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drawings/drawing9.xml" ContentType="application/vnd.openxmlformats-officedocument.drawingml.chartshapes+xml"/>
  <Override PartName="/xl/charts/chart6.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charts/chart9.xml" ContentType="application/vnd.openxmlformats-officedocument.drawingml.chart+xml"/>
  <Override PartName="/xl/drawings/drawing14.xml" ContentType="application/vnd.openxmlformats-officedocument.drawingml.chartshapes+xml"/>
  <Override PartName="/xl/charts/chart10.xml" ContentType="application/vnd.openxmlformats-officedocument.drawingml.chart+xml"/>
  <Override PartName="/xl/drawings/drawing15.xml" ContentType="application/vnd.openxmlformats-officedocument.drawingml.chartshap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omments4.xml" ContentType="application/vnd.openxmlformats-officedocument.spreadsheetml.comment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19.xml" ContentType="application/vnd.openxmlformats-officedocument.drawing+xml"/>
  <Override PartName="/xl/comments5.xml" ContentType="application/vnd.openxmlformats-officedocument.spreadsheetml.comments+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20.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drawings/drawing21.xml" ContentType="application/vnd.openxmlformats-officedocument.drawing+xml"/>
  <Override PartName="/xl/comments6.xml" ContentType="application/vnd.openxmlformats-officedocument.spreadsheetml.comments+xml"/>
  <Override PartName="/xl/drawings/drawing22.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workbookProtection workbookPassword="D89C" lockStructure="1"/>
  <bookViews>
    <workbookView xWindow="-15" yWindow="-15" windowWidth="12015" windowHeight="11760"/>
  </bookViews>
  <sheets>
    <sheet name="Introduction" sheetId="9" r:id="rId1"/>
    <sheet name="Current System" sheetId="1" r:id="rId2"/>
    <sheet name="Proposed System" sheetId="2" r:id="rId3"/>
    <sheet name="Your Results" sheetId="8" r:id="rId4"/>
    <sheet name="Print Report" sheetId="4" r:id="rId5"/>
    <sheet name="Your Value Calcs" sheetId="11" state="hidden" r:id="rId6"/>
    <sheet name="Base Calcs" sheetId="7" state="hidden" r:id="rId7"/>
    <sheet name="Our Estimates" sheetId="12" state="hidden" r:id="rId8"/>
    <sheet name="Reference Sheet" sheetId="13" state="hidden" r:id="rId9"/>
    <sheet name="Assumptions" sheetId="14" r:id="rId10"/>
    <sheet name="sensitivity" sheetId="15" state="hidden" r:id="rId11"/>
  </sheets>
  <definedNames>
    <definedName name="_xlnm.Print_Area" localSheetId="4">'Print Report'!$A$1:$K$228</definedName>
  </definedNames>
  <calcPr calcId="145621"/>
</workbook>
</file>

<file path=xl/calcChain.xml><?xml version="1.0" encoding="utf-8"?>
<calcChain xmlns="http://schemas.openxmlformats.org/spreadsheetml/2006/main">
  <c r="D15" i="2" l="1"/>
  <c r="C10" i="1"/>
  <c r="D14" i="2" l="1"/>
  <c r="D76" i="8"/>
  <c r="E76" i="8"/>
  <c r="D34" i="2" l="1"/>
  <c r="D30" i="1"/>
  <c r="B12" i="2" l="1"/>
  <c r="P35" i="8" l="1"/>
  <c r="D69" i="8" l="1"/>
  <c r="D65" i="8"/>
  <c r="D52" i="8"/>
  <c r="B8" i="2" l="1"/>
  <c r="AW34" i="14"/>
  <c r="AW33" i="14"/>
  <c r="AW29" i="14"/>
  <c r="AW28" i="14"/>
  <c r="AW27" i="14"/>
  <c r="AW26" i="14"/>
  <c r="AW25" i="14"/>
  <c r="AW19" i="14"/>
  <c r="AW20" i="14"/>
  <c r="AW21" i="14"/>
  <c r="AW18" i="14"/>
  <c r="A8" i="2"/>
  <c r="N35" i="8" l="1"/>
  <c r="J35" i="8"/>
  <c r="H35" i="8" l="1"/>
  <c r="L35" i="8" l="1"/>
  <c r="B9" i="4"/>
  <c r="D9" i="4" s="1"/>
  <c r="B76" i="8" l="1"/>
  <c r="B133" i="11" s="1"/>
  <c r="B22" i="8"/>
  <c r="D22" i="8" s="1"/>
  <c r="DC13" i="14" l="1"/>
  <c r="DD13" i="14"/>
  <c r="DE13" i="14"/>
  <c r="DF13" i="14"/>
  <c r="DG13" i="14"/>
  <c r="DH13" i="14"/>
  <c r="DI13" i="14"/>
  <c r="DJ13" i="14"/>
  <c r="DK13" i="14"/>
  <c r="DL13" i="14"/>
  <c r="DM13" i="14"/>
  <c r="DN13" i="14"/>
  <c r="DB13" i="14"/>
  <c r="DC9" i="14"/>
  <c r="DD9" i="14"/>
  <c r="DE9" i="14"/>
  <c r="DF9" i="14"/>
  <c r="DG9" i="14"/>
  <c r="DH9" i="14"/>
  <c r="DI9" i="14"/>
  <c r="DJ9" i="14"/>
  <c r="DK9" i="14"/>
  <c r="DL9" i="14"/>
  <c r="DM9" i="14"/>
  <c r="DN9" i="14"/>
  <c r="DB9" i="14"/>
  <c r="T31" i="14"/>
  <c r="S31" i="14"/>
  <c r="T26" i="14"/>
  <c r="T25" i="14"/>
  <c r="S25" i="14"/>
  <c r="T22" i="14"/>
  <c r="S22" i="14"/>
  <c r="T21" i="14"/>
  <c r="S21" i="14"/>
  <c r="BI16" i="13"/>
  <c r="BI11" i="13"/>
  <c r="BI10" i="13"/>
  <c r="BI7" i="13"/>
  <c r="BI6" i="13"/>
  <c r="BH16" i="13"/>
  <c r="BH10" i="13"/>
  <c r="BH7" i="13"/>
  <c r="BH6" i="13"/>
  <c r="BN12" i="14" l="1"/>
  <c r="BN13" i="14" s="1"/>
  <c r="BN14" i="14" s="1"/>
  <c r="BN15" i="14" s="1"/>
  <c r="BN16" i="14" s="1"/>
  <c r="BN17" i="14" s="1"/>
  <c r="BN18" i="14" s="1"/>
  <c r="BN19" i="14" s="1"/>
  <c r="BN20" i="14" s="1"/>
  <c r="BM12" i="14"/>
  <c r="BM13" i="14" s="1"/>
  <c r="BM14" i="14" s="1"/>
  <c r="BM15" i="14" s="1"/>
  <c r="BM16" i="14" s="1"/>
  <c r="BM17" i="14" s="1"/>
  <c r="BM18" i="14" s="1"/>
  <c r="BM19" i="14" s="1"/>
  <c r="BM20" i="14" s="1"/>
  <c r="BL12" i="14"/>
  <c r="BL13" i="14" s="1"/>
  <c r="BL14" i="14" s="1"/>
  <c r="BL15" i="14" s="1"/>
  <c r="BL16" i="14" s="1"/>
  <c r="BL17" i="14" s="1"/>
  <c r="BL18" i="14" s="1"/>
  <c r="BL19" i="14" s="1"/>
  <c r="BL20" i="14" s="1"/>
  <c r="BZ18" i="14"/>
  <c r="CC13" i="14"/>
  <c r="CC12" i="14"/>
  <c r="CC11" i="14"/>
  <c r="CC10" i="14"/>
  <c r="BB26" i="14"/>
  <c r="BE24" i="14"/>
  <c r="BF24" i="14" s="1"/>
  <c r="BE23" i="14"/>
  <c r="BF23" i="14" s="1"/>
  <c r="BE21" i="14"/>
  <c r="BF21" i="14" s="1"/>
  <c r="BE20" i="14"/>
  <c r="BF20" i="14" s="1"/>
  <c r="BE19" i="14"/>
  <c r="BF19" i="14" s="1"/>
  <c r="BE18" i="14"/>
  <c r="BF18" i="14" s="1"/>
  <c r="BE17" i="14"/>
  <c r="BF17" i="14" s="1"/>
  <c r="BE15" i="14"/>
  <c r="BF15" i="14" s="1"/>
  <c r="BE14" i="14"/>
  <c r="BF14" i="14" s="1"/>
  <c r="BE13" i="14"/>
  <c r="BF13" i="14" s="1"/>
  <c r="BE12" i="14"/>
  <c r="BF12" i="14" s="1"/>
  <c r="BD12" i="14"/>
  <c r="BD26" i="14" s="1"/>
  <c r="AU30" i="14"/>
  <c r="AV30" i="14"/>
  <c r="AU35" i="14"/>
  <c r="AV35" i="14"/>
  <c r="AW30" i="14" l="1"/>
  <c r="AU36" i="14"/>
  <c r="AW36" i="14" s="1"/>
  <c r="BF26" i="14"/>
  <c r="AP45" i="14" l="1"/>
  <c r="AO45" i="14"/>
  <c r="AN45" i="14"/>
  <c r="AM45" i="14"/>
  <c r="AL45" i="14"/>
  <c r="AQ45" i="14" l="1"/>
  <c r="D79" i="4"/>
  <c r="C7" i="2"/>
  <c r="B19" i="4" s="1"/>
  <c r="B61" i="7" l="1"/>
  <c r="B48" i="8" s="1"/>
  <c r="D48" i="8" s="1"/>
  <c r="B60" i="7"/>
  <c r="B47" i="8" s="1"/>
  <c r="AV22" i="14"/>
  <c r="AU22" i="14"/>
  <c r="D47" i="8" l="1"/>
  <c r="L28" i="15"/>
  <c r="O22" i="15"/>
  <c r="I28" i="15"/>
  <c r="D7" i="15"/>
  <c r="D49" i="15"/>
  <c r="O28" i="15"/>
  <c r="D29" i="15"/>
  <c r="AW23" i="14"/>
  <c r="AU23" i="14" s="1"/>
  <c r="DN21" i="14"/>
  <c r="DM21" i="14"/>
  <c r="DL21" i="14"/>
  <c r="DK21" i="14"/>
  <c r="DJ21" i="14"/>
  <c r="DI21" i="14"/>
  <c r="DH21" i="14"/>
  <c r="DG21" i="14"/>
  <c r="DF21" i="14"/>
  <c r="DE21" i="14"/>
  <c r="DD21" i="14"/>
  <c r="DC21" i="14"/>
  <c r="DB21" i="14"/>
  <c r="C29" i="15" l="1"/>
  <c r="F29" i="15"/>
  <c r="B29" i="15"/>
  <c r="E29" i="15"/>
  <c r="C49" i="15"/>
  <c r="F49" i="15"/>
  <c r="B49" i="15"/>
  <c r="E49" i="15"/>
  <c r="C7" i="15"/>
  <c r="F7" i="15"/>
  <c r="B7" i="15"/>
  <c r="E7" i="15"/>
  <c r="D59" i="15"/>
  <c r="M28" i="15"/>
  <c r="P22" i="15"/>
  <c r="D16" i="15"/>
  <c r="P28" i="15"/>
  <c r="J28" i="15"/>
  <c r="D39" i="15"/>
  <c r="E18" i="7"/>
  <c r="E17" i="7"/>
  <c r="F29" i="2"/>
  <c r="F28" i="2"/>
  <c r="I21" i="2"/>
  <c r="I22" i="2"/>
  <c r="I23" i="2"/>
  <c r="I20" i="2"/>
  <c r="H17" i="1"/>
  <c r="H18" i="1"/>
  <c r="H19" i="1"/>
  <c r="H16" i="1"/>
  <c r="F49" i="2"/>
  <c r="F50" i="2"/>
  <c r="F51" i="2"/>
  <c r="F52" i="2"/>
  <c r="F53" i="2"/>
  <c r="F54" i="2"/>
  <c r="F55" i="2"/>
  <c r="F56" i="2"/>
  <c r="F57" i="2"/>
  <c r="F48" i="2"/>
  <c r="I49" i="2"/>
  <c r="I50" i="2"/>
  <c r="I51" i="2"/>
  <c r="I52" i="2"/>
  <c r="I53" i="2"/>
  <c r="I54" i="2"/>
  <c r="I55" i="2"/>
  <c r="I56" i="2"/>
  <c r="I57" i="2"/>
  <c r="I48" i="2"/>
  <c r="F45" i="1"/>
  <c r="F46" i="1"/>
  <c r="F47" i="1"/>
  <c r="F48" i="1"/>
  <c r="F49" i="1"/>
  <c r="F50" i="1"/>
  <c r="F51" i="1"/>
  <c r="F52" i="1"/>
  <c r="F53" i="1"/>
  <c r="F44" i="1"/>
  <c r="H45" i="1"/>
  <c r="H46" i="1"/>
  <c r="H47" i="1"/>
  <c r="H48" i="1"/>
  <c r="H49" i="1"/>
  <c r="H50" i="1"/>
  <c r="H51" i="1"/>
  <c r="H52" i="1"/>
  <c r="H53" i="1"/>
  <c r="H44" i="1"/>
  <c r="C62" i="1"/>
  <c r="F25" i="1"/>
  <c r="F24" i="1"/>
  <c r="AF6" i="13"/>
  <c r="AI6" i="13" s="1"/>
  <c r="AF7" i="13"/>
  <c r="AI7" i="13" s="1"/>
  <c r="AF8" i="13"/>
  <c r="AF5" i="13"/>
  <c r="AI5" i="13" s="1"/>
  <c r="AG8" i="13"/>
  <c r="C16" i="15" l="1"/>
  <c r="B16" i="15"/>
  <c r="F16" i="15"/>
  <c r="E16" i="15"/>
  <c r="F39" i="15"/>
  <c r="B39" i="15"/>
  <c r="E39" i="15"/>
  <c r="C39" i="15"/>
  <c r="C59" i="15"/>
  <c r="F59" i="15"/>
  <c r="B59" i="15"/>
  <c r="E59" i="15"/>
  <c r="B36" i="8"/>
  <c r="D36" i="8" s="1"/>
  <c r="D39" i="4"/>
  <c r="B37" i="8"/>
  <c r="D37" i="8" s="1"/>
  <c r="D40" i="4"/>
  <c r="AI8" i="13"/>
  <c r="E45" i="11"/>
  <c r="C56" i="7"/>
  <c r="E14" i="2" l="1"/>
  <c r="E15" i="2" s="1"/>
  <c r="E13" i="2"/>
  <c r="E12" i="2"/>
  <c r="E7" i="2"/>
  <c r="D9" i="1"/>
  <c r="D10" i="1" s="1"/>
  <c r="D8" i="1"/>
  <c r="D7" i="1"/>
  <c r="D9" i="8" l="1"/>
  <c r="D10" i="8"/>
  <c r="D12" i="8"/>
  <c r="D8" i="8"/>
  <c r="B12" i="8"/>
  <c r="B7" i="8"/>
  <c r="B8" i="8"/>
  <c r="B9" i="8"/>
  <c r="B10" i="8"/>
  <c r="B6" i="8"/>
  <c r="D15" i="8"/>
  <c r="D13" i="8"/>
  <c r="D11" i="8"/>
  <c r="B11" i="8"/>
  <c r="B14" i="8"/>
  <c r="B13" i="8"/>
  <c r="A52" i="15" l="1"/>
  <c r="A62" i="15"/>
  <c r="B15" i="8"/>
  <c r="D14" i="8"/>
  <c r="A54" i="15" l="1"/>
  <c r="A50" i="15"/>
  <c r="A53" i="15"/>
  <c r="A51" i="15"/>
  <c r="A64" i="15"/>
  <c r="A60" i="15"/>
  <c r="A63" i="15"/>
  <c r="A61" i="15"/>
  <c r="B13" i="2"/>
  <c r="DA24" i="11" l="1"/>
  <c r="CZ13" i="7"/>
  <c r="CZ12" i="7"/>
  <c r="CZ11" i="7"/>
  <c r="CZ10" i="7"/>
  <c r="I24" i="2" l="1"/>
  <c r="E178" i="11" s="1"/>
  <c r="H20" i="1"/>
  <c r="C84" i="7" s="1"/>
  <c r="C184" i="7" s="1"/>
  <c r="DK13" i="11"/>
  <c r="DK14" i="11" s="1"/>
  <c r="DK15" i="11" s="1"/>
  <c r="DK16" i="11" s="1"/>
  <c r="DK17" i="11" s="1"/>
  <c r="DK18" i="11" s="1"/>
  <c r="DK19" i="11" s="1"/>
  <c r="DK20" i="11" s="1"/>
  <c r="DK21" i="11" s="1"/>
  <c r="DJ13" i="11"/>
  <c r="DJ14" i="11" s="1"/>
  <c r="DJ15" i="11" s="1"/>
  <c r="DJ16" i="11" s="1"/>
  <c r="DJ17" i="11" s="1"/>
  <c r="DJ18" i="11" s="1"/>
  <c r="DJ19" i="11" s="1"/>
  <c r="DJ20" i="11" s="1"/>
  <c r="DJ21" i="11" s="1"/>
  <c r="DI13" i="11"/>
  <c r="DI14" i="11" s="1"/>
  <c r="DI15" i="11" s="1"/>
  <c r="DI16" i="11" s="1"/>
  <c r="DI17" i="11" s="1"/>
  <c r="DI18" i="11" s="1"/>
  <c r="DI19" i="11" s="1"/>
  <c r="DI20" i="11" s="1"/>
  <c r="DI21" i="11" s="1"/>
  <c r="C107" i="11"/>
  <c r="D107" i="11" s="1"/>
  <c r="C9" i="11"/>
  <c r="E88" i="11"/>
  <c r="G88" i="11" s="1"/>
  <c r="E87" i="11"/>
  <c r="G87" i="11" s="1"/>
  <c r="C78" i="11"/>
  <c r="C79" i="11"/>
  <c r="C80" i="11"/>
  <c r="C81" i="11"/>
  <c r="C82" i="11"/>
  <c r="C85" i="11"/>
  <c r="E57" i="11"/>
  <c r="G57" i="11" s="1"/>
  <c r="C7" i="11"/>
  <c r="C8" i="11"/>
  <c r="E5" i="11"/>
  <c r="E7" i="11"/>
  <c r="C5" i="11"/>
  <c r="E75" i="11" l="1"/>
  <c r="E84" i="7"/>
  <c r="E184" i="7" s="1"/>
  <c r="H184" i="7" s="1"/>
  <c r="C75" i="11"/>
  <c r="D75" i="11" s="1"/>
  <c r="C178" i="11"/>
  <c r="H178" i="11" s="1"/>
  <c r="G7" i="11"/>
  <c r="G107" i="11"/>
  <c r="C11" i="11"/>
  <c r="C12" i="11" s="1"/>
  <c r="K107" i="11"/>
  <c r="J107" i="11"/>
  <c r="F107" i="11"/>
  <c r="I107" i="11"/>
  <c r="E107" i="11"/>
  <c r="L107" i="11"/>
  <c r="H107" i="11"/>
  <c r="DE7" i="7"/>
  <c r="DE8" i="7" s="1"/>
  <c r="DE9" i="7" s="1"/>
  <c r="DE10" i="7" s="1"/>
  <c r="DE11" i="7" s="1"/>
  <c r="DE12" i="7" s="1"/>
  <c r="DE13" i="7" s="1"/>
  <c r="DE14" i="7" s="1"/>
  <c r="DE15" i="7" s="1"/>
  <c r="G84" i="7" l="1"/>
  <c r="G75" i="11"/>
  <c r="D178" i="11"/>
  <c r="DG7" i="7"/>
  <c r="DG8" i="7" s="1"/>
  <c r="DG9" i="7" s="1"/>
  <c r="DG10" i="7" s="1"/>
  <c r="DG11" i="7" s="1"/>
  <c r="DG12" i="7" s="1"/>
  <c r="DG13" i="7" s="1"/>
  <c r="DG14" i="7" s="1"/>
  <c r="DG15" i="7" s="1"/>
  <c r="DF7" i="7"/>
  <c r="DF8" i="7" s="1"/>
  <c r="DF9" i="7" s="1"/>
  <c r="DF10" i="7" s="1"/>
  <c r="DF11" i="7" s="1"/>
  <c r="DF12" i="7" s="1"/>
  <c r="DF13" i="7" s="1"/>
  <c r="DF14" i="7" s="1"/>
  <c r="DF15" i="7" s="1"/>
  <c r="C5" i="7" l="1"/>
  <c r="E5" i="7" s="1"/>
  <c r="E7" i="7"/>
  <c r="C7" i="7"/>
  <c r="AY32" i="7"/>
  <c r="AW32" i="7"/>
  <c r="AY19" i="7"/>
  <c r="AW19" i="7"/>
  <c r="AZ19" i="7" s="1"/>
  <c r="AY27" i="7"/>
  <c r="AW27" i="7"/>
  <c r="AZ27" i="7" l="1"/>
  <c r="AW33" i="7"/>
  <c r="AZ33" i="7" s="1"/>
  <c r="E34" i="7"/>
  <c r="B17" i="4" l="1"/>
  <c r="F17" i="4" s="1"/>
  <c r="A20" i="8"/>
  <c r="E36" i="7"/>
  <c r="C44" i="2"/>
  <c r="D44" i="2" s="1"/>
  <c r="D24" i="2"/>
  <c r="E24" i="2" s="1"/>
  <c r="D20" i="1"/>
  <c r="B44" i="2"/>
  <c r="C58" i="2"/>
  <c r="C40" i="1"/>
  <c r="B40" i="1"/>
  <c r="E40" i="1" s="1"/>
  <c r="C54" i="1"/>
  <c r="D54" i="1" s="1"/>
  <c r="D58" i="2" l="1"/>
  <c r="F58" i="2"/>
  <c r="C63" i="1"/>
  <c r="D11" i="1" s="1"/>
  <c r="D62" i="1"/>
  <c r="E20" i="1"/>
  <c r="F20" i="1" s="1"/>
  <c r="E82" i="7"/>
  <c r="C25" i="7"/>
  <c r="C61" i="1"/>
  <c r="E25" i="7"/>
  <c r="F24" i="2"/>
  <c r="C63" i="2" s="1"/>
  <c r="D40" i="1"/>
  <c r="C82" i="7" s="1"/>
  <c r="C73" i="11" s="1"/>
  <c r="D63" i="2" l="1"/>
  <c r="E63" i="2"/>
  <c r="C26" i="11"/>
  <c r="D61" i="1"/>
  <c r="E61" i="1"/>
  <c r="B16" i="8"/>
  <c r="C29" i="7"/>
  <c r="J81" i="7" s="1"/>
  <c r="E21" i="7"/>
  <c r="E24" i="11"/>
  <c r="H54" i="1" l="1"/>
  <c r="F54" i="1"/>
  <c r="C15" i="7" s="1"/>
  <c r="E66" i="7"/>
  <c r="C66" i="7"/>
  <c r="N30" i="12" l="1"/>
  <c r="N27" i="12"/>
  <c r="I30" i="12"/>
  <c r="I27" i="12"/>
  <c r="L30" i="12"/>
  <c r="L27" i="12"/>
  <c r="H41" i="12"/>
  <c r="O38" i="12"/>
  <c r="N38" i="12"/>
  <c r="M38" i="12"/>
  <c r="L38" i="12"/>
  <c r="K38" i="12"/>
  <c r="J38" i="12"/>
  <c r="I38" i="12"/>
  <c r="H33" i="12"/>
  <c r="D38" i="12"/>
  <c r="D37" i="12"/>
  <c r="D25" i="12"/>
  <c r="B18" i="12"/>
  <c r="D11" i="12"/>
  <c r="B11" i="12"/>
  <c r="D9" i="12"/>
  <c r="B9" i="12"/>
  <c r="B8" i="12"/>
  <c r="D8" i="12" s="1"/>
  <c r="D12" i="12" l="1"/>
  <c r="D13" i="12"/>
  <c r="B13" i="12"/>
  <c r="B12" i="12"/>
  <c r="C122" i="4" l="1"/>
  <c r="D122" i="4"/>
  <c r="E122" i="4"/>
  <c r="F122" i="4"/>
  <c r="G122" i="4"/>
  <c r="H122" i="4"/>
  <c r="B122" i="4"/>
  <c r="C59" i="1" l="1"/>
  <c r="M268" i="11"/>
  <c r="F71" i="4"/>
  <c r="F89" i="4"/>
  <c r="F85" i="4"/>
  <c r="E59" i="1" l="1"/>
  <c r="D59" i="1"/>
  <c r="C24" i="11"/>
  <c r="G24" i="11" s="1"/>
  <c r="C21" i="7"/>
  <c r="D25" i="4"/>
  <c r="F25" i="4"/>
  <c r="G21" i="7" l="1"/>
  <c r="E189" i="11"/>
  <c r="H189" i="11" s="1"/>
  <c r="E155" i="11"/>
  <c r="H155" i="11" l="1"/>
  <c r="E64" i="11"/>
  <c r="E65" i="11"/>
  <c r="E66" i="11"/>
  <c r="E73" i="11"/>
  <c r="E82" i="11"/>
  <c r="G82" i="11" s="1"/>
  <c r="G73" i="11" l="1"/>
  <c r="AD268" i="11"/>
  <c r="AG268" i="11"/>
  <c r="AA268" i="11"/>
  <c r="J268" i="11"/>
  <c r="G268" i="11"/>
  <c r="L7" i="8" l="1"/>
  <c r="J7" i="8"/>
  <c r="I52" i="4"/>
  <c r="H52" i="4"/>
  <c r="F52" i="4"/>
  <c r="D98" i="4" s="1"/>
  <c r="E52" i="4"/>
  <c r="C52" i="4"/>
  <c r="B52" i="4"/>
  <c r="B98" i="4" s="1"/>
  <c r="E154" i="11" l="1"/>
  <c r="C154" i="11"/>
  <c r="C165" i="11"/>
  <c r="C166" i="11"/>
  <c r="C167" i="11"/>
  <c r="E50" i="11"/>
  <c r="E49" i="11"/>
  <c r="E32" i="11"/>
  <c r="C55" i="11" l="1"/>
  <c r="C153" i="11"/>
  <c r="E55" i="11"/>
  <c r="E153" i="11"/>
  <c r="G66" i="11"/>
  <c r="G65" i="11"/>
  <c r="G64" i="11"/>
  <c r="C168" i="11"/>
  <c r="B209" i="11"/>
  <c r="G55" i="11" l="1"/>
  <c r="E209" i="11"/>
  <c r="D209" i="11"/>
  <c r="E18" i="11" l="1"/>
  <c r="G18" i="11" s="1"/>
  <c r="E17" i="11"/>
  <c r="G17" i="11" s="1"/>
  <c r="D217" i="11"/>
  <c r="H201" i="11"/>
  <c r="H199" i="11"/>
  <c r="H197" i="11"/>
  <c r="D160" i="11"/>
  <c r="G103" i="11"/>
  <c r="F103" i="11"/>
  <c r="E103" i="11"/>
  <c r="D103" i="11"/>
  <c r="C103" i="11"/>
  <c r="C106" i="11" s="1"/>
  <c r="C176" i="11"/>
  <c r="AP34" i="11"/>
  <c r="AO34" i="11"/>
  <c r="AN34" i="11"/>
  <c r="AM34" i="11"/>
  <c r="AL34" i="11"/>
  <c r="AK34" i="11"/>
  <c r="AJ34" i="11"/>
  <c r="AI34" i="11"/>
  <c r="AH34" i="11"/>
  <c r="AG34" i="11"/>
  <c r="AF34" i="11"/>
  <c r="AE34" i="11"/>
  <c r="AD34" i="11"/>
  <c r="DD19" i="11"/>
  <c r="CK19" i="11"/>
  <c r="CJ19" i="11"/>
  <c r="CI19" i="11"/>
  <c r="DD18" i="11"/>
  <c r="DD17" i="11"/>
  <c r="DD16" i="11"/>
  <c r="E9" i="11"/>
  <c r="O30" i="15" s="1"/>
  <c r="E8" i="11"/>
  <c r="G8" i="11" s="1"/>
  <c r="E6" i="11"/>
  <c r="C6" i="11"/>
  <c r="E4" i="11"/>
  <c r="C4" i="11"/>
  <c r="C10" i="11" s="1"/>
  <c r="E3" i="11"/>
  <c r="C3" i="11"/>
  <c r="F39" i="4" l="1"/>
  <c r="F155" i="11"/>
  <c r="F178" i="11"/>
  <c r="F75" i="11"/>
  <c r="G9" i="11"/>
  <c r="E11" i="11"/>
  <c r="E10" i="11"/>
  <c r="G10" i="11" s="1"/>
  <c r="F57" i="11"/>
  <c r="F40" i="4"/>
  <c r="F189" i="11"/>
  <c r="H54" i="4"/>
  <c r="F66" i="11"/>
  <c r="F64" i="11"/>
  <c r="F73" i="11"/>
  <c r="F65" i="11"/>
  <c r="F55" i="11"/>
  <c r="D73" i="11"/>
  <c r="D55" i="11"/>
  <c r="E74" i="11"/>
  <c r="E69" i="11"/>
  <c r="F69" i="11" s="1"/>
  <c r="D176" i="11"/>
  <c r="F106" i="11"/>
  <c r="L106" i="11"/>
  <c r="E106" i="11"/>
  <c r="J106" i="11"/>
  <c r="H106" i="11"/>
  <c r="I106" i="11"/>
  <c r="K106" i="11"/>
  <c r="G106" i="11"/>
  <c r="D106" i="11"/>
  <c r="D161" i="11"/>
  <c r="F153" i="11"/>
  <c r="D167" i="11"/>
  <c r="D165" i="11"/>
  <c r="D166" i="11"/>
  <c r="D182" i="11"/>
  <c r="E157" i="11"/>
  <c r="E176" i="11"/>
  <c r="F176" i="11" s="1"/>
  <c r="D154" i="11"/>
  <c r="H154" i="11"/>
  <c r="D184" i="11"/>
  <c r="F154" i="11"/>
  <c r="C183" i="11"/>
  <c r="B208" i="11"/>
  <c r="C194" i="11"/>
  <c r="D188" i="11"/>
  <c r="P30" i="15" l="1"/>
  <c r="E12" i="11"/>
  <c r="G12" i="11" s="1"/>
  <c r="G11" i="11"/>
  <c r="I28" i="12"/>
  <c r="F74" i="11"/>
  <c r="E177" i="11"/>
  <c r="D168" i="11"/>
  <c r="I104" i="11"/>
  <c r="I105" i="11" s="1"/>
  <c r="E104" i="11"/>
  <c r="E105" i="11" s="1"/>
  <c r="G104" i="11"/>
  <c r="G105" i="11" s="1"/>
  <c r="L104" i="11"/>
  <c r="H104" i="11"/>
  <c r="H105" i="11" s="1"/>
  <c r="D104" i="11"/>
  <c r="D105" i="11" s="1"/>
  <c r="K104" i="11"/>
  <c r="K105" i="11" s="1"/>
  <c r="C104" i="11"/>
  <c r="C105" i="11" s="1"/>
  <c r="F104" i="11"/>
  <c r="F105" i="11" s="1"/>
  <c r="J104" i="11"/>
  <c r="J105" i="11" s="1"/>
  <c r="D153" i="11"/>
  <c r="H153" i="11"/>
  <c r="C157" i="11"/>
  <c r="H176" i="11"/>
  <c r="C190" i="11"/>
  <c r="D183" i="11"/>
  <c r="D190" i="11" s="1"/>
  <c r="D194" i="11"/>
  <c r="I54" i="4" l="1"/>
  <c r="F177" i="11"/>
  <c r="L105" i="11"/>
  <c r="L108" i="11" s="1"/>
  <c r="H157" i="11"/>
  <c r="F108" i="11"/>
  <c r="K108" i="11"/>
  <c r="G108" i="11"/>
  <c r="J108" i="11"/>
  <c r="D108" i="11"/>
  <c r="E108" i="11"/>
  <c r="H108" i="11"/>
  <c r="I108" i="11"/>
  <c r="C108" i="11"/>
  <c r="H162" i="7" l="1"/>
  <c r="H164" i="7"/>
  <c r="H165" i="7"/>
  <c r="H166" i="7"/>
  <c r="H167" i="7"/>
  <c r="H168" i="7"/>
  <c r="H169" i="7"/>
  <c r="H170" i="7"/>
  <c r="H175" i="7"/>
  <c r="H176" i="7"/>
  <c r="H179" i="7"/>
  <c r="H180" i="7"/>
  <c r="H186" i="7"/>
  <c r="H187" i="7"/>
  <c r="H196" i="7"/>
  <c r="H198" i="7"/>
  <c r="H200" i="7"/>
  <c r="H202" i="7"/>
  <c r="H204" i="7"/>
  <c r="H206" i="7"/>
  <c r="E75" i="7"/>
  <c r="E74" i="7"/>
  <c r="C75" i="7"/>
  <c r="C66" i="11" s="1"/>
  <c r="D66" i="11" s="1"/>
  <c r="C74" i="7"/>
  <c r="C65" i="11" s="1"/>
  <c r="D65" i="11" s="1"/>
  <c r="C73" i="7"/>
  <c r="C64" i="11" s="1"/>
  <c r="D64" i="11" s="1"/>
  <c r="E73" i="7"/>
  <c r="E67" i="7"/>
  <c r="C67" i="7"/>
  <c r="C56" i="11" s="1"/>
  <c r="E91" i="7"/>
  <c r="E193" i="7" s="1"/>
  <c r="H193" i="7" s="1"/>
  <c r="D88" i="4" s="1"/>
  <c r="B68" i="8" l="1"/>
  <c r="D56" i="11"/>
  <c r="E160" i="7"/>
  <c r="C160" i="7"/>
  <c r="G18" i="7"/>
  <c r="G17" i="7"/>
  <c r="D68" i="8" l="1"/>
  <c r="F88" i="4" s="1"/>
  <c r="E187" i="11" l="1"/>
  <c r="H187" i="11" s="1"/>
  <c r="C78" i="2"/>
  <c r="E44" i="2"/>
  <c r="F187" i="11" l="1"/>
  <c r="C65" i="2"/>
  <c r="E29" i="7"/>
  <c r="J82" i="7" s="1"/>
  <c r="G91" i="7"/>
  <c r="D65" i="2" l="1"/>
  <c r="E65" i="2"/>
  <c r="A125" i="4"/>
  <c r="A118" i="4"/>
  <c r="D222" i="7"/>
  <c r="D166" i="7" l="1"/>
  <c r="G95" i="7"/>
  <c r="G93" i="7"/>
  <c r="G94" i="7"/>
  <c r="G97" i="7"/>
  <c r="D12" i="4"/>
  <c r="D10" i="4"/>
  <c r="B12" i="4"/>
  <c r="B10" i="4"/>
  <c r="B8" i="4"/>
  <c r="B18" i="4"/>
  <c r="D19" i="4" s="1"/>
  <c r="D14" i="4" l="1"/>
  <c r="B14" i="4"/>
  <c r="D8" i="4"/>
  <c r="D13" i="4" s="1"/>
  <c r="B13" i="4"/>
  <c r="CW18" i="7"/>
  <c r="G112" i="7" l="1"/>
  <c r="F112" i="7"/>
  <c r="E112" i="7"/>
  <c r="D112" i="7"/>
  <c r="C112" i="7"/>
  <c r="E182" i="7"/>
  <c r="C182" i="7"/>
  <c r="E173" i="7"/>
  <c r="C173" i="7"/>
  <c r="E172" i="7"/>
  <c r="C172" i="7"/>
  <c r="E171" i="7"/>
  <c r="C171" i="7"/>
  <c r="E161" i="7"/>
  <c r="C161" i="7"/>
  <c r="AQ28" i="7"/>
  <c r="AP28" i="7"/>
  <c r="AO28" i="7"/>
  <c r="AN28" i="7"/>
  <c r="AM28" i="7"/>
  <c r="AL28" i="7"/>
  <c r="AK28" i="7"/>
  <c r="AJ28" i="7"/>
  <c r="AI28" i="7"/>
  <c r="AH28" i="7"/>
  <c r="AG28" i="7"/>
  <c r="AF28" i="7"/>
  <c r="AE28" i="7"/>
  <c r="E35" i="7"/>
  <c r="C40" i="7" s="1"/>
  <c r="D40" i="7" s="1"/>
  <c r="CG13" i="7"/>
  <c r="CF13" i="7"/>
  <c r="CE13" i="7"/>
  <c r="E9" i="7"/>
  <c r="C9" i="7"/>
  <c r="E8" i="7"/>
  <c r="C8" i="7"/>
  <c r="E6" i="7"/>
  <c r="C6" i="7"/>
  <c r="E4" i="7"/>
  <c r="C4" i="7"/>
  <c r="E3" i="7"/>
  <c r="C3" i="7"/>
  <c r="B15" i="2"/>
  <c r="B14" i="2"/>
  <c r="B19" i="12"/>
  <c r="D19" i="12" s="1"/>
  <c r="C70" i="1"/>
  <c r="D78" i="2" s="1"/>
  <c r="J30" i="15" l="1"/>
  <c r="C54" i="4" s="1"/>
  <c r="M30" i="15"/>
  <c r="F54" i="4" s="1"/>
  <c r="E10" i="7"/>
  <c r="E11" i="7"/>
  <c r="E12" i="7"/>
  <c r="C10" i="7"/>
  <c r="C11" i="7"/>
  <c r="C12" i="7"/>
  <c r="E43" i="11"/>
  <c r="B220" i="7"/>
  <c r="C54" i="7"/>
  <c r="D84" i="7"/>
  <c r="C199" i="7"/>
  <c r="I33" i="15" s="1"/>
  <c r="J33" i="15" s="1"/>
  <c r="D184" i="7"/>
  <c r="F84" i="7"/>
  <c r="F184" i="7"/>
  <c r="E90" i="7"/>
  <c r="E81" i="11" s="1"/>
  <c r="G81" i="11" s="1"/>
  <c r="E89" i="7"/>
  <c r="E80" i="11" s="1"/>
  <c r="G80" i="11" s="1"/>
  <c r="E96" i="7"/>
  <c r="E85" i="11" s="1"/>
  <c r="G85" i="11" s="1"/>
  <c r="C78" i="7"/>
  <c r="E83" i="7"/>
  <c r="E78" i="7"/>
  <c r="E37" i="7"/>
  <c r="E40" i="7" s="1"/>
  <c r="I58" i="2"/>
  <c r="E15" i="7"/>
  <c r="D11" i="4"/>
  <c r="D10" i="12"/>
  <c r="E23" i="7"/>
  <c r="E26" i="11"/>
  <c r="H161" i="7"/>
  <c r="B51" i="8" s="1"/>
  <c r="D51" i="8" s="1"/>
  <c r="E56" i="11" s="1"/>
  <c r="H172" i="7"/>
  <c r="H182" i="7"/>
  <c r="H171" i="7"/>
  <c r="H173" i="7"/>
  <c r="C83" i="7"/>
  <c r="C189" i="7"/>
  <c r="D167" i="7"/>
  <c r="B213" i="7"/>
  <c r="F193" i="7"/>
  <c r="F182" i="7"/>
  <c r="D194" i="7"/>
  <c r="D188" i="7"/>
  <c r="D190" i="7"/>
  <c r="C23" i="7"/>
  <c r="B39" i="12"/>
  <c r="C174" i="7"/>
  <c r="E174" i="7"/>
  <c r="D161" i="7"/>
  <c r="F172" i="7"/>
  <c r="F171" i="7"/>
  <c r="F173" i="7"/>
  <c r="D82" i="7"/>
  <c r="C163" i="7"/>
  <c r="I30" i="15" s="1"/>
  <c r="D172" i="7"/>
  <c r="D171" i="7"/>
  <c r="D173" i="7"/>
  <c r="D182" i="7"/>
  <c r="F161" i="7"/>
  <c r="G82" i="7"/>
  <c r="F82" i="7"/>
  <c r="F66" i="7"/>
  <c r="D74" i="7"/>
  <c r="F67" i="7"/>
  <c r="G74" i="7"/>
  <c r="G9" i="7"/>
  <c r="D50" i="8" s="1"/>
  <c r="D75" i="7"/>
  <c r="G8" i="7"/>
  <c r="C45" i="7" s="1"/>
  <c r="G66" i="7"/>
  <c r="F75" i="7"/>
  <c r="D73" i="7"/>
  <c r="G67" i="7"/>
  <c r="D115" i="7" s="1"/>
  <c r="G73" i="7"/>
  <c r="F74" i="7"/>
  <c r="G75" i="7"/>
  <c r="D66" i="7"/>
  <c r="F73" i="7"/>
  <c r="D67" i="7"/>
  <c r="D53" i="8" l="1"/>
  <c r="F56" i="11"/>
  <c r="G56" i="11"/>
  <c r="G60" i="11" s="1"/>
  <c r="B223" i="7"/>
  <c r="C55" i="7"/>
  <c r="E44" i="11"/>
  <c r="B215" i="11"/>
  <c r="E183" i="7"/>
  <c r="F183" i="7" s="1"/>
  <c r="C183" i="7"/>
  <c r="D183" i="7" s="1"/>
  <c r="C74" i="11"/>
  <c r="C177" i="7"/>
  <c r="D177" i="7" s="1"/>
  <c r="D178" i="7" s="1"/>
  <c r="C69" i="11"/>
  <c r="D36" i="12"/>
  <c r="C44" i="7"/>
  <c r="B20" i="8"/>
  <c r="D20" i="8" s="1"/>
  <c r="D23" i="12"/>
  <c r="N28" i="12"/>
  <c r="L28" i="12"/>
  <c r="B25" i="8"/>
  <c r="D25" i="8" s="1"/>
  <c r="D27" i="12"/>
  <c r="G26" i="11"/>
  <c r="D38" i="4"/>
  <c r="F38" i="4" s="1"/>
  <c r="B54" i="4"/>
  <c r="H174" i="7"/>
  <c r="G96" i="7"/>
  <c r="E194" i="7"/>
  <c r="E163" i="7"/>
  <c r="H160" i="7"/>
  <c r="D23" i="4"/>
  <c r="B41" i="4"/>
  <c r="C195" i="7"/>
  <c r="G89" i="7"/>
  <c r="E191" i="7"/>
  <c r="G90" i="7"/>
  <c r="E192" i="7"/>
  <c r="F83" i="7"/>
  <c r="G23" i="7"/>
  <c r="C64" i="2"/>
  <c r="K115" i="7"/>
  <c r="D83" i="7"/>
  <c r="G83" i="7"/>
  <c r="L135" i="7"/>
  <c r="D27" i="4"/>
  <c r="D189" i="7"/>
  <c r="D195" i="7" s="1"/>
  <c r="D199" i="7"/>
  <c r="L132" i="7"/>
  <c r="F174" i="7"/>
  <c r="D174" i="7"/>
  <c r="G78" i="7"/>
  <c r="E177" i="7"/>
  <c r="C41" i="7"/>
  <c r="D24" i="12" s="1"/>
  <c r="G69" i="7"/>
  <c r="E81" i="7"/>
  <c r="E181" i="7" s="1"/>
  <c r="C115" i="7"/>
  <c r="H115" i="7"/>
  <c r="D113" i="7"/>
  <c r="H113" i="7"/>
  <c r="L113" i="7"/>
  <c r="E113" i="7"/>
  <c r="I113" i="7"/>
  <c r="C113" i="7"/>
  <c r="C114" i="7" s="1"/>
  <c r="F113" i="7"/>
  <c r="J113" i="7"/>
  <c r="G113" i="7"/>
  <c r="K113" i="7"/>
  <c r="J115" i="7"/>
  <c r="E115" i="7"/>
  <c r="F115" i="7"/>
  <c r="L115" i="7"/>
  <c r="G115" i="7"/>
  <c r="I115" i="7"/>
  <c r="L30" i="15" l="1"/>
  <c r="E54" i="4" s="1"/>
  <c r="B20" i="4"/>
  <c r="D20" i="4"/>
  <c r="B54" i="12"/>
  <c r="B57" i="4"/>
  <c r="B56" i="8"/>
  <c r="D56" i="8" s="1"/>
  <c r="F76" i="4" s="1"/>
  <c r="D76" i="4"/>
  <c r="B221" i="7"/>
  <c r="D221" i="7" s="1"/>
  <c r="C205" i="7"/>
  <c r="I35" i="15" s="1"/>
  <c r="J35" i="15" s="1"/>
  <c r="B50" i="8"/>
  <c r="B53" i="8" s="1"/>
  <c r="D64" i="2"/>
  <c r="E64" i="2"/>
  <c r="B224" i="7"/>
  <c r="C200" i="11"/>
  <c r="B218" i="11"/>
  <c r="B219" i="11" s="1"/>
  <c r="I82" i="7"/>
  <c r="K82" i="7" s="1"/>
  <c r="E185" i="7"/>
  <c r="H183" i="7"/>
  <c r="C178" i="7"/>
  <c r="I120" i="7"/>
  <c r="J120" i="7"/>
  <c r="E199" i="7"/>
  <c r="L33" i="15" s="1"/>
  <c r="M33" i="15" s="1"/>
  <c r="E120" i="7"/>
  <c r="K120" i="7"/>
  <c r="D74" i="11"/>
  <c r="G74" i="11"/>
  <c r="C177" i="11"/>
  <c r="D69" i="11"/>
  <c r="C171" i="11"/>
  <c r="G69" i="11"/>
  <c r="F120" i="7"/>
  <c r="L120" i="7"/>
  <c r="H120" i="7"/>
  <c r="C120" i="7"/>
  <c r="E188" i="7" s="1"/>
  <c r="D120" i="7"/>
  <c r="G120" i="7"/>
  <c r="F27" i="4"/>
  <c r="E35" i="11"/>
  <c r="L128" i="11" s="1"/>
  <c r="D20" i="12"/>
  <c r="B20" i="12"/>
  <c r="D51" i="12"/>
  <c r="B51" i="12"/>
  <c r="B42" i="4"/>
  <c r="B44" i="4" s="1"/>
  <c r="B40" i="12"/>
  <c r="F114" i="7"/>
  <c r="F116" i="7" s="1"/>
  <c r="K114" i="7"/>
  <c r="L114" i="7"/>
  <c r="L116" i="7" s="1"/>
  <c r="H114" i="7"/>
  <c r="G114" i="7"/>
  <c r="I114" i="7"/>
  <c r="D114" i="7"/>
  <c r="D116" i="7" s="1"/>
  <c r="J114" i="7"/>
  <c r="E114" i="7"/>
  <c r="E116" i="7" s="1"/>
  <c r="E22" i="7"/>
  <c r="C57" i="4"/>
  <c r="B21" i="8"/>
  <c r="D21" i="8" s="1"/>
  <c r="C116" i="7"/>
  <c r="H163" i="7"/>
  <c r="F191" i="7"/>
  <c r="H191" i="7"/>
  <c r="D81" i="4" s="1"/>
  <c r="F177" i="7"/>
  <c r="F178" i="7" s="1"/>
  <c r="H177" i="7"/>
  <c r="F181" i="7"/>
  <c r="F185" i="7" s="1"/>
  <c r="F192" i="7"/>
  <c r="H192" i="7"/>
  <c r="D82" i="4" s="1"/>
  <c r="H194" i="7"/>
  <c r="D84" i="4" s="1"/>
  <c r="F194" i="7"/>
  <c r="C129" i="7"/>
  <c r="L133" i="7"/>
  <c r="B77" i="8" s="1"/>
  <c r="D77" i="8" s="1"/>
  <c r="D24" i="4"/>
  <c r="E129" i="7"/>
  <c r="D129" i="7"/>
  <c r="E178" i="7"/>
  <c r="F81" i="7"/>
  <c r="B215" i="7" s="1"/>
  <c r="G129" i="7"/>
  <c r="I129" i="7"/>
  <c r="J129" i="7"/>
  <c r="F129" i="7"/>
  <c r="L129" i="7"/>
  <c r="K129" i="7"/>
  <c r="H129" i="7"/>
  <c r="A10" i="15" l="1"/>
  <c r="A19" i="15"/>
  <c r="D78" i="8"/>
  <c r="B78" i="8"/>
  <c r="B26" i="8"/>
  <c r="D26" i="8" s="1"/>
  <c r="B62" i="8"/>
  <c r="D62" i="8" s="1"/>
  <c r="B61" i="8"/>
  <c r="D61" i="8" s="1"/>
  <c r="B64" i="8"/>
  <c r="D64" i="8" s="1"/>
  <c r="H178" i="7"/>
  <c r="B59" i="8"/>
  <c r="E30" i="7"/>
  <c r="B216" i="11"/>
  <c r="D216" i="11" s="1"/>
  <c r="B59" i="4"/>
  <c r="D205" i="7"/>
  <c r="B60" i="12"/>
  <c r="D200" i="11"/>
  <c r="E30" i="11"/>
  <c r="F23" i="4"/>
  <c r="E168" i="11"/>
  <c r="H168" i="11" s="1"/>
  <c r="D177" i="11"/>
  <c r="H177" i="11"/>
  <c r="C172" i="11"/>
  <c r="D171" i="11"/>
  <c r="D172" i="11" s="1"/>
  <c r="C49" i="7"/>
  <c r="F24" i="4"/>
  <c r="E31" i="11"/>
  <c r="L126" i="11" s="1"/>
  <c r="L125" i="11" s="1"/>
  <c r="N29" i="12"/>
  <c r="L29" i="12"/>
  <c r="I29" i="12"/>
  <c r="F51" i="12"/>
  <c r="D28" i="12"/>
  <c r="F188" i="7"/>
  <c r="H188" i="7"/>
  <c r="D83" i="4" s="1"/>
  <c r="D29" i="4"/>
  <c r="F29" i="4" s="1"/>
  <c r="L136" i="7"/>
  <c r="G116" i="7"/>
  <c r="A21" i="15" l="1"/>
  <c r="A20" i="15"/>
  <c r="A17" i="15"/>
  <c r="A18" i="15"/>
  <c r="A12" i="15"/>
  <c r="A11" i="15"/>
  <c r="A9" i="15"/>
  <c r="A8" i="15"/>
  <c r="B57" i="8"/>
  <c r="D77" i="4"/>
  <c r="D59" i="8"/>
  <c r="F79" i="4" s="1"/>
  <c r="H122" i="11"/>
  <c r="D122" i="11"/>
  <c r="L122" i="11"/>
  <c r="F122" i="11"/>
  <c r="G122" i="11"/>
  <c r="E122" i="11"/>
  <c r="J122" i="11"/>
  <c r="K122" i="11"/>
  <c r="I122" i="11"/>
  <c r="C122" i="11"/>
  <c r="B63" i="8"/>
  <c r="B56" i="12"/>
  <c r="C59" i="4"/>
  <c r="F168" i="11"/>
  <c r="I112" i="11"/>
  <c r="D112" i="11"/>
  <c r="F112" i="11"/>
  <c r="E112" i="11"/>
  <c r="K112" i="11"/>
  <c r="L112" i="11"/>
  <c r="G112" i="11"/>
  <c r="C112" i="11"/>
  <c r="E182" i="11" s="1"/>
  <c r="H112" i="11"/>
  <c r="J112" i="11"/>
  <c r="E186" i="11"/>
  <c r="F82" i="4"/>
  <c r="E188" i="11"/>
  <c r="F84" i="4"/>
  <c r="E185" i="11"/>
  <c r="F81" i="4"/>
  <c r="H116" i="7"/>
  <c r="D63" i="8" l="1"/>
  <c r="F83" i="4" s="1"/>
  <c r="D57" i="8"/>
  <c r="E172" i="11" s="1"/>
  <c r="F172" i="11" s="1"/>
  <c r="L129" i="11"/>
  <c r="E39" i="11"/>
  <c r="H182" i="11"/>
  <c r="F182" i="11"/>
  <c r="F185" i="11"/>
  <c r="H185" i="11"/>
  <c r="H188" i="11"/>
  <c r="F188" i="11"/>
  <c r="F186" i="11"/>
  <c r="H186" i="11"/>
  <c r="I116" i="7"/>
  <c r="H172" i="11" l="1"/>
  <c r="F77" i="4"/>
  <c r="K116" i="7"/>
  <c r="J116" i="7"/>
  <c r="D160" i="7" l="1"/>
  <c r="F160" i="7" l="1"/>
  <c r="B10" i="12"/>
  <c r="B11" i="4"/>
  <c r="C81" i="7"/>
  <c r="C60" i="1"/>
  <c r="C58" i="1" s="1"/>
  <c r="E16" i="7" s="1"/>
  <c r="B34" i="8" l="1"/>
  <c r="D37" i="4"/>
  <c r="E60" i="1"/>
  <c r="D60" i="1"/>
  <c r="C72" i="11"/>
  <c r="C175" i="11" s="1"/>
  <c r="C179" i="11" s="1"/>
  <c r="I81" i="7"/>
  <c r="K81" i="7" s="1"/>
  <c r="C22" i="7"/>
  <c r="C25" i="11"/>
  <c r="D81" i="7"/>
  <c r="C181" i="7"/>
  <c r="C185" i="7" s="1"/>
  <c r="G81" i="7"/>
  <c r="B36" i="12"/>
  <c r="B42" i="12"/>
  <c r="B38" i="4"/>
  <c r="C34" i="8" l="1"/>
  <c r="D34" i="8"/>
  <c r="C30" i="7"/>
  <c r="D72" i="11"/>
  <c r="D58" i="1"/>
  <c r="C62" i="2" s="1"/>
  <c r="E58" i="1"/>
  <c r="E62" i="1" s="1"/>
  <c r="I83" i="7"/>
  <c r="J83" i="7" s="1"/>
  <c r="C20" i="7"/>
  <c r="C24" i="7" s="1"/>
  <c r="C23" i="11"/>
  <c r="G22" i="7"/>
  <c r="C46" i="7" s="1"/>
  <c r="D35" i="12"/>
  <c r="H181" i="7"/>
  <c r="D181" i="7"/>
  <c r="D185" i="7" s="1"/>
  <c r="D197" i="7" s="1"/>
  <c r="C197" i="7" s="1"/>
  <c r="E197" i="7" s="1"/>
  <c r="D175" i="11"/>
  <c r="D179" i="11" s="1"/>
  <c r="D192" i="11" s="1"/>
  <c r="C192" i="11" s="1"/>
  <c r="E192" i="11" s="1"/>
  <c r="H148" i="7"/>
  <c r="F148" i="7"/>
  <c r="G148" i="7"/>
  <c r="E148" i="7"/>
  <c r="D148" i="7"/>
  <c r="B148" i="7"/>
  <c r="L134" i="7"/>
  <c r="C148" i="7"/>
  <c r="D26" i="12"/>
  <c r="D29" i="12" s="1"/>
  <c r="D26" i="4"/>
  <c r="B23" i="8"/>
  <c r="D23" i="8" s="1"/>
  <c r="D28" i="4" l="1"/>
  <c r="D30" i="4" s="1"/>
  <c r="L137" i="7"/>
  <c r="D62" i="2"/>
  <c r="E62" i="2"/>
  <c r="C66" i="2"/>
  <c r="E88" i="7"/>
  <c r="G88" i="7" s="1"/>
  <c r="E20" i="7"/>
  <c r="E23" i="11"/>
  <c r="C48" i="7"/>
  <c r="B24" i="8"/>
  <c r="G16" i="7"/>
  <c r="E34" i="8"/>
  <c r="C196" i="11"/>
  <c r="D30" i="12"/>
  <c r="D31" i="12"/>
  <c r="H199" i="7"/>
  <c r="E57" i="4"/>
  <c r="F199" i="7"/>
  <c r="H192" i="11"/>
  <c r="F192" i="11"/>
  <c r="H185" i="7"/>
  <c r="C201" i="7"/>
  <c r="H197" i="7"/>
  <c r="F197" i="7"/>
  <c r="B41" i="12"/>
  <c r="B43" i="4"/>
  <c r="B74" i="4" l="1"/>
  <c r="I31" i="15"/>
  <c r="B55" i="4" s="1"/>
  <c r="B28" i="8"/>
  <c r="B29" i="8" s="1"/>
  <c r="D24" i="8"/>
  <c r="E36" i="11" s="1"/>
  <c r="L130" i="11" s="1"/>
  <c r="B58" i="8"/>
  <c r="D78" i="4"/>
  <c r="D31" i="4"/>
  <c r="D32" i="4"/>
  <c r="C50" i="7"/>
  <c r="D48" i="7"/>
  <c r="D69" i="2"/>
  <c r="D71" i="2" s="1"/>
  <c r="C36" i="8"/>
  <c r="C37" i="8"/>
  <c r="E37" i="8"/>
  <c r="E36" i="8"/>
  <c r="E66" i="2"/>
  <c r="D41" i="12" s="1"/>
  <c r="D66" i="2"/>
  <c r="D42" i="4" s="1"/>
  <c r="D44" i="4" s="1"/>
  <c r="P914" i="11"/>
  <c r="R914" i="11" s="1"/>
  <c r="P268" i="11"/>
  <c r="Q268" i="11" s="1"/>
  <c r="E190" i="7"/>
  <c r="B108" i="7"/>
  <c r="E15" i="11"/>
  <c r="F37" i="4"/>
  <c r="C26" i="7"/>
  <c r="P483" i="11"/>
  <c r="Q483" i="11" s="1"/>
  <c r="P388" i="11"/>
  <c r="Q388" i="11" s="1"/>
  <c r="P903" i="11"/>
  <c r="Q903" i="11" s="1"/>
  <c r="P725" i="11"/>
  <c r="R725" i="11" s="1"/>
  <c r="D41" i="4"/>
  <c r="P755" i="11"/>
  <c r="Q755" i="11" s="1"/>
  <c r="P1067" i="11"/>
  <c r="Q1067" i="11" s="1"/>
  <c r="P881" i="11"/>
  <c r="R881" i="11" s="1"/>
  <c r="F41" i="4"/>
  <c r="P591" i="11"/>
  <c r="Q591" i="11" s="1"/>
  <c r="P1083" i="11"/>
  <c r="R1083" i="11" s="1"/>
  <c r="P624" i="11"/>
  <c r="Q624" i="11" s="1"/>
  <c r="P763" i="11"/>
  <c r="Q763" i="11" s="1"/>
  <c r="D39" i="12"/>
  <c r="P1027" i="11"/>
  <c r="R1027" i="11" s="1"/>
  <c r="P270" i="11"/>
  <c r="R270" i="11" s="1"/>
  <c r="P333" i="11"/>
  <c r="R333" i="11" s="1"/>
  <c r="P397" i="11"/>
  <c r="Q397" i="11" s="1"/>
  <c r="P435" i="11"/>
  <c r="Q435" i="11" s="1"/>
  <c r="P859" i="11"/>
  <c r="R859" i="11" s="1"/>
  <c r="P706" i="11"/>
  <c r="Q706" i="11" s="1"/>
  <c r="P564" i="11"/>
  <c r="Q564" i="11" s="1"/>
  <c r="P428" i="11"/>
  <c r="R428" i="11" s="1"/>
  <c r="P533" i="11"/>
  <c r="R533" i="11" s="1"/>
  <c r="P897" i="11"/>
  <c r="R897" i="11" s="1"/>
  <c r="P902" i="11"/>
  <c r="R902" i="11" s="1"/>
  <c r="P628" i="11"/>
  <c r="Q628" i="11" s="1"/>
  <c r="P927" i="11"/>
  <c r="Q927" i="11" s="1"/>
  <c r="P1100" i="11"/>
  <c r="Q1100" i="11" s="1"/>
  <c r="P873" i="11"/>
  <c r="R873" i="11" s="1"/>
  <c r="P650" i="11"/>
  <c r="Q650" i="11" s="1"/>
  <c r="P947" i="11"/>
  <c r="R947" i="11" s="1"/>
  <c r="P393" i="11"/>
  <c r="Q393" i="11" s="1"/>
  <c r="P626" i="11"/>
  <c r="Q626" i="11" s="1"/>
  <c r="P419" i="11"/>
  <c r="Q419" i="11" s="1"/>
  <c r="P780" i="11"/>
  <c r="R780" i="11" s="1"/>
  <c r="P1253" i="11"/>
  <c r="Q1253" i="11" s="1"/>
  <c r="P314" i="11"/>
  <c r="R314" i="11" s="1"/>
  <c r="P1169" i="11"/>
  <c r="Q1169" i="11" s="1"/>
  <c r="P596" i="11"/>
  <c r="Q596" i="11" s="1"/>
  <c r="P964" i="11"/>
  <c r="Q964" i="11" s="1"/>
  <c r="P953" i="11"/>
  <c r="R953" i="11" s="1"/>
  <c r="P586" i="11"/>
  <c r="Q586" i="11" s="1"/>
  <c r="P566" i="11"/>
  <c r="Q566" i="11" s="1"/>
  <c r="P1223" i="11"/>
  <c r="Q1223" i="11" s="1"/>
  <c r="P311" i="11"/>
  <c r="R311" i="11" s="1"/>
  <c r="P944" i="11"/>
  <c r="Q944" i="11" s="1"/>
  <c r="P1188" i="11"/>
  <c r="Q1188" i="11" s="1"/>
  <c r="P1146" i="11"/>
  <c r="Q1146" i="11" s="1"/>
  <c r="P360" i="11"/>
  <c r="R360" i="11" s="1"/>
  <c r="P363" i="11"/>
  <c r="R363" i="11" s="1"/>
  <c r="P512" i="11"/>
  <c r="Q512" i="11" s="1"/>
  <c r="P845" i="11"/>
  <c r="R845" i="11" s="1"/>
  <c r="P382" i="11"/>
  <c r="R382" i="11" s="1"/>
  <c r="P951" i="11"/>
  <c r="Q951" i="11" s="1"/>
  <c r="P492" i="11"/>
  <c r="P356" i="11"/>
  <c r="R356" i="11" s="1"/>
  <c r="P422" i="11"/>
  <c r="R422" i="11" s="1"/>
  <c r="P1026" i="11"/>
  <c r="Q1026" i="11" s="1"/>
  <c r="P458" i="11"/>
  <c r="Q458" i="11" s="1"/>
  <c r="P621" i="11"/>
  <c r="R621" i="11" s="1"/>
  <c r="P963" i="11"/>
  <c r="Q963" i="11" s="1"/>
  <c r="P1227" i="11"/>
  <c r="R1227" i="11" s="1"/>
  <c r="P1010" i="11"/>
  <c r="R1010" i="11" s="1"/>
  <c r="P1055" i="11"/>
  <c r="Q1055" i="11" s="1"/>
  <c r="P613" i="11"/>
  <c r="Q613" i="11" s="1"/>
  <c r="P1092" i="11"/>
  <c r="R1092" i="11" s="1"/>
  <c r="P519" i="11"/>
  <c r="Q519" i="11" s="1"/>
  <c r="P662" i="11"/>
  <c r="Q662" i="11" s="1"/>
  <c r="P905" i="11"/>
  <c r="Q905" i="11" s="1"/>
  <c r="P1266" i="11"/>
  <c r="Q1266" i="11" s="1"/>
  <c r="P418" i="11"/>
  <c r="R418" i="11" s="1"/>
  <c r="P1051" i="11"/>
  <c r="R1051" i="11" s="1"/>
  <c r="P1219" i="11"/>
  <c r="Q1219" i="11" s="1"/>
  <c r="P971" i="11"/>
  <c r="Q971" i="11" s="1"/>
  <c r="P813" i="11"/>
  <c r="R813" i="11" s="1"/>
  <c r="P528" i="11"/>
  <c r="Q528" i="11" s="1"/>
  <c r="P783" i="11"/>
  <c r="R783" i="11" s="1"/>
  <c r="P327" i="11"/>
  <c r="Q327" i="11" s="1"/>
  <c r="P667" i="11"/>
  <c r="R667" i="11" s="1"/>
  <c r="P1159" i="11"/>
  <c r="P312" i="11"/>
  <c r="Q312" i="11" s="1"/>
  <c r="P323" i="11"/>
  <c r="R323" i="11" s="1"/>
  <c r="P979" i="11"/>
  <c r="R979" i="11" s="1"/>
  <c r="P833" i="11"/>
  <c r="R833" i="11" s="1"/>
  <c r="D196" i="11"/>
  <c r="P403" i="11"/>
  <c r="Q403" i="11" s="1"/>
  <c r="P542" i="11"/>
  <c r="P1226" i="11"/>
  <c r="Q1226" i="11" s="1"/>
  <c r="P541" i="11"/>
  <c r="R541" i="11" s="1"/>
  <c r="P882" i="11"/>
  <c r="Q882" i="11" s="1"/>
  <c r="P1134" i="11"/>
  <c r="Q1134" i="11" s="1"/>
  <c r="P520" i="11"/>
  <c r="P326" i="11"/>
  <c r="Q326" i="11" s="1"/>
  <c r="P838" i="11"/>
  <c r="Q838" i="11" s="1"/>
  <c r="P736" i="11"/>
  <c r="R736" i="11" s="1"/>
  <c r="P1211" i="11"/>
  <c r="Q1211" i="11" s="1"/>
  <c r="P279" i="11"/>
  <c r="Q279" i="11" s="1"/>
  <c r="P482" i="11"/>
  <c r="R482" i="11" s="1"/>
  <c r="P1131" i="11"/>
  <c r="Q1131" i="11" s="1"/>
  <c r="P1230" i="11"/>
  <c r="P522" i="11"/>
  <c r="Q522" i="11" s="1"/>
  <c r="P962" i="11"/>
  <c r="Q962" i="11" s="1"/>
  <c r="P408" i="11"/>
  <c r="P1132" i="11"/>
  <c r="P1087" i="11"/>
  <c r="Q1087" i="11" s="1"/>
  <c r="P441" i="11"/>
  <c r="Q441" i="11" s="1"/>
  <c r="P308" i="11"/>
  <c r="R308" i="11" s="1"/>
  <c r="P415" i="11"/>
  <c r="P899" i="11"/>
  <c r="Q899" i="11" s="1"/>
  <c r="P657" i="11"/>
  <c r="Q657" i="11" s="1"/>
  <c r="P749" i="11"/>
  <c r="Q749" i="11" s="1"/>
  <c r="P389" i="11"/>
  <c r="R389" i="11" s="1"/>
  <c r="P801" i="11"/>
  <c r="Q801" i="11" s="1"/>
  <c r="P1073" i="11"/>
  <c r="Q1073" i="11" s="1"/>
  <c r="P1203" i="11"/>
  <c r="P597" i="11"/>
  <c r="P1012" i="11"/>
  <c r="Q1012" i="11" s="1"/>
  <c r="P1103" i="11"/>
  <c r="Q1103" i="11" s="1"/>
  <c r="P1136" i="11"/>
  <c r="Q1136" i="11" s="1"/>
  <c r="P815" i="11"/>
  <c r="R815" i="11" s="1"/>
  <c r="P659" i="11"/>
  <c r="R659" i="11" s="1"/>
  <c r="P1079" i="11"/>
  <c r="R1079" i="11" s="1"/>
  <c r="P854" i="11"/>
  <c r="Q854" i="11" s="1"/>
  <c r="P748" i="11"/>
  <c r="P1108" i="11"/>
  <c r="R1108" i="11" s="1"/>
  <c r="P1189" i="11"/>
  <c r="R1189" i="11" s="1"/>
  <c r="P789" i="11"/>
  <c r="Q789" i="11" s="1"/>
  <c r="P754" i="11"/>
  <c r="Q754" i="11" s="1"/>
  <c r="P917" i="11"/>
  <c r="R917" i="11" s="1"/>
  <c r="P1181" i="11"/>
  <c r="Q1181" i="11" s="1"/>
  <c r="P896" i="11"/>
  <c r="P777" i="11"/>
  <c r="P674" i="11"/>
  <c r="R674" i="11" s="1"/>
  <c r="P537" i="11"/>
  <c r="Q537" i="11" s="1"/>
  <c r="P562" i="11"/>
  <c r="Q562" i="11" s="1"/>
  <c r="P489" i="11"/>
  <c r="R489" i="11" s="1"/>
  <c r="P1174" i="11"/>
  <c r="Q1174" i="11" s="1"/>
  <c r="P798" i="11"/>
  <c r="Q798" i="11" s="1"/>
  <c r="P738" i="11"/>
  <c r="R738" i="11" s="1"/>
  <c r="P981" i="11"/>
  <c r="P490" i="11"/>
  <c r="R490" i="11" s="1"/>
  <c r="P1114" i="11"/>
  <c r="R1114" i="11" s="1"/>
  <c r="P682" i="11"/>
  <c r="P585" i="11"/>
  <c r="Q585" i="11" s="1"/>
  <c r="P1090" i="11"/>
  <c r="Q1090" i="11" s="1"/>
  <c r="P968" i="11"/>
  <c r="R968" i="11" s="1"/>
  <c r="P945" i="11"/>
  <c r="R945" i="11" s="1"/>
  <c r="P1029" i="11"/>
  <c r="P575" i="11"/>
  <c r="Q575" i="11" s="1"/>
  <c r="P404" i="11"/>
  <c r="R404" i="11" s="1"/>
  <c r="P1011" i="11"/>
  <c r="R1011" i="11" s="1"/>
  <c r="P770" i="11"/>
  <c r="R770" i="11" s="1"/>
  <c r="P805" i="11"/>
  <c r="R805" i="11" s="1"/>
  <c r="P857" i="11"/>
  <c r="Q857" i="11" s="1"/>
  <c r="P1043" i="11"/>
  <c r="Q1043" i="11" s="1"/>
  <c r="P775" i="11"/>
  <c r="P794" i="11"/>
  <c r="Q794" i="11" s="1"/>
  <c r="P1015" i="11"/>
  <c r="R1015" i="11" s="1"/>
  <c r="P1196" i="11"/>
  <c r="P984" i="11"/>
  <c r="P795" i="11"/>
  <c r="Q795" i="11" s="1"/>
  <c r="P1110" i="11"/>
  <c r="Q1110" i="11" s="1"/>
  <c r="P618" i="11"/>
  <c r="P347" i="11"/>
  <c r="P992" i="11"/>
  <c r="Q992" i="11" s="1"/>
  <c r="P293" i="11"/>
  <c r="Q293" i="11" s="1"/>
  <c r="P633" i="11"/>
  <c r="R633" i="11" s="1"/>
  <c r="P1007" i="11"/>
  <c r="P1058" i="11"/>
  <c r="Q1058" i="11" s="1"/>
  <c r="P696" i="11"/>
  <c r="R696" i="11" s="1"/>
  <c r="P1229" i="11"/>
  <c r="P453" i="11"/>
  <c r="Q453" i="11" s="1"/>
  <c r="P280" i="11"/>
  <c r="R280" i="11" s="1"/>
  <c r="P994" i="11"/>
  <c r="Q994" i="11" s="1"/>
  <c r="P1075" i="11"/>
  <c r="Q1075" i="11" s="1"/>
  <c r="P424" i="11"/>
  <c r="P1179" i="11"/>
  <c r="R1179" i="11" s="1"/>
  <c r="P700" i="11"/>
  <c r="R700" i="11" s="1"/>
  <c r="P379" i="11"/>
  <c r="P381" i="11"/>
  <c r="Q381" i="11" s="1"/>
  <c r="P451" i="11"/>
  <c r="R451" i="11" s="1"/>
  <c r="P671" i="11"/>
  <c r="R671" i="11" s="1"/>
  <c r="P1167" i="11"/>
  <c r="Q1167" i="11" s="1"/>
  <c r="P648" i="11"/>
  <c r="R648" i="11" s="1"/>
  <c r="P1084" i="11"/>
  <c r="Q1084" i="11" s="1"/>
  <c r="P505" i="11"/>
  <c r="R505" i="11" s="1"/>
  <c r="P919" i="11"/>
  <c r="Q919" i="11" s="1"/>
  <c r="P401" i="11"/>
  <c r="P559" i="11"/>
  <c r="R559" i="11" s="1"/>
  <c r="P1078" i="11"/>
  <c r="R1078" i="11" s="1"/>
  <c r="P940" i="11"/>
  <c r="R940" i="11" s="1"/>
  <c r="P287" i="11"/>
  <c r="Q287" i="11" s="1"/>
  <c r="P688" i="11"/>
  <c r="R688" i="11" s="1"/>
  <c r="P1094" i="11"/>
  <c r="Q1094" i="11" s="1"/>
  <c r="P462" i="11"/>
  <c r="Q462" i="11" s="1"/>
  <c r="P601" i="11"/>
  <c r="R601" i="11" s="1"/>
  <c r="P966" i="11"/>
  <c r="Q966" i="11" s="1"/>
  <c r="P660" i="11"/>
  <c r="R660" i="11" s="1"/>
  <c r="P663" i="11"/>
  <c r="R663" i="11" s="1"/>
  <c r="P540" i="11"/>
  <c r="P843" i="11"/>
  <c r="R843" i="11" s="1"/>
  <c r="P655" i="11"/>
  <c r="Q655" i="11" s="1"/>
  <c r="P1259" i="11"/>
  <c r="P851" i="11"/>
  <c r="Q851" i="11" s="1"/>
  <c r="P549" i="11"/>
  <c r="R549" i="11" s="1"/>
  <c r="P871" i="11"/>
  <c r="Q871" i="11" s="1"/>
  <c r="P335" i="11"/>
  <c r="R335" i="11" s="1"/>
  <c r="P319" i="11"/>
  <c r="R319" i="11" s="1"/>
  <c r="P819" i="11"/>
  <c r="R819" i="11" s="1"/>
  <c r="P402" i="11"/>
  <c r="Q402" i="11" s="1"/>
  <c r="P790" i="11"/>
  <c r="P646" i="11"/>
  <c r="P357" i="11"/>
  <c r="R357" i="11" s="1"/>
  <c r="P1072" i="11"/>
  <c r="R1072" i="11" s="1"/>
  <c r="P440" i="11"/>
  <c r="P1082" i="11"/>
  <c r="Q1082" i="11" s="1"/>
  <c r="P378" i="11"/>
  <c r="R378" i="11" s="1"/>
  <c r="P891" i="11"/>
  <c r="R891" i="11" s="1"/>
  <c r="P478" i="11"/>
  <c r="Q478" i="11" s="1"/>
  <c r="P909" i="11"/>
  <c r="Q909" i="11" s="1"/>
  <c r="P373" i="11"/>
  <c r="Q373" i="11" s="1"/>
  <c r="P915" i="11"/>
  <c r="Q915" i="11" s="1"/>
  <c r="P558" i="11"/>
  <c r="R558" i="11" s="1"/>
  <c r="P570" i="11"/>
  <c r="P691" i="11"/>
  <c r="Q691" i="11" s="1"/>
  <c r="P877" i="11"/>
  <c r="R877" i="11" s="1"/>
  <c r="P1215" i="11"/>
  <c r="Q1215" i="11" s="1"/>
  <c r="P298" i="11"/>
  <c r="R298" i="11" s="1"/>
  <c r="P568" i="11"/>
  <c r="Q568" i="11" s="1"/>
  <c r="P922" i="11"/>
  <c r="R922" i="11" s="1"/>
  <c r="P720" i="11"/>
  <c r="P447" i="11"/>
  <c r="P481" i="11"/>
  <c r="Q481" i="11" s="1"/>
  <c r="P645" i="11"/>
  <c r="Q645" i="11" s="1"/>
  <c r="P399" i="11"/>
  <c r="R399" i="11" s="1"/>
  <c r="P543" i="11"/>
  <c r="Q543" i="11" s="1"/>
  <c r="P602" i="11"/>
  <c r="Q602" i="11" s="1"/>
  <c r="P1003" i="11"/>
  <c r="R1003" i="11" s="1"/>
  <c r="P283" i="11"/>
  <c r="Q283" i="11" s="1"/>
  <c r="P305" i="11"/>
  <c r="P647" i="11"/>
  <c r="R647" i="11" s="1"/>
  <c r="P948" i="11"/>
  <c r="R948" i="11" s="1"/>
  <c r="P699" i="11"/>
  <c r="R699" i="11" s="1"/>
  <c r="P622" i="11"/>
  <c r="R622" i="11" s="1"/>
  <c r="P751" i="11"/>
  <c r="Q751" i="11" s="1"/>
  <c r="P820" i="11"/>
  <c r="R820" i="11" s="1"/>
  <c r="P409" i="11"/>
  <c r="R409" i="11" s="1"/>
  <c r="P1152" i="11"/>
  <c r="Q1152" i="11" s="1"/>
  <c r="P471" i="11"/>
  <c r="Q471" i="11" s="1"/>
  <c r="P1099" i="11"/>
  <c r="R1099" i="11" s="1"/>
  <c r="P1056" i="11"/>
  <c r="P328" i="11"/>
  <c r="R328" i="11" s="1"/>
  <c r="P1115" i="11"/>
  <c r="R1115" i="11" s="1"/>
  <c r="P433" i="11"/>
  <c r="R433" i="11" s="1"/>
  <c r="P766" i="11"/>
  <c r="R766" i="11" s="1"/>
  <c r="P521" i="11"/>
  <c r="P1164" i="11"/>
  <c r="R1164" i="11" s="1"/>
  <c r="P434" i="11"/>
  <c r="R434" i="11" s="1"/>
  <c r="P1063" i="11"/>
  <c r="Q1063" i="11" s="1"/>
  <c r="P276" i="11"/>
  <c r="R276" i="11" s="1"/>
  <c r="P387" i="11"/>
  <c r="Q387" i="11" s="1"/>
  <c r="P366" i="11"/>
  <c r="R366" i="11" s="1"/>
  <c r="P762" i="11"/>
  <c r="R762" i="11" s="1"/>
  <c r="P460" i="11"/>
  <c r="P787" i="11"/>
  <c r="R787" i="11" s="1"/>
  <c r="P1065" i="11"/>
  <c r="Q1065" i="11" s="1"/>
  <c r="P959" i="11"/>
  <c r="P574" i="11"/>
  <c r="P735" i="11"/>
  <c r="Q735" i="11" s="1"/>
  <c r="P296" i="11"/>
  <c r="R296" i="11" s="1"/>
  <c r="P818" i="11"/>
  <c r="P1256" i="11"/>
  <c r="Q1256" i="11" s="1"/>
  <c r="P405" i="11"/>
  <c r="R405" i="11" s="1"/>
  <c r="P1257" i="11"/>
  <c r="Q1257" i="11" s="1"/>
  <c r="P960" i="11"/>
  <c r="Q960" i="11" s="1"/>
  <c r="P710" i="11"/>
  <c r="P785" i="11"/>
  <c r="R785" i="11" s="1"/>
  <c r="P713" i="11"/>
  <c r="Q713" i="11" s="1"/>
  <c r="P1004" i="11"/>
  <c r="P307" i="11"/>
  <c r="R307" i="11" s="1"/>
  <c r="P1255" i="11"/>
  <c r="Q1255" i="11" s="1"/>
  <c r="P683" i="11"/>
  <c r="R683" i="11" s="1"/>
  <c r="P1066" i="11"/>
  <c r="Q1066" i="11" s="1"/>
  <c r="P420" i="11"/>
  <c r="Q420" i="11" s="1"/>
  <c r="P584" i="11"/>
  <c r="R584" i="11" s="1"/>
  <c r="P726" i="11"/>
  <c r="Q726" i="11" s="1"/>
  <c r="P348" i="11"/>
  <c r="Q348" i="11" s="1"/>
  <c r="P943" i="11"/>
  <c r="Q943" i="11" s="1"/>
  <c r="P495" i="11"/>
  <c r="Q495" i="11" s="1"/>
  <c r="P1194" i="11"/>
  <c r="Q1194" i="11" s="1"/>
  <c r="P848" i="11"/>
  <c r="R848" i="11" s="1"/>
  <c r="P1139" i="11"/>
  <c r="R1139" i="11" s="1"/>
  <c r="P497" i="11"/>
  <c r="Q497" i="11" s="1"/>
  <c r="P362" i="11"/>
  <c r="Q362" i="11" s="1"/>
  <c r="P371" i="11"/>
  <c r="P767" i="11"/>
  <c r="Q767" i="11" s="1"/>
  <c r="P999" i="11"/>
  <c r="R999" i="11" s="1"/>
  <c r="P692" i="11"/>
  <c r="Q692" i="11" s="1"/>
  <c r="P341" i="11"/>
  <c r="Q341" i="11" s="1"/>
  <c r="P421" i="11"/>
  <c r="Q421" i="11" s="1"/>
  <c r="P281" i="11"/>
  <c r="R281" i="11" s="1"/>
  <c r="P931" i="11"/>
  <c r="Q931" i="11" s="1"/>
  <c r="P1116" i="11"/>
  <c r="P779" i="11"/>
  <c r="P383" i="11"/>
  <c r="R383" i="11" s="1"/>
  <c r="P369" i="11"/>
  <c r="Q369" i="11" s="1"/>
  <c r="P1031" i="11"/>
  <c r="Q1031" i="11" s="1"/>
  <c r="P1210" i="11"/>
  <c r="P910" i="11"/>
  <c r="R910" i="11" s="1"/>
  <c r="P376" i="11"/>
  <c r="Q376" i="11" s="1"/>
  <c r="P930" i="11"/>
  <c r="R930" i="11" s="1"/>
  <c r="P273" i="11"/>
  <c r="P1165" i="11"/>
  <c r="R1165" i="11" s="1"/>
  <c r="P316" i="11"/>
  <c r="Q316" i="11" s="1"/>
  <c r="P1135" i="11"/>
  <c r="P1206" i="11"/>
  <c r="P484" i="11"/>
  <c r="R484" i="11" s="1"/>
  <c r="P1185" i="11"/>
  <c r="R1185" i="11" s="1"/>
  <c r="P1233" i="11"/>
  <c r="P1093" i="11"/>
  <c r="P1175" i="11"/>
  <c r="Q1175" i="11" s="1"/>
  <c r="P503" i="11"/>
  <c r="R503" i="11" s="1"/>
  <c r="P370" i="11"/>
  <c r="R370" i="11" s="1"/>
  <c r="P538" i="11"/>
  <c r="P400" i="11"/>
  <c r="Q400" i="11" s="1"/>
  <c r="P384" i="11"/>
  <c r="R384" i="11" s="1"/>
  <c r="P391" i="11"/>
  <c r="Q391" i="11" s="1"/>
  <c r="P681" i="11"/>
  <c r="P509" i="11"/>
  <c r="R509" i="11" s="1"/>
  <c r="P530" i="11"/>
  <c r="Q530" i="11" s="1"/>
  <c r="P872" i="11"/>
  <c r="R872" i="11" s="1"/>
  <c r="P578" i="11"/>
  <c r="R578" i="11" s="1"/>
  <c r="P302" i="11"/>
  <c r="R302" i="11" s="1"/>
  <c r="P772" i="11"/>
  <c r="Q772" i="11" s="1"/>
  <c r="P901" i="11"/>
  <c r="P1030" i="11"/>
  <c r="Q1030" i="11" s="1"/>
  <c r="P890" i="11"/>
  <c r="R890" i="11" s="1"/>
  <c r="P1138" i="11"/>
  <c r="Q1138" i="11" s="1"/>
  <c r="P516" i="11"/>
  <c r="R516" i="11" s="1"/>
  <c r="P934" i="11"/>
  <c r="R934" i="11" s="1"/>
  <c r="P830" i="11"/>
  <c r="Q830" i="11" s="1"/>
  <c r="P425" i="11"/>
  <c r="R425" i="11" s="1"/>
  <c r="P349" i="11"/>
  <c r="R349" i="11" s="1"/>
  <c r="P625" i="11"/>
  <c r="P1130" i="11"/>
  <c r="Q1130" i="11" s="1"/>
  <c r="P753" i="11"/>
  <c r="Q753" i="11" s="1"/>
  <c r="P782" i="11"/>
  <c r="P553" i="11"/>
  <c r="R553" i="11" s="1"/>
  <c r="P582" i="11"/>
  <c r="Q582" i="11" s="1"/>
  <c r="P514" i="11"/>
  <c r="Q514" i="11" s="1"/>
  <c r="P837" i="11"/>
  <c r="P855" i="11"/>
  <c r="R855" i="11" s="1"/>
  <c r="P827" i="11"/>
  <c r="Q827" i="11" s="1"/>
  <c r="P716" i="11"/>
  <c r="Q716" i="11" s="1"/>
  <c r="P310" i="11"/>
  <c r="Q310" i="11" s="1"/>
  <c r="P436" i="11"/>
  <c r="P715" i="11"/>
  <c r="Q715" i="11" s="1"/>
  <c r="P329" i="11"/>
  <c r="Q329" i="11" s="1"/>
  <c r="P306" i="11"/>
  <c r="Q306" i="11" s="1"/>
  <c r="P730" i="11"/>
  <c r="R730" i="11" s="1"/>
  <c r="P1111" i="11"/>
  <c r="Q1111" i="11" s="1"/>
  <c r="P1168" i="11"/>
  <c r="Q1168" i="11" s="1"/>
  <c r="P557" i="11"/>
  <c r="P752" i="11"/>
  <c r="Q752" i="11" s="1"/>
  <c r="P285" i="11"/>
  <c r="Q285" i="11" s="1"/>
  <c r="P339" i="11"/>
  <c r="Q339" i="11" s="1"/>
  <c r="P673" i="11"/>
  <c r="P300" i="11"/>
  <c r="R300" i="11" s="1"/>
  <c r="P431" i="11"/>
  <c r="Q431" i="11" s="1"/>
  <c r="P1202" i="11"/>
  <c r="Q1202" i="11" s="1"/>
  <c r="P499" i="11"/>
  <c r="P317" i="11"/>
  <c r="P1212" i="11"/>
  <c r="Q1212" i="11" s="1"/>
  <c r="P1129" i="11"/>
  <c r="R1129" i="11" s="1"/>
  <c r="P1184" i="11"/>
  <c r="P731" i="11"/>
  <c r="Q731" i="11" s="1"/>
  <c r="P1060" i="11"/>
  <c r="R1060" i="11" s="1"/>
  <c r="P758" i="11"/>
  <c r="Q758" i="11" s="1"/>
  <c r="P912" i="11"/>
  <c r="P536" i="11"/>
  <c r="P1127" i="11"/>
  <c r="Q1127" i="11" s="1"/>
  <c r="P1154" i="11"/>
  <c r="R1154" i="11" s="1"/>
  <c r="P718" i="11"/>
  <c r="R718" i="11" s="1"/>
  <c r="P353" i="11"/>
  <c r="R353" i="11" s="1"/>
  <c r="P1113" i="11"/>
  <c r="R1113" i="11" s="1"/>
  <c r="P806" i="11"/>
  <c r="Q806" i="11" s="1"/>
  <c r="P1059" i="11"/>
  <c r="R1059" i="11" s="1"/>
  <c r="P525" i="11"/>
  <c r="P1101" i="11"/>
  <c r="R1101" i="11" s="1"/>
  <c r="P612" i="11"/>
  <c r="Q612" i="11" s="1"/>
  <c r="P579" i="11"/>
  <c r="R579" i="11" s="1"/>
  <c r="P809" i="11"/>
  <c r="Q809" i="11" s="1"/>
  <c r="P939" i="11"/>
  <c r="Q939" i="11" s="1"/>
  <c r="P336" i="11"/>
  <c r="Q336" i="11" s="1"/>
  <c r="P797" i="11"/>
  <c r="Q797" i="11" s="1"/>
  <c r="P581" i="11"/>
  <c r="P380" i="11"/>
  <c r="Q380" i="11" s="1"/>
  <c r="P372" i="11"/>
  <c r="R372" i="11" s="1"/>
  <c r="P1077" i="11"/>
  <c r="Q1077" i="11" s="1"/>
  <c r="P929" i="11"/>
  <c r="Q929" i="11" s="1"/>
  <c r="P850" i="11"/>
  <c r="Q850" i="11" s="1"/>
  <c r="P1242" i="11"/>
  <c r="R1242" i="11" s="1"/>
  <c r="P486" i="11"/>
  <c r="R486" i="11" s="1"/>
  <c r="P786" i="11"/>
  <c r="P1061" i="11"/>
  <c r="R1061" i="11" s="1"/>
  <c r="P1005" i="11"/>
  <c r="Q1005" i="11" s="1"/>
  <c r="P676" i="11"/>
  <c r="P1133" i="11"/>
  <c r="Q1133" i="11" s="1"/>
  <c r="P1143" i="11"/>
  <c r="Q1143" i="11" s="1"/>
  <c r="P680" i="11"/>
  <c r="R680" i="11" s="1"/>
  <c r="P343" i="11"/>
  <c r="P878" i="11"/>
  <c r="P1224" i="11"/>
  <c r="R1224" i="11" s="1"/>
  <c r="P331" i="11"/>
  <c r="R331" i="11" s="1"/>
  <c r="P504" i="11"/>
  <c r="R504" i="11" s="1"/>
  <c r="P1250" i="11"/>
  <c r="R1250" i="11" s="1"/>
  <c r="P498" i="11"/>
  <c r="R498" i="11" s="1"/>
  <c r="P636" i="11"/>
  <c r="R636" i="11" s="1"/>
  <c r="P282" i="11"/>
  <c r="Q282" i="11" s="1"/>
  <c r="P352" i="11"/>
  <c r="R352" i="11" s="1"/>
  <c r="P808" i="11"/>
  <c r="R808" i="11" s="1"/>
  <c r="P1173" i="11"/>
  <c r="R1173" i="11" s="1"/>
  <c r="P334" i="11"/>
  <c r="Q334" i="11" s="1"/>
  <c r="P442" i="11"/>
  <c r="R442" i="11" s="1"/>
  <c r="P839" i="11"/>
  <c r="Q839" i="11" s="1"/>
  <c r="P698" i="11"/>
  <c r="R698" i="11" s="1"/>
  <c r="P675" i="11"/>
  <c r="Q675" i="11" s="1"/>
  <c r="P1177" i="11"/>
  <c r="P800" i="11"/>
  <c r="R800" i="11" s="1"/>
  <c r="P895" i="11"/>
  <c r="Q895" i="11" s="1"/>
  <c r="P793" i="11"/>
  <c r="P750" i="11"/>
  <c r="P669" i="11"/>
  <c r="R669" i="11" s="1"/>
  <c r="P452" i="11"/>
  <c r="Q452" i="11" s="1"/>
  <c r="P1097" i="11"/>
  <c r="R1097" i="11" s="1"/>
  <c r="P1190" i="11"/>
  <c r="P1107" i="11"/>
  <c r="R1107" i="11" s="1"/>
  <c r="P466" i="11"/>
  <c r="Q466" i="11" s="1"/>
  <c r="P600" i="11"/>
  <c r="P1024" i="11"/>
  <c r="P375" i="11"/>
  <c r="R375" i="11" s="1"/>
  <c r="P823" i="11"/>
  <c r="R823" i="11" s="1"/>
  <c r="P835" i="11"/>
  <c r="Q835" i="11" s="1"/>
  <c r="P1050" i="11"/>
  <c r="R1050" i="11" s="1"/>
  <c r="P631" i="11"/>
  <c r="R631" i="11" s="1"/>
  <c r="P907" i="11"/>
  <c r="R907" i="11" s="1"/>
  <c r="P955" i="11"/>
  <c r="R955" i="11" s="1"/>
  <c r="P608" i="11"/>
  <c r="R608" i="11" s="1"/>
  <c r="P467" i="11"/>
  <c r="Q467" i="11" s="1"/>
  <c r="P1231" i="11"/>
  <c r="R1231" i="11" s="1"/>
  <c r="P865" i="11"/>
  <c r="P641" i="11"/>
  <c r="Q641" i="11" s="1"/>
  <c r="P679" i="11"/>
  <c r="Q679" i="11" s="1"/>
  <c r="P547" i="11"/>
  <c r="R547" i="11" s="1"/>
  <c r="P707" i="11"/>
  <c r="P734" i="11"/>
  <c r="P1251" i="11"/>
  <c r="R1251" i="11" s="1"/>
  <c r="P728" i="11"/>
  <c r="Q728" i="11" s="1"/>
  <c r="P1140" i="11"/>
  <c r="P599" i="11"/>
  <c r="Q599" i="11" s="1"/>
  <c r="P1217" i="11"/>
  <c r="Q1217" i="11" s="1"/>
  <c r="P742" i="11"/>
  <c r="R742" i="11" s="1"/>
  <c r="P1237" i="11"/>
  <c r="R1237" i="11" s="1"/>
  <c r="P652" i="11"/>
  <c r="R652" i="11" s="1"/>
  <c r="P997" i="11"/>
  <c r="Q997" i="11" s="1"/>
  <c r="P1122" i="11"/>
  <c r="R1122" i="11" s="1"/>
  <c r="P412" i="11"/>
  <c r="P1041" i="11"/>
  <c r="R1041" i="11" s="1"/>
  <c r="P825" i="11"/>
  <c r="R825" i="11" s="1"/>
  <c r="P746" i="11"/>
  <c r="Q746" i="11" s="1"/>
  <c r="P413" i="11"/>
  <c r="Q413" i="11" s="1"/>
  <c r="P1204" i="11"/>
  <c r="R1204" i="11" s="1"/>
  <c r="P1032" i="11"/>
  <c r="R1032" i="11" s="1"/>
  <c r="P737" i="11"/>
  <c r="R737" i="11" s="1"/>
  <c r="P518" i="11"/>
  <c r="R518" i="11" s="1"/>
  <c r="P303" i="11"/>
  <c r="R303" i="11" s="1"/>
  <c r="P593" i="11"/>
  <c r="R593" i="11" s="1"/>
  <c r="P395" i="11"/>
  <c r="R395" i="11" s="1"/>
  <c r="P367" i="11"/>
  <c r="R367" i="11" s="1"/>
  <c r="P982" i="11"/>
  <c r="Q982" i="11" s="1"/>
  <c r="P531" i="11"/>
  <c r="Q531" i="11" s="1"/>
  <c r="P1008" i="11"/>
  <c r="Q1008" i="11" s="1"/>
  <c r="P792" i="11"/>
  <c r="R792" i="11" s="1"/>
  <c r="P950" i="11"/>
  <c r="R950" i="11" s="1"/>
  <c r="P1162" i="11"/>
  <c r="R1162" i="11" s="1"/>
  <c r="P760" i="11"/>
  <c r="Q760" i="11" s="1"/>
  <c r="P889" i="11"/>
  <c r="P954" i="11"/>
  <c r="R954" i="11" s="1"/>
  <c r="P1123" i="11"/>
  <c r="Q1123" i="11" s="1"/>
  <c r="P1235" i="11"/>
  <c r="Q1235" i="11" s="1"/>
  <c r="P883" i="11"/>
  <c r="R883" i="11" s="1"/>
  <c r="P975" i="11"/>
  <c r="R975" i="11" s="1"/>
  <c r="P836" i="11"/>
  <c r="R836" i="11" s="1"/>
  <c r="P1016" i="11"/>
  <c r="R1016" i="11" s="1"/>
  <c r="P1199" i="11"/>
  <c r="P304" i="11"/>
  <c r="R304" i="11" s="1"/>
  <c r="P1038" i="11"/>
  <c r="R1038" i="11" s="1"/>
  <c r="P874" i="11"/>
  <c r="Q874" i="11" s="1"/>
  <c r="P733" i="11"/>
  <c r="R733" i="11" s="1"/>
  <c r="P665" i="11"/>
  <c r="P592" i="11"/>
  <c r="R592" i="11" s="1"/>
  <c r="P906" i="11"/>
  <c r="R906" i="11" s="1"/>
  <c r="P685" i="11"/>
  <c r="Q685" i="11" s="1"/>
  <c r="P491" i="11"/>
  <c r="R491" i="11" s="1"/>
  <c r="P445" i="11"/>
  <c r="R445" i="11" s="1"/>
  <c r="P361" i="11"/>
  <c r="R361" i="11" s="1"/>
  <c r="P980" i="11"/>
  <c r="R980" i="11" s="1"/>
  <c r="P406" i="11"/>
  <c r="Q406" i="11" s="1"/>
  <c r="P475" i="11"/>
  <c r="R475" i="11" s="1"/>
  <c r="P932" i="11"/>
  <c r="Q932" i="11" s="1"/>
  <c r="P764" i="11"/>
  <c r="R764" i="11" s="1"/>
  <c r="P1117" i="11"/>
  <c r="R1117" i="11" s="1"/>
  <c r="P769" i="11"/>
  <c r="Q769" i="11" s="1"/>
  <c r="P704" i="11"/>
  <c r="Q704" i="11" s="1"/>
  <c r="P644" i="11"/>
  <c r="Q644" i="11" s="1"/>
  <c r="P1153" i="11"/>
  <c r="P274" i="11"/>
  <c r="Q274" i="11" s="1"/>
  <c r="P1142" i="11"/>
  <c r="R1142" i="11" s="1"/>
  <c r="P695" i="11"/>
  <c r="Q695" i="11" s="1"/>
  <c r="P517" i="11"/>
  <c r="P374" i="11"/>
  <c r="Q374" i="11" s="1"/>
  <c r="P1018" i="11"/>
  <c r="R1018" i="11" s="1"/>
  <c r="P398" i="11"/>
  <c r="Q398" i="11" s="1"/>
  <c r="P938" i="11"/>
  <c r="P913" i="11"/>
  <c r="R913" i="11" s="1"/>
  <c r="P886" i="11"/>
  <c r="R886" i="11" s="1"/>
  <c r="P1053" i="11"/>
  <c r="Q1053" i="11" s="1"/>
  <c r="P1068" i="11"/>
  <c r="P278" i="11"/>
  <c r="Q278" i="11" s="1"/>
  <c r="P338" i="11"/>
  <c r="Q338" i="11" s="1"/>
  <c r="P576" i="11"/>
  <c r="P567" i="11"/>
  <c r="Q567" i="11" s="1"/>
  <c r="P550" i="11"/>
  <c r="R550" i="11" s="1"/>
  <c r="P292" i="11"/>
  <c r="R292" i="11" s="1"/>
  <c r="P1014" i="11"/>
  <c r="R1014" i="11" s="1"/>
  <c r="P1208" i="11"/>
  <c r="P990" i="11"/>
  <c r="Q990" i="11" s="1"/>
  <c r="P705" i="11"/>
  <c r="R705" i="11" s="1"/>
  <c r="P539" i="11"/>
  <c r="Q539" i="11" s="1"/>
  <c r="P1125" i="11"/>
  <c r="R1125" i="11" s="1"/>
  <c r="P472" i="11"/>
  <c r="R472" i="11" s="1"/>
  <c r="P1200" i="11"/>
  <c r="Q1200" i="11" s="1"/>
  <c r="P290" i="11"/>
  <c r="P598" i="11"/>
  <c r="P1155" i="11"/>
  <c r="R1155" i="11" s="1"/>
  <c r="P455" i="11"/>
  <c r="R455" i="11" s="1"/>
  <c r="P778" i="11"/>
  <c r="P1198" i="11"/>
  <c r="R1198" i="11" s="1"/>
  <c r="P318" i="11"/>
  <c r="R318" i="11" s="1"/>
  <c r="P824" i="11"/>
  <c r="Q824" i="11" s="1"/>
  <c r="P861" i="11"/>
  <c r="R861" i="11" s="1"/>
  <c r="P289" i="11"/>
  <c r="P784" i="11"/>
  <c r="R784" i="11" s="1"/>
  <c r="P757" i="11"/>
  <c r="R757" i="11" s="1"/>
  <c r="P427" i="11"/>
  <c r="P1201" i="11"/>
  <c r="R1201" i="11" s="1"/>
  <c r="P926" i="11"/>
  <c r="R926" i="11" s="1"/>
  <c r="P1013" i="11"/>
  <c r="Q1013" i="11" s="1"/>
  <c r="P569" i="11"/>
  <c r="R569" i="11" s="1"/>
  <c r="P686" i="11"/>
  <c r="P846" i="11"/>
  <c r="R846" i="11" s="1"/>
  <c r="P1085" i="11"/>
  <c r="R1085" i="11" s="1"/>
  <c r="P952" i="11"/>
  <c r="R952" i="11" s="1"/>
  <c r="P1118" i="11"/>
  <c r="P740" i="11"/>
  <c r="R740" i="11" s="1"/>
  <c r="P1062" i="11"/>
  <c r="R1062" i="11" s="1"/>
  <c r="P1252" i="11"/>
  <c r="P961" i="11"/>
  <c r="P658" i="11"/>
  <c r="R658" i="11" s="1"/>
  <c r="P812" i="11"/>
  <c r="R812" i="11" s="1"/>
  <c r="P1160" i="11"/>
  <c r="P515" i="11"/>
  <c r="P629" i="11"/>
  <c r="R629" i="11" s="1"/>
  <c r="P416" i="11"/>
  <c r="R416" i="11" s="1"/>
  <c r="P821" i="11"/>
  <c r="P722" i="11"/>
  <c r="P634" i="11"/>
  <c r="R634" i="11" s="1"/>
  <c r="P385" i="11"/>
  <c r="Q385" i="11" s="1"/>
  <c r="P810" i="11"/>
  <c r="P277" i="11"/>
  <c r="R277" i="11" s="1"/>
  <c r="P1262" i="11"/>
  <c r="R1262" i="11" s="1"/>
  <c r="P918" i="11"/>
  <c r="R918" i="11" s="1"/>
  <c r="P365" i="11"/>
  <c r="Q365" i="11" s="1"/>
  <c r="P313" i="11"/>
  <c r="R313" i="11" s="1"/>
  <c r="P1166" i="11"/>
  <c r="R1166" i="11" s="1"/>
  <c r="P866" i="11"/>
  <c r="Q866" i="11" s="1"/>
  <c r="P924" i="11"/>
  <c r="P937" i="11"/>
  <c r="R937" i="11" s="1"/>
  <c r="P1268" i="11"/>
  <c r="R1268" i="11" s="1"/>
  <c r="P771" i="11"/>
  <c r="R771" i="11" s="1"/>
  <c r="P611" i="11"/>
  <c r="P1147" i="11"/>
  <c r="Q1147" i="11" s="1"/>
  <c r="P988" i="11"/>
  <c r="R988" i="11" s="1"/>
  <c r="P739" i="11"/>
  <c r="Q739" i="11" s="1"/>
  <c r="P1104" i="11"/>
  <c r="P765" i="11"/>
  <c r="Q765" i="11" s="1"/>
  <c r="P1218" i="11"/>
  <c r="Q1218" i="11" s="1"/>
  <c r="P1089" i="11"/>
  <c r="Q1089" i="11" s="1"/>
  <c r="P677" i="11"/>
  <c r="R677" i="11" s="1"/>
  <c r="P443" i="11"/>
  <c r="Q443" i="11" s="1"/>
  <c r="P271" i="11"/>
  <c r="R271" i="11" s="1"/>
  <c r="P1214" i="11"/>
  <c r="R1214" i="11" s="1"/>
  <c r="P745" i="11"/>
  <c r="P1054" i="11"/>
  <c r="Q1054" i="11" s="1"/>
  <c r="P410" i="11"/>
  <c r="Q410" i="11" s="1"/>
  <c r="P893" i="11"/>
  <c r="R893" i="11" s="1"/>
  <c r="P802" i="11"/>
  <c r="P1149" i="11"/>
  <c r="Q1149" i="11" s="1"/>
  <c r="P1246" i="11"/>
  <c r="R1246" i="11" s="1"/>
  <c r="P1232" i="11"/>
  <c r="R1232" i="11" s="1"/>
  <c r="P965" i="11"/>
  <c r="P589" i="11"/>
  <c r="R589" i="11" s="1"/>
  <c r="P958" i="11"/>
  <c r="R958" i="11" s="1"/>
  <c r="P1171" i="11"/>
  <c r="Q1171" i="11" s="1"/>
  <c r="P1095" i="11"/>
  <c r="Q1095" i="11" s="1"/>
  <c r="P856" i="11"/>
  <c r="Q856" i="11" s="1"/>
  <c r="P701" i="11"/>
  <c r="R701" i="11" s="1"/>
  <c r="P556" i="11"/>
  <c r="Q556" i="11" s="1"/>
  <c r="P590" i="11"/>
  <c r="P561" i="11"/>
  <c r="R561" i="11" s="1"/>
  <c r="P759" i="11"/>
  <c r="R759" i="11" s="1"/>
  <c r="P1236" i="11"/>
  <c r="Q1236" i="11" s="1"/>
  <c r="P368" i="11"/>
  <c r="P1243" i="11"/>
  <c r="R1243" i="11" s="1"/>
  <c r="P822" i="11"/>
  <c r="R822" i="11" s="1"/>
  <c r="P724" i="11"/>
  <c r="R724" i="11" s="1"/>
  <c r="P761" i="11"/>
  <c r="P444" i="11"/>
  <c r="Q444" i="11" s="1"/>
  <c r="P684" i="11"/>
  <c r="R684" i="11" s="1"/>
  <c r="P605" i="11"/>
  <c r="R605" i="11" s="1"/>
  <c r="P721" i="11"/>
  <c r="Q721" i="11" s="1"/>
  <c r="P847" i="11"/>
  <c r="R847" i="11" s="1"/>
  <c r="P983" i="11"/>
  <c r="Q983" i="11" s="1"/>
  <c r="P315" i="11"/>
  <c r="Q315" i="11" s="1"/>
  <c r="P1036" i="11"/>
  <c r="P1144" i="11"/>
  <c r="R1144" i="11" s="1"/>
  <c r="P976" i="11"/>
  <c r="R976" i="11" s="1"/>
  <c r="P920" i="11"/>
  <c r="Q920" i="11" s="1"/>
  <c r="P1045" i="11"/>
  <c r="P476" i="11"/>
  <c r="Q476" i="11" s="1"/>
  <c r="P832" i="11"/>
  <c r="R832" i="11" s="1"/>
  <c r="P438" i="11"/>
  <c r="Q438" i="11" s="1"/>
  <c r="P709" i="11"/>
  <c r="P1248" i="11"/>
  <c r="Q1248" i="11" s="1"/>
  <c r="P470" i="11"/>
  <c r="Q470" i="11" s="1"/>
  <c r="P411" i="11"/>
  <c r="R411" i="11" s="1"/>
  <c r="P345" i="11"/>
  <c r="R345" i="11" s="1"/>
  <c r="P354" i="11"/>
  <c r="R354" i="11" s="1"/>
  <c r="P880" i="11"/>
  <c r="R880" i="11" s="1"/>
  <c r="P595" i="11"/>
  <c r="Q595" i="11" s="1"/>
  <c r="P670" i="11"/>
  <c r="P588" i="11"/>
  <c r="Q588" i="11" s="1"/>
  <c r="P532" i="11"/>
  <c r="Q532" i="11" s="1"/>
  <c r="P535" i="11"/>
  <c r="P469" i="11"/>
  <c r="P900" i="11"/>
  <c r="R900" i="11" s="1"/>
  <c r="P340" i="11"/>
  <c r="Q340" i="11" s="1"/>
  <c r="P463" i="11"/>
  <c r="P364" i="11"/>
  <c r="P1040" i="11"/>
  <c r="Q1040" i="11" s="1"/>
  <c r="P697" i="11"/>
  <c r="R697" i="11" s="1"/>
  <c r="P479" i="11"/>
  <c r="P534" i="11"/>
  <c r="R534" i="11" s="1"/>
  <c r="P1260" i="11"/>
  <c r="R1260" i="11" s="1"/>
  <c r="P689" i="11"/>
  <c r="Q689" i="11" s="1"/>
  <c r="P1183" i="11"/>
  <c r="Q1183" i="11" s="1"/>
  <c r="C198" i="11"/>
  <c r="P879" i="11"/>
  <c r="Q879" i="11" s="1"/>
  <c r="P1000" i="11"/>
  <c r="Q1000" i="11" s="1"/>
  <c r="P432" i="11"/>
  <c r="R432" i="11" s="1"/>
  <c r="P1121" i="11"/>
  <c r="P807" i="11"/>
  <c r="R807" i="11" s="1"/>
  <c r="P989" i="11"/>
  <c r="R989" i="11" s="1"/>
  <c r="P604" i="11"/>
  <c r="Q604" i="11" s="1"/>
  <c r="P1037" i="11"/>
  <c r="Q1037" i="11" s="1"/>
  <c r="P513" i="11"/>
  <c r="R513" i="11" s="1"/>
  <c r="P449" i="11"/>
  <c r="R449" i="11" s="1"/>
  <c r="P446" i="11"/>
  <c r="R446" i="11" s="1"/>
  <c r="P776" i="11"/>
  <c r="P1267" i="11"/>
  <c r="Q1267" i="11" s="1"/>
  <c r="P620" i="11"/>
  <c r="Q620" i="11" s="1"/>
  <c r="P610" i="11"/>
  <c r="P291" i="11"/>
  <c r="Q291" i="11" s="1"/>
  <c r="P1207" i="11"/>
  <c r="R1207" i="11" s="1"/>
  <c r="P309" i="11"/>
  <c r="R309" i="11" s="1"/>
  <c r="P998" i="11"/>
  <c r="R998" i="11" s="1"/>
  <c r="P1197" i="11"/>
  <c r="P649" i="11"/>
  <c r="R649" i="11" s="1"/>
  <c r="P394" i="11"/>
  <c r="R394" i="11" s="1"/>
  <c r="P294" i="11"/>
  <c r="Q294" i="11" s="1"/>
  <c r="P377" i="11"/>
  <c r="Q377" i="11" s="1"/>
  <c r="P1070" i="11"/>
  <c r="R1070" i="11" s="1"/>
  <c r="P864" i="11"/>
  <c r="Q864" i="11" s="1"/>
  <c r="P651" i="11"/>
  <c r="P1088" i="11"/>
  <c r="Q1088" i="11" s="1"/>
  <c r="P1017" i="11"/>
  <c r="R1017" i="11" s="1"/>
  <c r="P936" i="11"/>
  <c r="Q936" i="11" s="1"/>
  <c r="P461" i="11"/>
  <c r="R461" i="11" s="1"/>
  <c r="P297" i="11"/>
  <c r="R297" i="11" s="1"/>
  <c r="P342" i="11"/>
  <c r="R342" i="11" s="1"/>
  <c r="P301" i="11"/>
  <c r="Q301" i="11" s="1"/>
  <c r="P426" i="11"/>
  <c r="P1156" i="11"/>
  <c r="Q1156" i="11" s="1"/>
  <c r="P508" i="11"/>
  <c r="Q508" i="11" s="1"/>
  <c r="P956" i="11"/>
  <c r="Q956" i="11" s="1"/>
  <c r="P946" i="11"/>
  <c r="P1209" i="11"/>
  <c r="P911" i="11"/>
  <c r="Q911" i="11" s="1"/>
  <c r="P862" i="11"/>
  <c r="R862" i="11" s="1"/>
  <c r="P616" i="11"/>
  <c r="R616" i="11" s="1"/>
  <c r="P473" i="11"/>
  <c r="P967" i="11"/>
  <c r="Q967" i="11" s="1"/>
  <c r="P826" i="11"/>
  <c r="Q826" i="11" s="1"/>
  <c r="P1205" i="11"/>
  <c r="P1021" i="11"/>
  <c r="P324" i="11"/>
  <c r="R324" i="11" s="1"/>
  <c r="P351" i="11"/>
  <c r="Q351" i="11" s="1"/>
  <c r="P788" i="11"/>
  <c r="P477" i="11"/>
  <c r="R477" i="11" s="1"/>
  <c r="P1141" i="11"/>
  <c r="Q1141" i="11" s="1"/>
  <c r="P638" i="11"/>
  <c r="Q638" i="11" s="1"/>
  <c r="P1220" i="11"/>
  <c r="R1220" i="11" s="1"/>
  <c r="P454" i="11"/>
  <c r="R454" i="11" s="1"/>
  <c r="P1098" i="11"/>
  <c r="Q1098" i="11" s="1"/>
  <c r="P464" i="11"/>
  <c r="Q464" i="11" s="1"/>
  <c r="P942" i="11"/>
  <c r="P743" i="11"/>
  <c r="R743" i="11" s="1"/>
  <c r="P1240" i="11"/>
  <c r="Q1240" i="11" s="1"/>
  <c r="P949" i="11"/>
  <c r="Q949" i="11" s="1"/>
  <c r="P921" i="11"/>
  <c r="R921" i="11" s="1"/>
  <c r="P295" i="11"/>
  <c r="P1213" i="11"/>
  <c r="Q1213" i="11" s="1"/>
  <c r="P548" i="11"/>
  <c r="R548" i="11" s="1"/>
  <c r="P816" i="11"/>
  <c r="R816" i="11" s="1"/>
  <c r="P1170" i="11"/>
  <c r="Q1170" i="11" s="1"/>
  <c r="P875" i="11"/>
  <c r="Q875" i="11" s="1"/>
  <c r="P849" i="11"/>
  <c r="R849" i="11" s="1"/>
  <c r="P892" i="11"/>
  <c r="P524" i="11"/>
  <c r="P407" i="11"/>
  <c r="R407" i="11" s="1"/>
  <c r="P811" i="11"/>
  <c r="R811" i="11" s="1"/>
  <c r="P1228" i="11"/>
  <c r="P803" i="11"/>
  <c r="P609" i="11"/>
  <c r="R609" i="11" s="1"/>
  <c r="P1263" i="11"/>
  <c r="Q1263" i="11" s="1"/>
  <c r="P977" i="11"/>
  <c r="P1071" i="11"/>
  <c r="P493" i="11"/>
  <c r="R493" i="11" s="1"/>
  <c r="P756" i="11"/>
  <c r="Q756" i="11" s="1"/>
  <c r="P858" i="11"/>
  <c r="P321" i="11"/>
  <c r="Q321" i="11" s="1"/>
  <c r="P430" i="11"/>
  <c r="R430" i="11" s="1"/>
  <c r="P523" i="11"/>
  <c r="R523" i="11" s="1"/>
  <c r="P500" i="11"/>
  <c r="P1157" i="11"/>
  <c r="P1001" i="11"/>
  <c r="R1001" i="11" s="1"/>
  <c r="P1264" i="11"/>
  <c r="R1264" i="11" s="1"/>
  <c r="P796" i="11"/>
  <c r="P841" i="11"/>
  <c r="P1119" i="11"/>
  <c r="R1119" i="11" s="1"/>
  <c r="P546" i="11"/>
  <c r="Q546" i="11" s="1"/>
  <c r="P1187" i="11"/>
  <c r="P840" i="11"/>
  <c r="P623" i="11"/>
  <c r="R623" i="11" s="1"/>
  <c r="P1069" i="11"/>
  <c r="Q1069" i="11" s="1"/>
  <c r="P396" i="11"/>
  <c r="R396" i="11" s="1"/>
  <c r="P723" i="11"/>
  <c r="R723" i="11" s="1"/>
  <c r="P480" i="11"/>
  <c r="Q480" i="11" s="1"/>
  <c r="P876" i="11"/>
  <c r="R876" i="11" s="1"/>
  <c r="P867" i="11"/>
  <c r="R867" i="11" s="1"/>
  <c r="P560" i="11"/>
  <c r="P510" i="11"/>
  <c r="R510" i="11" s="1"/>
  <c r="P668" i="11"/>
  <c r="R668" i="11" s="1"/>
  <c r="P1225" i="11"/>
  <c r="R1225" i="11" s="1"/>
  <c r="P744" i="11"/>
  <c r="P1052" i="11"/>
  <c r="Q1052" i="11" s="1"/>
  <c r="P868" i="11"/>
  <c r="Q868" i="11" s="1"/>
  <c r="P829" i="11"/>
  <c r="Q829" i="11" s="1"/>
  <c r="P1245" i="11"/>
  <c r="P390" i="11"/>
  <c r="R390" i="11" s="1"/>
  <c r="P993" i="11"/>
  <c r="Q993" i="11" s="1"/>
  <c r="P1025" i="11"/>
  <c r="P332" i="11"/>
  <c r="Q332" i="11" s="1"/>
  <c r="P817" i="11"/>
  <c r="Q817" i="11" s="1"/>
  <c r="P414" i="11"/>
  <c r="Q414" i="11" s="1"/>
  <c r="P494" i="11"/>
  <c r="P1109" i="11"/>
  <c r="P1261" i="11"/>
  <c r="R1261" i="11" s="1"/>
  <c r="P863" i="11"/>
  <c r="R863" i="11" s="1"/>
  <c r="P1192" i="11"/>
  <c r="R1192" i="11" s="1"/>
  <c r="P904" i="11"/>
  <c r="P1247" i="11"/>
  <c r="R1247" i="11" s="1"/>
  <c r="P712" i="11"/>
  <c r="R712" i="11" s="1"/>
  <c r="P573" i="11"/>
  <c r="R573" i="11" s="1"/>
  <c r="P459" i="11"/>
  <c r="P417" i="11"/>
  <c r="R417" i="11" s="1"/>
  <c r="P563" i="11"/>
  <c r="Q563" i="11" s="1"/>
  <c r="P714" i="11"/>
  <c r="P429" i="11"/>
  <c r="Q429" i="11" s="1"/>
  <c r="P506" i="11"/>
  <c r="R506" i="11" s="1"/>
  <c r="P1034" i="11"/>
  <c r="R1034" i="11" s="1"/>
  <c r="P1254" i="11"/>
  <c r="P1176" i="11"/>
  <c r="P485" i="11"/>
  <c r="P502" i="11"/>
  <c r="R502" i="11" s="1"/>
  <c r="P457" i="11"/>
  <c r="P606" i="11"/>
  <c r="P860" i="11"/>
  <c r="R860" i="11" s="1"/>
  <c r="P781" i="11"/>
  <c r="Q781" i="11" s="1"/>
  <c r="P1120" i="11"/>
  <c r="Q1120" i="11" s="1"/>
  <c r="P448" i="11"/>
  <c r="R448" i="11" s="1"/>
  <c r="P773" i="11"/>
  <c r="Q773" i="11" s="1"/>
  <c r="P1044" i="11"/>
  <c r="R1044" i="11" s="1"/>
  <c r="P991" i="11"/>
  <c r="R991" i="11" s="1"/>
  <c r="P617" i="11"/>
  <c r="P637" i="11"/>
  <c r="R637" i="11" s="1"/>
  <c r="P607" i="11"/>
  <c r="Q607" i="11" s="1"/>
  <c r="P1180" i="11"/>
  <c r="P799" i="11"/>
  <c r="Q799" i="11" s="1"/>
  <c r="P1249" i="11"/>
  <c r="R1249" i="11" s="1"/>
  <c r="P529" i="11"/>
  <c r="Q529" i="11" s="1"/>
  <c r="P1222" i="11"/>
  <c r="R1222" i="11" s="1"/>
  <c r="P337" i="11"/>
  <c r="P814" i="11"/>
  <c r="R814" i="11" s="1"/>
  <c r="P632" i="11"/>
  <c r="Q632" i="11" s="1"/>
  <c r="P1128" i="11"/>
  <c r="P615" i="11"/>
  <c r="R615" i="11" s="1"/>
  <c r="P322" i="11"/>
  <c r="Q322" i="11" s="1"/>
  <c r="P577" i="11"/>
  <c r="Q577" i="11" s="1"/>
  <c r="P768" i="11"/>
  <c r="P423" i="11"/>
  <c r="R423" i="11" s="1"/>
  <c r="P729" i="11"/>
  <c r="R729" i="11" s="1"/>
  <c r="P272" i="11"/>
  <c r="Q272" i="11" s="1"/>
  <c r="P791" i="11"/>
  <c r="P1081" i="11"/>
  <c r="P687" i="11"/>
  <c r="Q687" i="11" s="1"/>
  <c r="P1023" i="11"/>
  <c r="Q1023" i="11" s="1"/>
  <c r="P346" i="11"/>
  <c r="R346" i="11" s="1"/>
  <c r="P1238" i="11"/>
  <c r="P640" i="11"/>
  <c r="R640" i="11" s="1"/>
  <c r="P603" i="11"/>
  <c r="R603" i="11" s="1"/>
  <c r="P643" i="11"/>
  <c r="Q643" i="11" s="1"/>
  <c r="P925" i="11"/>
  <c r="P1137" i="11"/>
  <c r="R1137" i="11" s="1"/>
  <c r="P869" i="11"/>
  <c r="R869" i="11" s="1"/>
  <c r="P719" i="11"/>
  <c r="R719" i="11" s="1"/>
  <c r="P544" i="11"/>
  <c r="P355" i="11"/>
  <c r="R355" i="11" s="1"/>
  <c r="P1186" i="11"/>
  <c r="Q1186" i="11" s="1"/>
  <c r="P1244" i="11"/>
  <c r="Q1244" i="11" s="1"/>
  <c r="P828" i="11"/>
  <c r="P571" i="11"/>
  <c r="Q571" i="11" s="1"/>
  <c r="P344" i="11"/>
  <c r="R344" i="11" s="1"/>
  <c r="P888" i="11"/>
  <c r="P666" i="11"/>
  <c r="P299" i="11"/>
  <c r="R299" i="11" s="1"/>
  <c r="P974" i="11"/>
  <c r="Q974" i="11" s="1"/>
  <c r="P884" i="11"/>
  <c r="R884" i="11" s="1"/>
  <c r="P831" i="11"/>
  <c r="P330" i="11"/>
  <c r="R330" i="11" s="1"/>
  <c r="P935" i="11"/>
  <c r="R935" i="11" s="1"/>
  <c r="P474" i="11"/>
  <c r="R474" i="11" s="1"/>
  <c r="P672" i="11"/>
  <c r="P690" i="11"/>
  <c r="R690" i="11" s="1"/>
  <c r="P551" i="11"/>
  <c r="Q551" i="11" s="1"/>
  <c r="P488" i="11"/>
  <c r="Q488" i="11" s="1"/>
  <c r="P1193" i="11"/>
  <c r="P594" i="11"/>
  <c r="R594" i="11" s="1"/>
  <c r="P392" i="11"/>
  <c r="Q392" i="11" s="1"/>
  <c r="P694" i="11"/>
  <c r="R694" i="11" s="1"/>
  <c r="P678" i="11"/>
  <c r="P320" i="11"/>
  <c r="Q320" i="11" s="1"/>
  <c r="P985" i="11"/>
  <c r="Q985" i="11" s="1"/>
  <c r="P275" i="11"/>
  <c r="P1191" i="11"/>
  <c r="Q1191" i="11" s="1"/>
  <c r="P774" i="11"/>
  <c r="R774" i="11" s="1"/>
  <c r="P1195" i="11"/>
  <c r="R1195" i="11" s="1"/>
  <c r="P973" i="11"/>
  <c r="Q973" i="11" s="1"/>
  <c r="P583" i="11"/>
  <c r="P1239" i="11"/>
  <c r="Q1239" i="11" s="1"/>
  <c r="P456" i="11"/>
  <c r="Q456" i="11" s="1"/>
  <c r="P1145" i="11"/>
  <c r="P970" i="11"/>
  <c r="R970" i="11" s="1"/>
  <c r="P450" i="11"/>
  <c r="R450" i="11" s="1"/>
  <c r="P1148" i="11"/>
  <c r="Q1148" i="11" s="1"/>
  <c r="P1112" i="11"/>
  <c r="R1112" i="11" s="1"/>
  <c r="P1163" i="11"/>
  <c r="R1163" i="11" s="1"/>
  <c r="P1124" i="11"/>
  <c r="R1124" i="11" s="1"/>
  <c r="P1019" i="11"/>
  <c r="R1019" i="11" s="1"/>
  <c r="P1002" i="11"/>
  <c r="Q1002" i="11" s="1"/>
  <c r="P1028" i="11"/>
  <c r="R1028" i="11" s="1"/>
  <c r="P1009" i="11"/>
  <c r="R1009" i="11" s="1"/>
  <c r="P487" i="11"/>
  <c r="Q487" i="11" s="1"/>
  <c r="P923" i="11"/>
  <c r="R923" i="11" s="1"/>
  <c r="P565" i="11"/>
  <c r="R565" i="11" s="1"/>
  <c r="P439" i="11"/>
  <c r="R439" i="11" s="1"/>
  <c r="P653" i="11"/>
  <c r="R653" i="11" s="1"/>
  <c r="P957" i="11"/>
  <c r="Q957" i="11" s="1"/>
  <c r="P587" i="11"/>
  <c r="R587" i="11" s="1"/>
  <c r="P853" i="11"/>
  <c r="R853" i="11" s="1"/>
  <c r="P1080" i="11"/>
  <c r="R1080" i="11" s="1"/>
  <c r="P933" i="11"/>
  <c r="R933" i="11" s="1"/>
  <c r="P898" i="11"/>
  <c r="Q898" i="11" s="1"/>
  <c r="P1158" i="11"/>
  <c r="R1158" i="11" s="1"/>
  <c r="P1221" i="11"/>
  <c r="R1221" i="11" s="1"/>
  <c r="P747" i="11"/>
  <c r="R747" i="11" s="1"/>
  <c r="P1161" i="11"/>
  <c r="Q1161" i="11" s="1"/>
  <c r="P1039" i="11"/>
  <c r="R1039" i="11" s="1"/>
  <c r="P284" i="11"/>
  <c r="R284" i="11" s="1"/>
  <c r="P804" i="11"/>
  <c r="P708" i="11"/>
  <c r="R708" i="11" s="1"/>
  <c r="P702" i="11"/>
  <c r="Q702" i="11" s="1"/>
  <c r="P656" i="11"/>
  <c r="R656" i="11" s="1"/>
  <c r="P844" i="11"/>
  <c r="Q844" i="11" s="1"/>
  <c r="P1096" i="11"/>
  <c r="Q1096" i="11" s="1"/>
  <c r="P664" i="11"/>
  <c r="R664" i="11" s="1"/>
  <c r="P978" i="11"/>
  <c r="Q978" i="11" s="1"/>
  <c r="P986" i="11"/>
  <c r="P496" i="11"/>
  <c r="P1258" i="11"/>
  <c r="Q1258" i="11" s="1"/>
  <c r="P639" i="11"/>
  <c r="Q639" i="11" s="1"/>
  <c r="P1033" i="11"/>
  <c r="Q1033" i="11" s="1"/>
  <c r="P654" i="11"/>
  <c r="Q654" i="11" s="1"/>
  <c r="P995" i="11"/>
  <c r="Q995" i="11" s="1"/>
  <c r="P887" i="11"/>
  <c r="R887" i="11" s="1"/>
  <c r="P1106" i="11"/>
  <c r="P693" i="11"/>
  <c r="Q693" i="11" s="1"/>
  <c r="P1178" i="11"/>
  <c r="Q1178" i="11" s="1"/>
  <c r="P852" i="11"/>
  <c r="R852" i="11" s="1"/>
  <c r="P661" i="11"/>
  <c r="Q661" i="11" s="1"/>
  <c r="P1102" i="11"/>
  <c r="P885" i="11"/>
  <c r="Q885" i="11" s="1"/>
  <c r="P386" i="11"/>
  <c r="Q386" i="11" s="1"/>
  <c r="P1042" i="11"/>
  <c r="P711" i="11"/>
  <c r="Q711" i="11" s="1"/>
  <c r="P1182" i="11"/>
  <c r="Q1182" i="11" s="1"/>
  <c r="P894" i="11"/>
  <c r="Q894" i="11" s="1"/>
  <c r="P642" i="11"/>
  <c r="P1105" i="11"/>
  <c r="P1172" i="11"/>
  <c r="R1172" i="11" s="1"/>
  <c r="P580" i="11"/>
  <c r="R580" i="11" s="1"/>
  <c r="P1074" i="11"/>
  <c r="Q1074" i="11" s="1"/>
  <c r="P572" i="11"/>
  <c r="P507" i="11"/>
  <c r="R507" i="11" s="1"/>
  <c r="P870" i="11"/>
  <c r="Q870" i="11" s="1"/>
  <c r="P741" i="11"/>
  <c r="R741" i="11" s="1"/>
  <c r="P727" i="11"/>
  <c r="P269" i="11"/>
  <c r="Q269" i="11" s="1"/>
  <c r="P987" i="11"/>
  <c r="Q987" i="11" s="1"/>
  <c r="P358" i="11"/>
  <c r="Q358" i="11" s="1"/>
  <c r="P703" i="11"/>
  <c r="P545" i="11"/>
  <c r="R545" i="11" s="1"/>
  <c r="P635" i="11"/>
  <c r="Q635" i="11" s="1"/>
  <c r="P359" i="11"/>
  <c r="R359" i="11" s="1"/>
  <c r="P630" i="11"/>
  <c r="R630" i="11" s="1"/>
  <c r="P1048" i="11"/>
  <c r="R1048" i="11" s="1"/>
  <c r="P834" i="11"/>
  <c r="Q834" i="11" s="1"/>
  <c r="P1047" i="11"/>
  <c r="Q1047" i="11" s="1"/>
  <c r="P619" i="11"/>
  <c r="P465" i="11"/>
  <c r="Q465" i="11" s="1"/>
  <c r="P1046" i="11"/>
  <c r="R1046" i="11" s="1"/>
  <c r="P969" i="11"/>
  <c r="P1049" i="11"/>
  <c r="P941" i="11"/>
  <c r="P1234" i="11"/>
  <c r="Q1234" i="11" s="1"/>
  <c r="P1151" i="11"/>
  <c r="P1076" i="11"/>
  <c r="P526" i="11"/>
  <c r="Q526" i="11" s="1"/>
  <c r="P288" i="11"/>
  <c r="Q288" i="11" s="1"/>
  <c r="P501" i="11"/>
  <c r="Q501" i="11" s="1"/>
  <c r="P908" i="11"/>
  <c r="P1022" i="11"/>
  <c r="P928" i="11"/>
  <c r="Q928" i="11" s="1"/>
  <c r="P1241" i="11"/>
  <c r="P468" i="11"/>
  <c r="R468" i="11" s="1"/>
  <c r="P511" i="11"/>
  <c r="Q511" i="11" s="1"/>
  <c r="P996" i="11"/>
  <c r="R996" i="11" s="1"/>
  <c r="P1035" i="11"/>
  <c r="P732" i="11"/>
  <c r="P527" i="11"/>
  <c r="Q527" i="11" s="1"/>
  <c r="P437" i="11"/>
  <c r="Q437" i="11" s="1"/>
  <c r="P1216" i="11"/>
  <c r="P916" i="11"/>
  <c r="Q916" i="11" s="1"/>
  <c r="P842" i="11"/>
  <c r="Q842" i="11" s="1"/>
  <c r="P286" i="11"/>
  <c r="R286" i="11" s="1"/>
  <c r="P1057" i="11"/>
  <c r="R1057" i="11" s="1"/>
  <c r="P1064" i="11"/>
  <c r="R1064" i="11" s="1"/>
  <c r="P552" i="11"/>
  <c r="Q552" i="11" s="1"/>
  <c r="P627" i="11"/>
  <c r="R627" i="11" s="1"/>
  <c r="P1150" i="11"/>
  <c r="R1150" i="11" s="1"/>
  <c r="P350" i="11"/>
  <c r="R350" i="11" s="1"/>
  <c r="P1086" i="11"/>
  <c r="P717" i="11"/>
  <c r="R717" i="11" s="1"/>
  <c r="P1265" i="11"/>
  <c r="P1091" i="11"/>
  <c r="R1091" i="11" s="1"/>
  <c r="P325" i="11"/>
  <c r="Q325" i="11" s="1"/>
  <c r="P1020" i="11"/>
  <c r="R1020" i="11" s="1"/>
  <c r="P972" i="11"/>
  <c r="Q972" i="11" s="1"/>
  <c r="P614" i="11"/>
  <c r="P1006" i="11"/>
  <c r="P555" i="11"/>
  <c r="P554" i="11"/>
  <c r="P1126" i="11"/>
  <c r="Q1126" i="11" s="1"/>
  <c r="F26" i="4"/>
  <c r="E34" i="11"/>
  <c r="D201" i="7"/>
  <c r="M943" i="7"/>
  <c r="M267" i="7"/>
  <c r="M568" i="7"/>
  <c r="M474" i="7"/>
  <c r="M1144" i="7"/>
  <c r="M720" i="7"/>
  <c r="M352" i="7"/>
  <c r="M480" i="7"/>
  <c r="M411" i="7"/>
  <c r="M554" i="7"/>
  <c r="M625" i="7"/>
  <c r="M868" i="7"/>
  <c r="M650" i="7"/>
  <c r="M957" i="7"/>
  <c r="M775" i="7"/>
  <c r="M310" i="7"/>
  <c r="M410" i="7"/>
  <c r="M321" i="7"/>
  <c r="M384" i="7"/>
  <c r="M448" i="7"/>
  <c r="M475" i="7"/>
  <c r="M657" i="7"/>
  <c r="M804" i="7"/>
  <c r="M790" i="7"/>
  <c r="M807" i="7"/>
  <c r="M871" i="7"/>
  <c r="M1088" i="7"/>
  <c r="M1109" i="7"/>
  <c r="M1150" i="7"/>
  <c r="M1137" i="7"/>
  <c r="M259" i="7"/>
  <c r="M370" i="7"/>
  <c r="M421" i="7"/>
  <c r="M1096" i="7"/>
  <c r="M659" i="7"/>
  <c r="M985" i="7"/>
  <c r="M690" i="7"/>
  <c r="M375" i="7"/>
  <c r="M1062" i="7"/>
  <c r="M300" i="7"/>
  <c r="M528" i="7"/>
  <c r="M545" i="7"/>
  <c r="M1069" i="7"/>
  <c r="M695" i="7"/>
  <c r="M959" i="7"/>
  <c r="M1028" i="7"/>
  <c r="M1227" i="7"/>
  <c r="M530" i="7"/>
  <c r="M611" i="7"/>
  <c r="M636" i="7"/>
  <c r="M1032" i="7"/>
  <c r="M793" i="7"/>
  <c r="M963" i="7"/>
  <c r="M1117" i="7"/>
  <c r="M1033" i="7"/>
  <c r="M550" i="7"/>
  <c r="M335" i="7"/>
  <c r="M316" i="7"/>
  <c r="M512" i="7"/>
  <c r="M379" i="7"/>
  <c r="M561" i="7"/>
  <c r="M977" i="7"/>
  <c r="M618" i="7"/>
  <c r="M711" i="7"/>
  <c r="M991" i="7"/>
  <c r="M1039" i="7"/>
  <c r="M1060" i="7"/>
  <c r="M1224" i="7"/>
  <c r="M1243" i="7"/>
  <c r="M337" i="7"/>
  <c r="M903" i="7"/>
  <c r="M562" i="7"/>
  <c r="M627" i="7"/>
  <c r="M872" i="7"/>
  <c r="M652" i="7"/>
  <c r="M378" i="7"/>
  <c r="M349" i="7"/>
  <c r="M432" i="7"/>
  <c r="M491" i="7"/>
  <c r="M772" i="7"/>
  <c r="M822" i="7"/>
  <c r="M855" i="7"/>
  <c r="M1099" i="7"/>
  <c r="M1192" i="7"/>
  <c r="M302" i="7"/>
  <c r="M525" i="7"/>
  <c r="M840" i="7"/>
  <c r="M898" i="7"/>
  <c r="M761" i="7"/>
  <c r="M897" i="7"/>
  <c r="M939" i="7"/>
  <c r="M994" i="7"/>
  <c r="M1130" i="7"/>
  <c r="M1197" i="7"/>
  <c r="M293" i="7"/>
  <c r="M288" i="7"/>
  <c r="M388" i="7"/>
  <c r="M516" i="7"/>
  <c r="M447" i="7"/>
  <c r="M1133" i="7"/>
  <c r="M661" i="7"/>
  <c r="M993" i="7"/>
  <c r="M698" i="7"/>
  <c r="M683" i="7"/>
  <c r="M811" i="7"/>
  <c r="M999" i="7"/>
  <c r="M1047" i="7"/>
  <c r="M1068" i="7"/>
  <c r="M1232" i="7"/>
  <c r="M1247" i="7"/>
  <c r="M564" i="7"/>
  <c r="M574" i="7"/>
  <c r="M1051" i="7"/>
  <c r="M743" i="7"/>
  <c r="M976" i="7"/>
  <c r="M1179" i="7"/>
  <c r="M434" i="7"/>
  <c r="M563" i="7"/>
  <c r="M588" i="7"/>
  <c r="M445" i="7"/>
  <c r="M892" i="7"/>
  <c r="M602" i="7"/>
  <c r="M1024" i="7"/>
  <c r="M343" i="7"/>
  <c r="M643" i="7"/>
  <c r="M697" i="7"/>
  <c r="M1029" i="7"/>
  <c r="M1100" i="7"/>
  <c r="M1229" i="7"/>
  <c r="M261" i="7"/>
  <c r="M712" i="7"/>
  <c r="M684" i="7"/>
  <c r="M415" i="7"/>
  <c r="M597" i="7"/>
  <c r="M590" i="7"/>
  <c r="M654" i="7"/>
  <c r="M747" i="7"/>
  <c r="M1110" i="7"/>
  <c r="M1054" i="7"/>
  <c r="M1103" i="7"/>
  <c r="M768" i="7"/>
  <c r="M536" i="7"/>
  <c r="M342" i="7"/>
  <c r="M470" i="7"/>
  <c r="M506" i="7"/>
  <c r="M496" i="7"/>
  <c r="M917" i="7"/>
  <c r="M1214" i="7"/>
  <c r="M1256" i="7"/>
  <c r="M402" i="7"/>
  <c r="M675" i="7"/>
  <c r="M858" i="7"/>
  <c r="M745" i="7"/>
  <c r="M873" i="7"/>
  <c r="M907" i="7"/>
  <c r="M978" i="7"/>
  <c r="M1098" i="7"/>
  <c r="M1181" i="7"/>
  <c r="M277" i="7"/>
  <c r="M272" i="7"/>
  <c r="M372" i="7"/>
  <c r="M500" i="7"/>
  <c r="M431" i="7"/>
  <c r="M887" i="7"/>
  <c r="M645" i="7"/>
  <c r="M933" i="7"/>
  <c r="M670" i="7"/>
  <c r="M1053" i="7"/>
  <c r="M795" i="7"/>
  <c r="M967" i="7"/>
  <c r="M1128" i="7"/>
  <c r="M1036" i="7"/>
  <c r="M1200" i="7"/>
  <c r="M1231" i="7"/>
  <c r="M327" i="7"/>
  <c r="M322" i="7"/>
  <c r="M422" i="7"/>
  <c r="M700" i="7"/>
  <c r="M481" i="7"/>
  <c r="M567" i="7"/>
  <c r="M734" i="7"/>
  <c r="M916" i="7"/>
  <c r="M389" i="7"/>
  <c r="M313" i="7"/>
  <c r="M308" i="7"/>
  <c r="M408" i="7"/>
  <c r="M542" i="7"/>
  <c r="M467" i="7"/>
  <c r="M553" i="7"/>
  <c r="M346" i="7"/>
  <c r="M289" i="7"/>
  <c r="M507" i="7"/>
  <c r="M710" i="7"/>
  <c r="M682" i="7"/>
  <c r="M926" i="7"/>
  <c r="M1008" i="7"/>
  <c r="M1211" i="7"/>
  <c r="M498" i="7"/>
  <c r="M595" i="7"/>
  <c r="M620" i="7"/>
  <c r="M305" i="7"/>
  <c r="M459" i="7"/>
  <c r="M746" i="7"/>
  <c r="M936" i="7"/>
  <c r="M363" i="7"/>
  <c r="M776" i="7"/>
  <c r="M729" i="7"/>
  <c r="M1230" i="7"/>
  <c r="M1108" i="7"/>
  <c r="M325" i="7"/>
  <c r="M911" i="7"/>
  <c r="M452" i="7"/>
  <c r="M479" i="7"/>
  <c r="M570" i="7"/>
  <c r="M812" i="7"/>
  <c r="M798" i="7"/>
  <c r="M973" i="7"/>
  <c r="M875" i="7"/>
  <c r="M1125" i="7"/>
  <c r="M1012" i="7"/>
  <c r="M1183" i="7"/>
  <c r="M373" i="7"/>
  <c r="M353" i="7"/>
  <c r="M438" i="7"/>
  <c r="M278" i="7"/>
  <c r="M368" i="7"/>
  <c r="M641" i="7"/>
  <c r="M791" i="7"/>
  <c r="M1210" i="7"/>
  <c r="M338" i="7"/>
  <c r="M547" i="7"/>
  <c r="M754" i="7"/>
  <c r="M713" i="7"/>
  <c r="M841" i="7"/>
  <c r="M1102" i="7"/>
  <c r="M1120" i="7"/>
  <c r="M1155" i="7"/>
  <c r="M1140" i="7"/>
  <c r="M736" i="7"/>
  <c r="M371" i="7"/>
  <c r="M340" i="7"/>
  <c r="M468" i="7"/>
  <c r="M399" i="7"/>
  <c r="M527" i="7"/>
  <c r="M613" i="7"/>
  <c r="M844" i="7"/>
  <c r="M638" i="7"/>
  <c r="M909" i="7"/>
  <c r="M763" i="7"/>
  <c r="M902" i="7"/>
  <c r="M944" i="7"/>
  <c r="M996" i="7"/>
  <c r="M1135" i="7"/>
  <c r="M1199" i="7"/>
  <c r="M295" i="7"/>
  <c r="M290" i="7"/>
  <c r="M390" i="7"/>
  <c r="M518" i="7"/>
  <c r="M449" i="7"/>
  <c r="M535" i="7"/>
  <c r="M663" i="7"/>
  <c r="M294" i="7"/>
  <c r="M522" i="7"/>
  <c r="M281" i="7"/>
  <c r="M276" i="7"/>
  <c r="M376" i="7"/>
  <c r="M504" i="7"/>
  <c r="M435" i="7"/>
  <c r="M919" i="7"/>
  <c r="M649" i="7"/>
  <c r="M949" i="7"/>
  <c r="M674" i="7"/>
  <c r="M576" i="7"/>
  <c r="M634" i="7"/>
  <c r="M604" i="7"/>
  <c r="M529" i="7"/>
  <c r="M848" i="7"/>
  <c r="M426" i="7"/>
  <c r="M948" i="7"/>
  <c r="M456" i="7"/>
  <c r="M515" i="7"/>
  <c r="M820" i="7"/>
  <c r="M838" i="7"/>
  <c r="M735" i="7"/>
  <c r="M863" i="7"/>
  <c r="M888" i="7"/>
  <c r="M968" i="7"/>
  <c r="M1242" i="7"/>
  <c r="M1171" i="7"/>
  <c r="M307" i="7"/>
  <c r="M418" i="7"/>
  <c r="M461" i="7"/>
  <c r="M555" i="7"/>
  <c r="M686" i="7"/>
  <c r="M331" i="7"/>
  <c r="M405" i="7"/>
  <c r="M284" i="7"/>
  <c r="M1095" i="7"/>
  <c r="M477" i="7"/>
  <c r="M794" i="7"/>
  <c r="M332" i="7"/>
  <c r="M727" i="7"/>
  <c r="M397" i="7"/>
  <c r="M825" i="7"/>
  <c r="M356" i="7"/>
  <c r="M383" i="7"/>
  <c r="M565" i="7"/>
  <c r="M779" i="7"/>
  <c r="M912" i="7"/>
  <c r="M1162" i="7"/>
  <c r="M311" i="7"/>
  <c r="M406" i="7"/>
  <c r="M268" i="7"/>
  <c r="M1021" i="7"/>
  <c r="M291" i="7"/>
  <c r="M1080" i="7"/>
  <c r="M809" i="7"/>
  <c r="M1042" i="7"/>
  <c r="M1228" i="7"/>
  <c r="M365" i="7"/>
  <c r="M436" i="7"/>
  <c r="M495" i="7"/>
  <c r="M780" i="7"/>
  <c r="M830" i="7"/>
  <c r="M859" i="7"/>
  <c r="M964" i="7"/>
  <c r="M1167" i="7"/>
  <c r="M932" i="7"/>
  <c r="M486" i="7"/>
  <c r="M578" i="7"/>
  <c r="M458" i="7"/>
  <c r="M552" i="7"/>
  <c r="M472" i="7"/>
  <c r="M531" i="7"/>
  <c r="M788" i="7"/>
  <c r="M760" i="7"/>
  <c r="M992" i="7"/>
  <c r="M551" i="7"/>
  <c r="M784" i="7"/>
  <c r="M283" i="7"/>
  <c r="M292" i="7"/>
  <c r="M424" i="7"/>
  <c r="M569" i="7"/>
  <c r="M925" i="7"/>
  <c r="M703" i="7"/>
  <c r="M975" i="7"/>
  <c r="M1000" i="7"/>
  <c r="M1118" i="7"/>
  <c r="M1235" i="7"/>
  <c r="M482" i="7"/>
  <c r="M413" i="7"/>
  <c r="M619" i="7"/>
  <c r="M644" i="7"/>
  <c r="M930" i="7"/>
  <c r="M769" i="7"/>
  <c r="M913" i="7"/>
  <c r="M955" i="7"/>
  <c r="M1002" i="7"/>
  <c r="M1146" i="7"/>
  <c r="M1205" i="7"/>
  <c r="M301" i="7"/>
  <c r="M296" i="7"/>
  <c r="M396" i="7"/>
  <c r="M524" i="7"/>
  <c r="M455" i="7"/>
  <c r="M541" i="7"/>
  <c r="M669" i="7"/>
  <c r="M1037" i="7"/>
  <c r="M730" i="7"/>
  <c r="M691" i="7"/>
  <c r="M819" i="7"/>
  <c r="M1015" i="7"/>
  <c r="M1063" i="7"/>
  <c r="M1084" i="7"/>
  <c r="M1248" i="7"/>
  <c r="M1255" i="7"/>
  <c r="M696" i="7"/>
  <c r="M548" i="7"/>
  <c r="M446" i="7"/>
  <c r="M1112" i="7"/>
  <c r="M505" i="7"/>
  <c r="M591" i="7"/>
  <c r="M800" i="7"/>
  <c r="M616" i="7"/>
  <c r="M850" i="7"/>
  <c r="M741" i="7"/>
  <c r="M869" i="7"/>
  <c r="M899" i="7"/>
  <c r="M974" i="7"/>
  <c r="M1090" i="7"/>
  <c r="M672" i="7"/>
  <c r="M797" i="7"/>
  <c r="M1105" i="7"/>
  <c r="M1045" i="7"/>
  <c r="M1170" i="7"/>
  <c r="M1209" i="7"/>
  <c r="M1131" i="7"/>
  <c r="M1233" i="7"/>
  <c r="M982" i="7"/>
  <c r="M905" i="7"/>
  <c r="M854" i="7"/>
  <c r="M839" i="7"/>
  <c r="M1160" i="7"/>
  <c r="M509" i="7"/>
  <c r="M400" i="7"/>
  <c r="M823" i="7"/>
  <c r="M493" i="7"/>
  <c r="M857" i="7"/>
  <c r="M1196" i="7"/>
  <c r="M484" i="7"/>
  <c r="M511" i="7"/>
  <c r="M726" i="7"/>
  <c r="M934" i="7"/>
  <c r="M980" i="7"/>
  <c r="M1145" i="7"/>
  <c r="M274" i="7"/>
  <c r="M427" i="7"/>
  <c r="M1071" i="7"/>
  <c r="M453" i="7"/>
  <c r="M965" i="7"/>
  <c r="M929" i="7"/>
  <c r="M1010" i="7"/>
  <c r="M1213" i="7"/>
  <c r="M304" i="7"/>
  <c r="M532" i="7"/>
  <c r="M549" i="7"/>
  <c r="M1091" i="7"/>
  <c r="M699" i="7"/>
  <c r="M1040" i="7"/>
  <c r="M1104" i="7"/>
  <c r="M359" i="7"/>
  <c r="M744" i="7"/>
  <c r="M385" i="7"/>
  <c r="M599" i="7"/>
  <c r="M315" i="7"/>
  <c r="M469" i="7"/>
  <c r="M361" i="7"/>
  <c r="M956" i="7"/>
  <c r="M585" i="7"/>
  <c r="M610" i="7"/>
  <c r="M336" i="7"/>
  <c r="M609" i="7"/>
  <c r="M935" i="7"/>
  <c r="M429" i="7"/>
  <c r="M520" i="7"/>
  <c r="M483" i="7"/>
  <c r="M594" i="7"/>
  <c r="M767" i="7"/>
  <c r="M831" i="7"/>
  <c r="M1023" i="7"/>
  <c r="M1143" i="7"/>
  <c r="M1121" i="7"/>
  <c r="M318" i="7"/>
  <c r="M501" i="7"/>
  <c r="M940" i="7"/>
  <c r="M856" i="7"/>
  <c r="M612" i="7"/>
  <c r="M842" i="7"/>
  <c r="M737" i="7"/>
  <c r="M865" i="7"/>
  <c r="M891" i="7"/>
  <c r="M970" i="7"/>
  <c r="M1250" i="7"/>
  <c r="M1173" i="7"/>
  <c r="M269" i="7"/>
  <c r="M264" i="7"/>
  <c r="M364" i="7"/>
  <c r="M492" i="7"/>
  <c r="M423" i="7"/>
  <c r="M708" i="7"/>
  <c r="M637" i="7"/>
  <c r="M901" i="7"/>
  <c r="M662" i="7"/>
  <c r="M1005" i="7"/>
  <c r="M787" i="7"/>
  <c r="M950" i="7"/>
  <c r="M1086" i="7"/>
  <c r="M1020" i="7"/>
  <c r="M1184" i="7"/>
  <c r="M1223" i="7"/>
  <c r="M319" i="7"/>
  <c r="M314" i="7"/>
  <c r="M414" i="7"/>
  <c r="M566" i="7"/>
  <c r="M473" i="7"/>
  <c r="M559" i="7"/>
  <c r="M702" i="7"/>
  <c r="M1206" i="7"/>
  <c r="M786" i="7"/>
  <c r="M709" i="7"/>
  <c r="M837" i="7"/>
  <c r="M1077" i="7"/>
  <c r="M1101" i="7"/>
  <c r="M1139" i="7"/>
  <c r="M608" i="7"/>
  <c r="M733" i="7"/>
  <c r="M883" i="7"/>
  <c r="M845" i="7"/>
  <c r="M1014" i="7"/>
  <c r="M1177" i="7"/>
  <c r="M770" i="7"/>
  <c r="M1169" i="7"/>
  <c r="M717" i="7"/>
  <c r="M1249" i="7"/>
  <c r="C203" i="7"/>
  <c r="M442" i="7"/>
  <c r="M836" i="7"/>
  <c r="M579" i="7"/>
  <c r="M679" i="7"/>
  <c r="M326" i="7"/>
  <c r="M392" i="7"/>
  <c r="M665" i="7"/>
  <c r="M647" i="7"/>
  <c r="M360" i="7"/>
  <c r="M1238" i="7"/>
  <c r="M323" i="7"/>
  <c r="M299" i="7"/>
  <c r="M1093" i="7"/>
  <c r="M1074" i="7"/>
  <c r="M629" i="7"/>
  <c r="M622" i="7"/>
  <c r="M715" i="7"/>
  <c r="M740" i="7"/>
  <c r="M756" i="7"/>
  <c r="M995" i="7"/>
  <c r="M1245" i="7"/>
  <c r="M924" i="7"/>
  <c r="M606" i="7"/>
  <c r="M1246" i="7"/>
  <c r="M263" i="7"/>
  <c r="M417" i="7"/>
  <c r="M900" i="7"/>
  <c r="M403" i="7"/>
  <c r="M681" i="7"/>
  <c r="M466" i="7"/>
  <c r="M583" i="7"/>
  <c r="M742" i="7"/>
  <c r="M1085" i="7"/>
  <c r="M910" i="7"/>
  <c r="M704" i="7"/>
  <c r="M582" i="7"/>
  <c r="M587" i="7"/>
  <c r="M1147" i="7"/>
  <c r="M705" i="7"/>
  <c r="M1061" i="7"/>
  <c r="M1123" i="7"/>
  <c r="M544" i="7"/>
  <c r="M1067" i="7"/>
  <c r="M391" i="7"/>
  <c r="M605" i="7"/>
  <c r="M630" i="7"/>
  <c r="M755" i="7"/>
  <c r="M928" i="7"/>
  <c r="M1119" i="7"/>
  <c r="M287" i="7"/>
  <c r="M382" i="7"/>
  <c r="M441" i="7"/>
  <c r="M655" i="7"/>
  <c r="M680" i="7"/>
  <c r="M805" i="7"/>
  <c r="M1034" i="7"/>
  <c r="M1220" i="7"/>
  <c r="M1064" i="7"/>
  <c r="M701" i="7"/>
  <c r="M1132" i="7"/>
  <c r="M1234" i="7"/>
  <c r="M1185" i="7"/>
  <c r="M893" i="7"/>
  <c r="M1195" i="7"/>
  <c r="M387" i="7"/>
  <c r="M601" i="7"/>
  <c r="M262" i="7"/>
  <c r="M687" i="7"/>
  <c r="M1007" i="7"/>
  <c r="M1016" i="7"/>
  <c r="M1219" i="7"/>
  <c r="M514" i="7"/>
  <c r="M603" i="7"/>
  <c r="M628" i="7"/>
  <c r="M753" i="7"/>
  <c r="M923" i="7"/>
  <c r="M1114" i="7"/>
  <c r="M285" i="7"/>
  <c r="M380" i="7"/>
  <c r="M439" i="7"/>
  <c r="M653" i="7"/>
  <c r="M678" i="7"/>
  <c r="M803" i="7"/>
  <c r="M1031" i="7"/>
  <c r="M1216" i="7"/>
  <c r="M341" i="7"/>
  <c r="M430" i="7"/>
  <c r="M489" i="7"/>
  <c r="M766" i="7"/>
  <c r="M818" i="7"/>
  <c r="M853" i="7"/>
  <c r="M958" i="7"/>
  <c r="M866" i="7"/>
  <c r="M1082" i="7"/>
  <c r="M1257" i="7"/>
  <c r="M1106" i="7"/>
  <c r="M593" i="7"/>
  <c r="M1222" i="7"/>
  <c r="M904" i="7"/>
  <c r="M718" i="7"/>
  <c r="M577" i="7"/>
  <c r="M668" i="7"/>
  <c r="M1218" i="7"/>
  <c r="M351" i="7"/>
  <c r="M320" i="7"/>
  <c r="M1168" i="7"/>
  <c r="M306" i="7"/>
  <c r="M960" i="7"/>
  <c r="M1254" i="7"/>
  <c r="M1065" i="7"/>
  <c r="M345" i="7"/>
  <c r="M581" i="7"/>
  <c r="M731" i="7"/>
  <c r="M1226" i="7"/>
  <c r="M358" i="7"/>
  <c r="M631" i="7"/>
  <c r="M1046" i="7"/>
  <c r="M344" i="7"/>
  <c r="M617" i="7"/>
  <c r="M852" i="7"/>
  <c r="M759" i="7"/>
  <c r="M362" i="7"/>
  <c r="M324" i="7"/>
  <c r="M537" i="7"/>
  <c r="M1056" i="7"/>
  <c r="M1044" i="7"/>
  <c r="M1203" i="7"/>
  <c r="M651" i="7"/>
  <c r="M778" i="7"/>
  <c r="M833" i="7"/>
  <c r="M1094" i="7"/>
  <c r="M1124" i="7"/>
  <c r="M339" i="7"/>
  <c r="M460" i="7"/>
  <c r="M519" i="7"/>
  <c r="M828" i="7"/>
  <c r="M878" i="7"/>
  <c r="M886" i="7"/>
  <c r="M988" i="7"/>
  <c r="M1191" i="7"/>
  <c r="M282" i="7"/>
  <c r="M510" i="7"/>
  <c r="M1030" i="7"/>
  <c r="M969" i="7"/>
  <c r="M1190" i="7"/>
  <c r="M987" i="7"/>
  <c r="M1057" i="7"/>
  <c r="M938" i="7"/>
  <c r="M971" i="7"/>
  <c r="M1136" i="7"/>
  <c r="M592" i="7"/>
  <c r="M894" i="7"/>
  <c r="M556" i="7"/>
  <c r="M451" i="7"/>
  <c r="M260" i="7"/>
  <c r="M633" i="7"/>
  <c r="M815" i="7"/>
  <c r="M920" i="7"/>
  <c r="M1111" i="7"/>
  <c r="M357" i="7"/>
  <c r="M485" i="7"/>
  <c r="M750" i="7"/>
  <c r="M810" i="7"/>
  <c r="M849" i="7"/>
  <c r="M1152" i="7"/>
  <c r="M1156" i="7"/>
  <c r="M584" i="7"/>
  <c r="M476" i="7"/>
  <c r="M538" i="7"/>
  <c r="M860" i="7"/>
  <c r="M941" i="7"/>
  <c r="M918" i="7"/>
  <c r="M1004" i="7"/>
  <c r="M1207" i="7"/>
  <c r="M298" i="7"/>
  <c r="M526" i="7"/>
  <c r="M543" i="7"/>
  <c r="M1048" i="7"/>
  <c r="M693" i="7"/>
  <c r="M1019" i="7"/>
  <c r="M1089" i="7"/>
  <c r="M813" i="7"/>
  <c r="M765" i="7"/>
  <c r="M1161" i="7"/>
  <c r="M1116" i="7"/>
  <c r="M443" i="7"/>
  <c r="M270" i="7"/>
  <c r="M1127" i="7"/>
  <c r="M1165" i="7"/>
  <c r="M420" i="7"/>
  <c r="M1163" i="7"/>
  <c r="M1164" i="7"/>
  <c r="M677" i="7"/>
  <c r="M1113" i="7"/>
  <c r="M816" i="7"/>
  <c r="M440" i="7"/>
  <c r="M1126" i="7"/>
  <c r="M774" i="7"/>
  <c r="M799" i="7"/>
  <c r="M952" i="7"/>
  <c r="M801" i="7"/>
  <c r="M1212" i="7"/>
  <c r="M428" i="7"/>
  <c r="M758" i="7"/>
  <c r="M851" i="7"/>
  <c r="M1159" i="7"/>
  <c r="M478" i="7"/>
  <c r="M864" i="7"/>
  <c r="M921" i="7"/>
  <c r="M861" i="7"/>
  <c r="M1241" i="7"/>
  <c r="M615" i="7"/>
  <c r="M297" i="7"/>
  <c r="M626" i="7"/>
  <c r="M806" i="7"/>
  <c r="M984" i="7"/>
  <c r="M450" i="7"/>
  <c r="M596" i="7"/>
  <c r="M1166" i="7"/>
  <c r="M1035" i="7"/>
  <c r="M407" i="7"/>
  <c r="M646" i="7"/>
  <c r="M1022" i="7"/>
  <c r="M303" i="7"/>
  <c r="M457" i="7"/>
  <c r="M738" i="7"/>
  <c r="M1066" i="7"/>
  <c r="M1193" i="7"/>
  <c r="M829" i="7"/>
  <c r="M728" i="7"/>
  <c r="M369" i="7"/>
  <c r="M962" i="7"/>
  <c r="M884" i="7"/>
  <c r="M1215" i="7"/>
  <c r="M374" i="7"/>
  <c r="M273" i="7"/>
  <c r="M777" i="7"/>
  <c r="M404" i="7"/>
  <c r="M827" i="7"/>
  <c r="M454" i="7"/>
  <c r="M394" i="7"/>
  <c r="M497" i="7"/>
  <c r="M732" i="7"/>
  <c r="M354" i="7"/>
  <c r="M533" i="7"/>
  <c r="M792" i="7"/>
  <c r="M676" i="7"/>
  <c r="M1026" i="7"/>
  <c r="M333" i="7"/>
  <c r="M487" i="7"/>
  <c r="M814" i="7"/>
  <c r="M1157" i="7"/>
  <c r="M688" i="7"/>
  <c r="M546" i="7"/>
  <c r="M946" i="7"/>
  <c r="M1006" i="7"/>
  <c r="M1059" i="7"/>
  <c r="M1204" i="7"/>
  <c r="M464" i="7"/>
  <c r="M401" i="7"/>
  <c r="M908" i="7"/>
  <c r="M847" i="7"/>
  <c r="M1187" i="7"/>
  <c r="M571" i="7"/>
  <c r="M721" i="7"/>
  <c r="M1186" i="7"/>
  <c r="M348" i="7"/>
  <c r="M621" i="7"/>
  <c r="M771" i="7"/>
  <c r="M1151" i="7"/>
  <c r="M398" i="7"/>
  <c r="M671" i="7"/>
  <c r="M821" i="7"/>
  <c r="M706" i="7"/>
  <c r="M937" i="7"/>
  <c r="M1201" i="7"/>
  <c r="M1038" i="7"/>
  <c r="M876" i="7"/>
  <c r="M1043" i="7"/>
  <c r="M1079" i="7"/>
  <c r="M540" i="7"/>
  <c r="M395" i="7"/>
  <c r="M1087" i="7"/>
  <c r="M752" i="7"/>
  <c r="M1115" i="7"/>
  <c r="M328" i="7"/>
  <c r="M723" i="7"/>
  <c r="M350" i="7"/>
  <c r="M773" i="7"/>
  <c r="M834" i="7"/>
  <c r="M1236" i="7"/>
  <c r="M895" i="7"/>
  <c r="M714" i="7"/>
  <c r="M586" i="7"/>
  <c r="M275" i="7"/>
  <c r="M817" i="7"/>
  <c r="M444" i="7"/>
  <c r="M867" i="7"/>
  <c r="M494" i="7"/>
  <c r="M953" i="7"/>
  <c r="M673" i="7"/>
  <c r="M843" i="7"/>
  <c r="M666" i="7"/>
  <c r="M463" i="7"/>
  <c r="M513" i="7"/>
  <c r="M642" i="7"/>
  <c r="M534" i="7"/>
  <c r="M1208" i="7"/>
  <c r="M1049" i="7"/>
  <c r="M573" i="7"/>
  <c r="M1194" i="7"/>
  <c r="M623" i="7"/>
  <c r="M1154" i="7"/>
  <c r="M1172" i="7"/>
  <c r="M355" i="7"/>
  <c r="M1142" i="7"/>
  <c r="M667" i="7"/>
  <c r="M1244" i="7"/>
  <c r="M796" i="7"/>
  <c r="M1175" i="7"/>
  <c r="M906" i="7"/>
  <c r="M749" i="7"/>
  <c r="M998" i="7"/>
  <c r="M433" i="7"/>
  <c r="M265" i="7"/>
  <c r="M658" i="7"/>
  <c r="M783" i="7"/>
  <c r="M1141" i="7"/>
  <c r="M386" i="7"/>
  <c r="M1017" i="7"/>
  <c r="M1011" i="7"/>
  <c r="M1253" i="7"/>
  <c r="M1083" i="7"/>
  <c r="M614" i="7"/>
  <c r="M896" i="7"/>
  <c r="M271" i="7"/>
  <c r="M425" i="7"/>
  <c r="M664" i="7"/>
  <c r="M1092" i="7"/>
  <c r="M877" i="7"/>
  <c r="M1107" i="7"/>
  <c r="M781" i="7"/>
  <c r="M692" i="7"/>
  <c r="M1018" i="7"/>
  <c r="M557" i="7"/>
  <c r="M1134" i="7"/>
  <c r="M607" i="7"/>
  <c r="M826" i="7"/>
  <c r="M862" i="7"/>
  <c r="M762" i="7"/>
  <c r="M716" i="7"/>
  <c r="M954" i="7"/>
  <c r="M598" i="7"/>
  <c r="M648" i="7"/>
  <c r="M966" i="7"/>
  <c r="M1178" i="7"/>
  <c r="M572" i="7"/>
  <c r="M266" i="7"/>
  <c r="M656" i="7"/>
  <c r="M490" i="7"/>
  <c r="M989" i="7"/>
  <c r="M1176" i="7"/>
  <c r="M286" i="7"/>
  <c r="M689" i="7"/>
  <c r="M280" i="7"/>
  <c r="M508" i="7"/>
  <c r="M739" i="7"/>
  <c r="M330" i="7"/>
  <c r="M764" i="7"/>
  <c r="M789" i="7"/>
  <c r="M880" i="7"/>
  <c r="M1076" i="7"/>
  <c r="M381" i="7"/>
  <c r="M312" i="7"/>
  <c r="M347" i="7"/>
  <c r="M521" i="7"/>
  <c r="M1122" i="7"/>
  <c r="M1138" i="7"/>
  <c r="M1180" i="7"/>
  <c r="M1129" i="7"/>
  <c r="M1174" i="7"/>
  <c r="M580" i="7"/>
  <c r="M393" i="7"/>
  <c r="M279" i="7"/>
  <c r="M922" i="7"/>
  <c r="M1237" i="7"/>
  <c r="M1078" i="7"/>
  <c r="M722" i="7"/>
  <c r="M846" i="7"/>
  <c r="M1013" i="7"/>
  <c r="M1149" i="7"/>
  <c r="M870" i="7"/>
  <c r="M751" i="7"/>
  <c r="M1153" i="7"/>
  <c r="M874" i="7"/>
  <c r="M881" i="7"/>
  <c r="M377" i="7"/>
  <c r="M1158" i="7"/>
  <c r="M983" i="7"/>
  <c r="M366" i="7"/>
  <c r="M725" i="7"/>
  <c r="M1198" i="7"/>
  <c r="M915" i="7"/>
  <c r="M981" i="7"/>
  <c r="M1148" i="7"/>
  <c r="M1240" i="7"/>
  <c r="M317" i="7"/>
  <c r="M471" i="7"/>
  <c r="M334" i="7"/>
  <c r="M1003" i="7"/>
  <c r="M635" i="7"/>
  <c r="M694" i="7"/>
  <c r="M832" i="7"/>
  <c r="M1225" i="7"/>
  <c r="M890" i="7"/>
  <c r="M632" i="7"/>
  <c r="M1217" i="7"/>
  <c r="M558" i="7"/>
  <c r="M1001" i="7"/>
  <c r="M416" i="7"/>
  <c r="M499" i="7"/>
  <c r="M1009" i="7"/>
  <c r="M748" i="7"/>
  <c r="M465" i="7"/>
  <c r="M719" i="7"/>
  <c r="M972" i="7"/>
  <c r="M885" i="7"/>
  <c r="M942" i="7"/>
  <c r="M517" i="7"/>
  <c r="M961" i="7"/>
  <c r="M1258" i="7"/>
  <c r="M575" i="7"/>
  <c r="M624" i="7"/>
  <c r="M914" i="7"/>
  <c r="M1075" i="7"/>
  <c r="M707" i="7"/>
  <c r="M882" i="7"/>
  <c r="M835" i="7"/>
  <c r="M1072" i="7"/>
  <c r="M808" i="7"/>
  <c r="M309" i="7"/>
  <c r="M409" i="7"/>
  <c r="M802" i="7"/>
  <c r="M1058" i="7"/>
  <c r="M1025" i="7"/>
  <c r="M488" i="7"/>
  <c r="M824" i="7"/>
  <c r="M1081" i="7"/>
  <c r="M951" i="7"/>
  <c r="M600" i="7"/>
  <c r="M1188" i="7"/>
  <c r="M660" i="7"/>
  <c r="M990" i="7"/>
  <c r="M947" i="7"/>
  <c r="M785" i="7"/>
  <c r="M889" i="7"/>
  <c r="M1221" i="7"/>
  <c r="M640" i="7"/>
  <c r="M927" i="7"/>
  <c r="M1027" i="7"/>
  <c r="M503" i="7"/>
  <c r="M1239" i="7"/>
  <c r="M639" i="7"/>
  <c r="M1202" i="7"/>
  <c r="M412" i="7"/>
  <c r="M560" i="7"/>
  <c r="M1182" i="7"/>
  <c r="M523" i="7"/>
  <c r="M437" i="7"/>
  <c r="M502" i="7"/>
  <c r="M419" i="7"/>
  <c r="M879" i="7"/>
  <c r="M1252" i="7"/>
  <c r="M997" i="7"/>
  <c r="M782" i="7"/>
  <c r="M1251" i="7"/>
  <c r="M1055" i="7"/>
  <c r="M931" i="7"/>
  <c r="M979" i="7"/>
  <c r="M367" i="7"/>
  <c r="M1070" i="7"/>
  <c r="M539" i="7"/>
  <c r="M986" i="7"/>
  <c r="M1073" i="7"/>
  <c r="M1097" i="7"/>
  <c r="M757" i="7"/>
  <c r="M1041" i="7"/>
  <c r="M945" i="7"/>
  <c r="M329" i="7"/>
  <c r="M724" i="7"/>
  <c r="M1189" i="7"/>
  <c r="M589" i="7"/>
  <c r="M1052" i="7"/>
  <c r="M685" i="7"/>
  <c r="M462" i="7"/>
  <c r="M1050" i="7"/>
  <c r="M258" i="7"/>
  <c r="F57" i="4"/>
  <c r="D54" i="12"/>
  <c r="F54" i="12" s="1"/>
  <c r="J31" i="15" l="1"/>
  <c r="J32" i="15" s="1"/>
  <c r="I32" i="15"/>
  <c r="B30" i="8"/>
  <c r="F28" i="4"/>
  <c r="F30" i="4" s="1"/>
  <c r="D28" i="8"/>
  <c r="B1" i="8"/>
  <c r="C27" i="7"/>
  <c r="C28" i="7" s="1"/>
  <c r="B69" i="2"/>
  <c r="D50" i="7"/>
  <c r="D43" i="4"/>
  <c r="D40" i="12"/>
  <c r="D42" i="12" s="1"/>
  <c r="F43" i="4"/>
  <c r="F42" i="4"/>
  <c r="Q914" i="11"/>
  <c r="F190" i="7"/>
  <c r="H190" i="7"/>
  <c r="B60" i="8" s="1"/>
  <c r="D60" i="8" s="1"/>
  <c r="F34" i="8"/>
  <c r="G15" i="11"/>
  <c r="F37" i="8"/>
  <c r="F36" i="8"/>
  <c r="Q664" i="11"/>
  <c r="R400" i="11"/>
  <c r="Q634" i="11"/>
  <c r="Q330" i="11"/>
  <c r="Q1017" i="11"/>
  <c r="Q860" i="11"/>
  <c r="R1217" i="11"/>
  <c r="Q1124" i="11"/>
  <c r="Q800" i="11"/>
  <c r="R483" i="11"/>
  <c r="R715" i="11"/>
  <c r="Q311" i="11"/>
  <c r="Q832" i="11"/>
  <c r="Q623" i="11"/>
  <c r="R801" i="11"/>
  <c r="Q302" i="11"/>
  <c r="Q836" i="11"/>
  <c r="Q853" i="11"/>
  <c r="Q1137" i="11"/>
  <c r="Q647" i="11"/>
  <c r="R879" i="11"/>
  <c r="Q509" i="11"/>
  <c r="R278" i="11"/>
  <c r="Q593" i="11"/>
  <c r="Q439" i="11"/>
  <c r="Q637" i="11"/>
  <c r="Q378" i="11"/>
  <c r="Q1246" i="11"/>
  <c r="R495" i="11"/>
  <c r="R1090" i="11"/>
  <c r="Q890" i="11"/>
  <c r="R285" i="11"/>
  <c r="Q475" i="11"/>
  <c r="Q953" i="11"/>
  <c r="Q450" i="11"/>
  <c r="Q594" i="11"/>
  <c r="R613" i="11"/>
  <c r="Q926" i="11"/>
  <c r="Q1224" i="11"/>
  <c r="Q498" i="11"/>
  <c r="R735" i="11"/>
  <c r="Q357" i="11"/>
  <c r="Q1249" i="11"/>
  <c r="Q1162" i="11"/>
  <c r="R274" i="11"/>
  <c r="Q725" i="11"/>
  <c r="Q902" i="11"/>
  <c r="R794" i="11"/>
  <c r="R508" i="11"/>
  <c r="R269" i="11"/>
  <c r="R387" i="11"/>
  <c r="R691" i="11"/>
  <c r="Q740" i="11"/>
  <c r="Q822" i="11"/>
  <c r="R839" i="11"/>
  <c r="Q1101" i="11"/>
  <c r="R817" i="11"/>
  <c r="R279" i="11"/>
  <c r="Q422" i="11"/>
  <c r="Q1179" i="11"/>
  <c r="Q843" i="11"/>
  <c r="R1111" i="11"/>
  <c r="Q825" i="11"/>
  <c r="Q592" i="11"/>
  <c r="R702" i="11"/>
  <c r="Q270" i="11"/>
  <c r="R388" i="11"/>
  <c r="R755" i="11"/>
  <c r="Q649" i="11"/>
  <c r="R511" i="11"/>
  <c r="Q584" i="11"/>
  <c r="Q318" i="11"/>
  <c r="Q988" i="11"/>
  <c r="Q383" i="11"/>
  <c r="Q609" i="11"/>
  <c r="Q917" i="11"/>
  <c r="R763" i="11"/>
  <c r="Q1083" i="11"/>
  <c r="R903" i="11"/>
  <c r="R1182" i="11"/>
  <c r="R751" i="11"/>
  <c r="Q1115" i="11"/>
  <c r="Q808" i="11"/>
  <c r="Q559" i="11"/>
  <c r="Q669" i="11"/>
  <c r="R497" i="11"/>
  <c r="Q631" i="11"/>
  <c r="R679" i="11"/>
  <c r="R997" i="11"/>
  <c r="R531" i="11"/>
  <c r="Q1038" i="11"/>
  <c r="R769" i="11"/>
  <c r="Q382" i="11"/>
  <c r="Q873" i="11"/>
  <c r="Q360" i="11"/>
  <c r="Q1009" i="11"/>
  <c r="R527" i="11"/>
  <c r="Q545" i="11"/>
  <c r="R963" i="11"/>
  <c r="Q688" i="11"/>
  <c r="Q999" i="11"/>
  <c r="R602" i="11"/>
  <c r="Q784" i="11"/>
  <c r="R842" i="11"/>
  <c r="R410" i="11"/>
  <c r="Q976" i="11"/>
  <c r="R1058" i="11"/>
  <c r="R966" i="11"/>
  <c r="R1175" i="11"/>
  <c r="R1143" i="11"/>
  <c r="Q493" i="11"/>
  <c r="Q1247" i="11"/>
  <c r="R326" i="11"/>
  <c r="Q1108" i="11"/>
  <c r="Q629" i="11"/>
  <c r="R471" i="11"/>
  <c r="Q1164" i="11"/>
  <c r="Q807" i="11"/>
  <c r="R1255" i="11"/>
  <c r="R582" i="11"/>
  <c r="Q774" i="11"/>
  <c r="R467" i="11"/>
  <c r="Q1251" i="11"/>
  <c r="Q1032" i="11"/>
  <c r="R1123" i="11"/>
  <c r="Q445" i="11"/>
  <c r="R564" i="11"/>
  <c r="Q1039" i="11"/>
  <c r="Q1158" i="11"/>
  <c r="Q881" i="11"/>
  <c r="Q507" i="11"/>
  <c r="Q783" i="11"/>
  <c r="Q513" i="11"/>
  <c r="R373" i="11"/>
  <c r="Q1155" i="11"/>
  <c r="Q846" i="11"/>
  <c r="Q1268" i="11"/>
  <c r="Q759" i="11"/>
  <c r="R268" i="11"/>
  <c r="R1084" i="11"/>
  <c r="R1267" i="11"/>
  <c r="Q1113" i="11"/>
  <c r="R1240" i="11"/>
  <c r="R480" i="11"/>
  <c r="R899" i="11"/>
  <c r="Q490" i="11"/>
  <c r="Q640" i="11"/>
  <c r="R1067" i="11"/>
  <c r="Q333" i="11"/>
  <c r="R711" i="11"/>
  <c r="Q1027" i="11"/>
  <c r="R397" i="11"/>
  <c r="R1239" i="11"/>
  <c r="R325" i="11"/>
  <c r="Q1207" i="11"/>
  <c r="Q1070" i="11"/>
  <c r="Q342" i="11"/>
  <c r="R995" i="11"/>
  <c r="Q324" i="11"/>
  <c r="R571" i="11"/>
  <c r="R465" i="11"/>
  <c r="R905" i="11"/>
  <c r="Q451" i="11"/>
  <c r="R1130" i="11"/>
  <c r="Q549" i="11"/>
  <c r="Q375" i="11"/>
  <c r="R568" i="11"/>
  <c r="Q472" i="11"/>
  <c r="Q900" i="11"/>
  <c r="R1040" i="11"/>
  <c r="R1258" i="11"/>
  <c r="Q1262" i="11"/>
  <c r="R1218" i="11"/>
  <c r="Q958" i="11"/>
  <c r="Q684" i="11"/>
  <c r="R470" i="11"/>
  <c r="Q506" i="11"/>
  <c r="Q280" i="11"/>
  <c r="Q913" i="11"/>
  <c r="Q1107" i="11"/>
  <c r="Q910" i="11"/>
  <c r="R1212" i="11"/>
  <c r="R380" i="11"/>
  <c r="R967" i="11"/>
  <c r="R1213" i="11"/>
  <c r="Q430" i="11"/>
  <c r="R1052" i="11"/>
  <c r="Q417" i="11"/>
  <c r="R312" i="11"/>
  <c r="R522" i="11"/>
  <c r="R1012" i="11"/>
  <c r="Q674" i="11"/>
  <c r="R575" i="11"/>
  <c r="R990" i="11"/>
  <c r="R911" i="11"/>
  <c r="Q299" i="11"/>
  <c r="R626" i="11"/>
  <c r="Q355" i="11"/>
  <c r="Q1048" i="11"/>
  <c r="R1219" i="11"/>
  <c r="Q405" i="11"/>
  <c r="R885" i="11"/>
  <c r="R773" i="11"/>
  <c r="Q550" i="11"/>
  <c r="R481" i="11"/>
  <c r="Q814" i="11"/>
  <c r="R322" i="11"/>
  <c r="Q729" i="11"/>
  <c r="R1141" i="11"/>
  <c r="Q1166" i="11"/>
  <c r="Q271" i="11"/>
  <c r="Q701" i="11"/>
  <c r="R983" i="11"/>
  <c r="Q880" i="11"/>
  <c r="R992" i="11"/>
  <c r="Q314" i="11"/>
  <c r="Q785" i="11"/>
  <c r="R827" i="11"/>
  <c r="Q1165" i="11"/>
  <c r="R1127" i="11"/>
  <c r="R850" i="11"/>
  <c r="Q658" i="11"/>
  <c r="R875" i="11"/>
  <c r="Q1119" i="11"/>
  <c r="Q390" i="11"/>
  <c r="Q541" i="11"/>
  <c r="R1087" i="11"/>
  <c r="Q659" i="11"/>
  <c r="R1174" i="11"/>
  <c r="Q805" i="11"/>
  <c r="R1178" i="11"/>
  <c r="Q1260" i="11"/>
  <c r="R526" i="11"/>
  <c r="R687" i="11"/>
  <c r="R624" i="11"/>
  <c r="R591" i="11"/>
  <c r="Q346" i="11"/>
  <c r="R960" i="11"/>
  <c r="Q947" i="11"/>
  <c r="R1188" i="11"/>
  <c r="Q486" i="11"/>
  <c r="Q1086" i="11"/>
  <c r="R1086" i="11"/>
  <c r="Q1022" i="11"/>
  <c r="R1022" i="11"/>
  <c r="R941" i="11"/>
  <c r="Q941" i="11"/>
  <c r="Q485" i="11"/>
  <c r="R485" i="11"/>
  <c r="R492" i="11"/>
  <c r="Q492" i="11"/>
  <c r="Q859" i="11"/>
  <c r="R596" i="11"/>
  <c r="R374" i="11"/>
  <c r="Q787" i="11"/>
  <c r="R830" i="11"/>
  <c r="Q819" i="11"/>
  <c r="Q281" i="11"/>
  <c r="Q484" i="11"/>
  <c r="Q1060" i="11"/>
  <c r="R939" i="11"/>
  <c r="Q1061" i="11"/>
  <c r="R552" i="11"/>
  <c r="R1098" i="11"/>
  <c r="Q407" i="11"/>
  <c r="Q1001" i="11"/>
  <c r="Q510" i="11"/>
  <c r="Q1261" i="11"/>
  <c r="R795" i="11"/>
  <c r="R431" i="11"/>
  <c r="R320" i="11"/>
  <c r="Q690" i="11"/>
  <c r="Q1172" i="11"/>
  <c r="R512" i="11"/>
  <c r="R566" i="11"/>
  <c r="Q533" i="11"/>
  <c r="Q780" i="11"/>
  <c r="Q446" i="11"/>
  <c r="R927" i="11"/>
  <c r="R1095" i="11"/>
  <c r="R713" i="11"/>
  <c r="Q1231" i="11"/>
  <c r="Q433" i="11"/>
  <c r="Q897" i="11"/>
  <c r="Q1154" i="11"/>
  <c r="R650" i="11"/>
  <c r="Q428" i="11"/>
  <c r="R419" i="11"/>
  <c r="R586" i="11"/>
  <c r="Q363" i="11"/>
  <c r="R435" i="11"/>
  <c r="R944" i="11"/>
  <c r="R1169" i="11"/>
  <c r="R951" i="11"/>
  <c r="R1146" i="11"/>
  <c r="R628" i="11"/>
  <c r="R620" i="11"/>
  <c r="Q1221" i="11"/>
  <c r="Q1079" i="11"/>
  <c r="R1100" i="11"/>
  <c r="R1253" i="11"/>
  <c r="R466" i="11"/>
  <c r="R1223" i="11"/>
  <c r="R393" i="11"/>
  <c r="R964" i="11"/>
  <c r="R1066" i="11"/>
  <c r="Q579" i="11"/>
  <c r="Q356" i="11"/>
  <c r="Q845" i="11"/>
  <c r="R706" i="11"/>
  <c r="Q1142" i="11"/>
  <c r="R864" i="11"/>
  <c r="R556" i="11"/>
  <c r="R1181" i="11"/>
  <c r="Q331" i="11"/>
  <c r="Q1232" i="11"/>
  <c r="Q872" i="11"/>
  <c r="Q813" i="11"/>
  <c r="R844" i="11"/>
  <c r="R797" i="11"/>
  <c r="R1235" i="11"/>
  <c r="Q757" i="11"/>
  <c r="R595" i="11"/>
  <c r="Q1189" i="11"/>
  <c r="Q968" i="11"/>
  <c r="R1148" i="11"/>
  <c r="Q372" i="11"/>
  <c r="Q1237" i="11"/>
  <c r="R283" i="11"/>
  <c r="R365" i="11"/>
  <c r="Q1059" i="11"/>
  <c r="R1077" i="11"/>
  <c r="Q816" i="11"/>
  <c r="R661" i="11"/>
  <c r="R1244" i="11"/>
  <c r="Q349" i="11"/>
  <c r="R519" i="11"/>
  <c r="R334" i="11"/>
  <c r="Q399" i="11"/>
  <c r="R854" i="11"/>
  <c r="R789" i="11"/>
  <c r="Q738" i="11"/>
  <c r="Q1011" i="11"/>
  <c r="R1065" i="11"/>
  <c r="R1194" i="11"/>
  <c r="Q737" i="11"/>
  <c r="R487" i="11"/>
  <c r="R826" i="11"/>
  <c r="Q425" i="11"/>
  <c r="R529" i="11"/>
  <c r="R739" i="11"/>
  <c r="R315" i="11"/>
  <c r="Q1173" i="11"/>
  <c r="Q1044" i="11"/>
  <c r="R638" i="11"/>
  <c r="R756" i="11"/>
  <c r="Q482" i="11"/>
  <c r="R329" i="11"/>
  <c r="R1202" i="11"/>
  <c r="Q361" i="11"/>
  <c r="R834" i="11"/>
  <c r="R551" i="11"/>
  <c r="Q366" i="11"/>
  <c r="R530" i="11"/>
  <c r="Q1099" i="11"/>
  <c r="R1000" i="11"/>
  <c r="Q886" i="11"/>
  <c r="Q907" i="11"/>
  <c r="R1008" i="11"/>
  <c r="R704" i="11"/>
  <c r="R978" i="11"/>
  <c r="Q656" i="11"/>
  <c r="Q1019" i="11"/>
  <c r="Q996" i="11"/>
  <c r="Q296" i="11"/>
  <c r="Q683" i="11"/>
  <c r="Q455" i="11"/>
  <c r="Q1214" i="11"/>
  <c r="Q724" i="11"/>
  <c r="R452" i="11"/>
  <c r="R639" i="11"/>
  <c r="R753" i="11"/>
  <c r="Q547" i="11"/>
  <c r="Q742" i="11"/>
  <c r="Q1122" i="11"/>
  <c r="R874" i="11"/>
  <c r="Q653" i="11"/>
  <c r="R392" i="11"/>
  <c r="R1186" i="11"/>
  <c r="Q1227" i="11"/>
  <c r="R971" i="11"/>
  <c r="Q700" i="11"/>
  <c r="R716" i="11"/>
  <c r="Q697" i="11"/>
  <c r="Q918" i="11"/>
  <c r="R866" i="11"/>
  <c r="R438" i="11"/>
  <c r="R994" i="11"/>
  <c r="Q1195" i="11"/>
  <c r="R376" i="11"/>
  <c r="R657" i="11"/>
  <c r="R348" i="11"/>
  <c r="Q569" i="11"/>
  <c r="Q633" i="11"/>
  <c r="R1063" i="11"/>
  <c r="Q940" i="11"/>
  <c r="Q573" i="11"/>
  <c r="Q979" i="11"/>
  <c r="Q884" i="11"/>
  <c r="R501" i="11"/>
  <c r="R306" i="11"/>
  <c r="R644" i="11"/>
  <c r="R695" i="11"/>
  <c r="Q923" i="11"/>
  <c r="R1002" i="11"/>
  <c r="Q1112" i="11"/>
  <c r="Q516" i="11"/>
  <c r="Q558" i="11"/>
  <c r="R1167" i="11"/>
  <c r="Q616" i="11"/>
  <c r="R1183" i="11"/>
  <c r="R1075" i="11"/>
  <c r="R1053" i="11"/>
  <c r="Q1097" i="11"/>
  <c r="Q699" i="11"/>
  <c r="Q1222" i="11"/>
  <c r="Q952" i="11"/>
  <c r="R488" i="11"/>
  <c r="Q396" i="11"/>
  <c r="R1043" i="11"/>
  <c r="Q1046" i="11"/>
  <c r="Q820" i="11"/>
  <c r="Q636" i="11"/>
  <c r="R386" i="11"/>
  <c r="Q505" i="11"/>
  <c r="R1168" i="11"/>
  <c r="R728" i="11"/>
  <c r="Q395" i="11"/>
  <c r="Q1016" i="11"/>
  <c r="R932" i="11"/>
  <c r="Q284" i="11"/>
  <c r="R456" i="11"/>
  <c r="Q887" i="11"/>
  <c r="Q935" i="11"/>
  <c r="Q434" i="11"/>
  <c r="Q698" i="11"/>
  <c r="R655" i="11"/>
  <c r="R338" i="11"/>
  <c r="R362" i="11"/>
  <c r="R915" i="11"/>
  <c r="R645" i="11"/>
  <c r="Q1003" i="11"/>
  <c r="R385" i="11"/>
  <c r="R1089" i="11"/>
  <c r="R1171" i="11"/>
  <c r="R1236" i="11"/>
  <c r="R920" i="11"/>
  <c r="Q1034" i="11"/>
  <c r="R1138" i="11"/>
  <c r="R931" i="11"/>
  <c r="R1069" i="11"/>
  <c r="R882" i="11"/>
  <c r="R1073" i="11"/>
  <c r="R1110" i="11"/>
  <c r="R607" i="11"/>
  <c r="Q812" i="11"/>
  <c r="R974" i="11"/>
  <c r="R1026" i="11"/>
  <c r="R772" i="11"/>
  <c r="Q502" i="11"/>
  <c r="R895" i="11"/>
  <c r="Q660" i="11"/>
  <c r="R402" i="11"/>
  <c r="Q823" i="11"/>
  <c r="R339" i="11"/>
  <c r="Q852" i="11"/>
  <c r="R746" i="11"/>
  <c r="R760" i="11"/>
  <c r="Q906" i="11"/>
  <c r="Q1080" i="11"/>
  <c r="Q309" i="11"/>
  <c r="Q869" i="11"/>
  <c r="Q1092" i="11"/>
  <c r="R1266" i="11"/>
  <c r="R327" i="11"/>
  <c r="Q1078" i="11"/>
  <c r="R340" i="11"/>
  <c r="Q627" i="11"/>
  <c r="Q771" i="11"/>
  <c r="Q893" i="11"/>
  <c r="Q605" i="11"/>
  <c r="Q411" i="11"/>
  <c r="R293" i="11"/>
  <c r="R1094" i="11"/>
  <c r="R871" i="11"/>
  <c r="Q1185" i="11"/>
  <c r="Q862" i="11"/>
  <c r="Q1062" i="11"/>
  <c r="Q863" i="11"/>
  <c r="R441" i="11"/>
  <c r="R675" i="11"/>
  <c r="Q998" i="11"/>
  <c r="Q461" i="11"/>
  <c r="Q1150" i="11"/>
  <c r="R1033" i="11"/>
  <c r="R458" i="11"/>
  <c r="R919" i="11"/>
  <c r="Q663" i="11"/>
  <c r="Q848" i="11"/>
  <c r="R721" i="11"/>
  <c r="R604" i="11"/>
  <c r="R1120" i="11"/>
  <c r="R391" i="11"/>
  <c r="Q718" i="11"/>
  <c r="Q921" i="11"/>
  <c r="Q1225" i="11"/>
  <c r="R829" i="11"/>
  <c r="Q1192" i="11"/>
  <c r="Q489" i="11"/>
  <c r="Q504" i="11"/>
  <c r="R282" i="11"/>
  <c r="R462" i="11"/>
  <c r="Q335" i="11"/>
  <c r="R341" i="11"/>
  <c r="Q883" i="11"/>
  <c r="Q733" i="11"/>
  <c r="R685" i="11"/>
  <c r="Q980" i="11"/>
  <c r="Q409" i="11"/>
  <c r="Q766" i="11"/>
  <c r="Q762" i="11"/>
  <c r="R310" i="11"/>
  <c r="R478" i="11"/>
  <c r="R835" i="11"/>
  <c r="R413" i="11"/>
  <c r="Q518" i="11"/>
  <c r="Q367" i="11"/>
  <c r="Q950" i="11"/>
  <c r="Q747" i="11"/>
  <c r="R1215" i="11"/>
  <c r="Q677" i="11"/>
  <c r="Q345" i="11"/>
  <c r="Q370" i="11"/>
  <c r="Q867" i="11"/>
  <c r="Q308" i="11"/>
  <c r="R749" i="11"/>
  <c r="Q1014" i="11"/>
  <c r="R539" i="11"/>
  <c r="R928" i="11"/>
  <c r="R1234" i="11"/>
  <c r="Q1163" i="11"/>
  <c r="R936" i="11"/>
  <c r="R301" i="11"/>
  <c r="R870" i="11"/>
  <c r="R781" i="11"/>
  <c r="Q1020" i="11"/>
  <c r="Q1072" i="11"/>
  <c r="Q696" i="11"/>
  <c r="Q671" i="11"/>
  <c r="R1257" i="11"/>
  <c r="R726" i="11"/>
  <c r="Q891" i="11"/>
  <c r="R369" i="11"/>
  <c r="Q503" i="11"/>
  <c r="Q384" i="11"/>
  <c r="Q1129" i="11"/>
  <c r="R612" i="11"/>
  <c r="R1005" i="11"/>
  <c r="R689" i="11"/>
  <c r="Q286" i="11"/>
  <c r="R464" i="11"/>
  <c r="Q811" i="11"/>
  <c r="Q323" i="11"/>
  <c r="R838" i="11"/>
  <c r="R1103" i="11"/>
  <c r="Q404" i="11"/>
  <c r="R857" i="11"/>
  <c r="Q292" i="11"/>
  <c r="R272" i="11"/>
  <c r="Q603" i="11"/>
  <c r="Q394" i="11"/>
  <c r="R956" i="11"/>
  <c r="R987" i="11"/>
  <c r="Q989" i="11"/>
  <c r="Q877" i="11"/>
  <c r="Q922" i="11"/>
  <c r="Q948" i="11"/>
  <c r="R632" i="11"/>
  <c r="R577" i="11"/>
  <c r="Q1085" i="11"/>
  <c r="R351" i="11"/>
  <c r="Q1018" i="11"/>
  <c r="R514" i="11"/>
  <c r="R316" i="11"/>
  <c r="Q548" i="11"/>
  <c r="Q1264" i="11"/>
  <c r="Q668" i="11"/>
  <c r="R993" i="11"/>
  <c r="R563" i="11"/>
  <c r="R403" i="11"/>
  <c r="R962" i="11"/>
  <c r="R537" i="11"/>
  <c r="R798" i="11"/>
  <c r="Q1114" i="11"/>
  <c r="Q1015" i="11"/>
  <c r="Q705" i="11"/>
  <c r="R985" i="11"/>
  <c r="Q344" i="11"/>
  <c r="R894" i="11"/>
  <c r="Q908" i="11"/>
  <c r="R908" i="11"/>
  <c r="Q727" i="11"/>
  <c r="R727" i="11"/>
  <c r="R1102" i="11"/>
  <c r="Q1102" i="11"/>
  <c r="Q665" i="11"/>
  <c r="R665" i="11"/>
  <c r="Q1190" i="11"/>
  <c r="R1190" i="11"/>
  <c r="R1132" i="11"/>
  <c r="Q1132" i="11"/>
  <c r="Q1159" i="11"/>
  <c r="R1159" i="11"/>
  <c r="Q743" i="11"/>
  <c r="R1035" i="11"/>
  <c r="Q1035" i="11"/>
  <c r="R1241" i="11"/>
  <c r="Q1241" i="11"/>
  <c r="Q1151" i="11"/>
  <c r="R1151" i="11"/>
  <c r="R1042" i="11"/>
  <c r="Q1042" i="11"/>
  <c r="Q1106" i="11"/>
  <c r="R1106" i="11"/>
  <c r="R986" i="11"/>
  <c r="Q986" i="11"/>
  <c r="Q804" i="11"/>
  <c r="R804" i="11"/>
  <c r="Q791" i="11"/>
  <c r="R791" i="11"/>
  <c r="Q1128" i="11"/>
  <c r="R1128" i="11"/>
  <c r="R1180" i="11"/>
  <c r="Q1180" i="11"/>
  <c r="R1254" i="11"/>
  <c r="Q1254" i="11"/>
  <c r="R714" i="11"/>
  <c r="Q714" i="11"/>
  <c r="R1025" i="11"/>
  <c r="Q1025" i="11"/>
  <c r="Q1187" i="11"/>
  <c r="R1187" i="11"/>
  <c r="Q796" i="11"/>
  <c r="R796" i="11"/>
  <c r="R500" i="11"/>
  <c r="Q500" i="11"/>
  <c r="R858" i="11"/>
  <c r="Q858" i="11"/>
  <c r="R977" i="11"/>
  <c r="Q977" i="11"/>
  <c r="Q1228" i="11"/>
  <c r="R1228" i="11"/>
  <c r="R892" i="11"/>
  <c r="Q892" i="11"/>
  <c r="R942" i="11"/>
  <c r="Q942" i="11"/>
  <c r="R788" i="11"/>
  <c r="Q788" i="11"/>
  <c r="Q1205" i="11"/>
  <c r="R1205" i="11"/>
  <c r="Q426" i="11"/>
  <c r="R426" i="11"/>
  <c r="Q651" i="11"/>
  <c r="R651" i="11"/>
  <c r="Q610" i="11"/>
  <c r="R610" i="11"/>
  <c r="Q479" i="11"/>
  <c r="R479" i="11"/>
  <c r="Q463" i="11"/>
  <c r="R463" i="11"/>
  <c r="Q535" i="11"/>
  <c r="R535" i="11"/>
  <c r="R670" i="11"/>
  <c r="Q670" i="11"/>
  <c r="Q709" i="11"/>
  <c r="R709" i="11"/>
  <c r="Q1045" i="11"/>
  <c r="R1045" i="11"/>
  <c r="R1036" i="11"/>
  <c r="Q1036" i="11"/>
  <c r="Q761" i="11"/>
  <c r="R761" i="11"/>
  <c r="R368" i="11"/>
  <c r="Q368" i="11"/>
  <c r="R590" i="11"/>
  <c r="Q590" i="11"/>
  <c r="R965" i="11"/>
  <c r="Q965" i="11"/>
  <c r="R802" i="11"/>
  <c r="Q802" i="11"/>
  <c r="R745" i="11"/>
  <c r="Q745" i="11"/>
  <c r="Q1104" i="11"/>
  <c r="R1104" i="11"/>
  <c r="R611" i="11"/>
  <c r="Q611" i="11"/>
  <c r="R924" i="11"/>
  <c r="Q924" i="11"/>
  <c r="Q810" i="11"/>
  <c r="R810" i="11"/>
  <c r="Q821" i="11"/>
  <c r="R821" i="11"/>
  <c r="Q1160" i="11"/>
  <c r="R1160" i="11"/>
  <c r="R1252" i="11"/>
  <c r="Q1252" i="11"/>
  <c r="Q427" i="11"/>
  <c r="R427" i="11"/>
  <c r="Q778" i="11"/>
  <c r="R778" i="11"/>
  <c r="R290" i="11"/>
  <c r="Q290" i="11"/>
  <c r="R576" i="11"/>
  <c r="Q576" i="11"/>
  <c r="Q1199" i="11"/>
  <c r="R1199" i="11"/>
  <c r="Q889" i="11"/>
  <c r="R889" i="11"/>
  <c r="Q412" i="11"/>
  <c r="R412" i="11"/>
  <c r="Q1140" i="11"/>
  <c r="R1140" i="11"/>
  <c r="Q707" i="11"/>
  <c r="R707" i="11"/>
  <c r="R865" i="11"/>
  <c r="Q865" i="11"/>
  <c r="R600" i="11"/>
  <c r="Q600" i="11"/>
  <c r="Q793" i="11"/>
  <c r="R793" i="11"/>
  <c r="Q343" i="11"/>
  <c r="R343" i="11"/>
  <c r="R676" i="11"/>
  <c r="Q676" i="11"/>
  <c r="R912" i="11"/>
  <c r="Q912" i="11"/>
  <c r="Q1184" i="11"/>
  <c r="R1184" i="11"/>
  <c r="Q499" i="11"/>
  <c r="R499" i="11"/>
  <c r="Q673" i="11"/>
  <c r="R673" i="11"/>
  <c r="R557" i="11"/>
  <c r="Q557" i="11"/>
  <c r="Q837" i="11"/>
  <c r="R837" i="11"/>
  <c r="Q782" i="11"/>
  <c r="R782" i="11"/>
  <c r="R901" i="11"/>
  <c r="Q901" i="11"/>
  <c r="Q1233" i="11"/>
  <c r="R1233" i="11"/>
  <c r="Q1135" i="11"/>
  <c r="R1135" i="11"/>
  <c r="Q1116" i="11"/>
  <c r="R1116" i="11"/>
  <c r="R371" i="11"/>
  <c r="Q371" i="11"/>
  <c r="R1004" i="11"/>
  <c r="Q1004" i="11"/>
  <c r="R818" i="11"/>
  <c r="Q818" i="11"/>
  <c r="R959" i="11"/>
  <c r="Q959" i="11"/>
  <c r="Q1056" i="11"/>
  <c r="R1056" i="11"/>
  <c r="Q720" i="11"/>
  <c r="R720" i="11"/>
  <c r="Q440" i="11"/>
  <c r="R440" i="11"/>
  <c r="Q790" i="11"/>
  <c r="R790" i="11"/>
  <c r="Q1259" i="11"/>
  <c r="R1259" i="11"/>
  <c r="Q379" i="11"/>
  <c r="R379" i="11"/>
  <c r="Q1229" i="11"/>
  <c r="R1229" i="11"/>
  <c r="R618" i="11"/>
  <c r="Q618" i="11"/>
  <c r="R1196" i="11"/>
  <c r="Q1196" i="11"/>
  <c r="R496" i="11"/>
  <c r="Q496" i="11"/>
  <c r="Q583" i="11"/>
  <c r="R583" i="11"/>
  <c r="R544" i="11"/>
  <c r="Q544" i="11"/>
  <c r="R337" i="11"/>
  <c r="Q337" i="11"/>
  <c r="R904" i="11"/>
  <c r="Q904" i="11"/>
  <c r="Q744" i="11"/>
  <c r="R744" i="11"/>
  <c r="R841" i="11"/>
  <c r="Q841" i="11"/>
  <c r="R803" i="11"/>
  <c r="Q803" i="11"/>
  <c r="Q473" i="11"/>
  <c r="R473" i="11"/>
  <c r="R1197" i="11"/>
  <c r="Q1197" i="11"/>
  <c r="Q938" i="11"/>
  <c r="R938" i="11"/>
  <c r="Q1153" i="11"/>
  <c r="R1153" i="11"/>
  <c r="R710" i="11"/>
  <c r="Q710" i="11"/>
  <c r="R574" i="11"/>
  <c r="Q574" i="11"/>
  <c r="Q1007" i="11"/>
  <c r="R1007" i="11"/>
  <c r="Q1250" i="11"/>
  <c r="R909" i="11"/>
  <c r="R453" i="11"/>
  <c r="Q468" i="11"/>
  <c r="R1006" i="11"/>
  <c r="Q1006" i="11"/>
  <c r="Q1265" i="11"/>
  <c r="R1265" i="11"/>
  <c r="R1216" i="11"/>
  <c r="Q1216" i="11"/>
  <c r="Q969" i="11"/>
  <c r="R969" i="11"/>
  <c r="R642" i="11"/>
  <c r="Q642" i="11"/>
  <c r="R1145" i="11"/>
  <c r="Q1145" i="11"/>
  <c r="R275" i="11"/>
  <c r="Q275" i="11"/>
  <c r="Q888" i="11"/>
  <c r="R888" i="11"/>
  <c r="R768" i="11"/>
  <c r="Q768" i="11"/>
  <c r="R457" i="11"/>
  <c r="Q457" i="11"/>
  <c r="R494" i="11"/>
  <c r="Q494" i="11"/>
  <c r="Q946" i="11"/>
  <c r="R946" i="11"/>
  <c r="Q328" i="11"/>
  <c r="R972" i="11"/>
  <c r="Q608" i="11"/>
  <c r="Q933" i="11"/>
  <c r="R294" i="11"/>
  <c r="Q694" i="11"/>
  <c r="Q1220" i="11"/>
  <c r="Q474" i="11"/>
  <c r="Q719" i="11"/>
  <c r="R1074" i="11"/>
  <c r="R1047" i="11"/>
  <c r="R358" i="11"/>
  <c r="Q741" i="11"/>
  <c r="R973" i="11"/>
  <c r="Q1057" i="11"/>
  <c r="R643" i="11"/>
  <c r="R398" i="11"/>
  <c r="R767" i="11"/>
  <c r="Q955" i="11"/>
  <c r="Q1041" i="11"/>
  <c r="Q792" i="11"/>
  <c r="Q764" i="11"/>
  <c r="R898" i="11"/>
  <c r="R957" i="11"/>
  <c r="Q359" i="11"/>
  <c r="R1055" i="11"/>
  <c r="Q432" i="11"/>
  <c r="Q861" i="11"/>
  <c r="R1031" i="11"/>
  <c r="Q930" i="11"/>
  <c r="Q991" i="11"/>
  <c r="Q682" i="11"/>
  <c r="R682" i="11"/>
  <c r="Q896" i="11"/>
  <c r="R896" i="11"/>
  <c r="R1203" i="11"/>
  <c r="Q1203" i="11"/>
  <c r="Q408" i="11"/>
  <c r="R408" i="11"/>
  <c r="Q542" i="11"/>
  <c r="R542" i="11"/>
  <c r="Q667" i="11"/>
  <c r="R1134" i="11"/>
  <c r="Q736" i="11"/>
  <c r="Q1010" i="11"/>
  <c r="Q418" i="11"/>
  <c r="R1131" i="11"/>
  <c r="R1136" i="11"/>
  <c r="R562" i="11"/>
  <c r="Q945" i="11"/>
  <c r="Q555" i="11"/>
  <c r="R555" i="11"/>
  <c r="Q732" i="11"/>
  <c r="R732" i="11"/>
  <c r="R1049" i="11"/>
  <c r="Q1049" i="11"/>
  <c r="R619" i="11"/>
  <c r="Q619" i="11"/>
  <c r="Q1105" i="11"/>
  <c r="R1105" i="11"/>
  <c r="R678" i="11"/>
  <c r="Q678" i="11"/>
  <c r="R672" i="11"/>
  <c r="Q672" i="11"/>
  <c r="Q666" i="11"/>
  <c r="R666" i="11"/>
  <c r="Q1238" i="11"/>
  <c r="R1238" i="11"/>
  <c r="Q617" i="11"/>
  <c r="R617" i="11"/>
  <c r="Q606" i="11"/>
  <c r="R606" i="11"/>
  <c r="Q459" i="11"/>
  <c r="R459" i="11"/>
  <c r="Q1109" i="11"/>
  <c r="R1109" i="11"/>
  <c r="Q560" i="11"/>
  <c r="R560" i="11"/>
  <c r="R840" i="11"/>
  <c r="Q840" i="11"/>
  <c r="Q1071" i="11"/>
  <c r="R1071" i="11"/>
  <c r="R295" i="11"/>
  <c r="Q295" i="11"/>
  <c r="R1021" i="11"/>
  <c r="Q1021" i="11"/>
  <c r="R1209" i="11"/>
  <c r="Q1209" i="11"/>
  <c r="R469" i="11"/>
  <c r="Q469" i="11"/>
  <c r="R1118" i="11"/>
  <c r="Q1118" i="11"/>
  <c r="R686" i="11"/>
  <c r="Q686" i="11"/>
  <c r="R786" i="11"/>
  <c r="Q786" i="11"/>
  <c r="Q525" i="11"/>
  <c r="R525" i="11"/>
  <c r="R536" i="11"/>
  <c r="Q536" i="11"/>
  <c r="R317" i="11"/>
  <c r="Q317" i="11"/>
  <c r="R436" i="11"/>
  <c r="Q436" i="11"/>
  <c r="Q625" i="11"/>
  <c r="R625" i="11"/>
  <c r="R681" i="11"/>
  <c r="Q681" i="11"/>
  <c r="Q1093" i="11"/>
  <c r="R1093" i="11"/>
  <c r="R273" i="11"/>
  <c r="Q273" i="11"/>
  <c r="R460" i="11"/>
  <c r="Q460" i="11"/>
  <c r="R305" i="11"/>
  <c r="Q305" i="11"/>
  <c r="Q447" i="11"/>
  <c r="R447" i="11"/>
  <c r="R570" i="11"/>
  <c r="Q570" i="11"/>
  <c r="R540" i="11"/>
  <c r="Q540" i="11"/>
  <c r="R424" i="11"/>
  <c r="Q424" i="11"/>
  <c r="Q347" i="11"/>
  <c r="R347" i="11"/>
  <c r="Q984" i="11"/>
  <c r="R984" i="11"/>
  <c r="Q775" i="11"/>
  <c r="R775" i="11"/>
  <c r="R1029" i="11"/>
  <c r="Q1029" i="11"/>
  <c r="Q748" i="11"/>
  <c r="R748" i="11"/>
  <c r="R1256" i="11"/>
  <c r="R752" i="11"/>
  <c r="Q652" i="11"/>
  <c r="R982" i="11"/>
  <c r="Q304" i="11"/>
  <c r="R1161" i="11"/>
  <c r="Q1125" i="11"/>
  <c r="R1088" i="11"/>
  <c r="R528" i="11"/>
  <c r="Q601" i="11"/>
  <c r="R799" i="11"/>
  <c r="Q1064" i="11"/>
  <c r="Q1139" i="11"/>
  <c r="R731" i="11"/>
  <c r="R809" i="11"/>
  <c r="R1133" i="11"/>
  <c r="R1211" i="11"/>
  <c r="R754" i="11"/>
  <c r="R381" i="11"/>
  <c r="Q934" i="11"/>
  <c r="R287" i="11"/>
  <c r="R420" i="11"/>
  <c r="Q855" i="11"/>
  <c r="Q1050" i="11"/>
  <c r="R641" i="11"/>
  <c r="R599" i="11"/>
  <c r="Q303" i="11"/>
  <c r="Q975" i="11"/>
  <c r="R406" i="11"/>
  <c r="Q708" i="11"/>
  <c r="Q565" i="11"/>
  <c r="R291" i="11"/>
  <c r="Q1091" i="11"/>
  <c r="Q630" i="11"/>
  <c r="Q1051" i="11"/>
  <c r="Q553" i="11"/>
  <c r="Q319" i="11"/>
  <c r="R543" i="11"/>
  <c r="Q615" i="11"/>
  <c r="Q1201" i="11"/>
  <c r="Q423" i="11"/>
  <c r="Q454" i="11"/>
  <c r="Q277" i="11"/>
  <c r="Q313" i="11"/>
  <c r="Q937" i="11"/>
  <c r="R1147" i="11"/>
  <c r="R765" i="11"/>
  <c r="R443" i="11"/>
  <c r="R1054" i="11"/>
  <c r="R1149" i="11"/>
  <c r="Q589" i="11"/>
  <c r="R856" i="11"/>
  <c r="Q561" i="11"/>
  <c r="Q1243" i="11"/>
  <c r="R444" i="11"/>
  <c r="Q847" i="11"/>
  <c r="Q1144" i="11"/>
  <c r="R476" i="11"/>
  <c r="R1248" i="11"/>
  <c r="Q354" i="11"/>
  <c r="R588" i="11"/>
  <c r="R1170" i="11"/>
  <c r="R321" i="11"/>
  <c r="Q723" i="11"/>
  <c r="R332" i="11"/>
  <c r="R429" i="11"/>
  <c r="Q622" i="11"/>
  <c r="Q833" i="11"/>
  <c r="R1226" i="11"/>
  <c r="Q815" i="11"/>
  <c r="Q770" i="11"/>
  <c r="R1156" i="11"/>
  <c r="R916" i="11"/>
  <c r="Q614" i="11"/>
  <c r="R614" i="11"/>
  <c r="Q1076" i="11"/>
  <c r="R1076" i="11"/>
  <c r="R703" i="11"/>
  <c r="Q703" i="11"/>
  <c r="Q572" i="11"/>
  <c r="R572" i="11"/>
  <c r="Q1193" i="11"/>
  <c r="R1193" i="11"/>
  <c r="R831" i="11"/>
  <c r="Q831" i="11"/>
  <c r="Q828" i="11"/>
  <c r="R828" i="11"/>
  <c r="R925" i="11"/>
  <c r="Q925" i="11"/>
  <c r="Q1081" i="11"/>
  <c r="R1081" i="11"/>
  <c r="R1176" i="11"/>
  <c r="Q1176" i="11"/>
  <c r="R1245" i="11"/>
  <c r="Q1245" i="11"/>
  <c r="Q1157" i="11"/>
  <c r="R1157" i="11"/>
  <c r="R524" i="11"/>
  <c r="Q524" i="11"/>
  <c r="Q776" i="11"/>
  <c r="R776" i="11"/>
  <c r="R1121" i="11"/>
  <c r="Q1121" i="11"/>
  <c r="B220" i="11"/>
  <c r="B221" i="11"/>
  <c r="C202" i="11"/>
  <c r="D198" i="11"/>
  <c r="R364" i="11"/>
  <c r="Q364" i="11"/>
  <c r="R722" i="11"/>
  <c r="Q722" i="11"/>
  <c r="Q515" i="11"/>
  <c r="R515" i="11"/>
  <c r="R961" i="11"/>
  <c r="Q961" i="11"/>
  <c r="R289" i="11"/>
  <c r="Q289" i="11"/>
  <c r="Q598" i="11"/>
  <c r="R598" i="11"/>
  <c r="R1208" i="11"/>
  <c r="Q1208" i="11"/>
  <c r="R1068" i="11"/>
  <c r="Q1068" i="11"/>
  <c r="Q517" i="11"/>
  <c r="R517" i="11"/>
  <c r="R734" i="11"/>
  <c r="Q734" i="11"/>
  <c r="Q1024" i="11"/>
  <c r="R1024" i="11"/>
  <c r="Q750" i="11"/>
  <c r="R750" i="11"/>
  <c r="Q1177" i="11"/>
  <c r="R1177" i="11"/>
  <c r="Q878" i="11"/>
  <c r="R878" i="11"/>
  <c r="R581" i="11"/>
  <c r="Q581" i="11"/>
  <c r="R538" i="11"/>
  <c r="Q538" i="11"/>
  <c r="R1206" i="11"/>
  <c r="Q1206" i="11"/>
  <c r="R1210" i="11"/>
  <c r="Q1210" i="11"/>
  <c r="Q779" i="11"/>
  <c r="R779" i="11"/>
  <c r="Q521" i="11"/>
  <c r="R521" i="11"/>
  <c r="Q646" i="11"/>
  <c r="R646" i="11"/>
  <c r="R401" i="11"/>
  <c r="Q401" i="11"/>
  <c r="R981" i="11"/>
  <c r="Q981" i="11"/>
  <c r="Q777" i="11"/>
  <c r="R777" i="11"/>
  <c r="Q597" i="11"/>
  <c r="R597" i="11"/>
  <c r="Q415" i="11"/>
  <c r="R415" i="11"/>
  <c r="R1230" i="11"/>
  <c r="Q1230" i="11"/>
  <c r="Q520" i="11"/>
  <c r="R520" i="11"/>
  <c r="Q276" i="11"/>
  <c r="R1037" i="11"/>
  <c r="Q448" i="11"/>
  <c r="R1082" i="11"/>
  <c r="Q1117" i="11"/>
  <c r="Q1028" i="11"/>
  <c r="Q621" i="11"/>
  <c r="Q648" i="11"/>
  <c r="R943" i="11"/>
  <c r="R1152" i="11"/>
  <c r="Q578" i="11"/>
  <c r="Q442" i="11"/>
  <c r="R851" i="11"/>
  <c r="R567" i="11"/>
  <c r="Q730" i="11"/>
  <c r="Q300" i="11"/>
  <c r="Q1204" i="11"/>
  <c r="Q954" i="11"/>
  <c r="Q491" i="11"/>
  <c r="R1096" i="11"/>
  <c r="Q587" i="11"/>
  <c r="Q970" i="11"/>
  <c r="R1191" i="11"/>
  <c r="R377" i="11"/>
  <c r="Q297" i="11"/>
  <c r="Q350" i="11"/>
  <c r="Q477" i="11"/>
  <c r="R662" i="11"/>
  <c r="Q352" i="11"/>
  <c r="R1030" i="11"/>
  <c r="R421" i="11"/>
  <c r="Q298" i="11"/>
  <c r="Q1198" i="11"/>
  <c r="Q534" i="11"/>
  <c r="Q307" i="11"/>
  <c r="Q353" i="11"/>
  <c r="R929" i="11"/>
  <c r="R654" i="11"/>
  <c r="Q389" i="11"/>
  <c r="R585" i="11"/>
  <c r="R693" i="11"/>
  <c r="R437" i="11"/>
  <c r="R635" i="11"/>
  <c r="R1200" i="11"/>
  <c r="R824" i="11"/>
  <c r="R1013" i="11"/>
  <c r="Q416" i="11"/>
  <c r="Q449" i="11"/>
  <c r="R692" i="11"/>
  <c r="R758" i="11"/>
  <c r="R806" i="11"/>
  <c r="R336" i="11"/>
  <c r="Q1242" i="11"/>
  <c r="Q680" i="11"/>
  <c r="R949" i="11"/>
  <c r="Q849" i="11"/>
  <c r="R1263" i="11"/>
  <c r="Q523" i="11"/>
  <c r="R546" i="11"/>
  <c r="Q876" i="11"/>
  <c r="R868" i="11"/>
  <c r="R414" i="11"/>
  <c r="Q712" i="11"/>
  <c r="R532" i="11"/>
  <c r="Q717" i="11"/>
  <c r="R288" i="11"/>
  <c r="Q580" i="11"/>
  <c r="R1023" i="11"/>
  <c r="R1126" i="11"/>
  <c r="D230" i="11"/>
  <c r="D233" i="11"/>
  <c r="D232" i="11"/>
  <c r="V257" i="11" s="1"/>
  <c r="D229" i="11"/>
  <c r="Q554" i="11"/>
  <c r="D228" i="11"/>
  <c r="U257" i="11" s="1"/>
  <c r="D231" i="11"/>
  <c r="R554" i="11"/>
  <c r="N462" i="7"/>
  <c r="O462" i="7"/>
  <c r="O1041" i="7"/>
  <c r="N1041" i="7"/>
  <c r="N979" i="7"/>
  <c r="O979" i="7"/>
  <c r="O419" i="7"/>
  <c r="N419" i="7"/>
  <c r="O639" i="7"/>
  <c r="N639" i="7"/>
  <c r="O785" i="7"/>
  <c r="N785" i="7"/>
  <c r="O942" i="7"/>
  <c r="N942" i="7"/>
  <c r="N416" i="7"/>
  <c r="O416" i="7"/>
  <c r="O694" i="7"/>
  <c r="N694" i="7"/>
  <c r="O981" i="7"/>
  <c r="N981" i="7"/>
  <c r="N881" i="7"/>
  <c r="O881" i="7"/>
  <c r="N722" i="7"/>
  <c r="O722" i="7"/>
  <c r="O1174" i="7"/>
  <c r="N1174" i="7"/>
  <c r="N381" i="7"/>
  <c r="O381" i="7"/>
  <c r="O280" i="7"/>
  <c r="N280" i="7"/>
  <c r="N572" i="7"/>
  <c r="O572" i="7"/>
  <c r="O862" i="7"/>
  <c r="N862" i="7"/>
  <c r="O1107" i="7"/>
  <c r="N1107" i="7"/>
  <c r="O1083" i="7"/>
  <c r="N1083" i="7"/>
  <c r="O265" i="7"/>
  <c r="N265" i="7"/>
  <c r="O1154" i="7"/>
  <c r="N1154" i="7"/>
  <c r="O513" i="7"/>
  <c r="N513" i="7"/>
  <c r="N444" i="7"/>
  <c r="O444" i="7"/>
  <c r="O773" i="7"/>
  <c r="N773" i="7"/>
  <c r="N540" i="7"/>
  <c r="O540" i="7"/>
  <c r="O821" i="7"/>
  <c r="N821" i="7"/>
  <c r="N721" i="7"/>
  <c r="O721" i="7"/>
  <c r="N1059" i="7"/>
  <c r="O1059" i="7"/>
  <c r="N333" i="7"/>
  <c r="O333" i="7"/>
  <c r="O394" i="7"/>
  <c r="N394" i="7"/>
  <c r="N884" i="7"/>
  <c r="O884" i="7"/>
  <c r="O457" i="7"/>
  <c r="N457" i="7"/>
  <c r="N450" i="7"/>
  <c r="O450" i="7"/>
  <c r="O921" i="7"/>
  <c r="N921" i="7"/>
  <c r="N801" i="7"/>
  <c r="O801" i="7"/>
  <c r="O677" i="7"/>
  <c r="N677" i="7"/>
  <c r="N1116" i="7"/>
  <c r="O1116" i="7"/>
  <c r="O543" i="7"/>
  <c r="N543" i="7"/>
  <c r="O538" i="7"/>
  <c r="N538" i="7"/>
  <c r="O485" i="7"/>
  <c r="N485" i="7"/>
  <c r="O556" i="7"/>
  <c r="N556" i="7"/>
  <c r="N1190" i="7"/>
  <c r="O1190" i="7"/>
  <c r="N878" i="7"/>
  <c r="O878" i="7"/>
  <c r="N778" i="7"/>
  <c r="O778" i="7"/>
  <c r="N759" i="7"/>
  <c r="O759" i="7"/>
  <c r="O731" i="7"/>
  <c r="N731" i="7"/>
  <c r="N320" i="7"/>
  <c r="O320" i="7"/>
  <c r="N593" i="7"/>
  <c r="O593" i="7"/>
  <c r="N766" i="7"/>
  <c r="O766" i="7"/>
  <c r="O653" i="7"/>
  <c r="N653" i="7"/>
  <c r="N603" i="7"/>
  <c r="O603" i="7"/>
  <c r="O387" i="7"/>
  <c r="N387" i="7"/>
  <c r="O1220" i="7"/>
  <c r="N1220" i="7"/>
  <c r="N1119" i="7"/>
  <c r="O1119" i="7"/>
  <c r="O1123" i="7"/>
  <c r="N1123" i="7"/>
  <c r="N1085" i="7"/>
  <c r="O1085" i="7"/>
  <c r="O263" i="7"/>
  <c r="N263" i="7"/>
  <c r="N715" i="7"/>
  <c r="O715" i="7"/>
  <c r="O1093" i="7"/>
  <c r="N1093" i="7"/>
  <c r="N360" i="7"/>
  <c r="O360" i="7"/>
  <c r="O326" i="7"/>
  <c r="N326" i="7"/>
  <c r="N442" i="7"/>
  <c r="O442" i="7"/>
  <c r="N1169" i="7"/>
  <c r="O1169" i="7"/>
  <c r="O1139" i="7"/>
  <c r="N1139" i="7"/>
  <c r="O559" i="7"/>
  <c r="N559" i="7"/>
  <c r="N1020" i="7"/>
  <c r="O1020" i="7"/>
  <c r="O708" i="7"/>
  <c r="N708" i="7"/>
  <c r="N970" i="7"/>
  <c r="O970" i="7"/>
  <c r="N501" i="7"/>
  <c r="O501" i="7"/>
  <c r="O483" i="7"/>
  <c r="N483" i="7"/>
  <c r="O609" i="7"/>
  <c r="N609" i="7"/>
  <c r="O956" i="7"/>
  <c r="N956" i="7"/>
  <c r="N599" i="7"/>
  <c r="O599" i="7"/>
  <c r="O1104" i="7"/>
  <c r="N1104" i="7"/>
  <c r="N549" i="7"/>
  <c r="O549" i="7"/>
  <c r="O1010" i="7"/>
  <c r="N1010" i="7"/>
  <c r="O1071" i="7"/>
  <c r="N1071" i="7"/>
  <c r="O980" i="7"/>
  <c r="N980" i="7"/>
  <c r="N484" i="7"/>
  <c r="O484" i="7"/>
  <c r="N823" i="7"/>
  <c r="O823" i="7"/>
  <c r="N839" i="7"/>
  <c r="O839" i="7"/>
  <c r="N1233" i="7"/>
  <c r="O1233" i="7"/>
  <c r="N1045" i="7"/>
  <c r="O1045" i="7"/>
  <c r="O1090" i="7"/>
  <c r="N1090" i="7"/>
  <c r="O591" i="7"/>
  <c r="N591" i="7"/>
  <c r="O548" i="7"/>
  <c r="N548" i="7"/>
  <c r="N1084" i="7"/>
  <c r="O1084" i="7"/>
  <c r="N691" i="7"/>
  <c r="O691" i="7"/>
  <c r="O541" i="7"/>
  <c r="N541" i="7"/>
  <c r="N296" i="7"/>
  <c r="O296" i="7"/>
  <c r="N1002" i="7"/>
  <c r="O1002" i="7"/>
  <c r="N930" i="7"/>
  <c r="O930" i="7"/>
  <c r="N482" i="7"/>
  <c r="O482" i="7"/>
  <c r="N975" i="7"/>
  <c r="O975" i="7"/>
  <c r="N424" i="7"/>
  <c r="O424" i="7"/>
  <c r="O551" i="7"/>
  <c r="N551" i="7"/>
  <c r="O531" i="7"/>
  <c r="N531" i="7"/>
  <c r="N578" i="7"/>
  <c r="O578" i="7"/>
  <c r="N964" i="7"/>
  <c r="O964" i="7"/>
  <c r="O495" i="7"/>
  <c r="N495" i="7"/>
  <c r="O1042" i="7"/>
  <c r="N1042" i="7"/>
  <c r="N1021" i="7"/>
  <c r="O1021" i="7"/>
  <c r="N1162" i="7"/>
  <c r="O1162" i="7"/>
  <c r="O383" i="7"/>
  <c r="N383" i="7"/>
  <c r="N727" i="7"/>
  <c r="O727" i="7"/>
  <c r="O1095" i="7"/>
  <c r="N1095" i="7"/>
  <c r="O686" i="7"/>
  <c r="N686" i="7"/>
  <c r="N307" i="7"/>
  <c r="O307" i="7"/>
  <c r="O888" i="7"/>
  <c r="N888" i="7"/>
  <c r="N820" i="7"/>
  <c r="O820" i="7"/>
  <c r="N426" i="7"/>
  <c r="O426" i="7"/>
  <c r="O634" i="7"/>
  <c r="N634" i="7"/>
  <c r="N649" i="7"/>
  <c r="O649" i="7"/>
  <c r="N376" i="7"/>
  <c r="O376" i="7"/>
  <c r="O294" i="7"/>
  <c r="N294" i="7"/>
  <c r="N518" i="7"/>
  <c r="O518" i="7"/>
  <c r="O1199" i="7"/>
  <c r="N1199" i="7"/>
  <c r="N902" i="7"/>
  <c r="O902" i="7"/>
  <c r="O844" i="7"/>
  <c r="N844" i="7"/>
  <c r="N468" i="7"/>
  <c r="O468" i="7"/>
  <c r="N1140" i="7"/>
  <c r="O1140" i="7"/>
  <c r="O841" i="7"/>
  <c r="N841" i="7"/>
  <c r="N338" i="7"/>
  <c r="O338" i="7"/>
  <c r="O368" i="7"/>
  <c r="N368" i="7"/>
  <c r="O373" i="7"/>
  <c r="N373" i="7"/>
  <c r="N875" i="7"/>
  <c r="O875" i="7"/>
  <c r="O570" i="7"/>
  <c r="N570" i="7"/>
  <c r="O325" i="7"/>
  <c r="N325" i="7"/>
  <c r="O776" i="7"/>
  <c r="N776" i="7"/>
  <c r="O459" i="7"/>
  <c r="N459" i="7"/>
  <c r="O498" i="7"/>
  <c r="N498" i="7"/>
  <c r="O682" i="7"/>
  <c r="N682" i="7"/>
  <c r="N346" i="7"/>
  <c r="O346" i="7"/>
  <c r="N408" i="7"/>
  <c r="O408" i="7"/>
  <c r="O916" i="7"/>
  <c r="N916" i="7"/>
  <c r="N700" i="7"/>
  <c r="O700" i="7"/>
  <c r="O1231" i="7"/>
  <c r="N1231" i="7"/>
  <c r="O967" i="7"/>
  <c r="N967" i="7"/>
  <c r="O933" i="7"/>
  <c r="N933" i="7"/>
  <c r="N500" i="7"/>
  <c r="O500" i="7"/>
  <c r="O1181" i="7"/>
  <c r="N1181" i="7"/>
  <c r="N873" i="7"/>
  <c r="O873" i="7"/>
  <c r="N402" i="7"/>
  <c r="O402" i="7"/>
  <c r="O496" i="7"/>
  <c r="N496" i="7"/>
  <c r="O536" i="7"/>
  <c r="N536" i="7"/>
  <c r="O1110" i="7"/>
  <c r="N1110" i="7"/>
  <c r="O597" i="7"/>
  <c r="N597" i="7"/>
  <c r="N261" i="7"/>
  <c r="O261" i="7"/>
  <c r="N697" i="7"/>
  <c r="O697" i="7"/>
  <c r="N602" i="7"/>
  <c r="O602" i="7"/>
  <c r="N563" i="7"/>
  <c r="O563" i="7"/>
  <c r="O743" i="7"/>
  <c r="N743" i="7"/>
  <c r="N1247" i="7"/>
  <c r="O1247" i="7"/>
  <c r="N999" i="7"/>
  <c r="O999" i="7"/>
  <c r="O993" i="7"/>
  <c r="N993" i="7"/>
  <c r="O516" i="7"/>
  <c r="N516" i="7"/>
  <c r="O1197" i="7"/>
  <c r="N1197" i="7"/>
  <c r="O897" i="7"/>
  <c r="N897" i="7"/>
  <c r="N525" i="7"/>
  <c r="O525" i="7"/>
  <c r="O855" i="7"/>
  <c r="N855" i="7"/>
  <c r="O432" i="7"/>
  <c r="N432" i="7"/>
  <c r="O872" i="7"/>
  <c r="N872" i="7"/>
  <c r="N337" i="7"/>
  <c r="O337" i="7"/>
  <c r="O1039" i="7"/>
  <c r="N1039" i="7"/>
  <c r="N977" i="7"/>
  <c r="O977" i="7"/>
  <c r="N316" i="7"/>
  <c r="O316" i="7"/>
  <c r="O1117" i="7"/>
  <c r="N1117" i="7"/>
  <c r="N636" i="7"/>
  <c r="O636" i="7"/>
  <c r="N1028" i="7"/>
  <c r="O1028" i="7"/>
  <c r="O545" i="7"/>
  <c r="N545" i="7"/>
  <c r="N375" i="7"/>
  <c r="O375" i="7"/>
  <c r="O1096" i="7"/>
  <c r="N1096" i="7"/>
  <c r="N1137" i="7"/>
  <c r="O1137" i="7"/>
  <c r="O871" i="7"/>
  <c r="N871" i="7"/>
  <c r="O657" i="7"/>
  <c r="N657" i="7"/>
  <c r="O321" i="7"/>
  <c r="N321" i="7"/>
  <c r="N957" i="7"/>
  <c r="O957" i="7"/>
  <c r="O554" i="7"/>
  <c r="N554" i="7"/>
  <c r="N720" i="7"/>
  <c r="O720" i="7"/>
  <c r="N267" i="7"/>
  <c r="O267" i="7"/>
  <c r="O724" i="7"/>
  <c r="N724" i="7"/>
  <c r="N539" i="7"/>
  <c r="O539" i="7"/>
  <c r="O997" i="7"/>
  <c r="N997" i="7"/>
  <c r="O560" i="7"/>
  <c r="N560" i="7"/>
  <c r="O640" i="7"/>
  <c r="N640" i="7"/>
  <c r="N600" i="7"/>
  <c r="O600" i="7"/>
  <c r="N409" i="7"/>
  <c r="O409" i="7"/>
  <c r="O1075" i="7"/>
  <c r="N1075" i="7"/>
  <c r="O885" i="7"/>
  <c r="N885" i="7"/>
  <c r="O1001" i="7"/>
  <c r="N1001" i="7"/>
  <c r="N635" i="7"/>
  <c r="O635" i="7"/>
  <c r="N915" i="7"/>
  <c r="O915" i="7"/>
  <c r="N874" i="7"/>
  <c r="O874" i="7"/>
  <c r="O1078" i="7"/>
  <c r="N1078" i="7"/>
  <c r="B52" i="12"/>
  <c r="N521" i="7"/>
  <c r="O521" i="7"/>
  <c r="O330" i="7"/>
  <c r="N330" i="7"/>
  <c r="O490" i="7"/>
  <c r="N490" i="7"/>
  <c r="N954" i="7"/>
  <c r="O954" i="7"/>
  <c r="O1018" i="7"/>
  <c r="N1018" i="7"/>
  <c r="N271" i="7"/>
  <c r="O271" i="7"/>
  <c r="N1141" i="7"/>
  <c r="O1141" i="7"/>
  <c r="N1175" i="7"/>
  <c r="O1175" i="7"/>
  <c r="O623" i="7"/>
  <c r="N623" i="7"/>
  <c r="N463" i="7"/>
  <c r="O463" i="7"/>
  <c r="O817" i="7"/>
  <c r="N817" i="7"/>
  <c r="N350" i="7"/>
  <c r="O350" i="7"/>
  <c r="N1079" i="7"/>
  <c r="O1079" i="7"/>
  <c r="O671" i="7"/>
  <c r="N671" i="7"/>
  <c r="N571" i="7"/>
  <c r="O571" i="7"/>
  <c r="O1006" i="7"/>
  <c r="N1006" i="7"/>
  <c r="N1026" i="7"/>
  <c r="O1026" i="7"/>
  <c r="N454" i="7"/>
  <c r="O454" i="7"/>
  <c r="O962" i="7"/>
  <c r="N962" i="7"/>
  <c r="N303" i="7"/>
  <c r="O303" i="7"/>
  <c r="N984" i="7"/>
  <c r="O984" i="7"/>
  <c r="N864" i="7"/>
  <c r="O864" i="7"/>
  <c r="N952" i="7"/>
  <c r="O952" i="7"/>
  <c r="O1164" i="7"/>
  <c r="N1164" i="7"/>
  <c r="O1161" i="7"/>
  <c r="N1161" i="7"/>
  <c r="O526" i="7"/>
  <c r="N526" i="7"/>
  <c r="O476" i="7"/>
  <c r="N476" i="7"/>
  <c r="O357" i="7"/>
  <c r="N357" i="7"/>
  <c r="O894" i="7"/>
  <c r="N894" i="7"/>
  <c r="N969" i="7"/>
  <c r="O969" i="7"/>
  <c r="O828" i="7"/>
  <c r="N828" i="7"/>
  <c r="N651" i="7"/>
  <c r="O651" i="7"/>
  <c r="O852" i="7"/>
  <c r="N852" i="7"/>
  <c r="N581" i="7"/>
  <c r="O581" i="7"/>
  <c r="O351" i="7"/>
  <c r="N351" i="7"/>
  <c r="N1106" i="7"/>
  <c r="O1106" i="7"/>
  <c r="O489" i="7"/>
  <c r="N489" i="7"/>
  <c r="O439" i="7"/>
  <c r="N439" i="7"/>
  <c r="N514" i="7"/>
  <c r="O514" i="7"/>
  <c r="N1195" i="7"/>
  <c r="O1195" i="7"/>
  <c r="O1034" i="7"/>
  <c r="N1034" i="7"/>
  <c r="O928" i="7"/>
  <c r="N928" i="7"/>
  <c r="N1061" i="7"/>
  <c r="O1061" i="7"/>
  <c r="O742" i="7"/>
  <c r="N742" i="7"/>
  <c r="N1246" i="7"/>
  <c r="O1246" i="7"/>
  <c r="N299" i="7"/>
  <c r="O299" i="7"/>
  <c r="O786" i="7"/>
  <c r="N786" i="7"/>
  <c r="O319" i="7"/>
  <c r="N319" i="7"/>
  <c r="O662" i="7"/>
  <c r="N662" i="7"/>
  <c r="O269" i="7"/>
  <c r="N269" i="7"/>
  <c r="N612" i="7"/>
  <c r="O612" i="7"/>
  <c r="N318" i="7"/>
  <c r="O318" i="7"/>
  <c r="N831" i="7"/>
  <c r="O831" i="7"/>
  <c r="N520" i="7"/>
  <c r="O520" i="7"/>
  <c r="O336" i="7"/>
  <c r="N336" i="7"/>
  <c r="N361" i="7"/>
  <c r="O361" i="7"/>
  <c r="O1040" i="7"/>
  <c r="N1040" i="7"/>
  <c r="N929" i="7"/>
  <c r="O929" i="7"/>
  <c r="O934" i="7"/>
  <c r="N934" i="7"/>
  <c r="N400" i="7"/>
  <c r="O400" i="7"/>
  <c r="O1131" i="7"/>
  <c r="N1131" i="7"/>
  <c r="N974" i="7"/>
  <c r="O974" i="7"/>
  <c r="O505" i="7"/>
  <c r="N505" i="7"/>
  <c r="N1063" i="7"/>
  <c r="O1063" i="7"/>
  <c r="O455" i="7"/>
  <c r="N455" i="7"/>
  <c r="O955" i="7"/>
  <c r="N955" i="7"/>
  <c r="O1235" i="7"/>
  <c r="N1235" i="7"/>
  <c r="N292" i="7"/>
  <c r="O292" i="7"/>
  <c r="N472" i="7"/>
  <c r="O472" i="7"/>
  <c r="N859" i="7"/>
  <c r="O859" i="7"/>
  <c r="N809" i="7"/>
  <c r="O809" i="7"/>
  <c r="O912" i="7"/>
  <c r="N912" i="7"/>
  <c r="N332" i="7"/>
  <c r="O332" i="7"/>
  <c r="O555" i="7"/>
  <c r="N555" i="7"/>
  <c r="N863" i="7"/>
  <c r="O863" i="7"/>
  <c r="N848" i="7"/>
  <c r="O848" i="7"/>
  <c r="O919" i="7"/>
  <c r="N919" i="7"/>
  <c r="O663" i="7"/>
  <c r="N663" i="7"/>
  <c r="O1135" i="7"/>
  <c r="N1135" i="7"/>
  <c r="N613" i="7"/>
  <c r="O613" i="7"/>
  <c r="O1155" i="7"/>
  <c r="N1155" i="7"/>
  <c r="N713" i="7"/>
  <c r="O713" i="7"/>
  <c r="N278" i="7"/>
  <c r="O278" i="7"/>
  <c r="O973" i="7"/>
  <c r="N973" i="7"/>
  <c r="N1108" i="7"/>
  <c r="O1108" i="7"/>
  <c r="N305" i="7"/>
  <c r="O305" i="7"/>
  <c r="O710" i="7"/>
  <c r="N710" i="7"/>
  <c r="O308" i="7"/>
  <c r="N308" i="7"/>
  <c r="N734" i="7"/>
  <c r="O734" i="7"/>
  <c r="N1200" i="7"/>
  <c r="O1200" i="7"/>
  <c r="O795" i="7"/>
  <c r="N795" i="7"/>
  <c r="N645" i="7"/>
  <c r="O645" i="7"/>
  <c r="N372" i="7"/>
  <c r="O372" i="7"/>
  <c r="O1098" i="7"/>
  <c r="N1098" i="7"/>
  <c r="O745" i="7"/>
  <c r="N745" i="7"/>
  <c r="N1256" i="7"/>
  <c r="O1256" i="7"/>
  <c r="O506" i="7"/>
  <c r="N506" i="7"/>
  <c r="N768" i="7"/>
  <c r="O768" i="7"/>
  <c r="O747" i="7"/>
  <c r="N747" i="7"/>
  <c r="N415" i="7"/>
  <c r="O415" i="7"/>
  <c r="O1229" i="7"/>
  <c r="N1229" i="7"/>
  <c r="O643" i="7"/>
  <c r="N643" i="7"/>
  <c r="N892" i="7"/>
  <c r="O892" i="7"/>
  <c r="O434" i="7"/>
  <c r="N434" i="7"/>
  <c r="N1051" i="7"/>
  <c r="O1051" i="7"/>
  <c r="O1232" i="7"/>
  <c r="N1232" i="7"/>
  <c r="N811" i="7"/>
  <c r="O811" i="7"/>
  <c r="O661" i="7"/>
  <c r="N661" i="7"/>
  <c r="O388" i="7"/>
  <c r="N388" i="7"/>
  <c r="O1130" i="7"/>
  <c r="N1130" i="7"/>
  <c r="O761" i="7"/>
  <c r="N761" i="7"/>
  <c r="N302" i="7"/>
  <c r="O302" i="7"/>
  <c r="O822" i="7"/>
  <c r="N822" i="7"/>
  <c r="O349" i="7"/>
  <c r="N349" i="7"/>
  <c r="O627" i="7"/>
  <c r="N627" i="7"/>
  <c r="N991" i="7"/>
  <c r="O991" i="7"/>
  <c r="O561" i="7"/>
  <c r="N561" i="7"/>
  <c r="O335" i="7"/>
  <c r="N335" i="7"/>
  <c r="N963" i="7"/>
  <c r="O963" i="7"/>
  <c r="N611" i="7"/>
  <c r="O611" i="7"/>
  <c r="N959" i="7"/>
  <c r="O959" i="7"/>
  <c r="O528" i="7"/>
  <c r="N528" i="7"/>
  <c r="O690" i="7"/>
  <c r="N690" i="7"/>
  <c r="O421" i="7"/>
  <c r="N421" i="7"/>
  <c r="O1150" i="7"/>
  <c r="N1150" i="7"/>
  <c r="N807" i="7"/>
  <c r="O807" i="7"/>
  <c r="N475" i="7"/>
  <c r="O475" i="7"/>
  <c r="O410" i="7"/>
  <c r="N410" i="7"/>
  <c r="O650" i="7"/>
  <c r="N650" i="7"/>
  <c r="O411" i="7"/>
  <c r="N411" i="7"/>
  <c r="O1144" i="7"/>
  <c r="N1144" i="7"/>
  <c r="N943" i="7"/>
  <c r="O943" i="7"/>
  <c r="L127" i="11"/>
  <c r="E194" i="11"/>
  <c r="P33" i="15" s="1"/>
  <c r="O33" i="15" s="1"/>
  <c r="E38" i="11"/>
  <c r="D234" i="7"/>
  <c r="D235" i="7"/>
  <c r="D238" i="7"/>
  <c r="D236" i="7"/>
  <c r="D237" i="7"/>
  <c r="R235" i="7" s="1"/>
  <c r="O258" i="7"/>
  <c r="D233" i="7"/>
  <c r="R232" i="7" s="1"/>
  <c r="N258" i="7"/>
  <c r="N1052" i="7"/>
  <c r="O1052" i="7"/>
  <c r="N329" i="7"/>
  <c r="O329" i="7"/>
  <c r="O1097" i="7"/>
  <c r="N1097" i="7"/>
  <c r="O1070" i="7"/>
  <c r="N1070" i="7"/>
  <c r="N1055" i="7"/>
  <c r="O1055" i="7"/>
  <c r="O1252" i="7"/>
  <c r="N1252" i="7"/>
  <c r="O437" i="7"/>
  <c r="N437" i="7"/>
  <c r="N412" i="7"/>
  <c r="O412" i="7"/>
  <c r="N503" i="7"/>
  <c r="O503" i="7"/>
  <c r="O1221" i="7"/>
  <c r="N1221" i="7"/>
  <c r="O990" i="7"/>
  <c r="N990" i="7"/>
  <c r="O951" i="7"/>
  <c r="N951" i="7"/>
  <c r="N1025" i="7"/>
  <c r="O1025" i="7"/>
  <c r="O309" i="7"/>
  <c r="N309" i="7"/>
  <c r="N835" i="7"/>
  <c r="O835" i="7"/>
  <c r="O914" i="7"/>
  <c r="N914" i="7"/>
  <c r="O961" i="7"/>
  <c r="N961" i="7"/>
  <c r="N972" i="7"/>
  <c r="O972" i="7"/>
  <c r="O1009" i="7"/>
  <c r="N1009" i="7"/>
  <c r="N558" i="7"/>
  <c r="O558" i="7"/>
  <c r="O1225" i="7"/>
  <c r="N1225" i="7"/>
  <c r="O1003" i="7"/>
  <c r="N1003" i="7"/>
  <c r="O1240" i="7"/>
  <c r="N1240" i="7"/>
  <c r="N1198" i="7"/>
  <c r="O1198" i="7"/>
  <c r="N1158" i="7"/>
  <c r="O1158" i="7"/>
  <c r="O1153" i="7"/>
  <c r="N1153" i="7"/>
  <c r="N1013" i="7"/>
  <c r="O1013" i="7"/>
  <c r="O1237" i="7"/>
  <c r="N1237" i="7"/>
  <c r="N393" i="7"/>
  <c r="O393" i="7"/>
  <c r="O1180" i="7"/>
  <c r="N1180" i="7"/>
  <c r="O347" i="7"/>
  <c r="N347" i="7"/>
  <c r="O880" i="7"/>
  <c r="N880" i="7"/>
  <c r="N739" i="7"/>
  <c r="O739" i="7"/>
  <c r="N286" i="7"/>
  <c r="O286" i="7"/>
  <c r="O656" i="7"/>
  <c r="N656" i="7"/>
  <c r="N966" i="7"/>
  <c r="O966" i="7"/>
  <c r="N716" i="7"/>
  <c r="O716" i="7"/>
  <c r="N607" i="7"/>
  <c r="O607" i="7"/>
  <c r="O692" i="7"/>
  <c r="N692" i="7"/>
  <c r="O1092" i="7"/>
  <c r="N1092" i="7"/>
  <c r="O896" i="7"/>
  <c r="N896" i="7"/>
  <c r="O1011" i="7"/>
  <c r="N1011" i="7"/>
  <c r="N783" i="7"/>
  <c r="O783" i="7"/>
  <c r="O998" i="7"/>
  <c r="N998" i="7"/>
  <c r="O796" i="7"/>
  <c r="N796" i="7"/>
  <c r="O355" i="7"/>
  <c r="N355" i="7"/>
  <c r="N1194" i="7"/>
  <c r="O1194" i="7"/>
  <c r="O534" i="7"/>
  <c r="N534" i="7"/>
  <c r="O666" i="7"/>
  <c r="N666" i="7"/>
  <c r="N494" i="7"/>
  <c r="O494" i="7"/>
  <c r="N275" i="7"/>
  <c r="O275" i="7"/>
  <c r="O1236" i="7"/>
  <c r="N1236" i="7"/>
  <c r="N723" i="7"/>
  <c r="O723" i="7"/>
  <c r="N1087" i="7"/>
  <c r="O1087" i="7"/>
  <c r="O1043" i="7"/>
  <c r="N1043" i="7"/>
  <c r="O937" i="7"/>
  <c r="N937" i="7"/>
  <c r="N398" i="7"/>
  <c r="O398" i="7"/>
  <c r="N348" i="7"/>
  <c r="O348" i="7"/>
  <c r="N1187" i="7"/>
  <c r="O1187" i="7"/>
  <c r="O464" i="7"/>
  <c r="N464" i="7"/>
  <c r="N946" i="7"/>
  <c r="O946" i="7"/>
  <c r="N814" i="7"/>
  <c r="O814" i="7"/>
  <c r="N676" i="7"/>
  <c r="O676" i="7"/>
  <c r="N732" i="7"/>
  <c r="O732" i="7"/>
  <c r="O827" i="7"/>
  <c r="N827" i="7"/>
  <c r="N374" i="7"/>
  <c r="O374" i="7"/>
  <c r="N369" i="7"/>
  <c r="O369" i="7"/>
  <c r="O1066" i="7"/>
  <c r="N1066" i="7"/>
  <c r="O1022" i="7"/>
  <c r="N1022" i="7"/>
  <c r="O1166" i="7"/>
  <c r="N1166" i="7"/>
  <c r="N806" i="7"/>
  <c r="O806" i="7"/>
  <c r="O1241" i="7"/>
  <c r="N1241" i="7"/>
  <c r="N478" i="7"/>
  <c r="O478" i="7"/>
  <c r="N428" i="7"/>
  <c r="O428" i="7"/>
  <c r="O799" i="7"/>
  <c r="N799" i="7"/>
  <c r="O816" i="7"/>
  <c r="N816" i="7"/>
  <c r="O1163" i="7"/>
  <c r="N1163" i="7"/>
  <c r="O270" i="7"/>
  <c r="N270" i="7"/>
  <c r="N765" i="7"/>
  <c r="O765" i="7"/>
  <c r="O693" i="7"/>
  <c r="N693" i="7"/>
  <c r="O298" i="7"/>
  <c r="N298" i="7"/>
  <c r="N941" i="7"/>
  <c r="O941" i="7"/>
  <c r="O584" i="7"/>
  <c r="N584" i="7"/>
  <c r="N810" i="7"/>
  <c r="O810" i="7"/>
  <c r="O1111" i="7"/>
  <c r="N1111" i="7"/>
  <c r="N260" i="7"/>
  <c r="O260" i="7"/>
  <c r="O592" i="7"/>
  <c r="N592" i="7"/>
  <c r="O1057" i="7"/>
  <c r="N1057" i="7"/>
  <c r="O1030" i="7"/>
  <c r="N1030" i="7"/>
  <c r="O988" i="7"/>
  <c r="N988" i="7"/>
  <c r="N519" i="7"/>
  <c r="O519" i="7"/>
  <c r="N1094" i="7"/>
  <c r="O1094" i="7"/>
  <c r="N1203" i="7"/>
  <c r="O1203" i="7"/>
  <c r="O324" i="7"/>
  <c r="N324" i="7"/>
  <c r="O617" i="7"/>
  <c r="N617" i="7"/>
  <c r="O358" i="7"/>
  <c r="N358" i="7"/>
  <c r="O345" i="7"/>
  <c r="N345" i="7"/>
  <c r="N306" i="7"/>
  <c r="O306" i="7"/>
  <c r="N1218" i="7"/>
  <c r="O1218" i="7"/>
  <c r="O904" i="7"/>
  <c r="N904" i="7"/>
  <c r="O1257" i="7"/>
  <c r="N1257" i="7"/>
  <c r="N853" i="7"/>
  <c r="O853" i="7"/>
  <c r="O430" i="7"/>
  <c r="N430" i="7"/>
  <c r="O803" i="7"/>
  <c r="N803" i="7"/>
  <c r="N380" i="7"/>
  <c r="O380" i="7"/>
  <c r="O753" i="7"/>
  <c r="N753" i="7"/>
  <c r="O1219" i="7"/>
  <c r="N1219" i="7"/>
  <c r="N262" i="7"/>
  <c r="O262" i="7"/>
  <c r="O893" i="7"/>
  <c r="N893" i="7"/>
  <c r="O701" i="7"/>
  <c r="N701" i="7"/>
  <c r="O805" i="7"/>
  <c r="N805" i="7"/>
  <c r="N382" i="7"/>
  <c r="O382" i="7"/>
  <c r="N755" i="7"/>
  <c r="O755" i="7"/>
  <c r="N1067" i="7"/>
  <c r="O1067" i="7"/>
  <c r="N705" i="7"/>
  <c r="O705" i="7"/>
  <c r="N704" i="7"/>
  <c r="O704" i="7"/>
  <c r="O583" i="7"/>
  <c r="N583" i="7"/>
  <c r="N900" i="7"/>
  <c r="O900" i="7"/>
  <c r="O606" i="7"/>
  <c r="N606" i="7"/>
  <c r="N756" i="7"/>
  <c r="O756" i="7"/>
  <c r="N629" i="7"/>
  <c r="O629" i="7"/>
  <c r="O323" i="7"/>
  <c r="N323" i="7"/>
  <c r="N665" i="7"/>
  <c r="O665" i="7"/>
  <c r="O579" i="7"/>
  <c r="N579" i="7"/>
  <c r="N1249" i="7"/>
  <c r="O1249" i="7"/>
  <c r="O1177" i="7"/>
  <c r="N1177" i="7"/>
  <c r="N733" i="7"/>
  <c r="O733" i="7"/>
  <c r="O1077" i="7"/>
  <c r="N1077" i="7"/>
  <c r="O1206" i="7"/>
  <c r="N1206" i="7"/>
  <c r="N566" i="7"/>
  <c r="O566" i="7"/>
  <c r="N1223" i="7"/>
  <c r="O1223" i="7"/>
  <c r="N950" i="7"/>
  <c r="O950" i="7"/>
  <c r="O901" i="7"/>
  <c r="N901" i="7"/>
  <c r="O492" i="7"/>
  <c r="N492" i="7"/>
  <c r="O1173" i="7"/>
  <c r="N1173" i="7"/>
  <c r="N865" i="7"/>
  <c r="O865" i="7"/>
  <c r="N856" i="7"/>
  <c r="O856" i="7"/>
  <c r="O1121" i="7"/>
  <c r="N1121" i="7"/>
  <c r="O767" i="7"/>
  <c r="N767" i="7"/>
  <c r="N429" i="7"/>
  <c r="O429" i="7"/>
  <c r="O610" i="7"/>
  <c r="N610" i="7"/>
  <c r="N469" i="7"/>
  <c r="O469" i="7"/>
  <c r="O744" i="7"/>
  <c r="N744" i="7"/>
  <c r="N699" i="7"/>
  <c r="O699" i="7"/>
  <c r="N304" i="7"/>
  <c r="O304" i="7"/>
  <c r="N965" i="7"/>
  <c r="O965" i="7"/>
  <c r="N274" i="7"/>
  <c r="O274" i="7"/>
  <c r="O726" i="7"/>
  <c r="N726" i="7"/>
  <c r="N857" i="7"/>
  <c r="O857" i="7"/>
  <c r="O509" i="7"/>
  <c r="N509" i="7"/>
  <c r="O905" i="7"/>
  <c r="N905" i="7"/>
  <c r="N1209" i="7"/>
  <c r="O1209" i="7"/>
  <c r="O797" i="7"/>
  <c r="N797" i="7"/>
  <c r="O899" i="7"/>
  <c r="N899" i="7"/>
  <c r="O616" i="7"/>
  <c r="N616" i="7"/>
  <c r="O1112" i="7"/>
  <c r="N1112" i="7"/>
  <c r="N1255" i="7"/>
  <c r="O1255" i="7"/>
  <c r="O1015" i="7"/>
  <c r="N1015" i="7"/>
  <c r="O1037" i="7"/>
  <c r="N1037" i="7"/>
  <c r="O524" i="7"/>
  <c r="N524" i="7"/>
  <c r="N1205" i="7"/>
  <c r="O1205" i="7"/>
  <c r="O913" i="7"/>
  <c r="N913" i="7"/>
  <c r="N619" i="7"/>
  <c r="O619" i="7"/>
  <c r="O1118" i="7"/>
  <c r="N1118" i="7"/>
  <c r="N925" i="7"/>
  <c r="O925" i="7"/>
  <c r="N283" i="7"/>
  <c r="O283" i="7"/>
  <c r="N760" i="7"/>
  <c r="O760" i="7"/>
  <c r="O552" i="7"/>
  <c r="N552" i="7"/>
  <c r="O932" i="7"/>
  <c r="N932" i="7"/>
  <c r="N830" i="7"/>
  <c r="O830" i="7"/>
  <c r="O365" i="7"/>
  <c r="N365" i="7"/>
  <c r="N1080" i="7"/>
  <c r="O1080" i="7"/>
  <c r="N406" i="7"/>
  <c r="O406" i="7"/>
  <c r="N779" i="7"/>
  <c r="O779" i="7"/>
  <c r="O825" i="7"/>
  <c r="N825" i="7"/>
  <c r="N794" i="7"/>
  <c r="O794" i="7"/>
  <c r="O405" i="7"/>
  <c r="N405" i="7"/>
  <c r="O461" i="7"/>
  <c r="N461" i="7"/>
  <c r="O1242" i="7"/>
  <c r="N1242" i="7"/>
  <c r="O735" i="7"/>
  <c r="N735" i="7"/>
  <c r="O456" i="7"/>
  <c r="N456" i="7"/>
  <c r="O529" i="7"/>
  <c r="N529" i="7"/>
  <c r="O674" i="7"/>
  <c r="N674" i="7"/>
  <c r="N435" i="7"/>
  <c r="O435" i="7"/>
  <c r="O281" i="7"/>
  <c r="N281" i="7"/>
  <c r="N535" i="7"/>
  <c r="O535" i="7"/>
  <c r="N290" i="7"/>
  <c r="O290" i="7"/>
  <c r="N996" i="7"/>
  <c r="O996" i="7"/>
  <c r="N909" i="7"/>
  <c r="O909" i="7"/>
  <c r="N527" i="7"/>
  <c r="O527" i="7"/>
  <c r="N371" i="7"/>
  <c r="O371" i="7"/>
  <c r="N1120" i="7"/>
  <c r="O1120" i="7"/>
  <c r="O754" i="7"/>
  <c r="N754" i="7"/>
  <c r="N791" i="7"/>
  <c r="O791" i="7"/>
  <c r="O438" i="7"/>
  <c r="N438" i="7"/>
  <c r="O1012" i="7"/>
  <c r="N1012" i="7"/>
  <c r="O798" i="7"/>
  <c r="N798" i="7"/>
  <c r="O452" i="7"/>
  <c r="N452" i="7"/>
  <c r="N1230" i="7"/>
  <c r="O1230" i="7"/>
  <c r="O936" i="7"/>
  <c r="N936" i="7"/>
  <c r="O620" i="7"/>
  <c r="N620" i="7"/>
  <c r="O1008" i="7"/>
  <c r="N1008" i="7"/>
  <c r="O507" i="7"/>
  <c r="N507" i="7"/>
  <c r="N467" i="7"/>
  <c r="O467" i="7"/>
  <c r="O313" i="7"/>
  <c r="N313" i="7"/>
  <c r="N567" i="7"/>
  <c r="O567" i="7"/>
  <c r="N322" i="7"/>
  <c r="O322" i="7"/>
  <c r="O1036" i="7"/>
  <c r="N1036" i="7"/>
  <c r="N1053" i="7"/>
  <c r="O1053" i="7"/>
  <c r="N887" i="7"/>
  <c r="O887" i="7"/>
  <c r="N272" i="7"/>
  <c r="O272" i="7"/>
  <c r="O978" i="7"/>
  <c r="N978" i="7"/>
  <c r="N858" i="7"/>
  <c r="O858" i="7"/>
  <c r="O1214" i="7"/>
  <c r="N1214" i="7"/>
  <c r="O470" i="7"/>
  <c r="N470" i="7"/>
  <c r="N1103" i="7"/>
  <c r="O1103" i="7"/>
  <c r="O654" i="7"/>
  <c r="N654" i="7"/>
  <c r="O684" i="7"/>
  <c r="N684" i="7"/>
  <c r="O1100" i="7"/>
  <c r="N1100" i="7"/>
  <c r="N343" i="7"/>
  <c r="O343" i="7"/>
  <c r="O445" i="7"/>
  <c r="N445" i="7"/>
  <c r="N1179" i="7"/>
  <c r="O1179" i="7"/>
  <c r="N574" i="7"/>
  <c r="O574" i="7"/>
  <c r="O1068" i="7"/>
  <c r="N1068" i="7"/>
  <c r="O683" i="7"/>
  <c r="N683" i="7"/>
  <c r="O1133" i="7"/>
  <c r="N1133" i="7"/>
  <c r="N288" i="7"/>
  <c r="O288" i="7"/>
  <c r="N994" i="7"/>
  <c r="O994" i="7"/>
  <c r="O898" i="7"/>
  <c r="N898" i="7"/>
  <c r="O1192" i="7"/>
  <c r="N1192" i="7"/>
  <c r="N772" i="7"/>
  <c r="O772" i="7"/>
  <c r="N378" i="7"/>
  <c r="O378" i="7"/>
  <c r="O562" i="7"/>
  <c r="N562" i="7"/>
  <c r="O1224" i="7"/>
  <c r="N1224" i="7"/>
  <c r="N711" i="7"/>
  <c r="O711" i="7"/>
  <c r="O379" i="7"/>
  <c r="N379" i="7"/>
  <c r="O550" i="7"/>
  <c r="N550" i="7"/>
  <c r="N793" i="7"/>
  <c r="O793" i="7"/>
  <c r="N530" i="7"/>
  <c r="O530" i="7"/>
  <c r="O695" i="7"/>
  <c r="N695" i="7"/>
  <c r="O300" i="7"/>
  <c r="N300" i="7"/>
  <c r="N985" i="7"/>
  <c r="O985" i="7"/>
  <c r="O370" i="7"/>
  <c r="N370" i="7"/>
  <c r="O1109" i="7"/>
  <c r="N1109" i="7"/>
  <c r="O790" i="7"/>
  <c r="N790" i="7"/>
  <c r="N448" i="7"/>
  <c r="O448" i="7"/>
  <c r="N310" i="7"/>
  <c r="O310" i="7"/>
  <c r="N868" i="7"/>
  <c r="O868" i="7"/>
  <c r="N480" i="7"/>
  <c r="O480" i="7"/>
  <c r="N474" i="7"/>
  <c r="O474" i="7"/>
  <c r="N1189" i="7"/>
  <c r="O1189" i="7"/>
  <c r="O986" i="7"/>
  <c r="N986" i="7"/>
  <c r="O782" i="7"/>
  <c r="N782" i="7"/>
  <c r="O1182" i="7"/>
  <c r="N1182" i="7"/>
  <c r="O927" i="7"/>
  <c r="N927" i="7"/>
  <c r="N1188" i="7"/>
  <c r="O1188" i="7"/>
  <c r="N824" i="7"/>
  <c r="O824" i="7"/>
  <c r="N802" i="7"/>
  <c r="O802" i="7"/>
  <c r="B91" i="4"/>
  <c r="D74" i="4"/>
  <c r="F74" i="4"/>
  <c r="N707" i="7"/>
  <c r="O707" i="7"/>
  <c r="O575" i="7"/>
  <c r="N575" i="7"/>
  <c r="N465" i="7"/>
  <c r="O465" i="7"/>
  <c r="O632" i="7"/>
  <c r="N632" i="7"/>
  <c r="N471" i="7"/>
  <c r="O471" i="7"/>
  <c r="O366" i="7"/>
  <c r="N366" i="7"/>
  <c r="O870" i="7"/>
  <c r="N870" i="7"/>
  <c r="N279" i="7"/>
  <c r="O279" i="7"/>
  <c r="N1122" i="7"/>
  <c r="O1122" i="7"/>
  <c r="N764" i="7"/>
  <c r="O764" i="7"/>
  <c r="O989" i="7"/>
  <c r="N989" i="7"/>
  <c r="N598" i="7"/>
  <c r="O598" i="7"/>
  <c r="N557" i="7"/>
  <c r="O557" i="7"/>
  <c r="O425" i="7"/>
  <c r="N425" i="7"/>
  <c r="O386" i="7"/>
  <c r="N386" i="7"/>
  <c r="O906" i="7"/>
  <c r="N906" i="7"/>
  <c r="O667" i="7"/>
  <c r="N667" i="7"/>
  <c r="N1049" i="7"/>
  <c r="O1049" i="7"/>
  <c r="O673" i="7"/>
  <c r="N673" i="7"/>
  <c r="N714" i="7"/>
  <c r="O714" i="7"/>
  <c r="O1115" i="7"/>
  <c r="N1115" i="7"/>
  <c r="O1038" i="7"/>
  <c r="N1038" i="7"/>
  <c r="N771" i="7"/>
  <c r="O771" i="7"/>
  <c r="N908" i="7"/>
  <c r="O908" i="7"/>
  <c r="O688" i="7"/>
  <c r="N688" i="7"/>
  <c r="N533" i="7"/>
  <c r="O533" i="7"/>
  <c r="N777" i="7"/>
  <c r="O777" i="7"/>
  <c r="O829" i="7"/>
  <c r="N829" i="7"/>
  <c r="N407" i="7"/>
  <c r="O407" i="7"/>
  <c r="O297" i="7"/>
  <c r="N297" i="7"/>
  <c r="O851" i="7"/>
  <c r="N851" i="7"/>
  <c r="O1126" i="7"/>
  <c r="N1126" i="7"/>
  <c r="N1165" i="7"/>
  <c r="O1165" i="7"/>
  <c r="O1089" i="7"/>
  <c r="N1089" i="7"/>
  <c r="N1004" i="7"/>
  <c r="O1004" i="7"/>
  <c r="O1152" i="7"/>
  <c r="N1152" i="7"/>
  <c r="N815" i="7"/>
  <c r="O815" i="7"/>
  <c r="O971" i="7"/>
  <c r="N971" i="7"/>
  <c r="N282" i="7"/>
  <c r="O282" i="7"/>
  <c r="N339" i="7"/>
  <c r="O339" i="7"/>
  <c r="N1056" i="7"/>
  <c r="O1056" i="7"/>
  <c r="N1046" i="7"/>
  <c r="O1046" i="7"/>
  <c r="O1254" i="7"/>
  <c r="N1254" i="7"/>
  <c r="N577" i="7"/>
  <c r="O577" i="7"/>
  <c r="O866" i="7"/>
  <c r="N866" i="7"/>
  <c r="O1216" i="7"/>
  <c r="N1216" i="7"/>
  <c r="O1114" i="7"/>
  <c r="N1114" i="7"/>
  <c r="O1007" i="7"/>
  <c r="N1007" i="7"/>
  <c r="N1234" i="7"/>
  <c r="O1234" i="7"/>
  <c r="O655" i="7"/>
  <c r="N655" i="7"/>
  <c r="O605" i="7"/>
  <c r="N605" i="7"/>
  <c r="O587" i="7"/>
  <c r="N587" i="7"/>
  <c r="O681" i="7"/>
  <c r="N681" i="7"/>
  <c r="O1245" i="7"/>
  <c r="N1245" i="7"/>
  <c r="N845" i="7"/>
  <c r="O845" i="7"/>
  <c r="O709" i="7"/>
  <c r="N709" i="7"/>
  <c r="O314" i="7"/>
  <c r="N314" i="7"/>
  <c r="N1005" i="7"/>
  <c r="O1005" i="7"/>
  <c r="O264" i="7"/>
  <c r="N264" i="7"/>
  <c r="N842" i="7"/>
  <c r="O842" i="7"/>
  <c r="N1023" i="7"/>
  <c r="O1023" i="7"/>
  <c r="N741" i="7"/>
  <c r="O741" i="7"/>
  <c r="N685" i="7"/>
  <c r="O685" i="7"/>
  <c r="N757" i="7"/>
  <c r="O757" i="7"/>
  <c r="O931" i="7"/>
  <c r="N931" i="7"/>
  <c r="O502" i="7"/>
  <c r="N502" i="7"/>
  <c r="O1239" i="7"/>
  <c r="N1239" i="7"/>
  <c r="O947" i="7"/>
  <c r="N947" i="7"/>
  <c r="O488" i="7"/>
  <c r="N488" i="7"/>
  <c r="N1072" i="7"/>
  <c r="O1072" i="7"/>
  <c r="O1258" i="7"/>
  <c r="N1258" i="7"/>
  <c r="N748" i="7"/>
  <c r="O748" i="7"/>
  <c r="N890" i="7"/>
  <c r="O890" i="7"/>
  <c r="O317" i="7"/>
  <c r="N317" i="7"/>
  <c r="N983" i="7"/>
  <c r="O983" i="7"/>
  <c r="O1149" i="7"/>
  <c r="N1149" i="7"/>
  <c r="N1129" i="7"/>
  <c r="O1129" i="7"/>
  <c r="N1076" i="7"/>
  <c r="O1076" i="7"/>
  <c r="N689" i="7"/>
  <c r="O689" i="7"/>
  <c r="O1178" i="7"/>
  <c r="N1178" i="7"/>
  <c r="N826" i="7"/>
  <c r="O826" i="7"/>
  <c r="N877" i="7"/>
  <c r="O877" i="7"/>
  <c r="N1253" i="7"/>
  <c r="O1253" i="7"/>
  <c r="N433" i="7"/>
  <c r="O433" i="7"/>
  <c r="O1142" i="7"/>
  <c r="N1142" i="7"/>
  <c r="O1208" i="7"/>
  <c r="N1208" i="7"/>
  <c r="O953" i="7"/>
  <c r="N953" i="7"/>
  <c r="O895" i="7"/>
  <c r="N895" i="7"/>
  <c r="N752" i="7"/>
  <c r="O752" i="7"/>
  <c r="N1201" i="7"/>
  <c r="O1201" i="7"/>
  <c r="N621" i="7"/>
  <c r="O621" i="7"/>
  <c r="N401" i="7"/>
  <c r="O401" i="7"/>
  <c r="N1157" i="7"/>
  <c r="O1157" i="7"/>
  <c r="O354" i="7"/>
  <c r="N354" i="7"/>
  <c r="O273" i="7"/>
  <c r="N273" i="7"/>
  <c r="O1193" i="7"/>
  <c r="N1193" i="7"/>
  <c r="O1035" i="7"/>
  <c r="N1035" i="7"/>
  <c r="N615" i="7"/>
  <c r="O615" i="7"/>
  <c r="N758" i="7"/>
  <c r="O758" i="7"/>
  <c r="N440" i="7"/>
  <c r="O440" i="7"/>
  <c r="N1127" i="7"/>
  <c r="O1127" i="7"/>
  <c r="O1019" i="7"/>
  <c r="N1019" i="7"/>
  <c r="N918" i="7"/>
  <c r="O918" i="7"/>
  <c r="N849" i="7"/>
  <c r="O849" i="7"/>
  <c r="N633" i="7"/>
  <c r="O633" i="7"/>
  <c r="O938" i="7"/>
  <c r="N938" i="7"/>
  <c r="N1191" i="7"/>
  <c r="O1191" i="7"/>
  <c r="O1124" i="7"/>
  <c r="N1124" i="7"/>
  <c r="N537" i="7"/>
  <c r="O537" i="7"/>
  <c r="N631" i="7"/>
  <c r="O631" i="7"/>
  <c r="O960" i="7"/>
  <c r="N960" i="7"/>
  <c r="N718" i="7"/>
  <c r="O718" i="7"/>
  <c r="O958" i="7"/>
  <c r="N958" i="7"/>
  <c r="O1031" i="7"/>
  <c r="N1031" i="7"/>
  <c r="O923" i="7"/>
  <c r="N923" i="7"/>
  <c r="O687" i="7"/>
  <c r="N687" i="7"/>
  <c r="N1132" i="7"/>
  <c r="O1132" i="7"/>
  <c r="O441" i="7"/>
  <c r="N441" i="7"/>
  <c r="N391" i="7"/>
  <c r="O391" i="7"/>
  <c r="O582" i="7"/>
  <c r="N582" i="7"/>
  <c r="N403" i="7"/>
  <c r="O403" i="7"/>
  <c r="N995" i="7"/>
  <c r="O995" i="7"/>
  <c r="N622" i="7"/>
  <c r="O622" i="7"/>
  <c r="N647" i="7"/>
  <c r="O647" i="7"/>
  <c r="N679" i="7"/>
  <c r="O679" i="7"/>
  <c r="C207" i="7"/>
  <c r="B226" i="7"/>
  <c r="B65" i="4" s="1"/>
  <c r="D203" i="7"/>
  <c r="B225" i="7"/>
  <c r="B64" i="4" s="1"/>
  <c r="N770" i="7"/>
  <c r="O770" i="7"/>
  <c r="O883" i="7"/>
  <c r="N883" i="7"/>
  <c r="N1101" i="7"/>
  <c r="O1101" i="7"/>
  <c r="O473" i="7"/>
  <c r="N473" i="7"/>
  <c r="O1086" i="7"/>
  <c r="N1086" i="7"/>
  <c r="O423" i="7"/>
  <c r="N423" i="7"/>
  <c r="N891" i="7"/>
  <c r="O891" i="7"/>
  <c r="O385" i="7"/>
  <c r="N385" i="7"/>
  <c r="O532" i="7"/>
  <c r="N532" i="7"/>
  <c r="N427" i="7"/>
  <c r="O427" i="7"/>
  <c r="O1196" i="7"/>
  <c r="N1196" i="7"/>
  <c r="O854" i="7"/>
  <c r="N854" i="7"/>
  <c r="N1105" i="7"/>
  <c r="O1105" i="7"/>
  <c r="N850" i="7"/>
  <c r="O850" i="7"/>
  <c r="N696" i="7"/>
  <c r="O696" i="7"/>
  <c r="O730" i="7"/>
  <c r="N730" i="7"/>
  <c r="O301" i="7"/>
  <c r="N301" i="7"/>
  <c r="O644" i="7"/>
  <c r="N644" i="7"/>
  <c r="N703" i="7"/>
  <c r="O703" i="7"/>
  <c r="N992" i="7"/>
  <c r="O992" i="7"/>
  <c r="O486" i="7"/>
  <c r="N486" i="7"/>
  <c r="O436" i="7"/>
  <c r="N436" i="7"/>
  <c r="N268" i="7"/>
  <c r="O268" i="7"/>
  <c r="N356" i="7"/>
  <c r="O356" i="7"/>
  <c r="N284" i="7"/>
  <c r="O284" i="7"/>
  <c r="O1171" i="7"/>
  <c r="N1171" i="7"/>
  <c r="O515" i="7"/>
  <c r="N515" i="7"/>
  <c r="N576" i="7"/>
  <c r="O576" i="7"/>
  <c r="O276" i="7"/>
  <c r="N276" i="7"/>
  <c r="N390" i="7"/>
  <c r="O390" i="7"/>
  <c r="N763" i="7"/>
  <c r="O763" i="7"/>
  <c r="N340" i="7"/>
  <c r="O340" i="7"/>
  <c r="N1210" i="7"/>
  <c r="O1210" i="7"/>
  <c r="N1183" i="7"/>
  <c r="O1183" i="7"/>
  <c r="O479" i="7"/>
  <c r="N479" i="7"/>
  <c r="N363" i="7"/>
  <c r="O363" i="7"/>
  <c r="N1211" i="7"/>
  <c r="O1211" i="7"/>
  <c r="N553" i="7"/>
  <c r="O553" i="7"/>
  <c r="N422" i="7"/>
  <c r="O422" i="7"/>
  <c r="O1243" i="7"/>
  <c r="N1243" i="7"/>
  <c r="O1050" i="7"/>
  <c r="N1050" i="7"/>
  <c r="O589" i="7"/>
  <c r="N589" i="7"/>
  <c r="O945" i="7"/>
  <c r="N945" i="7"/>
  <c r="O1073" i="7"/>
  <c r="N1073" i="7"/>
  <c r="O367" i="7"/>
  <c r="N367" i="7"/>
  <c r="N1251" i="7"/>
  <c r="O1251" i="7"/>
  <c r="O879" i="7"/>
  <c r="N879" i="7"/>
  <c r="N523" i="7"/>
  <c r="O523" i="7"/>
  <c r="O1202" i="7"/>
  <c r="N1202" i="7"/>
  <c r="N1027" i="7"/>
  <c r="O1027" i="7"/>
  <c r="N889" i="7"/>
  <c r="O889" i="7"/>
  <c r="O660" i="7"/>
  <c r="N660" i="7"/>
  <c r="O1081" i="7"/>
  <c r="N1081" i="7"/>
  <c r="O1058" i="7"/>
  <c r="N1058" i="7"/>
  <c r="O808" i="7"/>
  <c r="N808" i="7"/>
  <c r="O882" i="7"/>
  <c r="N882" i="7"/>
  <c r="O624" i="7"/>
  <c r="N624" i="7"/>
  <c r="O517" i="7"/>
  <c r="N517" i="7"/>
  <c r="N719" i="7"/>
  <c r="O719" i="7"/>
  <c r="N499" i="7"/>
  <c r="O499" i="7"/>
  <c r="N1217" i="7"/>
  <c r="O1217" i="7"/>
  <c r="N832" i="7"/>
  <c r="O832" i="7"/>
  <c r="O334" i="7"/>
  <c r="N334" i="7"/>
  <c r="N1148" i="7"/>
  <c r="O1148" i="7"/>
  <c r="O725" i="7"/>
  <c r="N725" i="7"/>
  <c r="O377" i="7"/>
  <c r="N377" i="7"/>
  <c r="O751" i="7"/>
  <c r="N751" i="7"/>
  <c r="O846" i="7"/>
  <c r="N846" i="7"/>
  <c r="O922" i="7"/>
  <c r="N922" i="7"/>
  <c r="N580" i="7"/>
  <c r="O580" i="7"/>
  <c r="N1138" i="7"/>
  <c r="O1138" i="7"/>
  <c r="N312" i="7"/>
  <c r="O312" i="7"/>
  <c r="O789" i="7"/>
  <c r="N789" i="7"/>
  <c r="N508" i="7"/>
  <c r="O508" i="7"/>
  <c r="N1176" i="7"/>
  <c r="O1176" i="7"/>
  <c r="N266" i="7"/>
  <c r="O266" i="7"/>
  <c r="O648" i="7"/>
  <c r="N648" i="7"/>
  <c r="O762" i="7"/>
  <c r="N762" i="7"/>
  <c r="N1134" i="7"/>
  <c r="O1134" i="7"/>
  <c r="O781" i="7"/>
  <c r="N781" i="7"/>
  <c r="N664" i="7"/>
  <c r="O664" i="7"/>
  <c r="N614" i="7"/>
  <c r="O614" i="7"/>
  <c r="N1017" i="7"/>
  <c r="O1017" i="7"/>
  <c r="N658" i="7"/>
  <c r="O658" i="7"/>
  <c r="O749" i="7"/>
  <c r="N749" i="7"/>
  <c r="O1244" i="7"/>
  <c r="N1244" i="7"/>
  <c r="N1172" i="7"/>
  <c r="O1172" i="7"/>
  <c r="N573" i="7"/>
  <c r="O573" i="7"/>
  <c r="N642" i="7"/>
  <c r="O642" i="7"/>
  <c r="O843" i="7"/>
  <c r="N843" i="7"/>
  <c r="O867" i="7"/>
  <c r="N867" i="7"/>
  <c r="O586" i="7"/>
  <c r="N586" i="7"/>
  <c r="O834" i="7"/>
  <c r="N834" i="7"/>
  <c r="N328" i="7"/>
  <c r="O328" i="7"/>
  <c r="O395" i="7"/>
  <c r="N395" i="7"/>
  <c r="N876" i="7"/>
  <c r="O876" i="7"/>
  <c r="O706" i="7"/>
  <c r="N706" i="7"/>
  <c r="N1151" i="7"/>
  <c r="O1151" i="7"/>
  <c r="O1186" i="7"/>
  <c r="N1186" i="7"/>
  <c r="O847" i="7"/>
  <c r="N847" i="7"/>
  <c r="N1204" i="7"/>
  <c r="O1204" i="7"/>
  <c r="O546" i="7"/>
  <c r="N546" i="7"/>
  <c r="N487" i="7"/>
  <c r="O487" i="7"/>
  <c r="N792" i="7"/>
  <c r="O792" i="7"/>
  <c r="O497" i="7"/>
  <c r="N497" i="7"/>
  <c r="N404" i="7"/>
  <c r="O404" i="7"/>
  <c r="N1215" i="7"/>
  <c r="O1215" i="7"/>
  <c r="N728" i="7"/>
  <c r="O728" i="7"/>
  <c r="O738" i="7"/>
  <c r="N738" i="7"/>
  <c r="O646" i="7"/>
  <c r="N646" i="7"/>
  <c r="N596" i="7"/>
  <c r="O596" i="7"/>
  <c r="O626" i="7"/>
  <c r="N626" i="7"/>
  <c r="N861" i="7"/>
  <c r="O861" i="7"/>
  <c r="N1159" i="7"/>
  <c r="O1159" i="7"/>
  <c r="O1212" i="7"/>
  <c r="N1212" i="7"/>
  <c r="O774" i="7"/>
  <c r="N774" i="7"/>
  <c r="O1113" i="7"/>
  <c r="N1113" i="7"/>
  <c r="O420" i="7"/>
  <c r="N420" i="7"/>
  <c r="O443" i="7"/>
  <c r="N443" i="7"/>
  <c r="N813" i="7"/>
  <c r="O813" i="7"/>
  <c r="N1048" i="7"/>
  <c r="O1048" i="7"/>
  <c r="N1207" i="7"/>
  <c r="O1207" i="7"/>
  <c r="N860" i="7"/>
  <c r="O860" i="7"/>
  <c r="O1156" i="7"/>
  <c r="N1156" i="7"/>
  <c r="N750" i="7"/>
  <c r="O750" i="7"/>
  <c r="O920" i="7"/>
  <c r="N920" i="7"/>
  <c r="N451" i="7"/>
  <c r="O451" i="7"/>
  <c r="O1136" i="7"/>
  <c r="N1136" i="7"/>
  <c r="O987" i="7"/>
  <c r="N987" i="7"/>
  <c r="N510" i="7"/>
  <c r="O510" i="7"/>
  <c r="O886" i="7"/>
  <c r="N886" i="7"/>
  <c r="N460" i="7"/>
  <c r="O460" i="7"/>
  <c r="O833" i="7"/>
  <c r="N833" i="7"/>
  <c r="N1044" i="7"/>
  <c r="O1044" i="7"/>
  <c r="N362" i="7"/>
  <c r="O362" i="7"/>
  <c r="O344" i="7"/>
  <c r="N344" i="7"/>
  <c r="O1226" i="7"/>
  <c r="N1226" i="7"/>
  <c r="O1065" i="7"/>
  <c r="N1065" i="7"/>
  <c r="N1168" i="7"/>
  <c r="O1168" i="7"/>
  <c r="N668" i="7"/>
  <c r="O668" i="7"/>
  <c r="N1222" i="7"/>
  <c r="O1222" i="7"/>
  <c r="O1082" i="7"/>
  <c r="N1082" i="7"/>
  <c r="N818" i="7"/>
  <c r="O818" i="7"/>
  <c r="O341" i="7"/>
  <c r="N341" i="7"/>
  <c r="O678" i="7"/>
  <c r="N678" i="7"/>
  <c r="O285" i="7"/>
  <c r="N285" i="7"/>
  <c r="O628" i="7"/>
  <c r="N628" i="7"/>
  <c r="O1016" i="7"/>
  <c r="N1016" i="7"/>
  <c r="O601" i="7"/>
  <c r="N601" i="7"/>
  <c r="N1185" i="7"/>
  <c r="O1185" i="7"/>
  <c r="N1064" i="7"/>
  <c r="O1064" i="7"/>
  <c r="O680" i="7"/>
  <c r="N680" i="7"/>
  <c r="N287" i="7"/>
  <c r="O287" i="7"/>
  <c r="N630" i="7"/>
  <c r="O630" i="7"/>
  <c r="N544" i="7"/>
  <c r="O544" i="7"/>
  <c r="N1147" i="7"/>
  <c r="O1147" i="7"/>
  <c r="O910" i="7"/>
  <c r="N910" i="7"/>
  <c r="O466" i="7"/>
  <c r="N466" i="7"/>
  <c r="O417" i="7"/>
  <c r="N417" i="7"/>
  <c r="N924" i="7"/>
  <c r="O924" i="7"/>
  <c r="N740" i="7"/>
  <c r="O740" i="7"/>
  <c r="O1074" i="7"/>
  <c r="N1074" i="7"/>
  <c r="O1238" i="7"/>
  <c r="N1238" i="7"/>
  <c r="O392" i="7"/>
  <c r="N392" i="7"/>
  <c r="N836" i="7"/>
  <c r="O836" i="7"/>
  <c r="O717" i="7"/>
  <c r="N717" i="7"/>
  <c r="O1014" i="7"/>
  <c r="N1014" i="7"/>
  <c r="O608" i="7"/>
  <c r="N608" i="7"/>
  <c r="N837" i="7"/>
  <c r="O837" i="7"/>
  <c r="O702" i="7"/>
  <c r="N702" i="7"/>
  <c r="O414" i="7"/>
  <c r="N414" i="7"/>
  <c r="O1184" i="7"/>
  <c r="N1184" i="7"/>
  <c r="O787" i="7"/>
  <c r="N787" i="7"/>
  <c r="O637" i="7"/>
  <c r="N637" i="7"/>
  <c r="O364" i="7"/>
  <c r="N364" i="7"/>
  <c r="O1250" i="7"/>
  <c r="N1250" i="7"/>
  <c r="N737" i="7"/>
  <c r="O737" i="7"/>
  <c r="N940" i="7"/>
  <c r="O940" i="7"/>
  <c r="N1143" i="7"/>
  <c r="O1143" i="7"/>
  <c r="O594" i="7"/>
  <c r="N594" i="7"/>
  <c r="O935" i="7"/>
  <c r="N935" i="7"/>
  <c r="O585" i="7"/>
  <c r="N585" i="7"/>
  <c r="N315" i="7"/>
  <c r="O315" i="7"/>
  <c r="O359" i="7"/>
  <c r="N359" i="7"/>
  <c r="O1091" i="7"/>
  <c r="N1091" i="7"/>
  <c r="N1213" i="7"/>
  <c r="O1213" i="7"/>
  <c r="O453" i="7"/>
  <c r="N453" i="7"/>
  <c r="O1145" i="7"/>
  <c r="N1145" i="7"/>
  <c r="N511" i="7"/>
  <c r="O511" i="7"/>
  <c r="N493" i="7"/>
  <c r="O493" i="7"/>
  <c r="O1160" i="7"/>
  <c r="N1160" i="7"/>
  <c r="N982" i="7"/>
  <c r="O982" i="7"/>
  <c r="O1170" i="7"/>
  <c r="N1170" i="7"/>
  <c r="O672" i="7"/>
  <c r="N672" i="7"/>
  <c r="N869" i="7"/>
  <c r="O869" i="7"/>
  <c r="N800" i="7"/>
  <c r="O800" i="7"/>
  <c r="O446" i="7"/>
  <c r="N446" i="7"/>
  <c r="O1248" i="7"/>
  <c r="N1248" i="7"/>
  <c r="O819" i="7"/>
  <c r="N819" i="7"/>
  <c r="O669" i="7"/>
  <c r="N669" i="7"/>
  <c r="N396" i="7"/>
  <c r="O396" i="7"/>
  <c r="N1146" i="7"/>
  <c r="O1146" i="7"/>
  <c r="O769" i="7"/>
  <c r="N769" i="7"/>
  <c r="N413" i="7"/>
  <c r="O413" i="7"/>
  <c r="N1000" i="7"/>
  <c r="O1000" i="7"/>
  <c r="N569" i="7"/>
  <c r="O569" i="7"/>
  <c r="O784" i="7"/>
  <c r="N784" i="7"/>
  <c r="N788" i="7"/>
  <c r="O788" i="7"/>
  <c r="O458" i="7"/>
  <c r="N458" i="7"/>
  <c r="O1167" i="7"/>
  <c r="N1167" i="7"/>
  <c r="N780" i="7"/>
  <c r="O780" i="7"/>
  <c r="O1228" i="7"/>
  <c r="N1228" i="7"/>
  <c r="O291" i="7"/>
  <c r="N291" i="7"/>
  <c r="N311" i="7"/>
  <c r="O311" i="7"/>
  <c r="O565" i="7"/>
  <c r="N565" i="7"/>
  <c r="N397" i="7"/>
  <c r="O397" i="7"/>
  <c r="O477" i="7"/>
  <c r="N477" i="7"/>
  <c r="O331" i="7"/>
  <c r="N331" i="7"/>
  <c r="N418" i="7"/>
  <c r="O418" i="7"/>
  <c r="N968" i="7"/>
  <c r="O968" i="7"/>
  <c r="N838" i="7"/>
  <c r="O838" i="7"/>
  <c r="O948" i="7"/>
  <c r="N948" i="7"/>
  <c r="N604" i="7"/>
  <c r="O604" i="7"/>
  <c r="O949" i="7"/>
  <c r="N949" i="7"/>
  <c r="O504" i="7"/>
  <c r="N504" i="7"/>
  <c r="N522" i="7"/>
  <c r="O522" i="7"/>
  <c r="N449" i="7"/>
  <c r="O449" i="7"/>
  <c r="N295" i="7"/>
  <c r="O295" i="7"/>
  <c r="N944" i="7"/>
  <c r="O944" i="7"/>
  <c r="N638" i="7"/>
  <c r="O638" i="7"/>
  <c r="N399" i="7"/>
  <c r="O399" i="7"/>
  <c r="O736" i="7"/>
  <c r="N736" i="7"/>
  <c r="N1102" i="7"/>
  <c r="O1102" i="7"/>
  <c r="N547" i="7"/>
  <c r="O547" i="7"/>
  <c r="O641" i="7"/>
  <c r="N641" i="7"/>
  <c r="O353" i="7"/>
  <c r="N353" i="7"/>
  <c r="N1125" i="7"/>
  <c r="O1125" i="7"/>
  <c r="N812" i="7"/>
  <c r="O812" i="7"/>
  <c r="N911" i="7"/>
  <c r="O911" i="7"/>
  <c r="O729" i="7"/>
  <c r="N729" i="7"/>
  <c r="O746" i="7"/>
  <c r="N746" i="7"/>
  <c r="N595" i="7"/>
  <c r="O595" i="7"/>
  <c r="N926" i="7"/>
  <c r="O926" i="7"/>
  <c r="N289" i="7"/>
  <c r="O289" i="7"/>
  <c r="O542" i="7"/>
  <c r="N542" i="7"/>
  <c r="O389" i="7"/>
  <c r="N389" i="7"/>
  <c r="N481" i="7"/>
  <c r="O481" i="7"/>
  <c r="N327" i="7"/>
  <c r="O327" i="7"/>
  <c r="N1128" i="7"/>
  <c r="O1128" i="7"/>
  <c r="N670" i="7"/>
  <c r="O670" i="7"/>
  <c r="N431" i="7"/>
  <c r="O431" i="7"/>
  <c r="N277" i="7"/>
  <c r="O277" i="7"/>
  <c r="N907" i="7"/>
  <c r="O907" i="7"/>
  <c r="O675" i="7"/>
  <c r="N675" i="7"/>
  <c r="O917" i="7"/>
  <c r="N917" i="7"/>
  <c r="O342" i="7"/>
  <c r="N342" i="7"/>
  <c r="O1054" i="7"/>
  <c r="N1054" i="7"/>
  <c r="O590" i="7"/>
  <c r="N590" i="7"/>
  <c r="O712" i="7"/>
  <c r="N712" i="7"/>
  <c r="O1029" i="7"/>
  <c r="N1029" i="7"/>
  <c r="O1024" i="7"/>
  <c r="N1024" i="7"/>
  <c r="O588" i="7"/>
  <c r="N588" i="7"/>
  <c r="O976" i="7"/>
  <c r="N976" i="7"/>
  <c r="N564" i="7"/>
  <c r="O564" i="7"/>
  <c r="O1047" i="7"/>
  <c r="N1047" i="7"/>
  <c r="O698" i="7"/>
  <c r="N698" i="7"/>
  <c r="N447" i="7"/>
  <c r="O447" i="7"/>
  <c r="O293" i="7"/>
  <c r="N293" i="7"/>
  <c r="N939" i="7"/>
  <c r="O939" i="7"/>
  <c r="O840" i="7"/>
  <c r="N840" i="7"/>
  <c r="O1099" i="7"/>
  <c r="N1099" i="7"/>
  <c r="N491" i="7"/>
  <c r="O491" i="7"/>
  <c r="N652" i="7"/>
  <c r="O652" i="7"/>
  <c r="O903" i="7"/>
  <c r="N903" i="7"/>
  <c r="N1060" i="7"/>
  <c r="O1060" i="7"/>
  <c r="O618" i="7"/>
  <c r="N618" i="7"/>
  <c r="N512" i="7"/>
  <c r="O512" i="7"/>
  <c r="O1033" i="7"/>
  <c r="N1033" i="7"/>
  <c r="O1032" i="7"/>
  <c r="N1032" i="7"/>
  <c r="N1227" i="7"/>
  <c r="O1227" i="7"/>
  <c r="O1069" i="7"/>
  <c r="N1069" i="7"/>
  <c r="N1062" i="7"/>
  <c r="O1062" i="7"/>
  <c r="O659" i="7"/>
  <c r="N659" i="7"/>
  <c r="N259" i="7"/>
  <c r="O259" i="7"/>
  <c r="N1088" i="7"/>
  <c r="O1088" i="7"/>
  <c r="O804" i="7"/>
  <c r="N804" i="7"/>
  <c r="O384" i="7"/>
  <c r="N384" i="7"/>
  <c r="N775" i="7"/>
  <c r="O775" i="7"/>
  <c r="O625" i="7"/>
  <c r="N625" i="7"/>
  <c r="O352" i="7"/>
  <c r="N352" i="7"/>
  <c r="N568" i="7"/>
  <c r="O568" i="7"/>
  <c r="C55" i="4" l="1"/>
  <c r="F31" i="4"/>
  <c r="F32" i="4"/>
  <c r="J9" i="8"/>
  <c r="J10" i="8" s="1"/>
  <c r="B56" i="4"/>
  <c r="B58" i="4" s="1"/>
  <c r="B60" i="4" s="1"/>
  <c r="D29" i="8"/>
  <c r="D30" i="8"/>
  <c r="D80" i="4"/>
  <c r="B99" i="11"/>
  <c r="E40" i="11"/>
  <c r="E141" i="11" s="1"/>
  <c r="F231" i="11"/>
  <c r="E231" i="11"/>
  <c r="P230" i="11"/>
  <c r="P227" i="11"/>
  <c r="E233" i="11"/>
  <c r="E232" i="11"/>
  <c r="Q230" i="11" s="1"/>
  <c r="F230" i="11"/>
  <c r="F232" i="11"/>
  <c r="R230" i="11" s="1"/>
  <c r="F233" i="11"/>
  <c r="F228" i="11"/>
  <c r="R227" i="11" s="1"/>
  <c r="F229" i="11"/>
  <c r="E230" i="11"/>
  <c r="E229" i="11"/>
  <c r="E228" i="11"/>
  <c r="Q227" i="11" s="1"/>
  <c r="F235" i="7"/>
  <c r="F236" i="7"/>
  <c r="F234" i="7"/>
  <c r="F237" i="7"/>
  <c r="T235" i="7" s="1"/>
  <c r="F238" i="7"/>
  <c r="F233" i="7"/>
  <c r="T232" i="7" s="1"/>
  <c r="B62" i="12"/>
  <c r="E236" i="7"/>
  <c r="E234" i="7"/>
  <c r="E238" i="7"/>
  <c r="E237" i="7"/>
  <c r="S235" i="7" s="1"/>
  <c r="E235" i="7"/>
  <c r="E233" i="7"/>
  <c r="S232" i="7" s="1"/>
  <c r="B53" i="12"/>
  <c r="H194" i="11"/>
  <c r="I57" i="4"/>
  <c r="F194" i="11"/>
  <c r="B61" i="12"/>
  <c r="L9" i="8" l="1"/>
  <c r="L10" i="8" s="1"/>
  <c r="C56" i="4"/>
  <c r="C58" i="4" s="1"/>
  <c r="C60" i="4" s="1"/>
  <c r="E123" i="4"/>
  <c r="L36" i="8"/>
  <c r="L39" i="12"/>
  <c r="B141" i="11"/>
  <c r="D141" i="11"/>
  <c r="D123" i="4" s="1"/>
  <c r="F141" i="11"/>
  <c r="F123" i="4" s="1"/>
  <c r="G141" i="11"/>
  <c r="C141" i="11"/>
  <c r="H141" i="11"/>
  <c r="F80" i="4"/>
  <c r="H57" i="4"/>
  <c r="B55" i="12"/>
  <c r="N36" i="8" l="1"/>
  <c r="G123" i="4"/>
  <c r="H123" i="4"/>
  <c r="P36" i="8"/>
  <c r="J36" i="8"/>
  <c r="C123" i="4"/>
  <c r="B123" i="4"/>
  <c r="H36" i="8"/>
  <c r="C65" i="4"/>
  <c r="C64" i="4"/>
  <c r="J39" i="12"/>
  <c r="N39" i="12"/>
  <c r="I39" i="12"/>
  <c r="M39" i="12"/>
  <c r="O39" i="12"/>
  <c r="K39" i="12"/>
  <c r="E184" i="11"/>
  <c r="F184" i="11" s="1"/>
  <c r="B57" i="12"/>
  <c r="H184" i="11" l="1"/>
  <c r="E24" i="7"/>
  <c r="E26" i="7" s="1"/>
  <c r="G20" i="7"/>
  <c r="C67" i="2" s="1"/>
  <c r="C27" i="11"/>
  <c r="G15" i="7"/>
  <c r="E27" i="7" l="1"/>
  <c r="E28" i="7" s="1"/>
  <c r="G24" i="7"/>
  <c r="E87" i="7" s="1"/>
  <c r="E16" i="2"/>
  <c r="E35" i="8"/>
  <c r="B35" i="8"/>
  <c r="D35" i="8" s="1"/>
  <c r="C35" i="8"/>
  <c r="D16" i="8" l="1"/>
  <c r="B38" i="8"/>
  <c r="F35" i="8"/>
  <c r="E189" i="7"/>
  <c r="G87" i="7"/>
  <c r="C38" i="8" l="1"/>
  <c r="B39" i="8"/>
  <c r="G98" i="7"/>
  <c r="E20" i="11"/>
  <c r="E16" i="11"/>
  <c r="D38" i="8"/>
  <c r="F189" i="7"/>
  <c r="F195" i="7" s="1"/>
  <c r="E195" i="7"/>
  <c r="H189" i="7"/>
  <c r="D87" i="4" s="1"/>
  <c r="F44" i="4" l="1"/>
  <c r="A32" i="15"/>
  <c r="A42" i="15"/>
  <c r="B67" i="8"/>
  <c r="D91" i="4"/>
  <c r="E38" i="8"/>
  <c r="D39" i="8"/>
  <c r="C119" i="7"/>
  <c r="G16" i="11"/>
  <c r="E19" i="11"/>
  <c r="G21" i="11" s="1"/>
  <c r="H195" i="7"/>
  <c r="E201" i="7"/>
  <c r="L31" i="15" l="1"/>
  <c r="B52" i="15"/>
  <c r="D53" i="15"/>
  <c r="E54" i="15"/>
  <c r="F50" i="15"/>
  <c r="B50" i="15"/>
  <c r="C53" i="15"/>
  <c r="F52" i="15"/>
  <c r="B54" i="15"/>
  <c r="E53" i="15"/>
  <c r="B53" i="15"/>
  <c r="C51" i="15"/>
  <c r="C54" i="15"/>
  <c r="D52" i="15"/>
  <c r="D50" i="15"/>
  <c r="F53" i="15"/>
  <c r="D51" i="15"/>
  <c r="E50" i="15"/>
  <c r="B51" i="15"/>
  <c r="E52" i="15"/>
  <c r="E51" i="15"/>
  <c r="D54" i="15"/>
  <c r="F54" i="15"/>
  <c r="C52" i="15"/>
  <c r="C50" i="15"/>
  <c r="F51" i="15"/>
  <c r="A34" i="15"/>
  <c r="A33" i="15"/>
  <c r="A31" i="15"/>
  <c r="A30" i="15"/>
  <c r="E32" i="15"/>
  <c r="F32" i="15"/>
  <c r="B32" i="15"/>
  <c r="C32" i="15"/>
  <c r="D32" i="15"/>
  <c r="A43" i="15"/>
  <c r="A41" i="15"/>
  <c r="A44" i="15"/>
  <c r="A40" i="15"/>
  <c r="B70" i="8"/>
  <c r="B71" i="8" s="1"/>
  <c r="D67" i="8"/>
  <c r="F87" i="4" s="1"/>
  <c r="C121" i="7"/>
  <c r="D119" i="7"/>
  <c r="C125" i="7"/>
  <c r="B126" i="7" s="1"/>
  <c r="B138" i="7" s="1"/>
  <c r="E25" i="11"/>
  <c r="E72" i="11" s="1"/>
  <c r="F201" i="7"/>
  <c r="H201" i="7"/>
  <c r="E203" i="7"/>
  <c r="E55" i="4"/>
  <c r="E205" i="7" l="1"/>
  <c r="L35" i="15" s="1"/>
  <c r="M35" i="15" s="1"/>
  <c r="Z17" i="15"/>
  <c r="C122" i="7"/>
  <c r="M31" i="15"/>
  <c r="M32" i="15" s="1"/>
  <c r="L32" i="15"/>
  <c r="E56" i="4" s="1"/>
  <c r="B33" i="15"/>
  <c r="F33" i="15"/>
  <c r="D33" i="15"/>
  <c r="E33" i="15"/>
  <c r="C33" i="15"/>
  <c r="D30" i="15"/>
  <c r="C30" i="15"/>
  <c r="E30" i="15"/>
  <c r="B30" i="15"/>
  <c r="F30" i="15"/>
  <c r="D31" i="15"/>
  <c r="E31" i="15"/>
  <c r="C31" i="15"/>
  <c r="B31" i="15"/>
  <c r="F31" i="15"/>
  <c r="D34" i="15"/>
  <c r="B34" i="15"/>
  <c r="E34" i="15"/>
  <c r="F34" i="15"/>
  <c r="C34" i="15"/>
  <c r="D220" i="7"/>
  <c r="D219" i="7" s="1"/>
  <c r="D223" i="7" s="1"/>
  <c r="D224" i="7" s="1"/>
  <c r="P148" i="7"/>
  <c r="P151" i="7"/>
  <c r="P149" i="7"/>
  <c r="P147" i="7"/>
  <c r="B212" i="7"/>
  <c r="P152" i="7"/>
  <c r="P146" i="7"/>
  <c r="P150" i="7"/>
  <c r="E119" i="7"/>
  <c r="D125" i="7"/>
  <c r="C126" i="7" s="1"/>
  <c r="AA17" i="15" s="1"/>
  <c r="D121" i="7"/>
  <c r="G25" i="11"/>
  <c r="G23" i="11"/>
  <c r="E27" i="11"/>
  <c r="E183" i="11"/>
  <c r="D52" i="12"/>
  <c r="F52" i="12" s="1"/>
  <c r="D226" i="7"/>
  <c r="E65" i="4" s="1"/>
  <c r="H203" i="7"/>
  <c r="F203" i="7"/>
  <c r="F55" i="4" l="1"/>
  <c r="Q258" i="7"/>
  <c r="D122" i="7"/>
  <c r="J12" i="8"/>
  <c r="D225" i="7"/>
  <c r="G27" i="11"/>
  <c r="E78" i="11" s="1"/>
  <c r="E207" i="7"/>
  <c r="H207" i="7" s="1"/>
  <c r="E79" i="11"/>
  <c r="G79" i="11" s="1"/>
  <c r="F119" i="7"/>
  <c r="E121" i="7"/>
  <c r="E125" i="7"/>
  <c r="D126" i="7" s="1"/>
  <c r="AB17" i="15" s="1"/>
  <c r="I31" i="12"/>
  <c r="L31" i="12" s="1"/>
  <c r="N31" i="12"/>
  <c r="C138" i="7"/>
  <c r="D60" i="12"/>
  <c r="T570" i="7"/>
  <c r="T821" i="7"/>
  <c r="T731" i="7"/>
  <c r="T792" i="7"/>
  <c r="T1041" i="7"/>
  <c r="T426" i="7"/>
  <c r="T302" i="7"/>
  <c r="T553" i="7"/>
  <c r="T375" i="7"/>
  <c r="T364" i="7"/>
  <c r="T912" i="7"/>
  <c r="T682" i="7"/>
  <c r="T732" i="7"/>
  <c r="T421" i="7"/>
  <c r="T290" i="7"/>
  <c r="T1057" i="7"/>
  <c r="T401" i="7"/>
  <c r="T1208" i="7"/>
  <c r="T540" i="7"/>
  <c r="T498" i="7"/>
  <c r="T463" i="7"/>
  <c r="T486" i="7"/>
  <c r="T616" i="7"/>
  <c r="T455" i="7"/>
  <c r="T755" i="7"/>
  <c r="T991" i="7"/>
  <c r="T361" i="7"/>
  <c r="T900" i="7"/>
  <c r="T627" i="7"/>
  <c r="T937" i="7"/>
  <c r="T784" i="7"/>
  <c r="T466" i="7"/>
  <c r="T905" i="7"/>
  <c r="T589" i="7"/>
  <c r="T534" i="7"/>
  <c r="T663" i="7"/>
  <c r="T790" i="7"/>
  <c r="T855" i="7"/>
  <c r="T968" i="7"/>
  <c r="T1123" i="7"/>
  <c r="T929" i="7"/>
  <c r="T719" i="7"/>
  <c r="T1029" i="7"/>
  <c r="T982" i="7"/>
  <c r="T1251" i="7"/>
  <c r="T559" i="7"/>
  <c r="T342" i="7"/>
  <c r="T976" i="7"/>
  <c r="T318" i="7"/>
  <c r="T413" i="7"/>
  <c r="T1219" i="7"/>
  <c r="T457" i="7"/>
  <c r="T1109" i="7"/>
  <c r="T608" i="7"/>
  <c r="T518" i="7"/>
  <c r="T1157" i="7"/>
  <c r="T395" i="7"/>
  <c r="T494" i="7"/>
  <c r="T262" i="7"/>
  <c r="T948" i="7"/>
  <c r="T701" i="7"/>
  <c r="T1187" i="7"/>
  <c r="T1161" i="7"/>
  <c r="T568" i="7"/>
  <c r="T1166" i="7"/>
  <c r="T972" i="7"/>
  <c r="T852" i="7"/>
  <c r="T607" i="7"/>
  <c r="T519" i="7"/>
  <c r="T1116" i="7"/>
  <c r="T369" i="7"/>
  <c r="T686" i="7"/>
  <c r="T269" i="7"/>
  <c r="T829" i="7"/>
  <c r="T842" i="7"/>
  <c r="T554" i="7"/>
  <c r="H205" i="7"/>
  <c r="T281" i="7"/>
  <c r="T472" i="7"/>
  <c r="T1088" i="7"/>
  <c r="T680" i="7"/>
  <c r="T818" i="7"/>
  <c r="T428" i="7"/>
  <c r="T1114" i="7"/>
  <c r="T488" i="7"/>
  <c r="T997" i="7"/>
  <c r="T1197" i="7"/>
  <c r="T404" i="7"/>
  <c r="T415" i="7"/>
  <c r="T612" i="7"/>
  <c r="T920" i="7"/>
  <c r="T454" i="7"/>
  <c r="T1209" i="7"/>
  <c r="T1045" i="7"/>
  <c r="T690" i="7"/>
  <c r="T913" i="7"/>
  <c r="T524" i="7"/>
  <c r="T1102" i="7"/>
  <c r="T373" i="7"/>
  <c r="T418" i="7"/>
  <c r="T1163" i="7"/>
  <c r="T914" i="7"/>
  <c r="T1094" i="7"/>
  <c r="T1165" i="7"/>
  <c r="T979" i="7"/>
  <c r="T1248" i="7"/>
  <c r="T367" i="7"/>
  <c r="T840" i="7"/>
  <c r="T735" i="7"/>
  <c r="T708" i="7"/>
  <c r="T544" i="7"/>
  <c r="T759" i="7"/>
  <c r="T1126" i="7"/>
  <c r="T809" i="7"/>
  <c r="T909" i="7"/>
  <c r="T468" i="7"/>
  <c r="T799" i="7"/>
  <c r="T947" i="7"/>
  <c r="T1141" i="7"/>
  <c r="T924" i="7"/>
  <c r="T577" i="7"/>
  <c r="T717" i="7"/>
  <c r="T423" i="7"/>
  <c r="T1018" i="7"/>
  <c r="T898" i="7"/>
  <c r="T1037" i="7"/>
  <c r="T1184" i="7"/>
  <c r="T1205" i="7"/>
  <c r="T718" i="7"/>
  <c r="T847" i="7"/>
  <c r="T1112" i="7"/>
  <c r="T542" i="7"/>
  <c r="T886" i="7"/>
  <c r="T1160" i="7"/>
  <c r="T315" i="7"/>
  <c r="T527" i="7"/>
  <c r="T579" i="7"/>
  <c r="T665" i="7"/>
  <c r="T1256" i="7"/>
  <c r="T261" i="7"/>
  <c r="T822" i="7"/>
  <c r="T697" i="7"/>
  <c r="T763" i="7"/>
  <c r="T660" i="7"/>
  <c r="T1171" i="7"/>
  <c r="T560" i="7"/>
  <c r="T1173" i="7"/>
  <c r="T623" i="7"/>
  <c r="T865" i="7"/>
  <c r="T1024" i="7"/>
  <c r="T1214" i="7"/>
  <c r="T1097" i="7"/>
  <c r="T1203" i="7"/>
  <c r="T928" i="7"/>
  <c r="T772" i="7"/>
  <c r="T1130" i="7"/>
  <c r="T1107" i="7"/>
  <c r="T1257" i="7"/>
  <c r="T955" i="7"/>
  <c r="T1079" i="7"/>
  <c r="T989" i="7"/>
  <c r="T951" i="7"/>
  <c r="T804" i="7"/>
  <c r="T350" i="7"/>
  <c r="T890" i="7"/>
  <c r="T1226" i="7"/>
  <c r="T632" i="7"/>
  <c r="T452" i="7"/>
  <c r="T265" i="7"/>
  <c r="T938" i="7"/>
  <c r="T397" i="7"/>
  <c r="T283" i="7"/>
  <c r="T858" i="7"/>
  <c r="T985" i="7"/>
  <c r="T941" i="7"/>
  <c r="T1062" i="7"/>
  <c r="T903" i="7"/>
  <c r="T1028" i="7"/>
  <c r="T1098" i="7"/>
  <c r="T1038" i="7"/>
  <c r="T761" i="7"/>
  <c r="T662" i="7"/>
  <c r="T563" i="7"/>
  <c r="T713" i="7"/>
  <c r="T846" i="7"/>
  <c r="T1007" i="7"/>
  <c r="T1234" i="7"/>
  <c r="T480" i="7"/>
  <c r="T371" i="7"/>
  <c r="T282" i="7"/>
  <c r="T337" i="7"/>
  <c r="T873" i="7"/>
  <c r="T260" i="7"/>
  <c r="T289" i="7"/>
  <c r="T1059" i="7"/>
  <c r="T586" i="7"/>
  <c r="T356" i="7"/>
  <c r="T915" i="7"/>
  <c r="T550" i="7"/>
  <c r="T1147" i="7"/>
  <c r="T1073" i="7"/>
  <c r="T450" i="7"/>
  <c r="T748" i="7"/>
  <c r="T1104" i="7"/>
  <c r="T726" i="7"/>
  <c r="T268" i="7"/>
  <c r="T434" i="7"/>
  <c r="T736" i="7"/>
  <c r="T368" i="7"/>
  <c r="T689" i="7"/>
  <c r="T286" i="7"/>
  <c r="T1238" i="7"/>
  <c r="T572" i="7"/>
  <c r="T1176" i="7"/>
  <c r="Q332" i="7"/>
  <c r="Q323" i="7"/>
  <c r="Q702" i="7"/>
  <c r="Q315" i="7"/>
  <c r="Q401" i="7"/>
  <c r="Q1017" i="7"/>
  <c r="Q1068" i="7"/>
  <c r="Q764" i="7"/>
  <c r="Q494" i="7"/>
  <c r="Q457" i="7"/>
  <c r="E59" i="4"/>
  <c r="T1148" i="7"/>
  <c r="T769" i="7"/>
  <c r="T259" i="7"/>
  <c r="T595" i="7"/>
  <c r="T1213" i="7"/>
  <c r="T548" i="7"/>
  <c r="T495" i="7"/>
  <c r="T583" i="7"/>
  <c r="T1093" i="7"/>
  <c r="T1174" i="7"/>
  <c r="T1144" i="7"/>
  <c r="T1087" i="7"/>
  <c r="T285" i="7"/>
  <c r="T414" i="7"/>
  <c r="T704" i="7"/>
  <c r="T1159" i="7"/>
  <c r="T1218" i="7"/>
  <c r="T346" i="7"/>
  <c r="T641" i="7"/>
  <c r="T739" i="7"/>
  <c r="T299" i="7"/>
  <c r="T851" i="7"/>
  <c r="T961" i="7"/>
  <c r="T1019" i="7"/>
  <c r="T746" i="7"/>
  <c r="T303" i="7"/>
  <c r="T754" i="7"/>
  <c r="T1067" i="7"/>
  <c r="T574" i="7"/>
  <c r="T987" i="7"/>
  <c r="T709" i="7"/>
  <c r="T604" i="7"/>
  <c r="T648" i="7"/>
  <c r="T943" i="7"/>
  <c r="T845" i="7"/>
  <c r="T562" i="7"/>
  <c r="T321" i="7"/>
  <c r="T854" i="7"/>
  <c r="T953" i="7"/>
  <c r="T1189" i="7"/>
  <c r="T638" i="7"/>
  <c r="T1244" i="7"/>
  <c r="T1133" i="7"/>
  <c r="T1180" i="7"/>
  <c r="T893" i="7"/>
  <c r="T536" i="7"/>
  <c r="T1074" i="7"/>
  <c r="T918" i="7"/>
  <c r="T871" i="7"/>
  <c r="T523" i="7"/>
  <c r="T1211" i="7"/>
  <c r="T1236" i="7"/>
  <c r="T1076" i="7"/>
  <c r="T1202" i="7"/>
  <c r="T389" i="7"/>
  <c r="T931" i="7"/>
  <c r="Q1171" i="7"/>
  <c r="Q937" i="7"/>
  <c r="Q836" i="7"/>
  <c r="Q308" i="7"/>
  <c r="Q398" i="7"/>
  <c r="Q1128" i="7"/>
  <c r="Q475" i="7"/>
  <c r="Q1015" i="7"/>
  <c r="Q431" i="7"/>
  <c r="Q388" i="7"/>
  <c r="Q659" i="7"/>
  <c r="Q479" i="7"/>
  <c r="Q763" i="7"/>
  <c r="Q709" i="7"/>
  <c r="Q856" i="7"/>
  <c r="Q689" i="7"/>
  <c r="Q748" i="7"/>
  <c r="Q299" i="7"/>
  <c r="Q300" i="7"/>
  <c r="Q1183" i="7"/>
  <c r="Q1181" i="7"/>
  <c r="Q930" i="7"/>
  <c r="Q959" i="7"/>
  <c r="Q804" i="7"/>
  <c r="Q663" i="7"/>
  <c r="Q1193" i="7"/>
  <c r="Q1222" i="7"/>
  <c r="F205" i="7"/>
  <c r="T1150" i="7"/>
  <c r="T557" i="7"/>
  <c r="T1228" i="7"/>
  <c r="T408" i="7"/>
  <c r="T575" i="7"/>
  <c r="T565" i="7"/>
  <c r="T1172" i="7"/>
  <c r="T631" i="7"/>
  <c r="T596" i="7"/>
  <c r="T1095" i="7"/>
  <c r="T767" i="7"/>
  <c r="T1136" i="7"/>
  <c r="T841" i="7"/>
  <c r="T507" i="7"/>
  <c r="T857" i="7"/>
  <c r="T610" i="7"/>
  <c r="T742" i="7"/>
  <c r="T933" i="7"/>
  <c r="T975" i="7"/>
  <c r="T614" i="7"/>
  <c r="T1158" i="7"/>
  <c r="T795" i="7"/>
  <c r="T582" i="7"/>
  <c r="T834" i="7"/>
  <c r="T618" i="7"/>
  <c r="T1212" i="7"/>
  <c r="Q1141" i="7"/>
  <c r="Q801" i="7"/>
  <c r="Q600" i="7"/>
  <c r="Q1022" i="7"/>
  <c r="Q787" i="7"/>
  <c r="Q929" i="7"/>
  <c r="Q784" i="7"/>
  <c r="Q608" i="7"/>
  <c r="Q599" i="7"/>
  <c r="Q754" i="7"/>
  <c r="Q1038" i="7"/>
  <c r="Q880" i="7"/>
  <c r="Q436" i="7"/>
  <c r="Q572" i="7"/>
  <c r="Q504" i="7"/>
  <c r="Q1230" i="7"/>
  <c r="Q463" i="7"/>
  <c r="Q620" i="7"/>
  <c r="Q811" i="7"/>
  <c r="Q375" i="7"/>
  <c r="Q1130" i="7"/>
  <c r="Q458" i="7"/>
  <c r="Q965" i="7"/>
  <c r="Q1081" i="7"/>
  <c r="Q718" i="7"/>
  <c r="Q1075" i="7"/>
  <c r="Q830" i="7"/>
  <c r="Q1170" i="7"/>
  <c r="Q326" i="7"/>
  <c r="Q390" i="7"/>
  <c r="Q262" i="7"/>
  <c r="Q665" i="7"/>
  <c r="Q1124" i="7"/>
  <c r="Q1089" i="7"/>
  <c r="Q751" i="7"/>
  <c r="Q1133" i="7"/>
  <c r="T751" i="7"/>
  <c r="T688" i="7"/>
  <c r="T304" i="7"/>
  <c r="T694" i="7"/>
  <c r="T393" i="7"/>
  <c r="T1050" i="7"/>
  <c r="T473" i="7"/>
  <c r="T528" i="7"/>
  <c r="T783" i="7"/>
  <c r="T773" i="7"/>
  <c r="T806" i="7"/>
  <c r="T301" i="7"/>
  <c r="T1194" i="7"/>
  <c r="T908" i="7"/>
  <c r="T825" i="7"/>
  <c r="T1127" i="7"/>
  <c r="T1039" i="7"/>
  <c r="T587" i="7"/>
  <c r="T292" i="7"/>
  <c r="T492" i="7"/>
  <c r="T1061" i="7"/>
  <c r="T372" i="7"/>
  <c r="T853" i="7"/>
  <c r="T687" i="7"/>
  <c r="T1146" i="7"/>
  <c r="T1169" i="7"/>
  <c r="T940" i="7"/>
  <c r="T1096" i="7"/>
  <c r="T417" i="7"/>
  <c r="T490" i="7"/>
  <c r="T1033" i="7"/>
  <c r="T567" i="7"/>
  <c r="T1027" i="7"/>
  <c r="T433" i="7"/>
  <c r="T349" i="7"/>
  <c r="T944" i="7"/>
  <c r="T422" i="7"/>
  <c r="T1069" i="7"/>
  <c r="T884" i="7"/>
  <c r="T448" i="7"/>
  <c r="T1023" i="7"/>
  <c r="T533" i="7"/>
  <c r="T977" i="7"/>
  <c r="T741" i="7"/>
  <c r="T430" i="7"/>
  <c r="T314" i="7"/>
  <c r="T875" i="7"/>
  <c r="T844" i="7"/>
  <c r="T383" i="7"/>
  <c r="T950" i="7"/>
  <c r="T522" i="7"/>
  <c r="Q619" i="7"/>
  <c r="Q826" i="7"/>
  <c r="Q1009" i="7"/>
  <c r="Q447" i="7"/>
  <c r="Q610" i="7"/>
  <c r="Q1169" i="7"/>
  <c r="Q534" i="7"/>
  <c r="Q581" i="7"/>
  <c r="Q719" i="7"/>
  <c r="Q789" i="7"/>
  <c r="Q1134" i="7"/>
  <c r="Q701" i="7"/>
  <c r="Q490" i="7"/>
  <c r="Q1212" i="7"/>
  <c r="Q734" i="7"/>
  <c r="Q977" i="7"/>
  <c r="Q741" i="7"/>
  <c r="Q758" i="7"/>
  <c r="Q634" i="7"/>
  <c r="Q1040" i="7"/>
  <c r="Q1204" i="7"/>
  <c r="Q407" i="7"/>
  <c r="Q905" i="7"/>
  <c r="Q533" i="7"/>
  <c r="Q402" i="7"/>
  <c r="Q1056" i="7"/>
  <c r="Q272" i="7"/>
  <c r="Q342" i="7"/>
  <c r="Q273" i="7"/>
  <c r="Q940" i="7"/>
  <c r="Q1085" i="7"/>
  <c r="Q259" i="7"/>
  <c r="Q870" i="7"/>
  <c r="Q844" i="7"/>
  <c r="Q1053" i="7"/>
  <c r="Q454" i="7"/>
  <c r="T546" i="7"/>
  <c r="T882" i="7"/>
  <c r="T407" i="7"/>
  <c r="T666" i="7"/>
  <c r="T483" i="7"/>
  <c r="T629" i="7"/>
  <c r="T656" i="7"/>
  <c r="T707" i="7"/>
  <c r="T691" i="7"/>
  <c r="T902" i="7"/>
  <c r="T945" i="7"/>
  <c r="T685" i="7"/>
  <c r="T1000" i="7"/>
  <c r="T655" i="7"/>
  <c r="T592" i="7"/>
  <c r="T310" i="7"/>
  <c r="T338" i="7"/>
  <c r="T360" i="7"/>
  <c r="T833" i="7"/>
  <c r="T1167" i="7"/>
  <c r="T789" i="7"/>
  <c r="T530" i="7"/>
  <c r="T1068" i="7"/>
  <c r="T370" i="7"/>
  <c r="T1206" i="7"/>
  <c r="T378" i="7"/>
  <c r="T385" i="7"/>
  <c r="T673" i="7"/>
  <c r="T781" i="7"/>
  <c r="T1143" i="7"/>
  <c r="T693" i="7"/>
  <c r="T477" i="7"/>
  <c r="T994" i="7"/>
  <c r="T700" i="7"/>
  <c r="T615" i="7"/>
  <c r="T952" i="7"/>
  <c r="T887" i="7"/>
  <c r="T443" i="7"/>
  <c r="T409" i="7"/>
  <c r="T1188" i="7"/>
  <c r="T1099" i="7"/>
  <c r="T1086" i="7"/>
  <c r="T464" i="7"/>
  <c r="T279" i="7"/>
  <c r="T1139" i="7"/>
  <c r="T1254" i="7"/>
  <c r="T1025" i="7"/>
  <c r="Q559" i="7"/>
  <c r="Q296" i="7"/>
  <c r="Q410" i="7"/>
  <c r="Q1055" i="7"/>
  <c r="Q309" i="7"/>
  <c r="Q708" i="7"/>
  <c r="Q1121" i="7"/>
  <c r="Q1125" i="7"/>
  <c r="Q551" i="7"/>
  <c r="Q319" i="7"/>
  <c r="Q739" i="7"/>
  <c r="Q1109" i="7"/>
  <c r="Q679" i="7"/>
  <c r="Q584" i="7"/>
  <c r="Q384" i="7"/>
  <c r="Q901" i="7"/>
  <c r="Q626" i="7"/>
  <c r="Q1031" i="7"/>
  <c r="T1132" i="7"/>
  <c r="T1060" i="7"/>
  <c r="T1241" i="7"/>
  <c r="T917" i="7"/>
  <c r="T1129" i="7"/>
  <c r="T505" i="7"/>
  <c r="T594" i="7"/>
  <c r="T456" i="7"/>
  <c r="T1201" i="7"/>
  <c r="T266" i="7"/>
  <c r="T959" i="7"/>
  <c r="T273" i="7"/>
  <c r="T509" i="7"/>
  <c r="T462" i="7"/>
  <c r="T475" i="7"/>
  <c r="T661" i="7"/>
  <c r="T966" i="7"/>
  <c r="T1120" i="7"/>
  <c r="T1002" i="7"/>
  <c r="T497" i="7"/>
  <c r="T491" i="7"/>
  <c r="T1135" i="7"/>
  <c r="T517" i="7"/>
  <c r="T539" i="7"/>
  <c r="T566" i="7"/>
  <c r="T921" i="7"/>
  <c r="T963" i="7"/>
  <c r="T881" i="7"/>
  <c r="T322" i="7"/>
  <c r="T936" i="7"/>
  <c r="T1191" i="7"/>
  <c r="T625" i="7"/>
  <c r="T774" i="7"/>
  <c r="T344" i="7"/>
  <c r="T939" i="7"/>
  <c r="T376" i="7"/>
  <c r="T1071" i="7"/>
  <c r="T573" i="7"/>
  <c r="Q637" i="7"/>
  <c r="Q399" i="7"/>
  <c r="Q735" i="7"/>
  <c r="Q824" i="7"/>
  <c r="Q354" i="7"/>
  <c r="Q843" i="7"/>
  <c r="Q1030" i="7"/>
  <c r="Q788" i="7"/>
  <c r="Q955" i="7"/>
  <c r="Q978" i="7"/>
  <c r="Q992" i="7"/>
  <c r="Q962" i="7"/>
  <c r="Q293" i="7"/>
  <c r="Q1080" i="7"/>
  <c r="Q1061" i="7"/>
  <c r="Q1228" i="7"/>
  <c r="Q405" i="7"/>
  <c r="Q630" i="7"/>
  <c r="Q563" i="7"/>
  <c r="K213" i="7"/>
  <c r="M28" i="12" s="1"/>
  <c r="Q1184" i="7"/>
  <c r="Q1187" i="7"/>
  <c r="Q1011" i="7"/>
  <c r="Q796" i="7"/>
  <c r="Q1117" i="7"/>
  <c r="Q675" i="7"/>
  <c r="Q800" i="7"/>
  <c r="Q493" i="7"/>
  <c r="Q1144" i="7"/>
  <c r="Q797" i="7"/>
  <c r="Q623" i="7"/>
  <c r="Q395" i="7"/>
  <c r="Q329" i="7"/>
  <c r="Q307" i="7"/>
  <c r="Q1084" i="7"/>
  <c r="Q330" i="7"/>
  <c r="Q939" i="7"/>
  <c r="Q538" i="7"/>
  <c r="Q822" i="7"/>
  <c r="Q857" i="7"/>
  <c r="Q664" i="7"/>
  <c r="Q1180" i="7"/>
  <c r="Q570" i="7"/>
  <c r="Q439" i="7"/>
  <c r="Q389" i="7"/>
  <c r="T764" i="7"/>
  <c r="T469" i="7"/>
  <c r="T676" i="7"/>
  <c r="T333" i="7"/>
  <c r="T564" i="7"/>
  <c r="T1198" i="7"/>
  <c r="T675" i="7"/>
  <c r="T341" i="7"/>
  <c r="T458" i="7"/>
  <c r="T351" i="7"/>
  <c r="T263" i="7"/>
  <c r="T514" i="7"/>
  <c r="T785" i="7"/>
  <c r="T990" i="7"/>
  <c r="T1192" i="7"/>
  <c r="T823" i="7"/>
  <c r="T957" i="7"/>
  <c r="T756" i="7"/>
  <c r="T776" i="7"/>
  <c r="T819" i="7"/>
  <c r="T836" i="7"/>
  <c r="T722" i="7"/>
  <c r="T381" i="7"/>
  <c r="T670" i="7"/>
  <c r="T1246" i="7"/>
  <c r="T353" i="7"/>
  <c r="Q289" i="7"/>
  <c r="Q1064" i="7"/>
  <c r="Q597" i="7"/>
  <c r="Q529" i="7"/>
  <c r="Q672" i="7"/>
  <c r="Q313" i="7"/>
  <c r="Q363" i="7"/>
  <c r="Q367" i="7"/>
  <c r="T816" i="7"/>
  <c r="T1235" i="7"/>
  <c r="T859" i="7"/>
  <c r="T276" i="7"/>
  <c r="T749" i="7"/>
  <c r="T954" i="7"/>
  <c r="T439" i="7"/>
  <c r="T330" i="7"/>
  <c r="T715" i="7"/>
  <c r="T609" i="7"/>
  <c r="T730" i="7"/>
  <c r="T695" i="7"/>
  <c r="T556" i="7"/>
  <c r="T775" i="7"/>
  <c r="T867" i="7"/>
  <c r="Q1209" i="7"/>
  <c r="Q1247" i="7"/>
  <c r="Q429" i="7"/>
  <c r="Q1191" i="7"/>
  <c r="Q1149" i="7"/>
  <c r="Q1014" i="7"/>
  <c r="Q786" i="7"/>
  <c r="Q1046" i="7"/>
  <c r="Q565" i="7"/>
  <c r="Q653" i="7"/>
  <c r="Q655" i="7"/>
  <c r="Q998" i="7"/>
  <c r="Q686" i="7"/>
  <c r="Q320" i="7"/>
  <c r="Q511" i="7"/>
  <c r="Q1108" i="7"/>
  <c r="Q485" i="7"/>
  <c r="Q829" i="7"/>
  <c r="T440" i="7"/>
  <c r="T791" i="7"/>
  <c r="T642" i="7"/>
  <c r="T1222" i="7"/>
  <c r="T1245" i="7"/>
  <c r="T1051" i="7"/>
  <c r="T657" i="7"/>
  <c r="T532" i="7"/>
  <c r="T529" i="7"/>
  <c r="T1233" i="7"/>
  <c r="T786" i="7"/>
  <c r="T551" i="7"/>
  <c r="T270" i="7"/>
  <c r="T305" i="7"/>
  <c r="T569" i="7"/>
  <c r="T856" i="7"/>
  <c r="T352" i="7"/>
  <c r="T446" i="7"/>
  <c r="T802" i="7"/>
  <c r="T597" i="7"/>
  <c r="T667" i="7"/>
  <c r="T696" i="7"/>
  <c r="T264" i="7"/>
  <c r="T1111" i="7"/>
  <c r="T402" i="7"/>
  <c r="T880" i="7"/>
  <c r="T962" i="7"/>
  <c r="T904" i="7"/>
  <c r="T1121" i="7"/>
  <c r="T606" i="7"/>
  <c r="T750" i="7"/>
  <c r="T1237" i="7"/>
  <c r="T296" i="7"/>
  <c r="T392" i="7"/>
  <c r="T868" i="7"/>
  <c r="T358" i="7"/>
  <c r="T814" i="7"/>
  <c r="Q864" i="7"/>
  <c r="Q628" i="7"/>
  <c r="Q693" i="7"/>
  <c r="Q1023" i="7"/>
  <c r="Q687" i="7"/>
  <c r="Q561" i="7"/>
  <c r="Q449" i="7"/>
  <c r="Q1236" i="7"/>
  <c r="Q973" i="7"/>
  <c r="Q849" i="7"/>
  <c r="Q902" i="7"/>
  <c r="Q621" i="7"/>
  <c r="Q860" i="7"/>
  <c r="Q443" i="7"/>
  <c r="Q964" i="7"/>
  <c r="Q1142" i="7"/>
  <c r="Q477" i="7"/>
  <c r="Q469" i="7"/>
  <c r="Q282" i="7"/>
  <c r="Q644" i="7"/>
  <c r="Q1107" i="7"/>
  <c r="Q950" i="7"/>
  <c r="Q433" i="7"/>
  <c r="Q757" i="7"/>
  <c r="Q574" i="7"/>
  <c r="Q396" i="7"/>
  <c r="Q427" i="7"/>
  <c r="Q704" i="7"/>
  <c r="Q892" i="7"/>
  <c r="Q1083" i="7"/>
  <c r="Q885" i="7"/>
  <c r="Q609" i="7"/>
  <c r="Q996" i="7"/>
  <c r="Q428" i="7"/>
  <c r="Q876" i="7"/>
  <c r="Q1042" i="7"/>
  <c r="Q963" i="7"/>
  <c r="Q684" i="7"/>
  <c r="Q1201" i="7"/>
  <c r="Q871" i="7"/>
  <c r="Q442" i="7"/>
  <c r="Q560" i="7"/>
  <c r="Q1113" i="7"/>
  <c r="Q872" i="7"/>
  <c r="Q1251" i="7"/>
  <c r="Q846" i="7"/>
  <c r="T1053" i="7"/>
  <c r="T600" i="7"/>
  <c r="T297" i="7"/>
  <c r="T1182" i="7"/>
  <c r="T1065" i="7"/>
  <c r="T637" i="7"/>
  <c r="T444" i="7"/>
  <c r="T993" i="7"/>
  <c r="T1118" i="7"/>
  <c r="T1196" i="7"/>
  <c r="T801" i="7"/>
  <c r="T848" i="7"/>
  <c r="T1035" i="7"/>
  <c r="T621" i="7"/>
  <c r="T1231" i="7"/>
  <c r="T510" i="7"/>
  <c r="T796" i="7"/>
  <c r="T489" i="7"/>
  <c r="T525" i="7"/>
  <c r="T1128" i="7"/>
  <c r="T986" i="7"/>
  <c r="T511" i="7"/>
  <c r="T1012" i="7"/>
  <c r="T1195" i="7"/>
  <c r="T591" i="7"/>
  <c r="T485" i="7"/>
  <c r="Q979" i="7"/>
  <c r="Q498" i="7"/>
  <c r="Q587" i="7"/>
  <c r="Q281" i="7"/>
  <c r="Q602" i="7"/>
  <c r="Q827" i="7"/>
  <c r="Q806" i="7"/>
  <c r="Q1072" i="7"/>
  <c r="Q440" i="7"/>
  <c r="Q1153" i="7"/>
  <c r="Q1110" i="7"/>
  <c r="Q1102" i="7"/>
  <c r="Q863" i="7"/>
  <c r="Q727" i="7"/>
  <c r="Q640" i="7"/>
  <c r="Q549" i="7"/>
  <c r="Q615" i="7"/>
  <c r="Q438" i="7"/>
  <c r="Q1154" i="7"/>
  <c r="Q636" i="7"/>
  <c r="Q1105" i="7"/>
  <c r="Q625" i="7"/>
  <c r="Q1249" i="7"/>
  <c r="Q828" i="7"/>
  <c r="Q350" i="7"/>
  <c r="Q768" i="7"/>
  <c r="Q790" i="7"/>
  <c r="Q1067" i="7"/>
  <c r="T503" i="7"/>
  <c r="T1049" i="7"/>
  <c r="T1017" i="7"/>
  <c r="T885" i="7"/>
  <c r="T476" i="7"/>
  <c r="T843" i="7"/>
  <c r="T727" i="7"/>
  <c r="Q347" i="7"/>
  <c r="Q420" i="7"/>
  <c r="Q1012" i="7"/>
  <c r="Q1252" i="7"/>
  <c r="Q1028" i="7"/>
  <c r="Q767" i="7"/>
  <c r="Q393" i="7"/>
  <c r="Q1160" i="7"/>
  <c r="Q522" i="7"/>
  <c r="T770" i="7"/>
  <c r="T1105" i="7"/>
  <c r="T677" i="7"/>
  <c r="T508" i="7"/>
  <c r="T935" i="7"/>
  <c r="T622" i="7"/>
  <c r="T603" i="7"/>
  <c r="T926" i="7"/>
  <c r="T474" i="7"/>
  <c r="T1075" i="7"/>
  <c r="T995" i="7"/>
  <c r="T1119" i="7"/>
  <c r="T645" i="7"/>
  <c r="T860" i="7"/>
  <c r="T520" i="7"/>
  <c r="T1224" i="7"/>
  <c r="T925" i="7"/>
  <c r="T800" i="7"/>
  <c r="T332" i="7"/>
  <c r="Q812" i="7"/>
  <c r="Q448" i="7"/>
  <c r="Q878" i="7"/>
  <c r="Q882" i="7"/>
  <c r="Q484" i="7"/>
  <c r="Q1005" i="7"/>
  <c r="Q1060" i="7"/>
  <c r="Q378" i="7"/>
  <c r="Q383" i="7"/>
  <c r="Q1245" i="7"/>
  <c r="Q785" i="7"/>
  <c r="Q1000" i="7"/>
  <c r="Q717" i="7"/>
  <c r="Q536" i="7"/>
  <c r="Q1008" i="7"/>
  <c r="Q729" i="7"/>
  <c r="Q703" i="7"/>
  <c r="Q1226" i="7"/>
  <c r="Q725" i="7"/>
  <c r="Q697" i="7"/>
  <c r="Q792" i="7"/>
  <c r="Q935" i="7"/>
  <c r="T812" i="7"/>
  <c r="T1210" i="7"/>
  <c r="T329" i="7"/>
  <c r="T382" i="7"/>
  <c r="T1156" i="7"/>
  <c r="T1221" i="7"/>
  <c r="T1042" i="7"/>
  <c r="T980" i="7"/>
  <c r="T678" i="7"/>
  <c r="T647" i="7"/>
  <c r="T839" i="7"/>
  <c r="T813" i="7"/>
  <c r="T699" i="7"/>
  <c r="Q648" i="7"/>
  <c r="Q1002" i="7"/>
  <c r="Q487" i="7"/>
  <c r="Q774" i="7"/>
  <c r="Q875" i="7"/>
  <c r="Q742" i="7"/>
  <c r="Q408" i="7"/>
  <c r="Q468" i="7"/>
  <c r="Q1174" i="7"/>
  <c r="Q423" i="7"/>
  <c r="Q895" i="7"/>
  <c r="Q726" i="7"/>
  <c r="Q815" i="7"/>
  <c r="Q1233" i="7"/>
  <c r="Q270" i="7"/>
  <c r="Q425" i="7"/>
  <c r="Q740" i="7"/>
  <c r="Q1070" i="7"/>
  <c r="Q368" i="7"/>
  <c r="Q866" i="7"/>
  <c r="Q638" i="7"/>
  <c r="Q712" i="7"/>
  <c r="Q537" i="7"/>
  <c r="Q1127" i="7"/>
  <c r="Q527" i="7"/>
  <c r="Q598" i="7"/>
  <c r="Q1240" i="7"/>
  <c r="Q1052" i="7"/>
  <c r="Q274" i="7"/>
  <c r="Q541" i="7"/>
  <c r="Q690" i="7"/>
  <c r="T798" i="7"/>
  <c r="T613" i="7"/>
  <c r="T808" i="7"/>
  <c r="T558" i="7"/>
  <c r="T1010" i="7"/>
  <c r="T1168" i="7"/>
  <c r="T771" i="7"/>
  <c r="T729" i="7"/>
  <c r="T1078" i="7"/>
  <c r="T815" i="7"/>
  <c r="T778" i="7"/>
  <c r="T706" i="7"/>
  <c r="T465" i="7"/>
  <c r="T1216" i="7"/>
  <c r="T347" i="7"/>
  <c r="T406" i="7"/>
  <c r="T793" i="7"/>
  <c r="T1142" i="7"/>
  <c r="T357" i="7"/>
  <c r="T470" i="7"/>
  <c r="T327" i="7"/>
  <c r="T930" i="7"/>
  <c r="T705" i="7"/>
  <c r="T752" i="7"/>
  <c r="T782" i="7"/>
  <c r="T710" i="7"/>
  <c r="Q744" i="7"/>
  <c r="Q1090" i="7"/>
  <c r="Q1229" i="7"/>
  <c r="Q506" i="7"/>
  <c r="Q710" i="7"/>
  <c r="Q409" i="7"/>
  <c r="Q971" i="7"/>
  <c r="Q371" i="7"/>
  <c r="Q982" i="7"/>
  <c r="Q1243" i="7"/>
  <c r="Q1225" i="7"/>
  <c r="Q888" i="7"/>
  <c r="Q816" i="7"/>
  <c r="Q1104" i="7"/>
  <c r="Q1145" i="7"/>
  <c r="Q1129" i="7"/>
  <c r="Q1092" i="7"/>
  <c r="Q1199" i="7"/>
  <c r="Q1035" i="7"/>
  <c r="Q503" i="7"/>
  <c r="T1164" i="7"/>
  <c r="T1117" i="7"/>
  <c r="T712" i="7"/>
  <c r="T420" i="7"/>
  <c r="T820" i="7"/>
  <c r="T723" i="7"/>
  <c r="T541" i="7"/>
  <c r="T312" i="7"/>
  <c r="Q303" i="7"/>
  <c r="Q805" i="7"/>
  <c r="Q883" i="7"/>
  <c r="Q831" i="7"/>
  <c r="Q1186" i="7"/>
  <c r="Q404" i="7"/>
  <c r="Q345" i="7"/>
  <c r="Q382" i="7"/>
  <c r="Q915" i="7"/>
  <c r="T319" i="7"/>
  <c r="T753" i="7"/>
  <c r="T650" i="7"/>
  <c r="T640" i="7"/>
  <c r="T399" i="7"/>
  <c r="T983" i="7"/>
  <c r="T1005" i="7"/>
  <c r="T1204" i="7"/>
  <c r="T555" i="7"/>
  <c r="T668" i="7"/>
  <c r="T711" i="7"/>
  <c r="T459" i="7"/>
  <c r="T1217" i="7"/>
  <c r="T388" i="7"/>
  <c r="T674" i="7"/>
  <c r="T499" i="7"/>
  <c r="T895" i="7"/>
  <c r="T1250" i="7"/>
  <c r="T306" i="7"/>
  <c r="Q1205" i="7"/>
  <c r="Q695" i="7"/>
  <c r="Q1188" i="7"/>
  <c r="Q1220" i="7"/>
  <c r="Q283" i="7"/>
  <c r="Q722" i="7"/>
  <c r="Q344" i="7"/>
  <c r="Q1131" i="7"/>
  <c r="Q331" i="7"/>
  <c r="Q899" i="7"/>
  <c r="Q435" i="7"/>
  <c r="Q913" i="7"/>
  <c r="Q1088" i="7"/>
  <c r="Q1224" i="7"/>
  <c r="Q809" i="7"/>
  <c r="Q1241" i="7"/>
  <c r="Q1006" i="7"/>
  <c r="Q646" i="7"/>
  <c r="Q545" i="7"/>
  <c r="Q411" i="7"/>
  <c r="Q645" i="7"/>
  <c r="Q698" i="7"/>
  <c r="T780" i="7"/>
  <c r="T300" i="7"/>
  <c r="T481" i="7"/>
  <c r="T267" i="7"/>
  <c r="T295" i="7"/>
  <c r="T1220" i="7"/>
  <c r="T891" i="7"/>
  <c r="T626" i="7"/>
  <c r="T590" i="7"/>
  <c r="T981" i="7"/>
  <c r="T323" i="7"/>
  <c r="T1081" i="7"/>
  <c r="T653" i="7"/>
  <c r="Q1139" i="7"/>
  <c r="Q495" i="7"/>
  <c r="Q731" i="7"/>
  <c r="Q1217" i="7"/>
  <c r="Q1096" i="7"/>
  <c r="Q810" i="7"/>
  <c r="Q747" i="7"/>
  <c r="Q705" i="7"/>
  <c r="Q1091" i="7"/>
  <c r="Q1074" i="7"/>
  <c r="Q676" i="7"/>
  <c r="Q406" i="7"/>
  <c r="Q749" i="7"/>
  <c r="Q667" i="7"/>
  <c r="Q1047" i="7"/>
  <c r="Q1021" i="7"/>
  <c r="Q1036" i="7"/>
  <c r="Q500" i="7"/>
  <c r="Q1231" i="7"/>
  <c r="Q1051" i="7"/>
  <c r="Q968" i="7"/>
  <c r="Q775" i="7"/>
  <c r="Q1039" i="7"/>
  <c r="Q1156" i="7"/>
  <c r="Q373" i="7"/>
  <c r="Q957" i="7"/>
  <c r="Q934" i="7"/>
  <c r="Q776" i="7"/>
  <c r="Q1253" i="7"/>
  <c r="Q413" i="7"/>
  <c r="Q376" i="7"/>
  <c r="T758" i="7"/>
  <c r="T747" i="7"/>
  <c r="T1003" i="7"/>
  <c r="T1015" i="7"/>
  <c r="T805" i="7"/>
  <c r="T313" i="7"/>
  <c r="T996" i="7"/>
  <c r="T334" i="7"/>
  <c r="T889" i="7"/>
  <c r="T664" i="7"/>
  <c r="T874" i="7"/>
  <c r="T1175" i="7"/>
  <c r="T636" i="7"/>
  <c r="T810" i="7"/>
  <c r="T1249" i="7"/>
  <c r="T1178" i="7"/>
  <c r="T451" i="7"/>
  <c r="T1055" i="7"/>
  <c r="T316" i="7"/>
  <c r="T1043" i="7"/>
  <c r="T744" i="7"/>
  <c r="T916" i="7"/>
  <c r="T894" i="7"/>
  <c r="T320" i="7"/>
  <c r="T384" i="7"/>
  <c r="T324" i="7"/>
  <c r="Q914" i="7"/>
  <c r="Q807" i="7"/>
  <c r="Q649" i="7"/>
  <c r="Q314" i="7"/>
  <c r="Q546" i="7"/>
  <c r="Q1087" i="7"/>
  <c r="Q823" i="7"/>
  <c r="Q488" i="7"/>
  <c r="Q1237" i="7"/>
  <c r="Q1118" i="7"/>
  <c r="Q517" i="7"/>
  <c r="Q783" i="7"/>
  <c r="Q466" i="7"/>
  <c r="Q394" i="7"/>
  <c r="Q681" i="7"/>
  <c r="Q730" i="7"/>
  <c r="Q1221" i="7"/>
  <c r="Q567" i="7"/>
  <c r="Q714" i="7"/>
  <c r="Q476" i="7"/>
  <c r="Q437" i="7"/>
  <c r="Q1057" i="7"/>
  <c r="Q948" i="7"/>
  <c r="Q276" i="7"/>
  <c r="Q419" i="7"/>
  <c r="Q381" i="7"/>
  <c r="Q1050" i="7"/>
  <c r="Q1049" i="7"/>
  <c r="Q886" i="7"/>
  <c r="Q808" i="7"/>
  <c r="Q855" i="7"/>
  <c r="Q707" i="7"/>
  <c r="Q386" i="7"/>
  <c r="Q669" i="7"/>
  <c r="Q1172" i="7"/>
  <c r="Q632" i="7"/>
  <c r="Q893" i="7"/>
  <c r="Q1254" i="7"/>
  <c r="Q1198" i="7"/>
  <c r="Q418" i="7"/>
  <c r="T348" i="7"/>
  <c r="T1048" i="7"/>
  <c r="T365" i="7"/>
  <c r="T1183" i="7"/>
  <c r="T1125" i="7"/>
  <c r="Q552" i="7"/>
  <c r="Q275" i="7"/>
  <c r="Q415" i="7"/>
  <c r="Q814" i="7"/>
  <c r="Q380" i="7"/>
  <c r="T768" i="7"/>
  <c r="T794" i="7"/>
  <c r="T883" i="7"/>
  <c r="T743" i="7"/>
  <c r="T850" i="7"/>
  <c r="T585" i="7"/>
  <c r="T684" i="7"/>
  <c r="T487" i="7"/>
  <c r="T671" i="7"/>
  <c r="Q639" i="7"/>
  <c r="Q865" i="7"/>
  <c r="Q931" i="7"/>
  <c r="Q291" i="7"/>
  <c r="Q1062" i="7"/>
  <c r="Q862" i="7"/>
  <c r="Q1095" i="7"/>
  <c r="Q1116" i="7"/>
  <c r="Q372" i="7"/>
  <c r="Q1016" i="7"/>
  <c r="Q568" i="7"/>
  <c r="Q650" i="7"/>
  <c r="T588" i="7"/>
  <c r="T960" i="7"/>
  <c r="T1070" i="7"/>
  <c r="T849" i="7"/>
  <c r="T634" i="7"/>
  <c r="T331" i="7"/>
  <c r="Q359" i="7"/>
  <c r="Q339" i="7"/>
  <c r="Q1151" i="7"/>
  <c r="Q752" i="7"/>
  <c r="Q1178" i="7"/>
  <c r="Q340" i="7"/>
  <c r="Q421" i="7"/>
  <c r="Q716" i="7"/>
  <c r="Q750" i="7"/>
  <c r="Q1192" i="7"/>
  <c r="Q737" i="7"/>
  <c r="Q1082" i="7"/>
  <c r="Q612" i="7"/>
  <c r="Q310" i="7"/>
  <c r="Q1094" i="7"/>
  <c r="T1190" i="7"/>
  <c r="T897" i="7"/>
  <c r="T396" i="7"/>
  <c r="T984" i="7"/>
  <c r="T355" i="7"/>
  <c r="T965" i="7"/>
  <c r="T978" i="7"/>
  <c r="T308" i="7"/>
  <c r="T416" i="7"/>
  <c r="T669" i="7"/>
  <c r="T377" i="7"/>
  <c r="T617" i="7"/>
  <c r="T501" i="7"/>
  <c r="Q576" i="7"/>
  <c r="Q881" i="7"/>
  <c r="Q473" i="7"/>
  <c r="Q956" i="7"/>
  <c r="Q1078" i="7"/>
  <c r="Q432" i="7"/>
  <c r="Q896" i="7"/>
  <c r="Q352" i="7"/>
  <c r="Q264" i="7"/>
  <c r="Q392" i="7"/>
  <c r="Q1250" i="7"/>
  <c r="Q794" i="7"/>
  <c r="Q558" i="7"/>
  <c r="Q295" i="7"/>
  <c r="Q1079" i="7"/>
  <c r="Q519" i="7"/>
  <c r="Q486" i="7"/>
  <c r="Q508" i="7"/>
  <c r="Q595" i="7"/>
  <c r="Q604" i="7"/>
  <c r="Q643" i="7"/>
  <c r="Q324" i="7"/>
  <c r="Q453" i="7"/>
  <c r="Q1132" i="7"/>
  <c r="Q1103" i="7"/>
  <c r="Q403" i="7"/>
  <c r="T1036" i="7"/>
  <c r="T479" i="7"/>
  <c r="T354" i="7"/>
  <c r="T1032" i="7"/>
  <c r="T946" i="7"/>
  <c r="T737" i="7"/>
  <c r="T336" i="7"/>
  <c r="T1044" i="7"/>
  <c r="T876" i="7"/>
  <c r="T797" i="7"/>
  <c r="T288" i="7"/>
  <c r="T362" i="7"/>
  <c r="Q336" i="7"/>
  <c r="Q779" i="7"/>
  <c r="Q1177" i="7"/>
  <c r="Q798" i="7"/>
  <c r="Q605" i="7"/>
  <c r="Q851" i="7"/>
  <c r="Q471" i="7"/>
  <c r="Q338" i="7"/>
  <c r="Q953" i="7"/>
  <c r="Q530" i="7"/>
  <c r="Q412" i="7"/>
  <c r="Q988" i="7"/>
  <c r="Q594" i="7"/>
  <c r="Q818" i="7"/>
  <c r="Q548" i="7"/>
  <c r="Q1043" i="7"/>
  <c r="Q770" i="7"/>
  <c r="Q585" i="7"/>
  <c r="Q838" i="7"/>
  <c r="Q633" i="7"/>
  <c r="T535" i="7"/>
  <c r="T725" i="7"/>
  <c r="T659" i="7"/>
  <c r="T832" i="7"/>
  <c r="T571" i="7"/>
  <c r="T923" i="7"/>
  <c r="T907" i="7"/>
  <c r="T335" i="7"/>
  <c r="T431" i="7"/>
  <c r="T817" i="7"/>
  <c r="T1020" i="7"/>
  <c r="T1258" i="7"/>
  <c r="T410" i="7"/>
  <c r="Q912" i="7"/>
  <c r="Q1158" i="7"/>
  <c r="Q743" i="7"/>
  <c r="Q879" i="7"/>
  <c r="Q366" i="7"/>
  <c r="Q887" i="7"/>
  <c r="Q499" i="7"/>
  <c r="Q724" i="7"/>
  <c r="Q845" i="7"/>
  <c r="Q1248" i="7"/>
  <c r="Q908" i="7"/>
  <c r="Q391" i="7"/>
  <c r="Q271" i="7"/>
  <c r="Q1182" i="7"/>
  <c r="Q647" i="7"/>
  <c r="Q1164" i="7"/>
  <c r="Q738" i="7"/>
  <c r="Q817" i="7"/>
  <c r="Q970" i="7"/>
  <c r="M213" i="7"/>
  <c r="T1046" i="7"/>
  <c r="T1103" i="7"/>
  <c r="T654" i="7"/>
  <c r="T1179" i="7"/>
  <c r="T999" i="7"/>
  <c r="T1034" i="7"/>
  <c r="Q656" i="7"/>
  <c r="K214" i="7"/>
  <c r="M27" i="12" s="1"/>
  <c r="Q1246" i="7"/>
  <c r="Q434" i="7"/>
  <c r="Q813" i="7"/>
  <c r="Q566" i="7"/>
  <c r="Q1115" i="7"/>
  <c r="Q616" i="7"/>
  <c r="Q1216" i="7"/>
  <c r="Q759" i="7"/>
  <c r="T1138" i="7"/>
  <c r="T1227" i="7"/>
  <c r="T862" i="7"/>
  <c r="Q1159" i="7"/>
  <c r="Q1197" i="7"/>
  <c r="Q840" i="7"/>
  <c r="Q700" i="7"/>
  <c r="Q351" i="7"/>
  <c r="T1122" i="7"/>
  <c r="T387" i="7"/>
  <c r="T343" i="7"/>
  <c r="T733" i="7"/>
  <c r="T1200" i="7"/>
  <c r="T1154" i="7"/>
  <c r="T788" i="7"/>
  <c r="T1113" i="7"/>
  <c r="T692" i="7"/>
  <c r="Q916" i="7"/>
  <c r="Q414" i="7"/>
  <c r="Q578" i="7"/>
  <c r="Q464" i="7"/>
  <c r="Q346" i="7"/>
  <c r="Q926" i="7"/>
  <c r="Q532" i="7"/>
  <c r="Q556" i="7"/>
  <c r="Q1059" i="7"/>
  <c r="Q1136" i="7"/>
  <c r="Q334" i="7"/>
  <c r="T835" i="7"/>
  <c r="T901" i="7"/>
  <c r="T974" i="7"/>
  <c r="T1004" i="7"/>
  <c r="T1131" i="7"/>
  <c r="T500" i="7"/>
  <c r="T888" i="7"/>
  <c r="Q910" i="7"/>
  <c r="Q1176" i="7"/>
  <c r="Q1001" i="7"/>
  <c r="Q938" i="7"/>
  <c r="Q1027" i="7"/>
  <c r="Q746" i="7"/>
  <c r="Q1194" i="7"/>
  <c r="Q337" i="7"/>
  <c r="Q348" i="7"/>
  <c r="Q1195" i="7"/>
  <c r="Q589" i="7"/>
  <c r="Q1093" i="7"/>
  <c r="Q349" i="7"/>
  <c r="Q550" i="7"/>
  <c r="Q1161" i="7"/>
  <c r="T970" i="7"/>
  <c r="T598" i="7"/>
  <c r="T934" i="7"/>
  <c r="T1240" i="7"/>
  <c r="T878" i="7"/>
  <c r="T1124" i="7"/>
  <c r="T1115" i="7"/>
  <c r="T1077" i="7"/>
  <c r="T703" i="7"/>
  <c r="T683" i="7"/>
  <c r="T578" i="7"/>
  <c r="T702" i="7"/>
  <c r="T1225" i="7"/>
  <c r="Q1147" i="7"/>
  <c r="Q505" i="7"/>
  <c r="Q960" i="7"/>
  <c r="Q635" i="7"/>
  <c r="Q904" i="7"/>
  <c r="Q515" i="7"/>
  <c r="Q1044" i="7"/>
  <c r="Q1099" i="7"/>
  <c r="Q941" i="7"/>
  <c r="Q967" i="7"/>
  <c r="Q900" i="7"/>
  <c r="Q387" i="7"/>
  <c r="Q521" i="7"/>
  <c r="Q1007" i="7"/>
  <c r="Q362" i="7"/>
  <c r="Q601" i="7"/>
  <c r="Q571" i="7"/>
  <c r="Q1024" i="7"/>
  <c r="Q652" i="7"/>
  <c r="Q1200" i="7"/>
  <c r="Q1189" i="7"/>
  <c r="Q1257" i="7"/>
  <c r="Q526" i="7"/>
  <c r="Q265" i="7"/>
  <c r="Q360" i="7"/>
  <c r="Q986" i="7"/>
  <c r="T326" i="7"/>
  <c r="T698" i="7"/>
  <c r="T724" i="7"/>
  <c r="T1090" i="7"/>
  <c r="T1134" i="7"/>
  <c r="T379" i="7"/>
  <c r="T1089" i="7"/>
  <c r="T484" i="7"/>
  <c r="T949" i="7"/>
  <c r="T605" i="7"/>
  <c r="T1255" i="7"/>
  <c r="T620" i="7"/>
  <c r="Q543" i="7"/>
  <c r="Q835" i="7"/>
  <c r="Q1148" i="7"/>
  <c r="Q803" i="7"/>
  <c r="Q1235" i="7"/>
  <c r="Q793" i="7"/>
  <c r="Q820" i="7"/>
  <c r="Q518" i="7"/>
  <c r="Q333" i="7"/>
  <c r="Q721" i="7"/>
  <c r="Q364" i="7"/>
  <c r="Q1203" i="7"/>
  <c r="Q733" i="7"/>
  <c r="Q848" i="7"/>
  <c r="Q514" i="7"/>
  <c r="Q1018" i="7"/>
  <c r="Q1196" i="7"/>
  <c r="Q1207" i="7"/>
  <c r="Q355" i="7"/>
  <c r="Q269" i="7"/>
  <c r="T1014" i="7"/>
  <c r="T611" i="7"/>
  <c r="T538" i="7"/>
  <c r="T1243" i="7"/>
  <c r="T340" i="7"/>
  <c r="T1181" i="7"/>
  <c r="T398" i="7"/>
  <c r="T734" i="7"/>
  <c r="T432" i="7"/>
  <c r="T471" i="7"/>
  <c r="T1155" i="7"/>
  <c r="T1040" i="7"/>
  <c r="T298" i="7"/>
  <c r="Q819" i="7"/>
  <c r="Q821" i="7"/>
  <c r="Q459" i="7"/>
  <c r="Q304" i="7"/>
  <c r="Q358" i="7"/>
  <c r="Q889" i="7"/>
  <c r="Q575" i="7"/>
  <c r="Q451" i="7"/>
  <c r="Q290" i="7"/>
  <c r="Q877" i="7"/>
  <c r="Q921" i="7"/>
  <c r="Q287" i="7"/>
  <c r="Q502" i="7"/>
  <c r="Q1165" i="7"/>
  <c r="Q837" i="7"/>
  <c r="Q1155" i="7"/>
  <c r="Q553" i="7"/>
  <c r="Q756" i="7"/>
  <c r="Q1086" i="7"/>
  <c r="T258" i="7"/>
  <c r="T899" i="7"/>
  <c r="T639" i="7"/>
  <c r="T869" i="7"/>
  <c r="T380" i="7"/>
  <c r="T866" i="7"/>
  <c r="T1207" i="7"/>
  <c r="Q631" i="7"/>
  <c r="Q266" i="7"/>
  <c r="Q317" i="7"/>
  <c r="Q1122" i="7"/>
  <c r="Q1234" i="7"/>
  <c r="Q942" i="7"/>
  <c r="Q377" i="7"/>
  <c r="Q777" i="7"/>
  <c r="Q284" i="7"/>
  <c r="Q1029" i="7"/>
  <c r="Q516" i="7"/>
  <c r="T593" i="7"/>
  <c r="T992" i="7"/>
  <c r="T1047" i="7"/>
  <c r="T601" i="7"/>
  <c r="Q277" i="7"/>
  <c r="Q874" i="7"/>
  <c r="Q683" i="7"/>
  <c r="Q906" i="7"/>
  <c r="Q520" i="7"/>
  <c r="Q670" i="7"/>
  <c r="Q760" i="7"/>
  <c r="Q1206" i="7"/>
  <c r="Q1119" i="7"/>
  <c r="Q765" i="7"/>
  <c r="T1152" i="7"/>
  <c r="T307" i="7"/>
  <c r="T879" i="7"/>
  <c r="T635" i="7"/>
  <c r="T892" i="7"/>
  <c r="T672" i="7"/>
  <c r="Q1157" i="7"/>
  <c r="Q501" i="7"/>
  <c r="Q483" i="7"/>
  <c r="Q983" i="7"/>
  <c r="Q1026" i="7"/>
  <c r="Q267" i="7"/>
  <c r="Q1034" i="7"/>
  <c r="Q859" i="7"/>
  <c r="T757" i="7"/>
  <c r="T807" i="7"/>
  <c r="Q678" i="7"/>
  <c r="Q642" i="7"/>
  <c r="T766" i="7"/>
  <c r="T403" i="7"/>
  <c r="T309" i="7"/>
  <c r="T932" i="7"/>
  <c r="T1177" i="7"/>
  <c r="Q936" i="7"/>
  <c r="Q674" i="7"/>
  <c r="Q370" i="7"/>
  <c r="Q294" i="7"/>
  <c r="Q932" i="7"/>
  <c r="T1064" i="7"/>
  <c r="T838" i="7"/>
  <c r="T1085" i="7"/>
  <c r="T927" i="7"/>
  <c r="Q976" i="7"/>
  <c r="Q791" i="7"/>
  <c r="Q562" i="7"/>
  <c r="Q657" i="7"/>
  <c r="Q622" i="7"/>
  <c r="Q1106" i="7"/>
  <c r="Q1120" i="7"/>
  <c r="T478" i="7"/>
  <c r="T363" i="7"/>
  <c r="T400" i="7"/>
  <c r="T461" i="7"/>
  <c r="T386" i="7"/>
  <c r="T922" i="7"/>
  <c r="T973" i="7"/>
  <c r="Q374" i="7"/>
  <c r="Q772" i="7"/>
  <c r="Q335" i="7"/>
  <c r="Q925" i="7"/>
  <c r="Q1112" i="7"/>
  <c r="Q261" i="7"/>
  <c r="Q1137" i="7"/>
  <c r="Q696" i="7"/>
  <c r="Q322" i="7"/>
  <c r="Q868" i="7"/>
  <c r="Q834" i="7"/>
  <c r="Q994" i="7"/>
  <c r="T1101" i="7"/>
  <c r="T391" i="7"/>
  <c r="T679" i="7"/>
  <c r="T942" i="7"/>
  <c r="T1006" i="7"/>
  <c r="T644" i="7"/>
  <c r="T1153" i="7"/>
  <c r="Q897" i="7"/>
  <c r="Q1076" i="7"/>
  <c r="Q825" i="7"/>
  <c r="Q839" i="7"/>
  <c r="Q288" i="7"/>
  <c r="Q460" i="7"/>
  <c r="Q482" i="7"/>
  <c r="Q858" i="7"/>
  <c r="Q666" i="7"/>
  <c r="T745" i="7"/>
  <c r="T803" i="7"/>
  <c r="T359" i="7"/>
  <c r="T271" i="7"/>
  <c r="T779" i="7"/>
  <c r="T988" i="7"/>
  <c r="T280" i="7"/>
  <c r="Q1208" i="7"/>
  <c r="Q606" i="7"/>
  <c r="Q715" i="7"/>
  <c r="Q400" i="7"/>
  <c r="Q1173" i="7"/>
  <c r="Q285" i="7"/>
  <c r="Q455" i="7"/>
  <c r="Q909" i="7"/>
  <c r="Q491" i="7"/>
  <c r="Q590" i="7"/>
  <c r="T390" i="7"/>
  <c r="T429" i="7"/>
  <c r="T716" i="7"/>
  <c r="Q1111" i="7"/>
  <c r="Q944" i="7"/>
  <c r="Q1239" i="7"/>
  <c r="Q861" i="7"/>
  <c r="Q927" i="7"/>
  <c r="Q1065" i="7"/>
  <c r="T967" i="7"/>
  <c r="T958" i="7"/>
  <c r="T649" i="7"/>
  <c r="Q1256" i="7"/>
  <c r="Q1069" i="7"/>
  <c r="Q688" i="7"/>
  <c r="Q661" i="7"/>
  <c r="Q624" i="7"/>
  <c r="Q943" i="7"/>
  <c r="Q422" i="7"/>
  <c r="T405" i="7"/>
  <c r="T762" i="7"/>
  <c r="T1056" i="7"/>
  <c r="T437" i="7"/>
  <c r="T581" i="7"/>
  <c r="Q781" i="7"/>
  <c r="Q1100" i="7"/>
  <c r="Q298" i="7"/>
  <c r="Q954" i="7"/>
  <c r="Q430" i="7"/>
  <c r="Q341" i="7"/>
  <c r="Q286" i="7"/>
  <c r="Q847" i="7"/>
  <c r="Q782" i="7"/>
  <c r="T1151" i="7"/>
  <c r="T1253" i="7"/>
  <c r="T861" i="7"/>
  <c r="T1215" i="7"/>
  <c r="Q357" i="7"/>
  <c r="T411" i="7"/>
  <c r="T1193" i="7"/>
  <c r="Q802" i="7"/>
  <c r="Q591" i="7"/>
  <c r="T1106" i="7"/>
  <c r="Q1202" i="7"/>
  <c r="Q596" i="7"/>
  <c r="T1084" i="7"/>
  <c r="Q1185" i="7"/>
  <c r="Q465" i="7"/>
  <c r="T424" i="7"/>
  <c r="Q668" i="7"/>
  <c r="T728" i="7"/>
  <c r="T512" i="7"/>
  <c r="T1066" i="7"/>
  <c r="Q694" i="7"/>
  <c r="Q586" i="7"/>
  <c r="Q995" i="7"/>
  <c r="Q531" i="7"/>
  <c r="Q1143" i="7"/>
  <c r="Q987" i="7"/>
  <c r="T911" i="7"/>
  <c r="T374" i="7"/>
  <c r="T1009" i="7"/>
  <c r="Q540" i="7"/>
  <c r="Q771" i="7"/>
  <c r="Q919" i="7"/>
  <c r="Q328" i="7"/>
  <c r="Q569" i="7"/>
  <c r="T826" i="7"/>
  <c r="Q761" i="7"/>
  <c r="Q445" i="7"/>
  <c r="Q365" i="7"/>
  <c r="Q627" i="7"/>
  <c r="Q685" i="7"/>
  <c r="T1001" i="7"/>
  <c r="T277" i="7"/>
  <c r="Q1213" i="7"/>
  <c r="Q922" i="7"/>
  <c r="T919" i="7"/>
  <c r="Q780" i="7"/>
  <c r="Q1058" i="7"/>
  <c r="Q989" i="7"/>
  <c r="Q579" i="7"/>
  <c r="T552" i="7"/>
  <c r="T863" i="7"/>
  <c r="Q441" i="7"/>
  <c r="Q1123" i="7"/>
  <c r="Q1255" i="7"/>
  <c r="Q497" i="7"/>
  <c r="T449" i="7"/>
  <c r="T419" i="7"/>
  <c r="T366" i="7"/>
  <c r="T435" i="7"/>
  <c r="T1110" i="7"/>
  <c r="Q343" i="7"/>
  <c r="Q1210" i="7"/>
  <c r="Q873" i="7"/>
  <c r="Q316" i="7"/>
  <c r="Q614" i="7"/>
  <c r="Q1152" i="7"/>
  <c r="Q611" i="7"/>
  <c r="T521" i="7"/>
  <c r="Q1066" i="7"/>
  <c r="T1021" i="7"/>
  <c r="T1137" i="7"/>
  <c r="T412" i="7"/>
  <c r="Q588" i="7"/>
  <c r="Q658" i="7"/>
  <c r="T274" i="7"/>
  <c r="T1058" i="7"/>
  <c r="Q544" i="7"/>
  <c r="Q489" i="7"/>
  <c r="Q933" i="7"/>
  <c r="Q662" i="7"/>
  <c r="T504" i="7"/>
  <c r="T619" i="7"/>
  <c r="T787" i="7"/>
  <c r="Q1101" i="7"/>
  <c r="Q677" i="7"/>
  <c r="Q444" i="7"/>
  <c r="Q795" i="7"/>
  <c r="Q894" i="7"/>
  <c r="Q660" i="7"/>
  <c r="T311" i="7"/>
  <c r="T906" i="7"/>
  <c r="T624" i="7"/>
  <c r="Q732" i="7"/>
  <c r="Q1175" i="7"/>
  <c r="Q450" i="7"/>
  <c r="Q507" i="7"/>
  <c r="Q972" i="7"/>
  <c r="T294" i="7"/>
  <c r="T1230" i="7"/>
  <c r="T293" i="7"/>
  <c r="Q456" i="7"/>
  <c r="Q1010" i="7"/>
  <c r="Q573" i="7"/>
  <c r="Q1163" i="7"/>
  <c r="Q1138" i="7"/>
  <c r="T1072" i="7"/>
  <c r="T971" i="7"/>
  <c r="Q755" i="7"/>
  <c r="Q713" i="7"/>
  <c r="Q1211" i="7"/>
  <c r="T427" i="7"/>
  <c r="Q651" i="7"/>
  <c r="Q769" i="7"/>
  <c r="Q682" i="7"/>
  <c r="Q1033" i="7"/>
  <c r="T545" i="7"/>
  <c r="T721" i="7"/>
  <c r="Q535" i="7"/>
  <c r="Q306" i="7"/>
  <c r="Q557" i="7"/>
  <c r="Q946" i="7"/>
  <c r="T1092" i="7"/>
  <c r="T956" i="7"/>
  <c r="T549" i="7"/>
  <c r="T425" i="7"/>
  <c r="Q850" i="7"/>
  <c r="Q1077" i="7"/>
  <c r="Q891" i="7"/>
  <c r="Q1146" i="7"/>
  <c r="Q1162" i="7"/>
  <c r="Q356" i="7"/>
  <c r="T964" i="7"/>
  <c r="T1083" i="7"/>
  <c r="Q692" i="7"/>
  <c r="Q424" i="7"/>
  <c r="T1149" i="7"/>
  <c r="T1054" i="7"/>
  <c r="T1030" i="7"/>
  <c r="T777" i="7"/>
  <c r="Q327" i="7"/>
  <c r="Q510" i="7"/>
  <c r="Q984" i="7"/>
  <c r="Q1019" i="7"/>
  <c r="Q496" i="7"/>
  <c r="Q583" i="7"/>
  <c r="T1052" i="7"/>
  <c r="T720" i="7"/>
  <c r="T896" i="7"/>
  <c r="Q884" i="7"/>
  <c r="Q852" i="7"/>
  <c r="Q762" i="7"/>
  <c r="Q1167" i="7"/>
  <c r="Q1223" i="7"/>
  <c r="Q564" i="7"/>
  <c r="Q1219" i="7"/>
  <c r="Q680" i="7"/>
  <c r="T864" i="7"/>
  <c r="T1162" i="7"/>
  <c r="T1022" i="7"/>
  <c r="T515" i="7"/>
  <c r="T1008" i="7"/>
  <c r="T291" i="7"/>
  <c r="Q923" i="7"/>
  <c r="Q999" i="7"/>
  <c r="Q260" i="7"/>
  <c r="Q1218" i="7"/>
  <c r="Q1032" i="7"/>
  <c r="Q1166" i="7"/>
  <c r="Q462" i="7"/>
  <c r="Q542" i="7"/>
  <c r="Q361" i="7"/>
  <c r="Q301" i="7"/>
  <c r="Q480" i="7"/>
  <c r="Q1244" i="7"/>
  <c r="Q452" i="7"/>
  <c r="T576" i="7"/>
  <c r="T872" i="7"/>
  <c r="T445" i="7"/>
  <c r="T516" i="7"/>
  <c r="T1031" i="7"/>
  <c r="T547" i="7"/>
  <c r="Q1097" i="7"/>
  <c r="Q841" i="7"/>
  <c r="Q1140" i="7"/>
  <c r="Q1215" i="7"/>
  <c r="Q1071" i="7"/>
  <c r="Q958" i="7"/>
  <c r="Q966" i="7"/>
  <c r="Q898" i="7"/>
  <c r="Q607" i="7"/>
  <c r="Q353" i="7"/>
  <c r="T543" i="7"/>
  <c r="T394" i="7"/>
  <c r="T1026" i="7"/>
  <c r="T1247" i="7"/>
  <c r="T531" i="7"/>
  <c r="T652" i="7"/>
  <c r="T1140" i="7"/>
  <c r="Q1114" i="7"/>
  <c r="Q1242" i="7"/>
  <c r="Q592" i="7"/>
  <c r="Q474" i="7"/>
  <c r="Q949" i="7"/>
  <c r="Q472" i="7"/>
  <c r="Q832" i="7"/>
  <c r="Q613" i="7"/>
  <c r="Q920" i="7"/>
  <c r="Q509" i="7"/>
  <c r="T740" i="7"/>
  <c r="T1082" i="7"/>
  <c r="T447" i="7"/>
  <c r="Q951" i="7"/>
  <c r="Q278" i="7"/>
  <c r="Q854" i="7"/>
  <c r="Q699" i="7"/>
  <c r="Q773" i="7"/>
  <c r="T460" i="7"/>
  <c r="T1080" i="7"/>
  <c r="Q654" i="7"/>
  <c r="Q1003" i="7"/>
  <c r="Q426" i="7"/>
  <c r="Q981" i="7"/>
  <c r="Q263" i="7"/>
  <c r="Q279" i="7"/>
  <c r="Q917" i="7"/>
  <c r="Q1232" i="7"/>
  <c r="T837" i="7"/>
  <c r="T1252" i="7"/>
  <c r="T1186" i="7"/>
  <c r="T1239" i="7"/>
  <c r="T969" i="7"/>
  <c r="Q369" i="7"/>
  <c r="Q617" i="7"/>
  <c r="Q1238" i="7"/>
  <c r="Q974" i="7"/>
  <c r="Q1214" i="7"/>
  <c r="Q990" i="7"/>
  <c r="Q539" i="7"/>
  <c r="Q325" i="7"/>
  <c r="M214" i="7"/>
  <c r="T628" i="7"/>
  <c r="T493" i="7"/>
  <c r="T513" i="7"/>
  <c r="T1011" i="7"/>
  <c r="Q993" i="7"/>
  <c r="T502" i="7"/>
  <c r="Q706" i="7"/>
  <c r="Q691" i="7"/>
  <c r="Q555" i="7"/>
  <c r="Q461" i="7"/>
  <c r="Q379" i="7"/>
  <c r="Q673" i="7"/>
  <c r="Q1179" i="7"/>
  <c r="Q321" i="7"/>
  <c r="Q991" i="7"/>
  <c r="Q318" i="7"/>
  <c r="T584" i="7"/>
  <c r="T1091" i="7"/>
  <c r="T339" i="7"/>
  <c r="T1232" i="7"/>
  <c r="Q492" i="7"/>
  <c r="Q753" i="7"/>
  <c r="T646" i="7"/>
  <c r="T1145" i="7"/>
  <c r="T651" i="7"/>
  <c r="T284" i="7"/>
  <c r="T877" i="7"/>
  <c r="Q928" i="7"/>
  <c r="Q528" i="7"/>
  <c r="Q961" i="7"/>
  <c r="Q924" i="7"/>
  <c r="Q745" i="7"/>
  <c r="Q523" i="7"/>
  <c r="T1223" i="7"/>
  <c r="T506" i="7"/>
  <c r="T811" i="7"/>
  <c r="Q1098" i="7"/>
  <c r="Q629" i="7"/>
  <c r="Q1258" i="7"/>
  <c r="Q417" i="7"/>
  <c r="Q720" i="7"/>
  <c r="Q302" i="7"/>
  <c r="Q969" i="7"/>
  <c r="Q1168" i="7"/>
  <c r="T436" i="7"/>
  <c r="T526" i="7"/>
  <c r="T496" i="7"/>
  <c r="T467" i="7"/>
  <c r="T599" i="7"/>
  <c r="Q554" i="7"/>
  <c r="Q603" i="7"/>
  <c r="Q292" i="7"/>
  <c r="Q975" i="7"/>
  <c r="Q1045" i="7"/>
  <c r="Q1041" i="7"/>
  <c r="Q711" i="7"/>
  <c r="T1170" i="7"/>
  <c r="T910" i="7"/>
  <c r="T658" i="7"/>
  <c r="Q268" i="7"/>
  <c r="Q305" i="7"/>
  <c r="Q577" i="7"/>
  <c r="Q582" i="7"/>
  <c r="Q525" i="7"/>
  <c r="T1013" i="7"/>
  <c r="T830" i="7"/>
  <c r="T1100" i="7"/>
  <c r="T827" i="7"/>
  <c r="T714" i="7"/>
  <c r="Q1013" i="7"/>
  <c r="Q766" i="7"/>
  <c r="Q1073" i="7"/>
  <c r="Q842" i="7"/>
  <c r="Q416" i="7"/>
  <c r="T765" i="7"/>
  <c r="T317" i="7"/>
  <c r="Q481" i="7"/>
  <c r="Q867" i="7"/>
  <c r="Q1150" i="7"/>
  <c r="T537" i="7"/>
  <c r="Q736" i="7"/>
  <c r="Q385" i="7"/>
  <c r="Q869" i="7"/>
  <c r="Q593" i="7"/>
  <c r="T580" i="7"/>
  <c r="T328" i="7"/>
  <c r="T441" i="7"/>
  <c r="Q903" i="7"/>
  <c r="Q890" i="7"/>
  <c r="Q580" i="7"/>
  <c r="Q1063" i="7"/>
  <c r="T828" i="7"/>
  <c r="T1185" i="7"/>
  <c r="T824" i="7"/>
  <c r="T453" i="7"/>
  <c r="Q1190" i="7"/>
  <c r="Q671" i="7"/>
  <c r="Q1054" i="7"/>
  <c r="T1063" i="7"/>
  <c r="Q853" i="7"/>
  <c r="T643" i="7"/>
  <c r="T633" i="7"/>
  <c r="Q641" i="7"/>
  <c r="Q1004" i="7"/>
  <c r="Q467" i="7"/>
  <c r="Q446" i="7"/>
  <c r="T272" i="7"/>
  <c r="Q547" i="7"/>
  <c r="Q1135" i="7"/>
  <c r="Q799" i="7"/>
  <c r="Q618" i="7"/>
  <c r="T442" i="7"/>
  <c r="T275" i="7"/>
  <c r="T278" i="7"/>
  <c r="Q1025" i="7"/>
  <c r="Q1048" i="7"/>
  <c r="Q397" i="7"/>
  <c r="Q728" i="7"/>
  <c r="Q312" i="7"/>
  <c r="Q918" i="7"/>
  <c r="Q297" i="7"/>
  <c r="T345" i="7"/>
  <c r="T482" i="7"/>
  <c r="T681" i="7"/>
  <c r="Q280" i="7"/>
  <c r="Q980" i="7"/>
  <c r="Q907" i="7"/>
  <c r="Q512" i="7"/>
  <c r="Q997" i="7"/>
  <c r="T438" i="7"/>
  <c r="T287" i="7"/>
  <c r="T561" i="7"/>
  <c r="Q311" i="7"/>
  <c r="Q524" i="7"/>
  <c r="Q911" i="7"/>
  <c r="Q833" i="7"/>
  <c r="Q985" i="7"/>
  <c r="T325" i="7"/>
  <c r="T831" i="7"/>
  <c r="Q1037" i="7"/>
  <c r="Q1126" i="7"/>
  <c r="T1242" i="7"/>
  <c r="T760" i="7"/>
  <c r="Q947" i="7"/>
  <c r="Q778" i="7"/>
  <c r="Q723" i="7"/>
  <c r="T870" i="7"/>
  <c r="T602" i="7"/>
  <c r="T998" i="7"/>
  <c r="Q1020" i="7"/>
  <c r="Q513" i="7"/>
  <c r="Q470" i="7"/>
  <c r="Q945" i="7"/>
  <c r="T1199" i="7"/>
  <c r="T1108" i="7"/>
  <c r="T1016" i="7"/>
  <c r="Q1227" i="7"/>
  <c r="T738" i="7"/>
  <c r="T630" i="7"/>
  <c r="T1229" i="7"/>
  <c r="Q952" i="7"/>
  <c r="Q478" i="7"/>
  <c r="F72" i="11"/>
  <c r="B210" i="11" s="1"/>
  <c r="E175" i="11"/>
  <c r="G72" i="11"/>
  <c r="H183" i="11"/>
  <c r="F183" i="11"/>
  <c r="F190" i="11" s="1"/>
  <c r="E190" i="11"/>
  <c r="E58" i="4"/>
  <c r="D53" i="12"/>
  <c r="F53" i="12" s="1"/>
  <c r="F56" i="4"/>
  <c r="D62" i="12"/>
  <c r="E122" i="7" l="1"/>
  <c r="J15" i="8"/>
  <c r="J22" i="8" s="1"/>
  <c r="B102" i="4" s="1"/>
  <c r="E12" i="15"/>
  <c r="C11" i="15"/>
  <c r="E10" i="15"/>
  <c r="C9" i="15"/>
  <c r="E8" i="15"/>
  <c r="D12" i="15"/>
  <c r="F11" i="15"/>
  <c r="B11" i="15"/>
  <c r="D10" i="15"/>
  <c r="F9" i="15"/>
  <c r="B9" i="15"/>
  <c r="D8" i="15"/>
  <c r="E11" i="15"/>
  <c r="C10" i="15"/>
  <c r="D9" i="15"/>
  <c r="B8" i="15"/>
  <c r="D11" i="15"/>
  <c r="C12" i="15"/>
  <c r="E9" i="15"/>
  <c r="F12" i="15"/>
  <c r="B10" i="15"/>
  <c r="F8" i="15"/>
  <c r="B12" i="15"/>
  <c r="F10" i="15"/>
  <c r="C8" i="15"/>
  <c r="F65" i="4"/>
  <c r="D61" i="12"/>
  <c r="E64" i="4"/>
  <c r="J13" i="8"/>
  <c r="J16" i="8" s="1"/>
  <c r="J21" i="8"/>
  <c r="B101" i="4" s="1"/>
  <c r="L216" i="7"/>
  <c r="L238" i="7"/>
  <c r="L237" i="7"/>
  <c r="L236" i="7"/>
  <c r="L235" i="7"/>
  <c r="L234" i="7"/>
  <c r="L233" i="7"/>
  <c r="M212" i="7"/>
  <c r="M31" i="12" s="1"/>
  <c r="L212" i="7"/>
  <c r="M216" i="7"/>
  <c r="M30" i="12" s="1"/>
  <c r="K212" i="7"/>
  <c r="O31" i="12" s="1"/>
  <c r="L214" i="7"/>
  <c r="M215" i="7"/>
  <c r="M29" i="12" s="1"/>
  <c r="K215" i="7"/>
  <c r="O29" i="12" s="1"/>
  <c r="L215" i="7"/>
  <c r="L213" i="7"/>
  <c r="K216" i="7"/>
  <c r="O30" i="12" s="1"/>
  <c r="G78" i="11"/>
  <c r="G91" i="11" s="1"/>
  <c r="R1037" i="7"/>
  <c r="S1037" i="7"/>
  <c r="R512" i="7"/>
  <c r="S512" i="7"/>
  <c r="R918" i="7"/>
  <c r="S918" i="7"/>
  <c r="R1048" i="7"/>
  <c r="S1048" i="7"/>
  <c r="R547" i="7"/>
  <c r="S547" i="7"/>
  <c r="S853" i="7"/>
  <c r="R853" i="7"/>
  <c r="R1190" i="7"/>
  <c r="S1190" i="7"/>
  <c r="S903" i="7"/>
  <c r="R903" i="7"/>
  <c r="S593" i="7"/>
  <c r="R593" i="7"/>
  <c r="R1073" i="7"/>
  <c r="S1073" i="7"/>
  <c r="S525" i="7"/>
  <c r="R525" i="7"/>
  <c r="R711" i="7"/>
  <c r="S711" i="7"/>
  <c r="S292" i="7"/>
  <c r="R292" i="7"/>
  <c r="S1168" i="7"/>
  <c r="R1168" i="7"/>
  <c r="R417" i="7"/>
  <c r="S417" i="7"/>
  <c r="S745" i="7"/>
  <c r="R745" i="7"/>
  <c r="S928" i="7"/>
  <c r="R928" i="7"/>
  <c r="R673" i="7"/>
  <c r="S673" i="7"/>
  <c r="S691" i="7"/>
  <c r="R691" i="7"/>
  <c r="R1214" i="7"/>
  <c r="S1214" i="7"/>
  <c r="R369" i="7"/>
  <c r="S369" i="7"/>
  <c r="R279" i="7"/>
  <c r="S279" i="7"/>
  <c r="S773" i="7"/>
  <c r="R773" i="7"/>
  <c r="S1140" i="7"/>
  <c r="R1140" i="7"/>
  <c r="S1166" i="7"/>
  <c r="R1166" i="7"/>
  <c r="R1167" i="7"/>
  <c r="S1167" i="7"/>
  <c r="R496" i="7"/>
  <c r="S496" i="7"/>
  <c r="R557" i="7"/>
  <c r="S557" i="7"/>
  <c r="R651" i="7"/>
  <c r="S651" i="7"/>
  <c r="R507" i="7"/>
  <c r="S507" i="7"/>
  <c r="S894" i="7"/>
  <c r="R894" i="7"/>
  <c r="R662" i="7"/>
  <c r="S662" i="7"/>
  <c r="S316" i="7"/>
  <c r="R316" i="7"/>
  <c r="S989" i="7"/>
  <c r="R989" i="7"/>
  <c r="R328" i="7"/>
  <c r="S328" i="7"/>
  <c r="S694" i="7"/>
  <c r="R694" i="7"/>
  <c r="S357" i="7"/>
  <c r="R357" i="7"/>
  <c r="R341" i="7"/>
  <c r="S341" i="7"/>
  <c r="R1239" i="7"/>
  <c r="S1239" i="7"/>
  <c r="R909" i="7"/>
  <c r="S909" i="7"/>
  <c r="S858" i="7"/>
  <c r="R858" i="7"/>
  <c r="S834" i="7"/>
  <c r="R834" i="7"/>
  <c r="R622" i="7"/>
  <c r="S622" i="7"/>
  <c r="R674" i="7"/>
  <c r="S674" i="7"/>
  <c r="S678" i="7"/>
  <c r="R678" i="7"/>
  <c r="R483" i="7"/>
  <c r="S483" i="7"/>
  <c r="R942" i="7"/>
  <c r="S942" i="7"/>
  <c r="R1155" i="7"/>
  <c r="S1155" i="7"/>
  <c r="S287" i="7"/>
  <c r="R287" i="7"/>
  <c r="R304" i="7"/>
  <c r="S304" i="7"/>
  <c r="S1196" i="7"/>
  <c r="R1196" i="7"/>
  <c r="R333" i="7"/>
  <c r="S333" i="7"/>
  <c r="R543" i="7"/>
  <c r="S543" i="7"/>
  <c r="R526" i="7"/>
  <c r="S526" i="7"/>
  <c r="R362" i="7"/>
  <c r="S362" i="7"/>
  <c r="S1044" i="7"/>
  <c r="R1044" i="7"/>
  <c r="R589" i="7"/>
  <c r="S589" i="7"/>
  <c r="S1001" i="7"/>
  <c r="R1001" i="7"/>
  <c r="R346" i="7"/>
  <c r="S346" i="7"/>
  <c r="S840" i="7"/>
  <c r="R840" i="7"/>
  <c r="S616" i="7"/>
  <c r="R616" i="7"/>
  <c r="S817" i="7"/>
  <c r="R817" i="7"/>
  <c r="S1248" i="7"/>
  <c r="R1248" i="7"/>
  <c r="S548" i="7"/>
  <c r="R548" i="7"/>
  <c r="R471" i="7"/>
  <c r="S471" i="7"/>
  <c r="R1177" i="7"/>
  <c r="S1177" i="7"/>
  <c r="S1103" i="7"/>
  <c r="R1103" i="7"/>
  <c r="R486" i="7"/>
  <c r="S486" i="7"/>
  <c r="R264" i="7"/>
  <c r="S264" i="7"/>
  <c r="R359" i="7"/>
  <c r="S359" i="7"/>
  <c r="R568" i="7"/>
  <c r="S568" i="7"/>
  <c r="S931" i="7"/>
  <c r="R931" i="7"/>
  <c r="S552" i="7"/>
  <c r="R552" i="7"/>
  <c r="S1254" i="7"/>
  <c r="R1254" i="7"/>
  <c r="S808" i="7"/>
  <c r="R808" i="7"/>
  <c r="R1057" i="7"/>
  <c r="S1057" i="7"/>
  <c r="S567" i="7"/>
  <c r="R567" i="7"/>
  <c r="S1118" i="7"/>
  <c r="R1118" i="7"/>
  <c r="R376" i="7"/>
  <c r="S376" i="7"/>
  <c r="R1039" i="7"/>
  <c r="S1039" i="7"/>
  <c r="S1047" i="7"/>
  <c r="R1047" i="7"/>
  <c r="R747" i="7"/>
  <c r="S747" i="7"/>
  <c r="S646" i="7"/>
  <c r="R646" i="7"/>
  <c r="R899" i="7"/>
  <c r="S899" i="7"/>
  <c r="R695" i="7"/>
  <c r="S695" i="7"/>
  <c r="S404" i="7"/>
  <c r="R404" i="7"/>
  <c r="S1199" i="7"/>
  <c r="R1199" i="7"/>
  <c r="R1243" i="7"/>
  <c r="S1243" i="7"/>
  <c r="R1090" i="7"/>
  <c r="S1090" i="7"/>
  <c r="S1240" i="7"/>
  <c r="R1240" i="7"/>
  <c r="R368" i="7"/>
  <c r="S368" i="7"/>
  <c r="R895" i="7"/>
  <c r="S895" i="7"/>
  <c r="R487" i="7"/>
  <c r="S487" i="7"/>
  <c r="S935" i="7"/>
  <c r="R935" i="7"/>
  <c r="S536" i="7"/>
  <c r="R536" i="7"/>
  <c r="R1005" i="7"/>
  <c r="S1005" i="7"/>
  <c r="S420" i="7"/>
  <c r="R420" i="7"/>
  <c r="R350" i="7"/>
  <c r="S350" i="7"/>
  <c r="S1105" i="7"/>
  <c r="R1105" i="7"/>
  <c r="R863" i="7"/>
  <c r="S863" i="7"/>
  <c r="S602" i="7"/>
  <c r="R602" i="7"/>
  <c r="R442" i="7"/>
  <c r="S442" i="7"/>
  <c r="R996" i="7"/>
  <c r="S996" i="7"/>
  <c r="S574" i="7"/>
  <c r="R574" i="7"/>
  <c r="R477" i="7"/>
  <c r="S477" i="7"/>
  <c r="R973" i="7"/>
  <c r="S973" i="7"/>
  <c r="S864" i="7"/>
  <c r="R864" i="7"/>
  <c r="R1108" i="7"/>
  <c r="S1108" i="7"/>
  <c r="S1046" i="7"/>
  <c r="R1046" i="7"/>
  <c r="S597" i="7"/>
  <c r="R597" i="7"/>
  <c r="S1180" i="7"/>
  <c r="R1180" i="7"/>
  <c r="R307" i="7"/>
  <c r="S307" i="7"/>
  <c r="S675" i="7"/>
  <c r="R675" i="7"/>
  <c r="R630" i="7"/>
  <c r="S630" i="7"/>
  <c r="R978" i="7"/>
  <c r="S978" i="7"/>
  <c r="S399" i="7"/>
  <c r="R399" i="7"/>
  <c r="S1031" i="7"/>
  <c r="R1031" i="7"/>
  <c r="R319" i="7"/>
  <c r="S319" i="7"/>
  <c r="S870" i="7"/>
  <c r="R870" i="7"/>
  <c r="R402" i="7"/>
  <c r="S402" i="7"/>
  <c r="S741" i="7"/>
  <c r="R741" i="7"/>
  <c r="R610" i="7"/>
  <c r="S610" i="7"/>
  <c r="S1133" i="7"/>
  <c r="R1133" i="7"/>
  <c r="R1170" i="7"/>
  <c r="S1170" i="7"/>
  <c r="R375" i="7"/>
  <c r="S375" i="7"/>
  <c r="R880" i="7"/>
  <c r="S880" i="7"/>
  <c r="R1022" i="7"/>
  <c r="S1022" i="7"/>
  <c r="S1193" i="7"/>
  <c r="R1193" i="7"/>
  <c r="R299" i="7"/>
  <c r="S299" i="7"/>
  <c r="S388" i="7"/>
  <c r="R388" i="7"/>
  <c r="S937" i="7"/>
  <c r="R937" i="7"/>
  <c r="S401" i="7"/>
  <c r="R401" i="7"/>
  <c r="S644" i="7"/>
  <c r="R644" i="7"/>
  <c r="R1142" i="7"/>
  <c r="S1142" i="7"/>
  <c r="S1236" i="7"/>
  <c r="R1236" i="7"/>
  <c r="R1023" i="7"/>
  <c r="S1023" i="7"/>
  <c r="S655" i="7"/>
  <c r="R655" i="7"/>
  <c r="S429" i="7"/>
  <c r="R429" i="7"/>
  <c r="R313" i="7"/>
  <c r="S313" i="7"/>
  <c r="R389" i="7"/>
  <c r="S389" i="7"/>
  <c r="S939" i="7"/>
  <c r="R939" i="7"/>
  <c r="S1144" i="7"/>
  <c r="R1144" i="7"/>
  <c r="R1184" i="7"/>
  <c r="S1184" i="7"/>
  <c r="S293" i="7"/>
  <c r="R293" i="7"/>
  <c r="R354" i="7"/>
  <c r="S354" i="7"/>
  <c r="R637" i="7"/>
  <c r="S637" i="7"/>
  <c r="R626" i="7"/>
  <c r="S626" i="7"/>
  <c r="S551" i="7"/>
  <c r="R551" i="7"/>
  <c r="S559" i="7"/>
  <c r="R559" i="7"/>
  <c r="R454" i="7"/>
  <c r="S454" i="7"/>
  <c r="S342" i="7"/>
  <c r="R342" i="7"/>
  <c r="S1040" i="7"/>
  <c r="R1040" i="7"/>
  <c r="R701" i="7"/>
  <c r="S701" i="7"/>
  <c r="R262" i="7"/>
  <c r="S262" i="7"/>
  <c r="S965" i="7"/>
  <c r="R965" i="7"/>
  <c r="R504" i="7"/>
  <c r="S504" i="7"/>
  <c r="R784" i="7"/>
  <c r="S784" i="7"/>
  <c r="S600" i="7"/>
  <c r="R600" i="7"/>
  <c r="S663" i="7"/>
  <c r="R663" i="7"/>
  <c r="S748" i="7"/>
  <c r="R748" i="7"/>
  <c r="R431" i="7"/>
  <c r="S431" i="7"/>
  <c r="S764" i="7"/>
  <c r="R764" i="7"/>
  <c r="Q147" i="7"/>
  <c r="Q150" i="7"/>
  <c r="Q146" i="7"/>
  <c r="Q149" i="7"/>
  <c r="Q148" i="7"/>
  <c r="Q151" i="7"/>
  <c r="Q152" i="7"/>
  <c r="D138" i="7"/>
  <c r="R478" i="7"/>
  <c r="S478" i="7"/>
  <c r="S1020" i="7"/>
  <c r="R1020" i="7"/>
  <c r="R723" i="7"/>
  <c r="S723" i="7"/>
  <c r="R524" i="7"/>
  <c r="S524" i="7"/>
  <c r="R980" i="7"/>
  <c r="S980" i="7"/>
  <c r="R728" i="7"/>
  <c r="S728" i="7"/>
  <c r="R799" i="7"/>
  <c r="S799" i="7"/>
  <c r="R446" i="7"/>
  <c r="S446" i="7"/>
  <c r="R1054" i="7"/>
  <c r="S1054" i="7"/>
  <c r="R580" i="7"/>
  <c r="S580" i="7"/>
  <c r="R385" i="7"/>
  <c r="S385" i="7"/>
  <c r="S867" i="7"/>
  <c r="R867" i="7"/>
  <c r="S416" i="7"/>
  <c r="R416" i="7"/>
  <c r="R1013" i="7"/>
  <c r="S1013" i="7"/>
  <c r="S577" i="7"/>
  <c r="R577" i="7"/>
  <c r="S1045" i="7"/>
  <c r="R1045" i="7"/>
  <c r="R554" i="7"/>
  <c r="S554" i="7"/>
  <c r="S302" i="7"/>
  <c r="R302" i="7"/>
  <c r="S629" i="7"/>
  <c r="R629" i="7"/>
  <c r="S961" i="7"/>
  <c r="R961" i="7"/>
  <c r="S753" i="7"/>
  <c r="R753" i="7"/>
  <c r="S321" i="7"/>
  <c r="R321" i="7"/>
  <c r="R461" i="7"/>
  <c r="S461" i="7"/>
  <c r="S539" i="7"/>
  <c r="R539" i="7"/>
  <c r="R1238" i="7"/>
  <c r="S1238" i="7"/>
  <c r="S1232" i="7"/>
  <c r="R1232" i="7"/>
  <c r="R981" i="7"/>
  <c r="S981" i="7"/>
  <c r="R854" i="7"/>
  <c r="S854" i="7"/>
  <c r="S613" i="7"/>
  <c r="R613" i="7"/>
  <c r="S474" i="7"/>
  <c r="R474" i="7"/>
  <c r="R607" i="7"/>
  <c r="S607" i="7"/>
  <c r="R1071" i="7"/>
  <c r="S1071" i="7"/>
  <c r="S1097" i="7"/>
  <c r="R1097" i="7"/>
  <c r="R1244" i="7"/>
  <c r="S1244" i="7"/>
  <c r="S542" i="7"/>
  <c r="R542" i="7"/>
  <c r="S1218" i="7"/>
  <c r="R1218" i="7"/>
  <c r="S564" i="7"/>
  <c r="R564" i="7"/>
  <c r="R852" i="7"/>
  <c r="S852" i="7"/>
  <c r="R984" i="7"/>
  <c r="S984" i="7"/>
  <c r="R692" i="7"/>
  <c r="S692" i="7"/>
  <c r="R1162" i="7"/>
  <c r="S1162" i="7"/>
  <c r="R850" i="7"/>
  <c r="S850" i="7"/>
  <c r="R535" i="7"/>
  <c r="S535" i="7"/>
  <c r="S682" i="7"/>
  <c r="R682" i="7"/>
  <c r="R1211" i="7"/>
  <c r="S1211" i="7"/>
  <c r="R1010" i="7"/>
  <c r="S1010" i="7"/>
  <c r="R1175" i="7"/>
  <c r="S1175" i="7"/>
  <c r="S444" i="7"/>
  <c r="R444" i="7"/>
  <c r="R489" i="7"/>
  <c r="S489" i="7"/>
  <c r="R658" i="7"/>
  <c r="S658" i="7"/>
  <c r="S1152" i="7"/>
  <c r="R1152" i="7"/>
  <c r="S1210" i="7"/>
  <c r="R1210" i="7"/>
  <c r="S1255" i="7"/>
  <c r="R1255" i="7"/>
  <c r="S780" i="7"/>
  <c r="R780" i="7"/>
  <c r="S1213" i="7"/>
  <c r="R1213" i="7"/>
  <c r="R627" i="7"/>
  <c r="S627" i="7"/>
  <c r="R771" i="7"/>
  <c r="S771" i="7"/>
  <c r="S995" i="7"/>
  <c r="R995" i="7"/>
  <c r="R465" i="7"/>
  <c r="S465" i="7"/>
  <c r="S1202" i="7"/>
  <c r="R1202" i="7"/>
  <c r="S847" i="7"/>
  <c r="R847" i="7"/>
  <c r="R954" i="7"/>
  <c r="S954" i="7"/>
  <c r="S661" i="7"/>
  <c r="R661" i="7"/>
  <c r="S927" i="7"/>
  <c r="R927" i="7"/>
  <c r="R1111" i="7"/>
  <c r="S1111" i="7"/>
  <c r="R590" i="7"/>
  <c r="S590" i="7"/>
  <c r="S285" i="7"/>
  <c r="R285" i="7"/>
  <c r="R606" i="7"/>
  <c r="S606" i="7"/>
  <c r="S460" i="7"/>
  <c r="R460" i="7"/>
  <c r="R1076" i="7"/>
  <c r="S1076" i="7"/>
  <c r="R322" i="7"/>
  <c r="S322" i="7"/>
  <c r="S1112" i="7"/>
  <c r="R1112" i="7"/>
  <c r="S374" i="7"/>
  <c r="R374" i="7"/>
  <c r="R1120" i="7"/>
  <c r="S1120" i="7"/>
  <c r="R562" i="7"/>
  <c r="S562" i="7"/>
  <c r="R294" i="7"/>
  <c r="S294" i="7"/>
  <c r="S1026" i="7"/>
  <c r="R1026" i="7"/>
  <c r="R1157" i="7"/>
  <c r="S1157" i="7"/>
  <c r="S1119" i="7"/>
  <c r="R1119" i="7"/>
  <c r="S520" i="7"/>
  <c r="R520" i="7"/>
  <c r="R277" i="7"/>
  <c r="S277" i="7"/>
  <c r="S777" i="7"/>
  <c r="R777" i="7"/>
  <c r="S1122" i="7"/>
  <c r="R1122" i="7"/>
  <c r="S756" i="7"/>
  <c r="R756" i="7"/>
  <c r="S1165" i="7"/>
  <c r="R1165" i="7"/>
  <c r="R877" i="7"/>
  <c r="S877" i="7"/>
  <c r="S889" i="7"/>
  <c r="R889" i="7"/>
  <c r="R821" i="7"/>
  <c r="S821" i="7"/>
  <c r="R355" i="7"/>
  <c r="S355" i="7"/>
  <c r="R514" i="7"/>
  <c r="S514" i="7"/>
  <c r="R364" i="7"/>
  <c r="S364" i="7"/>
  <c r="R820" i="7"/>
  <c r="S820" i="7"/>
  <c r="S1148" i="7"/>
  <c r="R1148" i="7"/>
  <c r="S360" i="7"/>
  <c r="R360" i="7"/>
  <c r="R1189" i="7"/>
  <c r="S1189" i="7"/>
  <c r="R571" i="7"/>
  <c r="S571" i="7"/>
  <c r="S521" i="7"/>
  <c r="R521" i="7"/>
  <c r="S941" i="7"/>
  <c r="R941" i="7"/>
  <c r="R904" i="7"/>
  <c r="S904" i="7"/>
  <c r="R1147" i="7"/>
  <c r="S1147" i="7"/>
  <c r="R349" i="7"/>
  <c r="S349" i="7"/>
  <c r="S348" i="7"/>
  <c r="R348" i="7"/>
  <c r="R1027" i="7"/>
  <c r="S1027" i="7"/>
  <c r="R910" i="7"/>
  <c r="S910" i="7"/>
  <c r="S334" i="7"/>
  <c r="R334" i="7"/>
  <c r="S532" i="7"/>
  <c r="R532" i="7"/>
  <c r="S578" i="7"/>
  <c r="R578" i="7"/>
  <c r="R351" i="7"/>
  <c r="S351" i="7"/>
  <c r="S1159" i="7"/>
  <c r="R1159" i="7"/>
  <c r="R759" i="7"/>
  <c r="S759" i="7"/>
  <c r="R566" i="7"/>
  <c r="S566" i="7"/>
  <c r="O28" i="12"/>
  <c r="N213" i="7"/>
  <c r="O213" i="7" s="1"/>
  <c r="S1164" i="7"/>
  <c r="R1164" i="7"/>
  <c r="S391" i="7"/>
  <c r="R391" i="7"/>
  <c r="R724" i="7"/>
  <c r="S724" i="7"/>
  <c r="S879" i="7"/>
  <c r="R879" i="7"/>
  <c r="S770" i="7"/>
  <c r="R770" i="7"/>
  <c r="R594" i="7"/>
  <c r="S594" i="7"/>
  <c r="R953" i="7"/>
  <c r="S953" i="7"/>
  <c r="R605" i="7"/>
  <c r="S605" i="7"/>
  <c r="R336" i="7"/>
  <c r="S336" i="7"/>
  <c r="R453" i="7"/>
  <c r="S453" i="7"/>
  <c r="S595" i="7"/>
  <c r="R595" i="7"/>
  <c r="S1079" i="7"/>
  <c r="R1079" i="7"/>
  <c r="S1250" i="7"/>
  <c r="R1250" i="7"/>
  <c r="S896" i="7"/>
  <c r="R896" i="7"/>
  <c r="R473" i="7"/>
  <c r="S473" i="7"/>
  <c r="S1094" i="7"/>
  <c r="R1094" i="7"/>
  <c r="S737" i="7"/>
  <c r="R737" i="7"/>
  <c r="S421" i="7"/>
  <c r="R421" i="7"/>
  <c r="R1151" i="7"/>
  <c r="S1151" i="7"/>
  <c r="S372" i="7"/>
  <c r="R372" i="7"/>
  <c r="R1062" i="7"/>
  <c r="S1062" i="7"/>
  <c r="S639" i="7"/>
  <c r="R639" i="7"/>
  <c r="S415" i="7"/>
  <c r="R415" i="7"/>
  <c r="S418" i="7"/>
  <c r="R418" i="7"/>
  <c r="S632" i="7"/>
  <c r="R632" i="7"/>
  <c r="R707" i="7"/>
  <c r="S707" i="7"/>
  <c r="R1049" i="7"/>
  <c r="S1049" i="7"/>
  <c r="R276" i="7"/>
  <c r="S276" i="7"/>
  <c r="S476" i="7"/>
  <c r="R476" i="7"/>
  <c r="R730" i="7"/>
  <c r="S730" i="7"/>
  <c r="R783" i="7"/>
  <c r="S783" i="7"/>
  <c r="R488" i="7"/>
  <c r="S488" i="7"/>
  <c r="S314" i="7"/>
  <c r="R314" i="7"/>
  <c r="S1253" i="7"/>
  <c r="R1253" i="7"/>
  <c r="R373" i="7"/>
  <c r="S373" i="7"/>
  <c r="R968" i="7"/>
  <c r="S968" i="7"/>
  <c r="S1036" i="7"/>
  <c r="R1036" i="7"/>
  <c r="S749" i="7"/>
  <c r="R749" i="7"/>
  <c r="R1091" i="7"/>
  <c r="S1091" i="7"/>
  <c r="R1096" i="7"/>
  <c r="S1096" i="7"/>
  <c r="S1139" i="7"/>
  <c r="R1139" i="7"/>
  <c r="R411" i="7"/>
  <c r="S411" i="7"/>
  <c r="S1241" i="7"/>
  <c r="R1241" i="7"/>
  <c r="R913" i="7"/>
  <c r="S913" i="7"/>
  <c r="S1131" i="7"/>
  <c r="R1131" i="7"/>
  <c r="S1220" i="7"/>
  <c r="R1220" i="7"/>
  <c r="S382" i="7"/>
  <c r="R382" i="7"/>
  <c r="S831" i="7"/>
  <c r="R831" i="7"/>
  <c r="S503" i="7"/>
  <c r="R503" i="7"/>
  <c r="R1129" i="7"/>
  <c r="S1129" i="7"/>
  <c r="R888" i="7"/>
  <c r="S888" i="7"/>
  <c r="S371" i="7"/>
  <c r="R371" i="7"/>
  <c r="R506" i="7"/>
  <c r="S506" i="7"/>
  <c r="R274" i="7"/>
  <c r="S274" i="7"/>
  <c r="R527" i="7"/>
  <c r="S527" i="7"/>
  <c r="R638" i="7"/>
  <c r="S638" i="7"/>
  <c r="R740" i="7"/>
  <c r="S740" i="7"/>
  <c r="S815" i="7"/>
  <c r="R815" i="7"/>
  <c r="R1174" i="7"/>
  <c r="S1174" i="7"/>
  <c r="S875" i="7"/>
  <c r="R875" i="7"/>
  <c r="S648" i="7"/>
  <c r="R648" i="7"/>
  <c r="R697" i="7"/>
  <c r="S697" i="7"/>
  <c r="S729" i="7"/>
  <c r="R729" i="7"/>
  <c r="S1000" i="7"/>
  <c r="R1000" i="7"/>
  <c r="S378" i="7"/>
  <c r="R378" i="7"/>
  <c r="S882" i="7"/>
  <c r="R882" i="7"/>
  <c r="S1160" i="7"/>
  <c r="R1160" i="7"/>
  <c r="R1252" i="7"/>
  <c r="S1252" i="7"/>
  <c r="S790" i="7"/>
  <c r="R790" i="7"/>
  <c r="R1249" i="7"/>
  <c r="S1249" i="7"/>
  <c r="S1154" i="7"/>
  <c r="R1154" i="7"/>
  <c r="S640" i="7"/>
  <c r="R640" i="7"/>
  <c r="S1110" i="7"/>
  <c r="R1110" i="7"/>
  <c r="S806" i="7"/>
  <c r="R806" i="7"/>
  <c r="R587" i="7"/>
  <c r="S587" i="7"/>
  <c r="R1113" i="7"/>
  <c r="S1113" i="7"/>
  <c r="R1201" i="7"/>
  <c r="S1201" i="7"/>
  <c r="S876" i="7"/>
  <c r="R876" i="7"/>
  <c r="S885" i="7"/>
  <c r="R885" i="7"/>
  <c r="R427" i="7"/>
  <c r="S427" i="7"/>
  <c r="S433" i="7"/>
  <c r="R433" i="7"/>
  <c r="R282" i="7"/>
  <c r="S282" i="7"/>
  <c r="R964" i="7"/>
  <c r="S964" i="7"/>
  <c r="S902" i="7"/>
  <c r="R902" i="7"/>
  <c r="R449" i="7"/>
  <c r="S449" i="7"/>
  <c r="S693" i="7"/>
  <c r="R693" i="7"/>
  <c r="R829" i="7"/>
  <c r="S829" i="7"/>
  <c r="S320" i="7"/>
  <c r="R320" i="7"/>
  <c r="R653" i="7"/>
  <c r="S653" i="7"/>
  <c r="R1014" i="7"/>
  <c r="S1014" i="7"/>
  <c r="S1247" i="7"/>
  <c r="R1247" i="7"/>
  <c r="R672" i="7"/>
  <c r="S672" i="7"/>
  <c r="R289" i="7"/>
  <c r="S289" i="7"/>
  <c r="R439" i="7"/>
  <c r="S439" i="7"/>
  <c r="S857" i="7"/>
  <c r="R857" i="7"/>
  <c r="S330" i="7"/>
  <c r="R330" i="7"/>
  <c r="S395" i="7"/>
  <c r="R395" i="7"/>
  <c r="S493" i="7"/>
  <c r="R493" i="7"/>
  <c r="S796" i="7"/>
  <c r="R796" i="7"/>
  <c r="S1228" i="7"/>
  <c r="R1228" i="7"/>
  <c r="R962" i="7"/>
  <c r="S962" i="7"/>
  <c r="R788" i="7"/>
  <c r="S788" i="7"/>
  <c r="S824" i="7"/>
  <c r="R824" i="7"/>
  <c r="R901" i="7"/>
  <c r="S901" i="7"/>
  <c r="S1109" i="7"/>
  <c r="R1109" i="7"/>
  <c r="S1125" i="7"/>
  <c r="R1125" i="7"/>
  <c r="R1055" i="7"/>
  <c r="S1055" i="7"/>
  <c r="R1053" i="7"/>
  <c r="S1053" i="7"/>
  <c r="S1085" i="7"/>
  <c r="R1085" i="7"/>
  <c r="R272" i="7"/>
  <c r="S272" i="7"/>
  <c r="S905" i="7"/>
  <c r="R905" i="7"/>
  <c r="S634" i="7"/>
  <c r="R634" i="7"/>
  <c r="R734" i="7"/>
  <c r="S734" i="7"/>
  <c r="S1134" i="7"/>
  <c r="R1134" i="7"/>
  <c r="S534" i="7"/>
  <c r="R534" i="7"/>
  <c r="S1009" i="7"/>
  <c r="R1009" i="7"/>
  <c r="R1089" i="7"/>
  <c r="S1089" i="7"/>
  <c r="S390" i="7"/>
  <c r="R390" i="7"/>
  <c r="R1075" i="7"/>
  <c r="S1075" i="7"/>
  <c r="S458" i="7"/>
  <c r="R458" i="7"/>
  <c r="S620" i="7"/>
  <c r="R620" i="7"/>
  <c r="R572" i="7"/>
  <c r="S572" i="7"/>
  <c r="S754" i="7"/>
  <c r="R754" i="7"/>
  <c r="R929" i="7"/>
  <c r="S929" i="7"/>
  <c r="S801" i="7"/>
  <c r="R801" i="7"/>
  <c r="R804" i="7"/>
  <c r="S804" i="7"/>
  <c r="R1183" i="7"/>
  <c r="S1183" i="7"/>
  <c r="S689" i="7"/>
  <c r="R689" i="7"/>
  <c r="R479" i="7"/>
  <c r="S479" i="7"/>
  <c r="R1015" i="7"/>
  <c r="S1015" i="7"/>
  <c r="R308" i="7"/>
  <c r="S308" i="7"/>
  <c r="E60" i="4"/>
  <c r="D56" i="12"/>
  <c r="F56" i="12" s="1"/>
  <c r="F59" i="4"/>
  <c r="F64" i="4" s="1"/>
  <c r="R1068" i="7"/>
  <c r="S1068" i="7"/>
  <c r="S702" i="7"/>
  <c r="R702" i="7"/>
  <c r="S470" i="7"/>
  <c r="R470" i="7"/>
  <c r="S947" i="7"/>
  <c r="R947" i="7"/>
  <c r="S833" i="7"/>
  <c r="R833" i="7"/>
  <c r="R1004" i="7"/>
  <c r="S1004" i="7"/>
  <c r="R268" i="7"/>
  <c r="S268" i="7"/>
  <c r="R318" i="7"/>
  <c r="S318" i="7"/>
  <c r="N214" i="7"/>
  <c r="O214" i="7" s="1"/>
  <c r="O27" i="12"/>
  <c r="R1003" i="7"/>
  <c r="S1003" i="7"/>
  <c r="R951" i="7"/>
  <c r="S951" i="7"/>
  <c r="R509" i="7"/>
  <c r="S509" i="7"/>
  <c r="S472" i="7"/>
  <c r="R472" i="7"/>
  <c r="S1242" i="7"/>
  <c r="R1242" i="7"/>
  <c r="S966" i="7"/>
  <c r="R966" i="7"/>
  <c r="R301" i="7"/>
  <c r="S301" i="7"/>
  <c r="R999" i="7"/>
  <c r="S999" i="7"/>
  <c r="R680" i="7"/>
  <c r="S680" i="7"/>
  <c r="S327" i="7"/>
  <c r="R327" i="7"/>
  <c r="S891" i="7"/>
  <c r="R891" i="7"/>
  <c r="S755" i="7"/>
  <c r="R755" i="7"/>
  <c r="R1163" i="7"/>
  <c r="S1163" i="7"/>
  <c r="S1101" i="7"/>
  <c r="R1101" i="7"/>
  <c r="S441" i="7"/>
  <c r="R441" i="7"/>
  <c r="H235" i="7"/>
  <c r="R258" i="7"/>
  <c r="H236" i="7"/>
  <c r="H238" i="7"/>
  <c r="J29" i="8" s="1"/>
  <c r="B109" i="4" s="1"/>
  <c r="S258" i="7"/>
  <c r="H234" i="7"/>
  <c r="H237" i="7"/>
  <c r="R237" i="7" s="1"/>
  <c r="H233" i="7"/>
  <c r="R233" i="7" s="1"/>
  <c r="R445" i="7"/>
  <c r="S445" i="7"/>
  <c r="R1143" i="7"/>
  <c r="S1143" i="7"/>
  <c r="S668" i="7"/>
  <c r="R668" i="7"/>
  <c r="R591" i="7"/>
  <c r="S591" i="7"/>
  <c r="S1100" i="7"/>
  <c r="R1100" i="7"/>
  <c r="S943" i="7"/>
  <c r="R943" i="7"/>
  <c r="S1069" i="7"/>
  <c r="R1069" i="7"/>
  <c r="S400" i="7"/>
  <c r="R400" i="7"/>
  <c r="R839" i="7"/>
  <c r="S839" i="7"/>
  <c r="S1137" i="7"/>
  <c r="R1137" i="7"/>
  <c r="R335" i="7"/>
  <c r="S335" i="7"/>
  <c r="R976" i="7"/>
  <c r="S976" i="7"/>
  <c r="S1034" i="7"/>
  <c r="R1034" i="7"/>
  <c r="S760" i="7"/>
  <c r="R760" i="7"/>
  <c r="S683" i="7"/>
  <c r="R683" i="7"/>
  <c r="R1029" i="7"/>
  <c r="S1029" i="7"/>
  <c r="S266" i="7"/>
  <c r="R266" i="7"/>
  <c r="V258" i="11"/>
  <c r="U258" i="11"/>
  <c r="S451" i="7"/>
  <c r="R451" i="7"/>
  <c r="R733" i="7"/>
  <c r="S733" i="7"/>
  <c r="R1235" i="7"/>
  <c r="S1235" i="7"/>
  <c r="R652" i="7"/>
  <c r="S652" i="7"/>
  <c r="S900" i="7"/>
  <c r="R900" i="7"/>
  <c r="R960" i="7"/>
  <c r="S960" i="7"/>
  <c r="R1161" i="7"/>
  <c r="S1161" i="7"/>
  <c r="S1194" i="7"/>
  <c r="R1194" i="7"/>
  <c r="S1059" i="7"/>
  <c r="R1059" i="7"/>
  <c r="R916" i="7"/>
  <c r="S916" i="7"/>
  <c r="S434" i="7"/>
  <c r="R434" i="7"/>
  <c r="R1182" i="7"/>
  <c r="S1182" i="7"/>
  <c r="S887" i="7"/>
  <c r="R887" i="7"/>
  <c r="S1158" i="7"/>
  <c r="R1158" i="7"/>
  <c r="R838" i="7"/>
  <c r="S838" i="7"/>
  <c r="S412" i="7"/>
  <c r="R412" i="7"/>
  <c r="S643" i="7"/>
  <c r="R643" i="7"/>
  <c r="S558" i="7"/>
  <c r="R558" i="7"/>
  <c r="S1078" i="7"/>
  <c r="R1078" i="7"/>
  <c r="R576" i="7"/>
  <c r="S576" i="7"/>
  <c r="S612" i="7"/>
  <c r="R612" i="7"/>
  <c r="S750" i="7"/>
  <c r="R750" i="7"/>
  <c r="S1178" i="7"/>
  <c r="R1178" i="7"/>
  <c r="S1095" i="7"/>
  <c r="R1095" i="7"/>
  <c r="R380" i="7"/>
  <c r="S380" i="7"/>
  <c r="S669" i="7"/>
  <c r="R669" i="7"/>
  <c r="S381" i="7"/>
  <c r="R381" i="7"/>
  <c r="S394" i="7"/>
  <c r="R394" i="7"/>
  <c r="S1087" i="7"/>
  <c r="R1087" i="7"/>
  <c r="S807" i="7"/>
  <c r="R807" i="7"/>
  <c r="R934" i="7"/>
  <c r="S934" i="7"/>
  <c r="R1231" i="7"/>
  <c r="S1231" i="7"/>
  <c r="R676" i="7"/>
  <c r="S676" i="7"/>
  <c r="S731" i="7"/>
  <c r="R731" i="7"/>
  <c r="R698" i="7"/>
  <c r="S698" i="7"/>
  <c r="R1224" i="7"/>
  <c r="S1224" i="7"/>
  <c r="S722" i="7"/>
  <c r="R722" i="7"/>
  <c r="S805" i="7"/>
  <c r="R805" i="7"/>
  <c r="S1104" i="7"/>
  <c r="R1104" i="7"/>
  <c r="S409" i="7"/>
  <c r="R409" i="7"/>
  <c r="S690" i="7"/>
  <c r="R690" i="7"/>
  <c r="R537" i="7"/>
  <c r="S537" i="7"/>
  <c r="R270" i="7"/>
  <c r="S270" i="7"/>
  <c r="S408" i="7"/>
  <c r="R408" i="7"/>
  <c r="R1226" i="7"/>
  <c r="S1226" i="7"/>
  <c r="S1245" i="7"/>
  <c r="R1245" i="7"/>
  <c r="R448" i="7"/>
  <c r="S448" i="7"/>
  <c r="S767" i="7"/>
  <c r="R767" i="7"/>
  <c r="R615" i="7"/>
  <c r="S615" i="7"/>
  <c r="S440" i="7"/>
  <c r="R440" i="7"/>
  <c r="R979" i="7"/>
  <c r="S979" i="7"/>
  <c r="R1251" i="7"/>
  <c r="S1251" i="7"/>
  <c r="R963" i="7"/>
  <c r="S963" i="7"/>
  <c r="S892" i="7"/>
  <c r="R892" i="7"/>
  <c r="R1107" i="7"/>
  <c r="S1107" i="7"/>
  <c r="S860" i="7"/>
  <c r="R860" i="7"/>
  <c r="R687" i="7"/>
  <c r="S687" i="7"/>
  <c r="S998" i="7"/>
  <c r="R998" i="7"/>
  <c r="S1191" i="7"/>
  <c r="R1191" i="7"/>
  <c r="S363" i="7"/>
  <c r="R363" i="7"/>
  <c r="R538" i="7"/>
  <c r="S538" i="7"/>
  <c r="R797" i="7"/>
  <c r="S797" i="7"/>
  <c r="R1187" i="7"/>
  <c r="S1187" i="7"/>
  <c r="R1080" i="7"/>
  <c r="S1080" i="7"/>
  <c r="R843" i="7"/>
  <c r="S843" i="7"/>
  <c r="R584" i="7"/>
  <c r="S584" i="7"/>
  <c r="R708" i="7"/>
  <c r="S708" i="7"/>
  <c r="S296" i="7"/>
  <c r="R296" i="7"/>
  <c r="S273" i="7"/>
  <c r="R273" i="7"/>
  <c r="R1204" i="7"/>
  <c r="S1204" i="7"/>
  <c r="S490" i="7"/>
  <c r="R490" i="7"/>
  <c r="R719" i="7"/>
  <c r="S719" i="7"/>
  <c r="S619" i="7"/>
  <c r="R619" i="7"/>
  <c r="R665" i="7"/>
  <c r="S665" i="7"/>
  <c r="S1081" i="7"/>
  <c r="R1081" i="7"/>
  <c r="R1230" i="7"/>
  <c r="S1230" i="7"/>
  <c r="R608" i="7"/>
  <c r="S608" i="7"/>
  <c r="R930" i="7"/>
  <c r="S930" i="7"/>
  <c r="S709" i="7"/>
  <c r="R709" i="7"/>
  <c r="R1128" i="7"/>
  <c r="S1128" i="7"/>
  <c r="S494" i="7"/>
  <c r="R494" i="7"/>
  <c r="R332" i="7"/>
  <c r="S332" i="7"/>
  <c r="S513" i="7"/>
  <c r="R513" i="7"/>
  <c r="S911" i="7"/>
  <c r="R911" i="7"/>
  <c r="S907" i="7"/>
  <c r="R907" i="7"/>
  <c r="R312" i="7"/>
  <c r="S312" i="7"/>
  <c r="R1025" i="7"/>
  <c r="S1025" i="7"/>
  <c r="R618" i="7"/>
  <c r="S618" i="7"/>
  <c r="R641" i="7"/>
  <c r="S641" i="7"/>
  <c r="S1063" i="7"/>
  <c r="R1063" i="7"/>
  <c r="R869" i="7"/>
  <c r="S869" i="7"/>
  <c r="S1150" i="7"/>
  <c r="R1150" i="7"/>
  <c r="R766" i="7"/>
  <c r="S766" i="7"/>
  <c r="R582" i="7"/>
  <c r="S582" i="7"/>
  <c r="R1041" i="7"/>
  <c r="S1041" i="7"/>
  <c r="R603" i="7"/>
  <c r="S603" i="7"/>
  <c r="S969" i="7"/>
  <c r="R969" i="7"/>
  <c r="S1258" i="7"/>
  <c r="R1258" i="7"/>
  <c r="S924" i="7"/>
  <c r="R924" i="7"/>
  <c r="R991" i="7"/>
  <c r="S991" i="7"/>
  <c r="S379" i="7"/>
  <c r="R379" i="7"/>
  <c r="R706" i="7"/>
  <c r="S706" i="7"/>
  <c r="S325" i="7"/>
  <c r="R325" i="7"/>
  <c r="R974" i="7"/>
  <c r="S974" i="7"/>
  <c r="S263" i="7"/>
  <c r="R263" i="7"/>
  <c r="R654" i="7"/>
  <c r="S654" i="7"/>
  <c r="S699" i="7"/>
  <c r="R699" i="7"/>
  <c r="S920" i="7"/>
  <c r="R920" i="7"/>
  <c r="R949" i="7"/>
  <c r="S949" i="7"/>
  <c r="S1114" i="7"/>
  <c r="R1114" i="7"/>
  <c r="R353" i="7"/>
  <c r="S353" i="7"/>
  <c r="S958" i="7"/>
  <c r="R958" i="7"/>
  <c r="S841" i="7"/>
  <c r="R841" i="7"/>
  <c r="R452" i="7"/>
  <c r="S452" i="7"/>
  <c r="R361" i="7"/>
  <c r="S361" i="7"/>
  <c r="S1032" i="7"/>
  <c r="R1032" i="7"/>
  <c r="R923" i="7"/>
  <c r="S923" i="7"/>
  <c r="R1219" i="7"/>
  <c r="S1219" i="7"/>
  <c r="R762" i="7"/>
  <c r="S762" i="7"/>
  <c r="S1019" i="7"/>
  <c r="R1019" i="7"/>
  <c r="S424" i="7"/>
  <c r="R424" i="7"/>
  <c r="S356" i="7"/>
  <c r="R356" i="7"/>
  <c r="R1077" i="7"/>
  <c r="S1077" i="7"/>
  <c r="R306" i="7"/>
  <c r="S306" i="7"/>
  <c r="S1033" i="7"/>
  <c r="R1033" i="7"/>
  <c r="S573" i="7"/>
  <c r="R573" i="7"/>
  <c r="S450" i="7"/>
  <c r="R450" i="7"/>
  <c r="S795" i="7"/>
  <c r="R795" i="7"/>
  <c r="R933" i="7"/>
  <c r="S933" i="7"/>
  <c r="R611" i="7"/>
  <c r="S611" i="7"/>
  <c r="R873" i="7"/>
  <c r="S873" i="7"/>
  <c r="R497" i="7"/>
  <c r="S497" i="7"/>
  <c r="S1058" i="7"/>
  <c r="R1058" i="7"/>
  <c r="S922" i="7"/>
  <c r="R922" i="7"/>
  <c r="S685" i="7"/>
  <c r="R685" i="7"/>
  <c r="R761" i="7"/>
  <c r="S761" i="7"/>
  <c r="S919" i="7"/>
  <c r="R919" i="7"/>
  <c r="S531" i="7"/>
  <c r="R531" i="7"/>
  <c r="R596" i="7"/>
  <c r="S596" i="7"/>
  <c r="R802" i="7"/>
  <c r="S802" i="7"/>
  <c r="S782" i="7"/>
  <c r="R782" i="7"/>
  <c r="S430" i="7"/>
  <c r="R430" i="7"/>
  <c r="S781" i="7"/>
  <c r="R781" i="7"/>
  <c r="S624" i="7"/>
  <c r="R624" i="7"/>
  <c r="R1256" i="7"/>
  <c r="S1256" i="7"/>
  <c r="S1065" i="7"/>
  <c r="R1065" i="7"/>
  <c r="S944" i="7"/>
  <c r="R944" i="7"/>
  <c r="R455" i="7"/>
  <c r="S455" i="7"/>
  <c r="R715" i="7"/>
  <c r="S715" i="7"/>
  <c r="R482" i="7"/>
  <c r="S482" i="7"/>
  <c r="S825" i="7"/>
  <c r="R825" i="7"/>
  <c r="R868" i="7"/>
  <c r="S868" i="7"/>
  <c r="S261" i="7"/>
  <c r="R261" i="7"/>
  <c r="S772" i="7"/>
  <c r="R772" i="7"/>
  <c r="S657" i="7"/>
  <c r="R657" i="7"/>
  <c r="R932" i="7"/>
  <c r="S932" i="7"/>
  <c r="R936" i="7"/>
  <c r="S936" i="7"/>
  <c r="R267" i="7"/>
  <c r="S267" i="7"/>
  <c r="S501" i="7"/>
  <c r="R501" i="7"/>
  <c r="S765" i="7"/>
  <c r="R765" i="7"/>
  <c r="R670" i="7"/>
  <c r="S670" i="7"/>
  <c r="S874" i="7"/>
  <c r="R874" i="7"/>
  <c r="R284" i="7"/>
  <c r="S284" i="7"/>
  <c r="R1234" i="7"/>
  <c r="S1234" i="7"/>
  <c r="S631" i="7"/>
  <c r="R631" i="7"/>
  <c r="R1086" i="7"/>
  <c r="S1086" i="7"/>
  <c r="R837" i="7"/>
  <c r="S837" i="7"/>
  <c r="S921" i="7"/>
  <c r="R921" i="7"/>
  <c r="S575" i="7"/>
  <c r="R575" i="7"/>
  <c r="S459" i="7"/>
  <c r="R459" i="7"/>
  <c r="R269" i="7"/>
  <c r="S269" i="7"/>
  <c r="S1018" i="7"/>
  <c r="R1018" i="7"/>
  <c r="S1203" i="7"/>
  <c r="R1203" i="7"/>
  <c r="R518" i="7"/>
  <c r="S518" i="7"/>
  <c r="R803" i="7"/>
  <c r="S803" i="7"/>
  <c r="R986" i="7"/>
  <c r="S986" i="7"/>
  <c r="S1257" i="7"/>
  <c r="R1257" i="7"/>
  <c r="R1024" i="7"/>
  <c r="S1024" i="7"/>
  <c r="S1007" i="7"/>
  <c r="R1007" i="7"/>
  <c r="S967" i="7"/>
  <c r="R967" i="7"/>
  <c r="R515" i="7"/>
  <c r="S515" i="7"/>
  <c r="R505" i="7"/>
  <c r="S505" i="7"/>
  <c r="R550" i="7"/>
  <c r="S550" i="7"/>
  <c r="S1195" i="7"/>
  <c r="R1195" i="7"/>
  <c r="S746" i="7"/>
  <c r="R746" i="7"/>
  <c r="S1176" i="7"/>
  <c r="R1176" i="7"/>
  <c r="S556" i="7"/>
  <c r="R556" i="7"/>
  <c r="S464" i="7"/>
  <c r="R464" i="7"/>
  <c r="R1197" i="7"/>
  <c r="S1197" i="7"/>
  <c r="R1115" i="7"/>
  <c r="S1115" i="7"/>
  <c r="R1246" i="7"/>
  <c r="S1246" i="7"/>
  <c r="R738" i="7"/>
  <c r="S738" i="7"/>
  <c r="R271" i="7"/>
  <c r="S271" i="7"/>
  <c r="S845" i="7"/>
  <c r="R845" i="7"/>
  <c r="R366" i="7"/>
  <c r="S366" i="7"/>
  <c r="S912" i="7"/>
  <c r="R912" i="7"/>
  <c r="R585" i="7"/>
  <c r="S585" i="7"/>
  <c r="R818" i="7"/>
  <c r="S818" i="7"/>
  <c r="R530" i="7"/>
  <c r="S530" i="7"/>
  <c r="S851" i="7"/>
  <c r="R851" i="7"/>
  <c r="R779" i="7"/>
  <c r="S779" i="7"/>
  <c r="R1132" i="7"/>
  <c r="S1132" i="7"/>
  <c r="S604" i="7"/>
  <c r="R604" i="7"/>
  <c r="R519" i="7"/>
  <c r="S519" i="7"/>
  <c r="R794" i="7"/>
  <c r="S794" i="7"/>
  <c r="S352" i="7"/>
  <c r="R352" i="7"/>
  <c r="S956" i="7"/>
  <c r="R956" i="7"/>
  <c r="S1082" i="7"/>
  <c r="R1082" i="7"/>
  <c r="S716" i="7"/>
  <c r="R716" i="7"/>
  <c r="S752" i="7"/>
  <c r="R752" i="7"/>
  <c r="S1016" i="7"/>
  <c r="R1016" i="7"/>
  <c r="R862" i="7"/>
  <c r="S862" i="7"/>
  <c r="S865" i="7"/>
  <c r="R865" i="7"/>
  <c r="R814" i="7"/>
  <c r="S814" i="7"/>
  <c r="S893" i="7"/>
  <c r="R893" i="7"/>
  <c r="R386" i="7"/>
  <c r="S386" i="7"/>
  <c r="S886" i="7"/>
  <c r="R886" i="7"/>
  <c r="S419" i="7"/>
  <c r="R419" i="7"/>
  <c r="S437" i="7"/>
  <c r="R437" i="7"/>
  <c r="S1221" i="7"/>
  <c r="R1221" i="7"/>
  <c r="R466" i="7"/>
  <c r="S466" i="7"/>
  <c r="R1237" i="7"/>
  <c r="S1237" i="7"/>
  <c r="R546" i="7"/>
  <c r="S546" i="7"/>
  <c r="R914" i="7"/>
  <c r="S914" i="7"/>
  <c r="S413" i="7"/>
  <c r="R413" i="7"/>
  <c r="R957" i="7"/>
  <c r="S957" i="7"/>
  <c r="R775" i="7"/>
  <c r="S775" i="7"/>
  <c r="R500" i="7"/>
  <c r="S500" i="7"/>
  <c r="R667" i="7"/>
  <c r="S667" i="7"/>
  <c r="S1074" i="7"/>
  <c r="R1074" i="7"/>
  <c r="R810" i="7"/>
  <c r="S810" i="7"/>
  <c r="S495" i="7"/>
  <c r="R495" i="7"/>
  <c r="R645" i="7"/>
  <c r="S645" i="7"/>
  <c r="S1006" i="7"/>
  <c r="R1006" i="7"/>
  <c r="R1088" i="7"/>
  <c r="S1088" i="7"/>
  <c r="S331" i="7"/>
  <c r="R331" i="7"/>
  <c r="S283" i="7"/>
  <c r="R283" i="7"/>
  <c r="R1205" i="7"/>
  <c r="S1205" i="7"/>
  <c r="R915" i="7"/>
  <c r="S915" i="7"/>
  <c r="S1186" i="7"/>
  <c r="R1186" i="7"/>
  <c r="R303" i="7"/>
  <c r="S303" i="7"/>
  <c r="R1092" i="7"/>
  <c r="S1092" i="7"/>
  <c r="S816" i="7"/>
  <c r="R816" i="7"/>
  <c r="S982" i="7"/>
  <c r="R982" i="7"/>
  <c r="R710" i="7"/>
  <c r="S710" i="7"/>
  <c r="R744" i="7"/>
  <c r="S744" i="7"/>
  <c r="S541" i="7"/>
  <c r="R541" i="7"/>
  <c r="S598" i="7"/>
  <c r="R598" i="7"/>
  <c r="S712" i="7"/>
  <c r="R712" i="7"/>
  <c r="R1070" i="7"/>
  <c r="S1070" i="7"/>
  <c r="R1233" i="7"/>
  <c r="S1233" i="7"/>
  <c r="R423" i="7"/>
  <c r="S423" i="7"/>
  <c r="R742" i="7"/>
  <c r="S742" i="7"/>
  <c r="S1002" i="7"/>
  <c r="R1002" i="7"/>
  <c r="R792" i="7"/>
  <c r="S792" i="7"/>
  <c r="S703" i="7"/>
  <c r="R703" i="7"/>
  <c r="S717" i="7"/>
  <c r="R717" i="7"/>
  <c r="R383" i="7"/>
  <c r="S383" i="7"/>
  <c r="R484" i="7"/>
  <c r="S484" i="7"/>
  <c r="R812" i="7"/>
  <c r="S812" i="7"/>
  <c r="R522" i="7"/>
  <c r="S522" i="7"/>
  <c r="R1028" i="7"/>
  <c r="S1028" i="7"/>
  <c r="R347" i="7"/>
  <c r="S347" i="7"/>
  <c r="R1067" i="7"/>
  <c r="S1067" i="7"/>
  <c r="R828" i="7"/>
  <c r="S828" i="7"/>
  <c r="R636" i="7"/>
  <c r="S636" i="7"/>
  <c r="S549" i="7"/>
  <c r="R549" i="7"/>
  <c r="R1102" i="7"/>
  <c r="S1102" i="7"/>
  <c r="R1072" i="7"/>
  <c r="S1072" i="7"/>
  <c r="R281" i="7"/>
  <c r="S281" i="7"/>
  <c r="R872" i="7"/>
  <c r="S872" i="7"/>
  <c r="S871" i="7"/>
  <c r="R871" i="7"/>
  <c r="R1042" i="7"/>
  <c r="S1042" i="7"/>
  <c r="R609" i="7"/>
  <c r="S609" i="7"/>
  <c r="R704" i="7"/>
  <c r="S704" i="7"/>
  <c r="R757" i="7"/>
  <c r="S757" i="7"/>
  <c r="S621" i="7"/>
  <c r="R621" i="7"/>
  <c r="S511" i="7"/>
  <c r="R511" i="7"/>
  <c r="R786" i="7"/>
  <c r="S786" i="7"/>
  <c r="R1064" i="7"/>
  <c r="S1064" i="7"/>
  <c r="R664" i="7"/>
  <c r="S664" i="7"/>
  <c r="R329" i="7"/>
  <c r="S329" i="7"/>
  <c r="R1117" i="7"/>
  <c r="S1117" i="7"/>
  <c r="R405" i="7"/>
  <c r="S405" i="7"/>
  <c r="R955" i="7"/>
  <c r="S955" i="7"/>
  <c r="S679" i="7"/>
  <c r="R679" i="7"/>
  <c r="S309" i="7"/>
  <c r="R309" i="7"/>
  <c r="S259" i="7"/>
  <c r="R259" i="7"/>
  <c r="R533" i="7"/>
  <c r="S533" i="7"/>
  <c r="S977" i="7"/>
  <c r="R977" i="7"/>
  <c r="S581" i="7"/>
  <c r="R581" i="7"/>
  <c r="S447" i="7"/>
  <c r="R447" i="7"/>
  <c r="R751" i="7"/>
  <c r="S751" i="7"/>
  <c r="R830" i="7"/>
  <c r="S830" i="7"/>
  <c r="R811" i="7"/>
  <c r="S811" i="7"/>
  <c r="R1038" i="7"/>
  <c r="S1038" i="7"/>
  <c r="S1181" i="7"/>
  <c r="R1181" i="7"/>
  <c r="R763" i="7"/>
  <c r="S763" i="7"/>
  <c r="S398" i="7"/>
  <c r="R398" i="7"/>
  <c r="R1171" i="7"/>
  <c r="S1171" i="7"/>
  <c r="R315" i="7"/>
  <c r="S315" i="7"/>
  <c r="R952" i="7"/>
  <c r="S952" i="7"/>
  <c r="S1227" i="7"/>
  <c r="R1227" i="7"/>
  <c r="R945" i="7"/>
  <c r="S945" i="7"/>
  <c r="R778" i="7"/>
  <c r="S778" i="7"/>
  <c r="S1126" i="7"/>
  <c r="R1126" i="7"/>
  <c r="R985" i="7"/>
  <c r="S985" i="7"/>
  <c r="S311" i="7"/>
  <c r="R311" i="7"/>
  <c r="S997" i="7"/>
  <c r="R997" i="7"/>
  <c r="R280" i="7"/>
  <c r="S280" i="7"/>
  <c r="S297" i="7"/>
  <c r="R297" i="7"/>
  <c r="R397" i="7"/>
  <c r="S397" i="7"/>
  <c r="S1135" i="7"/>
  <c r="R1135" i="7"/>
  <c r="S467" i="7"/>
  <c r="R467" i="7"/>
  <c r="S671" i="7"/>
  <c r="R671" i="7"/>
  <c r="R890" i="7"/>
  <c r="S890" i="7"/>
  <c r="S736" i="7"/>
  <c r="R736" i="7"/>
  <c r="S481" i="7"/>
  <c r="R481" i="7"/>
  <c r="R842" i="7"/>
  <c r="S842" i="7"/>
  <c r="S305" i="7"/>
  <c r="R305" i="7"/>
  <c r="R975" i="7"/>
  <c r="S975" i="7"/>
  <c r="R720" i="7"/>
  <c r="S720" i="7"/>
  <c r="R1098" i="7"/>
  <c r="S1098" i="7"/>
  <c r="R523" i="7"/>
  <c r="S523" i="7"/>
  <c r="R528" i="7"/>
  <c r="S528" i="7"/>
  <c r="R492" i="7"/>
  <c r="S492" i="7"/>
  <c r="R1179" i="7"/>
  <c r="S1179" i="7"/>
  <c r="R555" i="7"/>
  <c r="S555" i="7"/>
  <c r="R993" i="7"/>
  <c r="S993" i="7"/>
  <c r="S990" i="7"/>
  <c r="R990" i="7"/>
  <c r="S617" i="7"/>
  <c r="R617" i="7"/>
  <c r="S917" i="7"/>
  <c r="R917" i="7"/>
  <c r="R426" i="7"/>
  <c r="S426" i="7"/>
  <c r="R278" i="7"/>
  <c r="S278" i="7"/>
  <c r="S832" i="7"/>
  <c r="R832" i="7"/>
  <c r="S592" i="7"/>
  <c r="R592" i="7"/>
  <c r="S898" i="7"/>
  <c r="R898" i="7"/>
  <c r="S1215" i="7"/>
  <c r="R1215" i="7"/>
  <c r="S480" i="7"/>
  <c r="R480" i="7"/>
  <c r="S462" i="7"/>
  <c r="R462" i="7"/>
  <c r="R260" i="7"/>
  <c r="S260" i="7"/>
  <c r="R1223" i="7"/>
  <c r="S1223" i="7"/>
  <c r="S884" i="7"/>
  <c r="R884" i="7"/>
  <c r="R583" i="7"/>
  <c r="S583" i="7"/>
  <c r="S510" i="7"/>
  <c r="R510" i="7"/>
  <c r="S1146" i="7"/>
  <c r="R1146" i="7"/>
  <c r="S946" i="7"/>
  <c r="R946" i="7"/>
  <c r="S769" i="7"/>
  <c r="R769" i="7"/>
  <c r="S713" i="7"/>
  <c r="R713" i="7"/>
  <c r="S1138" i="7"/>
  <c r="R1138" i="7"/>
  <c r="S456" i="7"/>
  <c r="R456" i="7"/>
  <c r="R972" i="7"/>
  <c r="S972" i="7"/>
  <c r="S732" i="7"/>
  <c r="R732" i="7"/>
  <c r="S660" i="7"/>
  <c r="R660" i="7"/>
  <c r="S677" i="7"/>
  <c r="R677" i="7"/>
  <c r="S544" i="7"/>
  <c r="R544" i="7"/>
  <c r="S588" i="7"/>
  <c r="R588" i="7"/>
  <c r="S1066" i="7"/>
  <c r="R1066" i="7"/>
  <c r="S614" i="7"/>
  <c r="R614" i="7"/>
  <c r="R343" i="7"/>
  <c r="S343" i="7"/>
  <c r="R1123" i="7"/>
  <c r="S1123" i="7"/>
  <c r="S579" i="7"/>
  <c r="R579" i="7"/>
  <c r="R365" i="7"/>
  <c r="S365" i="7"/>
  <c r="S569" i="7"/>
  <c r="R569" i="7"/>
  <c r="S540" i="7"/>
  <c r="R540" i="7"/>
  <c r="R987" i="7"/>
  <c r="S987" i="7"/>
  <c r="S586" i="7"/>
  <c r="R586" i="7"/>
  <c r="R1185" i="7"/>
  <c r="S1185" i="7"/>
  <c r="R286" i="7"/>
  <c r="S286" i="7"/>
  <c r="S298" i="7"/>
  <c r="R298" i="7"/>
  <c r="S422" i="7"/>
  <c r="R422" i="7"/>
  <c r="S688" i="7"/>
  <c r="R688" i="7"/>
  <c r="S861" i="7"/>
  <c r="R861" i="7"/>
  <c r="S491" i="7"/>
  <c r="R491" i="7"/>
  <c r="S1173" i="7"/>
  <c r="R1173" i="7"/>
  <c r="S1208" i="7"/>
  <c r="R1208" i="7"/>
  <c r="R666" i="7"/>
  <c r="S666" i="7"/>
  <c r="S288" i="7"/>
  <c r="R288" i="7"/>
  <c r="S897" i="7"/>
  <c r="R897" i="7"/>
  <c r="R994" i="7"/>
  <c r="S994" i="7"/>
  <c r="S696" i="7"/>
  <c r="R696" i="7"/>
  <c r="S925" i="7"/>
  <c r="R925" i="7"/>
  <c r="S1106" i="7"/>
  <c r="R1106" i="7"/>
  <c r="R791" i="7"/>
  <c r="S791" i="7"/>
  <c r="R370" i="7"/>
  <c r="S370" i="7"/>
  <c r="S642" i="7"/>
  <c r="R642" i="7"/>
  <c r="R859" i="7"/>
  <c r="S859" i="7"/>
  <c r="S983" i="7"/>
  <c r="R983" i="7"/>
  <c r="S1206" i="7"/>
  <c r="R1206" i="7"/>
  <c r="S906" i="7"/>
  <c r="R906" i="7"/>
  <c r="R516" i="7"/>
  <c r="S516" i="7"/>
  <c r="S377" i="7"/>
  <c r="R377" i="7"/>
  <c r="S317" i="7"/>
  <c r="R317" i="7"/>
  <c r="R553" i="7"/>
  <c r="S553" i="7"/>
  <c r="S502" i="7"/>
  <c r="R502" i="7"/>
  <c r="R290" i="7"/>
  <c r="S290" i="7"/>
  <c r="S358" i="7"/>
  <c r="R358" i="7"/>
  <c r="R819" i="7"/>
  <c r="S819" i="7"/>
  <c r="R1207" i="7"/>
  <c r="S1207" i="7"/>
  <c r="S848" i="7"/>
  <c r="R848" i="7"/>
  <c r="R721" i="7"/>
  <c r="S721" i="7"/>
  <c r="R793" i="7"/>
  <c r="S793" i="7"/>
  <c r="R835" i="7"/>
  <c r="S835" i="7"/>
  <c r="S265" i="7"/>
  <c r="R265" i="7"/>
  <c r="R1200" i="7"/>
  <c r="S1200" i="7"/>
  <c r="S601" i="7"/>
  <c r="R601" i="7"/>
  <c r="R387" i="7"/>
  <c r="S387" i="7"/>
  <c r="R1099" i="7"/>
  <c r="S1099" i="7"/>
  <c r="R635" i="7"/>
  <c r="S635" i="7"/>
  <c r="R1093" i="7"/>
  <c r="S1093" i="7"/>
  <c r="R337" i="7"/>
  <c r="S337" i="7"/>
  <c r="R938" i="7"/>
  <c r="S938" i="7"/>
  <c r="R1136" i="7"/>
  <c r="S1136" i="7"/>
  <c r="R926" i="7"/>
  <c r="S926" i="7"/>
  <c r="S414" i="7"/>
  <c r="R414" i="7"/>
  <c r="R700" i="7"/>
  <c r="S700" i="7"/>
  <c r="S1216" i="7"/>
  <c r="R1216" i="7"/>
  <c r="R813" i="7"/>
  <c r="S813" i="7"/>
  <c r="S656" i="7"/>
  <c r="R656" i="7"/>
  <c r="S970" i="7"/>
  <c r="R970" i="7"/>
  <c r="R647" i="7"/>
  <c r="S647" i="7"/>
  <c r="R908" i="7"/>
  <c r="S908" i="7"/>
  <c r="S499" i="7"/>
  <c r="R499" i="7"/>
  <c r="R743" i="7"/>
  <c r="S743" i="7"/>
  <c r="R633" i="7"/>
  <c r="S633" i="7"/>
  <c r="R1043" i="7"/>
  <c r="S1043" i="7"/>
  <c r="R988" i="7"/>
  <c r="S988" i="7"/>
  <c r="R338" i="7"/>
  <c r="S338" i="7"/>
  <c r="S798" i="7"/>
  <c r="R798" i="7"/>
  <c r="R403" i="7"/>
  <c r="S403" i="7"/>
  <c r="R324" i="7"/>
  <c r="S324" i="7"/>
  <c r="S508" i="7"/>
  <c r="R508" i="7"/>
  <c r="R295" i="7"/>
  <c r="S295" i="7"/>
  <c r="R392" i="7"/>
  <c r="S392" i="7"/>
  <c r="S432" i="7"/>
  <c r="R432" i="7"/>
  <c r="R881" i="7"/>
  <c r="S881" i="7"/>
  <c r="S310" i="7"/>
  <c r="R310" i="7"/>
  <c r="R1192" i="7"/>
  <c r="S1192" i="7"/>
  <c r="S340" i="7"/>
  <c r="R340" i="7"/>
  <c r="S339" i="7"/>
  <c r="R339" i="7"/>
  <c r="S650" i="7"/>
  <c r="R650" i="7"/>
  <c r="S1116" i="7"/>
  <c r="R1116" i="7"/>
  <c r="S291" i="7"/>
  <c r="R291" i="7"/>
  <c r="R275" i="7"/>
  <c r="S275" i="7"/>
  <c r="S1198" i="7"/>
  <c r="R1198" i="7"/>
  <c r="R1172" i="7"/>
  <c r="S1172" i="7"/>
  <c r="R855" i="7"/>
  <c r="S855" i="7"/>
  <c r="S1050" i="7"/>
  <c r="R1050" i="7"/>
  <c r="R948" i="7"/>
  <c r="S948" i="7"/>
  <c r="R714" i="7"/>
  <c r="S714" i="7"/>
  <c r="R681" i="7"/>
  <c r="S681" i="7"/>
  <c r="S517" i="7"/>
  <c r="R517" i="7"/>
  <c r="R823" i="7"/>
  <c r="S823" i="7"/>
  <c r="S649" i="7"/>
  <c r="R649" i="7"/>
  <c r="S776" i="7"/>
  <c r="R776" i="7"/>
  <c r="R1156" i="7"/>
  <c r="S1156" i="7"/>
  <c r="R1051" i="7"/>
  <c r="S1051" i="7"/>
  <c r="S1021" i="7"/>
  <c r="R1021" i="7"/>
  <c r="S406" i="7"/>
  <c r="R406" i="7"/>
  <c r="S705" i="7"/>
  <c r="R705" i="7"/>
  <c r="S1217" i="7"/>
  <c r="R1217" i="7"/>
  <c r="S545" i="7"/>
  <c r="R545" i="7"/>
  <c r="S809" i="7"/>
  <c r="R809" i="7"/>
  <c r="R435" i="7"/>
  <c r="S435" i="7"/>
  <c r="R344" i="7"/>
  <c r="S344" i="7"/>
  <c r="S1188" i="7"/>
  <c r="R1188" i="7"/>
  <c r="R345" i="7"/>
  <c r="S345" i="7"/>
  <c r="R883" i="7"/>
  <c r="S883" i="7"/>
  <c r="S1035" i="7"/>
  <c r="R1035" i="7"/>
  <c r="R1145" i="7"/>
  <c r="S1145" i="7"/>
  <c r="S1225" i="7"/>
  <c r="R1225" i="7"/>
  <c r="S971" i="7"/>
  <c r="R971" i="7"/>
  <c r="S1229" i="7"/>
  <c r="R1229" i="7"/>
  <c r="S1052" i="7"/>
  <c r="R1052" i="7"/>
  <c r="S1127" i="7"/>
  <c r="R1127" i="7"/>
  <c r="S866" i="7"/>
  <c r="R866" i="7"/>
  <c r="S425" i="7"/>
  <c r="R425" i="7"/>
  <c r="S726" i="7"/>
  <c r="R726" i="7"/>
  <c r="S468" i="7"/>
  <c r="R468" i="7"/>
  <c r="R774" i="7"/>
  <c r="S774" i="7"/>
  <c r="S725" i="7"/>
  <c r="R725" i="7"/>
  <c r="S1008" i="7"/>
  <c r="R1008" i="7"/>
  <c r="S785" i="7"/>
  <c r="R785" i="7"/>
  <c r="S1060" i="7"/>
  <c r="R1060" i="7"/>
  <c r="S878" i="7"/>
  <c r="R878" i="7"/>
  <c r="S393" i="7"/>
  <c r="R393" i="7"/>
  <c r="R1012" i="7"/>
  <c r="S1012" i="7"/>
  <c r="R768" i="7"/>
  <c r="S768" i="7"/>
  <c r="R625" i="7"/>
  <c r="S625" i="7"/>
  <c r="R438" i="7"/>
  <c r="S438" i="7"/>
  <c r="S727" i="7"/>
  <c r="R727" i="7"/>
  <c r="S1153" i="7"/>
  <c r="R1153" i="7"/>
  <c r="S827" i="7"/>
  <c r="R827" i="7"/>
  <c r="S498" i="7"/>
  <c r="R498" i="7"/>
  <c r="S846" i="7"/>
  <c r="R846" i="7"/>
  <c r="R560" i="7"/>
  <c r="S560" i="7"/>
  <c r="R684" i="7"/>
  <c r="S684" i="7"/>
  <c r="S428" i="7"/>
  <c r="R428" i="7"/>
  <c r="R1083" i="7"/>
  <c r="S1083" i="7"/>
  <c r="R396" i="7"/>
  <c r="S396" i="7"/>
  <c r="R950" i="7"/>
  <c r="S950" i="7"/>
  <c r="R469" i="7"/>
  <c r="S469" i="7"/>
  <c r="S443" i="7"/>
  <c r="R443" i="7"/>
  <c r="R849" i="7"/>
  <c r="S849" i="7"/>
  <c r="S561" i="7"/>
  <c r="R561" i="7"/>
  <c r="S628" i="7"/>
  <c r="R628" i="7"/>
  <c r="S485" i="7"/>
  <c r="R485" i="7"/>
  <c r="S686" i="7"/>
  <c r="R686" i="7"/>
  <c r="S565" i="7"/>
  <c r="R565" i="7"/>
  <c r="S1149" i="7"/>
  <c r="R1149" i="7"/>
  <c r="S1209" i="7"/>
  <c r="R1209" i="7"/>
  <c r="S367" i="7"/>
  <c r="R367" i="7"/>
  <c r="R529" i="7"/>
  <c r="S529" i="7"/>
  <c r="R570" i="7"/>
  <c r="S570" i="7"/>
  <c r="R822" i="7"/>
  <c r="S822" i="7"/>
  <c r="R1084" i="7"/>
  <c r="S1084" i="7"/>
  <c r="R623" i="7"/>
  <c r="S623" i="7"/>
  <c r="S800" i="7"/>
  <c r="R800" i="7"/>
  <c r="R1011" i="7"/>
  <c r="S1011" i="7"/>
  <c r="S563" i="7"/>
  <c r="R563" i="7"/>
  <c r="R1061" i="7"/>
  <c r="S1061" i="7"/>
  <c r="R992" i="7"/>
  <c r="S992" i="7"/>
  <c r="S1030" i="7"/>
  <c r="R1030" i="7"/>
  <c r="R735" i="7"/>
  <c r="S735" i="7"/>
  <c r="R384" i="7"/>
  <c r="S384" i="7"/>
  <c r="R739" i="7"/>
  <c r="S739" i="7"/>
  <c r="S1121" i="7"/>
  <c r="R1121" i="7"/>
  <c r="R410" i="7"/>
  <c r="S410" i="7"/>
  <c r="R844" i="7"/>
  <c r="S844" i="7"/>
  <c r="R940" i="7"/>
  <c r="S940" i="7"/>
  <c r="R1056" i="7"/>
  <c r="S1056" i="7"/>
  <c r="S407" i="7"/>
  <c r="R407" i="7"/>
  <c r="R758" i="7"/>
  <c r="S758" i="7"/>
  <c r="S1212" i="7"/>
  <c r="R1212" i="7"/>
  <c r="R789" i="7"/>
  <c r="S789" i="7"/>
  <c r="S1169" i="7"/>
  <c r="R1169" i="7"/>
  <c r="R826" i="7"/>
  <c r="S826" i="7"/>
  <c r="S1124" i="7"/>
  <c r="R1124" i="7"/>
  <c r="S326" i="7"/>
  <c r="R326" i="7"/>
  <c r="S718" i="7"/>
  <c r="R718" i="7"/>
  <c r="R1130" i="7"/>
  <c r="S1130" i="7"/>
  <c r="S463" i="7"/>
  <c r="R463" i="7"/>
  <c r="S436" i="7"/>
  <c r="R436" i="7"/>
  <c r="S599" i="7"/>
  <c r="R599" i="7"/>
  <c r="S787" i="7"/>
  <c r="R787" i="7"/>
  <c r="S1141" i="7"/>
  <c r="R1141" i="7"/>
  <c r="S1222" i="7"/>
  <c r="R1222" i="7"/>
  <c r="R959" i="7"/>
  <c r="S959" i="7"/>
  <c r="R300" i="7"/>
  <c r="S300" i="7"/>
  <c r="S856" i="7"/>
  <c r="R856" i="7"/>
  <c r="R659" i="7"/>
  <c r="S659" i="7"/>
  <c r="S475" i="7"/>
  <c r="R475" i="7"/>
  <c r="R836" i="7"/>
  <c r="S836" i="7"/>
  <c r="R457" i="7"/>
  <c r="S457" i="7"/>
  <c r="S1017" i="7"/>
  <c r="R1017" i="7"/>
  <c r="S323" i="7"/>
  <c r="R323" i="7"/>
  <c r="F121" i="7"/>
  <c r="G119" i="7"/>
  <c r="F125" i="7"/>
  <c r="E126" i="7" s="1"/>
  <c r="AC17" i="15" s="1"/>
  <c r="F175" i="11"/>
  <c r="H175" i="11"/>
  <c r="H179" i="11" s="1"/>
  <c r="E179" i="11"/>
  <c r="F179" i="11" s="1"/>
  <c r="F58" i="4"/>
  <c r="D55" i="12"/>
  <c r="F55" i="12" s="1"/>
  <c r="H190" i="11"/>
  <c r="F60" i="4" l="1"/>
  <c r="D58" i="8"/>
  <c r="N212" i="7"/>
  <c r="O212" i="7" s="1"/>
  <c r="N216" i="7"/>
  <c r="O216" i="7" s="1"/>
  <c r="N215" i="7"/>
  <c r="O215" i="7" s="1"/>
  <c r="J98" i="7"/>
  <c r="C111" i="11"/>
  <c r="U258" i="7"/>
  <c r="G125" i="7"/>
  <c r="F126" i="7" s="1"/>
  <c r="AD17" i="15" s="1"/>
  <c r="H119" i="7"/>
  <c r="G121" i="7"/>
  <c r="I234" i="7"/>
  <c r="I233" i="7"/>
  <c r="S233" i="7" s="1"/>
  <c r="I235" i="7"/>
  <c r="I236" i="7"/>
  <c r="I238" i="7"/>
  <c r="I237" i="7"/>
  <c r="S237" i="7" s="1"/>
  <c r="F122" i="7"/>
  <c r="J236" i="7"/>
  <c r="J238" i="7"/>
  <c r="J234" i="7"/>
  <c r="J235" i="7"/>
  <c r="J233" i="7"/>
  <c r="T233" i="7" s="1"/>
  <c r="J237" i="7"/>
  <c r="T237" i="7" s="1"/>
  <c r="E138" i="7"/>
  <c r="R148" i="7"/>
  <c r="R146" i="7"/>
  <c r="R149" i="7"/>
  <c r="R147" i="7"/>
  <c r="R150" i="7"/>
  <c r="R151" i="7"/>
  <c r="R152" i="7"/>
  <c r="E196" i="11"/>
  <c r="D57" i="12"/>
  <c r="F57" i="12" s="1"/>
  <c r="G122" i="7" l="1"/>
  <c r="P31" i="15"/>
  <c r="B44" i="15"/>
  <c r="F42" i="15"/>
  <c r="F40" i="15"/>
  <c r="E44" i="15"/>
  <c r="B43" i="15"/>
  <c r="D40" i="15"/>
  <c r="E43" i="15"/>
  <c r="B40" i="15"/>
  <c r="C41" i="15"/>
  <c r="E40" i="15"/>
  <c r="D42" i="15"/>
  <c r="C42" i="15"/>
  <c r="D43" i="15"/>
  <c r="D44" i="15"/>
  <c r="F41" i="15"/>
  <c r="E41" i="15"/>
  <c r="F44" i="15"/>
  <c r="F43" i="15"/>
  <c r="B41" i="15"/>
  <c r="C44" i="15"/>
  <c r="C40" i="15"/>
  <c r="D41" i="15"/>
  <c r="E42" i="15"/>
  <c r="B42" i="15"/>
  <c r="C43" i="15"/>
  <c r="B63" i="15"/>
  <c r="C62" i="15"/>
  <c r="B61" i="15"/>
  <c r="C64" i="15"/>
  <c r="F60" i="15"/>
  <c r="B60" i="15"/>
  <c r="C63" i="15"/>
  <c r="F62" i="15"/>
  <c r="E63" i="15"/>
  <c r="C61" i="15"/>
  <c r="C60" i="15"/>
  <c r="D63" i="15"/>
  <c r="F64" i="15"/>
  <c r="D62" i="15"/>
  <c r="B62" i="15"/>
  <c r="E60" i="15"/>
  <c r="F63" i="15"/>
  <c r="F61" i="15"/>
  <c r="D64" i="15"/>
  <c r="D60" i="15"/>
  <c r="E62" i="15"/>
  <c r="E64" i="15"/>
  <c r="E61" i="15"/>
  <c r="B64" i="15"/>
  <c r="D61" i="15"/>
  <c r="D70" i="8"/>
  <c r="D71" i="8" s="1"/>
  <c r="F78" i="4"/>
  <c r="F91" i="4" s="1"/>
  <c r="O217" i="7"/>
  <c r="P214" i="7" s="1"/>
  <c r="H196" i="11"/>
  <c r="U259" i="7"/>
  <c r="V259" i="7" s="1"/>
  <c r="E198" i="11"/>
  <c r="D221" i="11" s="1"/>
  <c r="I65" i="4" s="1"/>
  <c r="C110" i="11"/>
  <c r="C118" i="11"/>
  <c r="B119" i="11" s="1"/>
  <c r="D111" i="11"/>
  <c r="C114" i="11"/>
  <c r="F138" i="7"/>
  <c r="T151" i="7" s="1"/>
  <c r="V258" i="7"/>
  <c r="S151" i="7"/>
  <c r="S149" i="7"/>
  <c r="S150" i="7"/>
  <c r="S148" i="7"/>
  <c r="S147" i="7"/>
  <c r="S152" i="7"/>
  <c r="S146" i="7"/>
  <c r="F196" i="11"/>
  <c r="H125" i="7"/>
  <c r="G126" i="7" s="1"/>
  <c r="AE17" i="15" s="1"/>
  <c r="I119" i="7"/>
  <c r="H121" i="7"/>
  <c r="AS258" i="7"/>
  <c r="AS259" i="7" s="1"/>
  <c r="AG258" i="7"/>
  <c r="AG259" i="7" s="1"/>
  <c r="H122" i="7" l="1"/>
  <c r="C115" i="11"/>
  <c r="O31" i="15"/>
  <c r="O32" i="15" s="1"/>
  <c r="P32" i="15"/>
  <c r="I55" i="4"/>
  <c r="P142" i="11"/>
  <c r="P144" i="11"/>
  <c r="P143" i="11"/>
  <c r="P145" i="11"/>
  <c r="P141" i="11"/>
  <c r="P140" i="11"/>
  <c r="P139" i="11"/>
  <c r="P213" i="7"/>
  <c r="P215" i="7"/>
  <c r="P212" i="7"/>
  <c r="P216" i="7"/>
  <c r="T152" i="7"/>
  <c r="AB259" i="7"/>
  <c r="AC259" i="7" s="1"/>
  <c r="W259" i="7"/>
  <c r="X259" i="7" s="1"/>
  <c r="U260" i="7"/>
  <c r="W260" i="7" s="1"/>
  <c r="H198" i="11"/>
  <c r="F198" i="11"/>
  <c r="T149" i="7"/>
  <c r="T148" i="7"/>
  <c r="T147" i="7"/>
  <c r="B131" i="11"/>
  <c r="D114" i="11"/>
  <c r="E111" i="11"/>
  <c r="D118" i="11"/>
  <c r="C119" i="11" s="1"/>
  <c r="AA18" i="15" s="1"/>
  <c r="T150" i="7"/>
  <c r="T146" i="7"/>
  <c r="AG260" i="7"/>
  <c r="AH259" i="7"/>
  <c r="AI259" i="7" s="1"/>
  <c r="AN259" i="7"/>
  <c r="AO259" i="7" s="1"/>
  <c r="G138" i="7"/>
  <c r="AU259" i="7"/>
  <c r="AV259" i="7" s="1"/>
  <c r="AZ259" i="7"/>
  <c r="BA259" i="7" s="1"/>
  <c r="AS260" i="7"/>
  <c r="I121" i="7"/>
  <c r="I125" i="7"/>
  <c r="H126" i="7" s="1"/>
  <c r="AF17" i="15" s="1"/>
  <c r="J119" i="7"/>
  <c r="I122" i="7" l="1"/>
  <c r="D115" i="11"/>
  <c r="E200" i="11"/>
  <c r="P35" i="15" s="1"/>
  <c r="O35" i="15" s="1"/>
  <c r="Z18" i="15"/>
  <c r="L12" i="8"/>
  <c r="I56" i="4"/>
  <c r="I58" i="4" s="1"/>
  <c r="H56" i="4"/>
  <c r="H58" i="4" s="1"/>
  <c r="H55" i="4"/>
  <c r="H216" i="7"/>
  <c r="H213" i="7"/>
  <c r="H215" i="7"/>
  <c r="H214" i="7"/>
  <c r="H212" i="7"/>
  <c r="X260" i="7"/>
  <c r="U261" i="7"/>
  <c r="U262" i="7" s="1"/>
  <c r="V260" i="7"/>
  <c r="AB260" i="7"/>
  <c r="AC260" i="7" s="1"/>
  <c r="F111" i="11"/>
  <c r="E118" i="11"/>
  <c r="D119" i="11" s="1"/>
  <c r="AB18" i="15" s="1"/>
  <c r="E114" i="11"/>
  <c r="D215" i="11"/>
  <c r="D214" i="11" s="1"/>
  <c r="D218" i="11" s="1"/>
  <c r="D219" i="11" s="1"/>
  <c r="B207" i="11"/>
  <c r="C131" i="11"/>
  <c r="K119" i="7"/>
  <c r="J121" i="7"/>
  <c r="J125" i="7"/>
  <c r="I126" i="7" s="1"/>
  <c r="AG17" i="15" s="1"/>
  <c r="H138" i="7"/>
  <c r="AU260" i="7"/>
  <c r="AV260" i="7" s="1"/>
  <c r="AZ260" i="7"/>
  <c r="BA260" i="7" s="1"/>
  <c r="AS261" i="7"/>
  <c r="U149" i="7"/>
  <c r="U147" i="7"/>
  <c r="U150" i="7"/>
  <c r="U151" i="7"/>
  <c r="U148" i="7"/>
  <c r="U146" i="7"/>
  <c r="U152" i="7"/>
  <c r="AH260" i="7"/>
  <c r="AI260" i="7" s="1"/>
  <c r="AN260" i="7"/>
  <c r="AO260" i="7" s="1"/>
  <c r="AG261" i="7"/>
  <c r="J122" i="7" l="1"/>
  <c r="D21" i="15"/>
  <c r="F20" i="15"/>
  <c r="B20" i="15"/>
  <c r="D19" i="15"/>
  <c r="E18" i="15"/>
  <c r="F17" i="15"/>
  <c r="B17" i="15"/>
  <c r="C21" i="15"/>
  <c r="E20" i="15"/>
  <c r="C19" i="15"/>
  <c r="D18" i="15"/>
  <c r="E17" i="15"/>
  <c r="F21" i="15"/>
  <c r="D20" i="15"/>
  <c r="B19" i="15"/>
  <c r="C18" i="15"/>
  <c r="D17" i="15"/>
  <c r="F19" i="15"/>
  <c r="E19" i="15"/>
  <c r="F18" i="15"/>
  <c r="E21" i="15"/>
  <c r="C20" i="15"/>
  <c r="B18" i="15"/>
  <c r="C17" i="15"/>
  <c r="B21" i="15"/>
  <c r="L21" i="8"/>
  <c r="N21" i="8" s="1"/>
  <c r="L15" i="8"/>
  <c r="L22" i="8" s="1"/>
  <c r="N22" i="8" s="1"/>
  <c r="H65" i="4"/>
  <c r="V215" i="7"/>
  <c r="S215" i="7"/>
  <c r="T215" i="7"/>
  <c r="V213" i="7"/>
  <c r="V216" i="7"/>
  <c r="S213" i="7"/>
  <c r="S214" i="7"/>
  <c r="U212" i="7"/>
  <c r="T213" i="7"/>
  <c r="U214" i="7"/>
  <c r="S212" i="7"/>
  <c r="S216" i="7"/>
  <c r="T214" i="7"/>
  <c r="U215" i="7"/>
  <c r="V214" i="7"/>
  <c r="T216" i="7"/>
  <c r="U216" i="7"/>
  <c r="V212" i="7"/>
  <c r="T212" i="7"/>
  <c r="U213" i="7"/>
  <c r="AI317" i="11"/>
  <c r="AI381" i="11"/>
  <c r="AI445" i="11"/>
  <c r="AI509" i="11"/>
  <c r="AI316" i="11"/>
  <c r="AI380" i="11"/>
  <c r="AI444" i="11"/>
  <c r="AI508" i="11"/>
  <c r="AI572" i="11"/>
  <c r="AI318" i="11"/>
  <c r="AI446" i="11"/>
  <c r="AI558" i="11"/>
  <c r="AI635" i="11"/>
  <c r="AI699" i="11"/>
  <c r="AI279" i="11"/>
  <c r="AI407" i="11"/>
  <c r="AI533" i="11"/>
  <c r="AI616" i="11"/>
  <c r="AI680" i="11"/>
  <c r="AI274" i="11"/>
  <c r="AI529" i="11"/>
  <c r="AI677" i="11"/>
  <c r="AI777" i="11"/>
  <c r="AI841" i="11"/>
  <c r="AI905" i="11"/>
  <c r="AI969" i="11"/>
  <c r="AI1033" i="11"/>
  <c r="AI1097" i="11"/>
  <c r="AI1161" i="11"/>
  <c r="AI347" i="11"/>
  <c r="AI578" i="11"/>
  <c r="AI714" i="11"/>
  <c r="AI796" i="11"/>
  <c r="AI860" i="11"/>
  <c r="AI924" i="11"/>
  <c r="AI988" i="11"/>
  <c r="AI1052" i="11"/>
  <c r="AI1116" i="11"/>
  <c r="AI1180" i="11"/>
  <c r="AI1244" i="11"/>
  <c r="AI573" i="11"/>
  <c r="AI794" i="11"/>
  <c r="AI297" i="11"/>
  <c r="AI361" i="11"/>
  <c r="AI425" i="11"/>
  <c r="AI489" i="11"/>
  <c r="AI296" i="11"/>
  <c r="AI360" i="11"/>
  <c r="AI424" i="11"/>
  <c r="AI488" i="11"/>
  <c r="AI552" i="11"/>
  <c r="AI278" i="11"/>
  <c r="AI406" i="11"/>
  <c r="AI531" i="11"/>
  <c r="AI615" i="11"/>
  <c r="AI679" i="11"/>
  <c r="AI743" i="11"/>
  <c r="AI367" i="11"/>
  <c r="AI495" i="11"/>
  <c r="AI591" i="11"/>
  <c r="AI660" i="11"/>
  <c r="AI724" i="11"/>
  <c r="AI450" i="11"/>
  <c r="AI637" i="11"/>
  <c r="AI757" i="11"/>
  <c r="AI821" i="11"/>
  <c r="AI885" i="11"/>
  <c r="AI949" i="11"/>
  <c r="AI1013" i="11"/>
  <c r="AI1077" i="11"/>
  <c r="AI1141" i="11"/>
  <c r="AI1205" i="11"/>
  <c r="AI523" i="11"/>
  <c r="AI674" i="11"/>
  <c r="AI776" i="11"/>
  <c r="AI840" i="11"/>
  <c r="AI904" i="11"/>
  <c r="AI968" i="11"/>
  <c r="AI1032" i="11"/>
  <c r="AI1096" i="11"/>
  <c r="AI1160" i="11"/>
  <c r="AI1224" i="11"/>
  <c r="AI435" i="11"/>
  <c r="AI753" i="11"/>
  <c r="AI882" i="11"/>
  <c r="AI269" i="11"/>
  <c r="AI333" i="11"/>
  <c r="AI397" i="11"/>
  <c r="AI461" i="11"/>
  <c r="AI525" i="11"/>
  <c r="AI332" i="11"/>
  <c r="AI396" i="11"/>
  <c r="AI460" i="11"/>
  <c r="AI524" i="11"/>
  <c r="AI588" i="11"/>
  <c r="AI350" i="11"/>
  <c r="AI478" i="11"/>
  <c r="AI579" i="11"/>
  <c r="AI651" i="11"/>
  <c r="AI715" i="11"/>
  <c r="AI311" i="11"/>
  <c r="AI439" i="11"/>
  <c r="AI554" i="11"/>
  <c r="AI632" i="11"/>
  <c r="AI696" i="11"/>
  <c r="AI338" i="11"/>
  <c r="AI571" i="11"/>
  <c r="AI709" i="11"/>
  <c r="AI793" i="11"/>
  <c r="AI857" i="11"/>
  <c r="AI921" i="11"/>
  <c r="AI985" i="11"/>
  <c r="AI1049" i="11"/>
  <c r="AI1113" i="11"/>
  <c r="AI1177" i="11"/>
  <c r="AI411" i="11"/>
  <c r="AI618" i="11"/>
  <c r="AI745" i="11"/>
  <c r="AI812" i="11"/>
  <c r="AI876" i="11"/>
  <c r="AI940" i="11"/>
  <c r="AI1004" i="11"/>
  <c r="AI1068" i="11"/>
  <c r="AI1132" i="11"/>
  <c r="AI1196" i="11"/>
  <c r="AI1260" i="11"/>
  <c r="AI646" i="11"/>
  <c r="AI826" i="11"/>
  <c r="AI313" i="11"/>
  <c r="AI377" i="11"/>
  <c r="AI441" i="11"/>
  <c r="AI505" i="11"/>
  <c r="AI312" i="11"/>
  <c r="AI376" i="11"/>
  <c r="AI440" i="11"/>
  <c r="AI504" i="11"/>
  <c r="AI568" i="11"/>
  <c r="AI310" i="11"/>
  <c r="AI438" i="11"/>
  <c r="AI553" i="11"/>
  <c r="AI631" i="11"/>
  <c r="AI695" i="11"/>
  <c r="AI271" i="11"/>
  <c r="AI399" i="11"/>
  <c r="AI527" i="11"/>
  <c r="AI612" i="11"/>
  <c r="AI676" i="11"/>
  <c r="AI740" i="11"/>
  <c r="AI514" i="11"/>
  <c r="AI669" i="11"/>
  <c r="AI773" i="11"/>
  <c r="AI837" i="11"/>
  <c r="AI901" i="11"/>
  <c r="AI965" i="11"/>
  <c r="AI1029" i="11"/>
  <c r="AI1093" i="11"/>
  <c r="AI1157" i="11"/>
  <c r="AI331" i="11"/>
  <c r="AI567" i="11"/>
  <c r="AI706" i="11"/>
  <c r="AI792" i="11"/>
  <c r="AI856" i="11"/>
  <c r="AI920" i="11"/>
  <c r="AI984" i="11"/>
  <c r="AI1048" i="11"/>
  <c r="AI1112" i="11"/>
  <c r="AI1176" i="11"/>
  <c r="AI1240" i="11"/>
  <c r="AI551" i="11"/>
  <c r="AI786" i="11"/>
  <c r="AI365" i="11"/>
  <c r="AI493" i="11"/>
  <c r="AI364" i="11"/>
  <c r="AI492" i="11"/>
  <c r="AI286" i="11"/>
  <c r="AI537" i="11"/>
  <c r="AI683" i="11"/>
  <c r="AI375" i="11"/>
  <c r="AI597" i="11"/>
  <c r="AI728" i="11"/>
  <c r="AI645" i="11"/>
  <c r="AI825" i="11"/>
  <c r="AI953" i="11"/>
  <c r="AI1081" i="11"/>
  <c r="AI283" i="11"/>
  <c r="AI682" i="11"/>
  <c r="AI844" i="11"/>
  <c r="AI972" i="11"/>
  <c r="AI1100" i="11"/>
  <c r="AI1228" i="11"/>
  <c r="AI762" i="11"/>
  <c r="AI345" i="11"/>
  <c r="AI473" i="11"/>
  <c r="AI344" i="11"/>
  <c r="AI472" i="11"/>
  <c r="AI600" i="11"/>
  <c r="AI502" i="11"/>
  <c r="AI663" i="11"/>
  <c r="AI335" i="11"/>
  <c r="AI570" i="11"/>
  <c r="AI708" i="11"/>
  <c r="AI603" i="11"/>
  <c r="AI805" i="11"/>
  <c r="AI933" i="11"/>
  <c r="AI1061" i="11"/>
  <c r="AI1189" i="11"/>
  <c r="AI642" i="11"/>
  <c r="AI824" i="11"/>
  <c r="AI952" i="11"/>
  <c r="AI1080" i="11"/>
  <c r="AI1208" i="11"/>
  <c r="AI694" i="11"/>
  <c r="AI946" i="11"/>
  <c r="AI1219" i="11"/>
  <c r="AI779" i="11"/>
  <c r="AI1051" i="11"/>
  <c r="AI291" i="11"/>
  <c r="AI854" i="11"/>
  <c r="AI1126" i="11"/>
  <c r="AI394" i="11"/>
  <c r="AI737" i="11"/>
  <c r="AI871" i="11"/>
  <c r="AI999" i="11"/>
  <c r="AI1127" i="11"/>
  <c r="AI1239" i="11"/>
  <c r="AI337" i="11"/>
  <c r="AI465" i="11"/>
  <c r="AI336" i="11"/>
  <c r="AI464" i="11"/>
  <c r="AI592" i="11"/>
  <c r="AI486" i="11"/>
  <c r="AI655" i="11"/>
  <c r="AI319" i="11"/>
  <c r="AI559" i="11"/>
  <c r="AI700" i="11"/>
  <c r="AI582" i="11"/>
  <c r="AI797" i="11"/>
  <c r="AI925" i="11"/>
  <c r="AI1053" i="11"/>
  <c r="AI1181" i="11"/>
  <c r="AI626" i="11"/>
  <c r="AI816" i="11"/>
  <c r="AI944" i="11"/>
  <c r="AI1072" i="11"/>
  <c r="AI1200" i="11"/>
  <c r="AI662" i="11"/>
  <c r="AI930" i="11"/>
  <c r="AI1251" i="11"/>
  <c r="AI931" i="11"/>
  <c r="AI1253" i="11"/>
  <c r="AI902" i="11"/>
  <c r="AI1254" i="11"/>
  <c r="AI705" i="11"/>
  <c r="AI1071" i="11"/>
  <c r="AI1214" i="11"/>
  <c r="AI1043" i="11"/>
  <c r="AI894" i="11"/>
  <c r="AI277" i="11"/>
  <c r="AI308" i="11"/>
  <c r="AI564" i="11"/>
  <c r="AI627" i="11"/>
  <c r="AI519" i="11"/>
  <c r="AI498" i="11"/>
  <c r="AI929" i="11"/>
  <c r="AI1185" i="11"/>
  <c r="AI820" i="11"/>
  <c r="AI1108" i="11"/>
  <c r="AI778" i="11"/>
  <c r="AI583" i="11"/>
  <c r="AI362" i="11"/>
  <c r="AI951" i="11"/>
  <c r="AI1018" i="11"/>
  <c r="AI754" i="11"/>
  <c r="AI1003" i="11"/>
  <c r="AI562" i="11"/>
  <c r="AI1150" i="11"/>
  <c r="AI513" i="11"/>
  <c r="AI544" i="11"/>
  <c r="AI606" i="11"/>
  <c r="AI479" i="11"/>
  <c r="AI539" i="11"/>
  <c r="AI941" i="11"/>
  <c r="AI1197" i="11"/>
  <c r="AI864" i="11"/>
  <c r="AI1152" i="11"/>
  <c r="AI866" i="11"/>
  <c r="AI795" i="11"/>
  <c r="AI870" i="11"/>
  <c r="AI657" i="11"/>
  <c r="AI1047" i="11"/>
  <c r="AI1146" i="11"/>
  <c r="AI955" i="11"/>
  <c r="AI734" i="11"/>
  <c r="AI1217" i="11"/>
  <c r="AI389" i="11"/>
  <c r="AI517" i="11"/>
  <c r="AI388" i="11"/>
  <c r="AI516" i="11"/>
  <c r="AI334" i="11"/>
  <c r="AI569" i="11"/>
  <c r="AI707" i="11"/>
  <c r="AI423" i="11"/>
  <c r="AI624" i="11"/>
  <c r="AI306" i="11"/>
  <c r="AI693" i="11"/>
  <c r="AI849" i="11"/>
  <c r="AI977" i="11"/>
  <c r="AI1105" i="11"/>
  <c r="AI379" i="11"/>
  <c r="AI730" i="11"/>
  <c r="AI868" i="11"/>
  <c r="AI996" i="11"/>
  <c r="AI1124" i="11"/>
  <c r="AI1252" i="11"/>
  <c r="AI810" i="11"/>
  <c r="AI1042" i="11"/>
  <c r="AI697" i="11"/>
  <c r="AI1083" i="11"/>
  <c r="AI654" i="11"/>
  <c r="AI1070" i="11"/>
  <c r="AI458" i="11"/>
  <c r="AI799" i="11"/>
  <c r="AI975" i="11"/>
  <c r="AI1143" i="11"/>
  <c r="AI986" i="11"/>
  <c r="AI1209" i="11"/>
  <c r="AI713" i="11"/>
  <c r="AI971" i="11"/>
  <c r="AI1215" i="11"/>
  <c r="AI758" i="11"/>
  <c r="AI998" i="11"/>
  <c r="AI1227" i="11"/>
  <c r="AI1023" i="11"/>
  <c r="AI285" i="11"/>
  <c r="AI413" i="11"/>
  <c r="AI284" i="11"/>
  <c r="AI412" i="11"/>
  <c r="AI540" i="11"/>
  <c r="AI382" i="11"/>
  <c r="AI601" i="11"/>
  <c r="AI731" i="11"/>
  <c r="AI471" i="11"/>
  <c r="AI648" i="11"/>
  <c r="AI402" i="11"/>
  <c r="AI741" i="11"/>
  <c r="AI873" i="11"/>
  <c r="AI1001" i="11"/>
  <c r="AI1129" i="11"/>
  <c r="AI475" i="11"/>
  <c r="AI764" i="11"/>
  <c r="AI892" i="11"/>
  <c r="AI1020" i="11"/>
  <c r="AI1148" i="11"/>
  <c r="AI339" i="11"/>
  <c r="AI858" i="11"/>
  <c r="AI393" i="11"/>
  <c r="AI521" i="11"/>
  <c r="AI392" i="11"/>
  <c r="AI520" i="11"/>
  <c r="AI342" i="11"/>
  <c r="AI574" i="11"/>
  <c r="AI711" i="11"/>
  <c r="AI431" i="11"/>
  <c r="AI628" i="11"/>
  <c r="AI322" i="11"/>
  <c r="AI701" i="11"/>
  <c r="AI853" i="11"/>
  <c r="AI981" i="11"/>
  <c r="AI1109" i="11"/>
  <c r="AI395" i="11"/>
  <c r="AI738" i="11"/>
  <c r="AI872" i="11"/>
  <c r="AI1000" i="11"/>
  <c r="AI1128" i="11"/>
  <c r="AI1256" i="11"/>
  <c r="AI818" i="11"/>
  <c r="AI994" i="11"/>
  <c r="AI1267" i="11"/>
  <c r="AI843" i="11"/>
  <c r="AI1115" i="11"/>
  <c r="AI541" i="11"/>
  <c r="AI918" i="11"/>
  <c r="AI1198" i="11"/>
  <c r="AI522" i="11"/>
  <c r="AI775" i="11"/>
  <c r="AI903" i="11"/>
  <c r="AI1031" i="11"/>
  <c r="AI1159" i="11"/>
  <c r="AI1261" i="11"/>
  <c r="AI369" i="11"/>
  <c r="AI497" i="11"/>
  <c r="AI368" i="11"/>
  <c r="AI496" i="11"/>
  <c r="AI294" i="11"/>
  <c r="AI542" i="11"/>
  <c r="AI687" i="11"/>
  <c r="AI383" i="11"/>
  <c r="AI602" i="11"/>
  <c r="AI732" i="11"/>
  <c r="AI653" i="11"/>
  <c r="AI829" i="11"/>
  <c r="AI957" i="11"/>
  <c r="AI1085" i="11"/>
  <c r="AI299" i="11"/>
  <c r="AI690" i="11"/>
  <c r="AI848" i="11"/>
  <c r="AI976" i="11"/>
  <c r="AI1104" i="11"/>
  <c r="AI1232" i="11"/>
  <c r="AI770" i="11"/>
  <c r="AI978" i="11"/>
  <c r="AI555" i="11"/>
  <c r="AI1011" i="11"/>
  <c r="AI483" i="11"/>
  <c r="AI1006" i="11"/>
  <c r="AI330" i="11"/>
  <c r="AI815" i="11"/>
  <c r="AI1199" i="11"/>
  <c r="AI410" i="11"/>
  <c r="AI1171" i="11"/>
  <c r="AI1014" i="11"/>
  <c r="AI373" i="11"/>
  <c r="AI372" i="11"/>
  <c r="AI302" i="11"/>
  <c r="AI691" i="11"/>
  <c r="AI607" i="11"/>
  <c r="AI661" i="11"/>
  <c r="AI993" i="11"/>
  <c r="AI443" i="11"/>
  <c r="AI884" i="11"/>
  <c r="AI1172" i="11"/>
  <c r="AI763" i="11"/>
  <c r="AI838" i="11"/>
  <c r="AI641" i="11"/>
  <c r="AI1039" i="11"/>
  <c r="AI1130" i="11"/>
  <c r="AI819" i="11"/>
  <c r="AI1059" i="11"/>
  <c r="AI790" i="11"/>
  <c r="AI321" i="11"/>
  <c r="AI320" i="11"/>
  <c r="AI608" i="11"/>
  <c r="AI671" i="11"/>
  <c r="AI620" i="11"/>
  <c r="AI685" i="11"/>
  <c r="AI1005" i="11"/>
  <c r="AI589" i="11"/>
  <c r="AI928" i="11"/>
  <c r="AI1216" i="11"/>
  <c r="AI954" i="11"/>
  <c r="AI963" i="11"/>
  <c r="AI1038" i="11"/>
  <c r="AI791" i="11"/>
  <c r="AI1175" i="11"/>
  <c r="AI1235" i="11"/>
  <c r="AI1075" i="11"/>
  <c r="AI862" i="11"/>
  <c r="AI293" i="11"/>
  <c r="AI421" i="11"/>
  <c r="AI292" i="11"/>
  <c r="AI420" i="11"/>
  <c r="AI548" i="11"/>
  <c r="AI398" i="11"/>
  <c r="AI611" i="11"/>
  <c r="AI739" i="11"/>
  <c r="AI487" i="11"/>
  <c r="AI656" i="11"/>
  <c r="AI434" i="11"/>
  <c r="AI752" i="11"/>
  <c r="AI881" i="11"/>
  <c r="AI1009" i="11"/>
  <c r="AI1137" i="11"/>
  <c r="AI507" i="11"/>
  <c r="AI772" i="11"/>
  <c r="AI900" i="11"/>
  <c r="AI1028" i="11"/>
  <c r="AI1156" i="11"/>
  <c r="AI403" i="11"/>
  <c r="AI874" i="11"/>
  <c r="AI1162" i="11"/>
  <c r="AI811" i="11"/>
  <c r="AI1163" i="11"/>
  <c r="AI798" i="11"/>
  <c r="AI1158" i="11"/>
  <c r="AI587" i="11"/>
  <c r="AI847" i="11"/>
  <c r="AI1015" i="11"/>
  <c r="AI1183" i="11"/>
  <c r="AI1050" i="11"/>
  <c r="AI1246" i="11"/>
  <c r="AI787" i="11"/>
  <c r="AI1035" i="11"/>
  <c r="AI1258" i="11"/>
  <c r="AI822" i="11"/>
  <c r="AI1062" i="11"/>
  <c r="AI767" i="11"/>
  <c r="AI1111" i="11"/>
  <c r="AI1058" i="11"/>
  <c r="AI803" i="11"/>
  <c r="AI1226" i="11"/>
  <c r="AI958" i="11"/>
  <c r="AI341" i="11"/>
  <c r="AI340" i="11"/>
  <c r="AI477" i="11"/>
  <c r="AI476" i="11"/>
  <c r="AI510" i="11"/>
  <c r="AI343" i="11"/>
  <c r="AI712" i="11"/>
  <c r="AI809" i="11"/>
  <c r="AI1065" i="11"/>
  <c r="AI650" i="11"/>
  <c r="AI956" i="11"/>
  <c r="AI1212" i="11"/>
  <c r="AI329" i="11"/>
  <c r="AI328" i="11"/>
  <c r="AI584" i="11"/>
  <c r="AI647" i="11"/>
  <c r="AI549" i="11"/>
  <c r="AI561" i="11"/>
  <c r="AI917" i="11"/>
  <c r="AI1173" i="11"/>
  <c r="AI808" i="11"/>
  <c r="AI1064" i="11"/>
  <c r="AI630" i="11"/>
  <c r="AI1138" i="11"/>
  <c r="AI979" i="11"/>
  <c r="AI782" i="11"/>
  <c r="AI268" i="11"/>
  <c r="AI839" i="11"/>
  <c r="AI1095" i="11"/>
  <c r="AI305" i="11"/>
  <c r="AI304" i="11"/>
  <c r="AI560" i="11"/>
  <c r="AI623" i="11"/>
  <c r="AI511" i="11"/>
  <c r="AI482" i="11"/>
  <c r="AI893" i="11"/>
  <c r="AI1149" i="11"/>
  <c r="AI784" i="11"/>
  <c r="AI1040" i="11"/>
  <c r="AI499" i="11"/>
  <c r="AI1178" i="11"/>
  <c r="AI1195" i="11"/>
  <c r="AI1182" i="11"/>
  <c r="AI983" i="11"/>
  <c r="AI923" i="11"/>
  <c r="AI1238" i="11"/>
  <c r="AI500" i="11"/>
  <c r="AI391" i="11"/>
  <c r="AI865" i="11"/>
  <c r="AI756" i="11"/>
  <c r="AI530" i="11"/>
  <c r="AI1211" i="11"/>
  <c r="AI1234" i="11"/>
  <c r="AI939" i="11"/>
  <c r="AI1030" i="11"/>
  <c r="AI480" i="11"/>
  <c r="AI351" i="11"/>
  <c r="AI845" i="11"/>
  <c r="AI800" i="11"/>
  <c r="AI726" i="11"/>
  <c r="AI622" i="11"/>
  <c r="AI959" i="11"/>
  <c r="AI835" i="11"/>
  <c r="AI1102" i="11"/>
  <c r="AI485" i="11"/>
  <c r="AI484" i="11"/>
  <c r="AI526" i="11"/>
  <c r="AI359" i="11"/>
  <c r="AI720" i="11"/>
  <c r="AI817" i="11"/>
  <c r="AI1073" i="11"/>
  <c r="AI666" i="11"/>
  <c r="AI964" i="11"/>
  <c r="AI1220" i="11"/>
  <c r="AI962" i="11"/>
  <c r="AI995" i="11"/>
  <c r="AI974" i="11"/>
  <c r="AI759" i="11"/>
  <c r="AI1103" i="11"/>
  <c r="AI1154" i="11"/>
  <c r="AI915" i="11"/>
  <c r="AI638" i="11"/>
  <c r="AI1174" i="11"/>
  <c r="AI1229" i="11"/>
  <c r="AI617" i="11"/>
  <c r="AI1268" i="11"/>
  <c r="AI1190" i="11"/>
  <c r="AI276" i="11"/>
  <c r="AI596" i="11"/>
  <c r="AI659" i="11"/>
  <c r="AI565" i="11"/>
  <c r="AI593" i="11"/>
  <c r="AI897" i="11"/>
  <c r="AI1153" i="11"/>
  <c r="AI788" i="11"/>
  <c r="AI1012" i="11"/>
  <c r="AI275" i="11"/>
  <c r="AI938" i="11"/>
  <c r="AI314" i="11"/>
  <c r="AI1131" i="11"/>
  <c r="AI1110" i="11"/>
  <c r="AI823" i="11"/>
  <c r="AI1167" i="11"/>
  <c r="AI1186" i="11"/>
  <c r="AI323" i="11"/>
  <c r="AI1086" i="11"/>
  <c r="AI353" i="11"/>
  <c r="AI352" i="11"/>
  <c r="AI576" i="11"/>
  <c r="AI639" i="11"/>
  <c r="AI538" i="11"/>
  <c r="AI418" i="11"/>
  <c r="AI877" i="11"/>
  <c r="AI1101" i="11"/>
  <c r="AI658" i="11"/>
  <c r="AI960" i="11"/>
  <c r="AI1184" i="11"/>
  <c r="AI906" i="11"/>
  <c r="AI875" i="11"/>
  <c r="AI766" i="11"/>
  <c r="AI566" i="11"/>
  <c r="AI1007" i="11"/>
  <c r="AI970" i="11"/>
  <c r="AI681" i="11"/>
  <c r="AI1139" i="11"/>
  <c r="AI926" i="11"/>
  <c r="AI1193" i="11"/>
  <c r="AI456" i="11"/>
  <c r="AI303" i="11"/>
  <c r="AI789" i="11"/>
  <c r="AI610" i="11"/>
  <c r="AI1192" i="11"/>
  <c r="AI665" i="11"/>
  <c r="AI1054" i="11"/>
  <c r="AI967" i="11"/>
  <c r="AI433" i="11"/>
  <c r="AI422" i="11"/>
  <c r="AI668" i="11"/>
  <c r="AI1021" i="11"/>
  <c r="AI912" i="11"/>
  <c r="AI890" i="11"/>
  <c r="AI814" i="11"/>
  <c r="AI1114" i="11"/>
  <c r="AI501" i="11"/>
  <c r="AI736" i="11"/>
  <c r="AI1044" i="11"/>
  <c r="AI863" i="11"/>
  <c r="AI449" i="11"/>
  <c r="AI290" i="11"/>
  <c r="AI1088" i="11"/>
  <c r="AI426" i="11"/>
  <c r="AI387" i="11"/>
  <c r="AI356" i="11"/>
  <c r="AI675" i="11"/>
  <c r="AI629" i="11"/>
  <c r="AI1201" i="11"/>
  <c r="AI1092" i="11"/>
  <c r="AI442" i="11"/>
  <c r="AI298" i="11"/>
  <c r="AI1250" i="11"/>
  <c r="AI1155" i="11"/>
  <c r="AI943" i="11"/>
  <c r="AI987" i="11"/>
  <c r="AI405" i="11"/>
  <c r="AI494" i="11"/>
  <c r="AI704" i="11"/>
  <c r="AI1025" i="11"/>
  <c r="AI916" i="11"/>
  <c r="AI1266" i="11"/>
  <c r="AI846" i="11"/>
  <c r="AI481" i="11"/>
  <c r="AI454" i="11"/>
  <c r="AI287" i="11"/>
  <c r="AI652" i="11"/>
  <c r="AI746" i="11"/>
  <c r="AI973" i="11"/>
  <c r="AI363" i="11"/>
  <c r="AI1056" i="11"/>
  <c r="AI1230" i="11"/>
  <c r="AI1142" i="11"/>
  <c r="AI1135" i="11"/>
  <c r="AI899" i="11"/>
  <c r="AI1166" i="11"/>
  <c r="AI428" i="11"/>
  <c r="AI747" i="11"/>
  <c r="AI761" i="11"/>
  <c r="AI535" i="11"/>
  <c r="AI1164" i="11"/>
  <c r="AI280" i="11"/>
  <c r="AI595" i="11"/>
  <c r="AI386" i="11"/>
  <c r="AI1125" i="11"/>
  <c r="AI1016" i="11"/>
  <c r="AI1066" i="11"/>
  <c r="AI686" i="11"/>
  <c r="AI807" i="11"/>
  <c r="AI273" i="11"/>
  <c r="AI528" i="11"/>
  <c r="AI447" i="11"/>
  <c r="AI861" i="11"/>
  <c r="AI750" i="11"/>
  <c r="AI1264" i="11"/>
  <c r="AI1099" i="11"/>
  <c r="AI895" i="11"/>
  <c r="AI1134" i="11"/>
  <c r="AI755" i="11"/>
  <c r="AI634" i="11"/>
  <c r="AI1022" i="11"/>
  <c r="AI883" i="11"/>
  <c r="AI384" i="11"/>
  <c r="AI781" i="11"/>
  <c r="AI371" i="11"/>
  <c r="AI879" i="11"/>
  <c r="AI982" i="11"/>
  <c r="AI452" i="11"/>
  <c r="AI295" i="11"/>
  <c r="AI785" i="11"/>
  <c r="AI599" i="11"/>
  <c r="AI1188" i="11"/>
  <c r="AI886" i="11"/>
  <c r="AI1055" i="11"/>
  <c r="AI851" i="11"/>
  <c r="AI1118" i="11"/>
  <c r="AI1257" i="11"/>
  <c r="AI1078" i="11"/>
  <c r="AI532" i="11"/>
  <c r="AI455" i="11"/>
  <c r="AI833" i="11"/>
  <c r="AI698" i="11"/>
  <c r="AI1204" i="11"/>
  <c r="AI1202" i="11"/>
  <c r="AI934" i="11"/>
  <c r="AI1079" i="11"/>
  <c r="AI1187" i="11"/>
  <c r="AI289" i="11"/>
  <c r="AI512" i="11"/>
  <c r="AI415" i="11"/>
  <c r="AI813" i="11"/>
  <c r="AI491" i="11"/>
  <c r="AI1120" i="11"/>
  <c r="AI633" i="11"/>
  <c r="AI1265" i="11"/>
  <c r="AI1213" i="11"/>
  <c r="AI1019" i="11"/>
  <c r="AI301" i="11"/>
  <c r="AI300" i="11"/>
  <c r="AI556" i="11"/>
  <c r="AI619" i="11"/>
  <c r="AI503" i="11"/>
  <c r="AI466" i="11"/>
  <c r="AI889" i="11"/>
  <c r="AI1145" i="11"/>
  <c r="AI780" i="11"/>
  <c r="AI1036" i="11"/>
  <c r="AI467" i="11"/>
  <c r="AI409" i="11"/>
  <c r="AI408" i="11"/>
  <c r="AI374" i="11"/>
  <c r="AI727" i="11"/>
  <c r="AI644" i="11"/>
  <c r="AI733" i="11"/>
  <c r="AI997" i="11"/>
  <c r="AI459" i="11"/>
  <c r="AI888" i="11"/>
  <c r="AI1144" i="11"/>
  <c r="AI850" i="11"/>
  <c r="AI506" i="11"/>
  <c r="AI1179" i="11"/>
  <c r="AI990" i="11"/>
  <c r="AI609" i="11"/>
  <c r="AI935" i="11"/>
  <c r="AI1191" i="11"/>
  <c r="AI401" i="11"/>
  <c r="AI400" i="11"/>
  <c r="AI358" i="11"/>
  <c r="AI719" i="11"/>
  <c r="AI636" i="11"/>
  <c r="AI717" i="11"/>
  <c r="AI989" i="11"/>
  <c r="AI427" i="11"/>
  <c r="AI880" i="11"/>
  <c r="AI1136" i="11"/>
  <c r="AI834" i="11"/>
  <c r="AI744" i="11"/>
  <c r="AI718" i="11"/>
  <c r="AI490" i="11"/>
  <c r="AI1255" i="11"/>
  <c r="AI515" i="11"/>
  <c r="AI437" i="11"/>
  <c r="AI430" i="11"/>
  <c r="AI672" i="11"/>
  <c r="AI1057" i="11"/>
  <c r="AI948" i="11"/>
  <c r="AI1027" i="11"/>
  <c r="AI783" i="11"/>
  <c r="AI1225" i="11"/>
  <c r="AI1123" i="11"/>
  <c r="AI385" i="11"/>
  <c r="AI390" i="11"/>
  <c r="AI684" i="11"/>
  <c r="AI1069" i="11"/>
  <c r="AI992" i="11"/>
  <c r="AI1122" i="11"/>
  <c r="AI1222" i="11"/>
  <c r="AI1245" i="11"/>
  <c r="AI1203" i="11"/>
  <c r="AI325" i="11"/>
  <c r="AI324" i="11"/>
  <c r="AI580" i="11"/>
  <c r="AI643" i="11"/>
  <c r="AI543" i="11"/>
  <c r="AI550" i="11"/>
  <c r="AI913" i="11"/>
  <c r="AI1169" i="11"/>
  <c r="AI804" i="11"/>
  <c r="AI1060" i="11"/>
  <c r="AI614" i="11"/>
  <c r="AI1241" i="11"/>
  <c r="AI1242" i="11"/>
  <c r="AI1233" i="11"/>
  <c r="AI887" i="11"/>
  <c r="AI1223" i="11"/>
  <c r="AI346" i="11"/>
  <c r="AI1091" i="11"/>
  <c r="AI878" i="11"/>
  <c r="AI855" i="11"/>
  <c r="AI1002" i="11"/>
  <c r="AI867" i="11"/>
  <c r="AI670" i="11"/>
  <c r="AI309" i="11"/>
  <c r="AI404" i="11"/>
  <c r="AI366" i="11"/>
  <c r="AI723" i="11"/>
  <c r="AI640" i="11"/>
  <c r="AI725" i="11"/>
  <c r="AI961" i="11"/>
  <c r="AI315" i="11"/>
  <c r="AI852" i="11"/>
  <c r="AI1076" i="11"/>
  <c r="AI678" i="11"/>
  <c r="AI1010" i="11"/>
  <c r="AI598" i="11"/>
  <c r="AI1263" i="11"/>
  <c r="AI1259" i="11"/>
  <c r="AI911" i="11"/>
  <c r="AI1207" i="11"/>
  <c r="AI1262" i="11"/>
  <c r="AI702" i="11"/>
  <c r="AI1206" i="11"/>
  <c r="AI417" i="11"/>
  <c r="AI416" i="11"/>
  <c r="AI326" i="11"/>
  <c r="AI703" i="11"/>
  <c r="AI581" i="11"/>
  <c r="AI621" i="11"/>
  <c r="AI909" i="11"/>
  <c r="AI1165" i="11"/>
  <c r="AI768" i="11"/>
  <c r="AI1024" i="11"/>
  <c r="AI1248" i="11"/>
  <c r="AI1026" i="11"/>
  <c r="AI1067" i="11"/>
  <c r="AI950" i="11"/>
  <c r="AI749" i="11"/>
  <c r="AI1087" i="11"/>
  <c r="AI1090" i="11"/>
  <c r="AI771" i="11"/>
  <c r="AI1247" i="11"/>
  <c r="AI1046" i="11"/>
  <c r="AI349" i="11"/>
  <c r="AI348" i="11"/>
  <c r="AI604" i="11"/>
  <c r="AI667" i="11"/>
  <c r="AI575" i="11"/>
  <c r="AI613" i="11"/>
  <c r="AI937" i="11"/>
  <c r="AI828" i="11"/>
  <c r="AI1084" i="11"/>
  <c r="AI710" i="11"/>
  <c r="AI457" i="11"/>
  <c r="AI470" i="11"/>
  <c r="AI692" i="11"/>
  <c r="AI1045" i="11"/>
  <c r="AI936" i="11"/>
  <c r="AI914" i="11"/>
  <c r="AI1231" i="11"/>
  <c r="AI673" i="11"/>
  <c r="AI1218" i="11"/>
  <c r="AI432" i="11"/>
  <c r="AI751" i="11"/>
  <c r="AI765" i="11"/>
  <c r="AI546" i="11"/>
  <c r="AI1168" i="11"/>
  <c r="AI827" i="11"/>
  <c r="AI625" i="11"/>
  <c r="AI774" i="11"/>
  <c r="AI547" i="11"/>
  <c r="AI1121" i="11"/>
  <c r="AI1210" i="11"/>
  <c r="AI474" i="11"/>
  <c r="AI1237" i="11"/>
  <c r="AI518" i="11"/>
  <c r="AI1133" i="11"/>
  <c r="AI378" i="11"/>
  <c r="AI1034" i="11"/>
  <c r="AI357" i="11"/>
  <c r="AI270" i="11"/>
  <c r="AI586" i="11"/>
  <c r="AI945" i="11"/>
  <c r="AI836" i="11"/>
  <c r="AI742" i="11"/>
  <c r="AI419" i="11"/>
  <c r="AI927" i="11"/>
  <c r="AI577" i="11"/>
  <c r="AI942" i="11"/>
  <c r="AI1170" i="11"/>
  <c r="AI830" i="11"/>
  <c r="AI468" i="11"/>
  <c r="AI327" i="11"/>
  <c r="AI769" i="11"/>
  <c r="AI557" i="11"/>
  <c r="AI1140" i="11"/>
  <c r="AI842" i="11"/>
  <c r="AI1106" i="11"/>
  <c r="AI859" i="11"/>
  <c r="AI748" i="11"/>
  <c r="AI545" i="11"/>
  <c r="AI991" i="11"/>
  <c r="AI649" i="11"/>
  <c r="AI1249" i="11"/>
  <c r="AI448" i="11"/>
  <c r="AI832" i="11"/>
  <c r="AI594" i="11"/>
  <c r="AI1221" i="11"/>
  <c r="AI831" i="11"/>
  <c r="AI1194" i="11"/>
  <c r="AI605" i="11"/>
  <c r="AI429" i="11"/>
  <c r="AI414" i="11"/>
  <c r="AI664" i="11"/>
  <c r="AI1017" i="11"/>
  <c r="AI908" i="11"/>
  <c r="AI281" i="11"/>
  <c r="AI536" i="11"/>
  <c r="AI463" i="11"/>
  <c r="AI869" i="11"/>
  <c r="AI760" i="11"/>
  <c r="AI307" i="11"/>
  <c r="AI907" i="11"/>
  <c r="AI1243" i="11"/>
  <c r="AI1063" i="11"/>
  <c r="AI272" i="11"/>
  <c r="AI585" i="11"/>
  <c r="AI354" i="11"/>
  <c r="AI1117" i="11"/>
  <c r="AI1008" i="11"/>
  <c r="AI1082" i="11"/>
  <c r="AI1094" i="11"/>
  <c r="AI729" i="11"/>
  <c r="AI436" i="11"/>
  <c r="AI801" i="11"/>
  <c r="AI1236" i="11"/>
  <c r="AI1119" i="11"/>
  <c r="AI910" i="11"/>
  <c r="AI735" i="11"/>
  <c r="AI722" i="11"/>
  <c r="AI1147" i="11"/>
  <c r="AI534" i="11"/>
  <c r="AI453" i="11"/>
  <c r="AI462" i="11"/>
  <c r="AI688" i="11"/>
  <c r="AI1041" i="11"/>
  <c r="AI932" i="11"/>
  <c r="AI922" i="11"/>
  <c r="AI891" i="11"/>
  <c r="AI689" i="11"/>
  <c r="AI1098" i="11"/>
  <c r="AI451" i="11"/>
  <c r="AI1151" i="11"/>
  <c r="AI1107" i="11"/>
  <c r="AI469" i="11"/>
  <c r="AI590" i="11"/>
  <c r="AI370" i="11"/>
  <c r="AI1089" i="11"/>
  <c r="AI980" i="11"/>
  <c r="AI898" i="11"/>
  <c r="AI947" i="11"/>
  <c r="AI721" i="11"/>
  <c r="AI1074" i="11"/>
  <c r="AI966" i="11"/>
  <c r="AI288" i="11"/>
  <c r="AI563" i="11"/>
  <c r="AI716" i="11"/>
  <c r="AI1037" i="11"/>
  <c r="AI896" i="11"/>
  <c r="AI802" i="11"/>
  <c r="AI355" i="11"/>
  <c r="AI919" i="11"/>
  <c r="AI282" i="11"/>
  <c r="AI806" i="11"/>
  <c r="AB261" i="7"/>
  <c r="AC261" i="7" s="1"/>
  <c r="V261" i="7"/>
  <c r="W261" i="7"/>
  <c r="X261" i="7" s="1"/>
  <c r="W262" i="7"/>
  <c r="AB262" i="7"/>
  <c r="D131" i="11"/>
  <c r="R145" i="11" s="1"/>
  <c r="V262" i="7"/>
  <c r="U263" i="7"/>
  <c r="Q144" i="11"/>
  <c r="Q140" i="11"/>
  <c r="Q145" i="11"/>
  <c r="Q141" i="11"/>
  <c r="Q139" i="11"/>
  <c r="Q142" i="11"/>
  <c r="Q143" i="11"/>
  <c r="F114" i="11"/>
  <c r="G111" i="11"/>
  <c r="F118" i="11"/>
  <c r="E119" i="11" s="1"/>
  <c r="AC18" i="15" s="1"/>
  <c r="T467" i="11"/>
  <c r="T686" i="11"/>
  <c r="T338" i="11"/>
  <c r="T1077" i="11"/>
  <c r="T964" i="11"/>
  <c r="T1239" i="11"/>
  <c r="T548" i="11"/>
  <c r="T1068" i="11"/>
  <c r="T831" i="11"/>
  <c r="T1064" i="11"/>
  <c r="T1047" i="11"/>
  <c r="T983" i="11"/>
  <c r="T452" i="11"/>
  <c r="T284" i="11"/>
  <c r="T1206" i="11"/>
  <c r="T696" i="11"/>
  <c r="T1195" i="11"/>
  <c r="T1177" i="11"/>
  <c r="T598" i="11"/>
  <c r="T1153" i="11"/>
  <c r="T538" i="11"/>
  <c r="T1144" i="11"/>
  <c r="T547" i="11"/>
  <c r="T1139" i="11"/>
  <c r="T1121" i="11"/>
  <c r="T872" i="11"/>
  <c r="T528" i="11"/>
  <c r="T905" i="11"/>
  <c r="T829" i="11"/>
  <c r="T954" i="11"/>
  <c r="T879" i="11"/>
  <c r="T471" i="11"/>
  <c r="T754" i="11"/>
  <c r="T1212" i="11"/>
  <c r="T769" i="11"/>
  <c r="T695" i="11"/>
  <c r="T516" i="11"/>
  <c r="T483" i="11"/>
  <c r="T1189" i="11"/>
  <c r="T1201" i="11"/>
  <c r="T459" i="11"/>
  <c r="T495" i="11"/>
  <c r="T1070" i="11"/>
  <c r="T308" i="11"/>
  <c r="T1259" i="11"/>
  <c r="T449" i="11"/>
  <c r="T1072" i="11"/>
  <c r="T1066" i="11"/>
  <c r="T787" i="11"/>
  <c r="T348" i="11"/>
  <c r="T726" i="11"/>
  <c r="T1145" i="11"/>
  <c r="T525" i="11"/>
  <c r="T742" i="11"/>
  <c r="T553" i="11"/>
  <c r="T830" i="11"/>
  <c r="T1107" i="11"/>
  <c r="T1174" i="11"/>
  <c r="T648" i="11"/>
  <c r="T405" i="11"/>
  <c r="T385" i="11"/>
  <c r="T590" i="11"/>
  <c r="T585" i="11"/>
  <c r="T749" i="11"/>
  <c r="T1146" i="11"/>
  <c r="T990" i="11"/>
  <c r="T734" i="11"/>
  <c r="T1035" i="11"/>
  <c r="T926" i="11"/>
  <c r="T612" i="11"/>
  <c r="T899" i="11"/>
  <c r="T988" i="11"/>
  <c r="T374" i="11"/>
  <c r="T1045" i="11"/>
  <c r="T771" i="11"/>
  <c r="T1169" i="11"/>
  <c r="T966" i="11"/>
  <c r="T773" i="11"/>
  <c r="T887" i="11"/>
  <c r="T778" i="11"/>
  <c r="T318" i="11"/>
  <c r="T514" i="11"/>
  <c r="T721" i="11"/>
  <c r="F200" i="11"/>
  <c r="T630" i="11"/>
  <c r="T488" i="11"/>
  <c r="T1150" i="11"/>
  <c r="T948" i="11"/>
  <c r="T870" i="11"/>
  <c r="T490" i="11"/>
  <c r="T933" i="11"/>
  <c r="T1057" i="11"/>
  <c r="T1203" i="11"/>
  <c r="T351" i="11"/>
  <c r="T1138" i="11"/>
  <c r="T1147" i="11"/>
  <c r="T439" i="11"/>
  <c r="T377" i="11"/>
  <c r="T451" i="11"/>
  <c r="T523" i="11"/>
  <c r="T375" i="11"/>
  <c r="T963" i="11"/>
  <c r="T668" i="11"/>
  <c r="T293" i="11"/>
  <c r="T638" i="11"/>
  <c r="T1255" i="11"/>
  <c r="T313" i="11"/>
  <c r="T792" i="11"/>
  <c r="T1091" i="11"/>
  <c r="T1037" i="11"/>
  <c r="T1022" i="11"/>
  <c r="T834" i="11"/>
  <c r="T645" i="11"/>
  <c r="T493" i="11"/>
  <c r="T702" i="11"/>
  <c r="M209" i="11"/>
  <c r="T627" i="11"/>
  <c r="T573" i="11"/>
  <c r="T524" i="11"/>
  <c r="T1168" i="11"/>
  <c r="T946" i="11"/>
  <c r="T665" i="11"/>
  <c r="T533" i="11"/>
  <c r="T770" i="11"/>
  <c r="T1219" i="11"/>
  <c r="T998" i="11"/>
  <c r="T363" i="11"/>
  <c r="T921" i="11"/>
  <c r="T1074" i="11"/>
  <c r="T1204" i="11"/>
  <c r="T378" i="11"/>
  <c r="T658" i="11"/>
  <c r="T994" i="11"/>
  <c r="T546" i="11"/>
  <c r="T581" i="11"/>
  <c r="T316" i="11"/>
  <c r="T982" i="11"/>
  <c r="T953" i="11"/>
  <c r="T949" i="11"/>
  <c r="T1234" i="11"/>
  <c r="T952" i="11"/>
  <c r="T1137" i="11"/>
  <c r="T446" i="11"/>
  <c r="T1223" i="11"/>
  <c r="T507" i="11"/>
  <c r="T1159" i="11"/>
  <c r="T587" i="11"/>
  <c r="T621" i="11"/>
  <c r="T418" i="11"/>
  <c r="T1130" i="11"/>
  <c r="T1095" i="11"/>
  <c r="T305" i="11"/>
  <c r="T312" i="11"/>
  <c r="T828" i="11"/>
  <c r="T1081" i="11"/>
  <c r="T763" i="11"/>
  <c r="T1164" i="11"/>
  <c r="T941" i="11"/>
  <c r="T710" i="11"/>
  <c r="T1002" i="11"/>
  <c r="T411" i="11"/>
  <c r="T985" i="11"/>
  <c r="T960" i="11"/>
  <c r="I59" i="4"/>
  <c r="T842" i="11"/>
  <c r="T470" i="11"/>
  <c r="T1019" i="11"/>
  <c r="T281" i="11"/>
  <c r="T711" i="11"/>
  <c r="T785" i="11"/>
  <c r="T661" i="11"/>
  <c r="T345" i="11"/>
  <c r="T890" i="11"/>
  <c r="T337" i="11"/>
  <c r="T1142" i="11"/>
  <c r="T1000" i="11"/>
  <c r="T558" i="11"/>
  <c r="T917" i="11"/>
  <c r="T1240" i="11"/>
  <c r="T274" i="11"/>
  <c r="T574" i="11"/>
  <c r="T600" i="11"/>
  <c r="T824" i="11"/>
  <c r="T733" i="11"/>
  <c r="T540" i="11"/>
  <c r="T1192" i="11"/>
  <c r="T957" i="11"/>
  <c r="T959" i="11"/>
  <c r="T393" i="11"/>
  <c r="T497" i="11"/>
  <c r="T327" i="11"/>
  <c r="T1098" i="11"/>
  <c r="T298" i="11"/>
  <c r="T701" i="11"/>
  <c r="T1075" i="11"/>
  <c r="T420" i="11"/>
  <c r="T993" i="11"/>
  <c r="T382" i="11"/>
  <c r="T1058" i="11"/>
  <c r="T332" i="11"/>
  <c r="T944" i="11"/>
  <c r="T1161" i="11"/>
  <c r="T1225" i="11"/>
  <c r="T968" i="11"/>
  <c r="T406" i="11"/>
  <c r="T880" i="11"/>
  <c r="T1184" i="11"/>
  <c r="T1193" i="11"/>
  <c r="T426" i="11"/>
  <c r="T1131" i="11"/>
  <c r="T285" i="11"/>
  <c r="T352" i="11"/>
  <c r="T756" i="11"/>
  <c r="T819" i="11"/>
  <c r="T823" i="11"/>
  <c r="T576" i="11"/>
  <c r="T909" i="11"/>
  <c r="T307" i="11"/>
  <c r="T814" i="11"/>
  <c r="T436" i="11"/>
  <c r="T498" i="11"/>
  <c r="T485" i="11"/>
  <c r="T1151" i="11"/>
  <c r="T599" i="11"/>
  <c r="T747" i="11"/>
  <c r="T487" i="11"/>
  <c r="T589" i="11"/>
  <c r="T535" i="11"/>
  <c r="T365" i="11"/>
  <c r="T837" i="11"/>
  <c r="T849" i="11"/>
  <c r="T833" i="11"/>
  <c r="T1196" i="11"/>
  <c r="T868" i="11"/>
  <c r="T802" i="11"/>
  <c r="T543" i="11"/>
  <c r="T906" i="11"/>
  <c r="T984" i="11"/>
  <c r="T1065" i="11"/>
  <c r="T1175" i="11"/>
  <c r="T876" i="11"/>
  <c r="T1207" i="11"/>
  <c r="T559" i="11"/>
  <c r="T884" i="11"/>
  <c r="T1041" i="11"/>
  <c r="T975" i="11"/>
  <c r="T662" i="11"/>
  <c r="T650" i="11"/>
  <c r="T873" i="11"/>
  <c r="T922" i="11"/>
  <c r="T315" i="11"/>
  <c r="T372" i="11"/>
  <c r="T481" i="11"/>
  <c r="T443" i="11"/>
  <c r="T1082" i="11"/>
  <c r="T1230" i="11"/>
  <c r="T286" i="11"/>
  <c r="T362" i="11"/>
  <c r="T1158" i="11"/>
  <c r="T809" i="11"/>
  <c r="T453" i="11"/>
  <c r="T564" i="11"/>
  <c r="T325" i="11"/>
  <c r="T806" i="11"/>
  <c r="T810" i="11"/>
  <c r="T269" i="11"/>
  <c r="T912" i="11"/>
  <c r="T1069" i="11"/>
  <c r="T1094" i="11"/>
  <c r="T549" i="11"/>
  <c r="T330" i="11"/>
  <c r="T571" i="11"/>
  <c r="T500" i="11"/>
  <c r="T934" i="11"/>
  <c r="T596" i="11"/>
  <c r="T730" i="11"/>
  <c r="T725" i="11"/>
  <c r="T626" i="11"/>
  <c r="T1051" i="11"/>
  <c r="T582" i="11"/>
  <c r="T441" i="11"/>
  <c r="T817" i="11"/>
  <c r="T1099" i="11"/>
  <c r="T1001" i="11"/>
  <c r="T414" i="11"/>
  <c r="T924" i="11"/>
  <c r="T480" i="11"/>
  <c r="T389" i="11"/>
  <c r="T294" i="11"/>
  <c r="T304" i="11"/>
  <c r="T588" i="11"/>
  <c r="T379" i="11"/>
  <c r="T302" i="11"/>
  <c r="T482" i="11"/>
  <c r="T788" i="11"/>
  <c r="T603" i="11"/>
  <c r="T827" i="11"/>
  <c r="T855" i="11"/>
  <c r="T1083" i="11"/>
  <c r="T923" i="11"/>
  <c r="T659" i="11"/>
  <c r="T1061" i="11"/>
  <c r="T491" i="11"/>
  <c r="T1258" i="11"/>
  <c r="T797" i="11"/>
  <c r="T1194" i="11"/>
  <c r="T1136" i="11"/>
  <c r="T820" i="11"/>
  <c r="T369" i="11"/>
  <c r="T991" i="11"/>
  <c r="T341" i="11"/>
  <c r="T421" i="11"/>
  <c r="T425" i="11"/>
  <c r="T438" i="11"/>
  <c r="T390" i="11"/>
  <c r="T520" i="11"/>
  <c r="T1025" i="11"/>
  <c r="T1073" i="11"/>
  <c r="T717" i="11"/>
  <c r="T433" i="11"/>
  <c r="T468" i="11"/>
  <c r="T417" i="11"/>
  <c r="T358" i="11"/>
  <c r="T394" i="11"/>
  <c r="T1254" i="11"/>
  <c r="T1154" i="11"/>
  <c r="T1188" i="11"/>
  <c r="T1180" i="11"/>
  <c r="T280" i="11"/>
  <c r="T1123" i="11"/>
  <c r="M208" i="11"/>
  <c r="T893" i="11"/>
  <c r="T604" i="11"/>
  <c r="T1247" i="11"/>
  <c r="T901" i="11"/>
  <c r="T913" i="11"/>
  <c r="T615" i="11"/>
  <c r="T883" i="11"/>
  <c r="T669" i="11"/>
  <c r="T1266" i="11"/>
  <c r="T1268" i="11"/>
  <c r="T772" i="11"/>
  <c r="T601" i="11"/>
  <c r="T703" i="11"/>
  <c r="T1023" i="11"/>
  <c r="T947" i="11"/>
  <c r="T309" i="11"/>
  <c r="T664" i="11"/>
  <c r="T1093" i="11"/>
  <c r="T557" i="11"/>
  <c r="T1218" i="11"/>
  <c r="T874" i="11"/>
  <c r="T908" i="11"/>
  <c r="T361" i="11"/>
  <c r="T424" i="11"/>
  <c r="T469" i="11"/>
  <c r="T705" i="11"/>
  <c r="T678" i="11"/>
  <c r="T1222" i="11"/>
  <c r="T816" i="11"/>
  <c r="T595" i="11"/>
  <c r="T1076" i="11"/>
  <c r="T795" i="11"/>
  <c r="T739" i="11"/>
  <c r="T1211" i="11"/>
  <c r="T1087" i="11"/>
  <c r="T853" i="11"/>
  <c r="T328" i="11"/>
  <c r="T1210" i="11"/>
  <c r="T1129" i="11"/>
  <c r="T566" i="11"/>
  <c r="T1183" i="11"/>
  <c r="T602" i="11"/>
  <c r="T744" i="11"/>
  <c r="T852" i="11"/>
  <c r="T561" i="11"/>
  <c r="T396" i="11"/>
  <c r="T386" i="11"/>
  <c r="T1236" i="11"/>
  <c r="T758" i="11"/>
  <c r="T273" i="11"/>
  <c r="T789" i="11"/>
  <c r="T1249" i="11"/>
  <c r="T1113" i="11"/>
  <c r="T450" i="11"/>
  <c r="T882" i="11"/>
  <c r="T864" i="11"/>
  <c r="T776" i="11"/>
  <c r="T1028" i="11"/>
  <c r="T932" i="11"/>
  <c r="T1165" i="11"/>
  <c r="T961" i="11"/>
  <c r="T840" i="11"/>
  <c r="T1133" i="11"/>
  <c r="T1108" i="11"/>
  <c r="T624" i="11"/>
  <c r="T592" i="11"/>
  <c r="T486" i="11"/>
  <c r="T494" i="11"/>
  <c r="T1004" i="11"/>
  <c r="T368" i="11"/>
  <c r="T1046" i="11"/>
  <c r="T1172" i="11"/>
  <c r="T409" i="11"/>
  <c r="T1200" i="11"/>
  <c r="T376" i="11"/>
  <c r="T611" i="11"/>
  <c r="T1114" i="11"/>
  <c r="T583" i="11"/>
  <c r="T455" i="11"/>
  <c r="T731" i="11"/>
  <c r="T738" i="11"/>
  <c r="T270" i="11"/>
  <c r="T748" i="11"/>
  <c r="T1260" i="11"/>
  <c r="T289" i="11"/>
  <c r="T765" i="11"/>
  <c r="T472" i="11"/>
  <c r="K208" i="11"/>
  <c r="T356" i="11"/>
  <c r="T670" i="11"/>
  <c r="T1190" i="11"/>
  <c r="T1115" i="11"/>
  <c r="T832" i="11"/>
  <c r="T620" i="11"/>
  <c r="T550" i="11"/>
  <c r="T965" i="11"/>
  <c r="T683" i="11"/>
  <c r="T1044" i="11"/>
  <c r="T1033" i="11"/>
  <c r="T1148" i="11"/>
  <c r="T640" i="11"/>
  <c r="T1030" i="11"/>
  <c r="T704" i="11"/>
  <c r="T544" i="11"/>
  <c r="T1105" i="11"/>
  <c r="T1049" i="11"/>
  <c r="T732" i="11"/>
  <c r="T958" i="11"/>
  <c r="T1006" i="11"/>
  <c r="T422" i="11"/>
  <c r="T916" i="11"/>
  <c r="T1209" i="11"/>
  <c r="T1182" i="11"/>
  <c r="T371" i="11"/>
  <c r="T995" i="11"/>
  <c r="T1186" i="11"/>
  <c r="T306" i="11"/>
  <c r="T1265" i="11"/>
  <c r="T955" i="11"/>
  <c r="T407" i="11"/>
  <c r="T532" i="11"/>
  <c r="T911" i="11"/>
  <c r="T1052" i="11"/>
  <c r="T679" i="11"/>
  <c r="T303" i="11"/>
  <c r="T1026" i="11"/>
  <c r="T821" i="11"/>
  <c r="T859" i="11"/>
  <c r="T969" i="11"/>
  <c r="T1143" i="11"/>
  <c r="T784" i="11"/>
  <c r="T335" i="11"/>
  <c r="T692" i="11"/>
  <c r="T1080" i="11"/>
  <c r="T609" i="11"/>
  <c r="T473" i="11"/>
  <c r="T404" i="11"/>
  <c r="T515" i="11"/>
  <c r="T591" i="11"/>
  <c r="T746" i="11"/>
  <c r="T698" i="11"/>
  <c r="T1198" i="11"/>
  <c r="T753" i="11"/>
  <c r="T1060" i="11"/>
  <c r="T940" i="11"/>
  <c r="T693" i="11"/>
  <c r="T637" i="11"/>
  <c r="T282" i="11"/>
  <c r="T1199" i="11"/>
  <c r="T392" i="11"/>
  <c r="T370" i="11"/>
  <c r="T432" i="11"/>
  <c r="T1106" i="11"/>
  <c r="T400" i="11"/>
  <c r="T672" i="11"/>
  <c r="T606" i="11"/>
  <c r="T780" i="11"/>
  <c r="T569" i="11"/>
  <c r="T346" i="11"/>
  <c r="T465" i="11"/>
  <c r="T781" i="11"/>
  <c r="T381" i="11"/>
  <c r="T401" i="11"/>
  <c r="T388" i="11"/>
  <c r="T846" i="11"/>
  <c r="T1102" i="11"/>
  <c r="T1252" i="11"/>
  <c r="T920" i="11"/>
  <c r="T722" i="11"/>
  <c r="T752" i="11"/>
  <c r="T610" i="11"/>
  <c r="T878" i="11"/>
  <c r="E202" i="11"/>
  <c r="T1178" i="11"/>
  <c r="T798" i="11"/>
  <c r="T565" i="11"/>
  <c r="T510" i="11"/>
  <c r="T803" i="11"/>
  <c r="T989" i="11"/>
  <c r="T324" i="11"/>
  <c r="T412" i="11"/>
  <c r="T729" i="11"/>
  <c r="T851" i="11"/>
  <c r="T708" i="11"/>
  <c r="T1042" i="11"/>
  <c r="T311" i="11"/>
  <c r="T719" i="11"/>
  <c r="T343" i="11"/>
  <c r="T1226" i="11"/>
  <c r="T973" i="11"/>
  <c r="T1036" i="11"/>
  <c r="T608" i="11"/>
  <c r="T791" i="11"/>
  <c r="T416" i="11"/>
  <c r="T743" i="11"/>
  <c r="T838" i="11"/>
  <c r="T1048" i="11"/>
  <c r="T903" i="11"/>
  <c r="T1263" i="11"/>
  <c r="T663" i="11"/>
  <c r="T1119" i="11"/>
  <c r="T476" i="11"/>
  <c r="T687" i="11"/>
  <c r="T800" i="11"/>
  <c r="T796" i="11"/>
  <c r="T542" i="11"/>
  <c r="T1241" i="11"/>
  <c r="T647" i="11"/>
  <c r="T885" i="11"/>
  <c r="T907" i="11"/>
  <c r="T866" i="11"/>
  <c r="T999" i="11"/>
  <c r="T447" i="11"/>
  <c r="T428" i="11"/>
  <c r="T1013" i="11"/>
  <c r="T1040" i="11"/>
  <c r="T344" i="11"/>
  <c r="T567" i="11"/>
  <c r="T556" i="11"/>
  <c r="T902" i="11"/>
  <c r="T767" i="11"/>
  <c r="T594" i="11"/>
  <c r="T759" i="11"/>
  <c r="T288" i="11"/>
  <c r="T1179" i="11"/>
  <c r="T815" i="11"/>
  <c r="T554" i="11"/>
  <c r="T1096" i="11"/>
  <c r="T384" i="11"/>
  <c r="T276" i="11"/>
  <c r="T1090" i="11"/>
  <c r="T521" i="11"/>
  <c r="T292" i="11"/>
  <c r="T1111" i="11"/>
  <c r="T413" i="11"/>
  <c r="T397" i="11"/>
  <c r="T1205" i="11"/>
  <c r="T836" i="11"/>
  <c r="T660" i="11"/>
  <c r="T555" i="11"/>
  <c r="T1062" i="11"/>
  <c r="T1215" i="11"/>
  <c r="T1112" i="11"/>
  <c r="T967" i="11"/>
  <c r="T290" i="11"/>
  <c r="T737" i="11"/>
  <c r="T635" i="11"/>
  <c r="T777" i="11"/>
  <c r="T331" i="11"/>
  <c r="T881" i="11"/>
  <c r="T986" i="11"/>
  <c r="T1018" i="11"/>
  <c r="T593" i="11"/>
  <c r="T656" i="11"/>
  <c r="T1217" i="11"/>
  <c r="T537" i="11"/>
  <c r="T423" i="11"/>
  <c r="T1140" i="11"/>
  <c r="T427" i="11"/>
  <c r="T1109" i="11"/>
  <c r="T915" i="11"/>
  <c r="T461" i="11"/>
  <c r="T479" i="11"/>
  <c r="T536" i="11"/>
  <c r="T283" i="11"/>
  <c r="T774" i="11"/>
  <c r="T415" i="11"/>
  <c r="T1245" i="11"/>
  <c r="T616" i="11"/>
  <c r="T709" i="11"/>
  <c r="T716" i="11"/>
  <c r="T430" i="11"/>
  <c r="T349" i="11"/>
  <c r="T1085" i="11"/>
  <c r="T1160" i="11"/>
  <c r="T1009" i="11"/>
  <c r="T713" i="11"/>
  <c r="T287" i="11"/>
  <c r="T858" i="11"/>
  <c r="T972" i="11"/>
  <c r="T577" i="11"/>
  <c r="T317" i="11"/>
  <c r="T321" i="11"/>
  <c r="T1232" i="11"/>
  <c r="T499" i="11"/>
  <c r="T996" i="11"/>
  <c r="T700" i="11"/>
  <c r="T319" i="11"/>
  <c r="T342" i="11"/>
  <c r="T329" i="11"/>
  <c r="T805" i="11"/>
  <c r="T727" i="11"/>
  <c r="T897" i="11"/>
  <c r="T1050" i="11"/>
  <c r="T950" i="11"/>
  <c r="T454" i="11"/>
  <c r="T643" i="11"/>
  <c r="T1078" i="11"/>
  <c r="T1155" i="11"/>
  <c r="T631" i="11"/>
  <c r="T682" i="11"/>
  <c r="T723" i="11"/>
  <c r="T340" i="11"/>
  <c r="T987" i="11"/>
  <c r="T751" i="11"/>
  <c r="T297" i="11"/>
  <c r="T502" i="11"/>
  <c r="T1243" i="11"/>
  <c r="T680" i="11"/>
  <c r="T408" i="11"/>
  <c r="T1261" i="11"/>
  <c r="T1237" i="11"/>
  <c r="T541" i="11"/>
  <c r="T584" i="11"/>
  <c r="T1185" i="11"/>
  <c r="T1020" i="11"/>
  <c r="T942" i="11"/>
  <c r="T1152" i="11"/>
  <c r="T271" i="11"/>
  <c r="T649" i="11"/>
  <c r="T813" i="11"/>
  <c r="T766" i="11"/>
  <c r="T1251" i="11"/>
  <c r="T945" i="11"/>
  <c r="T1086" i="11"/>
  <c r="T628" i="11"/>
  <c r="T962" i="11"/>
  <c r="T399" i="11"/>
  <c r="T1125" i="11"/>
  <c r="T886" i="11"/>
  <c r="T745" i="11"/>
  <c r="T847" i="11"/>
  <c r="T667" i="11"/>
  <c r="T296" i="11"/>
  <c r="T1167" i="11"/>
  <c r="T517" i="11"/>
  <c r="T1132" i="11"/>
  <c r="T478" i="11"/>
  <c r="T1008" i="11"/>
  <c r="T437" i="11"/>
  <c r="T764" i="11"/>
  <c r="H200" i="11"/>
  <c r="T622" i="11"/>
  <c r="T1242" i="11"/>
  <c r="T974" i="11"/>
  <c r="T931" i="11"/>
  <c r="T355" i="11"/>
  <c r="T403" i="11"/>
  <c r="T1103" i="11"/>
  <c r="T634" i="11"/>
  <c r="T863" i="11"/>
  <c r="T937" i="11"/>
  <c r="T826" i="11"/>
  <c r="T419" i="11"/>
  <c r="T854" i="11"/>
  <c r="T357" i="11"/>
  <c r="T625" i="11"/>
  <c r="T762" i="11"/>
  <c r="T568" i="11"/>
  <c r="T790" i="11"/>
  <c r="T527" i="11"/>
  <c r="T563" i="11"/>
  <c r="T869" i="11"/>
  <c r="T435" i="11"/>
  <c r="T843" i="11"/>
  <c r="T799" i="11"/>
  <c r="T301" i="11"/>
  <c r="T894" i="11"/>
  <c r="T1084" i="11"/>
  <c r="T681" i="11"/>
  <c r="T1054" i="11"/>
  <c r="T320" i="11"/>
  <c r="T466" i="11"/>
  <c r="T477" i="11"/>
  <c r="T380" i="11"/>
  <c r="T736" i="11"/>
  <c r="T860" i="11"/>
  <c r="K209" i="11"/>
  <c r="T636" i="11"/>
  <c r="T359" i="11"/>
  <c r="T856" i="11"/>
  <c r="T699" i="11"/>
  <c r="T904" i="11"/>
  <c r="T653" i="11"/>
  <c r="T1235" i="11"/>
  <c r="T712" i="11"/>
  <c r="T503" i="11"/>
  <c r="T1127" i="11"/>
  <c r="T580" i="11"/>
  <c r="T1181" i="11"/>
  <c r="T440" i="11"/>
  <c r="T685" i="11"/>
  <c r="T489" i="11"/>
  <c r="T1231" i="11"/>
  <c r="T691" i="11"/>
  <c r="T1089" i="11"/>
  <c r="T728" i="11"/>
  <c r="T1116" i="11"/>
  <c r="T1166" i="11"/>
  <c r="T360" i="11"/>
  <c r="T720" i="11"/>
  <c r="T1220" i="11"/>
  <c r="T979" i="11"/>
  <c r="T689" i="11"/>
  <c r="T530" i="11"/>
  <c r="T310" i="11"/>
  <c r="T891" i="11"/>
  <c r="T1224" i="11"/>
  <c r="T1029" i="11"/>
  <c r="T666" i="11"/>
  <c r="T644" i="11"/>
  <c r="T910" i="11"/>
  <c r="T1055" i="11"/>
  <c r="T1118" i="11"/>
  <c r="T278" i="11"/>
  <c r="T614" i="11"/>
  <c r="T1173" i="11"/>
  <c r="T1005" i="11"/>
  <c r="T617" i="11"/>
  <c r="T1088" i="11"/>
  <c r="T560" i="11"/>
  <c r="T458" i="11"/>
  <c r="T1171" i="11"/>
  <c r="T1039" i="11"/>
  <c r="T279" i="11"/>
  <c r="T496" i="11"/>
  <c r="T1246" i="11"/>
  <c r="T431" i="11"/>
  <c r="T779" i="11"/>
  <c r="T976" i="11"/>
  <c r="T951" i="11"/>
  <c r="T275" i="11"/>
  <c r="T509" i="11"/>
  <c r="T1043" i="11"/>
  <c r="T914" i="11"/>
  <c r="T505" i="11"/>
  <c r="T1257" i="11"/>
  <c r="T892" i="11"/>
  <c r="T1157" i="11"/>
  <c r="T1071" i="11"/>
  <c r="T562" i="11"/>
  <c r="T1027" i="11"/>
  <c r="T980" i="11"/>
  <c r="T927" i="11"/>
  <c r="T782" i="11"/>
  <c r="T632" i="11"/>
  <c r="T978" i="11"/>
  <c r="T570" i="11"/>
  <c r="T1034" i="11"/>
  <c r="T387" i="11"/>
  <c r="T1156" i="11"/>
  <c r="T448" i="11"/>
  <c r="T1067" i="11"/>
  <c r="T755" i="11"/>
  <c r="T572" i="11"/>
  <c r="T896" i="11"/>
  <c r="T1229" i="11"/>
  <c r="T1187" i="11"/>
  <c r="T1011" i="11"/>
  <c r="T364" i="11"/>
  <c r="T1214" i="11"/>
  <c r="T939" i="11"/>
  <c r="T366" i="11"/>
  <c r="T1191" i="11"/>
  <c r="T850" i="11"/>
  <c r="T857" i="11"/>
  <c r="T1003" i="11"/>
  <c r="T322" i="11"/>
  <c r="T804" i="11"/>
  <c r="T741" i="11"/>
  <c r="T508" i="11"/>
  <c r="T1014" i="11"/>
  <c r="T623" i="11"/>
  <c r="T900" i="11"/>
  <c r="T1250" i="11"/>
  <c r="T277" i="11"/>
  <c r="T619" i="11"/>
  <c r="T642" i="11"/>
  <c r="T839" i="11"/>
  <c r="T1007" i="11"/>
  <c r="T675" i="11"/>
  <c r="T1101" i="11"/>
  <c r="T268" i="11"/>
  <c r="T586" i="11"/>
  <c r="T865" i="11"/>
  <c r="T706" i="11"/>
  <c r="T391" i="11"/>
  <c r="T1104" i="11"/>
  <c r="T757" i="11"/>
  <c r="T977" i="11"/>
  <c r="T1227" i="11"/>
  <c r="T434" i="11"/>
  <c r="T724" i="11"/>
  <c r="T1134" i="11"/>
  <c r="T761" i="11"/>
  <c r="T936" i="11"/>
  <c r="T1244" i="11"/>
  <c r="T442" i="11"/>
  <c r="T300" i="11"/>
  <c r="T929" i="11"/>
  <c r="T475" i="11"/>
  <c r="T655" i="11"/>
  <c r="T694" i="11"/>
  <c r="T518" i="11"/>
  <c r="T1149" i="11"/>
  <c r="T1100" i="11"/>
  <c r="T1021" i="11"/>
  <c r="T578" i="11"/>
  <c r="T639" i="11"/>
  <c r="T1016" i="11"/>
  <c r="T534" i="11"/>
  <c r="T1197" i="11"/>
  <c r="T512" i="11"/>
  <c r="T1262" i="11"/>
  <c r="T353" i="11"/>
  <c r="T677" i="11"/>
  <c r="T928" i="11"/>
  <c r="T575" i="11"/>
  <c r="T1010" i="11"/>
  <c r="T1012" i="11"/>
  <c r="T629" i="11"/>
  <c r="T618" i="11"/>
  <c r="T845" i="11"/>
  <c r="T1162" i="11"/>
  <c r="T918" i="11"/>
  <c r="T1097" i="11"/>
  <c r="T1176" i="11"/>
  <c r="T373" i="11"/>
  <c r="T714" i="11"/>
  <c r="T1092" i="11"/>
  <c r="T1024" i="11"/>
  <c r="T1031" i="11"/>
  <c r="T889" i="11"/>
  <c r="T794" i="11"/>
  <c r="T1264" i="11"/>
  <c r="T877" i="11"/>
  <c r="T383" i="11"/>
  <c r="T1163" i="11"/>
  <c r="T1221" i="11"/>
  <c r="T652" i="11"/>
  <c r="T760" i="11"/>
  <c r="T775" i="11"/>
  <c r="T272" i="11"/>
  <c r="T808" i="11"/>
  <c r="T501" i="11"/>
  <c r="T1110" i="11"/>
  <c r="T812" i="11"/>
  <c r="T579" i="11"/>
  <c r="T862" i="11"/>
  <c r="T801" i="11"/>
  <c r="T651" i="11"/>
  <c r="T935" i="11"/>
  <c r="T519" i="11"/>
  <c r="T1135" i="11"/>
  <c r="T347" i="11"/>
  <c r="T1267" i="11"/>
  <c r="T841" i="11"/>
  <c r="T811" i="11"/>
  <c r="T506" i="11"/>
  <c r="T768" i="11"/>
  <c r="T462" i="11"/>
  <c r="T464" i="11"/>
  <c r="T697" i="11"/>
  <c r="T646" i="11"/>
  <c r="T395" i="11"/>
  <c r="T715" i="11"/>
  <c r="T552" i="11"/>
  <c r="T460" i="11"/>
  <c r="T971" i="11"/>
  <c r="T504" i="11"/>
  <c r="T1253" i="11"/>
  <c r="T750" i="11"/>
  <c r="T1059" i="11"/>
  <c r="T970" i="11"/>
  <c r="T641" i="11"/>
  <c r="T835" i="11"/>
  <c r="T707" i="11"/>
  <c r="T314" i="11"/>
  <c r="T531" i="11"/>
  <c r="T1216" i="11"/>
  <c r="T1170" i="11"/>
  <c r="T526" i="11"/>
  <c r="T456" i="11"/>
  <c r="T1208" i="11"/>
  <c r="T457" i="11"/>
  <c r="T367" i="11"/>
  <c r="T613" i="11"/>
  <c r="T333" i="11"/>
  <c r="T740" i="11"/>
  <c r="T513" i="11"/>
  <c r="T1233" i="11"/>
  <c r="T545" i="11"/>
  <c r="T326" i="11"/>
  <c r="T336" i="11"/>
  <c r="T1124" i="11"/>
  <c r="T888" i="11"/>
  <c r="T633" i="11"/>
  <c r="T1128" i="11"/>
  <c r="T1117" i="11"/>
  <c r="T844" i="11"/>
  <c r="T1228" i="11"/>
  <c r="T825" i="11"/>
  <c r="T674" i="11"/>
  <c r="T339" i="11"/>
  <c r="T429" i="11"/>
  <c r="T654" i="11"/>
  <c r="T1213" i="11"/>
  <c r="T676" i="11"/>
  <c r="T1256" i="11"/>
  <c r="T848" i="11"/>
  <c r="T992" i="11"/>
  <c r="T597" i="11"/>
  <c r="T1122" i="11"/>
  <c r="T444" i="11"/>
  <c r="T818" i="11"/>
  <c r="T793" i="11"/>
  <c r="T529" i="11"/>
  <c r="T786" i="11"/>
  <c r="T871" i="11"/>
  <c r="T718" i="11"/>
  <c r="T605" i="11"/>
  <c r="T1238" i="11"/>
  <c r="T445" i="11"/>
  <c r="T688" i="11"/>
  <c r="T474" i="11"/>
  <c r="T919" i="11"/>
  <c r="T1141" i="11"/>
  <c r="T1202" i="11"/>
  <c r="T861" i="11"/>
  <c r="T1032" i="11"/>
  <c r="T410" i="11"/>
  <c r="T822" i="11"/>
  <c r="T354" i="11"/>
  <c r="T875" i="11"/>
  <c r="T925" i="11"/>
  <c r="T690" i="11"/>
  <c r="T295" i="11"/>
  <c r="T350" i="11"/>
  <c r="T1053" i="11"/>
  <c r="T807" i="11"/>
  <c r="T673" i="11"/>
  <c r="T895" i="11"/>
  <c r="T551" i="11"/>
  <c r="T511" i="11"/>
  <c r="T1248" i="11"/>
  <c r="T783" i="11"/>
  <c r="T684" i="11"/>
  <c r="T867" i="11"/>
  <c r="T1038" i="11"/>
  <c r="T930" i="11"/>
  <c r="T299" i="11"/>
  <c r="T607" i="11"/>
  <c r="T956" i="11"/>
  <c r="T484" i="11"/>
  <c r="T402" i="11"/>
  <c r="T334" i="11"/>
  <c r="T539" i="11"/>
  <c r="T522" i="11"/>
  <c r="T943" i="11"/>
  <c r="T1079" i="11"/>
  <c r="T291" i="11"/>
  <c r="T1063" i="11"/>
  <c r="T1126" i="11"/>
  <c r="T1015" i="11"/>
  <c r="T657" i="11"/>
  <c r="T398" i="11"/>
  <c r="T323" i="11"/>
  <c r="T1120" i="11"/>
  <c r="T1017" i="11"/>
  <c r="T997" i="11"/>
  <c r="T938" i="11"/>
  <c r="T898" i="11"/>
  <c r="T735" i="11"/>
  <c r="T671" i="11"/>
  <c r="D220" i="11"/>
  <c r="I64" i="4" s="1"/>
  <c r="T981" i="11"/>
  <c r="T492" i="11"/>
  <c r="T1056" i="11"/>
  <c r="T463" i="11"/>
  <c r="E115" i="11"/>
  <c r="V150" i="7"/>
  <c r="V152" i="7"/>
  <c r="V149" i="7"/>
  <c r="V147" i="7"/>
  <c r="V146" i="7"/>
  <c r="V151" i="7"/>
  <c r="V148" i="7"/>
  <c r="K121" i="7"/>
  <c r="L119" i="7"/>
  <c r="K125" i="7"/>
  <c r="J126" i="7" s="1"/>
  <c r="AH17" i="15" s="1"/>
  <c r="AH261" i="7"/>
  <c r="AI261" i="7" s="1"/>
  <c r="AN261" i="7"/>
  <c r="AO261" i="7" s="1"/>
  <c r="AG262" i="7"/>
  <c r="AU261" i="7"/>
  <c r="AV261" i="7" s="1"/>
  <c r="AZ261" i="7"/>
  <c r="BA261" i="7" s="1"/>
  <c r="AS262" i="7"/>
  <c r="I138" i="7"/>
  <c r="K122" i="7" l="1"/>
  <c r="F115" i="11"/>
  <c r="D102" i="4"/>
  <c r="D101" i="4"/>
  <c r="L13" i="8"/>
  <c r="L16" i="8" s="1"/>
  <c r="L228" i="11"/>
  <c r="L230" i="11"/>
  <c r="L231" i="11"/>
  <c r="L232" i="11"/>
  <c r="L229" i="11"/>
  <c r="L233" i="11"/>
  <c r="AC262" i="7"/>
  <c r="X262" i="7"/>
  <c r="R142" i="11"/>
  <c r="R140" i="11"/>
  <c r="R141" i="11"/>
  <c r="R144" i="11"/>
  <c r="R139" i="11"/>
  <c r="R143" i="11"/>
  <c r="E131" i="11"/>
  <c r="S144" i="11" s="1"/>
  <c r="U735" i="11"/>
  <c r="V735" i="11"/>
  <c r="V657" i="11"/>
  <c r="U657" i="11"/>
  <c r="U539" i="11"/>
  <c r="V539" i="11"/>
  <c r="V1038" i="11"/>
  <c r="U1038" i="11"/>
  <c r="U673" i="11"/>
  <c r="V673" i="11"/>
  <c r="V354" i="11"/>
  <c r="U354" i="11"/>
  <c r="U474" i="11"/>
  <c r="V474" i="11"/>
  <c r="U529" i="11"/>
  <c r="V529" i="11"/>
  <c r="V1256" i="11"/>
  <c r="U1256" i="11"/>
  <c r="V1228" i="11"/>
  <c r="U1228" i="11"/>
  <c r="V633" i="11"/>
  <c r="U633" i="11"/>
  <c r="V326" i="11"/>
  <c r="U326" i="11"/>
  <c r="U740" i="11"/>
  <c r="V740" i="11"/>
  <c r="V457" i="11"/>
  <c r="U457" i="11"/>
  <c r="V707" i="11"/>
  <c r="U707" i="11"/>
  <c r="V971" i="11"/>
  <c r="U971" i="11"/>
  <c r="V462" i="11"/>
  <c r="U462" i="11"/>
  <c r="U519" i="11"/>
  <c r="V519" i="11"/>
  <c r="U501" i="11"/>
  <c r="V501" i="11"/>
  <c r="V383" i="11"/>
  <c r="U383" i="11"/>
  <c r="V714" i="11"/>
  <c r="U714" i="11"/>
  <c r="V629" i="11"/>
  <c r="U629" i="11"/>
  <c r="U512" i="11"/>
  <c r="V512" i="11"/>
  <c r="U1149" i="11"/>
  <c r="V1149" i="11"/>
  <c r="V1244" i="11"/>
  <c r="U1244" i="11"/>
  <c r="U757" i="11"/>
  <c r="V757" i="11"/>
  <c r="V675" i="11"/>
  <c r="U675" i="11"/>
  <c r="V623" i="11"/>
  <c r="U623" i="11"/>
  <c r="V850" i="11"/>
  <c r="U850" i="11"/>
  <c r="U1229" i="11"/>
  <c r="V1229" i="11"/>
  <c r="V1034" i="11"/>
  <c r="U1034" i="11"/>
  <c r="V562" i="11"/>
  <c r="U562" i="11"/>
  <c r="V509" i="11"/>
  <c r="U509" i="11"/>
  <c r="V279" i="11"/>
  <c r="U279" i="11"/>
  <c r="U1173" i="11"/>
  <c r="V1173" i="11"/>
  <c r="U1029" i="11"/>
  <c r="V1029" i="11"/>
  <c r="V720" i="11"/>
  <c r="U720" i="11"/>
  <c r="U489" i="11"/>
  <c r="V489" i="11"/>
  <c r="V1235" i="11"/>
  <c r="U1235" i="11"/>
  <c r="V860" i="11"/>
  <c r="U860" i="11"/>
  <c r="U1084" i="11"/>
  <c r="V1084" i="11"/>
  <c r="V527" i="11"/>
  <c r="U527" i="11"/>
  <c r="U826" i="11"/>
  <c r="V826" i="11"/>
  <c r="U974" i="11"/>
  <c r="V974" i="11"/>
  <c r="V1132" i="11"/>
  <c r="U1132" i="11"/>
  <c r="V1125" i="11"/>
  <c r="U1125" i="11"/>
  <c r="V813" i="11"/>
  <c r="U813" i="11"/>
  <c r="V541" i="11"/>
  <c r="U541" i="11"/>
  <c r="V751" i="11"/>
  <c r="U751" i="11"/>
  <c r="V643" i="11"/>
  <c r="U643" i="11"/>
  <c r="V342" i="11"/>
  <c r="U342" i="11"/>
  <c r="V577" i="11"/>
  <c r="U577" i="11"/>
  <c r="U349" i="11"/>
  <c r="V349" i="11"/>
  <c r="U283" i="11"/>
  <c r="V283" i="11"/>
  <c r="V423" i="11"/>
  <c r="U423" i="11"/>
  <c r="U331" i="11"/>
  <c r="V331" i="11"/>
  <c r="V1062" i="11"/>
  <c r="U1062" i="11"/>
  <c r="V292" i="11"/>
  <c r="U292" i="11"/>
  <c r="U1179" i="11"/>
  <c r="V1179" i="11"/>
  <c r="U344" i="11"/>
  <c r="V344" i="11"/>
  <c r="U885" i="11"/>
  <c r="V885" i="11"/>
  <c r="U1119" i="11"/>
  <c r="V1119" i="11"/>
  <c r="V791" i="11"/>
  <c r="U791" i="11"/>
  <c r="U1042" i="11"/>
  <c r="V1042" i="11"/>
  <c r="U510" i="11"/>
  <c r="V510" i="11"/>
  <c r="M211" i="11"/>
  <c r="M210" i="11"/>
  <c r="H202" i="11"/>
  <c r="L209" i="11"/>
  <c r="L211" i="11"/>
  <c r="M207" i="11"/>
  <c r="K207" i="11"/>
  <c r="L208" i="11"/>
  <c r="K210" i="11"/>
  <c r="K211" i="11"/>
  <c r="L207" i="11"/>
  <c r="L210" i="11"/>
  <c r="V846" i="11"/>
  <c r="U846" i="11"/>
  <c r="U780" i="11"/>
  <c r="V780" i="11"/>
  <c r="V1199" i="11"/>
  <c r="U1199" i="11"/>
  <c r="V698" i="11"/>
  <c r="U698" i="11"/>
  <c r="V692" i="11"/>
  <c r="U692" i="11"/>
  <c r="V303" i="11"/>
  <c r="U303" i="11"/>
  <c r="V306" i="11"/>
  <c r="U306" i="11"/>
  <c r="U1006" i="11"/>
  <c r="V1006" i="11"/>
  <c r="V640" i="11"/>
  <c r="U640" i="11"/>
  <c r="U1114" i="11"/>
  <c r="V1114" i="11"/>
  <c r="V1004" i="11"/>
  <c r="U1004" i="11"/>
  <c r="U961" i="11"/>
  <c r="V961" i="11"/>
  <c r="U1113" i="11"/>
  <c r="V1113" i="11"/>
  <c r="U561" i="11"/>
  <c r="V561" i="11"/>
  <c r="U328" i="11"/>
  <c r="V328" i="11"/>
  <c r="V816" i="11"/>
  <c r="U816" i="11"/>
  <c r="V874" i="11"/>
  <c r="U874" i="11"/>
  <c r="V703" i="11"/>
  <c r="U703" i="11"/>
  <c r="V913" i="11"/>
  <c r="U913" i="11"/>
  <c r="V1180" i="11"/>
  <c r="U1180" i="11"/>
  <c r="U433" i="11"/>
  <c r="V433" i="11"/>
  <c r="V421" i="11"/>
  <c r="U421" i="11"/>
  <c r="U1258" i="11"/>
  <c r="V1258" i="11"/>
  <c r="U923" i="11"/>
  <c r="V923" i="11"/>
  <c r="V603" i="11"/>
  <c r="U603" i="11"/>
  <c r="U379" i="11"/>
  <c r="V379" i="11"/>
  <c r="V389" i="11"/>
  <c r="U389" i="11"/>
  <c r="U582" i="11"/>
  <c r="V582" i="11"/>
  <c r="U571" i="11"/>
  <c r="V571" i="11"/>
  <c r="U806" i="11"/>
  <c r="V806" i="11"/>
  <c r="V1230" i="11"/>
  <c r="U1230" i="11"/>
  <c r="V650" i="11"/>
  <c r="U650" i="11"/>
  <c r="V1175" i="11"/>
  <c r="U1175" i="11"/>
  <c r="U833" i="11"/>
  <c r="V833" i="11"/>
  <c r="V599" i="11"/>
  <c r="U599" i="11"/>
  <c r="V576" i="11"/>
  <c r="U576" i="11"/>
  <c r="U1193" i="11"/>
  <c r="V1193" i="11"/>
  <c r="U332" i="11"/>
  <c r="V332" i="11"/>
  <c r="U1098" i="11"/>
  <c r="V1098" i="11"/>
  <c r="V733" i="11"/>
  <c r="U733" i="11"/>
  <c r="U1000" i="11"/>
  <c r="V1000" i="11"/>
  <c r="U281" i="11"/>
  <c r="V281" i="11"/>
  <c r="I60" i="4"/>
  <c r="H59" i="4"/>
  <c r="H64" i="4" s="1"/>
  <c r="V763" i="11"/>
  <c r="U763" i="11"/>
  <c r="V621" i="11"/>
  <c r="U621" i="11"/>
  <c r="U1234" i="11"/>
  <c r="V1234" i="11"/>
  <c r="V658" i="11"/>
  <c r="U658" i="11"/>
  <c r="V770" i="11"/>
  <c r="U770" i="11"/>
  <c r="V834" i="11"/>
  <c r="U834" i="11"/>
  <c r="U293" i="11"/>
  <c r="V293" i="11"/>
  <c r="U1147" i="11"/>
  <c r="V1147" i="11"/>
  <c r="U948" i="11"/>
  <c r="V948" i="11"/>
  <c r="U778" i="11"/>
  <c r="V778" i="11"/>
  <c r="V988" i="11"/>
  <c r="U988" i="11"/>
  <c r="U749" i="11"/>
  <c r="V749" i="11"/>
  <c r="V830" i="11"/>
  <c r="U830" i="11"/>
  <c r="V1066" i="11"/>
  <c r="U1066" i="11"/>
  <c r="U1201" i="11"/>
  <c r="V1201" i="11"/>
  <c r="V471" i="11"/>
  <c r="U471" i="11"/>
  <c r="V905" i="11"/>
  <c r="U905" i="11"/>
  <c r="V1139" i="11"/>
  <c r="U1139" i="11"/>
  <c r="V1153" i="11"/>
  <c r="U1153" i="11"/>
  <c r="U696" i="11"/>
  <c r="V696" i="11"/>
  <c r="V983" i="11"/>
  <c r="U983" i="11"/>
  <c r="V1068" i="11"/>
  <c r="U1068" i="11"/>
  <c r="V1077" i="11"/>
  <c r="U1077" i="11"/>
  <c r="G114" i="11"/>
  <c r="G118" i="11"/>
  <c r="F119" i="11" s="1"/>
  <c r="AD18" i="15" s="1"/>
  <c r="H111" i="11"/>
  <c r="V981" i="11"/>
  <c r="U981" i="11"/>
  <c r="V1120" i="11"/>
  <c r="U1120" i="11"/>
  <c r="V1079" i="11"/>
  <c r="U1079" i="11"/>
  <c r="U607" i="11"/>
  <c r="V607" i="11"/>
  <c r="U511" i="11"/>
  <c r="V511" i="11"/>
  <c r="U690" i="11"/>
  <c r="V690" i="11"/>
  <c r="V1202" i="11"/>
  <c r="U1202" i="11"/>
  <c r="V718" i="11"/>
  <c r="U718" i="11"/>
  <c r="V597" i="11"/>
  <c r="U597" i="11"/>
  <c r="U339" i="11"/>
  <c r="V339" i="11"/>
  <c r="U888" i="11"/>
  <c r="V888" i="11"/>
  <c r="U333" i="11"/>
  <c r="V333" i="11"/>
  <c r="U1216" i="11"/>
  <c r="V1216" i="11"/>
  <c r="U750" i="11"/>
  <c r="V750" i="11"/>
  <c r="V646" i="11"/>
  <c r="U646" i="11"/>
  <c r="U1267" i="11"/>
  <c r="V1267" i="11"/>
  <c r="V579" i="11"/>
  <c r="U579" i="11"/>
  <c r="V652" i="11"/>
  <c r="U652" i="11"/>
  <c r="V1031" i="11"/>
  <c r="U1031" i="11"/>
  <c r="U1162" i="11"/>
  <c r="V1162" i="11"/>
  <c r="V677" i="11"/>
  <c r="U677" i="11"/>
  <c r="V518" i="11"/>
  <c r="U518" i="11"/>
  <c r="U1007" i="11"/>
  <c r="V1007" i="11"/>
  <c r="V1014" i="11"/>
  <c r="U1014" i="11"/>
  <c r="V1191" i="11"/>
  <c r="U1191" i="11"/>
  <c r="U896" i="11"/>
  <c r="V896" i="11"/>
  <c r="V570" i="11"/>
  <c r="U570" i="11"/>
  <c r="U927" i="11"/>
  <c r="V927" i="11"/>
  <c r="U505" i="11"/>
  <c r="V505" i="11"/>
  <c r="U431" i="11"/>
  <c r="V431" i="11"/>
  <c r="V1088" i="11"/>
  <c r="U1088" i="11"/>
  <c r="U910" i="11"/>
  <c r="V910" i="11"/>
  <c r="U689" i="11"/>
  <c r="V689" i="11"/>
  <c r="U1089" i="11"/>
  <c r="V1089" i="11"/>
  <c r="U1127" i="11"/>
  <c r="V1127" i="11"/>
  <c r="V359" i="11"/>
  <c r="U359" i="11"/>
  <c r="U320" i="11"/>
  <c r="V320" i="11"/>
  <c r="V435" i="11"/>
  <c r="U435" i="11"/>
  <c r="V357" i="11"/>
  <c r="U357" i="11"/>
  <c r="V403" i="11"/>
  <c r="U403" i="11"/>
  <c r="U437" i="11"/>
  <c r="V437" i="11"/>
  <c r="V847" i="11"/>
  <c r="U847" i="11"/>
  <c r="V399" i="11"/>
  <c r="U399" i="11"/>
  <c r="V945" i="11"/>
  <c r="U945" i="11"/>
  <c r="U649" i="11"/>
  <c r="V649" i="11"/>
  <c r="U1020" i="11"/>
  <c r="V1020" i="11"/>
  <c r="V1237" i="11"/>
  <c r="U1237" i="11"/>
  <c r="U1243" i="11"/>
  <c r="V1243" i="11"/>
  <c r="V987" i="11"/>
  <c r="U987" i="11"/>
  <c r="V454" i="11"/>
  <c r="U454" i="11"/>
  <c r="U727" i="11"/>
  <c r="V727" i="11"/>
  <c r="V319" i="11"/>
  <c r="U319" i="11"/>
  <c r="U1232" i="11"/>
  <c r="V1232" i="11"/>
  <c r="V972" i="11"/>
  <c r="U972" i="11"/>
  <c r="U1009" i="11"/>
  <c r="V1009" i="11"/>
  <c r="U430" i="11"/>
  <c r="V430" i="11"/>
  <c r="U1245" i="11"/>
  <c r="V1245" i="11"/>
  <c r="U536" i="11"/>
  <c r="V536" i="11"/>
  <c r="V1109" i="11"/>
  <c r="U1109" i="11"/>
  <c r="U537" i="11"/>
  <c r="V537" i="11"/>
  <c r="U1018" i="11"/>
  <c r="V1018" i="11"/>
  <c r="U777" i="11"/>
  <c r="V777" i="11"/>
  <c r="U967" i="11"/>
  <c r="V967" i="11"/>
  <c r="V555" i="11"/>
  <c r="U555" i="11"/>
  <c r="U397" i="11"/>
  <c r="V397" i="11"/>
  <c r="V521" i="11"/>
  <c r="U521" i="11"/>
  <c r="U1096" i="11"/>
  <c r="V1096" i="11"/>
  <c r="V288" i="11"/>
  <c r="U288" i="11"/>
  <c r="U902" i="11"/>
  <c r="V902" i="11"/>
  <c r="U1040" i="11"/>
  <c r="V1040" i="11"/>
  <c r="V999" i="11"/>
  <c r="U999" i="11"/>
  <c r="U647" i="11"/>
  <c r="V647" i="11"/>
  <c r="V800" i="11"/>
  <c r="U800" i="11"/>
  <c r="U663" i="11"/>
  <c r="V663" i="11"/>
  <c r="V838" i="11"/>
  <c r="U838" i="11"/>
  <c r="V608" i="11"/>
  <c r="U608" i="11"/>
  <c r="U343" i="11"/>
  <c r="V343" i="11"/>
  <c r="V708" i="11"/>
  <c r="U708" i="11"/>
  <c r="U324" i="11"/>
  <c r="V324" i="11"/>
  <c r="V565" i="11"/>
  <c r="U565" i="11"/>
  <c r="V878" i="11"/>
  <c r="U878" i="11"/>
  <c r="V920" i="11"/>
  <c r="U920" i="11"/>
  <c r="V388" i="11"/>
  <c r="U388" i="11"/>
  <c r="V465" i="11"/>
  <c r="U465" i="11"/>
  <c r="U606" i="11"/>
  <c r="V606" i="11"/>
  <c r="V432" i="11"/>
  <c r="U432" i="11"/>
  <c r="V282" i="11"/>
  <c r="U282" i="11"/>
  <c r="V1060" i="11"/>
  <c r="U1060" i="11"/>
  <c r="U746" i="11"/>
  <c r="V746" i="11"/>
  <c r="U473" i="11"/>
  <c r="V473" i="11"/>
  <c r="U335" i="11"/>
  <c r="V335" i="11"/>
  <c r="V859" i="11"/>
  <c r="U859" i="11"/>
  <c r="V679" i="11"/>
  <c r="U679" i="11"/>
  <c r="U407" i="11"/>
  <c r="V407" i="11"/>
  <c r="U1186" i="11"/>
  <c r="V1186" i="11"/>
  <c r="V1209" i="11"/>
  <c r="U1209" i="11"/>
  <c r="V958" i="11"/>
  <c r="U958" i="11"/>
  <c r="V544" i="11"/>
  <c r="U544" i="11"/>
  <c r="U1148" i="11"/>
  <c r="V1148" i="11"/>
  <c r="V965" i="11"/>
  <c r="U965" i="11"/>
  <c r="V1115" i="11"/>
  <c r="U1115" i="11"/>
  <c r="V1260" i="11"/>
  <c r="U1260" i="11"/>
  <c r="U731" i="11"/>
  <c r="V731" i="11"/>
  <c r="U611" i="11"/>
  <c r="V611" i="11"/>
  <c r="V1172" i="11"/>
  <c r="U1172" i="11"/>
  <c r="U494" i="11"/>
  <c r="V494" i="11"/>
  <c r="V1108" i="11"/>
  <c r="U1108" i="11"/>
  <c r="V1165" i="11"/>
  <c r="U1165" i="11"/>
  <c r="V864" i="11"/>
  <c r="U864" i="11"/>
  <c r="V1249" i="11"/>
  <c r="U1249" i="11"/>
  <c r="U1236" i="11"/>
  <c r="V1236" i="11"/>
  <c r="U852" i="11"/>
  <c r="V852" i="11"/>
  <c r="U566" i="11"/>
  <c r="V566" i="11"/>
  <c r="U853" i="11"/>
  <c r="V853" i="11"/>
  <c r="U795" i="11"/>
  <c r="V795" i="11"/>
  <c r="V1222" i="11"/>
  <c r="U1222" i="11"/>
  <c r="U424" i="11"/>
  <c r="V424" i="11"/>
  <c r="U1218" i="11"/>
  <c r="V1218" i="11"/>
  <c r="V309" i="11"/>
  <c r="U309" i="11"/>
  <c r="V601" i="11"/>
  <c r="U601" i="11"/>
  <c r="U669" i="11"/>
  <c r="V669" i="11"/>
  <c r="U901" i="11"/>
  <c r="V901" i="11"/>
  <c r="N208" i="11"/>
  <c r="O208" i="11" s="1"/>
  <c r="U1188" i="11"/>
  <c r="V1188" i="11"/>
  <c r="V358" i="11"/>
  <c r="U358" i="11"/>
  <c r="V717" i="11"/>
  <c r="U717" i="11"/>
  <c r="V390" i="11"/>
  <c r="U390" i="11"/>
  <c r="V341" i="11"/>
  <c r="U341" i="11"/>
  <c r="U1136" i="11"/>
  <c r="V1136" i="11"/>
  <c r="V491" i="11"/>
  <c r="U491" i="11"/>
  <c r="V1083" i="11"/>
  <c r="U1083" i="11"/>
  <c r="V788" i="11"/>
  <c r="U788" i="11"/>
  <c r="U588" i="11"/>
  <c r="V588" i="11"/>
  <c r="U480" i="11"/>
  <c r="V480" i="11"/>
  <c r="U1099" i="11"/>
  <c r="V1099" i="11"/>
  <c r="U1051" i="11"/>
  <c r="V1051" i="11"/>
  <c r="V596" i="11"/>
  <c r="U596" i="11"/>
  <c r="V330" i="11"/>
  <c r="U330" i="11"/>
  <c r="V912" i="11"/>
  <c r="U912" i="11"/>
  <c r="U325" i="11"/>
  <c r="V325" i="11"/>
  <c r="U1158" i="11"/>
  <c r="V1158" i="11"/>
  <c r="U1082" i="11"/>
  <c r="V1082" i="11"/>
  <c r="U315" i="11"/>
  <c r="V315" i="11"/>
  <c r="V662" i="11"/>
  <c r="U662" i="11"/>
  <c r="U559" i="11"/>
  <c r="V559" i="11"/>
  <c r="V1065" i="11"/>
  <c r="U1065" i="11"/>
  <c r="V802" i="11"/>
  <c r="U802" i="11"/>
  <c r="V849" i="11"/>
  <c r="U849" i="11"/>
  <c r="V589" i="11"/>
  <c r="U589" i="11"/>
  <c r="U1151" i="11"/>
  <c r="V1151" i="11"/>
  <c r="U814" i="11"/>
  <c r="V814" i="11"/>
  <c r="U823" i="11"/>
  <c r="V823" i="11"/>
  <c r="U285" i="11"/>
  <c r="V285" i="11"/>
  <c r="V1184" i="11"/>
  <c r="U1184" i="11"/>
  <c r="U1225" i="11"/>
  <c r="V1225" i="11"/>
  <c r="U1058" i="11"/>
  <c r="V1058" i="11"/>
  <c r="V1075" i="11"/>
  <c r="U1075" i="11"/>
  <c r="V327" i="11"/>
  <c r="U327" i="11"/>
  <c r="U957" i="11"/>
  <c r="V957" i="11"/>
  <c r="U824" i="11"/>
  <c r="V824" i="11"/>
  <c r="U1240" i="11"/>
  <c r="V1240" i="11"/>
  <c r="U1142" i="11"/>
  <c r="V1142" i="11"/>
  <c r="U661" i="11"/>
  <c r="V661" i="11"/>
  <c r="U1019" i="11"/>
  <c r="V1019" i="11"/>
  <c r="U960" i="11"/>
  <c r="V960" i="11"/>
  <c r="U710" i="11"/>
  <c r="V710" i="11"/>
  <c r="V1081" i="11"/>
  <c r="U1081" i="11"/>
  <c r="V1095" i="11"/>
  <c r="U1095" i="11"/>
  <c r="U587" i="11"/>
  <c r="V587" i="11"/>
  <c r="V446" i="11"/>
  <c r="U446" i="11"/>
  <c r="V949" i="11"/>
  <c r="U949" i="11"/>
  <c r="V581" i="11"/>
  <c r="U581" i="11"/>
  <c r="V378" i="11"/>
  <c r="U378" i="11"/>
  <c r="V363" i="11"/>
  <c r="U363" i="11"/>
  <c r="V533" i="11"/>
  <c r="U533" i="11"/>
  <c r="U524" i="11"/>
  <c r="V524" i="11"/>
  <c r="V702" i="11"/>
  <c r="U702" i="11"/>
  <c r="V1022" i="11"/>
  <c r="U1022" i="11"/>
  <c r="U313" i="11"/>
  <c r="V313" i="11"/>
  <c r="V668" i="11"/>
  <c r="U668" i="11"/>
  <c r="V451" i="11"/>
  <c r="U451" i="11"/>
  <c r="U1138" i="11"/>
  <c r="V1138" i="11"/>
  <c r="U933" i="11"/>
  <c r="V933" i="11"/>
  <c r="U1150" i="11"/>
  <c r="V1150" i="11"/>
  <c r="U721" i="11"/>
  <c r="V721" i="11"/>
  <c r="V887" i="11"/>
  <c r="U887" i="11"/>
  <c r="U771" i="11"/>
  <c r="V771" i="11"/>
  <c r="U899" i="11"/>
  <c r="V899" i="11"/>
  <c r="V734" i="11"/>
  <c r="U734" i="11"/>
  <c r="V585" i="11"/>
  <c r="U585" i="11"/>
  <c r="U648" i="11"/>
  <c r="V648" i="11"/>
  <c r="U553" i="11"/>
  <c r="V553" i="11"/>
  <c r="V726" i="11"/>
  <c r="U726" i="11"/>
  <c r="V1072" i="11"/>
  <c r="U1072" i="11"/>
  <c r="V1070" i="11"/>
  <c r="U1070" i="11"/>
  <c r="U1189" i="11"/>
  <c r="V1189" i="11"/>
  <c r="U769" i="11"/>
  <c r="V769" i="11"/>
  <c r="U879" i="11"/>
  <c r="V879" i="11"/>
  <c r="U528" i="11"/>
  <c r="V528" i="11"/>
  <c r="V547" i="11"/>
  <c r="U547" i="11"/>
  <c r="V598" i="11"/>
  <c r="U598" i="11"/>
  <c r="V1206" i="11"/>
  <c r="U1206" i="11"/>
  <c r="V1047" i="11"/>
  <c r="U1047" i="11"/>
  <c r="V548" i="11"/>
  <c r="U548" i="11"/>
  <c r="U338" i="11"/>
  <c r="V338" i="11"/>
  <c r="V263" i="7"/>
  <c r="W263" i="7"/>
  <c r="U264" i="7"/>
  <c r="U492" i="11"/>
  <c r="V492" i="11"/>
  <c r="U1017" i="11"/>
  <c r="V1017" i="11"/>
  <c r="U291" i="11"/>
  <c r="V291" i="11"/>
  <c r="U956" i="11"/>
  <c r="V956" i="11"/>
  <c r="V1248" i="11"/>
  <c r="U1248" i="11"/>
  <c r="V295" i="11"/>
  <c r="U295" i="11"/>
  <c r="V861" i="11"/>
  <c r="U861" i="11"/>
  <c r="V605" i="11"/>
  <c r="U605" i="11"/>
  <c r="U1122" i="11"/>
  <c r="V1122" i="11"/>
  <c r="U429" i="11"/>
  <c r="V429" i="11"/>
  <c r="U1170" i="11"/>
  <c r="V1170" i="11"/>
  <c r="V1059" i="11"/>
  <c r="U1059" i="11"/>
  <c r="V395" i="11"/>
  <c r="U395" i="11"/>
  <c r="V841" i="11"/>
  <c r="U841" i="11"/>
  <c r="U862" i="11"/>
  <c r="V862" i="11"/>
  <c r="U760" i="11"/>
  <c r="V760" i="11"/>
  <c r="V889" i="11"/>
  <c r="U889" i="11"/>
  <c r="V918" i="11"/>
  <c r="U918" i="11"/>
  <c r="V928" i="11"/>
  <c r="U928" i="11"/>
  <c r="V639" i="11"/>
  <c r="U639" i="11"/>
  <c r="U475" i="11"/>
  <c r="V475" i="11"/>
  <c r="U724" i="11"/>
  <c r="V724" i="11"/>
  <c r="V865" i="11"/>
  <c r="U865" i="11"/>
  <c r="U619" i="11"/>
  <c r="V619" i="11"/>
  <c r="U804" i="11"/>
  <c r="V804" i="11"/>
  <c r="V1214" i="11"/>
  <c r="U1214" i="11"/>
  <c r="V1067" i="11"/>
  <c r="U1067" i="11"/>
  <c r="V782" i="11"/>
  <c r="U782" i="11"/>
  <c r="U1257" i="11"/>
  <c r="V1257" i="11"/>
  <c r="U779" i="11"/>
  <c r="V779" i="11"/>
  <c r="U560" i="11"/>
  <c r="V560" i="11"/>
  <c r="V1055" i="11"/>
  <c r="U1055" i="11"/>
  <c r="U530" i="11"/>
  <c r="V530" i="11"/>
  <c r="U728" i="11"/>
  <c r="V728" i="11"/>
  <c r="V580" i="11"/>
  <c r="U580" i="11"/>
  <c r="V856" i="11"/>
  <c r="U856" i="11"/>
  <c r="U466" i="11"/>
  <c r="V466" i="11"/>
  <c r="U843" i="11"/>
  <c r="V843" i="11"/>
  <c r="V625" i="11"/>
  <c r="U625" i="11"/>
  <c r="U1103" i="11"/>
  <c r="V1103" i="11"/>
  <c r="U764" i="11"/>
  <c r="V764" i="11"/>
  <c r="V667" i="11"/>
  <c r="U667" i="11"/>
  <c r="U1086" i="11"/>
  <c r="V1086" i="11"/>
  <c r="V942" i="11"/>
  <c r="U942" i="11"/>
  <c r="V680" i="11"/>
  <c r="U680" i="11"/>
  <c r="V682" i="11"/>
  <c r="U682" i="11"/>
  <c r="U897" i="11"/>
  <c r="V897" i="11"/>
  <c r="V499" i="11"/>
  <c r="U499" i="11"/>
  <c r="V713" i="11"/>
  <c r="U713" i="11"/>
  <c r="V616" i="11"/>
  <c r="U616" i="11"/>
  <c r="U915" i="11"/>
  <c r="V915" i="11"/>
  <c r="U593" i="11"/>
  <c r="V593" i="11"/>
  <c r="U290" i="11"/>
  <c r="V290" i="11"/>
  <c r="U1205" i="11"/>
  <c r="V1205" i="11"/>
  <c r="U384" i="11"/>
  <c r="V384" i="11"/>
  <c r="V767" i="11"/>
  <c r="U767" i="11"/>
  <c r="V447" i="11"/>
  <c r="U447" i="11"/>
  <c r="U796" i="11"/>
  <c r="V796" i="11"/>
  <c r="U1048" i="11"/>
  <c r="V1048" i="11"/>
  <c r="V1226" i="11"/>
  <c r="U1226" i="11"/>
  <c r="V412" i="11"/>
  <c r="U412" i="11"/>
  <c r="V722" i="11"/>
  <c r="U722" i="11"/>
  <c r="U781" i="11"/>
  <c r="V781" i="11"/>
  <c r="V1106" i="11"/>
  <c r="U1106" i="11"/>
  <c r="U940" i="11"/>
  <c r="V940" i="11"/>
  <c r="V404" i="11"/>
  <c r="U404" i="11"/>
  <c r="V969" i="11"/>
  <c r="U969" i="11"/>
  <c r="U532" i="11"/>
  <c r="V532" i="11"/>
  <c r="U1182" i="11"/>
  <c r="V1182" i="11"/>
  <c r="V1105" i="11"/>
  <c r="U1105" i="11"/>
  <c r="V683" i="11"/>
  <c r="U683" i="11"/>
  <c r="U832" i="11"/>
  <c r="V832" i="11"/>
  <c r="V356" i="11"/>
  <c r="U356" i="11"/>
  <c r="V289" i="11"/>
  <c r="U289" i="11"/>
  <c r="U738" i="11"/>
  <c r="V738" i="11"/>
  <c r="U409" i="11"/>
  <c r="V409" i="11"/>
  <c r="V624" i="11"/>
  <c r="U624" i="11"/>
  <c r="V776" i="11"/>
  <c r="U776" i="11"/>
  <c r="V758" i="11"/>
  <c r="U758" i="11"/>
  <c r="U1183" i="11"/>
  <c r="V1183" i="11"/>
  <c r="V739" i="11"/>
  <c r="U739" i="11"/>
  <c r="U469" i="11"/>
  <c r="V469" i="11"/>
  <c r="U664" i="11"/>
  <c r="V664" i="11"/>
  <c r="U1266" i="11"/>
  <c r="V1266" i="11"/>
  <c r="U893" i="11"/>
  <c r="V893" i="11"/>
  <c r="V394" i="11"/>
  <c r="U394" i="11"/>
  <c r="U520" i="11"/>
  <c r="V520" i="11"/>
  <c r="U820" i="11"/>
  <c r="V820" i="11"/>
  <c r="V1001" i="11"/>
  <c r="U1001" i="11"/>
  <c r="U730" i="11"/>
  <c r="V730" i="11"/>
  <c r="V1069" i="11"/>
  <c r="U1069" i="11"/>
  <c r="U809" i="11"/>
  <c r="V809" i="11"/>
  <c r="V372" i="11"/>
  <c r="U372" i="11"/>
  <c r="V884" i="11"/>
  <c r="U884" i="11"/>
  <c r="U543" i="11"/>
  <c r="V543" i="11"/>
  <c r="U535" i="11"/>
  <c r="V535" i="11"/>
  <c r="V436" i="11"/>
  <c r="U436" i="11"/>
  <c r="U352" i="11"/>
  <c r="V352" i="11"/>
  <c r="U968" i="11"/>
  <c r="V968" i="11"/>
  <c r="U420" i="11"/>
  <c r="V420" i="11"/>
  <c r="U959" i="11"/>
  <c r="V959" i="11"/>
  <c r="U274" i="11"/>
  <c r="V274" i="11"/>
  <c r="V345" i="11"/>
  <c r="U345" i="11"/>
  <c r="U1002" i="11"/>
  <c r="V1002" i="11"/>
  <c r="V305" i="11"/>
  <c r="U305" i="11"/>
  <c r="U1223" i="11"/>
  <c r="V1223" i="11"/>
  <c r="V316" i="11"/>
  <c r="U316" i="11"/>
  <c r="V921" i="11"/>
  <c r="U921" i="11"/>
  <c r="U1168" i="11"/>
  <c r="V1168" i="11"/>
  <c r="N209" i="11"/>
  <c r="O209" i="11" s="1"/>
  <c r="U792" i="11"/>
  <c r="V792" i="11"/>
  <c r="U523" i="11"/>
  <c r="V523" i="11"/>
  <c r="U1057" i="11"/>
  <c r="V1057" i="11"/>
  <c r="V1169" i="11"/>
  <c r="U1169" i="11"/>
  <c r="U1035" i="11"/>
  <c r="V1035" i="11"/>
  <c r="U405" i="11"/>
  <c r="V405" i="11"/>
  <c r="U1145" i="11"/>
  <c r="V1145" i="11"/>
  <c r="U308" i="11"/>
  <c r="V308" i="11"/>
  <c r="U695" i="11"/>
  <c r="V695" i="11"/>
  <c r="V898" i="11"/>
  <c r="U898" i="11"/>
  <c r="V1015" i="11"/>
  <c r="U1015" i="11"/>
  <c r="U334" i="11"/>
  <c r="V334" i="11"/>
  <c r="U867" i="11"/>
  <c r="V867" i="11"/>
  <c r="V807" i="11"/>
  <c r="U807" i="11"/>
  <c r="V822" i="11"/>
  <c r="U822" i="11"/>
  <c r="V688" i="11"/>
  <c r="U688" i="11"/>
  <c r="U793" i="11"/>
  <c r="V793" i="11"/>
  <c r="V676" i="11"/>
  <c r="U676" i="11"/>
  <c r="U844" i="11"/>
  <c r="V844" i="11"/>
  <c r="V545" i="11"/>
  <c r="U545" i="11"/>
  <c r="U1208" i="11"/>
  <c r="V1208" i="11"/>
  <c r="V835" i="11"/>
  <c r="U835" i="11"/>
  <c r="V460" i="11"/>
  <c r="U460" i="11"/>
  <c r="U768" i="11"/>
  <c r="V768" i="11"/>
  <c r="U935" i="11"/>
  <c r="V935" i="11"/>
  <c r="V808" i="11"/>
  <c r="U808" i="11"/>
  <c r="V877" i="11"/>
  <c r="U877" i="11"/>
  <c r="V373" i="11"/>
  <c r="U373" i="11"/>
  <c r="U1012" i="11"/>
  <c r="V1012" i="11"/>
  <c r="V1197" i="11"/>
  <c r="U1197" i="11"/>
  <c r="V578" i="11"/>
  <c r="U578" i="11"/>
  <c r="U929" i="11"/>
  <c r="V929" i="11"/>
  <c r="V936" i="11"/>
  <c r="U936" i="11"/>
  <c r="V434" i="11"/>
  <c r="U434" i="11"/>
  <c r="V1104" i="11"/>
  <c r="U1104" i="11"/>
  <c r="U586" i="11"/>
  <c r="V586" i="11"/>
  <c r="V277" i="11"/>
  <c r="U277" i="11"/>
  <c r="V322" i="11"/>
  <c r="U322" i="11"/>
  <c r="U364" i="11"/>
  <c r="V364" i="11"/>
  <c r="V448" i="11"/>
  <c r="U448" i="11"/>
  <c r="U1071" i="11"/>
  <c r="V1071" i="11"/>
  <c r="U275" i="11"/>
  <c r="V275" i="11"/>
  <c r="V1039" i="11"/>
  <c r="U1039" i="11"/>
  <c r="U614" i="11"/>
  <c r="V614" i="11"/>
  <c r="U1224" i="11"/>
  <c r="V1224" i="11"/>
  <c r="V360" i="11"/>
  <c r="U360" i="11"/>
  <c r="U685" i="11"/>
  <c r="V685" i="11"/>
  <c r="V653" i="11"/>
  <c r="U653" i="11"/>
  <c r="U736" i="11"/>
  <c r="V736" i="11"/>
  <c r="V894" i="11"/>
  <c r="U894" i="11"/>
  <c r="U790" i="11"/>
  <c r="V790" i="11"/>
  <c r="V937" i="11"/>
  <c r="U937" i="11"/>
  <c r="V1242" i="11"/>
  <c r="U1242" i="11"/>
  <c r="V517" i="11"/>
  <c r="U517" i="11"/>
  <c r="V631" i="11"/>
  <c r="U631" i="11"/>
  <c r="AB263" i="7"/>
  <c r="AC263" i="7" s="1"/>
  <c r="U1056" i="11"/>
  <c r="V1056" i="11"/>
  <c r="V671" i="11"/>
  <c r="U671" i="11"/>
  <c r="V997" i="11"/>
  <c r="U997" i="11"/>
  <c r="U398" i="11"/>
  <c r="V398" i="11"/>
  <c r="U1063" i="11"/>
  <c r="V1063" i="11"/>
  <c r="U522" i="11"/>
  <c r="V522" i="11"/>
  <c r="V484" i="11"/>
  <c r="U484" i="11"/>
  <c r="U930" i="11"/>
  <c r="V930" i="11"/>
  <c r="V783" i="11"/>
  <c r="U783" i="11"/>
  <c r="V895" i="11"/>
  <c r="U895" i="11"/>
  <c r="V350" i="11"/>
  <c r="U350" i="11"/>
  <c r="U875" i="11"/>
  <c r="V875" i="11"/>
  <c r="V1032" i="11"/>
  <c r="U1032" i="11"/>
  <c r="V919" i="11"/>
  <c r="U919" i="11"/>
  <c r="V1238" i="11"/>
  <c r="U1238" i="11"/>
  <c r="U786" i="11"/>
  <c r="V786" i="11"/>
  <c r="U444" i="11"/>
  <c r="V444" i="11"/>
  <c r="U848" i="11"/>
  <c r="V848" i="11"/>
  <c r="V654" i="11"/>
  <c r="U654" i="11"/>
  <c r="V825" i="11"/>
  <c r="U825" i="11"/>
  <c r="V1128" i="11"/>
  <c r="U1128" i="11"/>
  <c r="V336" i="11"/>
  <c r="U336" i="11"/>
  <c r="V513" i="11"/>
  <c r="U513" i="11"/>
  <c r="U367" i="11"/>
  <c r="V367" i="11"/>
  <c r="V526" i="11"/>
  <c r="U526" i="11"/>
  <c r="U314" i="11"/>
  <c r="V314" i="11"/>
  <c r="U970" i="11"/>
  <c r="V970" i="11"/>
  <c r="V463" i="11"/>
  <c r="U463" i="11"/>
  <c r="V938" i="11"/>
  <c r="U938" i="11"/>
  <c r="U323" i="11"/>
  <c r="V323" i="11"/>
  <c r="V1126" i="11"/>
  <c r="U1126" i="11"/>
  <c r="V943" i="11"/>
  <c r="U943" i="11"/>
  <c r="U402" i="11"/>
  <c r="V402" i="11"/>
  <c r="U299" i="11"/>
  <c r="V299" i="11"/>
  <c r="U684" i="11"/>
  <c r="V684" i="11"/>
  <c r="V551" i="11"/>
  <c r="U551" i="11"/>
  <c r="V1053" i="11"/>
  <c r="U1053" i="11"/>
  <c r="V925" i="11"/>
  <c r="U925" i="11"/>
  <c r="V410" i="11"/>
  <c r="U410" i="11"/>
  <c r="U1141" i="11"/>
  <c r="V1141" i="11"/>
  <c r="V445" i="11"/>
  <c r="U445" i="11"/>
  <c r="U871" i="11"/>
  <c r="V871" i="11"/>
  <c r="V818" i="11"/>
  <c r="U818" i="11"/>
  <c r="U992" i="11"/>
  <c r="V992" i="11"/>
  <c r="U1213" i="11"/>
  <c r="V1213" i="11"/>
  <c r="U674" i="11"/>
  <c r="V674" i="11"/>
  <c r="U1117" i="11"/>
  <c r="V1117" i="11"/>
  <c r="V1124" i="11"/>
  <c r="U1124" i="11"/>
  <c r="V1233" i="11"/>
  <c r="U1233" i="11"/>
  <c r="U613" i="11"/>
  <c r="V613" i="11"/>
  <c r="U456" i="11"/>
  <c r="V456" i="11"/>
  <c r="U531" i="11"/>
  <c r="V531" i="11"/>
  <c r="U641" i="11"/>
  <c r="V641" i="11"/>
  <c r="U1253" i="11"/>
  <c r="V1253" i="11"/>
  <c r="V552" i="11"/>
  <c r="U552" i="11"/>
  <c r="U697" i="11"/>
  <c r="V697" i="11"/>
  <c r="V506" i="11"/>
  <c r="U506" i="11"/>
  <c r="U347" i="11"/>
  <c r="V347" i="11"/>
  <c r="U651" i="11"/>
  <c r="V651" i="11"/>
  <c r="U812" i="11"/>
  <c r="V812" i="11"/>
  <c r="U272" i="11"/>
  <c r="V272" i="11"/>
  <c r="U1221" i="11"/>
  <c r="V1221" i="11"/>
  <c r="V1264" i="11"/>
  <c r="U1264" i="11"/>
  <c r="U1024" i="11"/>
  <c r="V1024" i="11"/>
  <c r="U1176" i="11"/>
  <c r="V1176" i="11"/>
  <c r="U845" i="11"/>
  <c r="V845" i="11"/>
  <c r="U1010" i="11"/>
  <c r="V1010" i="11"/>
  <c r="V353" i="11"/>
  <c r="U353" i="11"/>
  <c r="U534" i="11"/>
  <c r="V534" i="11"/>
  <c r="V1021" i="11"/>
  <c r="U1021" i="11"/>
  <c r="V694" i="11"/>
  <c r="U694" i="11"/>
  <c r="U300" i="11"/>
  <c r="V300" i="11"/>
  <c r="U761" i="11"/>
  <c r="V761" i="11"/>
  <c r="U1227" i="11"/>
  <c r="V1227" i="11"/>
  <c r="V391" i="11"/>
  <c r="U391" i="11"/>
  <c r="H232" i="11"/>
  <c r="H228" i="11"/>
  <c r="H230" i="11"/>
  <c r="H229" i="11"/>
  <c r="V268" i="11"/>
  <c r="U268" i="11"/>
  <c r="H231" i="11"/>
  <c r="H233" i="11"/>
  <c r="V839" i="11"/>
  <c r="U839" i="11"/>
  <c r="V1250" i="11"/>
  <c r="U1250" i="11"/>
  <c r="V508" i="11"/>
  <c r="U508" i="11"/>
  <c r="V1003" i="11"/>
  <c r="U1003" i="11"/>
  <c r="U366" i="11"/>
  <c r="V366" i="11"/>
  <c r="V1011" i="11"/>
  <c r="U1011" i="11"/>
  <c r="U572" i="11"/>
  <c r="V572" i="11"/>
  <c r="U1156" i="11"/>
  <c r="V1156" i="11"/>
  <c r="U978" i="11"/>
  <c r="V978" i="11"/>
  <c r="U980" i="11"/>
  <c r="V980" i="11"/>
  <c r="V1157" i="11"/>
  <c r="U1157" i="11"/>
  <c r="V914" i="11"/>
  <c r="U914" i="11"/>
  <c r="U951" i="11"/>
  <c r="V951" i="11"/>
  <c r="U1246" i="11"/>
  <c r="V1246" i="11"/>
  <c r="V1171" i="11"/>
  <c r="U1171" i="11"/>
  <c r="V617" i="11"/>
  <c r="U617" i="11"/>
  <c r="U278" i="11"/>
  <c r="V278" i="11"/>
  <c r="U644" i="11"/>
  <c r="V644" i="11"/>
  <c r="V891" i="11"/>
  <c r="U891" i="11"/>
  <c r="V979" i="11"/>
  <c r="U979" i="11"/>
  <c r="U1166" i="11"/>
  <c r="V1166" i="11"/>
  <c r="U691" i="11"/>
  <c r="V691" i="11"/>
  <c r="U440" i="11"/>
  <c r="V440" i="11"/>
  <c r="V503" i="11"/>
  <c r="U503" i="11"/>
  <c r="V904" i="11"/>
  <c r="U904" i="11"/>
  <c r="V636" i="11"/>
  <c r="U636" i="11"/>
  <c r="V380" i="11"/>
  <c r="U380" i="11"/>
  <c r="V1054" i="11"/>
  <c r="U1054" i="11"/>
  <c r="U301" i="11"/>
  <c r="V301" i="11"/>
  <c r="V869" i="11"/>
  <c r="U869" i="11"/>
  <c r="V568" i="11"/>
  <c r="U568" i="11"/>
  <c r="V854" i="11"/>
  <c r="U854" i="11"/>
  <c r="V863" i="11"/>
  <c r="U863" i="11"/>
  <c r="V355" i="11"/>
  <c r="U355" i="11"/>
  <c r="U622" i="11"/>
  <c r="V622" i="11"/>
  <c r="V1008" i="11"/>
  <c r="U1008" i="11"/>
  <c r="V1167" i="11"/>
  <c r="U1167" i="11"/>
  <c r="U745" i="11"/>
  <c r="V745" i="11"/>
  <c r="U962" i="11"/>
  <c r="V962" i="11"/>
  <c r="V1251" i="11"/>
  <c r="U1251" i="11"/>
  <c r="V271" i="11"/>
  <c r="U271" i="11"/>
  <c r="V1185" i="11"/>
  <c r="U1185" i="11"/>
  <c r="V1261" i="11"/>
  <c r="U1261" i="11"/>
  <c r="V502" i="11"/>
  <c r="U502" i="11"/>
  <c r="U340" i="11"/>
  <c r="V340" i="11"/>
  <c r="V1155" i="11"/>
  <c r="U1155" i="11"/>
  <c r="V950" i="11"/>
  <c r="U950" i="11"/>
  <c r="U805" i="11"/>
  <c r="V805" i="11"/>
  <c r="V700" i="11"/>
  <c r="U700" i="11"/>
  <c r="V321" i="11"/>
  <c r="U321" i="11"/>
  <c r="V858" i="11"/>
  <c r="U858" i="11"/>
  <c r="V1160" i="11"/>
  <c r="U1160" i="11"/>
  <c r="U716" i="11"/>
  <c r="V716" i="11"/>
  <c r="V415" i="11"/>
  <c r="U415" i="11"/>
  <c r="U479" i="11"/>
  <c r="V479" i="11"/>
  <c r="V427" i="11"/>
  <c r="U427" i="11"/>
  <c r="V1217" i="11"/>
  <c r="U1217" i="11"/>
  <c r="V986" i="11"/>
  <c r="U986" i="11"/>
  <c r="U635" i="11"/>
  <c r="V635" i="11"/>
  <c r="V1112" i="11"/>
  <c r="U1112" i="11"/>
  <c r="U660" i="11"/>
  <c r="V660" i="11"/>
  <c r="V413" i="11"/>
  <c r="U413" i="11"/>
  <c r="V1090" i="11"/>
  <c r="U1090" i="11"/>
  <c r="U554" i="11"/>
  <c r="V554" i="11"/>
  <c r="U759" i="11"/>
  <c r="V759" i="11"/>
  <c r="U556" i="11"/>
  <c r="V556" i="11"/>
  <c r="U1013" i="11"/>
  <c r="V1013" i="11"/>
  <c r="V866" i="11"/>
  <c r="U866" i="11"/>
  <c r="V1241" i="11"/>
  <c r="U1241" i="11"/>
  <c r="V687" i="11"/>
  <c r="U687" i="11"/>
  <c r="V1263" i="11"/>
  <c r="U1263" i="11"/>
  <c r="U743" i="11"/>
  <c r="V743" i="11"/>
  <c r="U1036" i="11"/>
  <c r="V1036" i="11"/>
  <c r="U719" i="11"/>
  <c r="V719" i="11"/>
  <c r="V851" i="11"/>
  <c r="U851" i="11"/>
  <c r="U989" i="11"/>
  <c r="V989" i="11"/>
  <c r="U798" i="11"/>
  <c r="V798" i="11"/>
  <c r="U610" i="11"/>
  <c r="V610" i="11"/>
  <c r="U1252" i="11"/>
  <c r="V1252" i="11"/>
  <c r="V401" i="11"/>
  <c r="U401" i="11"/>
  <c r="U346" i="11"/>
  <c r="V346" i="11"/>
  <c r="U672" i="11"/>
  <c r="V672" i="11"/>
  <c r="U370" i="11"/>
  <c r="V370" i="11"/>
  <c r="V637" i="11"/>
  <c r="U637" i="11"/>
  <c r="V753" i="11"/>
  <c r="U753" i="11"/>
  <c r="U591" i="11"/>
  <c r="V591" i="11"/>
  <c r="V609" i="11"/>
  <c r="U609" i="11"/>
  <c r="U784" i="11"/>
  <c r="V784" i="11"/>
  <c r="U821" i="11"/>
  <c r="V821" i="11"/>
  <c r="V1052" i="11"/>
  <c r="U1052" i="11"/>
  <c r="U955" i="11"/>
  <c r="V955" i="11"/>
  <c r="U995" i="11"/>
  <c r="V995" i="11"/>
  <c r="V916" i="11"/>
  <c r="U916" i="11"/>
  <c r="U732" i="11"/>
  <c r="V732" i="11"/>
  <c r="V704" i="11"/>
  <c r="U704" i="11"/>
  <c r="U1033" i="11"/>
  <c r="V1033" i="11"/>
  <c r="V550" i="11"/>
  <c r="U550" i="11"/>
  <c r="U1190" i="11"/>
  <c r="V1190" i="11"/>
  <c r="V472" i="11"/>
  <c r="U472" i="11"/>
  <c r="V748" i="11"/>
  <c r="U748" i="11"/>
  <c r="V455" i="11"/>
  <c r="U455" i="11"/>
  <c r="U376" i="11"/>
  <c r="V376" i="11"/>
  <c r="U1046" i="11"/>
  <c r="V1046" i="11"/>
  <c r="V486" i="11"/>
  <c r="U486" i="11"/>
  <c r="V1133" i="11"/>
  <c r="U1133" i="11"/>
  <c r="U932" i="11"/>
  <c r="V932" i="11"/>
  <c r="V882" i="11"/>
  <c r="U882" i="11"/>
  <c r="U789" i="11"/>
  <c r="V789" i="11"/>
  <c r="U386" i="11"/>
  <c r="V386" i="11"/>
  <c r="V744" i="11"/>
  <c r="U744" i="11"/>
  <c r="V1129" i="11"/>
  <c r="U1129" i="11"/>
  <c r="U1087" i="11"/>
  <c r="V1087" i="11"/>
  <c r="U1076" i="11"/>
  <c r="V1076" i="11"/>
  <c r="U678" i="11"/>
  <c r="V678" i="11"/>
  <c r="U361" i="11"/>
  <c r="V361" i="11"/>
  <c r="V557" i="11"/>
  <c r="U557" i="11"/>
  <c r="V947" i="11"/>
  <c r="U947" i="11"/>
  <c r="V772" i="11"/>
  <c r="U772" i="11"/>
  <c r="U883" i="11"/>
  <c r="V883" i="11"/>
  <c r="U1247" i="11"/>
  <c r="V1247" i="11"/>
  <c r="U1123" i="11"/>
  <c r="V1123" i="11"/>
  <c r="V1154" i="11"/>
  <c r="U1154" i="11"/>
  <c r="U417" i="11"/>
  <c r="V417" i="11"/>
  <c r="U1073" i="11"/>
  <c r="V1073" i="11"/>
  <c r="U438" i="11"/>
  <c r="V438" i="11"/>
  <c r="V991" i="11"/>
  <c r="U991" i="11"/>
  <c r="V1194" i="11"/>
  <c r="U1194" i="11"/>
  <c r="U1061" i="11"/>
  <c r="V1061" i="11"/>
  <c r="V855" i="11"/>
  <c r="U855" i="11"/>
  <c r="V482" i="11"/>
  <c r="U482" i="11"/>
  <c r="V304" i="11"/>
  <c r="U304" i="11"/>
  <c r="U924" i="11"/>
  <c r="V924" i="11"/>
  <c r="V817" i="11"/>
  <c r="U817" i="11"/>
  <c r="V626" i="11"/>
  <c r="U626" i="11"/>
  <c r="V934" i="11"/>
  <c r="U934" i="11"/>
  <c r="U549" i="11"/>
  <c r="V549" i="11"/>
  <c r="U269" i="11"/>
  <c r="V269" i="11"/>
  <c r="V564" i="11"/>
  <c r="U564" i="11"/>
  <c r="U362" i="11"/>
  <c r="V362" i="11"/>
  <c r="V443" i="11"/>
  <c r="U443" i="11"/>
  <c r="V922" i="11"/>
  <c r="U922" i="11"/>
  <c r="V975" i="11"/>
  <c r="U975" i="11"/>
  <c r="U1207" i="11"/>
  <c r="V1207" i="11"/>
  <c r="V984" i="11"/>
  <c r="U984" i="11"/>
  <c r="V868" i="11"/>
  <c r="U868" i="11"/>
  <c r="U837" i="11"/>
  <c r="V837" i="11"/>
  <c r="V487" i="11"/>
  <c r="U487" i="11"/>
  <c r="U485" i="11"/>
  <c r="V485" i="11"/>
  <c r="U307" i="11"/>
  <c r="V307" i="11"/>
  <c r="V819" i="11"/>
  <c r="U819" i="11"/>
  <c r="U1131" i="11"/>
  <c r="V1131" i="11"/>
  <c r="V880" i="11"/>
  <c r="U880" i="11"/>
  <c r="U1161" i="11"/>
  <c r="V1161" i="11"/>
  <c r="U382" i="11"/>
  <c r="V382" i="11"/>
  <c r="U701" i="11"/>
  <c r="V701" i="11"/>
  <c r="U497" i="11"/>
  <c r="V497" i="11"/>
  <c r="V1192" i="11"/>
  <c r="U1192" i="11"/>
  <c r="V600" i="11"/>
  <c r="U600" i="11"/>
  <c r="V917" i="11"/>
  <c r="U917" i="11"/>
  <c r="U337" i="11"/>
  <c r="V337" i="11"/>
  <c r="V785" i="11"/>
  <c r="U785" i="11"/>
  <c r="V470" i="11"/>
  <c r="U470" i="11"/>
  <c r="V985" i="11"/>
  <c r="U985" i="11"/>
  <c r="U941" i="11"/>
  <c r="V941" i="11"/>
  <c r="U828" i="11"/>
  <c r="V828" i="11"/>
  <c r="U1130" i="11"/>
  <c r="V1130" i="11"/>
  <c r="U1159" i="11"/>
  <c r="V1159" i="11"/>
  <c r="V1137" i="11"/>
  <c r="U1137" i="11"/>
  <c r="U953" i="11"/>
  <c r="V953" i="11"/>
  <c r="U546" i="11"/>
  <c r="V546" i="11"/>
  <c r="U1204" i="11"/>
  <c r="V1204" i="11"/>
  <c r="V998" i="11"/>
  <c r="U998" i="11"/>
  <c r="U665" i="11"/>
  <c r="V665" i="11"/>
  <c r="V573" i="11"/>
  <c r="U573" i="11"/>
  <c r="U493" i="11"/>
  <c r="V493" i="11"/>
  <c r="V1037" i="11"/>
  <c r="U1037" i="11"/>
  <c r="V1255" i="11"/>
  <c r="U1255" i="11"/>
  <c r="U963" i="11"/>
  <c r="V963" i="11"/>
  <c r="V377" i="11"/>
  <c r="U377" i="11"/>
  <c r="U351" i="11"/>
  <c r="V351" i="11"/>
  <c r="U490" i="11"/>
  <c r="V490" i="11"/>
  <c r="V488" i="11"/>
  <c r="U488" i="11"/>
  <c r="U514" i="11"/>
  <c r="V514" i="11"/>
  <c r="V773" i="11"/>
  <c r="U773" i="11"/>
  <c r="V1045" i="11"/>
  <c r="U1045" i="11"/>
  <c r="V612" i="11"/>
  <c r="U612" i="11"/>
  <c r="V990" i="11"/>
  <c r="U990" i="11"/>
  <c r="V590" i="11"/>
  <c r="U590" i="11"/>
  <c r="U1174" i="11"/>
  <c r="V1174" i="11"/>
  <c r="V742" i="11"/>
  <c r="U742" i="11"/>
  <c r="U348" i="11"/>
  <c r="V348" i="11"/>
  <c r="V449" i="11"/>
  <c r="U449" i="11"/>
  <c r="U495" i="11"/>
  <c r="V495" i="11"/>
  <c r="U483" i="11"/>
  <c r="V483" i="11"/>
  <c r="U1212" i="11"/>
  <c r="V1212" i="11"/>
  <c r="V954" i="11"/>
  <c r="U954" i="11"/>
  <c r="U872" i="11"/>
  <c r="V872" i="11"/>
  <c r="U1144" i="11"/>
  <c r="V1144" i="11"/>
  <c r="U1177" i="11"/>
  <c r="V1177" i="11"/>
  <c r="V284" i="11"/>
  <c r="U284" i="11"/>
  <c r="U1064" i="11"/>
  <c r="V1064" i="11"/>
  <c r="U1239" i="11"/>
  <c r="V1239" i="11"/>
  <c r="U686" i="11"/>
  <c r="V686" i="11"/>
  <c r="U504" i="11"/>
  <c r="V504" i="11"/>
  <c r="V715" i="11"/>
  <c r="U715" i="11"/>
  <c r="U464" i="11"/>
  <c r="V464" i="11"/>
  <c r="V811" i="11"/>
  <c r="U811" i="11"/>
  <c r="U1135" i="11"/>
  <c r="V1135" i="11"/>
  <c r="U801" i="11"/>
  <c r="V801" i="11"/>
  <c r="V1110" i="11"/>
  <c r="U1110" i="11"/>
  <c r="V775" i="11"/>
  <c r="U775" i="11"/>
  <c r="V1163" i="11"/>
  <c r="U1163" i="11"/>
  <c r="V794" i="11"/>
  <c r="U794" i="11"/>
  <c r="V1092" i="11"/>
  <c r="U1092" i="11"/>
  <c r="U1097" i="11"/>
  <c r="V1097" i="11"/>
  <c r="V618" i="11"/>
  <c r="U618" i="11"/>
  <c r="U575" i="11"/>
  <c r="V575" i="11"/>
  <c r="U1262" i="11"/>
  <c r="V1262" i="11"/>
  <c r="V1016" i="11"/>
  <c r="U1016" i="11"/>
  <c r="V1100" i="11"/>
  <c r="U1100" i="11"/>
  <c r="V655" i="11"/>
  <c r="U655" i="11"/>
  <c r="U442" i="11"/>
  <c r="V442" i="11"/>
  <c r="V1134" i="11"/>
  <c r="U1134" i="11"/>
  <c r="V977" i="11"/>
  <c r="U977" i="11"/>
  <c r="V706" i="11"/>
  <c r="U706" i="11"/>
  <c r="V1101" i="11"/>
  <c r="U1101" i="11"/>
  <c r="U642" i="11"/>
  <c r="V642" i="11"/>
  <c r="U900" i="11"/>
  <c r="V900" i="11"/>
  <c r="U741" i="11"/>
  <c r="V741" i="11"/>
  <c r="U857" i="11"/>
  <c r="V857" i="11"/>
  <c r="U939" i="11"/>
  <c r="V939" i="11"/>
  <c r="V1187" i="11"/>
  <c r="U1187" i="11"/>
  <c r="V755" i="11"/>
  <c r="U755" i="11"/>
  <c r="U387" i="11"/>
  <c r="V387" i="11"/>
  <c r="U632" i="11"/>
  <c r="V632" i="11"/>
  <c r="U1027" i="11"/>
  <c r="V1027" i="11"/>
  <c r="U892" i="11"/>
  <c r="V892" i="11"/>
  <c r="V1043" i="11"/>
  <c r="U1043" i="11"/>
  <c r="U976" i="11"/>
  <c r="V976" i="11"/>
  <c r="U496" i="11"/>
  <c r="V496" i="11"/>
  <c r="V458" i="11"/>
  <c r="U458" i="11"/>
  <c r="V1005" i="11"/>
  <c r="U1005" i="11"/>
  <c r="U1118" i="11"/>
  <c r="V1118" i="11"/>
  <c r="V666" i="11"/>
  <c r="U666" i="11"/>
  <c r="U310" i="11"/>
  <c r="V310" i="11"/>
  <c r="U1220" i="11"/>
  <c r="V1220" i="11"/>
  <c r="U1116" i="11"/>
  <c r="V1116" i="11"/>
  <c r="V1231" i="11"/>
  <c r="U1231" i="11"/>
  <c r="V1181" i="11"/>
  <c r="U1181" i="11"/>
  <c r="V712" i="11"/>
  <c r="U712" i="11"/>
  <c r="V699" i="11"/>
  <c r="U699" i="11"/>
  <c r="V477" i="11"/>
  <c r="U477" i="11"/>
  <c r="U681" i="11"/>
  <c r="V681" i="11"/>
  <c r="V799" i="11"/>
  <c r="U799" i="11"/>
  <c r="U563" i="11"/>
  <c r="V563" i="11"/>
  <c r="V762" i="11"/>
  <c r="U762" i="11"/>
  <c r="U419" i="11"/>
  <c r="V419" i="11"/>
  <c r="V634" i="11"/>
  <c r="U634" i="11"/>
  <c r="U931" i="11"/>
  <c r="V931" i="11"/>
  <c r="V478" i="11"/>
  <c r="U478" i="11"/>
  <c r="V296" i="11"/>
  <c r="U296" i="11"/>
  <c r="U886" i="11"/>
  <c r="V886" i="11"/>
  <c r="U628" i="11"/>
  <c r="V628" i="11"/>
  <c r="V766" i="11"/>
  <c r="U766" i="11"/>
  <c r="U1152" i="11"/>
  <c r="V1152" i="11"/>
  <c r="V584" i="11"/>
  <c r="U584" i="11"/>
  <c r="V408" i="11"/>
  <c r="U408" i="11"/>
  <c r="V297" i="11"/>
  <c r="U297" i="11"/>
  <c r="V723" i="11"/>
  <c r="U723" i="11"/>
  <c r="U1078" i="11"/>
  <c r="V1078" i="11"/>
  <c r="V1050" i="11"/>
  <c r="U1050" i="11"/>
  <c r="U329" i="11"/>
  <c r="V329" i="11"/>
  <c r="U996" i="11"/>
  <c r="V996" i="11"/>
  <c r="V317" i="11"/>
  <c r="U317" i="11"/>
  <c r="U287" i="11"/>
  <c r="V287" i="11"/>
  <c r="V1085" i="11"/>
  <c r="U1085" i="11"/>
  <c r="U709" i="11"/>
  <c r="V709" i="11"/>
  <c r="V774" i="11"/>
  <c r="U774" i="11"/>
  <c r="V461" i="11"/>
  <c r="U461" i="11"/>
  <c r="V1140" i="11"/>
  <c r="U1140" i="11"/>
  <c r="V656" i="11"/>
  <c r="U656" i="11"/>
  <c r="V881" i="11"/>
  <c r="U881" i="11"/>
  <c r="V737" i="11"/>
  <c r="U737" i="11"/>
  <c r="U1215" i="11"/>
  <c r="V1215" i="11"/>
  <c r="V836" i="11"/>
  <c r="U836" i="11"/>
  <c r="U1111" i="11"/>
  <c r="V1111" i="11"/>
  <c r="U276" i="11"/>
  <c r="V276" i="11"/>
  <c r="U815" i="11"/>
  <c r="V815" i="11"/>
  <c r="U594" i="11"/>
  <c r="V594" i="11"/>
  <c r="U567" i="11"/>
  <c r="V567" i="11"/>
  <c r="V428" i="11"/>
  <c r="U428" i="11"/>
  <c r="U907" i="11"/>
  <c r="V907" i="11"/>
  <c r="V542" i="11"/>
  <c r="U542" i="11"/>
  <c r="U476" i="11"/>
  <c r="V476" i="11"/>
  <c r="V903" i="11"/>
  <c r="U903" i="11"/>
  <c r="V416" i="11"/>
  <c r="U416" i="11"/>
  <c r="V973" i="11"/>
  <c r="U973" i="11"/>
  <c r="U311" i="11"/>
  <c r="V311" i="11"/>
  <c r="U729" i="11"/>
  <c r="V729" i="11"/>
  <c r="V803" i="11"/>
  <c r="U803" i="11"/>
  <c r="V1178" i="11"/>
  <c r="U1178" i="11"/>
  <c r="U752" i="11"/>
  <c r="V752" i="11"/>
  <c r="V1102" i="11"/>
  <c r="U1102" i="11"/>
  <c r="U381" i="11"/>
  <c r="V381" i="11"/>
  <c r="V569" i="11"/>
  <c r="U569" i="11"/>
  <c r="V400" i="11"/>
  <c r="U400" i="11"/>
  <c r="U392" i="11"/>
  <c r="V392" i="11"/>
  <c r="V693" i="11"/>
  <c r="U693" i="11"/>
  <c r="U1198" i="11"/>
  <c r="V1198" i="11"/>
  <c r="V515" i="11"/>
  <c r="U515" i="11"/>
  <c r="U1080" i="11"/>
  <c r="V1080" i="11"/>
  <c r="V1143" i="11"/>
  <c r="U1143" i="11"/>
  <c r="V1026" i="11"/>
  <c r="U1026" i="11"/>
  <c r="V911" i="11"/>
  <c r="U911" i="11"/>
  <c r="V1265" i="11"/>
  <c r="U1265" i="11"/>
  <c r="V371" i="11"/>
  <c r="U371" i="11"/>
  <c r="V422" i="11"/>
  <c r="U422" i="11"/>
  <c r="V1049" i="11"/>
  <c r="U1049" i="11"/>
  <c r="U1030" i="11"/>
  <c r="V1030" i="11"/>
  <c r="U1044" i="11"/>
  <c r="V1044" i="11"/>
  <c r="U620" i="11"/>
  <c r="V620" i="11"/>
  <c r="V670" i="11"/>
  <c r="U670" i="11"/>
  <c r="V765" i="11"/>
  <c r="U765" i="11"/>
  <c r="V270" i="11"/>
  <c r="U270" i="11"/>
  <c r="U583" i="11"/>
  <c r="V583" i="11"/>
  <c r="U1200" i="11"/>
  <c r="V1200" i="11"/>
  <c r="U368" i="11"/>
  <c r="V368" i="11"/>
  <c r="V592" i="11"/>
  <c r="U592" i="11"/>
  <c r="V840" i="11"/>
  <c r="U840" i="11"/>
  <c r="V1028" i="11"/>
  <c r="U1028" i="11"/>
  <c r="V450" i="11"/>
  <c r="U450" i="11"/>
  <c r="U273" i="11"/>
  <c r="V273" i="11"/>
  <c r="V396" i="11"/>
  <c r="U396" i="11"/>
  <c r="V602" i="11"/>
  <c r="U602" i="11"/>
  <c r="U1210" i="11"/>
  <c r="V1210" i="11"/>
  <c r="V1211" i="11"/>
  <c r="U1211" i="11"/>
  <c r="U595" i="11"/>
  <c r="V595" i="11"/>
  <c r="U705" i="11"/>
  <c r="V705" i="11"/>
  <c r="V908" i="11"/>
  <c r="U908" i="11"/>
  <c r="U1093" i="11"/>
  <c r="V1093" i="11"/>
  <c r="V1023" i="11"/>
  <c r="U1023" i="11"/>
  <c r="V1268" i="11"/>
  <c r="U1268" i="11"/>
  <c r="U615" i="11"/>
  <c r="V615" i="11"/>
  <c r="V604" i="11"/>
  <c r="U604" i="11"/>
  <c r="U280" i="11"/>
  <c r="V280" i="11"/>
  <c r="U1254" i="11"/>
  <c r="V1254" i="11"/>
  <c r="V468" i="11"/>
  <c r="U468" i="11"/>
  <c r="U1025" i="11"/>
  <c r="V1025" i="11"/>
  <c r="V425" i="11"/>
  <c r="U425" i="11"/>
  <c r="V369" i="11"/>
  <c r="U369" i="11"/>
  <c r="U797" i="11"/>
  <c r="V797" i="11"/>
  <c r="U659" i="11"/>
  <c r="V659" i="11"/>
  <c r="U827" i="11"/>
  <c r="V827" i="11"/>
  <c r="V302" i="11"/>
  <c r="U302" i="11"/>
  <c r="V294" i="11"/>
  <c r="U294" i="11"/>
  <c r="U414" i="11"/>
  <c r="V414" i="11"/>
  <c r="U441" i="11"/>
  <c r="V441" i="11"/>
  <c r="V725" i="11"/>
  <c r="U725" i="11"/>
  <c r="V500" i="11"/>
  <c r="U500" i="11"/>
  <c r="U1094" i="11"/>
  <c r="V1094" i="11"/>
  <c r="V810" i="11"/>
  <c r="U810" i="11"/>
  <c r="U453" i="11"/>
  <c r="V453" i="11"/>
  <c r="V286" i="11"/>
  <c r="U286" i="11"/>
  <c r="U481" i="11"/>
  <c r="V481" i="11"/>
  <c r="V873" i="11"/>
  <c r="U873" i="11"/>
  <c r="U1041" i="11"/>
  <c r="V1041" i="11"/>
  <c r="U876" i="11"/>
  <c r="V876" i="11"/>
  <c r="V906" i="11"/>
  <c r="U906" i="11"/>
  <c r="V1196" i="11"/>
  <c r="U1196" i="11"/>
  <c r="U365" i="11"/>
  <c r="V365" i="11"/>
  <c r="U747" i="11"/>
  <c r="V747" i="11"/>
  <c r="U498" i="11"/>
  <c r="V498" i="11"/>
  <c r="U909" i="11"/>
  <c r="V909" i="11"/>
  <c r="V756" i="11"/>
  <c r="U756" i="11"/>
  <c r="V426" i="11"/>
  <c r="U426" i="11"/>
  <c r="V406" i="11"/>
  <c r="U406" i="11"/>
  <c r="U944" i="11"/>
  <c r="V944" i="11"/>
  <c r="U993" i="11"/>
  <c r="V993" i="11"/>
  <c r="U298" i="11"/>
  <c r="V298" i="11"/>
  <c r="U393" i="11"/>
  <c r="V393" i="11"/>
  <c r="U540" i="11"/>
  <c r="V540" i="11"/>
  <c r="U574" i="11"/>
  <c r="V574" i="11"/>
  <c r="V558" i="11"/>
  <c r="U558" i="11"/>
  <c r="V890" i="11"/>
  <c r="U890" i="11"/>
  <c r="U711" i="11"/>
  <c r="V711" i="11"/>
  <c r="V842" i="11"/>
  <c r="U842" i="11"/>
  <c r="V411" i="11"/>
  <c r="U411" i="11"/>
  <c r="V1164" i="11"/>
  <c r="U1164" i="11"/>
  <c r="V312" i="11"/>
  <c r="U312" i="11"/>
  <c r="U418" i="11"/>
  <c r="V418" i="11"/>
  <c r="U507" i="11"/>
  <c r="V507" i="11"/>
  <c r="U952" i="11"/>
  <c r="V952" i="11"/>
  <c r="U982" i="11"/>
  <c r="V982" i="11"/>
  <c r="U994" i="11"/>
  <c r="V994" i="11"/>
  <c r="V1074" i="11"/>
  <c r="U1074" i="11"/>
  <c r="V1219" i="11"/>
  <c r="U1219" i="11"/>
  <c r="U946" i="11"/>
  <c r="V946" i="11"/>
  <c r="V627" i="11"/>
  <c r="U627" i="11"/>
  <c r="U645" i="11"/>
  <c r="V645" i="11"/>
  <c r="V1091" i="11"/>
  <c r="U1091" i="11"/>
  <c r="U638" i="11"/>
  <c r="V638" i="11"/>
  <c r="U375" i="11"/>
  <c r="V375" i="11"/>
  <c r="V439" i="11"/>
  <c r="U439" i="11"/>
  <c r="U1203" i="11"/>
  <c r="V1203" i="11"/>
  <c r="U870" i="11"/>
  <c r="V870" i="11"/>
  <c r="V630" i="11"/>
  <c r="U630" i="11"/>
  <c r="U318" i="11"/>
  <c r="V318" i="11"/>
  <c r="U966" i="11"/>
  <c r="V966" i="11"/>
  <c r="U374" i="11"/>
  <c r="V374" i="11"/>
  <c r="U926" i="11"/>
  <c r="V926" i="11"/>
  <c r="U1146" i="11"/>
  <c r="V1146" i="11"/>
  <c r="V385" i="11"/>
  <c r="U385" i="11"/>
  <c r="U1107" i="11"/>
  <c r="V1107" i="11"/>
  <c r="V525" i="11"/>
  <c r="U525" i="11"/>
  <c r="U787" i="11"/>
  <c r="V787" i="11"/>
  <c r="U1259" i="11"/>
  <c r="V1259" i="11"/>
  <c r="V459" i="11"/>
  <c r="U459" i="11"/>
  <c r="U516" i="11"/>
  <c r="V516" i="11"/>
  <c r="V754" i="11"/>
  <c r="U754" i="11"/>
  <c r="U829" i="11"/>
  <c r="V829" i="11"/>
  <c r="V1121" i="11"/>
  <c r="U1121" i="11"/>
  <c r="U538" i="11"/>
  <c r="V538" i="11"/>
  <c r="U1195" i="11"/>
  <c r="V1195" i="11"/>
  <c r="U452" i="11"/>
  <c r="V452" i="11"/>
  <c r="U831" i="11"/>
  <c r="V831" i="11"/>
  <c r="U964" i="11"/>
  <c r="V964" i="11"/>
  <c r="V467" i="11"/>
  <c r="U467" i="11"/>
  <c r="AS263" i="7"/>
  <c r="AZ262" i="7"/>
  <c r="BA262" i="7" s="1"/>
  <c r="AU262" i="7"/>
  <c r="AV262" i="7" s="1"/>
  <c r="J138" i="7"/>
  <c r="W149" i="7"/>
  <c r="W152" i="7"/>
  <c r="W146" i="7"/>
  <c r="W150" i="7"/>
  <c r="W147" i="7"/>
  <c r="W151" i="7"/>
  <c r="W148" i="7"/>
  <c r="AN262" i="7"/>
  <c r="AO262" i="7" s="1"/>
  <c r="AG263" i="7"/>
  <c r="AH262" i="7"/>
  <c r="AI262" i="7" s="1"/>
  <c r="L121" i="7"/>
  <c r="L125" i="7"/>
  <c r="F131" i="11" l="1"/>
  <c r="T141" i="11" s="1"/>
  <c r="L122" i="7"/>
  <c r="L29" i="8"/>
  <c r="D109" i="4" s="1"/>
  <c r="W264" i="7"/>
  <c r="X263" i="7"/>
  <c r="S142" i="11"/>
  <c r="S139" i="11"/>
  <c r="S143" i="11"/>
  <c r="S141" i="11"/>
  <c r="S145" i="11"/>
  <c r="S140" i="11"/>
  <c r="I230" i="11"/>
  <c r="I232" i="11"/>
  <c r="Q232" i="11" s="1"/>
  <c r="I233" i="11"/>
  <c r="I229" i="11"/>
  <c r="I231" i="11"/>
  <c r="I228" i="11"/>
  <c r="Q228" i="11" s="1"/>
  <c r="P228" i="11"/>
  <c r="U259" i="11"/>
  <c r="H114" i="11"/>
  <c r="I111" i="11"/>
  <c r="H118" i="11"/>
  <c r="G119" i="11" s="1"/>
  <c r="AE18" i="15" s="1"/>
  <c r="U265" i="7"/>
  <c r="V264" i="7"/>
  <c r="G115" i="11"/>
  <c r="N207" i="11"/>
  <c r="O207" i="11" s="1"/>
  <c r="N210" i="11"/>
  <c r="O210" i="11" s="1"/>
  <c r="AB264" i="7"/>
  <c r="AC264" i="7" s="1"/>
  <c r="N211" i="11"/>
  <c r="O211" i="11" s="1"/>
  <c r="J231" i="11"/>
  <c r="J229" i="11"/>
  <c r="J232" i="11"/>
  <c r="R232" i="11" s="1"/>
  <c r="J233" i="11"/>
  <c r="J230" i="11"/>
  <c r="J228" i="11"/>
  <c r="R228" i="11" s="1"/>
  <c r="V259" i="11"/>
  <c r="X268" i="11" s="1"/>
  <c r="P232" i="11"/>
  <c r="AH263" i="7"/>
  <c r="AI263" i="7" s="1"/>
  <c r="AN263" i="7"/>
  <c r="AO263" i="7" s="1"/>
  <c r="AG264" i="7"/>
  <c r="K126" i="7"/>
  <c r="AI17" i="15" s="1"/>
  <c r="L126" i="7"/>
  <c r="AJ17" i="15" s="1"/>
  <c r="X150" i="7"/>
  <c r="X148" i="7"/>
  <c r="X149" i="7"/>
  <c r="X146" i="7"/>
  <c r="X147" i="7"/>
  <c r="X151" i="7"/>
  <c r="X152" i="7"/>
  <c r="AS264" i="7"/>
  <c r="AZ263" i="7"/>
  <c r="BA263" i="7" s="1"/>
  <c r="AU263" i="7"/>
  <c r="AV263" i="7" s="1"/>
  <c r="T140" i="11" l="1"/>
  <c r="T139" i="11"/>
  <c r="T145" i="11"/>
  <c r="T144" i="11"/>
  <c r="T142" i="11"/>
  <c r="T143" i="11"/>
  <c r="H115" i="11"/>
  <c r="L138" i="7"/>
  <c r="H60" i="4"/>
  <c r="X264" i="7"/>
  <c r="G131" i="11"/>
  <c r="U143" i="11" s="1"/>
  <c r="X269" i="11"/>
  <c r="Y268" i="11"/>
  <c r="O212" i="11"/>
  <c r="I114" i="11"/>
  <c r="J111" i="11"/>
  <c r="I118" i="11"/>
  <c r="H119" i="11" s="1"/>
  <c r="AF18" i="15" s="1"/>
  <c r="AB265" i="7"/>
  <c r="AC265" i="7" s="1"/>
  <c r="U266" i="7"/>
  <c r="V265" i="7"/>
  <c r="W265" i="7"/>
  <c r="AN264" i="7"/>
  <c r="AO264" i="7" s="1"/>
  <c r="AG265" i="7"/>
  <c r="AH264" i="7"/>
  <c r="AI264" i="7" s="1"/>
  <c r="AZ264" i="7"/>
  <c r="BA264" i="7" s="1"/>
  <c r="AS265" i="7"/>
  <c r="AU264" i="7"/>
  <c r="AV264" i="7" s="1"/>
  <c r="K138" i="7"/>
  <c r="C1947" i="7"/>
  <c r="C839" i="7"/>
  <c r="C880" i="7"/>
  <c r="C1034" i="7"/>
  <c r="B3210" i="7"/>
  <c r="B680" i="7"/>
  <c r="C990" i="7"/>
  <c r="B1927" i="7"/>
  <c r="C834" i="7"/>
  <c r="B2251" i="7"/>
  <c r="C2864" i="7"/>
  <c r="B2655" i="7"/>
  <c r="B2405" i="7"/>
  <c r="C3126" i="7"/>
  <c r="B1623" i="7"/>
  <c r="C2888" i="7"/>
  <c r="B2793" i="7"/>
  <c r="C2616" i="7"/>
  <c r="C3107" i="7"/>
  <c r="B681" i="7"/>
  <c r="C2895" i="7"/>
  <c r="B1765" i="7"/>
  <c r="B578" i="7"/>
  <c r="C2344" i="7"/>
  <c r="C1040" i="7"/>
  <c r="B2244" i="7"/>
  <c r="C1240" i="7"/>
  <c r="C792" i="7"/>
  <c r="B1971" i="7"/>
  <c r="C3122" i="7"/>
  <c r="B1083" i="7"/>
  <c r="C1668" i="7"/>
  <c r="C1026" i="7"/>
  <c r="B1206" i="7"/>
  <c r="C803" i="7"/>
  <c r="C2917" i="7"/>
  <c r="B1513" i="7"/>
  <c r="C752" i="7"/>
  <c r="C1777" i="7"/>
  <c r="B2801" i="7"/>
  <c r="B2293" i="7"/>
  <c r="C658" i="7"/>
  <c r="C2302" i="7"/>
  <c r="B2125" i="7"/>
  <c r="C1204" i="7"/>
  <c r="C1369" i="7"/>
  <c r="C1362" i="7"/>
  <c r="C916" i="7"/>
  <c r="B1994" i="7"/>
  <c r="B2796" i="7"/>
  <c r="B1646" i="7"/>
  <c r="C2128" i="7"/>
  <c r="B262" i="7"/>
  <c r="B360" i="7"/>
  <c r="B2091" i="7"/>
  <c r="C774" i="7"/>
  <c r="B2777" i="7"/>
  <c r="C775" i="7"/>
  <c r="B1754" i="7"/>
  <c r="C342" i="7"/>
  <c r="C1221" i="7"/>
  <c r="C3093" i="7"/>
  <c r="C541" i="7"/>
  <c r="C1814" i="7"/>
  <c r="C1790" i="7"/>
  <c r="C785" i="7"/>
  <c r="C1202" i="7"/>
  <c r="C2513" i="7"/>
  <c r="C2958" i="7"/>
  <c r="B2930" i="7"/>
  <c r="B3222" i="7"/>
  <c r="C1666" i="7"/>
  <c r="B570" i="7"/>
  <c r="B1832" i="7"/>
  <c r="B1556" i="7"/>
  <c r="C2999" i="7"/>
  <c r="C1676" i="7"/>
  <c r="C2666" i="7"/>
  <c r="B728" i="7"/>
  <c r="B778" i="7"/>
  <c r="B3024" i="7"/>
  <c r="C353" i="7"/>
  <c r="C602" i="7"/>
  <c r="C1542" i="7"/>
  <c r="C711" i="7"/>
  <c r="B1425" i="7"/>
  <c r="C2881" i="7"/>
  <c r="C1558" i="7"/>
  <c r="B2832" i="7"/>
  <c r="B2864" i="7"/>
  <c r="C2602" i="7"/>
  <c r="C2662" i="7"/>
  <c r="C791" i="7"/>
  <c r="C1124" i="7"/>
  <c r="B809" i="7"/>
  <c r="C3018" i="7"/>
  <c r="B1661" i="7"/>
  <c r="B1113" i="7"/>
  <c r="B1178" i="7"/>
  <c r="B2133" i="7"/>
  <c r="B266" i="7"/>
  <c r="C787" i="7"/>
  <c r="C3077" i="7"/>
  <c r="B682" i="7"/>
  <c r="C784" i="7"/>
  <c r="C1806" i="7"/>
  <c r="B788" i="7"/>
  <c r="B373" i="7"/>
  <c r="C964" i="7"/>
  <c r="C529" i="7"/>
  <c r="B2709" i="7"/>
  <c r="C272" i="7"/>
  <c r="B2105" i="7"/>
  <c r="C1555" i="7"/>
  <c r="B1766" i="7"/>
  <c r="B1312" i="7"/>
  <c r="C454" i="7"/>
  <c r="B2395" i="7"/>
  <c r="B2615" i="7"/>
  <c r="B2905" i="7"/>
  <c r="B420" i="7"/>
  <c r="B2402" i="7"/>
  <c r="C3146" i="7"/>
  <c r="B1067" i="7"/>
  <c r="C2489" i="7"/>
  <c r="B465" i="7"/>
  <c r="B2969" i="7"/>
  <c r="B1058" i="7"/>
  <c r="C289" i="7"/>
  <c r="B1541" i="7"/>
  <c r="C1128" i="7"/>
  <c r="B2996" i="7"/>
  <c r="B2153" i="7"/>
  <c r="B1361" i="7"/>
  <c r="B925" i="7"/>
  <c r="C2908" i="7"/>
  <c r="B829" i="7"/>
  <c r="B964" i="7"/>
  <c r="C2170" i="7"/>
  <c r="C1258" i="7"/>
  <c r="B1859" i="7"/>
  <c r="C2303" i="7"/>
  <c r="B442" i="7"/>
  <c r="B2603" i="7"/>
  <c r="C1760" i="7"/>
  <c r="B2346" i="7"/>
  <c r="C3189" i="7"/>
  <c r="B988" i="7"/>
  <c r="B758" i="7"/>
  <c r="B770" i="7"/>
  <c r="B2591" i="7"/>
  <c r="C490" i="7"/>
  <c r="C1911" i="7"/>
  <c r="C1547" i="7"/>
  <c r="B289" i="7"/>
  <c r="B2217" i="7"/>
  <c r="C3068" i="7"/>
  <c r="C1248" i="7"/>
  <c r="B1804" i="7"/>
  <c r="B1725" i="7"/>
  <c r="B283" i="7"/>
  <c r="C261" i="7"/>
  <c r="C2982" i="7"/>
  <c r="C2759" i="7"/>
  <c r="C1117" i="7"/>
  <c r="B1404" i="7"/>
  <c r="B2294" i="7"/>
  <c r="B2106" i="7"/>
  <c r="C2142" i="7"/>
  <c r="B418" i="7"/>
  <c r="C1115" i="7"/>
  <c r="B1699" i="7"/>
  <c r="B1719" i="7"/>
  <c r="B911" i="7"/>
  <c r="C945" i="7"/>
  <c r="C339" i="7"/>
  <c r="B2616" i="7"/>
  <c r="C1978" i="7"/>
  <c r="C3010" i="7"/>
  <c r="B1840" i="7"/>
  <c r="B1175" i="7"/>
  <c r="C1898" i="7"/>
  <c r="B2385" i="7"/>
  <c r="B626" i="7"/>
  <c r="C1917" i="7"/>
  <c r="B3117" i="7"/>
  <c r="C330" i="7"/>
  <c r="C930" i="7"/>
  <c r="C2526" i="7"/>
  <c r="B2767" i="7"/>
  <c r="C742" i="7"/>
  <c r="C2397" i="7"/>
  <c r="C425" i="7"/>
  <c r="C1259" i="7"/>
  <c r="C2916" i="7"/>
  <c r="C2538" i="7"/>
  <c r="B2076" i="7"/>
  <c r="B1383" i="7"/>
  <c r="C2435" i="7"/>
  <c r="C2093" i="7"/>
  <c r="C564" i="7"/>
  <c r="B1444" i="7"/>
  <c r="B1519" i="7"/>
  <c r="B1319" i="7"/>
  <c r="C806" i="7"/>
  <c r="B667" i="7"/>
  <c r="C1475" i="7"/>
  <c r="C1170" i="7"/>
  <c r="B864" i="7"/>
  <c r="B1917" i="7"/>
  <c r="B3199" i="7"/>
  <c r="B3151" i="7"/>
  <c r="C1972" i="7"/>
  <c r="B2030" i="7"/>
  <c r="C2307" i="7"/>
  <c r="B524" i="7"/>
  <c r="B2568" i="7"/>
  <c r="C427" i="7"/>
  <c r="B2002" i="7"/>
  <c r="B3028" i="7"/>
  <c r="C1078" i="7"/>
  <c r="B989" i="7"/>
  <c r="C2464" i="7"/>
  <c r="B2339" i="7"/>
  <c r="C1423" i="7"/>
  <c r="B2401" i="7"/>
  <c r="B2542" i="7"/>
  <c r="B649" i="7"/>
  <c r="B2643" i="7"/>
  <c r="C2159" i="7"/>
  <c r="C1808" i="7"/>
  <c r="C898" i="7"/>
  <c r="B2650" i="7"/>
  <c r="B678" i="7"/>
  <c r="C305" i="7"/>
  <c r="C957" i="7"/>
  <c r="C728" i="7"/>
  <c r="C636" i="7"/>
  <c r="C2490" i="7"/>
  <c r="B2178" i="7"/>
  <c r="B2949" i="7"/>
  <c r="B479" i="7"/>
  <c r="B1869" i="7"/>
  <c r="B2813" i="7"/>
  <c r="C1884" i="7"/>
  <c r="C823" i="7"/>
  <c r="B2611" i="7"/>
  <c r="B1761" i="7"/>
  <c r="C830" i="7"/>
  <c r="B1873" i="7"/>
  <c r="C2317" i="7"/>
  <c r="C2453" i="7"/>
  <c r="C1522" i="7"/>
  <c r="B1064" i="7"/>
  <c r="B1202" i="7"/>
  <c r="B1609" i="7"/>
  <c r="C1367" i="7"/>
  <c r="C2188" i="7"/>
  <c r="C351" i="7"/>
  <c r="B1025" i="7"/>
  <c r="C655" i="7"/>
  <c r="B2724" i="7"/>
  <c r="C669" i="7"/>
  <c r="C1848" i="7"/>
  <c r="B2165" i="7"/>
  <c r="B2584" i="7"/>
  <c r="C2829" i="7"/>
  <c r="B920" i="7"/>
  <c r="C1623" i="7"/>
  <c r="C2285" i="7"/>
  <c r="C2699" i="7"/>
  <c r="B647" i="7"/>
  <c r="B359" i="7"/>
  <c r="B1075" i="7"/>
  <c r="B2505" i="7"/>
  <c r="B1457" i="7"/>
  <c r="B2800" i="7"/>
  <c r="B2523" i="7"/>
  <c r="B1531" i="7"/>
  <c r="B608" i="7"/>
  <c r="C1838" i="7"/>
  <c r="B559" i="7"/>
  <c r="B995" i="7"/>
  <c r="B564" i="7"/>
  <c r="C2714" i="7"/>
  <c r="C2440" i="7"/>
  <c r="B2975" i="7"/>
  <c r="B1535" i="7"/>
  <c r="C899" i="7"/>
  <c r="C1830" i="7"/>
  <c r="C3007" i="7"/>
  <c r="C997" i="7"/>
  <c r="B1589" i="7"/>
  <c r="B519" i="7"/>
  <c r="B1392" i="7"/>
  <c r="C2241" i="7"/>
  <c r="B2945" i="7"/>
  <c r="C882" i="7"/>
  <c r="C2262" i="7"/>
  <c r="B3114" i="7"/>
  <c r="B1601" i="7"/>
  <c r="B1586" i="7"/>
  <c r="C2065" i="7"/>
  <c r="B2970" i="7"/>
  <c r="B1743" i="7"/>
  <c r="C580" i="7"/>
  <c r="B2429" i="7"/>
  <c r="B1884" i="7"/>
  <c r="C1936" i="7"/>
  <c r="C2394" i="7"/>
  <c r="B1657" i="7"/>
  <c r="C2649" i="7"/>
  <c r="C963" i="7"/>
  <c r="B1033" i="7"/>
  <c r="C617" i="7"/>
  <c r="B2162" i="7"/>
  <c r="B767" i="7"/>
  <c r="B1169" i="7"/>
  <c r="C939" i="7"/>
  <c r="B774" i="7"/>
  <c r="B725" i="7"/>
  <c r="C491" i="7"/>
  <c r="C3004" i="7"/>
  <c r="C2661" i="7"/>
  <c r="B799" i="7"/>
  <c r="B1928" i="7"/>
  <c r="C3168" i="7"/>
  <c r="C1782" i="7"/>
  <c r="B2314" i="7"/>
  <c r="B1786" i="7"/>
  <c r="C1213" i="7"/>
  <c r="B507" i="7"/>
  <c r="B3206" i="7"/>
  <c r="B1764" i="7"/>
  <c r="C934" i="7"/>
  <c r="C929" i="7"/>
  <c r="C2611" i="7"/>
  <c r="C817" i="7"/>
  <c r="C1092" i="7"/>
  <c r="C2909" i="7"/>
  <c r="C2623" i="7"/>
  <c r="C2719" i="7"/>
  <c r="C1904" i="7"/>
  <c r="B951" i="7"/>
  <c r="B565" i="7"/>
  <c r="B2496" i="7"/>
  <c r="C2278" i="7"/>
  <c r="B876" i="7"/>
  <c r="C1785" i="7"/>
  <c r="C2544" i="7"/>
  <c r="B950" i="7"/>
  <c r="B744" i="7"/>
  <c r="C2798" i="7"/>
  <c r="B2628" i="7"/>
  <c r="C3102" i="7"/>
  <c r="B1020" i="7"/>
  <c r="C1702" i="7"/>
  <c r="C1580" i="7"/>
  <c r="C1104" i="7"/>
  <c r="C2442" i="7"/>
  <c r="B792" i="7"/>
  <c r="B2919" i="7"/>
  <c r="B410" i="7"/>
  <c r="C2029" i="7"/>
  <c r="C2070" i="7"/>
  <c r="C384" i="7"/>
  <c r="B1117" i="7"/>
  <c r="B2295" i="7"/>
  <c r="C2840" i="7"/>
  <c r="C3135" i="7"/>
  <c r="C765" i="7"/>
  <c r="C746" i="7"/>
  <c r="C298" i="7"/>
  <c r="C856" i="7"/>
  <c r="C2789" i="7"/>
  <c r="B1059" i="7"/>
  <c r="B922" i="7"/>
  <c r="C2481" i="7"/>
  <c r="C274" i="7"/>
  <c r="B516" i="7"/>
  <c r="B2669" i="7"/>
  <c r="C2336" i="7"/>
  <c r="C2589" i="7"/>
  <c r="B2612" i="7"/>
  <c r="C783" i="7"/>
  <c r="B3080" i="7"/>
  <c r="C1235" i="7"/>
  <c r="B1915" i="7"/>
  <c r="C2014" i="7"/>
  <c r="B334" i="7"/>
  <c r="B2642" i="7"/>
  <c r="B2115" i="7"/>
  <c r="B917" i="7"/>
  <c r="C3202" i="7"/>
  <c r="C3013" i="7"/>
  <c r="B3245" i="7"/>
  <c r="B1534" i="7"/>
  <c r="C2542" i="7"/>
  <c r="C1323" i="7"/>
  <c r="C1514" i="7"/>
  <c r="B1651" i="7"/>
  <c r="C3114" i="7"/>
  <c r="B1738" i="7"/>
  <c r="B1299" i="7"/>
  <c r="C1910" i="7"/>
  <c r="B341" i="7"/>
  <c r="C840" i="7"/>
  <c r="C1770" i="7"/>
  <c r="C1593" i="7"/>
  <c r="C1659" i="7"/>
  <c r="C943" i="7"/>
  <c r="B711" i="7"/>
  <c r="C1530" i="7"/>
  <c r="B2488" i="7"/>
  <c r="C1336" i="7"/>
  <c r="C3246" i="7"/>
  <c r="B906" i="7"/>
  <c r="B1755" i="7"/>
  <c r="C346" i="7"/>
  <c r="C3131" i="7"/>
  <c r="B2189" i="7"/>
  <c r="B1473" i="7"/>
  <c r="C1071" i="7"/>
  <c r="B1337" i="7"/>
  <c r="B2407" i="7"/>
  <c r="C687" i="7"/>
  <c r="B1191" i="7"/>
  <c r="C1731" i="7"/>
  <c r="B2651" i="7"/>
  <c r="B2500" i="7"/>
  <c r="B2058" i="7"/>
  <c r="C1839" i="7"/>
  <c r="C946" i="7"/>
  <c r="B2789" i="7"/>
  <c r="B701" i="7"/>
  <c r="B356" i="7"/>
  <c r="B2351" i="7"/>
  <c r="C1538" i="7"/>
  <c r="B2460" i="7"/>
  <c r="B1061" i="7"/>
  <c r="B2075" i="7"/>
  <c r="C2255" i="7"/>
  <c r="C1772" i="7"/>
  <c r="B1695" i="7"/>
  <c r="B2511" i="7"/>
  <c r="C3187" i="7"/>
  <c r="B2606" i="7"/>
  <c r="B2424" i="7"/>
  <c r="B1410" i="7"/>
  <c r="B2384" i="7"/>
  <c r="C365" i="7"/>
  <c r="B2187" i="7"/>
  <c r="C1120" i="7"/>
  <c r="B2809" i="7"/>
  <c r="C2957" i="7"/>
  <c r="C1724" i="7"/>
  <c r="C1685" i="7"/>
  <c r="B2124" i="7"/>
  <c r="C1400" i="7"/>
  <c r="C535" i="7"/>
  <c r="B1991" i="7"/>
  <c r="C3057" i="7"/>
  <c r="C2806" i="7"/>
  <c r="C2870" i="7"/>
  <c r="C2580" i="7"/>
  <c r="B2062" i="7"/>
  <c r="B403" i="7"/>
  <c r="C579" i="7"/>
  <c r="B1041" i="7"/>
  <c r="C363" i="7"/>
  <c r="B1359" i="7"/>
  <c r="B1276" i="7"/>
  <c r="B1060" i="7"/>
  <c r="B496" i="7"/>
  <c r="C629" i="7"/>
  <c r="C572" i="7"/>
  <c r="B3093" i="7"/>
  <c r="C1332" i="7"/>
  <c r="B3244" i="7"/>
  <c r="C1349" i="7"/>
  <c r="B1316" i="7"/>
  <c r="C2680" i="7"/>
  <c r="B2326" i="7"/>
  <c r="C1575" i="7"/>
  <c r="C1847" i="7"/>
  <c r="C901" i="7"/>
  <c r="B612" i="7"/>
  <c r="B1287" i="7"/>
  <c r="B1219" i="7"/>
  <c r="B3108" i="7"/>
  <c r="B1558" i="7"/>
  <c r="C2803" i="7"/>
  <c r="C499" i="7"/>
  <c r="C1901" i="7"/>
  <c r="C2527" i="7"/>
  <c r="C2925" i="7"/>
  <c r="B555" i="7"/>
  <c r="B2913" i="7"/>
  <c r="B2315" i="7"/>
  <c r="C448" i="7"/>
  <c r="B2700" i="7"/>
  <c r="B1218" i="7"/>
  <c r="C2141" i="7"/>
  <c r="C1268" i="7"/>
  <c r="B1115" i="7"/>
  <c r="C1753" i="7"/>
  <c r="B3123" i="7"/>
  <c r="C447" i="7"/>
  <c r="B2068" i="7"/>
  <c r="B1326" i="7"/>
  <c r="C1982" i="7"/>
  <c r="B3050" i="7"/>
  <c r="C1452" i="7"/>
  <c r="B311" i="7"/>
  <c r="B673" i="7"/>
  <c r="B972" i="7"/>
  <c r="B1972" i="7"/>
  <c r="B1913" i="7"/>
  <c r="C915" i="7"/>
  <c r="B2957" i="7"/>
  <c r="B3226" i="7"/>
  <c r="C1739" i="7"/>
  <c r="B2894" i="7"/>
  <c r="C2074" i="7"/>
  <c r="C1741" i="7"/>
  <c r="B2166" i="7"/>
  <c r="C2122" i="7"/>
  <c r="C1016" i="7"/>
  <c r="B2981" i="7"/>
  <c r="B2548" i="7"/>
  <c r="C2659" i="7"/>
  <c r="B1711" i="7"/>
  <c r="C377" i="7"/>
  <c r="B1453" i="7"/>
  <c r="B3049" i="7"/>
  <c r="C2352" i="7"/>
  <c r="C1735" i="7"/>
  <c r="C757" i="7"/>
  <c r="C2665" i="7"/>
  <c r="C2581" i="7"/>
  <c r="C1409" i="7"/>
  <c r="C760" i="7"/>
  <c r="C2171" i="7"/>
  <c r="C2078" i="7"/>
  <c r="B552" i="7"/>
  <c r="B2968" i="7"/>
  <c r="B2986" i="7"/>
  <c r="C747" i="7"/>
  <c r="B2065" i="7"/>
  <c r="B1709" i="7"/>
  <c r="B1004" i="7"/>
  <c r="B3223" i="7"/>
  <c r="B1385" i="7"/>
  <c r="B2859" i="7"/>
  <c r="C1130" i="7"/>
  <c r="C2069" i="7"/>
  <c r="C773" i="7"/>
  <c r="B2306" i="7"/>
  <c r="C1315" i="7"/>
  <c r="B1788" i="7"/>
  <c r="C1131" i="7"/>
  <c r="C2765" i="7"/>
  <c r="C3132" i="7"/>
  <c r="B1430" i="7"/>
  <c r="C2337" i="7"/>
  <c r="C1437" i="7"/>
  <c r="B1734" i="7"/>
  <c r="C307" i="7"/>
  <c r="C2066" i="7"/>
  <c r="C406" i="7"/>
  <c r="B1705" i="7"/>
  <c r="B1912" i="7"/>
  <c r="C2658" i="7"/>
  <c r="B2269" i="7"/>
  <c r="C2802" i="7"/>
  <c r="C1093" i="7"/>
  <c r="B434" i="7"/>
  <c r="B1056" i="7"/>
  <c r="C2599" i="7"/>
  <c r="C412" i="7"/>
  <c r="B2034" i="7"/>
  <c r="B970" i="7"/>
  <c r="B794" i="7"/>
  <c r="B3168" i="7"/>
  <c r="C874" i="7"/>
  <c r="B2117" i="7"/>
  <c r="B3229" i="7"/>
  <c r="B3211" i="7"/>
  <c r="B783" i="7"/>
  <c r="C2519" i="7"/>
  <c r="C2316" i="7"/>
  <c r="C581" i="7"/>
  <c r="B1824" i="7"/>
  <c r="C1080" i="7"/>
  <c r="B1418" i="7"/>
  <c r="B1213" i="7"/>
  <c r="C2061" i="7"/>
  <c r="B3005" i="7"/>
  <c r="B632" i="7"/>
  <c r="C2994" i="7"/>
  <c r="B428" i="7"/>
  <c r="B2853" i="7"/>
  <c r="C285" i="7"/>
  <c r="C1783" i="7"/>
  <c r="B478" i="7"/>
  <c r="C1418" i="7"/>
  <c r="C1903" i="7"/>
  <c r="C2835" i="7"/>
  <c r="B1190" i="7"/>
  <c r="B1516" i="7"/>
  <c r="B985" i="7"/>
  <c r="C522" i="7"/>
  <c r="C2749" i="7"/>
  <c r="C1662" i="7"/>
  <c r="B2597" i="7"/>
  <c r="C2726" i="7"/>
  <c r="C385" i="7"/>
  <c r="C1329" i="7"/>
  <c r="B2799" i="7"/>
  <c r="B2868" i="7"/>
  <c r="C2930" i="7"/>
  <c r="B2537" i="7"/>
  <c r="B742" i="7"/>
  <c r="B3140" i="7"/>
  <c r="C518" i="7"/>
  <c r="B1949" i="7"/>
  <c r="C2858" i="7"/>
  <c r="C1266" i="7"/>
  <c r="C707" i="7"/>
  <c r="C1150" i="7"/>
  <c r="C1359" i="7"/>
  <c r="B1104" i="7"/>
  <c r="B3010" i="7"/>
  <c r="C1587" i="7"/>
  <c r="B260" i="7"/>
  <c r="C1870" i="7"/>
  <c r="B698" i="7"/>
  <c r="B2835" i="7"/>
  <c r="B2147" i="7"/>
  <c r="B1753" i="7"/>
  <c r="B3081" i="7"/>
  <c r="B1076" i="7"/>
  <c r="B1098" i="7"/>
  <c r="B2711" i="7"/>
  <c r="B1279" i="7"/>
  <c r="C1028" i="7"/>
  <c r="B688" i="7"/>
  <c r="C805" i="7"/>
  <c r="B1984" i="7"/>
  <c r="B1277" i="7"/>
  <c r="C2966" i="7"/>
  <c r="B2925" i="7"/>
  <c r="C1841" i="7"/>
  <c r="B3097" i="7"/>
  <c r="C1190" i="7"/>
  <c r="C2687" i="7"/>
  <c r="B1269" i="7"/>
  <c r="B1496" i="7"/>
  <c r="B282" i="7"/>
  <c r="B1331" i="7"/>
  <c r="C2422" i="7"/>
  <c r="C626" i="7"/>
  <c r="C2998" i="7"/>
  <c r="C1686" i="7"/>
  <c r="B3033" i="7"/>
  <c r="B1563" i="7"/>
  <c r="C1356" i="7"/>
  <c r="B2748" i="7"/>
  <c r="C1779" i="7"/>
  <c r="C3205" i="7"/>
  <c r="C1641" i="7"/>
  <c r="C1333" i="7"/>
  <c r="B2406" i="7"/>
  <c r="B2514" i="7"/>
  <c r="B417" i="7"/>
  <c r="B793" i="7"/>
  <c r="B1467" i="7"/>
  <c r="B1442" i="7"/>
  <c r="B1451" i="7"/>
  <c r="B1179" i="7"/>
  <c r="C654" i="7"/>
  <c r="C2163" i="7"/>
  <c r="B1679" i="7"/>
  <c r="B3077" i="7"/>
  <c r="C2628" i="7"/>
  <c r="B1504" i="7"/>
  <c r="C2969" i="7"/>
  <c r="B2239" i="7"/>
  <c r="B462" i="7"/>
  <c r="B1373" i="7"/>
  <c r="B321" i="7"/>
  <c r="B1566" i="7"/>
  <c r="C1714" i="7"/>
  <c r="C2495" i="7"/>
  <c r="C3031" i="7"/>
  <c r="B2192" i="7"/>
  <c r="B1750" i="7"/>
  <c r="B2163" i="7"/>
  <c r="B1631" i="7"/>
  <c r="B3003" i="7"/>
  <c r="B2474" i="7"/>
  <c r="B1146" i="7"/>
  <c r="C933" i="7"/>
  <c r="C2799" i="7"/>
  <c r="B1671" i="7"/>
  <c r="C494" i="7"/>
  <c r="B2958" i="7"/>
  <c r="C1480" i="7"/>
  <c r="C1550" i="7"/>
  <c r="B1770" i="7"/>
  <c r="C2432" i="7"/>
  <c r="C1750" i="7"/>
  <c r="C2652" i="7"/>
  <c r="B775" i="7"/>
  <c r="C719" i="7"/>
  <c r="B741" i="7"/>
  <c r="B1863" i="7"/>
  <c r="C2413" i="7"/>
  <c r="C2062" i="7"/>
  <c r="C1215" i="7"/>
  <c r="B396" i="7"/>
  <c r="C3235" i="7"/>
  <c r="B2279" i="7"/>
  <c r="C2689" i="7"/>
  <c r="B349" i="7"/>
  <c r="B1855" i="7"/>
  <c r="B450" i="7"/>
  <c r="C2178" i="7"/>
  <c r="C667" i="7"/>
  <c r="C2404" i="7"/>
  <c r="B1357" i="7"/>
  <c r="B3113" i="7"/>
  <c r="C639" i="7"/>
  <c r="C644" i="7"/>
  <c r="B529" i="7"/>
  <c r="B1412" i="7"/>
  <c r="B2328" i="7"/>
  <c r="B3085" i="7"/>
  <c r="C683" i="7"/>
  <c r="B3072" i="7"/>
  <c r="B337" i="7"/>
  <c r="B2425" i="7"/>
  <c r="C678" i="7"/>
  <c r="C1383" i="7"/>
  <c r="C327" i="7"/>
  <c r="B342" i="7"/>
  <c r="B539" i="7"/>
  <c r="B1111" i="7"/>
  <c r="B2546" i="7"/>
  <c r="C2721" i="7"/>
  <c r="C2484" i="7"/>
  <c r="B494" i="7"/>
  <c r="C605" i="7"/>
  <c r="B624" i="7"/>
  <c r="C415" i="7"/>
  <c r="C2026" i="7"/>
  <c r="C372" i="7"/>
  <c r="C2809" i="7"/>
  <c r="B2277" i="7"/>
  <c r="C2190" i="7"/>
  <c r="B2317" i="7"/>
  <c r="C648" i="7"/>
  <c r="B756" i="7"/>
  <c r="C2203" i="7"/>
  <c r="C2398" i="7"/>
  <c r="C1005" i="7"/>
  <c r="C948" i="7"/>
  <c r="C1994" i="7"/>
  <c r="B1603" i="7"/>
  <c r="B2840" i="7"/>
  <c r="B1715" i="7"/>
  <c r="B2784" i="7"/>
  <c r="B2632" i="7"/>
  <c r="B618" i="7"/>
  <c r="C1660" i="7"/>
  <c r="C1073" i="7"/>
  <c r="C2426" i="7"/>
  <c r="B1988" i="7"/>
  <c r="C3040" i="7"/>
  <c r="B866" i="7"/>
  <c r="B1924" i="7"/>
  <c r="C1916" i="7"/>
  <c r="B343" i="7"/>
  <c r="C1244" i="7"/>
  <c r="C1651" i="7"/>
  <c r="B2308" i="7"/>
  <c r="B2744" i="7"/>
  <c r="C2884" i="7"/>
  <c r="C944" i="7"/>
  <c r="C1921" i="7"/>
  <c r="B1375" i="7"/>
  <c r="B2666" i="7"/>
  <c r="B2596" i="7"/>
  <c r="C1472" i="7"/>
  <c r="C2508" i="7"/>
  <c r="C1077" i="7"/>
  <c r="B2524" i="7"/>
  <c r="C2536" i="7"/>
  <c r="C3128" i="7"/>
  <c r="C696" i="7"/>
  <c r="B2545" i="7"/>
  <c r="B312" i="7"/>
  <c r="C1465" i="7"/>
  <c r="B1841" i="7"/>
  <c r="B960" i="7"/>
  <c r="B1485" i="7"/>
  <c r="C1737" i="7"/>
  <c r="C2743" i="7"/>
  <c r="C2576" i="7"/>
  <c r="C615" i="7"/>
  <c r="C1171" i="7"/>
  <c r="C1661" i="7"/>
  <c r="C1675" i="7"/>
  <c r="B766" i="7"/>
  <c r="B1048" i="7"/>
  <c r="B2450" i="7"/>
  <c r="C2108" i="7"/>
  <c r="B3130" i="7"/>
  <c r="C2466" i="7"/>
  <c r="B2288" i="7"/>
  <c r="B663" i="7"/>
  <c r="C1980" i="7"/>
  <c r="B522" i="7"/>
  <c r="B3149" i="7"/>
  <c r="B2383" i="7"/>
  <c r="B558" i="7"/>
  <c r="C2954" i="7"/>
  <c r="B1842" i="7"/>
  <c r="C1457" i="7"/>
  <c r="C1043" i="7"/>
  <c r="B444" i="7"/>
  <c r="B1952" i="7"/>
  <c r="B3156" i="7"/>
  <c r="B2929" i="7"/>
  <c r="C966" i="7"/>
  <c r="C3137" i="7"/>
  <c r="C1049" i="7"/>
  <c r="B1509" i="7"/>
  <c r="B2541" i="7"/>
  <c r="C484" i="7"/>
  <c r="B750" i="7"/>
  <c r="C786" i="7"/>
  <c r="C2854" i="7"/>
  <c r="C1272" i="7"/>
  <c r="C2597" i="7"/>
  <c r="C1422" i="7"/>
  <c r="C937" i="7"/>
  <c r="C3037" i="7"/>
  <c r="C487" i="7"/>
  <c r="C2956" i="7"/>
  <c r="B1898" i="7"/>
  <c r="C1787" i="7"/>
  <c r="B2738" i="7"/>
  <c r="B2440" i="7"/>
  <c r="C1069" i="7"/>
  <c r="B1649" i="7"/>
  <c r="B883" i="7"/>
  <c r="B323" i="7"/>
  <c r="B2710" i="7"/>
  <c r="C1869" i="7"/>
  <c r="B1862" i="7"/>
  <c r="C507" i="7"/>
  <c r="C1168" i="7"/>
  <c r="B1017" i="7"/>
  <c r="B642" i="7"/>
  <c r="C3038" i="7"/>
  <c r="B2592" i="7"/>
  <c r="B2335" i="7"/>
  <c r="C1068" i="7"/>
  <c r="C1907" i="7"/>
  <c r="C2389" i="7"/>
  <c r="C1877" i="7"/>
  <c r="C1479" i="7"/>
  <c r="C1520" i="7"/>
  <c r="B1652" i="7"/>
  <c r="C2557" i="7"/>
  <c r="C3195" i="7"/>
  <c r="C1902" i="7"/>
  <c r="C812" i="7"/>
  <c r="C270" i="7"/>
  <c r="B2536" i="7"/>
  <c r="B3069" i="7"/>
  <c r="B575" i="7"/>
  <c r="B710" i="7"/>
  <c r="B1968" i="7"/>
  <c r="B1465" i="7"/>
  <c r="C370" i="7"/>
  <c r="B2989" i="7"/>
  <c r="B2637" i="7"/>
  <c r="B310" i="7"/>
  <c r="B2020" i="7"/>
  <c r="C2370" i="7"/>
  <c r="C2820" i="7"/>
  <c r="B3159" i="7"/>
  <c r="C1036" i="7"/>
  <c r="C409" i="7"/>
  <c r="B1702" i="7"/>
  <c r="B374" i="7"/>
  <c r="C1826" i="7"/>
  <c r="C769" i="7"/>
  <c r="C2874" i="7"/>
  <c r="C3240" i="7"/>
  <c r="C2859" i="7"/>
  <c r="B319" i="7"/>
  <c r="C465" i="7"/>
  <c r="C2737" i="7"/>
  <c r="C995" i="7"/>
  <c r="B1680" i="7"/>
  <c r="C776" i="7"/>
  <c r="B1475" i="7"/>
  <c r="B861" i="7"/>
  <c r="C2573" i="7"/>
  <c r="C375" i="7"/>
  <c r="B2156" i="7"/>
  <c r="B2443" i="7"/>
  <c r="B994" i="7"/>
  <c r="B1864" i="7"/>
  <c r="C1729" i="7"/>
  <c r="B1216" i="7"/>
  <c r="B3094" i="7"/>
  <c r="C858" i="7"/>
  <c r="C1890" i="7"/>
  <c r="C2535" i="7"/>
  <c r="B651" i="7"/>
  <c r="B2232" i="7"/>
  <c r="C1441" i="7"/>
  <c r="C1586" i="7"/>
  <c r="B1561" i="7"/>
  <c r="B1157" i="7"/>
  <c r="C540" i="7"/>
  <c r="C1320" i="7"/>
  <c r="B1650" i="7"/>
  <c r="B1706" i="7"/>
  <c r="C3125" i="7"/>
  <c r="B468" i="7"/>
  <c r="C2588" i="7"/>
  <c r="B1242" i="7"/>
  <c r="C2129" i="7"/>
  <c r="C2993" i="7"/>
  <c r="C2924" i="7"/>
  <c r="B2190" i="7"/>
  <c r="B620" i="7"/>
  <c r="C2618" i="7"/>
  <c r="B3236" i="7"/>
  <c r="C3215" i="7"/>
  <c r="B2951" i="7"/>
  <c r="C1186" i="7"/>
  <c r="C1102" i="7"/>
  <c r="B372" i="7"/>
  <c r="C2475" i="7"/>
  <c r="B1579" i="7"/>
  <c r="C1516" i="7"/>
  <c r="C2657" i="7"/>
  <c r="C2928" i="7"/>
  <c r="B2909" i="7"/>
  <c r="C3085" i="7"/>
  <c r="B1799" i="7"/>
  <c r="C3180" i="7"/>
  <c r="C2886" i="7"/>
  <c r="B1749" i="7"/>
  <c r="B2432" i="7"/>
  <c r="C1500" i="7"/>
  <c r="B2262" i="7"/>
  <c r="B3220" i="7"/>
  <c r="B2447" i="7"/>
  <c r="C2158" i="7"/>
  <c r="B983" i="7"/>
  <c r="C2071" i="7"/>
  <c r="B1615" i="7"/>
  <c r="B1987" i="7"/>
  <c r="C1074" i="7"/>
  <c r="C3063" i="7"/>
  <c r="B416" i="7"/>
  <c r="C2085" i="7"/>
  <c r="C1410" i="7"/>
  <c r="C1989" i="7"/>
  <c r="B1878" i="7"/>
  <c r="B2299" i="7"/>
  <c r="C300" i="7"/>
  <c r="B1350" i="7"/>
  <c r="B1323" i="7"/>
  <c r="B2093" i="7"/>
  <c r="C2523" i="7"/>
  <c r="B1906" i="7"/>
  <c r="B460" i="7"/>
  <c r="C2856" i="7"/>
  <c r="B2433" i="7"/>
  <c r="B1080" i="7"/>
  <c r="B801" i="7"/>
  <c r="C2075" i="7"/>
  <c r="B1540" i="7"/>
  <c r="B2325" i="7"/>
  <c r="B810" i="7"/>
  <c r="C2875" i="7"/>
  <c r="B2838" i="7"/>
  <c r="B863" i="7"/>
  <c r="B1247" i="7"/>
  <c r="C606" i="7"/>
  <c r="C1712" i="7"/>
  <c r="C2818" i="7"/>
  <c r="C2891" i="7"/>
  <c r="C1031" i="7"/>
  <c r="C3060" i="7"/>
  <c r="B1527" i="7"/>
  <c r="C1969" i="7"/>
  <c r="C1484" i="7"/>
  <c r="B472" i="7"/>
  <c r="C1029" i="7"/>
  <c r="C3175" i="7"/>
  <c r="B2472" i="7"/>
  <c r="C2269" i="7"/>
  <c r="C703" i="7"/>
  <c r="B722" i="7"/>
  <c r="B738" i="7"/>
  <c r="C2756" i="7"/>
  <c r="C2206" i="7"/>
  <c r="C477" i="7"/>
  <c r="B2907" i="7"/>
  <c r="C1624" i="7"/>
  <c r="C1759" i="7"/>
  <c r="B1642" i="7"/>
  <c r="C971" i="7"/>
  <c r="B269" i="7"/>
  <c r="B2469" i="7"/>
  <c r="C3223" i="7"/>
  <c r="C3006" i="7"/>
  <c r="B2284" i="7"/>
  <c r="C1089" i="7"/>
  <c r="C1549" i="7"/>
  <c r="B1159" i="7"/>
  <c r="B1291" i="7"/>
  <c r="C1822" i="7"/>
  <c r="B1491" i="7"/>
  <c r="C1454" i="7"/>
  <c r="C2229" i="7"/>
  <c r="B569" i="7"/>
  <c r="B2811" i="7"/>
  <c r="B2256" i="7"/>
  <c r="C1435" i="7"/>
  <c r="B562" i="7"/>
  <c r="C453" i="7"/>
  <c r="C3139" i="7"/>
  <c r="B1236" i="7"/>
  <c r="B2962" i="7"/>
  <c r="C1507" i="7"/>
  <c r="B665" i="7"/>
  <c r="C2162" i="7"/>
  <c r="B902" i="7"/>
  <c r="C885" i="7"/>
  <c r="C1404" i="7"/>
  <c r="C958" i="7"/>
  <c r="B1065" i="7"/>
  <c r="B1893" i="7"/>
  <c r="C3026" i="7"/>
  <c r="B2990" i="7"/>
  <c r="C3148" i="7"/>
  <c r="C2951" i="7"/>
  <c r="B2746" i="7"/>
  <c r="C2254" i="7"/>
  <c r="B1510" i="7"/>
  <c r="B419" i="7"/>
  <c r="B2604" i="7"/>
  <c r="C1872" i="7"/>
  <c r="C1420" i="7"/>
  <c r="B1019" i="7"/>
  <c r="B1921" i="7"/>
  <c r="B3051" i="7"/>
  <c r="B2466" i="7"/>
  <c r="C502" i="7"/>
  <c r="B2332" i="7"/>
  <c r="B452" i="7"/>
  <c r="B1581" i="7"/>
  <c r="B1694" i="7"/>
  <c r="B855" i="7"/>
  <c r="C364" i="7"/>
  <c r="C1388" i="7"/>
  <c r="C1990" i="7"/>
  <c r="C1719" i="7"/>
  <c r="C1366" i="7"/>
  <c r="C1699" i="7"/>
  <c r="B1000" i="7"/>
  <c r="B2434" i="7"/>
  <c r="B2300" i="7"/>
  <c r="B1317" i="7"/>
  <c r="B2134" i="7"/>
  <c r="C1440" i="7"/>
  <c r="C698" i="7"/>
  <c r="B2727" i="7"/>
  <c r="C1531" i="7"/>
  <c r="C1625" i="7"/>
  <c r="C2354" i="7"/>
  <c r="C3133" i="7"/>
  <c r="B2420" i="7"/>
  <c r="B785" i="7"/>
  <c r="B1480" i="7"/>
  <c r="C618" i="7"/>
  <c r="C2904" i="7"/>
  <c r="B280" i="7"/>
  <c r="C1974" i="7"/>
  <c r="B518" i="7"/>
  <c r="B1262" i="7"/>
  <c r="B2714" i="7"/>
  <c r="C2284" i="7"/>
  <c r="B1639" i="7"/>
  <c r="C1311" i="7"/>
  <c r="B3023" i="7"/>
  <c r="C2707" i="7"/>
  <c r="B2668" i="7"/>
  <c r="C656" i="7"/>
  <c r="C836" i="7"/>
  <c r="C2220" i="7"/>
  <c r="B2206" i="7"/>
  <c r="B542" i="7"/>
  <c r="B2193" i="7"/>
  <c r="C2150" i="7"/>
  <c r="B2720" i="7"/>
  <c r="B968" i="7"/>
  <c r="B2701" i="7"/>
  <c r="C1495" i="7"/>
  <c r="B1530" i="7"/>
  <c r="C1693" i="7"/>
  <c r="B3154" i="7"/>
  <c r="C1371" i="7"/>
  <c r="C1932" i="7"/>
  <c r="B2936" i="7"/>
  <c r="C1909" i="7"/>
  <c r="C1187" i="7"/>
  <c r="C323" i="7"/>
  <c r="B753" i="7"/>
  <c r="B1135" i="7"/>
  <c r="B1225" i="7"/>
  <c r="C892" i="7"/>
  <c r="C3230" i="7"/>
  <c r="B898" i="7"/>
  <c r="B1728" i="7"/>
  <c r="B2377" i="7"/>
  <c r="B2380" i="7"/>
  <c r="B1369" i="7"/>
  <c r="B700" i="7"/>
  <c r="C2338" i="7"/>
  <c r="B1944" i="7"/>
  <c r="C1172" i="7"/>
  <c r="C2322" i="7"/>
  <c r="C263" i="7"/>
  <c r="C1405" i="7"/>
  <c r="B2382" i="7"/>
  <c r="B1957" i="7"/>
  <c r="B1729" i="7"/>
  <c r="C544" i="7"/>
  <c r="B2337" i="7"/>
  <c r="B316" i="7"/>
  <c r="B707" i="7"/>
  <c r="B2634" i="7"/>
  <c r="C2493" i="7"/>
  <c r="B2045" i="7"/>
  <c r="C876" i="7"/>
  <c r="C1364" i="7"/>
  <c r="C1993" i="7"/>
  <c r="B1070" i="7"/>
  <c r="B754" i="7"/>
  <c r="C1042" i="7"/>
  <c r="C2034" i="7"/>
  <c r="B2681" i="7"/>
  <c r="B1562" i="7"/>
  <c r="C2929" i="7"/>
  <c r="C3024" i="7"/>
  <c r="B1759" i="7"/>
  <c r="B3125" i="7"/>
  <c r="C734" i="7"/>
  <c r="C2498" i="7"/>
  <c r="B2795" i="7"/>
  <c r="B3243" i="7"/>
  <c r="B1758" i="7"/>
  <c r="C1552" i="7"/>
  <c r="B2682" i="7"/>
  <c r="C2137" i="7"/>
  <c r="C820" i="7"/>
  <c r="B1151" i="7"/>
  <c r="B2304" i="7"/>
  <c r="B819" i="7"/>
  <c r="C1306" i="7"/>
  <c r="C504" i="7"/>
  <c r="B1995" i="7"/>
  <c r="C907" i="7"/>
  <c r="C455" i="7"/>
  <c r="C403" i="7"/>
  <c r="C2299" i="7"/>
  <c r="B309" i="7"/>
  <c r="C2708" i="7"/>
  <c r="C868" i="7"/>
  <c r="B2883" i="7"/>
  <c r="C2785" i="7"/>
  <c r="B1295" i="7"/>
  <c r="C3066" i="7"/>
  <c r="C2036" i="7"/>
  <c r="B752" i="7"/>
  <c r="B789" i="7"/>
  <c r="C2209" i="7"/>
  <c r="C2681" i="7"/>
  <c r="C1769" i="7"/>
  <c r="C401" i="7"/>
  <c r="B1746" i="7"/>
  <c r="C848" i="7"/>
  <c r="B1852" i="7"/>
  <c r="B916" i="7"/>
  <c r="C1255" i="7"/>
  <c r="B1876" i="7"/>
  <c r="B1087" i="7"/>
  <c r="B2521" i="7"/>
  <c r="C1696" i="7"/>
  <c r="C1794" i="7"/>
  <c r="C3020" i="7"/>
  <c r="C534" i="7"/>
  <c r="C1627" i="7"/>
  <c r="B293" i="7"/>
  <c r="C2997" i="7"/>
  <c r="C1649" i="7"/>
  <c r="B1644" i="7"/>
  <c r="C974" i="7"/>
  <c r="B488" i="7"/>
  <c r="C1891" i="7"/>
  <c r="C763" i="7"/>
  <c r="C756" i="7"/>
  <c r="B912" i="7"/>
  <c r="C2913" i="7"/>
  <c r="C2421" i="7"/>
  <c r="B2329" i="7"/>
  <c r="C2987" i="7"/>
  <c r="B2625" i="7"/>
  <c r="C1488" i="7"/>
  <c r="B3163" i="7"/>
  <c r="B1830" i="7"/>
  <c r="B588" i="7"/>
  <c r="C2073" i="7"/>
  <c r="B1482" i="7"/>
  <c r="B796" i="7"/>
  <c r="B1716" i="7"/>
  <c r="C2437" i="7"/>
  <c r="C348" i="7"/>
  <c r="B708" i="7"/>
  <c r="C1923" i="7"/>
  <c r="C2868" i="7"/>
  <c r="C2668" i="7"/>
  <c r="B910" i="7"/>
  <c r="B3039" i="7"/>
  <c r="C294" i="7"/>
  <c r="B2935" i="7"/>
  <c r="B2707" i="7"/>
  <c r="B1598" i="7"/>
  <c r="C1426" i="7"/>
  <c r="C1925" i="7"/>
  <c r="B636" i="7"/>
  <c r="C2624" i="7"/>
  <c r="B2842" i="7"/>
  <c r="C653" i="7"/>
  <c r="C1992" i="7"/>
  <c r="B2200" i="7"/>
  <c r="C2179" i="7"/>
  <c r="B300" i="7"/>
  <c r="C1334" i="7"/>
  <c r="C2517" i="7"/>
  <c r="B2605" i="7"/>
  <c r="C2816" i="7"/>
  <c r="B1142" i="7"/>
  <c r="B2449" i="7"/>
  <c r="C1821" i="7"/>
  <c r="B676" i="7"/>
  <c r="B1362" i="7"/>
  <c r="C429" i="7"/>
  <c r="C388" i="7"/>
  <c r="C749" i="7"/>
  <c r="B967" i="7"/>
  <c r="B2586" i="7"/>
  <c r="B2893" i="7"/>
  <c r="C2694" i="7"/>
  <c r="B2236" i="7"/>
  <c r="B2617" i="7"/>
  <c r="C1494" i="7"/>
  <c r="B2960" i="7"/>
  <c r="B3142" i="7"/>
  <c r="B2613" i="7"/>
  <c r="C1260" i="7"/>
  <c r="C1771" i="7"/>
  <c r="C1307" i="7"/>
  <c r="C3090" i="7"/>
  <c r="B3174" i="7"/>
  <c r="B426" i="7"/>
  <c r="C2286" i="7"/>
  <c r="C2412" i="7"/>
  <c r="B1481" i="7"/>
  <c r="B1039" i="7"/>
  <c r="C772" i="7"/>
  <c r="B2270" i="7"/>
  <c r="C1950" i="7"/>
  <c r="B1909" i="7"/>
  <c r="C436" i="7"/>
  <c r="C404" i="7"/>
  <c r="B1714" i="7"/>
  <c r="C1056" i="7"/>
  <c r="B1739" i="7"/>
  <c r="C1271" i="7"/>
  <c r="B2457" i="7"/>
  <c r="B2852" i="7"/>
  <c r="C2761" i="7"/>
  <c r="C1954" i="7"/>
  <c r="C2457" i="7"/>
  <c r="B716" i="7"/>
  <c r="C2289" i="7"/>
  <c r="B1368" i="7"/>
  <c r="C290" i="7"/>
  <c r="B551" i="7"/>
  <c r="C1321" i="7"/>
  <c r="B1867" i="7"/>
  <c r="B2685" i="7"/>
  <c r="B3029" i="7"/>
  <c r="B1209" i="7"/>
  <c r="B875" i="7"/>
  <c r="C1194" i="7"/>
  <c r="C539" i="7"/>
  <c r="B3170" i="7"/>
  <c r="C2781" i="7"/>
  <c r="C1797" i="7"/>
  <c r="C2114" i="7"/>
  <c r="B3021" i="7"/>
  <c r="C306" i="7"/>
  <c r="B686" i="7"/>
  <c r="B1149" i="7"/>
  <c r="B2141" i="7"/>
  <c r="B3103" i="7"/>
  <c r="C1087" i="7"/>
  <c r="C1557" i="7"/>
  <c r="C2643" i="7"/>
  <c r="B1838" i="7"/>
  <c r="B1158" i="7"/>
  <c r="C828" i="7"/>
  <c r="B2210" i="7"/>
  <c r="B2397" i="7"/>
  <c r="B1464" i="7"/>
  <c r="C1328" i="7"/>
  <c r="C1471" i="7"/>
  <c r="B2836" i="7"/>
  <c r="B1376" i="7"/>
  <c r="B2373" i="7"/>
  <c r="B2607" i="7"/>
  <c r="B3152" i="7"/>
  <c r="B1969" i="7"/>
  <c r="C920" i="7"/>
  <c r="C1497" i="7"/>
  <c r="B1032" i="7"/>
  <c r="C1749" i="7"/>
  <c r="B267" i="7"/>
  <c r="B923" i="7"/>
  <c r="B2829" i="7"/>
  <c r="B596" i="7"/>
  <c r="B2481" i="7"/>
  <c r="C2485" i="7"/>
  <c r="B1171" i="7"/>
  <c r="B1963" i="7"/>
  <c r="C616" i="7"/>
  <c r="B3193" i="7"/>
  <c r="B3018" i="7"/>
  <c r="C2804" i="7"/>
  <c r="B1305" i="7"/>
  <c r="B512" i="7"/>
  <c r="B544" i="7"/>
  <c r="B1483" i="7"/>
  <c r="B2305" i="7"/>
  <c r="B2391" i="7"/>
  <c r="C2381" i="7"/>
  <c r="B3038" i="7"/>
  <c r="B998" i="7"/>
  <c r="B2921" i="7"/>
  <c r="C2772" i="7"/>
  <c r="B358" i="7"/>
  <c r="C2545" i="7"/>
  <c r="C3086" i="7"/>
  <c r="C2655" i="7"/>
  <c r="C1807" i="7"/>
  <c r="C1736" i="7"/>
  <c r="B2663" i="7"/>
  <c r="C3075" i="7"/>
  <c r="B650" i="7"/>
  <c r="C2692" i="7"/>
  <c r="C3084" i="7"/>
  <c r="B1304" i="7"/>
  <c r="C1433" i="7"/>
  <c r="C1399" i="7"/>
  <c r="C2902" i="7"/>
  <c r="C2219" i="7"/>
  <c r="C3142" i="7"/>
  <c r="C1108" i="7"/>
  <c r="B2862" i="7"/>
  <c r="B1183" i="7"/>
  <c r="B556" i="7"/>
  <c r="B3190" i="7"/>
  <c r="B1246" i="7"/>
  <c r="B2847" i="7"/>
  <c r="C2002" i="7"/>
  <c r="B1456" i="7"/>
  <c r="B1947" i="7"/>
  <c r="B2174" i="7"/>
  <c r="B1275" i="7"/>
  <c r="B658" i="7"/>
  <c r="B523" i="7"/>
  <c r="C630" i="7"/>
  <c r="C3067" i="7"/>
  <c r="B353" i="7"/>
  <c r="C2950" i="7"/>
  <c r="B993" i="7"/>
  <c r="B2448" i="7"/>
  <c r="C2330" i="7"/>
  <c r="C2297" i="7"/>
  <c r="B1779" i="7"/>
  <c r="B687" i="7"/>
  <c r="B2754" i="7"/>
  <c r="C2153" i="7"/>
  <c r="C1819" i="7"/>
  <c r="B2729" i="7"/>
  <c r="C1618" i="7"/>
  <c r="C276" i="7"/>
  <c r="B1950" i="7"/>
  <c r="B1902" i="7"/>
  <c r="C668" i="7"/>
  <c r="C2212" i="7"/>
  <c r="B2819" i="7"/>
  <c r="C1716" i="7"/>
  <c r="C2248" i="7"/>
  <c r="C1482" i="7"/>
  <c r="C2378" i="7"/>
  <c r="B1778" i="7"/>
  <c r="B1081" i="7"/>
  <c r="B1617" i="7"/>
  <c r="C2080" i="7"/>
  <c r="B844" i="7"/>
  <c r="B1931" i="7"/>
  <c r="C2585" i="7"/>
  <c r="C471" i="7"/>
  <c r="B1895" i="7"/>
  <c r="C832" i="7"/>
  <c r="C3214" i="7"/>
  <c r="C2980" i="7"/>
  <c r="B397" i="7"/>
  <c r="B3146" i="7"/>
  <c r="B3224" i="7"/>
  <c r="B2476" i="7"/>
  <c r="B2639" i="7"/>
  <c r="B584" i="7"/>
  <c r="C3088" i="7"/>
  <c r="C461" i="7"/>
  <c r="B1612" i="7"/>
  <c r="C1799" i="7"/>
  <c r="B675" i="7"/>
  <c r="B1334" i="7"/>
  <c r="C2136" i="7"/>
  <c r="C2295" i="7"/>
  <c r="B2530" i="7"/>
  <c r="C1147" i="7"/>
  <c r="C1928" i="7"/>
  <c r="B2365" i="7"/>
  <c r="C1812" i="7"/>
  <c r="C2547" i="7"/>
  <c r="C3233" i="7"/>
  <c r="C1864" i="7"/>
  <c r="B3160" i="7"/>
  <c r="B1938" i="7"/>
  <c r="B2349" i="7"/>
  <c r="C1725" i="7"/>
  <c r="C1979" i="7"/>
  <c r="C2332" i="7"/>
  <c r="C671" i="7"/>
  <c r="B2722" i="7"/>
  <c r="C2506" i="7"/>
  <c r="B1374" i="7"/>
  <c r="C2280" i="7"/>
  <c r="C1448" i="7"/>
  <c r="C367" i="7"/>
  <c r="C3251" i="7"/>
  <c r="B2892" i="7"/>
  <c r="B3001" i="7"/>
  <c r="C700" i="7"/>
  <c r="B2792" i="7"/>
  <c r="B391" i="7"/>
  <c r="C2032" i="7"/>
  <c r="B845" i="7"/>
  <c r="C2418" i="7"/>
  <c r="C1600" i="7"/>
  <c r="C2436" i="7"/>
  <c r="B779" i="7"/>
  <c r="B573" i="7"/>
  <c r="B2167" i="7"/>
  <c r="B2817" i="7"/>
  <c r="C1430" i="7"/>
  <c r="B572" i="7"/>
  <c r="C928" i="7"/>
  <c r="B1260" i="7"/>
  <c r="B1156" i="7"/>
  <c r="C1762" i="7"/>
  <c r="B3166" i="7"/>
  <c r="C844" i="7"/>
  <c r="C2446" i="7"/>
  <c r="C1468" i="7"/>
  <c r="B2917" i="7"/>
  <c r="B1265" i="7"/>
  <c r="C2235" i="7"/>
  <c r="B2741" i="7"/>
  <c r="B1812" i="7"/>
  <c r="B2588" i="7"/>
  <c r="C2914" i="7"/>
  <c r="C433" i="7"/>
  <c r="C1233" i="7"/>
  <c r="C1231" i="7"/>
  <c r="C2121" i="7"/>
  <c r="C1548" i="7"/>
  <c r="B347" i="7"/>
  <c r="C3019" i="7"/>
  <c r="B458" i="7"/>
  <c r="C2237" i="7"/>
  <c r="C1343" i="7"/>
  <c r="C2405" i="7"/>
  <c r="C770" i="7"/>
  <c r="B1905" i="7"/>
  <c r="B2678" i="7"/>
  <c r="B833" i="7"/>
  <c r="B352" i="7"/>
  <c r="C1401" i="7"/>
  <c r="C1748" i="7"/>
  <c r="B3106" i="7"/>
  <c r="C2320" i="7"/>
  <c r="B1273" i="7"/>
  <c r="B1791" i="7"/>
  <c r="B3139" i="7"/>
  <c r="B2017" i="7"/>
  <c r="C2842" i="7"/>
  <c r="C2138" i="7"/>
  <c r="B2737" i="7"/>
  <c r="B2551" i="7"/>
  <c r="C1287" i="7"/>
  <c r="C3224" i="7"/>
  <c r="B1406" i="7"/>
  <c r="B2683" i="7"/>
  <c r="C3169" i="7"/>
  <c r="C269" i="7"/>
  <c r="C1206" i="7"/>
  <c r="B2322" i="7"/>
  <c r="B2993" i="7"/>
  <c r="B1665" i="7"/>
  <c r="C371" i="7"/>
  <c r="B412" i="7"/>
  <c r="C1875" i="7"/>
  <c r="C328" i="7"/>
  <c r="B631" i="7"/>
  <c r="B2110" i="7"/>
  <c r="B1888" i="7"/>
  <c r="B1932" i="7"/>
  <c r="C1889" i="7"/>
  <c r="B587" i="7"/>
  <c r="C2778" i="7"/>
  <c r="C691" i="7"/>
  <c r="B1126" i="7"/>
  <c r="B2416" i="7"/>
  <c r="C1196" i="7"/>
  <c r="C1429" i="7"/>
  <c r="C376" i="7"/>
  <c r="C2111" i="7"/>
  <c r="C2312" i="7"/>
  <c r="C475" i="7"/>
  <c r="C2769" i="7"/>
  <c r="C2560" i="7"/>
  <c r="C358" i="7"/>
  <c r="B3004" i="7"/>
  <c r="C1767" i="7"/>
  <c r="C2012" i="7"/>
  <c r="C680" i="7"/>
  <c r="C2296" i="7"/>
  <c r="B936" i="7"/>
  <c r="C1163" i="7"/>
  <c r="B1215" i="7"/>
  <c r="B2388" i="7"/>
  <c r="C266" i="7"/>
  <c r="C2865" i="7"/>
  <c r="C831" i="7"/>
  <c r="B592" i="7"/>
  <c r="C537" i="7"/>
  <c r="C3055" i="7"/>
  <c r="C847" i="7"/>
  <c r="B2822" i="7"/>
  <c r="B3090" i="7"/>
  <c r="B599" i="7"/>
  <c r="C1584" i="7"/>
  <c r="B690" i="7"/>
  <c r="B800" i="7"/>
  <c r="C2244" i="7"/>
  <c r="B713" i="7"/>
  <c r="B1951" i="7"/>
  <c r="C1957" i="7"/>
  <c r="B1996" i="7"/>
  <c r="C1644" i="7"/>
  <c r="C2452" i="7"/>
  <c r="B2848" i="7"/>
  <c r="B2101" i="7"/>
  <c r="C1138" i="7"/>
  <c r="C1453" i="7"/>
  <c r="B2081" i="7"/>
  <c r="C1205" i="7"/>
  <c r="B1030" i="7"/>
  <c r="C1765" i="7"/>
  <c r="B2419" i="7"/>
  <c r="C2941" i="7"/>
  <c r="C260" i="7"/>
  <c r="B2097" i="7"/>
  <c r="C1780" i="7"/>
  <c r="B1332" i="7"/>
  <c r="B2019" i="7"/>
  <c r="B1109" i="7"/>
  <c r="C976" i="7"/>
  <c r="C2682" i="7"/>
  <c r="C674" i="7"/>
  <c r="B2901" i="7"/>
  <c r="B1086" i="7"/>
  <c r="C3256" i="7"/>
  <c r="B2008" i="7"/>
  <c r="C1220" i="7"/>
  <c r="C1481" i="7"/>
  <c r="B2947" i="7"/>
  <c r="B326" i="7"/>
  <c r="C2631" i="7"/>
  <c r="B932" i="7"/>
  <c r="C895" i="7"/>
  <c r="B1881" i="7"/>
  <c r="C1445" i="7"/>
  <c r="C517" i="7"/>
  <c r="B3000" i="7"/>
  <c r="C1395" i="7"/>
  <c r="B394" i="7"/>
  <c r="C903" i="7"/>
  <c r="C445" i="7"/>
  <c r="C1058" i="7"/>
  <c r="B1776" i="7"/>
  <c r="B3178" i="7"/>
  <c r="B1660" i="7"/>
  <c r="B1266" i="7"/>
  <c r="C1146" i="7"/>
  <c r="B3216" i="7"/>
  <c r="B2137" i="7"/>
  <c r="B2113" i="7"/>
  <c r="C1908" i="7"/>
  <c r="B1599" i="7"/>
  <c r="C1239" i="7"/>
  <c r="B1172" i="7"/>
  <c r="B2779" i="7"/>
  <c r="C542" i="7"/>
  <c r="B1212" i="7"/>
  <c r="C1252" i="7"/>
  <c r="C3247" i="7"/>
  <c r="B2439" i="7"/>
  <c r="B2794" i="7"/>
  <c r="C1971" i="7"/>
  <c r="C2825" i="7"/>
  <c r="C1673" i="7"/>
  <c r="C2425" i="7"/>
  <c r="C2438" i="7"/>
  <c r="C1564" i="7"/>
  <c r="B2723" i="7"/>
  <c r="B2598" i="7"/>
  <c r="B385" i="7"/>
  <c r="B3165" i="7"/>
  <c r="C1689" i="7"/>
  <c r="B1600" i="7"/>
  <c r="C382" i="7"/>
  <c r="C3054" i="7"/>
  <c r="B1315" i="7"/>
  <c r="C795" i="7"/>
  <c r="C2551" i="7"/>
  <c r="B350" i="7"/>
  <c r="C593" i="7"/>
  <c r="C1340" i="7"/>
  <c r="C2409" i="7"/>
  <c r="B2417" i="7"/>
  <c r="C1157" i="7"/>
  <c r="C314" i="7"/>
  <c r="C2157" i="7"/>
  <c r="B2370" i="7"/>
  <c r="B1856" i="7"/>
  <c r="B1835" i="7"/>
  <c r="B1618" i="7"/>
  <c r="B1335" i="7"/>
  <c r="C1694" i="7"/>
  <c r="B3164" i="7"/>
  <c r="B1653" i="7"/>
  <c r="C3210" i="7"/>
  <c r="B3172" i="7"/>
  <c r="C1211" i="7"/>
  <c r="C2744" i="7"/>
  <c r="C1099" i="7"/>
  <c r="B790" i="7"/>
  <c r="B963" i="7"/>
  <c r="B2818" i="7"/>
  <c r="B1667" i="7"/>
  <c r="B2997" i="7"/>
  <c r="B1103" i="7"/>
  <c r="B677" i="7"/>
  <c r="B3034" i="7"/>
  <c r="B3187" i="7"/>
  <c r="C2406" i="7"/>
  <c r="B1253" i="7"/>
  <c r="B2965" i="7"/>
  <c r="B2644" i="7"/>
  <c r="B2320" i="7"/>
  <c r="C2791" i="7"/>
  <c r="B2188" i="7"/>
  <c r="C1647" i="7"/>
  <c r="C1800" i="7"/>
  <c r="B2576" i="7"/>
  <c r="B2296" i="7"/>
  <c r="C637" i="7"/>
  <c r="C1439" i="7"/>
  <c r="C984" i="7"/>
  <c r="C2351" i="7"/>
  <c r="B3196" i="7"/>
  <c r="C1302" i="7"/>
  <c r="C998" i="7"/>
  <c r="B2831" i="7"/>
  <c r="C2777" i="7"/>
  <c r="C744" i="7"/>
  <c r="B3232" i="7"/>
  <c r="C3111" i="7"/>
  <c r="C973" i="7"/>
  <c r="B1230" i="7"/>
  <c r="B858" i="7"/>
  <c r="B1899" i="7"/>
  <c r="B1100" i="7"/>
  <c r="C1250" i="7"/>
  <c r="C2669" i="7"/>
  <c r="B2266" i="7"/>
  <c r="B2132" i="7"/>
  <c r="C2480" i="7"/>
  <c r="C1161" i="7"/>
  <c r="B503" i="7"/>
  <c r="C1567" i="7"/>
  <c r="B2172" i="7"/>
  <c r="C536" i="7"/>
  <c r="B1942" i="7"/>
  <c r="B946" i="7"/>
  <c r="C2454" i="7"/>
  <c r="B1585" i="7"/>
  <c r="C622" i="7"/>
  <c r="B674" i="7"/>
  <c r="B1860" i="7"/>
  <c r="B2458" i="7"/>
  <c r="B3182" i="7"/>
  <c r="B2069" i="7"/>
  <c r="C1116" i="7"/>
  <c r="B1455" i="7"/>
  <c r="C1072" i="7"/>
  <c r="C1576" i="7"/>
  <c r="C2242" i="7"/>
  <c r="B1748" i="7"/>
  <c r="C1503" i="7"/>
  <c r="C857" i="7"/>
  <c r="C2156" i="7"/>
  <c r="C627" i="7"/>
  <c r="C2996" i="7"/>
  <c r="C1636" i="7"/>
  <c r="C1470" i="7"/>
  <c r="C2143" i="7"/>
  <c r="B2120" i="7"/>
  <c r="C520" i="7"/>
  <c r="C281" i="7"/>
  <c r="C2181" i="7"/>
  <c r="B2374" i="7"/>
  <c r="B1238" i="7"/>
  <c r="B997" i="7"/>
  <c r="B1229" i="7"/>
  <c r="B1460" i="7"/>
  <c r="B1484" i="7"/>
  <c r="B3101" i="7"/>
  <c r="C619" i="7"/>
  <c r="C741" i="7"/>
  <c r="C1192" i="7"/>
  <c r="B1163" i="7"/>
  <c r="B2977" i="7"/>
  <c r="C2223" i="7"/>
  <c r="C2823" i="7"/>
  <c r="B2833" i="7"/>
  <c r="C1988" i="7"/>
  <c r="B3078" i="7"/>
  <c r="B2018" i="7"/>
  <c r="B704" i="7"/>
  <c r="B2673" i="7"/>
  <c r="C1175" i="7"/>
  <c r="B2264" i="7"/>
  <c r="B1231" i="7"/>
  <c r="C2094" i="7"/>
  <c r="C3218" i="7"/>
  <c r="C2562" i="7"/>
  <c r="B1796" i="7"/>
  <c r="C664" i="7"/>
  <c r="C2894" i="7"/>
  <c r="C1773" i="7"/>
  <c r="B430" i="7"/>
  <c r="C3204" i="7"/>
  <c r="C2900" i="7"/>
  <c r="C635" i="7"/>
  <c r="C2068" i="7"/>
  <c r="C2349" i="7"/>
  <c r="B1966" i="7"/>
  <c r="B3253" i="7"/>
  <c r="B3180" i="7"/>
  <c r="C740" i="7"/>
  <c r="C3153" i="7"/>
  <c r="C1543" i="7"/>
  <c r="B1564" i="7"/>
  <c r="B2229" i="7"/>
  <c r="C873" i="7"/>
  <c r="C1635" i="7"/>
  <c r="B2759" i="7"/>
  <c r="C724" i="7"/>
  <c r="B1448" i="7"/>
  <c r="C3003" i="7"/>
  <c r="B2225" i="7"/>
  <c r="B351" i="7"/>
  <c r="C1403" i="7"/>
  <c r="C2570" i="7"/>
  <c r="B1592" i="7"/>
  <c r="C1274" i="7"/>
  <c r="B1162" i="7"/>
  <c r="B2609" i="7"/>
  <c r="B1085" i="7"/>
  <c r="B2910" i="7"/>
  <c r="B574" i="7"/>
  <c r="B959" i="7"/>
  <c r="C2298" i="7"/>
  <c r="B1079" i="7"/>
  <c r="B2955" i="7"/>
  <c r="B3227" i="7"/>
  <c r="B1040" i="7"/>
  <c r="C1217" i="7"/>
  <c r="C2634" i="7"/>
  <c r="C1861" i="7"/>
  <c r="B1920" i="7"/>
  <c r="B1006" i="7"/>
  <c r="C1511" i="7"/>
  <c r="C2986" i="7"/>
  <c r="B2164" i="7"/>
  <c r="C1577" i="7"/>
  <c r="C2577" i="7"/>
  <c r="B1607" i="7"/>
  <c r="B1880" i="7"/>
  <c r="C1858" i="7"/>
  <c r="C431" i="7"/>
  <c r="C2747" i="7"/>
  <c r="B1828" i="7"/>
  <c r="C1443" i="7"/>
  <c r="C1944" i="7"/>
  <c r="C813" i="7"/>
  <c r="B3104" i="7"/>
  <c r="C262" i="7"/>
  <c r="B3062" i="7"/>
  <c r="B848" i="7"/>
  <c r="C2852" i="7"/>
  <c r="C1897" i="7"/>
  <c r="B1874" i="7"/>
  <c r="B842" i="7"/>
  <c r="C1935" i="7"/>
  <c r="B1517" i="7"/>
  <c r="C1727" i="7"/>
  <c r="B706" i="7"/>
  <c r="B2148" i="7"/>
  <c r="C753" i="7"/>
  <c r="C781" i="7"/>
  <c r="B2594" i="7"/>
  <c r="C1490" i="7"/>
  <c r="B287" i="7"/>
  <c r="C1413" i="7"/>
  <c r="C1330" i="7"/>
  <c r="C510" i="7"/>
  <c r="C904" i="7"/>
  <c r="B354" i="7"/>
  <c r="B2364" i="7"/>
  <c r="B2116" i="7"/>
  <c r="C2399" i="7"/>
  <c r="B1241" i="7"/>
  <c r="C545" i="7"/>
  <c r="C3211" i="7"/>
  <c r="B520" i="7"/>
  <c r="B1381" i="7"/>
  <c r="C2005" i="7"/>
  <c r="C472" i="7"/>
  <c r="B2175" i="7"/>
  <c r="B721" i="7"/>
  <c r="C2774" i="7"/>
  <c r="B2515" i="7"/>
  <c r="B1382" i="7"/>
  <c r="B2386" i="7"/>
  <c r="B2387" i="7"/>
  <c r="C2664" i="7"/>
  <c r="C1361" i="7"/>
  <c r="B2319" i="7"/>
  <c r="C573" i="7"/>
  <c r="B3145" i="7"/>
  <c r="C516" i="7"/>
  <c r="C2807" i="7"/>
  <c r="C702" i="7"/>
  <c r="B2648" i="7"/>
  <c r="C1582" i="7"/>
  <c r="C340" i="7"/>
  <c r="B813" i="7"/>
  <c r="B1757" i="7"/>
  <c r="B1084" i="7"/>
  <c r="B1768" i="7"/>
  <c r="C1127" i="7"/>
  <c r="B1767" i="7"/>
  <c r="C841" i="7"/>
  <c r="C1948" i="7"/>
  <c r="B441" i="7"/>
  <c r="B1999" i="7"/>
  <c r="B2532" i="7"/>
  <c r="C1596" i="7"/>
  <c r="C349" i="7"/>
  <c r="C1415" i="7"/>
  <c r="B2640" i="7"/>
  <c r="B2498" i="7"/>
  <c r="B1752" i="7"/>
  <c r="B2705" i="7"/>
  <c r="B272" i="7"/>
  <c r="C3248" i="7"/>
  <c r="C2031" i="7"/>
  <c r="B966" i="7"/>
  <c r="B2421" i="7"/>
  <c r="B1978" i="7"/>
  <c r="B2938" i="7"/>
  <c r="C759" i="7"/>
  <c r="C1148" i="7"/>
  <c r="C3030" i="7"/>
  <c r="C1076" i="7"/>
  <c r="C3193" i="7"/>
  <c r="C1436" i="7"/>
  <c r="B1458" i="7"/>
  <c r="C2058" i="7"/>
  <c r="B1896" i="7"/>
  <c r="B389" i="7"/>
  <c r="B477" i="7"/>
  <c r="C2846" i="7"/>
  <c r="C2812" i="7"/>
  <c r="B1892" i="7"/>
  <c r="C1592" i="7"/>
  <c r="C1680" i="7"/>
  <c r="C3245" i="7"/>
  <c r="B1628" i="7"/>
  <c r="C1282" i="7"/>
  <c r="B2208" i="7"/>
  <c r="C638" i="7"/>
  <c r="B1831" i="7"/>
  <c r="C645" i="7"/>
  <c r="B3175" i="7"/>
  <c r="B1132" i="7"/>
  <c r="B2943" i="7"/>
  <c r="C2896" i="7"/>
  <c r="C2252" i="7"/>
  <c r="B1548" i="7"/>
  <c r="C2539" i="7"/>
  <c r="B1001" i="7"/>
  <c r="B1974" i="7"/>
  <c r="C2594" i="7"/>
  <c r="B2590" i="7"/>
  <c r="C1212" i="7"/>
  <c r="C1298" i="7"/>
  <c r="C3100" i="7"/>
  <c r="C1634" i="7"/>
  <c r="B3136" i="7"/>
  <c r="B2768" i="7"/>
  <c r="C2325" i="7"/>
  <c r="B1656" i="7"/>
  <c r="C565" i="7"/>
  <c r="B1536" i="7"/>
  <c r="C2944" i="7"/>
  <c r="B2860" i="7"/>
  <c r="C810" i="7"/>
  <c r="B1958" i="7"/>
  <c r="C2500" i="7"/>
  <c r="B1184" i="7"/>
  <c r="C1766" i="7"/>
  <c r="B1249" i="7"/>
  <c r="B2252" i="7"/>
  <c r="C3101" i="7"/>
  <c r="B1271" i="7"/>
  <c r="C670" i="7"/>
  <c r="B2619" i="7"/>
  <c r="C2195" i="7"/>
  <c r="B3030" i="7"/>
  <c r="C3104" i="7"/>
  <c r="B2131" i="7"/>
  <c r="C3074" i="7"/>
  <c r="B2455" i="7"/>
  <c r="C1946" i="7"/>
  <c r="C2651" i="7"/>
  <c r="C3242" i="7"/>
  <c r="B2494" i="7"/>
  <c r="C2620" i="7"/>
  <c r="B1119" i="7"/>
  <c r="C2758" i="7"/>
  <c r="B1848" i="7"/>
  <c r="B2356" i="7"/>
  <c r="C3061" i="7"/>
  <c r="B1916" i="7"/>
  <c r="C825" i="7"/>
  <c r="B3221" i="7"/>
  <c r="C1154" i="7"/>
  <c r="C2773" i="7"/>
  <c r="C2222" i="7"/>
  <c r="B1250" i="7"/>
  <c r="B1573" i="7"/>
  <c r="C3178" i="7"/>
  <c r="B942" i="7"/>
  <c r="C2146" i="7"/>
  <c r="B836" i="7"/>
  <c r="C265" i="7"/>
  <c r="C1775" i="7"/>
  <c r="C3069" i="7"/>
  <c r="C2497" i="7"/>
  <c r="C1222" i="7"/>
  <c r="B1700" i="7"/>
  <c r="B2627" i="7"/>
  <c r="C2355" i="7"/>
  <c r="C1793" i="7"/>
  <c r="C480" i="7"/>
  <c r="C1352" i="7"/>
  <c r="C443" i="7"/>
  <c r="B1820" i="7"/>
  <c r="C1595" i="7"/>
  <c r="B383" i="7"/>
  <c r="C2152" i="7"/>
  <c r="C3243" i="7"/>
  <c r="B735" i="7"/>
  <c r="C497" i="7"/>
  <c r="C468" i="7"/>
  <c r="B3143" i="7"/>
  <c r="B1122" i="7"/>
  <c r="C826" i="7"/>
  <c r="C1373" i="7"/>
  <c r="B277" i="7"/>
  <c r="C1915" i="7"/>
  <c r="B491" i="7"/>
  <c r="B1511" i="7"/>
  <c r="B3048" i="7"/>
  <c r="B2830" i="7"/>
  <c r="C1460" i="7"/>
  <c r="B2973" i="7"/>
  <c r="B2057" i="7"/>
  <c r="C2595" i="7"/>
  <c r="B435" i="7"/>
  <c r="B1571" i="7"/>
  <c r="C2401" i="7"/>
  <c r="B557" i="7"/>
  <c r="B1340" i="7"/>
  <c r="C842" i="7"/>
  <c r="B1429" i="7"/>
  <c r="B482" i="7"/>
  <c r="C2277" i="7"/>
  <c r="B2600" i="7"/>
  <c r="B1377" i="7"/>
  <c r="C586" i="7"/>
  <c r="B1528" i="7"/>
  <c r="B2674" i="7"/>
  <c r="B317" i="7"/>
  <c r="C1900" i="7"/>
  <c r="B1009" i="7"/>
  <c r="C1455" i="7"/>
  <c r="B2285" i="7"/>
  <c r="C505" i="7"/>
  <c r="B2108" i="7"/>
  <c r="B913" i="7"/>
  <c r="C2427" i="7"/>
  <c r="B1846" i="7"/>
  <c r="B804" i="7"/>
  <c r="B2877" i="7"/>
  <c r="C2218" i="7"/>
  <c r="B1173" i="7"/>
  <c r="C732" i="7"/>
  <c r="C2931" i="7"/>
  <c r="B786" i="7"/>
  <c r="C1118" i="7"/>
  <c r="B2032" i="7"/>
  <c r="B787" i="7"/>
  <c r="C2600" i="7"/>
  <c r="C1796" i="7"/>
  <c r="B2940" i="7"/>
  <c r="B2878" i="7"/>
  <c r="B1466" i="7"/>
  <c r="C843" i="7"/>
  <c r="C318" i="7"/>
  <c r="C972" i="7"/>
  <c r="B2248" i="7"/>
  <c r="B1693" i="7"/>
  <c r="B2555" i="7"/>
  <c r="C1519" i="7"/>
  <c r="B1409" i="7"/>
  <c r="C2704" i="7"/>
  <c r="C543" i="7"/>
  <c r="B2361" i="7"/>
  <c r="B3158" i="7"/>
  <c r="C3117" i="7"/>
  <c r="B1712" i="7"/>
  <c r="B2001" i="7"/>
  <c r="B2140" i="7"/>
  <c r="B593" i="7"/>
  <c r="B3171" i="7"/>
  <c r="C2837" i="7"/>
  <c r="B2341" i="7"/>
  <c r="C1386" i="7"/>
  <c r="B1602" i="7"/>
  <c r="C1295" i="7"/>
  <c r="C283" i="7"/>
  <c r="C1372" i="7"/>
  <c r="C1896" i="7"/>
  <c r="B1256" i="7"/>
  <c r="C838" i="7"/>
  <c r="B3200" i="7"/>
  <c r="C1251" i="7"/>
  <c r="C2417" i="7"/>
  <c r="B815" i="7"/>
  <c r="B1252" i="7"/>
  <c r="C2450" i="7"/>
  <c r="C2189" i="7"/>
  <c r="B1428" i="7"/>
  <c r="C2304" i="7"/>
  <c r="B841" i="7"/>
  <c r="B1356" i="7"/>
  <c r="C3119" i="7"/>
  <c r="B1403" i="7"/>
  <c r="B629" i="7"/>
  <c r="C2007" i="7"/>
  <c r="C682" i="7"/>
  <c r="C440" i="7"/>
  <c r="B823" i="7"/>
  <c r="C2267" i="7"/>
  <c r="C1717" i="7"/>
  <c r="B1726" i="7"/>
  <c r="B2196" i="7"/>
  <c r="C284" i="7"/>
  <c r="C1412" i="7"/>
  <c r="C979" i="7"/>
  <c r="C2015" i="7"/>
  <c r="B1926" i="7"/>
  <c r="B1737" i="7"/>
  <c r="B3256" i="7"/>
  <c r="C2132" i="7"/>
  <c r="C1044" i="7"/>
  <c r="C1474" i="7"/>
  <c r="B1587" i="7"/>
  <c r="C2155" i="7"/>
  <c r="C1991" i="7"/>
  <c r="B684" i="7"/>
  <c r="B2043" i="7"/>
  <c r="B694" i="7"/>
  <c r="B1222" i="7"/>
  <c r="C350" i="7"/>
  <c r="C2110" i="7"/>
  <c r="B1044" i="7"/>
  <c r="C1942" i="7"/>
  <c r="C1011" i="7"/>
  <c r="B928" i="7"/>
  <c r="B1975" i="7"/>
  <c r="B2563" i="7"/>
  <c r="B2331" i="7"/>
  <c r="C1829" i="7"/>
  <c r="B3124" i="7"/>
  <c r="B757" i="7"/>
  <c r="C1996" i="7"/>
  <c r="C1664" i="7"/>
  <c r="C886" i="7"/>
  <c r="C1151" i="7"/>
  <c r="C3081" i="7"/>
  <c r="C1856" i="7"/>
  <c r="B1336" i="7"/>
  <c r="C788" i="7"/>
  <c r="B2535" i="7"/>
  <c r="C1688" i="7"/>
  <c r="B2946" i="7"/>
  <c r="B2060" i="7"/>
  <c r="B609" i="7"/>
  <c r="C386" i="7"/>
  <c r="C1820" i="7"/>
  <c r="C1945" i="7"/>
  <c r="B278" i="7"/>
  <c r="B1578" i="7"/>
  <c r="C814" i="7"/>
  <c r="C1485" i="7"/>
  <c r="B386" i="7"/>
  <c r="B3087" i="7"/>
  <c r="C2433" i="7"/>
  <c r="C1450" i="7"/>
  <c r="B2302" i="7"/>
  <c r="C1938" i="7"/>
  <c r="B2696" i="7"/>
  <c r="B2845" i="7"/>
  <c r="C3188" i="7"/>
  <c r="B2357" i="7"/>
  <c r="C590" i="7"/>
  <c r="C2161" i="7"/>
  <c r="B2403" i="7"/>
  <c r="C673" i="7"/>
  <c r="C3121" i="7"/>
  <c r="C1476" i="7"/>
  <c r="C1559" i="7"/>
  <c r="C2750" i="7"/>
  <c r="C3017" i="7"/>
  <c r="C1384" i="7"/>
  <c r="C1795" i="7"/>
  <c r="B2260" i="7"/>
  <c r="B1962" i="7"/>
  <c r="C2905" i="7"/>
  <c r="C1348" i="7"/>
  <c r="C623" i="7"/>
  <c r="C1178" i="7"/>
  <c r="B2205" i="7"/>
  <c r="C723" i="7"/>
  <c r="B892" i="7"/>
  <c r="C1504" i="7"/>
  <c r="C411" i="7"/>
  <c r="B1150" i="7"/>
  <c r="C3232" i="7"/>
  <c r="B445" i="7"/>
  <c r="C3105" i="7"/>
  <c r="C1571" i="7"/>
  <c r="B2345" i="7"/>
  <c r="B1014" i="7"/>
  <c r="C1802" i="7"/>
  <c r="C2017" i="7"/>
  <c r="B1268" i="7"/>
  <c r="C750" i="7"/>
  <c r="C625" i="7"/>
  <c r="C1695" i="7"/>
  <c r="B2372" i="7"/>
  <c r="B2699" i="7"/>
  <c r="B2527" i="7"/>
  <c r="B378" i="7"/>
  <c r="B628" i="7"/>
  <c r="C1411" i="7"/>
  <c r="B2814" i="7"/>
  <c r="B1582" i="7"/>
  <c r="B929" i="7"/>
  <c r="C883" i="7"/>
  <c r="B2312" i="7"/>
  <c r="C2056" i="7"/>
  <c r="B2503" i="7"/>
  <c r="C258" i="7"/>
  <c r="B827" i="7"/>
  <c r="B1199" i="7"/>
  <c r="B2743" i="7"/>
  <c r="C2801" i="7"/>
  <c r="B3055" i="7"/>
  <c r="B1329" i="7"/>
  <c r="B2918" i="7"/>
  <c r="C1267" i="7"/>
  <c r="B1280" i="7"/>
  <c r="B976" i="7"/>
  <c r="C303" i="7"/>
  <c r="C693" i="7"/>
  <c r="B2942" i="7"/>
  <c r="B265" i="7"/>
  <c r="C2314" i="7"/>
  <c r="B456" i="7"/>
  <c r="C2760" i="7"/>
  <c r="C3115" i="7"/>
  <c r="B2209" i="7"/>
  <c r="B589" i="7"/>
  <c r="C402" i="7"/>
  <c r="C1788" i="7"/>
  <c r="C2826" i="7"/>
  <c r="B1029" i="7"/>
  <c r="B981" i="7"/>
  <c r="C2939" i="7"/>
  <c r="B1016" i="7"/>
  <c r="B348" i="7"/>
  <c r="B2863" i="7"/>
  <c r="B1439" i="7"/>
  <c r="B537" i="7"/>
  <c r="C275" i="7"/>
  <c r="B2347" i="7"/>
  <c r="B346" i="7"/>
  <c r="C2359" i="7"/>
  <c r="B2263" i="7"/>
  <c r="C1999" i="7"/>
  <c r="C3012" i="7"/>
  <c r="B2564" i="7"/>
  <c r="C570" i="7"/>
  <c r="B1837" i="7"/>
  <c r="C1862" i="7"/>
  <c r="B1961" i="7"/>
  <c r="C824" i="7"/>
  <c r="B335" i="7"/>
  <c r="C992" i="7"/>
  <c r="B3119" i="7"/>
  <c r="B2573" i="7"/>
  <c r="C970" i="7"/>
  <c r="B2203" i="7"/>
  <c r="B1432" i="7"/>
  <c r="B1998" i="7"/>
  <c r="C1528" i="7"/>
  <c r="C2621" i="7"/>
  <c r="B2828" i="7"/>
  <c r="C2505" i="7"/>
  <c r="C1218" i="7"/>
  <c r="C3244" i="7"/>
  <c r="C1446" i="7"/>
  <c r="B2114" i="7"/>
  <c r="B2652" i="7"/>
  <c r="B3173" i="7"/>
  <c r="B554" i="7"/>
  <c r="C2906" i="7"/>
  <c r="C1939" i="7"/>
  <c r="C1566" i="7"/>
  <c r="B2556" i="7"/>
  <c r="C357" i="7"/>
  <c r="C277" i="7"/>
  <c r="C1579" i="7"/>
  <c r="B1461" i="7"/>
  <c r="B2926" i="7"/>
  <c r="C439" i="7"/>
  <c r="C859" i="7"/>
  <c r="B2543" i="7"/>
  <c r="C1959" i="7"/>
  <c r="C1881" i="7"/>
  <c r="B470" i="7"/>
  <c r="C2133" i="7"/>
  <c r="C721" i="7"/>
  <c r="C2943" i="7"/>
  <c r="B585" i="7"/>
  <c r="C1464" i="7"/>
  <c r="B375" i="7"/>
  <c r="C2306" i="7"/>
  <c r="B459" i="7"/>
  <c r="C3150" i="7"/>
  <c r="B1575" i="7"/>
  <c r="B2861" i="7"/>
  <c r="C1232" i="7"/>
  <c r="C1141" i="7"/>
  <c r="B780" i="7"/>
  <c r="C2087" i="7"/>
  <c r="C3238" i="7"/>
  <c r="C1621" i="7"/>
  <c r="C603" i="7"/>
  <c r="B1956" i="7"/>
  <c r="B563" i="7"/>
  <c r="B2413" i="7"/>
  <c r="B1120" i="7"/>
  <c r="C1964" i="7"/>
  <c r="C900" i="7"/>
  <c r="B600" i="7"/>
  <c r="B926" i="7"/>
  <c r="C1518" i="7"/>
  <c r="B3067" i="7"/>
  <c r="B1353" i="7"/>
  <c r="B471" i="7"/>
  <c r="C614" i="7"/>
  <c r="B1691" i="7"/>
  <c r="C1751" i="7"/>
  <c r="B659" i="7"/>
  <c r="C2819" i="7"/>
  <c r="C3092" i="7"/>
  <c r="B1632" i="7"/>
  <c r="C3170" i="7"/>
  <c r="B329" i="7"/>
  <c r="C794" i="7"/>
  <c r="B2453" i="7"/>
  <c r="B532" i="7"/>
  <c r="B3212" i="7"/>
  <c r="B2897" i="7"/>
  <c r="B2766" i="7"/>
  <c r="C1004" i="7"/>
  <c r="B1348" i="7"/>
  <c r="C1637" i="7"/>
  <c r="B2692" i="7"/>
  <c r="B2638" i="7"/>
  <c r="B583" i="7"/>
  <c r="C1886" i="7"/>
  <c r="C914" i="7"/>
  <c r="B1605" i="7"/>
  <c r="C1375" i="7"/>
  <c r="B2237" i="7"/>
  <c r="C408" i="7"/>
  <c r="C661" i="7"/>
  <c r="B1825" i="7"/>
  <c r="B1806" i="7"/>
  <c r="C271" i="7"/>
  <c r="B3092" i="7"/>
  <c r="B2083" i="7"/>
  <c r="B1221" i="7"/>
  <c r="C1817" i="7"/>
  <c r="C706" i="7"/>
  <c r="B1583" i="7"/>
  <c r="B1800" i="7"/>
  <c r="C2377" i="7"/>
  <c r="C392" i="7"/>
  <c r="B1640" i="7"/>
  <c r="C1008" i="7"/>
  <c r="C1968" i="7"/>
  <c r="C2964" i="7"/>
  <c r="C1956" i="7"/>
  <c r="C2411" i="7"/>
  <c r="C1261" i="7"/>
  <c r="C2903" i="7"/>
  <c r="C1832" i="7"/>
  <c r="B2762" i="7"/>
  <c r="B719" i="7"/>
  <c r="B1463" i="7"/>
  <c r="C1070" i="7"/>
  <c r="B1839" i="7"/>
  <c r="C550" i="7"/>
  <c r="B1186" i="7"/>
  <c r="C523" i="7"/>
  <c r="B2231" i="7"/>
  <c r="C368" i="7"/>
  <c r="B2465" i="7"/>
  <c r="B894" i="7"/>
  <c r="C2353" i="7"/>
  <c r="B602" i="7"/>
  <c r="B2321" i="7"/>
  <c r="B2486" i="7"/>
  <c r="B1267" i="7"/>
  <c r="C718" i="7"/>
  <c r="B1624" i="7"/>
  <c r="C2198" i="7"/>
  <c r="B1148" i="7"/>
  <c r="C1358" i="7"/>
  <c r="B1930" i="7"/>
  <c r="C2953" i="7"/>
  <c r="C1563" i="7"/>
  <c r="C430" i="7"/>
  <c r="B2502" i="7"/>
  <c r="B1388" i="7"/>
  <c r="C1417" i="7"/>
  <c r="B670" i="7"/>
  <c r="B371" i="7"/>
  <c r="B2158" i="7"/>
  <c r="C1021" i="7"/>
  <c r="C3208" i="7"/>
  <c r="C2147" i="7"/>
  <c r="B1447" i="7"/>
  <c r="B3047" i="7"/>
  <c r="C2232" i="7"/>
  <c r="C1256" i="7"/>
  <c r="C321" i="7"/>
  <c r="C779" i="7"/>
  <c r="B3083" i="7"/>
  <c r="B1983" i="7"/>
  <c r="C2217" i="7"/>
  <c r="B1823" i="7"/>
  <c r="B984" i="7"/>
  <c r="B2716" i="7"/>
  <c r="B1318" i="7"/>
  <c r="C2499" i="7"/>
  <c r="B2230" i="7"/>
  <c r="C3016" i="7"/>
  <c r="B1845" i="7"/>
  <c r="C1084" i="7"/>
  <c r="C2959" i="7"/>
  <c r="B3203" i="7"/>
  <c r="C521" i="7"/>
  <c r="B404" i="7"/>
  <c r="B2971" i="7"/>
  <c r="B2715" i="7"/>
  <c r="C982" i="7"/>
  <c r="B1797" i="7"/>
  <c r="C941" i="7"/>
  <c r="C1756" i="7"/>
  <c r="B2354" i="7"/>
  <c r="C1573" i="7"/>
  <c r="B764" i="7"/>
  <c r="C2970" i="7"/>
  <c r="B977" i="7"/>
  <c r="C1344" i="7"/>
  <c r="C829" i="7"/>
  <c r="C332" i="7"/>
  <c r="B1288" i="7"/>
  <c r="C1180" i="7"/>
  <c r="B931" i="7"/>
  <c r="C3155" i="7"/>
  <c r="C426" i="7"/>
  <c r="B1341" i="7"/>
  <c r="C2350" i="7"/>
  <c r="B933" i="7"/>
  <c r="B604" i="7"/>
  <c r="B1858" i="7"/>
  <c r="C1561" i="7"/>
  <c r="B2362" i="7"/>
  <c r="C2690" i="7"/>
  <c r="B2185" i="7"/>
  <c r="C2346" i="7"/>
  <c r="C2274" i="7"/>
  <c r="C1671" i="7"/>
  <c r="C912" i="7"/>
  <c r="B1751" i="7"/>
  <c r="C1709" i="7"/>
  <c r="B431" i="7"/>
  <c r="C575" i="7"/>
  <c r="B986" i="7"/>
  <c r="B1879" i="7"/>
  <c r="C359" i="7"/>
  <c r="B2283" i="7"/>
  <c r="C2184" i="7"/>
  <c r="B1637" i="7"/>
  <c r="B3064" i="7"/>
  <c r="B3195" i="7"/>
  <c r="B1399" i="7"/>
  <c r="B2309" i="7"/>
  <c r="B429" i="7"/>
  <c r="C1065" i="7"/>
  <c r="B2528" i="7"/>
  <c r="C967" i="7"/>
  <c r="C3005" i="7"/>
  <c r="C2258" i="7"/>
  <c r="B1358" i="7"/>
  <c r="C1629" i="7"/>
  <c r="B619" i="7"/>
  <c r="C394" i="7"/>
  <c r="B1499" i="7"/>
  <c r="C2936" i="7"/>
  <c r="C1301" i="7"/>
  <c r="C1024" i="7"/>
  <c r="C1039" i="7"/>
  <c r="C1219" i="7"/>
  <c r="C2462" i="7"/>
  <c r="C3250" i="7"/>
  <c r="C1241" i="7"/>
  <c r="C1304" i="7"/>
  <c r="B850" i="7"/>
  <c r="C2961" i="7"/>
  <c r="B3181" i="7"/>
  <c r="B2369" i="7"/>
  <c r="B869" i="7"/>
  <c r="C969" i="7"/>
  <c r="B1339" i="7"/>
  <c r="C1397" i="7"/>
  <c r="B3107" i="7"/>
  <c r="B1740" i="7"/>
  <c r="B1744" i="7"/>
  <c r="C2361" i="7"/>
  <c r="C1510" i="7"/>
  <c r="C1203" i="7"/>
  <c r="B1053" i="7"/>
  <c r="C1001" i="7"/>
  <c r="B1089" i="7"/>
  <c r="B2404" i="7"/>
  <c r="C1112" i="7"/>
  <c r="C2731" i="7"/>
  <c r="B870" i="7"/>
  <c r="B1967" i="7"/>
  <c r="C1137" i="7"/>
  <c r="B2512" i="7"/>
  <c r="B2170" i="7"/>
  <c r="C562" i="7"/>
  <c r="B1868" i="7"/>
  <c r="C975" i="7"/>
  <c r="C597" i="7"/>
  <c r="B982" i="7"/>
  <c r="B2697" i="7"/>
  <c r="C3228" i="7"/>
  <c r="C1216" i="7"/>
  <c r="B607" i="7"/>
  <c r="B2396" i="7"/>
  <c r="C1740" i="7"/>
  <c r="C2524" i="7"/>
  <c r="B290" i="7"/>
  <c r="C1706" i="7"/>
  <c r="B3208" i="7"/>
  <c r="B838" i="7"/>
  <c r="C1322" i="7"/>
  <c r="C3023" i="7"/>
  <c r="B398" i="7"/>
  <c r="B1066" i="7"/>
  <c r="C546" i="7"/>
  <c r="C1977" i="7"/>
  <c r="C2607" i="7"/>
  <c r="C2672" i="7"/>
  <c r="B1141" i="7"/>
  <c r="B3110" i="7"/>
  <c r="C2963" i="7"/>
  <c r="B3071" i="7"/>
  <c r="B2039" i="7"/>
  <c r="B454" i="7"/>
  <c r="C2918" i="7"/>
  <c r="B2268" i="7"/>
  <c r="C612" i="7"/>
  <c r="B3009" i="7"/>
  <c r="C2249" i="7"/>
  <c r="C1866" i="7"/>
  <c r="C1868" i="7"/>
  <c r="C2598" i="7"/>
  <c r="C3130" i="7"/>
  <c r="B1244" i="7"/>
  <c r="B661" i="7"/>
  <c r="C1285" i="7"/>
  <c r="B1973" i="7"/>
  <c r="B1619" i="7"/>
  <c r="B2181" i="7"/>
  <c r="C2096" i="7"/>
  <c r="C2294" i="7"/>
  <c r="C3059" i="7"/>
  <c r="C2934" i="7"/>
  <c r="C1234" i="7"/>
  <c r="B952" i="7"/>
  <c r="C576" i="7"/>
  <c r="C2738" i="7"/>
  <c r="B2890" i="7"/>
  <c r="B1154" i="7"/>
  <c r="C2561" i="7"/>
  <c r="C2461" i="7"/>
  <c r="B2980" i="7"/>
  <c r="C1918" i="7"/>
  <c r="C2541" i="7"/>
  <c r="C846" i="7"/>
  <c r="C333" i="7"/>
  <c r="C2053" i="7"/>
  <c r="C2981" i="7"/>
  <c r="B2664" i="7"/>
  <c r="C761" i="7"/>
  <c r="C1064" i="7"/>
  <c r="B2074" i="7"/>
  <c r="C1667" i="7"/>
  <c r="B2580" i="7"/>
  <c r="C861" i="7"/>
  <c r="B3177" i="7"/>
  <c r="B1309" i="7"/>
  <c r="B2180" i="7"/>
  <c r="B638" i="7"/>
  <c r="B3234" i="7"/>
  <c r="B1153" i="7"/>
  <c r="C1142" i="7"/>
  <c r="C506" i="7"/>
  <c r="C398" i="7"/>
  <c r="B2745" i="7"/>
  <c r="C1392" i="7"/>
  <c r="B1933" i="7"/>
  <c r="B2774" i="7"/>
  <c r="B2731" i="7"/>
  <c r="C1892" i="7"/>
  <c r="C1145" i="7"/>
  <c r="C1758" i="7"/>
  <c r="C1893" i="7"/>
  <c r="B1139" i="7"/>
  <c r="B1105" i="7"/>
  <c r="B2047" i="7"/>
  <c r="B1815" i="7"/>
  <c r="B2095" i="7"/>
  <c r="B2111" i="7"/>
  <c r="C538" i="7"/>
  <c r="B2571" i="7"/>
  <c r="C1434" i="7"/>
  <c r="C3182" i="7"/>
  <c r="C558" i="7"/>
  <c r="B1124" i="7"/>
  <c r="B1390" i="7"/>
  <c r="B2991" i="7"/>
  <c r="B2186" i="7"/>
  <c r="B595" i="7"/>
  <c r="B949" i="7"/>
  <c r="B652" i="7"/>
  <c r="B1954" i="7"/>
  <c r="B3131" i="7"/>
  <c r="B2292" i="7"/>
  <c r="B1210" i="7"/>
  <c r="B2755" i="7"/>
  <c r="C2766" i="7"/>
  <c r="B1071" i="7"/>
  <c r="C528" i="7"/>
  <c r="B3074" i="7"/>
  <c r="B2427" i="7"/>
  <c r="C1101" i="7"/>
  <c r="C1598" i="7"/>
  <c r="B627" i="7"/>
  <c r="B1143" i="7"/>
  <c r="C2850" i="7"/>
  <c r="B969" i="7"/>
  <c r="B3144" i="7"/>
  <c r="B840" i="7"/>
  <c r="C600" i="7"/>
  <c r="B2151" i="7"/>
  <c r="C983" i="7"/>
  <c r="B424" i="7"/>
  <c r="C3212" i="7"/>
  <c r="C822" i="7"/>
  <c r="B2672" i="7"/>
  <c r="B1116" i="7"/>
  <c r="B979" i="7"/>
  <c r="B2176" i="7"/>
  <c r="B1426" i="7"/>
  <c r="C2385" i="7"/>
  <c r="B2281" i="7"/>
  <c r="C1721" i="7"/>
  <c r="C2082" i="7"/>
  <c r="C1499" i="7"/>
  <c r="B2851" i="7"/>
  <c r="C3200" i="7"/>
  <c r="C961" i="7"/>
  <c r="B927" i="7"/>
  <c r="B1577" i="7"/>
  <c r="C2512" i="7"/>
  <c r="B2016" i="7"/>
  <c r="C634" i="7"/>
  <c r="B3065" i="7"/>
  <c r="C2492" i="7"/>
  <c r="B314" i="7"/>
  <c r="C2097" i="7"/>
  <c r="C2060" i="7"/>
  <c r="C1338" i="7"/>
  <c r="C642" i="7"/>
  <c r="B1325" i="7"/>
  <c r="C1606" i="7"/>
  <c r="C2927" i="7"/>
  <c r="C2696" i="7"/>
  <c r="B1801" i="7"/>
  <c r="C419" i="7"/>
  <c r="C2113" i="7"/>
  <c r="C1509" i="7"/>
  <c r="C1236" i="7"/>
  <c r="C662" i="7"/>
  <c r="C458" i="7"/>
  <c r="B896" i="7"/>
  <c r="B308" i="7"/>
  <c r="B1192" i="7"/>
  <c r="C1591" i="7"/>
  <c r="C2315" i="7"/>
  <c r="B1257" i="7"/>
  <c r="B3242" i="7"/>
  <c r="B791" i="7"/>
  <c r="C2507" i="7"/>
  <c r="B1454" i="7"/>
  <c r="B2855" i="7"/>
  <c r="B2961" i="7"/>
  <c r="B2843" i="7"/>
  <c r="C2281" i="7"/>
  <c r="C3127" i="7"/>
  <c r="C2841" i="7"/>
  <c r="C389" i="7"/>
  <c r="B2787" i="7"/>
  <c r="B991" i="7"/>
  <c r="C1177" i="7"/>
  <c r="B1696" i="7"/>
  <c r="C2626" i="7"/>
  <c r="C2476" i="7"/>
  <c r="C1963" i="7"/>
  <c r="C2940" i="7"/>
  <c r="C2736" i="7"/>
  <c r="C3172" i="7"/>
  <c r="B2844" i="7"/>
  <c r="C954" i="7"/>
  <c r="C1927" i="7"/>
  <c r="B1435" i="7"/>
  <c r="C2140" i="7"/>
  <c r="C1672" i="7"/>
  <c r="B361" i="7"/>
  <c r="B2805" i="7"/>
  <c r="B3218" i="7"/>
  <c r="C1733" i="7"/>
  <c r="B2974" i="7"/>
  <c r="C1521" i="7"/>
  <c r="C725" i="7"/>
  <c r="C437" i="7"/>
  <c r="C1378" i="7"/>
  <c r="B513" i="7"/>
  <c r="B851" i="7"/>
  <c r="B2518" i="7"/>
  <c r="C2548" i="7"/>
  <c r="B2290" i="7"/>
  <c r="C400" i="7"/>
  <c r="B1685" i="7"/>
  <c r="C500" i="7"/>
  <c r="C1652" i="7"/>
  <c r="B1013" i="7"/>
  <c r="C1059" i="7"/>
  <c r="C1610" i="7"/>
  <c r="B490" i="7"/>
  <c r="B3056" i="7"/>
  <c r="B1386" i="7"/>
  <c r="B1232" i="7"/>
  <c r="C3171" i="7"/>
  <c r="B298" i="7"/>
  <c r="B1826" i="7"/>
  <c r="B2313" i="7"/>
  <c r="C2671" i="7"/>
  <c r="C1478" i="7"/>
  <c r="B1613" i="7"/>
  <c r="B3066" i="7"/>
  <c r="C1129" i="7"/>
  <c r="B2623" i="7"/>
  <c r="B943" i="7"/>
  <c r="C768" i="7"/>
  <c r="C3207" i="7"/>
  <c r="C585" i="7"/>
  <c r="C862" i="7"/>
  <c r="C434" i="7"/>
  <c r="B1502" i="7"/>
  <c r="B2760" i="7"/>
  <c r="B2772" i="7"/>
  <c r="B2906" i="7"/>
  <c r="B907" i="7"/>
  <c r="C336" i="7"/>
  <c r="C1527" i="7"/>
  <c r="C1022" i="7"/>
  <c r="B538" i="7"/>
  <c r="B1138" i="7"/>
  <c r="B2245" i="7"/>
  <c r="B274" i="7"/>
  <c r="C1227" i="7"/>
  <c r="B1094" i="7"/>
  <c r="B940" i="7"/>
  <c r="C1791" i="7"/>
  <c r="B1593" i="7"/>
  <c r="C1805" i="7"/>
  <c r="C2546" i="7"/>
  <c r="C3165" i="7"/>
  <c r="C1122" i="7"/>
  <c r="B2454" i="7"/>
  <c r="C955" i="7"/>
  <c r="B1011" i="7"/>
  <c r="C355" i="7"/>
  <c r="C2834" i="7"/>
  <c r="C2633" i="7"/>
  <c r="C1604" i="7"/>
  <c r="C1801" i="7"/>
  <c r="C1054" i="7"/>
  <c r="C2335" i="7"/>
  <c r="B324" i="7"/>
  <c r="B577" i="7"/>
  <c r="B2675" i="7"/>
  <c r="C3158" i="7"/>
  <c r="C2586" i="7"/>
  <c r="B1347" i="7"/>
  <c r="C3206" i="7"/>
  <c r="B2730" i="7"/>
  <c r="C2494" i="7"/>
  <c r="B882" i="7"/>
  <c r="C2382" i="7"/>
  <c r="B2422" i="7"/>
  <c r="B1344" i="7"/>
  <c r="B878" i="7"/>
  <c r="B3127" i="7"/>
  <c r="B3247" i="7"/>
  <c r="B2636" i="7"/>
  <c r="C2479" i="7"/>
  <c r="C2319" i="7"/>
  <c r="C3181" i="7"/>
  <c r="C987" i="7"/>
  <c r="C2081" i="7"/>
  <c r="B387" i="7"/>
  <c r="B843" i="7"/>
  <c r="B1200" i="7"/>
  <c r="B2005" i="7"/>
  <c r="B2088" i="7"/>
  <c r="C2245" i="7"/>
  <c r="B1760" i="7"/>
  <c r="C863" i="7"/>
  <c r="B2780" i="7"/>
  <c r="C310" i="7"/>
  <c r="C2204" i="7"/>
  <c r="C508" i="7"/>
  <c r="B1795" i="7"/>
  <c r="C2272" i="7"/>
  <c r="C2192" i="7"/>
  <c r="C3049" i="7"/>
  <c r="B1096" i="7"/>
  <c r="B302" i="7"/>
  <c r="C2724" i="7"/>
  <c r="C2764" i="7"/>
  <c r="C710" i="7"/>
  <c r="C2740" i="7"/>
  <c r="C1339" i="7"/>
  <c r="C498" i="7"/>
  <c r="B2764" i="7"/>
  <c r="B2073" i="7"/>
  <c r="C293" i="7"/>
  <c r="C1006" i="7"/>
  <c r="B481" i="7"/>
  <c r="B1506" i="7"/>
  <c r="C1899" i="7"/>
  <c r="B1498" i="7"/>
  <c r="B536" i="7"/>
  <c r="B263" i="7"/>
  <c r="C2391" i="7"/>
  <c r="C1394" i="7"/>
  <c r="C1640" i="7"/>
  <c r="B1472" i="7"/>
  <c r="C1017" i="7"/>
  <c r="C3199" i="7"/>
  <c r="C2566" i="7"/>
  <c r="C2786" i="7"/>
  <c r="C1191" i="7"/>
  <c r="B1512" i="7"/>
  <c r="B2344" i="7"/>
  <c r="C3147" i="7"/>
  <c r="C569" i="7"/>
  <c r="B769" i="7"/>
  <c r="B322" i="7"/>
  <c r="C2120" i="7"/>
  <c r="C889" i="7"/>
  <c r="C2811" i="7"/>
  <c r="C1867" i="7"/>
  <c r="B1022" i="7"/>
  <c r="C3014" i="7"/>
  <c r="B3019" i="7"/>
  <c r="C407" i="7"/>
  <c r="B1486" i="7"/>
  <c r="B2526" i="7"/>
  <c r="C1933" i="7"/>
  <c r="C2410" i="7"/>
  <c r="B666" i="7"/>
  <c r="B3237" i="7"/>
  <c r="B2529" i="7"/>
  <c r="B541" i="7"/>
  <c r="B938" i="7"/>
  <c r="C804" i="7"/>
  <c r="C1425" i="7"/>
  <c r="B621" i="7"/>
  <c r="C2641" i="7"/>
  <c r="C1906" i="7"/>
  <c r="C1391" i="7"/>
  <c r="C2754" i="7"/>
  <c r="C3186" i="7"/>
  <c r="C677" i="7"/>
  <c r="B2463" i="7"/>
  <c r="C1885" i="7"/>
  <c r="B535" i="7"/>
  <c r="C1690" i="7"/>
  <c r="C735" i="7"/>
  <c r="B2531" i="7"/>
  <c r="C709" i="7"/>
  <c r="C3096" i="7"/>
  <c r="C444" i="7"/>
  <c r="C2613" i="7"/>
  <c r="B3043" i="7"/>
  <c r="B867" i="7"/>
  <c r="B2871" i="7"/>
  <c r="B909" i="7"/>
  <c r="C2800" i="7"/>
  <c r="C624" i="7"/>
  <c r="B2769" i="7"/>
  <c r="B1189" i="7"/>
  <c r="B2360" i="7"/>
  <c r="C2614" i="7"/>
  <c r="C851" i="7"/>
  <c r="C1009" i="7"/>
  <c r="C2537" i="7"/>
  <c r="C2872" i="7"/>
  <c r="C888" i="7"/>
  <c r="C3157" i="7"/>
  <c r="C325" i="7"/>
  <c r="C2622" i="7"/>
  <c r="B1698" i="7"/>
  <c r="C2364" i="7"/>
  <c r="C2273" i="7"/>
  <c r="C952" i="7"/>
  <c r="C1393" i="7"/>
  <c r="C1082" i="7"/>
  <c r="C923" i="7"/>
  <c r="C3052" i="7"/>
  <c r="B1270" i="7"/>
  <c r="C2593" i="7"/>
  <c r="B2915" i="7"/>
  <c r="B1677" i="7"/>
  <c r="C1467" i="7"/>
  <c r="B1979" i="7"/>
  <c r="B1964" i="7"/>
  <c r="C2083" i="7"/>
  <c r="C2084" i="7"/>
  <c r="B1306" i="7"/>
  <c r="B1193" i="7"/>
  <c r="C428" i="7"/>
  <c r="B978" i="7"/>
  <c r="B2589" i="7"/>
  <c r="B2390" i="7"/>
  <c r="C2627" i="7"/>
  <c r="B493" i="7"/>
  <c r="B1703" i="7"/>
  <c r="C2932" i="7"/>
  <c r="B853" i="7"/>
  <c r="B2271" i="7"/>
  <c r="C2866" i="7"/>
  <c r="C2703" i="7"/>
  <c r="C801" i="7"/>
  <c r="B492" i="7"/>
  <c r="B2676" i="7"/>
  <c r="C1355" i="7"/>
  <c r="B1901" i="7"/>
  <c r="C2575" i="7"/>
  <c r="C1705" i="7"/>
  <c r="B683" i="7"/>
  <c r="C2933" i="7"/>
  <c r="C1730" i="7"/>
  <c r="B2355" i="7"/>
  <c r="C919" i="7"/>
  <c r="B408" i="7"/>
  <c r="C2045" i="7"/>
  <c r="B1684" i="7"/>
  <c r="C1525" i="7"/>
  <c r="C2434" i="7"/>
  <c r="B3089" i="7"/>
  <c r="C777" i="7"/>
  <c r="C397" i="7"/>
  <c r="C352" i="7"/>
  <c r="B2497" i="7"/>
  <c r="C2821" i="7"/>
  <c r="C712" i="7"/>
  <c r="B2437" i="7"/>
  <c r="B2301" i="7"/>
  <c r="C3073" i="7"/>
  <c r="C2047" i="7"/>
  <c r="C1182" i="7"/>
  <c r="B930" i="7"/>
  <c r="C2753" i="7"/>
  <c r="B857" i="7"/>
  <c r="C611" i="7"/>
  <c r="B2753" i="7"/>
  <c r="B2509" i="7"/>
  <c r="B806" i="7"/>
  <c r="C462" i="7"/>
  <c r="C1051" i="7"/>
  <c r="B3155" i="7"/>
  <c r="B3026" i="7"/>
  <c r="B597" i="7"/>
  <c r="C3027" i="7"/>
  <c r="C708" i="7"/>
  <c r="C2528" i="7"/>
  <c r="C686" i="7"/>
  <c r="C3046" i="7"/>
  <c r="C1554" i="7"/>
  <c r="C334" i="7"/>
  <c r="C2368" i="7"/>
  <c r="C2654" i="7"/>
  <c r="C950" i="7"/>
  <c r="C583" i="7"/>
  <c r="B714" i="7"/>
  <c r="B2810" i="7"/>
  <c r="B2688" i="7"/>
  <c r="B3031" i="7"/>
  <c r="B2333" i="7"/>
  <c r="B258" i="7"/>
  <c r="B1220" i="7"/>
  <c r="B2276" i="7"/>
  <c r="B303" i="7"/>
  <c r="B888" i="7"/>
  <c r="C515" i="7"/>
  <c r="C2018" i="7"/>
  <c r="C1589" i="7"/>
  <c r="C2117" i="7"/>
  <c r="C2428" i="7"/>
  <c r="B2044" i="7"/>
  <c r="C1955" i="7"/>
  <c r="B1518" i="7"/>
  <c r="C2021" i="7"/>
  <c r="C2125" i="7"/>
  <c r="C1158" i="7"/>
  <c r="C660" i="7"/>
  <c r="C2921" i="7"/>
  <c r="C1209" i="7"/>
  <c r="B747" i="7"/>
  <c r="C470" i="7"/>
  <c r="C2739" i="7"/>
  <c r="B891" i="7"/>
  <c r="C2369" i="7"/>
  <c r="C2520" i="7"/>
  <c r="C1701" i="7"/>
  <c r="B443" i="7"/>
  <c r="B1228" i="7"/>
  <c r="C478" i="7"/>
  <c r="C646" i="7"/>
  <c r="C1428" i="7"/>
  <c r="C2695" i="7"/>
  <c r="C2256" i="7"/>
  <c r="B3246" i="7"/>
  <c r="B1553" i="7"/>
  <c r="C2423" i="7"/>
  <c r="C3009" i="7"/>
  <c r="C1505" i="7"/>
  <c r="C1188" i="7"/>
  <c r="B3112" i="7"/>
  <c r="B915" i="7"/>
  <c r="C3173" i="7"/>
  <c r="C2748" i="7"/>
  <c r="B1980" i="7"/>
  <c r="C1984" i="7"/>
  <c r="B2618" i="7"/>
  <c r="B1723" i="7"/>
  <c r="B2827" i="7"/>
  <c r="B1002" i="7"/>
  <c r="B1106" i="7"/>
  <c r="C821" i="7"/>
  <c r="C1857" i="7"/>
  <c r="B291" i="7"/>
  <c r="B1180" i="7"/>
  <c r="B2820" i="7"/>
  <c r="C1483" i="7"/>
  <c r="C2107" i="7"/>
  <c r="C1416" i="7"/>
  <c r="B1283" i="7"/>
  <c r="C1656" i="7"/>
  <c r="C988" i="7"/>
  <c r="C2086" i="7"/>
  <c r="C1463" i="7"/>
  <c r="B3008" i="7"/>
  <c r="C3113" i="7"/>
  <c r="B953" i="7"/>
  <c r="B2096" i="7"/>
  <c r="C1912" i="7"/>
  <c r="C435" i="7"/>
  <c r="B1031" i="7"/>
  <c r="C1341" i="7"/>
  <c r="C1277" i="7"/>
  <c r="B1997" i="7"/>
  <c r="C1278" i="7"/>
  <c r="C3056" i="7"/>
  <c r="B886" i="7"/>
  <c r="C1041" i="7"/>
  <c r="B2052" i="7"/>
  <c r="C1310" i="7"/>
  <c r="B3041" i="7"/>
  <c r="C1319" i="7"/>
  <c r="B414" i="7"/>
  <c r="B2161" i="7"/>
  <c r="C2253" i="7"/>
  <c r="B566" i="7"/>
  <c r="B2168" i="7"/>
  <c r="B1762" i="7"/>
  <c r="C3002" i="7"/>
  <c r="B2703" i="7"/>
  <c r="B2144" i="7"/>
  <c r="C2729" i="7"/>
  <c r="C3160" i="7"/>
  <c r="C3254" i="7"/>
  <c r="C2008" i="7"/>
  <c r="B2046" i="7"/>
  <c r="C2103" i="7"/>
  <c r="C1853" i="7"/>
  <c r="C2795" i="7"/>
  <c r="C2937" i="7"/>
  <c r="C2098" i="7"/>
  <c r="C994" i="7"/>
  <c r="C621" i="7"/>
  <c r="B1300" i="7"/>
  <c r="B2506" i="7"/>
  <c r="B1112" i="7"/>
  <c r="C1852" i="7"/>
  <c r="B1290" i="7"/>
  <c r="B935" i="7"/>
  <c r="C3237" i="7"/>
  <c r="C1275" i="7"/>
  <c r="B1990" i="7"/>
  <c r="B345" i="7"/>
  <c r="C320" i="7"/>
  <c r="C1816" i="7"/>
  <c r="C3022" i="7"/>
  <c r="B3075" i="7"/>
  <c r="B1245" i="7"/>
  <c r="C2612" i="7"/>
  <c r="C2105" i="7"/>
  <c r="B463" i="7"/>
  <c r="C446" i="7"/>
  <c r="B1781" i="7"/>
  <c r="B865" i="7"/>
  <c r="C1578" i="7"/>
  <c r="C1966" i="7"/>
  <c r="C1986" i="7"/>
  <c r="C1952" i="7"/>
  <c r="B2788" i="7"/>
  <c r="C1105" i="7"/>
  <c r="B830" i="7"/>
  <c r="C1269" i="7"/>
  <c r="B2197" i="7"/>
  <c r="B3121" i="7"/>
  <c r="C1657" i="7"/>
  <c r="B1638" i="7"/>
  <c r="C1905" i="7"/>
  <c r="B1328" i="7"/>
  <c r="C651" i="7"/>
  <c r="C977" i="7"/>
  <c r="C3053" i="7"/>
  <c r="C1299" i="7"/>
  <c r="C2342" i="7"/>
  <c r="B581" i="7"/>
  <c r="B1774" i="7"/>
  <c r="C2288" i="7"/>
  <c r="C2112" i="7"/>
  <c r="C911" i="7"/>
  <c r="C2216" i="7"/>
  <c r="B1292" i="7"/>
  <c r="C2470" i="7"/>
  <c r="B480" i="7"/>
  <c r="C935" i="7"/>
  <c r="C374" i="7"/>
  <c r="B2234" i="7"/>
  <c r="C1533" i="7"/>
  <c r="C1354" i="7"/>
  <c r="B1910" i="7"/>
  <c r="C1588" i="7"/>
  <c r="C2109" i="7"/>
  <c r="B1907" i="7"/>
  <c r="B2601" i="7"/>
  <c r="B781" i="7"/>
  <c r="B1097" i="7"/>
  <c r="C2173" i="7"/>
  <c r="B2495" i="7"/>
  <c r="B1164" i="7"/>
  <c r="C1768" i="7"/>
  <c r="B2533" i="7"/>
  <c r="B868" i="7"/>
  <c r="B1634" i="7"/>
  <c r="C1958" i="7"/>
  <c r="B1057" i="7"/>
  <c r="B2464" i="7"/>
  <c r="C1458" i="7"/>
  <c r="C1002" i="7"/>
  <c r="C1683" i="7"/>
  <c r="B2821" i="7"/>
  <c r="B1559" i="7"/>
  <c r="C2656" i="7"/>
  <c r="C2863" i="7"/>
  <c r="B1147" i="7"/>
  <c r="B1595" i="7"/>
  <c r="B2462" i="7"/>
  <c r="B1395" i="7"/>
  <c r="C2341" i="7"/>
  <c r="B3248" i="7"/>
  <c r="B3040" i="7"/>
  <c r="C1119" i="7"/>
  <c r="C527" i="7"/>
  <c r="B1297" i="7"/>
  <c r="C917" i="7"/>
  <c r="B2858" i="7"/>
  <c r="B1570" i="7"/>
  <c r="B296" i="7"/>
  <c r="C1406" i="7"/>
  <c r="B655" i="7"/>
  <c r="B990" i="7"/>
  <c r="C584" i="7"/>
  <c r="C1098" i="7"/>
  <c r="C476" i="7"/>
  <c r="C715" i="7"/>
  <c r="B1533" i="7"/>
  <c r="C509" i="7"/>
  <c r="B897" i="7"/>
  <c r="C2049" i="7"/>
  <c r="B390" i="7"/>
  <c r="B1597" i="7"/>
  <c r="C1541" i="7"/>
  <c r="C1776" i="7"/>
  <c r="B2204" i="7"/>
  <c r="B2684" i="7"/>
  <c r="B1550" i="7"/>
  <c r="C1140" i="7"/>
  <c r="C2182" i="7"/>
  <c r="C2887" i="7"/>
  <c r="B971" i="7"/>
  <c r="C414" i="7"/>
  <c r="B1683" i="7"/>
  <c r="C2844" i="7"/>
  <c r="B2160" i="7"/>
  <c r="B2303" i="7"/>
  <c r="B2194" i="7"/>
  <c r="B2259" i="7"/>
  <c r="C3216" i="7"/>
  <c r="C2591" i="7"/>
  <c r="C932" i="7"/>
  <c r="B2135" i="7"/>
  <c r="B1591" i="7"/>
  <c r="C1962" i="7"/>
  <c r="B871" i="7"/>
  <c r="C553" i="7"/>
  <c r="C1792" i="7"/>
  <c r="B3088" i="7"/>
  <c r="B486" i="7"/>
  <c r="B2241" i="7"/>
  <c r="B1243" i="7"/>
  <c r="B1870" i="7"/>
  <c r="C315" i="7"/>
  <c r="B427" i="7"/>
  <c r="C312" i="7"/>
  <c r="C894" i="7"/>
  <c r="C3190" i="7"/>
  <c r="C3044" i="7"/>
  <c r="B2127" i="7"/>
  <c r="C2564" i="7"/>
  <c r="C2130" i="7"/>
  <c r="C1327" i="7"/>
  <c r="B1560" i="7"/>
  <c r="C1865" i="7"/>
  <c r="B1272" i="7"/>
  <c r="C2238" i="7"/>
  <c r="B1351" i="7"/>
  <c r="C492" i="7"/>
  <c r="C1085" i="7"/>
  <c r="B3017" i="7"/>
  <c r="C730" i="7"/>
  <c r="B874" i="7"/>
  <c r="B895" i="7"/>
  <c r="C1013" i="7"/>
  <c r="C3094" i="7"/>
  <c r="B1850" i="7"/>
  <c r="B617" i="7"/>
  <c r="C2851" i="7"/>
  <c r="B3233" i="7"/>
  <c r="B2059" i="7"/>
  <c r="B1446" i="7"/>
  <c r="C1038" i="7"/>
  <c r="C3078" i="7"/>
  <c r="B648" i="7"/>
  <c r="C2264" i="7"/>
  <c r="B3082" i="7"/>
  <c r="B3126" i="7"/>
  <c r="C1512" i="7"/>
  <c r="B336" i="7"/>
  <c r="B1285" i="7"/>
  <c r="C1381" i="7"/>
  <c r="B1174" i="7"/>
  <c r="B1569" i="7"/>
  <c r="C571" i="7"/>
  <c r="C2250" i="7"/>
  <c r="C2706" i="7"/>
  <c r="B586" i="7"/>
  <c r="C827" i="7"/>
  <c r="C986" i="7"/>
  <c r="C302" i="7"/>
  <c r="C273" i="7"/>
  <c r="B489" i="7"/>
  <c r="C329" i="7"/>
  <c r="C552" i="7"/>
  <c r="B2323" i="7"/>
  <c r="B2567" i="7"/>
  <c r="C2343" i="7"/>
  <c r="B826" i="7"/>
  <c r="B2087" i="7"/>
  <c r="B2670" i="7"/>
  <c r="B1090" i="7"/>
  <c r="C3198" i="7"/>
  <c r="C557" i="7"/>
  <c r="C1501" i="7"/>
  <c r="B1552" i="7"/>
  <c r="C1698" i="7"/>
  <c r="B2152" i="7"/>
  <c r="C1700" i="7"/>
  <c r="C1851" i="7"/>
  <c r="C2201" i="7"/>
  <c r="C1493" i="7"/>
  <c r="C1728" i="7"/>
  <c r="B1196" i="7"/>
  <c r="B2585" i="7"/>
  <c r="C1632" i="7"/>
  <c r="B475" i="7"/>
  <c r="C2568" i="7"/>
  <c r="B2214" i="7"/>
  <c r="C985" i="7"/>
  <c r="C438" i="7"/>
  <c r="C2771" i="7"/>
  <c r="C1390" i="7"/>
  <c r="C1136" i="7"/>
  <c r="C503" i="7"/>
  <c r="C2459" i="7"/>
  <c r="B1411" i="7"/>
  <c r="B1298" i="7"/>
  <c r="B884" i="7"/>
  <c r="C2788" i="7"/>
  <c r="C620" i="7"/>
  <c r="C1722" i="7"/>
  <c r="C947" i="7"/>
  <c r="B2085" i="7"/>
  <c r="C2590" i="7"/>
  <c r="C2429" i="7"/>
  <c r="C1083" i="7"/>
  <c r="C714" i="7"/>
  <c r="B2874" i="7"/>
  <c r="B2538" i="7"/>
  <c r="B1118" i="7"/>
  <c r="B2771" i="7"/>
  <c r="B2525" i="7"/>
  <c r="C481" i="7"/>
  <c r="C1492" i="7"/>
  <c r="B1005" i="7"/>
  <c r="B3133" i="7"/>
  <c r="B1908" i="7"/>
  <c r="B3161" i="7"/>
  <c r="C3039" i="7"/>
  <c r="C1249" i="7"/>
  <c r="C417" i="7"/>
  <c r="C1537" i="7"/>
  <c r="C343" i="7"/>
  <c r="B406" i="7"/>
  <c r="B2575" i="7"/>
  <c r="C488" i="7"/>
  <c r="B771" i="7"/>
  <c r="B366" i="7"/>
  <c r="C2619" i="7"/>
  <c r="C3123" i="7"/>
  <c r="C2532" i="7"/>
  <c r="B2411" i="7"/>
  <c r="B1557" i="7"/>
  <c r="B521" i="7"/>
  <c r="C2553" i="7"/>
  <c r="C3098" i="7"/>
  <c r="B3091" i="7"/>
  <c r="B820" i="7"/>
  <c r="B1777" i="7"/>
  <c r="C953" i="7"/>
  <c r="C345" i="7"/>
  <c r="B1544" i="7"/>
  <c r="B2261" i="7"/>
  <c r="C3164" i="7"/>
  <c r="B958" i="7"/>
  <c r="C501" i="7"/>
  <c r="B2804" i="7"/>
  <c r="C867" i="7"/>
  <c r="B571" i="7"/>
  <c r="B2015" i="7"/>
  <c r="B956" i="7"/>
  <c r="C1546" i="7"/>
  <c r="B423" i="7"/>
  <c r="B526" i="7"/>
  <c r="B881" i="7"/>
  <c r="C2817" i="7"/>
  <c r="B1354" i="7"/>
  <c r="B407" i="7"/>
  <c r="C3112" i="7"/>
  <c r="C2384" i="7"/>
  <c r="B285" i="7"/>
  <c r="C1126" i="7"/>
  <c r="B2522" i="7"/>
  <c r="B1037" i="7"/>
  <c r="C297" i="7"/>
  <c r="B3099" i="7"/>
  <c r="B2736" i="7"/>
  <c r="C1201" i="7"/>
  <c r="B2803" i="7"/>
  <c r="B1986" i="7"/>
  <c r="C2134" i="7"/>
  <c r="C1639" i="7"/>
  <c r="C1090" i="7"/>
  <c r="B327" i="7"/>
  <c r="B1798" i="7"/>
  <c r="B1437" i="7"/>
  <c r="C2579" i="7"/>
  <c r="B2954" i="7"/>
  <c r="C3036" i="7"/>
  <c r="C1535" i="7"/>
  <c r="B2435" i="7"/>
  <c r="B1567" i="7"/>
  <c r="C1551" i="7"/>
  <c r="B2695" i="7"/>
  <c r="C2104" i="7"/>
  <c r="B2201" i="7"/>
  <c r="C322" i="7"/>
  <c r="B2622" i="7"/>
  <c r="C1057" i="7"/>
  <c r="C913" i="7"/>
  <c r="C1242" i="7"/>
  <c r="B937" i="7"/>
  <c r="C2697" i="7"/>
  <c r="B1047" i="7"/>
  <c r="B2608" i="7"/>
  <c r="C2293" i="7"/>
  <c r="B1610" i="7"/>
  <c r="C699" i="7"/>
  <c r="B1314" i="7"/>
  <c r="B900" i="7"/>
  <c r="C2847" i="7"/>
  <c r="C782" i="7"/>
  <c r="C1846" i="7"/>
  <c r="B1724" i="7"/>
  <c r="C2967" i="7"/>
  <c r="C2843" i="7"/>
  <c r="C296" i="7"/>
  <c r="B1310" i="7"/>
  <c r="B1194" i="7"/>
  <c r="B3084" i="7"/>
  <c r="B1621" i="7"/>
  <c r="C2408" i="7"/>
  <c r="C959" i="7"/>
  <c r="C1764" i="7"/>
  <c r="C1466" i="7"/>
  <c r="C1347" i="7"/>
  <c r="C2836" i="7"/>
  <c r="B2054" i="7"/>
  <c r="C2360" i="7"/>
  <c r="B525" i="7"/>
  <c r="B1821" i="7"/>
  <c r="B1436" i="7"/>
  <c r="C1308" i="7"/>
  <c r="C1053" i="7"/>
  <c r="B2963" i="7"/>
  <c r="B2587" i="7"/>
  <c r="B276" i="7"/>
  <c r="B2145" i="7"/>
  <c r="B2400" i="7"/>
  <c r="B305" i="7"/>
  <c r="C2271" i="7"/>
  <c r="C2076" i="7"/>
  <c r="B2280" i="7"/>
  <c r="C960" i="7"/>
  <c r="B1427" i="7"/>
  <c r="B1853" i="7"/>
  <c r="C1744" i="7"/>
  <c r="C679" i="7"/>
  <c r="C1169" i="7"/>
  <c r="C1139" i="7"/>
  <c r="C1357" i="7"/>
  <c r="B405" i="7"/>
  <c r="B3150" i="7"/>
  <c r="B3179" i="7"/>
  <c r="C748" i="7"/>
  <c r="B1445" i="7"/>
  <c r="B2371" i="7"/>
  <c r="C2855" i="7"/>
  <c r="B2250" i="7"/>
  <c r="C1568" i="7"/>
  <c r="C2509" i="7"/>
  <c r="B2903" i="7"/>
  <c r="C2483" i="7"/>
  <c r="B2937" i="7"/>
  <c r="B860" i="7"/>
  <c r="C578" i="7"/>
  <c r="B2100" i="7"/>
  <c r="C2424" i="7"/>
  <c r="B1294" i="7"/>
  <c r="C1351" i="7"/>
  <c r="B759" i="7"/>
  <c r="B3022" i="7"/>
  <c r="B449" i="7"/>
  <c r="B2092" i="7"/>
  <c r="C1665" i="7"/>
  <c r="C356" i="7"/>
  <c r="B1844" i="7"/>
  <c r="B955" i="7"/>
  <c r="C2972" i="7"/>
  <c r="C424" i="7"/>
  <c r="B2553" i="7"/>
  <c r="B2207" i="7"/>
  <c r="C1633" i="7"/>
  <c r="B3068" i="7"/>
  <c r="B760" i="7"/>
  <c r="C717" i="7"/>
  <c r="C1003" i="7"/>
  <c r="B1526" i="7"/>
  <c r="C410" i="7"/>
  <c r="C1100" i="7"/>
  <c r="C2727" i="7"/>
  <c r="C2974" i="7"/>
  <c r="B3254" i="7"/>
  <c r="C2127" i="7"/>
  <c r="C1934" i="7"/>
  <c r="C1114" i="7"/>
  <c r="C1389" i="7"/>
  <c r="B2247" i="7"/>
  <c r="B2040" i="7"/>
  <c r="B2967" i="7"/>
  <c r="B2078" i="7"/>
  <c r="C2897" i="7"/>
  <c r="C2878" i="7"/>
  <c r="C396" i="7"/>
  <c r="C1572" i="7"/>
  <c r="C837" i="7"/>
  <c r="C704" i="7"/>
  <c r="C2276" i="7"/>
  <c r="C1616" i="7"/>
  <c r="B476" i="7"/>
  <c r="B3012" i="7"/>
  <c r="B2721" i="7"/>
  <c r="B2051" i="7"/>
  <c r="B2662" i="7"/>
  <c r="C909" i="7"/>
  <c r="B2614" i="7"/>
  <c r="B550" i="7"/>
  <c r="B3129" i="7"/>
  <c r="B2104" i="7"/>
  <c r="B656" i="7"/>
  <c r="C2776" i="7"/>
  <c r="B2896" i="7"/>
  <c r="C601" i="7"/>
  <c r="B854" i="7"/>
  <c r="C3116" i="7"/>
  <c r="C1181" i="7"/>
  <c r="B2473" i="7"/>
  <c r="C942" i="7"/>
  <c r="B355" i="7"/>
  <c r="C754" i="7"/>
  <c r="C1876" i="7"/>
  <c r="B1419" i="7"/>
  <c r="C560" i="7"/>
  <c r="C2240" i="7"/>
  <c r="B1286" i="7"/>
  <c r="C1895" i="7"/>
  <c r="B2891" i="7"/>
  <c r="C299" i="7"/>
  <c r="C1079" i="7"/>
  <c r="B294" i="7"/>
  <c r="B2218" i="7"/>
  <c r="B1537" i="7"/>
  <c r="C633" i="7"/>
  <c r="C1894" i="7"/>
  <c r="C2979" i="7"/>
  <c r="B1622" i="7"/>
  <c r="C287" i="7"/>
  <c r="B1807" i="7"/>
  <c r="B1320" i="7"/>
  <c r="C890" i="7"/>
  <c r="B594" i="7"/>
  <c r="B821" i="7"/>
  <c r="C738" i="7"/>
  <c r="C592" i="7"/>
  <c r="B740" i="7"/>
  <c r="B461" i="7"/>
  <c r="C771" i="7"/>
  <c r="B1645" i="7"/>
  <c r="B904" i="7"/>
  <c r="B1953" i="7"/>
  <c r="B1036" i="7"/>
  <c r="C2009" i="7"/>
  <c r="B1514" i="7"/>
  <c r="B380" i="7"/>
  <c r="C421" i="7"/>
  <c r="B392" i="7"/>
  <c r="C563" i="7"/>
  <c r="B2014" i="7"/>
  <c r="C2393" i="7"/>
  <c r="B1452" i="7"/>
  <c r="C2763" i="7"/>
  <c r="B1069" i="7"/>
  <c r="C872" i="7"/>
  <c r="B2578" i="7"/>
  <c r="C896" i="7"/>
  <c r="C2376" i="7"/>
  <c r="C1350" i="7"/>
  <c r="B281" i="7"/>
  <c r="C1055" i="7"/>
  <c r="B1433" i="7"/>
  <c r="C2565" i="7"/>
  <c r="B737" i="7"/>
  <c r="B2569" i="7"/>
  <c r="C1152" i="7"/>
  <c r="C2243" i="7"/>
  <c r="C1109" i="7"/>
  <c r="B377" i="7"/>
  <c r="B3252" i="7"/>
  <c r="C2728" i="7"/>
  <c r="C2334" i="7"/>
  <c r="B2520" i="7"/>
  <c r="B975" i="7"/>
  <c r="B3202" i="7"/>
  <c r="B772" i="7"/>
  <c r="B1408" i="7"/>
  <c r="C2710" i="7"/>
  <c r="B1042" i="7"/>
  <c r="B921" i="7"/>
  <c r="B273" i="7"/>
  <c r="B1130" i="7"/>
  <c r="B914" i="7"/>
  <c r="B730" i="7"/>
  <c r="B1664" i="7"/>
  <c r="B1647" i="7"/>
  <c r="C800" i="7"/>
  <c r="B1745" i="7"/>
  <c r="C1824" i="7"/>
  <c r="C2044" i="7"/>
  <c r="B2004" i="7"/>
  <c r="C3209" i="7"/>
  <c r="B447" i="7"/>
  <c r="C731" i="7"/>
  <c r="B2327" i="7"/>
  <c r="B2130" i="7"/>
  <c r="C474" i="7"/>
  <c r="C2794" i="7"/>
  <c r="C659" i="7"/>
  <c r="B2953" i="7"/>
  <c r="B2431" i="7"/>
  <c r="C1230" i="7"/>
  <c r="B1296" i="7"/>
  <c r="B2579" i="7"/>
  <c r="C2228" i="7"/>
  <c r="C1815" i="7"/>
  <c r="B2802" i="7"/>
  <c r="C2101" i="7"/>
  <c r="B2816" i="7"/>
  <c r="C688" i="7"/>
  <c r="B2881" i="7"/>
  <c r="B1775" i="7"/>
  <c r="C2309" i="7"/>
  <c r="C2572" i="7"/>
  <c r="C1047" i="7"/>
  <c r="B2562" i="7"/>
  <c r="C2867" i="7"/>
  <c r="B307" i="7"/>
  <c r="C1804" i="7"/>
  <c r="B1732" i="7"/>
  <c r="C1855" i="7"/>
  <c r="C1183" i="7"/>
  <c r="C2919" i="7"/>
  <c r="B3032" i="7"/>
  <c r="B409" i="7"/>
  <c r="C2955" i="7"/>
  <c r="B1078" i="7"/>
  <c r="B2557" i="7"/>
  <c r="B2444" i="7"/>
  <c r="C3138" i="7"/>
  <c r="C2371" i="7"/>
  <c r="C2119" i="7"/>
  <c r="C2030" i="7"/>
  <c r="C449" i="7"/>
  <c r="B1431" i="7"/>
  <c r="B2159" i="7"/>
  <c r="B919" i="7"/>
  <c r="B3228" i="7"/>
  <c r="C2678" i="7"/>
  <c r="C2456" i="7"/>
  <c r="B1450" i="7"/>
  <c r="C2608" i="7"/>
  <c r="B1742" i="7"/>
  <c r="C1842" i="7"/>
  <c r="B908" i="7"/>
  <c r="B1012" i="7"/>
  <c r="C1789" i="7"/>
  <c r="C3051" i="7"/>
  <c r="B2914" i="7"/>
  <c r="C2225" i="7"/>
  <c r="B362" i="7"/>
  <c r="B2583" i="7"/>
  <c r="B816" i="7"/>
  <c r="C1926" i="7"/>
  <c r="C2877" i="7"/>
  <c r="B2654" i="7"/>
  <c r="C879" i="7"/>
  <c r="B1108" i="7"/>
  <c r="C1607" i="7"/>
  <c r="C2684" i="7"/>
  <c r="B2928" i="7"/>
  <c r="B1330" i="7"/>
  <c r="C577" i="7"/>
  <c r="B453" i="7"/>
  <c r="C3129" i="7"/>
  <c r="B2414" i="7"/>
  <c r="B720" i="7"/>
  <c r="C548" i="7"/>
  <c r="C3033" i="7"/>
  <c r="C1863" i="7"/>
  <c r="B1051" i="7"/>
  <c r="B2000" i="7"/>
  <c r="C362" i="7"/>
  <c r="C390" i="7"/>
  <c r="C1195" i="7"/>
  <c r="B873" i="7"/>
  <c r="C3159" i="7"/>
  <c r="C3015" i="7"/>
  <c r="C835" i="7"/>
  <c r="C2275" i="7"/>
  <c r="C2675" i="7"/>
  <c r="B944" i="7"/>
  <c r="B2490" i="7"/>
  <c r="B2220" i="7"/>
  <c r="B1176" i="7"/>
  <c r="B2885" i="7"/>
  <c r="C2003" i="7"/>
  <c r="C264" i="7"/>
  <c r="C259" i="7"/>
  <c r="C1745" i="7"/>
  <c r="C1556" i="7"/>
  <c r="B3235" i="7"/>
  <c r="C3191" i="7"/>
  <c r="B835" i="7"/>
  <c r="B885" i="7"/>
  <c r="B2240" i="7"/>
  <c r="C2064" i="7"/>
  <c r="C511" i="7"/>
  <c r="B1423" i="7"/>
  <c r="B2338" i="7"/>
  <c r="B1015" i="7"/>
  <c r="B1945" i="7"/>
  <c r="C1368" i="7"/>
  <c r="C866" i="7"/>
  <c r="B1503" i="7"/>
  <c r="B1188" i="7"/>
  <c r="B2378" i="7"/>
  <c r="C1106" i="7"/>
  <c r="B693" i="7"/>
  <c r="C2693" i="7"/>
  <c r="B1929" i="7"/>
  <c r="C2380" i="7"/>
  <c r="C1363" i="7"/>
  <c r="B2593" i="7"/>
  <c r="C1850" i="7"/>
  <c r="B654" i="7"/>
  <c r="B2352" i="7"/>
  <c r="B1449" i="7"/>
  <c r="B1543" i="7"/>
  <c r="C796" i="7"/>
  <c r="B2138" i="7"/>
  <c r="C2606" i="7"/>
  <c r="B1547" i="7"/>
  <c r="C2860" i="7"/>
  <c r="B3207" i="7"/>
  <c r="C2839" i="7"/>
  <c r="B2063" i="7"/>
  <c r="C690" i="7"/>
  <c r="B369" i="7"/>
  <c r="B961" i="7"/>
  <c r="B546" i="7"/>
  <c r="C467" i="7"/>
  <c r="B271" i="7"/>
  <c r="B2886" i="7"/>
  <c r="C2048" i="7"/>
  <c r="C1965" i="7"/>
  <c r="B3086" i="7"/>
  <c r="C1711" i="7"/>
  <c r="C2582" i="7"/>
  <c r="B1371" i="7"/>
  <c r="B3239" i="7"/>
  <c r="B297" i="7"/>
  <c r="B2630" i="7"/>
  <c r="B699" i="7"/>
  <c r="B1904" i="7"/>
  <c r="B2211" i="7"/>
  <c r="B395" i="7"/>
  <c r="C2046" i="7"/>
  <c r="B331" i="7"/>
  <c r="C2797" i="7"/>
  <c r="B1102" i="7"/>
  <c r="C2832" i="7"/>
  <c r="C2419" i="7"/>
  <c r="C1585" i="7"/>
  <c r="C1456" i="7"/>
  <c r="B2972" i="7"/>
  <c r="C2686" i="7"/>
  <c r="C755" i="7"/>
  <c r="B401" i="7"/>
  <c r="B696" i="7"/>
  <c r="B965" i="7"/>
  <c r="C2001" i="7"/>
  <c r="B3249" i="7"/>
  <c r="C2787" i="7"/>
  <c r="C1309" i="7"/>
  <c r="C2625" i="7"/>
  <c r="C2992" i="7"/>
  <c r="C1462" i="7"/>
  <c r="C2261" i="7"/>
  <c r="C2720" i="7"/>
  <c r="C1254" i="7"/>
  <c r="B340" i="7"/>
  <c r="B2552" i="7"/>
  <c r="B2442" i="7"/>
  <c r="B1722" i="7"/>
  <c r="B422" i="7"/>
  <c r="C1123" i="7"/>
  <c r="B2430" i="7"/>
  <c r="B2191" i="7"/>
  <c r="B2647" i="7"/>
  <c r="C2208" i="7"/>
  <c r="C3082" i="7"/>
  <c r="B2445" i="7"/>
  <c r="C598" i="7"/>
  <c r="B834" i="7"/>
  <c r="C1198" i="7"/>
  <c r="C278" i="7"/>
  <c r="C2215" i="7"/>
  <c r="C2715" i="7"/>
  <c r="C2880" i="7"/>
  <c r="B2297" i="7"/>
  <c r="B1741" i="7"/>
  <c r="C1975" i="7"/>
  <c r="C1873" i="7"/>
  <c r="C2609" i="7"/>
  <c r="B2749" i="7"/>
  <c r="B2461" i="7"/>
  <c r="C1880" i="7"/>
  <c r="B828" i="7"/>
  <c r="B1790" i="7"/>
  <c r="C2857" i="7"/>
  <c r="C288" i="7"/>
  <c r="C3222" i="7"/>
  <c r="C2149" i="7"/>
  <c r="C993" i="7"/>
  <c r="C2050" i="7"/>
  <c r="C798" i="7"/>
  <c r="B862" i="7"/>
  <c r="C1313" i="7"/>
  <c r="B2798" i="7"/>
  <c r="C2814" i="7"/>
  <c r="C2559" i="7"/>
  <c r="B2797" i="7"/>
  <c r="B2941" i="7"/>
  <c r="C2782" i="7"/>
  <c r="C1663" i="7"/>
  <c r="C3167" i="7"/>
  <c r="C2827" i="7"/>
  <c r="C2805" i="7"/>
  <c r="B2311" i="7"/>
  <c r="B685" i="7"/>
  <c r="C1761" i="7"/>
  <c r="C1626" i="7"/>
  <c r="B2485" i="7"/>
  <c r="B1165" i="7"/>
  <c r="B664" i="7"/>
  <c r="B528" i="7"/>
  <c r="B515" i="7"/>
  <c r="C1859" i="7"/>
  <c r="C3185" i="7"/>
  <c r="C1646" i="7"/>
  <c r="B2770" i="7"/>
  <c r="B1524" i="7"/>
  <c r="C479" i="7"/>
  <c r="C1720" i="7"/>
  <c r="B2739" i="7"/>
  <c r="C1732" i="7"/>
  <c r="C380" i="7"/>
  <c r="C1871" i="7"/>
  <c r="C2088" i="7"/>
  <c r="C2907" i="7"/>
  <c r="C1337" i="7"/>
  <c r="C1149" i="7"/>
  <c r="B2825" i="7"/>
  <c r="B2660" i="7"/>
  <c r="C451" i="7"/>
  <c r="C1723" i="7"/>
  <c r="C3062" i="7"/>
  <c r="B502" i="7"/>
  <c r="B1125" i="7"/>
  <c r="B548" i="7"/>
  <c r="B2854" i="7"/>
  <c r="C1305" i="7"/>
  <c r="C793" i="7"/>
  <c r="C420" i="7"/>
  <c r="C1442" i="7"/>
  <c r="C641" i="7"/>
  <c r="C604" i="7"/>
  <c r="C1754" i="7"/>
  <c r="B2719" i="7"/>
  <c r="B1551" i="7"/>
  <c r="C2828" i="7"/>
  <c r="C1214" i="7"/>
  <c r="B1160" i="7"/>
  <c r="C705" i="7"/>
  <c r="B487" i="7"/>
  <c r="C1970" i="7"/>
  <c r="C3221" i="7"/>
  <c r="B1302" i="7"/>
  <c r="B1925" i="7"/>
  <c r="C1210" i="7"/>
  <c r="B1946" i="7"/>
  <c r="B1606" i="7"/>
  <c r="C1943" i="7"/>
  <c r="B1387" i="7"/>
  <c r="C652" i="7"/>
  <c r="B1948" i="7"/>
  <c r="B1364" i="7"/>
  <c r="B802" i="7"/>
  <c r="B2560" i="7"/>
  <c r="C3253" i="7"/>
  <c r="B2826" i="7"/>
  <c r="C3183" i="7"/>
  <c r="B3198" i="7"/>
  <c r="C559" i="7"/>
  <c r="B3191" i="7"/>
  <c r="C2022" i="7"/>
  <c r="C1245" i="7"/>
  <c r="C2207" i="7"/>
  <c r="B1733" i="7"/>
  <c r="B2952" i="7"/>
  <c r="B945" i="7"/>
  <c r="B2033" i="7"/>
  <c r="B2988" i="7"/>
  <c r="C1622" i="7"/>
  <c r="C1473" i="7"/>
  <c r="B1668" i="7"/>
  <c r="B1851" i="7"/>
  <c r="B511" i="7"/>
  <c r="B2221" i="7"/>
  <c r="B1897" i="7"/>
  <c r="C3234" i="7"/>
  <c r="B2254" i="7"/>
  <c r="B941" i="7"/>
  <c r="C881" i="7"/>
  <c r="C1844" i="7"/>
  <c r="B1195" i="7"/>
  <c r="B1576" i="7"/>
  <c r="B2924" i="7"/>
  <c r="C2793" i="7"/>
  <c r="B669" i="7"/>
  <c r="B679" i="7"/>
  <c r="B727" i="7"/>
  <c r="C2923" i="7"/>
  <c r="B2857" i="7"/>
  <c r="C2790" i="7"/>
  <c r="B2426" i="7"/>
  <c r="B2572" i="7"/>
  <c r="C737" i="7"/>
  <c r="C1951" i="7"/>
  <c r="C1961" i="7"/>
  <c r="C2386" i="7"/>
  <c r="B421" i="7"/>
  <c r="C1018" i="7"/>
  <c r="B2436" i="7"/>
  <c r="B641" i="7"/>
  <c r="B635" i="7"/>
  <c r="B1704" i="7"/>
  <c r="C1508" i="7"/>
  <c r="C2472" i="7"/>
  <c r="C906" i="7"/>
  <c r="B2183" i="7"/>
  <c r="C924" i="7"/>
  <c r="B2258" i="7"/>
  <c r="C1823" i="7"/>
  <c r="B1955" i="7"/>
  <c r="C2911" i="7"/>
  <c r="B2757" i="7"/>
  <c r="C1281" i="7"/>
  <c r="B1234" i="7"/>
  <c r="B1289" i="7"/>
  <c r="C1697" i="7"/>
  <c r="B2173" i="7"/>
  <c r="B1024" i="7"/>
  <c r="C1914" i="7"/>
  <c r="C1162" i="7"/>
  <c r="C790" i="7"/>
  <c r="C301" i="7"/>
  <c r="B852" i="7"/>
  <c r="C1225" i="7"/>
  <c r="B3025" i="7"/>
  <c r="C2898" i="7"/>
  <c r="C1156" i="7"/>
  <c r="B1882" i="7"/>
  <c r="B1182" i="7"/>
  <c r="C532" i="7"/>
  <c r="C1828" i="7"/>
  <c r="B692" i="7"/>
  <c r="B2790" i="7"/>
  <c r="B2783" i="7"/>
  <c r="B3250" i="7"/>
  <c r="C1067" i="7"/>
  <c r="B2286" i="7"/>
  <c r="C1860" i="7"/>
  <c r="B3102" i="7"/>
  <c r="B469" i="7"/>
  <c r="C295" i="7"/>
  <c r="C2004" i="7"/>
  <c r="B2931" i="7"/>
  <c r="C2200" i="7"/>
  <c r="B3046" i="7"/>
  <c r="B736" i="7"/>
  <c r="B2077" i="7"/>
  <c r="C1335" i="7"/>
  <c r="B3135" i="7"/>
  <c r="C1396" i="7"/>
  <c r="B2581" i="7"/>
  <c r="B2368" i="7"/>
  <c r="C2166" i="7"/>
  <c r="C965" i="7"/>
  <c r="C3079" i="7"/>
  <c r="B739" i="7"/>
  <c r="C1553" i="7"/>
  <c r="B689" i="7"/>
  <c r="B1877" i="7"/>
  <c r="C713" i="7"/>
  <c r="C2282" i="7"/>
  <c r="C733" i="7"/>
  <c r="C3000" i="7"/>
  <c r="B2761" i="7"/>
  <c r="C1887" i="7"/>
  <c r="B1721" i="7"/>
  <c r="C513" i="7"/>
  <c r="C1176" i="7"/>
  <c r="C3152" i="7"/>
  <c r="C2038" i="7"/>
  <c r="C422" i="7"/>
  <c r="B2812" i="7"/>
  <c r="B2875" i="7"/>
  <c r="C2287" i="7"/>
  <c r="C1184" i="7"/>
  <c r="B2107" i="7"/>
  <c r="C2989" i="7"/>
  <c r="B1203" i="7"/>
  <c r="B797" i="7"/>
  <c r="C675" i="7"/>
  <c r="C2518" i="7"/>
  <c r="C1159" i="7"/>
  <c r="C381" i="7"/>
  <c r="C663" i="7"/>
  <c r="B1515" i="7"/>
  <c r="B2725" i="7"/>
  <c r="C1810" i="7"/>
  <c r="C2892" i="7"/>
  <c r="B504" i="7"/>
  <c r="B1493" i="7"/>
  <c r="C524" i="7"/>
  <c r="C2326" i="7"/>
  <c r="B2849" i="7"/>
  <c r="B534" i="7"/>
  <c r="B718" i="7"/>
  <c r="B268" i="7"/>
  <c r="C1447" i="7"/>
  <c r="C2213" i="7"/>
  <c r="B2048" i="7"/>
  <c r="B2865" i="7"/>
  <c r="B3255" i="7"/>
  <c r="C2718" i="7"/>
  <c r="B3007" i="7"/>
  <c r="B777" i="7"/>
  <c r="B1989" i="7"/>
  <c r="C1094" i="7"/>
  <c r="C1594" i="7"/>
  <c r="B457" i="7"/>
  <c r="B2752" i="7"/>
  <c r="C2095" i="7"/>
  <c r="C853" i="7"/>
  <c r="C2449" i="7"/>
  <c r="B2870" i="7"/>
  <c r="B2119" i="7"/>
  <c r="C399" i="7"/>
  <c r="B732" i="7"/>
  <c r="C311" i="7"/>
  <c r="B3132" i="7"/>
  <c r="C2885" i="7"/>
  <c r="C1376" i="7"/>
  <c r="B2243" i="7"/>
  <c r="B2064" i="7"/>
  <c r="C1292" i="7"/>
  <c r="C1836" i="7"/>
  <c r="B1866" i="7"/>
  <c r="C2640" i="7"/>
  <c r="B2090" i="7"/>
  <c r="B299" i="7"/>
  <c r="C2563" i="7"/>
  <c r="B3020" i="7"/>
  <c r="C589" i="7"/>
  <c r="C1774" i="7"/>
  <c r="C1174" i="7"/>
  <c r="C466" i="7"/>
  <c r="C2035" i="7"/>
  <c r="C317" i="7"/>
  <c r="B1713" i="7"/>
  <c r="C2151" i="7"/>
  <c r="B856" i="7"/>
  <c r="C2952" i="7"/>
  <c r="C640" i="7"/>
  <c r="C1603" i="7"/>
  <c r="B734" i="7"/>
  <c r="B1293" i="7"/>
  <c r="B2992" i="7"/>
  <c r="B2393" i="7"/>
  <c r="B2747" i="7"/>
  <c r="C1545" i="7"/>
  <c r="B1672" i="7"/>
  <c r="C2630" i="7"/>
  <c r="B259" i="7"/>
  <c r="B808" i="7"/>
  <c r="C2723" i="7"/>
  <c r="B3100" i="7"/>
  <c r="B1911" i="7"/>
  <c r="B2287" i="7"/>
  <c r="B1038" i="7"/>
  <c r="C1097" i="7"/>
  <c r="C1421" i="7"/>
  <c r="B1817" i="7"/>
  <c r="C2214" i="7"/>
  <c r="B2658" i="7"/>
  <c r="C442" i="7"/>
  <c r="C1631" i="7"/>
  <c r="B2316" i="7"/>
  <c r="B822" i="7"/>
  <c r="B1114" i="7"/>
  <c r="C2712" i="7"/>
  <c r="B1670" i="7"/>
  <c r="C469" i="7"/>
  <c r="C452" i="7"/>
  <c r="C2362" i="7"/>
  <c r="B498" i="7"/>
  <c r="B1811" i="7"/>
  <c r="C918" i="7"/>
  <c r="C2984" i="7"/>
  <c r="B2265" i="7"/>
  <c r="C2971" i="7"/>
  <c r="B1829" i="7"/>
  <c r="B1747" i="7"/>
  <c r="C855" i="7"/>
  <c r="B1082" i="7"/>
  <c r="B1520" i="7"/>
  <c r="C1878" i="7"/>
  <c r="B1477" i="7"/>
  <c r="B3061" i="7"/>
  <c r="B2602" i="7"/>
  <c r="B1813" i="7"/>
  <c r="B1007" i="7"/>
  <c r="B1474" i="7"/>
  <c r="C2177" i="7"/>
  <c r="B1121" i="7"/>
  <c r="C1325" i="7"/>
  <c r="C2514" i="7"/>
  <c r="C2667" i="7"/>
  <c r="C1291" i="7"/>
  <c r="C1583" i="7"/>
  <c r="B3060" i="7"/>
  <c r="B2577" i="7"/>
  <c r="B301" i="7"/>
  <c r="C1317" i="7"/>
  <c r="B1572" i="7"/>
  <c r="C2522" i="7"/>
  <c r="C2488" i="7"/>
  <c r="C2230" i="7"/>
  <c r="C1834" i="7"/>
  <c r="B1529" i="7"/>
  <c r="C2374" i="7"/>
  <c r="B1521" i="7"/>
  <c r="C902" i="7"/>
  <c r="C802" i="7"/>
  <c r="C2849" i="7"/>
  <c r="B2889" i="7"/>
  <c r="C1605" i="7"/>
  <c r="B1625" i="7"/>
  <c r="B831" i="7"/>
  <c r="C514" i="7"/>
  <c r="C561" i="7"/>
  <c r="C1312" i="7"/>
  <c r="B2336" i="7"/>
  <c r="C938" i="7"/>
  <c r="B2238" i="7"/>
  <c r="C1913" i="7"/>
  <c r="B1303" i="7"/>
  <c r="C650" i="7"/>
  <c r="C1614" i="7"/>
  <c r="C1153" i="7"/>
  <c r="B639" i="7"/>
  <c r="B368" i="7"/>
  <c r="B1052" i="7"/>
  <c r="C850" i="7"/>
  <c r="B1049" i="7"/>
  <c r="C1778" i="7"/>
  <c r="C1208" i="7"/>
  <c r="B3213" i="7"/>
  <c r="B1278" i="7"/>
  <c r="C1599" i="7"/>
  <c r="C416" i="7"/>
  <c r="B2693" i="7"/>
  <c r="B724" i="7"/>
  <c r="C1882" i="7"/>
  <c r="C1284" i="7"/>
  <c r="C1346" i="7"/>
  <c r="C2975" i="7"/>
  <c r="C2745" i="7"/>
  <c r="C3058" i="7"/>
  <c r="C2722" i="7"/>
  <c r="C1185" i="7"/>
  <c r="C482" i="7"/>
  <c r="B1891" i="7"/>
  <c r="C1489" i="7"/>
  <c r="B1034" i="7"/>
  <c r="B1673" i="7"/>
  <c r="B2635" i="7"/>
  <c r="B3115" i="7"/>
  <c r="B2307" i="7"/>
  <c r="C758" i="7"/>
  <c r="B325" i="7"/>
  <c r="B2516" i="7"/>
  <c r="B1259" i="7"/>
  <c r="C1264" i="7"/>
  <c r="C2196" i="7"/>
  <c r="B2013" i="7"/>
  <c r="B2478" i="7"/>
  <c r="C3047" i="7"/>
  <c r="C496" i="7"/>
  <c r="C1167" i="7"/>
  <c r="B531" i="7"/>
  <c r="C3087" i="7"/>
  <c r="B761" i="7"/>
  <c r="B1604" i="7"/>
  <c r="B1313" i="7"/>
  <c r="C931" i="7"/>
  <c r="C989" i="7"/>
  <c r="C2677" i="7"/>
  <c r="B1849" i="7"/>
  <c r="C2465" i="7"/>
  <c r="C2653" i="7"/>
  <c r="C922" i="7"/>
  <c r="B1508" i="7"/>
  <c r="C2757" i="7"/>
  <c r="C1678" i="7"/>
  <c r="B811" i="7"/>
  <c r="C2734" i="7"/>
  <c r="B2367" i="7"/>
  <c r="C2226" i="7"/>
  <c r="B576" i="7"/>
  <c r="C1708" i="7"/>
  <c r="B2246" i="7"/>
  <c r="C486" i="7"/>
  <c r="B2698" i="7"/>
  <c r="B2392" i="7"/>
  <c r="C1608" i="7"/>
  <c r="B2084" i="7"/>
  <c r="B1462" i="7"/>
  <c r="B533" i="7"/>
  <c r="C608" i="7"/>
  <c r="C457" i="7"/>
  <c r="C1027" i="7"/>
  <c r="C1515" i="7"/>
  <c r="B261" i="7"/>
  <c r="B2733" i="7"/>
  <c r="C2629" i="7"/>
  <c r="B2781" i="7"/>
  <c r="C1781" i="7"/>
  <c r="C2601" i="7"/>
  <c r="C2407" i="7"/>
  <c r="B2765" i="7"/>
  <c r="B264" i="7"/>
  <c r="B279" i="7"/>
  <c r="C2260" i="7"/>
  <c r="B702" i="7"/>
  <c r="B2041" i="7"/>
  <c r="B553" i="7"/>
  <c r="B1155" i="7"/>
  <c r="B1941" i="7"/>
  <c r="B2003" i="7"/>
  <c r="C2991" i="7"/>
  <c r="B292" i="7"/>
  <c r="B2876" i="7"/>
  <c r="C383" i="7"/>
  <c r="C483" i="7"/>
  <c r="B2467" i="7"/>
  <c r="B1886" i="7"/>
  <c r="B2998" i="7"/>
  <c r="B2645" i="7"/>
  <c r="C3176" i="7"/>
  <c r="C3076" i="7"/>
  <c r="B1421" i="7"/>
  <c r="C3149" i="7"/>
  <c r="B2289" i="7"/>
  <c r="B1166" i="7"/>
  <c r="C3028" i="7"/>
  <c r="B590" i="7"/>
  <c r="B2982" i="7"/>
  <c r="B1422" i="7"/>
  <c r="B2939" i="7"/>
  <c r="C2567" i="7"/>
  <c r="B318" i="7"/>
  <c r="C2879" i="7"/>
  <c r="C1562" i="7"/>
  <c r="C870" i="7"/>
  <c r="C1919" i="7"/>
  <c r="C2054" i="7"/>
  <c r="C2556" i="7"/>
  <c r="B1982" i="7"/>
  <c r="C2679" i="7"/>
  <c r="B2887" i="7"/>
  <c r="B1827" i="7"/>
  <c r="C2824" i="7"/>
  <c r="B1372" i="7"/>
  <c r="C2487" i="7"/>
  <c r="C1498" i="7"/>
  <c r="B2846" i="7"/>
  <c r="C2783" i="7"/>
  <c r="B3044" i="7"/>
  <c r="C2100" i="7"/>
  <c r="C2815" i="7"/>
  <c r="C2451" i="7"/>
  <c r="B3188" i="7"/>
  <c r="B2712" i="7"/>
  <c r="C2890" i="7"/>
  <c r="C1012" i="7"/>
  <c r="B905" i="7"/>
  <c r="B773" i="7"/>
  <c r="C860" i="7"/>
  <c r="C2199" i="7"/>
  <c r="B2275" i="7"/>
  <c r="B2656" i="7"/>
  <c r="C3257" i="7"/>
  <c r="C3219" i="7"/>
  <c r="C716" i="7"/>
  <c r="B743" i="7"/>
  <c r="C2521" i="7"/>
  <c r="B399" i="7"/>
  <c r="C3083" i="7"/>
  <c r="B1205" i="7"/>
  <c r="C2705" i="7"/>
  <c r="C2011" i="7"/>
  <c r="B2177" i="7"/>
  <c r="B2631" i="7"/>
  <c r="B1771" i="7"/>
  <c r="B1424" i="7"/>
  <c r="B315" i="7"/>
  <c r="B2561" i="7"/>
  <c r="B1489" i="7"/>
  <c r="B1237" i="7"/>
  <c r="B3073" i="7"/>
  <c r="B1233" i="7"/>
  <c r="B1584" i="7"/>
  <c r="C2077" i="7"/>
  <c r="C2642" i="7"/>
  <c r="C1645" i="7"/>
  <c r="C2210" i="7"/>
  <c r="B500" i="7"/>
  <c r="C1365" i="7"/>
  <c r="C3099" i="7"/>
  <c r="C2543" i="7"/>
  <c r="B1676" i="7"/>
  <c r="B2984" i="7"/>
  <c r="B370" i="7"/>
  <c r="B568" i="7"/>
  <c r="C2912" i="7"/>
  <c r="B1046" i="7"/>
  <c r="B560" i="7"/>
  <c r="B1666" i="7"/>
  <c r="B1794" i="7"/>
  <c r="B2508" i="7"/>
  <c r="B1890" i="7"/>
  <c r="B1416" i="7"/>
  <c r="C366" i="7"/>
  <c r="B2815" i="7"/>
  <c r="C316" i="7"/>
  <c r="B2298" i="7"/>
  <c r="C2637" i="7"/>
  <c r="B1819" i="7"/>
  <c r="B1497" i="7"/>
  <c r="B1073" i="7"/>
  <c r="C2055" i="7"/>
  <c r="C3201" i="7"/>
  <c r="C1286" i="7"/>
  <c r="B2446" i="7"/>
  <c r="B2702" i="7"/>
  <c r="B2944" i="7"/>
  <c r="B872" i="7"/>
  <c r="B2035" i="7"/>
  <c r="B1635" i="7"/>
  <c r="C2247" i="7"/>
  <c r="B2086" i="7"/>
  <c r="B344" i="7"/>
  <c r="B313" i="7"/>
  <c r="B962" i="7"/>
  <c r="B1542" i="7"/>
  <c r="B3036" i="7"/>
  <c r="C2746" i="7"/>
  <c r="B1977" i="7"/>
  <c r="C2160" i="7"/>
  <c r="B2507" i="7"/>
  <c r="B1659" i="7"/>
  <c r="B2550" i="7"/>
  <c r="C3080" i="7"/>
  <c r="C3192" i="7"/>
  <c r="B382" i="7"/>
  <c r="B1201" i="7"/>
  <c r="B1311" i="7"/>
  <c r="C1262" i="7"/>
  <c r="B2157" i="7"/>
  <c r="C2037" i="7"/>
  <c r="B1035" i="7"/>
  <c r="C1784" i="7"/>
  <c r="B3011" i="7"/>
  <c r="C2685" i="7"/>
  <c r="C1165" i="7"/>
  <c r="C1095" i="7"/>
  <c r="B1349" i="7"/>
  <c r="B393" i="7"/>
  <c r="C2893" i="7"/>
  <c r="B2109" i="7"/>
  <c r="B893" i="7"/>
  <c r="C2329" i="7"/>
  <c r="C2131" i="7"/>
  <c r="B2053" i="7"/>
  <c r="B1554" i="7"/>
  <c r="B1883" i="7"/>
  <c r="B2274" i="7"/>
  <c r="C1677" i="7"/>
  <c r="B3204" i="7"/>
  <c r="C2603" i="7"/>
  <c r="C613" i="7"/>
  <c r="B2620" i="7"/>
  <c r="B1857" i="7"/>
  <c r="B2679" i="7"/>
  <c r="B284" i="7"/>
  <c r="B2154" i="7"/>
  <c r="B1686" i="7"/>
  <c r="B3183" i="7"/>
  <c r="B2856" i="7"/>
  <c r="C2279" i="7"/>
  <c r="C2051" i="7"/>
  <c r="C1960" i="7"/>
  <c r="C2221" i="7"/>
  <c r="C2948" i="7"/>
  <c r="C2578" i="7"/>
  <c r="C1998" i="7"/>
  <c r="C1199" i="7"/>
  <c r="B2011" i="7"/>
  <c r="C610" i="7"/>
  <c r="B1224" i="7"/>
  <c r="B1217" i="7"/>
  <c r="C1798" i="7"/>
  <c r="B2139" i="7"/>
  <c r="B2199" i="7"/>
  <c r="C1135" i="7"/>
  <c r="C1257" i="7"/>
  <c r="B1861" i="7"/>
  <c r="C2583" i="7"/>
  <c r="B1077" i="7"/>
  <c r="B2653" i="7"/>
  <c r="B1717" i="7"/>
  <c r="B2718" i="7"/>
  <c r="B697" i="7"/>
  <c r="B2027" i="7"/>
  <c r="B1026" i="7"/>
  <c r="B1214" i="7"/>
  <c r="C3227" i="7"/>
  <c r="B795" i="7"/>
  <c r="C418" i="7"/>
  <c r="B2375" i="7"/>
  <c r="C2604" i="7"/>
  <c r="C326" i="7"/>
  <c r="C2176" i="7"/>
  <c r="C1155" i="7"/>
  <c r="C2968" i="7"/>
  <c r="C2367" i="7"/>
  <c r="C999" i="7"/>
  <c r="C450" i="7"/>
  <c r="C2024" i="7"/>
  <c r="B1662" i="7"/>
  <c r="B1346" i="7"/>
  <c r="B2932" i="7"/>
  <c r="B1608" i="7"/>
  <c r="B2228" i="7"/>
  <c r="C341" i="7"/>
  <c r="B3134" i="7"/>
  <c r="C807" i="7"/>
  <c r="B798" i="7"/>
  <c r="C1342" i="7"/>
  <c r="C2027" i="7"/>
  <c r="B3184" i="7"/>
  <c r="B1198" i="7"/>
  <c r="C2455" i="7"/>
  <c r="B2459" i="7"/>
  <c r="B992" i="7"/>
  <c r="C2123" i="7"/>
  <c r="B1050" i="7"/>
  <c r="C3089" i="7"/>
  <c r="C1091" i="7"/>
  <c r="C2901" i="7"/>
  <c r="B705" i="7"/>
  <c r="C2660" i="7"/>
  <c r="B2834" i="7"/>
  <c r="B1284" i="7"/>
  <c r="C2534" i="7"/>
  <c r="B1970" i="7"/>
  <c r="B2686" i="7"/>
  <c r="C309" i="7"/>
  <c r="B332" i="7"/>
  <c r="B2850" i="7"/>
  <c r="C1000" i="7"/>
  <c r="B2055" i="7"/>
  <c r="B3059" i="7"/>
  <c r="C1544" i="7"/>
  <c r="B723" i="7"/>
  <c r="B1027" i="7"/>
  <c r="B880" i="7"/>
  <c r="B672" i="7"/>
  <c r="C2283" i="7"/>
  <c r="C2516" i="7"/>
  <c r="C267" i="7"/>
  <c r="C2366" i="7"/>
  <c r="C485" i="7"/>
  <c r="C745" i="7"/>
  <c r="B1274" i="7"/>
  <c r="C1997" i="7"/>
  <c r="B2009" i="7"/>
  <c r="C1066" i="7"/>
  <c r="B3240" i="7"/>
  <c r="C3008" i="7"/>
  <c r="B2334" i="7"/>
  <c r="C1160" i="7"/>
  <c r="C1226" i="7"/>
  <c r="B1333" i="7"/>
  <c r="B3162" i="7"/>
  <c r="C3120" i="7"/>
  <c r="C1086" i="7"/>
  <c r="B2202" i="7"/>
  <c r="B1136" i="7"/>
  <c r="B2216" i="7"/>
  <c r="C2324" i="7"/>
  <c r="C2236" i="7"/>
  <c r="C2365" i="7"/>
  <c r="C1419" i="7"/>
  <c r="B2758" i="7"/>
  <c r="C2962" i="7"/>
  <c r="C2702" i="7"/>
  <c r="B2441" i="7"/>
  <c r="B1836" i="7"/>
  <c r="C463" i="7"/>
  <c r="C2552" i="7"/>
  <c r="B2823" i="7"/>
  <c r="C2889" i="7"/>
  <c r="C2584" i="7"/>
  <c r="B2224" i="7"/>
  <c r="C1045" i="7"/>
  <c r="B954" i="7"/>
  <c r="C292" i="7"/>
  <c r="C815" i="7"/>
  <c r="C789" i="7"/>
  <c r="C2396" i="7"/>
  <c r="C3097" i="7"/>
  <c r="C1718" i="7"/>
  <c r="C818" i="7"/>
  <c r="B2227" i="7"/>
  <c r="C2239" i="7"/>
  <c r="B2624" i="7"/>
  <c r="B924" i="7"/>
  <c r="C3177" i="7"/>
  <c r="B2155" i="7"/>
  <c r="B901" i="7"/>
  <c r="C1385" i="7"/>
  <c r="C1025" i="7"/>
  <c r="C555" i="7"/>
  <c r="B3118" i="7"/>
  <c r="B1545" i="7"/>
  <c r="C2444" i="7"/>
  <c r="C2301" i="7"/>
  <c r="C2915" i="7"/>
  <c r="C324" i="7"/>
  <c r="C3166" i="7"/>
  <c r="B545" i="7"/>
  <c r="C2876" i="7"/>
  <c r="B3058" i="7"/>
  <c r="C1166" i="7"/>
  <c r="C460" i="7"/>
  <c r="B1658" i="7"/>
  <c r="B2072" i="7"/>
  <c r="C2431" i="7"/>
  <c r="B1727" i="7"/>
  <c r="B849" i="7"/>
  <c r="B437" i="7"/>
  <c r="C3124" i="7"/>
  <c r="B1718" i="7"/>
  <c r="C2328" i="7"/>
  <c r="C2882" i="7"/>
  <c r="B3013" i="7"/>
  <c r="C1615" i="7"/>
  <c r="B3053" i="7"/>
  <c r="C778" i="7"/>
  <c r="C2926" i="7"/>
  <c r="C2392" i="7"/>
  <c r="B2873" i="7"/>
  <c r="B1144" i="7"/>
  <c r="B601" i="7"/>
  <c r="B2540" i="7"/>
  <c r="B1885" i="7"/>
  <c r="C736" i="7"/>
  <c r="C2154" i="7"/>
  <c r="B1355" i="7"/>
  <c r="B1211" i="7"/>
  <c r="B2888" i="7"/>
  <c r="C1345" i="7"/>
  <c r="B2559" i="7"/>
  <c r="B987" i="7"/>
  <c r="B1630" i="7"/>
  <c r="B1959" i="7"/>
  <c r="B2012" i="7"/>
  <c r="C2311" i="7"/>
  <c r="B3219" i="7"/>
  <c r="B2641" i="7"/>
  <c r="C441" i="7"/>
  <c r="C1010" i="7"/>
  <c r="C1037" i="7"/>
  <c r="C512" i="7"/>
  <c r="B2487" i="7"/>
  <c r="B2038" i="7"/>
  <c r="C2555" i="7"/>
  <c r="B1793" i="7"/>
  <c r="C1704" i="7"/>
  <c r="C951" i="7"/>
  <c r="B2680" i="7"/>
  <c r="B1091" i="7"/>
  <c r="B2501" i="7"/>
  <c r="C3110" i="7"/>
  <c r="C2460" i="7"/>
  <c r="C854" i="7"/>
  <c r="B1495" i="7"/>
  <c r="B510" i="7"/>
  <c r="C1237" i="7"/>
  <c r="B613" i="7"/>
  <c r="C2358" i="7"/>
  <c r="B2103" i="7"/>
  <c r="C607" i="7"/>
  <c r="B605" i="7"/>
  <c r="B2310" i="7"/>
  <c r="B3153" i="7"/>
  <c r="B1110" i="7"/>
  <c r="C2052" i="7"/>
  <c r="B1384" i="7"/>
  <c r="B1923" i="7"/>
  <c r="C2949" i="7"/>
  <c r="B751" i="7"/>
  <c r="C701" i="7"/>
  <c r="C1280" i="7"/>
  <c r="C3065" i="7"/>
  <c r="B2933" i="7"/>
  <c r="B473" i="7"/>
  <c r="C1650" i="7"/>
  <c r="C1075" i="7"/>
  <c r="C2383" i="7"/>
  <c r="C1930" i="7"/>
  <c r="C530" i="7"/>
  <c r="B1922" i="7"/>
  <c r="C3226" i="7"/>
  <c r="C2673" i="7"/>
  <c r="C282" i="7"/>
  <c r="C2402" i="7"/>
  <c r="C1449" i="7"/>
  <c r="C2792" i="7"/>
  <c r="B3105" i="7"/>
  <c r="B1476" i="7"/>
  <c r="B1469" i="7"/>
  <c r="C2348" i="7"/>
  <c r="C1451" i="7"/>
  <c r="B805" i="7"/>
  <c r="B2223" i="7"/>
  <c r="B2978" i="7"/>
  <c r="C720" i="7"/>
  <c r="C2644" i="7"/>
  <c r="B1626" i="7"/>
  <c r="C910" i="7"/>
  <c r="C391" i="7"/>
  <c r="C2224" i="7"/>
  <c r="C2477" i="7"/>
  <c r="C3011" i="7"/>
  <c r="C495" i="7"/>
  <c r="C2638" i="7"/>
  <c r="C2645" i="7"/>
  <c r="B2782" i="7"/>
  <c r="C2838" i="7"/>
  <c r="C797" i="7"/>
  <c r="C2605" i="7"/>
  <c r="B1258" i="7"/>
  <c r="C2310" i="7"/>
  <c r="C1643" i="7"/>
  <c r="C884" i="7"/>
  <c r="C3108" i="7"/>
  <c r="C1524" i="7"/>
  <c r="C1642" i="7"/>
  <c r="B2626" i="7"/>
  <c r="B1396" i="7"/>
  <c r="C1032" i="7"/>
  <c r="C1200" i="7"/>
  <c r="C1014" i="7"/>
  <c r="C1590" i="7"/>
  <c r="C3103" i="7"/>
  <c r="C1809" i="7"/>
  <c r="B2330" i="7"/>
  <c r="B763" i="7"/>
  <c r="C887" i="7"/>
  <c r="B2995" i="7"/>
  <c r="C2531" i="7"/>
  <c r="B2732" i="7"/>
  <c r="B2213" i="7"/>
  <c r="B1736" i="7"/>
  <c r="C2148" i="7"/>
  <c r="B1394" i="7"/>
  <c r="C1164" i="7"/>
  <c r="B1129" i="7"/>
  <c r="C2529" i="7"/>
  <c r="C1223" i="7"/>
  <c r="C695" i="7"/>
  <c r="B643" i="7"/>
  <c r="B3128" i="7"/>
  <c r="C2574" i="7"/>
  <c r="B270" i="7"/>
  <c r="C1670" i="7"/>
  <c r="C2592" i="7"/>
  <c r="B2353" i="7"/>
  <c r="C2945" i="7"/>
  <c r="B425" i="7"/>
  <c r="C3025" i="7"/>
  <c r="B2629" i="7"/>
  <c r="B2318" i="7"/>
  <c r="C1133" i="7"/>
  <c r="C395" i="7"/>
  <c r="C3034" i="7"/>
  <c r="C2167" i="7"/>
  <c r="B3241" i="7"/>
  <c r="B715" i="7"/>
  <c r="B2169" i="7"/>
  <c r="B2872" i="7"/>
  <c r="C936" i="7"/>
  <c r="B2595" i="7"/>
  <c r="C1752" i="7"/>
  <c r="C595" i="7"/>
  <c r="B2249" i="7"/>
  <c r="C631" i="7"/>
  <c r="B2987" i="7"/>
  <c r="B2934" i="7"/>
  <c r="C2501" i="7"/>
  <c r="C1193" i="7"/>
  <c r="C996" i="7"/>
  <c r="C1763" i="7"/>
  <c r="C2115" i="7"/>
  <c r="B839" i="7"/>
  <c r="C665" i="7"/>
  <c r="B2690" i="7"/>
  <c r="B1523" i="7"/>
  <c r="C1506" i="7"/>
  <c r="B1093" i="7"/>
  <c r="B1343" i="7"/>
  <c r="C1247" i="7"/>
  <c r="B1818" i="7"/>
  <c r="B2659" i="7"/>
  <c r="C647" i="7"/>
  <c r="C2632" i="7"/>
  <c r="C2375" i="7"/>
  <c r="C268" i="7"/>
  <c r="B1802" i="7"/>
  <c r="C2853" i="7"/>
  <c r="B1397" i="7"/>
  <c r="C1360" i="7"/>
  <c r="C1654" i="7"/>
  <c r="B2324" i="7"/>
  <c r="C3231" i="7"/>
  <c r="C3144" i="7"/>
  <c r="C692" i="7"/>
  <c r="C1224" i="7"/>
  <c r="B847" i="7"/>
  <c r="B1701" i="7"/>
  <c r="B633" i="7"/>
  <c r="C991" i="7"/>
  <c r="C2403" i="7"/>
  <c r="C2471" i="7"/>
  <c r="B2742" i="7"/>
  <c r="B2479" i="7"/>
  <c r="C3032" i="7"/>
  <c r="C2983" i="7"/>
  <c r="B1208" i="7"/>
  <c r="C2124" i="7"/>
  <c r="B1629" i="7"/>
  <c r="C1290" i="7"/>
  <c r="B2253" i="7"/>
  <c r="B2067" i="7"/>
  <c r="C1703" i="7"/>
  <c r="B2959" i="7"/>
  <c r="B3189" i="7"/>
  <c r="B2726" i="7"/>
  <c r="C2211" i="7"/>
  <c r="B2513" i="7"/>
  <c r="B832" i="7"/>
  <c r="C2813" i="7"/>
  <c r="C2503" i="7"/>
  <c r="B903" i="7"/>
  <c r="B2633" i="7"/>
  <c r="B1207" i="7"/>
  <c r="B1688" i="7"/>
  <c r="C1316" i="7"/>
  <c r="C1983" i="7"/>
  <c r="B3052" i="7"/>
  <c r="B1380" i="7"/>
  <c r="C1469" i="7"/>
  <c r="C2701" i="7"/>
  <c r="B1366" i="7"/>
  <c r="B547" i="7"/>
  <c r="B3057" i="7"/>
  <c r="B1101" i="7"/>
  <c r="B637" i="7"/>
  <c r="C1682" i="7"/>
  <c r="B3209" i="7"/>
  <c r="B2022" i="7"/>
  <c r="B695" i="7"/>
  <c r="C291" i="7"/>
  <c r="B2381" i="7"/>
  <c r="B2415" i="7"/>
  <c r="C743" i="7"/>
  <c r="C1526" i="7"/>
  <c r="C1840" i="7"/>
  <c r="B2128" i="7"/>
  <c r="B877" i="7"/>
  <c r="C1570" i="7"/>
  <c r="B439" i="7"/>
  <c r="C1461" i="7"/>
  <c r="C2946" i="7"/>
  <c r="B974" i="7"/>
  <c r="C2327" i="7"/>
  <c r="C2227" i="7"/>
  <c r="C3041" i="7"/>
  <c r="B3141" i="7"/>
  <c r="B2235" i="7"/>
  <c r="C1228" i="7"/>
  <c r="B999" i="7"/>
  <c r="C2755" i="7"/>
  <c r="B1264" i="7"/>
  <c r="C2040" i="7"/>
  <c r="C1539" i="7"/>
  <c r="C2197" i="7"/>
  <c r="B1843" i="7"/>
  <c r="B1549" i="7"/>
  <c r="B2272" i="7"/>
  <c r="B1479" i="7"/>
  <c r="B1255" i="7"/>
  <c r="C2400" i="7"/>
  <c r="B530" i="7"/>
  <c r="B2255" i="7"/>
  <c r="B1235" i="7"/>
  <c r="C871" i="7"/>
  <c r="B859" i="7"/>
  <c r="B1865" i="7"/>
  <c r="B1903" i="7"/>
  <c r="B2884" i="7"/>
  <c r="C379" i="7"/>
  <c r="B2098" i="7"/>
  <c r="B776" i="7"/>
  <c r="B1062" i="7"/>
  <c r="B1127" i="7"/>
  <c r="C2165" i="7"/>
  <c r="C3109" i="7"/>
  <c r="B288" i="7"/>
  <c r="B1352" i="7"/>
  <c r="C2663" i="7"/>
  <c r="B2273" i="7"/>
  <c r="C599" i="7"/>
  <c r="C2388" i="7"/>
  <c r="B1471" i="7"/>
  <c r="B803" i="7"/>
  <c r="C845" i="7"/>
  <c r="C1967" i="7"/>
  <c r="C2674" i="7"/>
  <c r="B768" i="7"/>
  <c r="B1611" i="7"/>
  <c r="B495" i="7"/>
  <c r="C3140" i="7"/>
  <c r="C962" i="7"/>
  <c r="B1441" i="7"/>
  <c r="B3231" i="7"/>
  <c r="B2031" i="7"/>
  <c r="B2359" i="7"/>
  <c r="B1028" i="7"/>
  <c r="C594" i="7"/>
  <c r="B623" i="7"/>
  <c r="B2841" i="7"/>
  <c r="B1470" i="7"/>
  <c r="B1197" i="7"/>
  <c r="B1248" i="7"/>
  <c r="C927" i="7"/>
  <c r="B3120" i="7"/>
  <c r="C531" i="7"/>
  <c r="B2763" i="7"/>
  <c r="B3167" i="7"/>
  <c r="C849" i="7"/>
  <c r="B455" i="7"/>
  <c r="C2670" i="7"/>
  <c r="C2445" i="7"/>
  <c r="C3179" i="7"/>
  <c r="B2126" i="7"/>
  <c r="B1003" i="7"/>
  <c r="C3174" i="7"/>
  <c r="B2358" i="7"/>
  <c r="C473" i="7"/>
  <c r="B1847" i="7"/>
  <c r="B1663" i="7"/>
  <c r="C2587" i="7"/>
  <c r="B1345" i="7"/>
  <c r="C1326" i="7"/>
  <c r="B1785" i="7"/>
  <c r="B1772" i="7"/>
  <c r="B2102" i="7"/>
  <c r="B2956" i="7"/>
  <c r="C1937" i="7"/>
  <c r="B3014" i="7"/>
  <c r="B1809" i="7"/>
  <c r="B561" i="7"/>
  <c r="B1440" i="7"/>
  <c r="B1281" i="7"/>
  <c r="C1747" i="7"/>
  <c r="B2751" i="7"/>
  <c r="C3161" i="7"/>
  <c r="B2146" i="7"/>
  <c r="C413" i="7"/>
  <c r="B591" i="7"/>
  <c r="B634" i="7"/>
  <c r="B1414" i="7"/>
  <c r="B3169" i="7"/>
  <c r="C2443" i="7"/>
  <c r="B2080" i="7"/>
  <c r="B1405" i="7"/>
  <c r="C1408" i="7"/>
  <c r="C2172" i="7"/>
  <c r="B3214" i="7"/>
  <c r="B2565" i="7"/>
  <c r="B3035" i="7"/>
  <c r="C767" i="7"/>
  <c r="C2090" i="7"/>
  <c r="B2026" i="7"/>
  <c r="B363" i="7"/>
  <c r="B2483" i="7"/>
  <c r="C2700" i="7"/>
  <c r="C2770" i="7"/>
  <c r="C3241" i="7"/>
  <c r="B2493" i="7"/>
  <c r="B286" i="7"/>
  <c r="C2920" i="7"/>
  <c r="C308" i="7"/>
  <c r="B484" i="7"/>
  <c r="B1692" i="7"/>
  <c r="C1379" i="7"/>
  <c r="C1502" i="7"/>
  <c r="B3054" i="7"/>
  <c r="B2179" i="7"/>
  <c r="B1068" i="7"/>
  <c r="C2259" i="7"/>
  <c r="B879" i="7"/>
  <c r="C1331" i="7"/>
  <c r="B2278" i="7"/>
  <c r="B1889" i="7"/>
  <c r="B817" i="7"/>
  <c r="B729" i="7"/>
  <c r="B2412" i="7"/>
  <c r="C551" i="7"/>
  <c r="C1883" i="7"/>
  <c r="C3043" i="7"/>
  <c r="C2716" i="7"/>
  <c r="C313" i="7"/>
  <c r="C2988" i="7"/>
  <c r="C3048" i="7"/>
  <c r="B464" i="7"/>
  <c r="C891" i="7"/>
  <c r="B1492" i="7"/>
  <c r="C2768" i="7"/>
  <c r="C1529" i="7"/>
  <c r="C1949" i="7"/>
  <c r="B980" i="7"/>
  <c r="B1415" i="7"/>
  <c r="B2534" i="7"/>
  <c r="C2020" i="7"/>
  <c r="C2467" i="7"/>
  <c r="C1023" i="7"/>
  <c r="B1674" i="7"/>
  <c r="C762" i="7"/>
  <c r="C2985" i="7"/>
  <c r="B1370" i="7"/>
  <c r="C489" i="7"/>
  <c r="C684" i="7"/>
  <c r="B1546" i="7"/>
  <c r="C2292" i="7"/>
  <c r="C1813" i="7"/>
  <c r="B709" i="7"/>
  <c r="B1055" i="7"/>
  <c r="C2415" i="7"/>
  <c r="C2922" i="7"/>
  <c r="C547" i="7"/>
  <c r="B320" i="7"/>
  <c r="B3217" i="7"/>
  <c r="C1046" i="7"/>
  <c r="C1377" i="7"/>
  <c r="C1103" i="7"/>
  <c r="B499" i="7"/>
  <c r="C2491" i="7"/>
  <c r="C2010" i="7"/>
  <c r="C1402" i="7"/>
  <c r="B2226" i="7"/>
  <c r="C1253" i="7"/>
  <c r="B825" i="7"/>
  <c r="B1133" i="7"/>
  <c r="B1620" i="7"/>
  <c r="C2414" i="7"/>
  <c r="B413" i="7"/>
  <c r="B1137" i="7"/>
  <c r="C373" i="7"/>
  <c r="C1818" i="7"/>
  <c r="B2539" i="7"/>
  <c r="B440" i="7"/>
  <c r="C280" i="7"/>
  <c r="C360" i="7"/>
  <c r="C3045" i="7"/>
  <c r="C3156" i="7"/>
  <c r="C2571" i="7"/>
  <c r="C2266" i="7"/>
  <c r="B1900" i="7"/>
  <c r="B2342" i="7"/>
  <c r="C3252" i="7"/>
  <c r="C1113" i="7"/>
  <c r="C2862" i="7"/>
  <c r="C852" i="7"/>
  <c r="B1833" i="7"/>
  <c r="B717" i="7"/>
  <c r="B2756" i="7"/>
  <c r="B3109" i="7"/>
  <c r="B625" i="7"/>
  <c r="C1438" i="7"/>
  <c r="B3137" i="7"/>
  <c r="B1134" i="7"/>
  <c r="C2265" i="7"/>
  <c r="B2927" i="7"/>
  <c r="C2899" i="7"/>
  <c r="B1689" i="7"/>
  <c r="B376" i="7"/>
  <c r="B1145" i="7"/>
  <c r="B2610" i="7"/>
  <c r="B339" i="7"/>
  <c r="B448" i="7"/>
  <c r="B2869" i="7"/>
  <c r="B433" i="7"/>
  <c r="C799" i="7"/>
  <c r="B2649" i="7"/>
  <c r="C2869" i="7"/>
  <c r="B1185" i="7"/>
  <c r="B1633" i="7"/>
  <c r="C2730" i="7"/>
  <c r="C1144" i="7"/>
  <c r="C1669" i="7"/>
  <c r="B957" i="7"/>
  <c r="C1845" i="7"/>
  <c r="C2650" i="7"/>
  <c r="B2547" i="7"/>
  <c r="B1894" i="7"/>
  <c r="C405" i="7"/>
  <c r="C387" i="7"/>
  <c r="B614" i="7"/>
  <c r="C816" i="7"/>
  <c r="B1690" i="7"/>
  <c r="B2687" i="7"/>
  <c r="B2923" i="7"/>
  <c r="B1398" i="7"/>
  <c r="C2139" i="7"/>
  <c r="C2006" i="7"/>
  <c r="C968" i="7"/>
  <c r="B889" i="7"/>
  <c r="C1953" i="7"/>
  <c r="C1007" i="7"/>
  <c r="B1763" i="7"/>
  <c r="B2470" i="7"/>
  <c r="C3143" i="7"/>
  <c r="B1167" i="7"/>
  <c r="B671" i="7"/>
  <c r="B2477" i="7"/>
  <c r="B2791" i="7"/>
  <c r="B3230" i="7"/>
  <c r="B3122" i="7"/>
  <c r="C2099" i="7"/>
  <c r="B1378" i="7"/>
  <c r="B899" i="7"/>
  <c r="B733" i="7"/>
  <c r="B1814" i="7"/>
  <c r="B2554" i="7"/>
  <c r="C2180" i="7"/>
  <c r="B1710" i="7"/>
  <c r="B2471" i="7"/>
  <c r="B2082" i="7"/>
  <c r="B1240" i="7"/>
  <c r="B3045" i="7"/>
  <c r="B657" i="7"/>
  <c r="B2519" i="7"/>
  <c r="B295" i="7"/>
  <c r="B501" i="7"/>
  <c r="C1052" i="7"/>
  <c r="B3002" i="7"/>
  <c r="B1181" i="7"/>
  <c r="C2796" i="7"/>
  <c r="C2019" i="7"/>
  <c r="C1015" i="7"/>
  <c r="B2350" i="7"/>
  <c r="B2363" i="7"/>
  <c r="C1265" i="7"/>
  <c r="C2091" i="7"/>
  <c r="B1769" i="7"/>
  <c r="B3192" i="7"/>
  <c r="C2089" i="7"/>
  <c r="C3196" i="7"/>
  <c r="B3205" i="7"/>
  <c r="C2478" i="7"/>
  <c r="C1620" i="7"/>
  <c r="B2911" i="7"/>
  <c r="B3176" i="7"/>
  <c r="C1060" i="7"/>
  <c r="B1805" i="7"/>
  <c r="C1459" i="7"/>
  <c r="C726" i="7"/>
  <c r="B610" i="7"/>
  <c r="B1227" i="7"/>
  <c r="C1229" i="7"/>
  <c r="B3238" i="7"/>
  <c r="B2029" i="7"/>
  <c r="C1601" i="7"/>
  <c r="C2345" i="7"/>
  <c r="B1816" i="7"/>
  <c r="C2174" i="7"/>
  <c r="B1401" i="7"/>
  <c r="B1773" i="7"/>
  <c r="C908" i="7"/>
  <c r="C582" i="7"/>
  <c r="B1731" i="7"/>
  <c r="C2390" i="7"/>
  <c r="C722" i="7"/>
  <c r="B2409" i="7"/>
  <c r="B1871" i="7"/>
  <c r="B3215" i="7"/>
  <c r="C1692" i="7"/>
  <c r="B2717" i="7"/>
  <c r="C2647" i="7"/>
  <c r="C3070" i="7"/>
  <c r="C2291" i="7"/>
  <c r="C331" i="7"/>
  <c r="B2979" i="7"/>
  <c r="C1427" i="7"/>
  <c r="C3184" i="7"/>
  <c r="B611" i="7"/>
  <c r="C2780" i="7"/>
  <c r="B2570" i="7"/>
  <c r="B645" i="7"/>
  <c r="C1540" i="7"/>
  <c r="C1088" i="7"/>
  <c r="C2502" i="7"/>
  <c r="C2784" i="7"/>
  <c r="B2786" i="7"/>
  <c r="C2331" i="7"/>
  <c r="C2540" i="7"/>
  <c r="C347" i="7"/>
  <c r="B3157" i="7"/>
  <c r="C1920" i="7"/>
  <c r="B467" i="7"/>
  <c r="B762" i="7"/>
  <c r="C2845" i="7"/>
  <c r="B2713" i="7"/>
  <c r="C2135" i="7"/>
  <c r="B509" i="7"/>
  <c r="B1393" i="7"/>
  <c r="C819" i="7"/>
  <c r="B3197" i="7"/>
  <c r="B1565" i="7"/>
  <c r="C1684" i="7"/>
  <c r="C1061" i="7"/>
  <c r="C780" i="7"/>
  <c r="C3225" i="7"/>
  <c r="B2376" i="7"/>
  <c r="B543" i="7"/>
  <c r="B2922" i="7"/>
  <c r="C2313" i="7"/>
  <c r="C2321" i="7"/>
  <c r="B328" i="7"/>
  <c r="B1131" i="7"/>
  <c r="B2808" i="7"/>
  <c r="C2775" i="7"/>
  <c r="B1261" i="7"/>
  <c r="B3063" i="7"/>
  <c r="C1734" i="7"/>
  <c r="B306" i="7"/>
  <c r="B2902" i="7"/>
  <c r="B540" i="7"/>
  <c r="C3239" i="7"/>
  <c r="B1494" i="7"/>
  <c r="C1033" i="7"/>
  <c r="C2978" i="7"/>
  <c r="B818" i="7"/>
  <c r="C2339" i="7"/>
  <c r="C949" i="7"/>
  <c r="B1936" i="7"/>
  <c r="C1973" i="7"/>
  <c r="C369" i="7"/>
  <c r="B3016" i="7"/>
  <c r="B438" i="7"/>
  <c r="C1827" i="7"/>
  <c r="C764" i="7"/>
  <c r="C378" i="7"/>
  <c r="B1072" i="7"/>
  <c r="C649" i="7"/>
  <c r="C1314" i="7"/>
  <c r="C2185" i="7"/>
  <c r="C3064" i="7"/>
  <c r="C3050" i="7"/>
  <c r="B381" i="7"/>
  <c r="B2985" i="7"/>
  <c r="B691" i="7"/>
  <c r="C1296" i="7"/>
  <c r="C3249" i="7"/>
  <c r="C1303" i="7"/>
  <c r="C926" i="7"/>
  <c r="B2491" i="7"/>
  <c r="C1532" i="7"/>
  <c r="C1742" i="7"/>
  <c r="B1322" i="7"/>
  <c r="C2186" i="7"/>
  <c r="B415" i="7"/>
  <c r="C1726" i="7"/>
  <c r="B446" i="7"/>
  <c r="B1301" i="7"/>
  <c r="C2515" i="7"/>
  <c r="B784" i="7"/>
  <c r="B2904" i="7"/>
  <c r="C2725" i="7"/>
  <c r="C1238" i="7"/>
  <c r="B1678" i="7"/>
  <c r="C676" i="7"/>
  <c r="B1468" i="7"/>
  <c r="C337" i="7"/>
  <c r="B824" i="7"/>
  <c r="B1204" i="7"/>
  <c r="B1459" i="7"/>
  <c r="C1293" i="7"/>
  <c r="B2451" i="7"/>
  <c r="C1374" i="7"/>
  <c r="B2050" i="7"/>
  <c r="B2452" i="7"/>
  <c r="C2833" i="7"/>
  <c r="C2808" i="7"/>
  <c r="C632" i="7"/>
  <c r="B2950" i="7"/>
  <c r="C1243" i="7"/>
  <c r="C2395" i="7"/>
  <c r="B1976" i="7"/>
  <c r="B2408" i="7"/>
  <c r="C1517" i="7"/>
  <c r="B668" i="7"/>
  <c r="C869" i="7"/>
  <c r="B432" i="7"/>
  <c r="B1417" i="7"/>
  <c r="C354" i="7"/>
  <c r="B1669" i="7"/>
  <c r="B304" i="7"/>
  <c r="B887" i="7"/>
  <c r="B2340" i="7"/>
  <c r="C3213" i="7"/>
  <c r="C1432" i="7"/>
  <c r="B2879" i="7"/>
  <c r="C1874" i="7"/>
  <c r="C2960" i="7"/>
  <c r="C2145" i="7"/>
  <c r="C2947" i="7"/>
  <c r="C2067" i="7"/>
  <c r="C2187" i="7"/>
  <c r="C1569" i="7"/>
  <c r="C2441" i="7"/>
  <c r="B2775" i="7"/>
  <c r="B365" i="7"/>
  <c r="B3027" i="7"/>
  <c r="C1353" i="7"/>
  <c r="C3042" i="7"/>
  <c r="B2099" i="7"/>
  <c r="C1743" i="7"/>
  <c r="B582" i="7"/>
  <c r="C1197" i="7"/>
  <c r="C1283" i="7"/>
  <c r="C672" i="7"/>
  <c r="B2599" i="7"/>
  <c r="C2469" i="7"/>
  <c r="C464" i="7"/>
  <c r="B367" i="7"/>
  <c r="B2694" i="7"/>
  <c r="B1321" i="7"/>
  <c r="C1738" i="7"/>
  <c r="C2251" i="7"/>
  <c r="C2549" i="7"/>
  <c r="C2270" i="7"/>
  <c r="C1922" i="7"/>
  <c r="C2202" i="7"/>
  <c r="C1929" i="7"/>
  <c r="B1407" i="7"/>
  <c r="B2646" i="7"/>
  <c r="B918" i="7"/>
  <c r="B1782" i="7"/>
  <c r="B508" i="7"/>
  <c r="C554" i="7"/>
  <c r="B1636" i="7"/>
  <c r="B640" i="7"/>
  <c r="C3194" i="7"/>
  <c r="C956" i="7"/>
  <c r="C1382" i="7"/>
  <c r="B1023" i="7"/>
  <c r="B2143" i="7"/>
  <c r="B1875" i="7"/>
  <c r="C1681" i="7"/>
  <c r="B2740" i="7"/>
  <c r="B1413" i="7"/>
  <c r="B662" i="7"/>
  <c r="C685" i="7"/>
  <c r="C893" i="7"/>
  <c r="B1092" i="7"/>
  <c r="B1654" i="7"/>
  <c r="C1757" i="7"/>
  <c r="B1588" i="7"/>
  <c r="B1735" i="7"/>
  <c r="C2751" i="7"/>
  <c r="B2366" i="7"/>
  <c r="C2504" i="7"/>
  <c r="B2983" i="7"/>
  <c r="B1919" i="7"/>
  <c r="C2617" i="7"/>
  <c r="B2036" i="7"/>
  <c r="B1555" i="7"/>
  <c r="C1981" i="7"/>
  <c r="B1107" i="7"/>
  <c r="C1534" i="7"/>
  <c r="B2489" i="7"/>
  <c r="B1338" i="7"/>
  <c r="B3095" i="7"/>
  <c r="B1730" i="7"/>
  <c r="B1342" i="7"/>
  <c r="C609" i="7"/>
  <c r="C2883" i="7"/>
  <c r="C1132" i="7"/>
  <c r="C2043" i="7"/>
  <c r="B2735" i="7"/>
  <c r="B2389" i="7"/>
  <c r="C1602" i="7"/>
  <c r="C3072" i="7"/>
  <c r="C1279" i="7"/>
  <c r="B3006" i="7"/>
  <c r="C2379" i="7"/>
  <c r="C1940" i="7"/>
  <c r="B497" i="7"/>
  <c r="B622" i="7"/>
  <c r="C3095" i="7"/>
  <c r="C1837" i="7"/>
  <c r="C2363" i="7"/>
  <c r="B1063" i="7"/>
  <c r="C1854" i="7"/>
  <c r="C2116" i="7"/>
  <c r="B1487" i="7"/>
  <c r="C2711" i="7"/>
  <c r="C2713" i="7"/>
  <c r="C2717" i="7"/>
  <c r="B2007" i="7"/>
  <c r="B1391" i="7"/>
  <c r="C1523" i="7"/>
  <c r="B2728" i="7"/>
  <c r="C2486" i="7"/>
  <c r="C877" i="7"/>
  <c r="C2246" i="7"/>
  <c r="C2028" i="7"/>
  <c r="C1613" i="7"/>
  <c r="C2168" i="7"/>
  <c r="C2059" i="7"/>
  <c r="C2000" i="7"/>
  <c r="B2037" i="7"/>
  <c r="B1641" i="7"/>
  <c r="B1420" i="7"/>
  <c r="B1616" i="7"/>
  <c r="B934" i="7"/>
  <c r="B2222" i="7"/>
  <c r="B1803" i="7"/>
  <c r="B1822" i="7"/>
  <c r="C1581" i="7"/>
  <c r="C2458" i="7"/>
  <c r="B1360" i="7"/>
  <c r="C2169" i="7"/>
  <c r="C2057" i="7"/>
  <c r="B2708" i="7"/>
  <c r="C338" i="7"/>
  <c r="C2118" i="7"/>
  <c r="C1931" i="7"/>
  <c r="C1619" i="7"/>
  <c r="C2683" i="7"/>
  <c r="B2475" i="7"/>
  <c r="C1063" i="7"/>
  <c r="B2773" i="7"/>
  <c r="C3197" i="7"/>
  <c r="C2733" i="7"/>
  <c r="C1486" i="7"/>
  <c r="B400" i="7"/>
  <c r="C344" i="7"/>
  <c r="C3162" i="7"/>
  <c r="C2830" i="7"/>
  <c r="B1239" i="7"/>
  <c r="B1263" i="7"/>
  <c r="C1715" i="7"/>
  <c r="B1854" i="7"/>
  <c r="C2347" i="7"/>
  <c r="C1687" i="7"/>
  <c r="B2948" i="7"/>
  <c r="B2094" i="7"/>
  <c r="B2071" i="7"/>
  <c r="B846" i="7"/>
  <c r="B996" i="7"/>
  <c r="C2995" i="7"/>
  <c r="B2348" i="7"/>
  <c r="C1179" i="7"/>
  <c r="C905" i="7"/>
  <c r="C2473" i="7"/>
  <c r="C2448" i="7"/>
  <c r="B1985" i="7"/>
  <c r="B2966" i="7"/>
  <c r="C556" i="7"/>
  <c r="C2205" i="7"/>
  <c r="B2418" i="7"/>
  <c r="C1019" i="7"/>
  <c r="B2021" i="7"/>
  <c r="B1681" i="7"/>
  <c r="B1490" i="7"/>
  <c r="C689" i="7"/>
  <c r="C2079" i="7"/>
  <c r="B2484" i="7"/>
  <c r="B1687" i="7"/>
  <c r="C1811" i="7"/>
  <c r="B2149" i="7"/>
  <c r="C2822" i="7"/>
  <c r="C2938" i="7"/>
  <c r="B2379" i="7"/>
  <c r="C2533" i="7"/>
  <c r="B2882" i="7"/>
  <c r="B644" i="7"/>
  <c r="C1879" i="7"/>
  <c r="B2866" i="7"/>
  <c r="C727" i="7"/>
  <c r="C739" i="7"/>
  <c r="B2880" i="7"/>
  <c r="B2291" i="7"/>
  <c r="C978" i="7"/>
  <c r="B1488" i="7"/>
  <c r="C1831" i="7"/>
  <c r="C2990" i="7"/>
  <c r="C2308" i="7"/>
  <c r="C1835" i="7"/>
  <c r="B646" i="7"/>
  <c r="C2742" i="7"/>
  <c r="C2752" i="7"/>
  <c r="B384" i="7"/>
  <c r="B2806" i="7"/>
  <c r="B731" i="7"/>
  <c r="B1223" i="7"/>
  <c r="B1161" i="7"/>
  <c r="B947" i="7"/>
  <c r="B2343" i="7"/>
  <c r="C809" i="7"/>
  <c r="B1389" i="7"/>
  <c r="B1780" i="7"/>
  <c r="B1308" i="7"/>
  <c r="C1173" i="7"/>
  <c r="B2061" i="7"/>
  <c r="B3037" i="7"/>
  <c r="B2908" i="7"/>
  <c r="C2973" i="7"/>
  <c r="C2554" i="7"/>
  <c r="C2268" i="7"/>
  <c r="B2136" i="7"/>
  <c r="C766" i="7"/>
  <c r="C1755" i="7"/>
  <c r="B1008" i="7"/>
  <c r="C2340" i="7"/>
  <c r="C2042" i="7"/>
  <c r="B1505" i="7"/>
  <c r="C2420" i="7"/>
  <c r="B653" i="7"/>
  <c r="C335" i="7"/>
  <c r="B1992" i="7"/>
  <c r="C1713" i="7"/>
  <c r="B1365" i="7"/>
  <c r="C533" i="7"/>
  <c r="C1096" i="7"/>
  <c r="C643" i="7"/>
  <c r="C519" i="7"/>
  <c r="B3070" i="7"/>
  <c r="B466" i="7"/>
  <c r="C2144" i="7"/>
  <c r="B2233" i="7"/>
  <c r="C2873" i="7"/>
  <c r="C2300" i="7"/>
  <c r="C1849" i="7"/>
  <c r="C1407" i="7"/>
  <c r="C1487" i="7"/>
  <c r="B1784" i="7"/>
  <c r="C568" i="7"/>
  <c r="C2356" i="7"/>
  <c r="B338" i="7"/>
  <c r="C980" i="7"/>
  <c r="B2691" i="7"/>
  <c r="B2049" i="7"/>
  <c r="C1387" i="7"/>
  <c r="B1327" i="7"/>
  <c r="B3201" i="7"/>
  <c r="B1532" i="7"/>
  <c r="C2510" i="7"/>
  <c r="C1987" i="7"/>
  <c r="B485" i="7"/>
  <c r="C1888" i="7"/>
  <c r="B2964" i="7"/>
  <c r="B2438" i="7"/>
  <c r="B2704" i="7"/>
  <c r="C1560" i="7"/>
  <c r="C2848" i="7"/>
  <c r="C2234" i="7"/>
  <c r="B2706" i="7"/>
  <c r="C1833" i="7"/>
  <c r="C1207" i="7"/>
  <c r="C3220" i="7"/>
  <c r="B2912" i="7"/>
  <c r="C2569" i="7"/>
  <c r="C279" i="7"/>
  <c r="C588" i="7"/>
  <c r="B1810" i="7"/>
  <c r="B2837" i="7"/>
  <c r="B1720" i="7"/>
  <c r="C729" i="7"/>
  <c r="C1985" i="7"/>
  <c r="B2657" i="7"/>
  <c r="C2333" i="7"/>
  <c r="B3194" i="7"/>
  <c r="B1648" i="7"/>
  <c r="C1370" i="7"/>
  <c r="B1627" i="7"/>
  <c r="B1226" i="7"/>
  <c r="B1655" i="7"/>
  <c r="B939" i="7"/>
  <c r="C2063" i="7"/>
  <c r="B330" i="7"/>
  <c r="B2023" i="7"/>
  <c r="B1708" i="7"/>
  <c r="C2596" i="7"/>
  <c r="B2778" i="7"/>
  <c r="B2839" i="7"/>
  <c r="B1787" i="7"/>
  <c r="B1177" i="7"/>
  <c r="C1110" i="7"/>
  <c r="B2916" i="7"/>
  <c r="C1924" i="7"/>
  <c r="B2456" i="7"/>
  <c r="B1140" i="7"/>
  <c r="C3154" i="7"/>
  <c r="B364" i="7"/>
  <c r="C2305" i="7"/>
  <c r="B2006" i="7"/>
  <c r="B333" i="7"/>
  <c r="B474" i="7"/>
  <c r="C2511" i="7"/>
  <c r="B837" i="7"/>
  <c r="C864" i="7"/>
  <c r="B948" i="7"/>
  <c r="C2102" i="7"/>
  <c r="B3076" i="7"/>
  <c r="C1020" i="7"/>
  <c r="C2550" i="7"/>
  <c r="C808" i="7"/>
  <c r="C423" i="7"/>
  <c r="C2688" i="7"/>
  <c r="C2318" i="7"/>
  <c r="C3255" i="7"/>
  <c r="B2574" i="7"/>
  <c r="B1783" i="7"/>
  <c r="C2976" i="7"/>
  <c r="B1539" i="7"/>
  <c r="B2976" i="7"/>
  <c r="B1400" i="7"/>
  <c r="B2122" i="7"/>
  <c r="B2079" i="7"/>
  <c r="C2525" i="7"/>
  <c r="C1289" i="7"/>
  <c r="B506" i="7"/>
  <c r="C2942" i="7"/>
  <c r="C1803" i="7"/>
  <c r="C2387" i="7"/>
  <c r="B505" i="7"/>
  <c r="B1438" i="7"/>
  <c r="C1536" i="7"/>
  <c r="B1128" i="7"/>
  <c r="C2709" i="7"/>
  <c r="C3071" i="7"/>
  <c r="C1655" i="7"/>
  <c r="B598" i="7"/>
  <c r="B2056" i="7"/>
  <c r="B2282" i="7"/>
  <c r="C1679" i="7"/>
  <c r="B2677" i="7"/>
  <c r="B712" i="7"/>
  <c r="B1918" i="7"/>
  <c r="C2779" i="7"/>
  <c r="C2164" i="7"/>
  <c r="B2671" i="7"/>
  <c r="B357" i="7"/>
  <c r="C2194" i="7"/>
  <c r="C2610" i="7"/>
  <c r="B2867" i="7"/>
  <c r="B579" i="7"/>
  <c r="C1628" i="7"/>
  <c r="C1976" i="7"/>
  <c r="B1939" i="7"/>
  <c r="B1808" i="7"/>
  <c r="C2191" i="7"/>
  <c r="C1297" i="7"/>
  <c r="C2033" i="7"/>
  <c r="B2118" i="7"/>
  <c r="C833" i="7"/>
  <c r="C1143" i="7"/>
  <c r="B615" i="7"/>
  <c r="B1756" i="7"/>
  <c r="B1367" i="7"/>
  <c r="B2142" i="7"/>
  <c r="B2482" i="7"/>
  <c r="C2372" i="7"/>
  <c r="B1935" i="7"/>
  <c r="C1638" i="7"/>
  <c r="C865" i="7"/>
  <c r="B1168" i="7"/>
  <c r="C549" i="7"/>
  <c r="C459" i="7"/>
  <c r="C2023" i="7"/>
  <c r="B2734" i="7"/>
  <c r="C2039" i="7"/>
  <c r="B814" i="7"/>
  <c r="B2399" i="7"/>
  <c r="C1062" i="7"/>
  <c r="B1834" i="7"/>
  <c r="B1282" i="7"/>
  <c r="B2112" i="7"/>
  <c r="C3035" i="7"/>
  <c r="B1538" i="7"/>
  <c r="B603" i="7"/>
  <c r="B807" i="7"/>
  <c r="C878" i="7"/>
  <c r="C921" i="7"/>
  <c r="C2676" i="7"/>
  <c r="B782" i="7"/>
  <c r="B2066" i="7"/>
  <c r="C3217" i="7"/>
  <c r="C1658" i="7"/>
  <c r="B1363" i="7"/>
  <c r="C2496" i="7"/>
  <c r="C751" i="7"/>
  <c r="C1431" i="7"/>
  <c r="B755" i="7"/>
  <c r="B2257" i="7"/>
  <c r="B2028" i="7"/>
  <c r="C694" i="7"/>
  <c r="B2824" i="7"/>
  <c r="B2195" i="7"/>
  <c r="C2183" i="7"/>
  <c r="C1843" i="7"/>
  <c r="B3185" i="7"/>
  <c r="C1035" i="7"/>
  <c r="B1088" i="7"/>
  <c r="C3141" i="7"/>
  <c r="C2530" i="7"/>
  <c r="B1937" i="7"/>
  <c r="C2126" i="7"/>
  <c r="B2621" i="7"/>
  <c r="B746" i="7"/>
  <c r="C1612" i="7"/>
  <c r="C1565" i="7"/>
  <c r="C628" i="7"/>
  <c r="C2615" i="7"/>
  <c r="B1379" i="7"/>
  <c r="C1491" i="7"/>
  <c r="B1522" i="7"/>
  <c r="B2665" i="7"/>
  <c r="B3225" i="7"/>
  <c r="B1934" i="7"/>
  <c r="C811" i="7"/>
  <c r="C587" i="7"/>
  <c r="C2635" i="7"/>
  <c r="B2999" i="7"/>
  <c r="C2193" i="7"/>
  <c r="C1424" i="7"/>
  <c r="C432" i="7"/>
  <c r="B745" i="7"/>
  <c r="C1270" i="7"/>
  <c r="C2416" i="7"/>
  <c r="C574" i="7"/>
  <c r="B2785" i="7"/>
  <c r="C1513" i="7"/>
  <c r="C2977" i="7"/>
  <c r="B765" i="7"/>
  <c r="C2439" i="7"/>
  <c r="C1048" i="7"/>
  <c r="B2212" i="7"/>
  <c r="C2468" i="7"/>
  <c r="B749" i="7"/>
  <c r="C1134" i="7"/>
  <c r="C1300" i="7"/>
  <c r="B2394" i="7"/>
  <c r="B2267" i="7"/>
  <c r="C2732" i="7"/>
  <c r="B606" i="7"/>
  <c r="C1414" i="7"/>
  <c r="B748" i="7"/>
  <c r="B517" i="7"/>
  <c r="B2123" i="7"/>
  <c r="B3257" i="7"/>
  <c r="B1682" i="7"/>
  <c r="C2025" i="7"/>
  <c r="C3021" i="7"/>
  <c r="C1111" i="7"/>
  <c r="C493" i="7"/>
  <c r="B514" i="7"/>
  <c r="B1500" i="7"/>
  <c r="B1872" i="7"/>
  <c r="C3029" i="7"/>
  <c r="C2648" i="7"/>
  <c r="C2257" i="7"/>
  <c r="C1380" i="7"/>
  <c r="B483" i="7"/>
  <c r="C2013" i="7"/>
  <c r="B1254" i="7"/>
  <c r="B2468" i="7"/>
  <c r="C1263" i="7"/>
  <c r="C3151" i="7"/>
  <c r="B1590" i="7"/>
  <c r="B1614" i="7"/>
  <c r="C1398" i="7"/>
  <c r="C1246" i="7"/>
  <c r="C1318" i="7"/>
  <c r="C1825" i="7"/>
  <c r="B630" i="7"/>
  <c r="C3203" i="7"/>
  <c r="C657" i="7"/>
  <c r="C2965" i="7"/>
  <c r="C2231" i="7"/>
  <c r="C2691" i="7"/>
  <c r="B890" i="7"/>
  <c r="B3116" i="7"/>
  <c r="B2184" i="7"/>
  <c r="B2776" i="7"/>
  <c r="B3096" i="7"/>
  <c r="B1697" i="7"/>
  <c r="B527" i="7"/>
  <c r="B1170" i="7"/>
  <c r="B1574" i="7"/>
  <c r="C2861" i="7"/>
  <c r="B2492" i="7"/>
  <c r="B2689" i="7"/>
  <c r="B1887" i="7"/>
  <c r="C2810" i="7"/>
  <c r="B275" i="7"/>
  <c r="C2735" i="7"/>
  <c r="C2639" i="7"/>
  <c r="B2667" i="7"/>
  <c r="B388" i="7"/>
  <c r="C3163" i="7"/>
  <c r="C1707" i="7"/>
  <c r="B2042" i="7"/>
  <c r="C681" i="7"/>
  <c r="B3186" i="7"/>
  <c r="C2175" i="7"/>
  <c r="B2517" i="7"/>
  <c r="B1187" i="7"/>
  <c r="B2544" i="7"/>
  <c r="C2447" i="7"/>
  <c r="B2480" i="7"/>
  <c r="B1251" i="7"/>
  <c r="B3015" i="7"/>
  <c r="C1710" i="7"/>
  <c r="C2646" i="7"/>
  <c r="B1792" i="7"/>
  <c r="C2831" i="7"/>
  <c r="B1010" i="7"/>
  <c r="B1501" i="7"/>
  <c r="C393" i="7"/>
  <c r="C1674" i="7"/>
  <c r="C925" i="7"/>
  <c r="B2750" i="7"/>
  <c r="C1294" i="7"/>
  <c r="C3134" i="7"/>
  <c r="B2024" i="7"/>
  <c r="C3118" i="7"/>
  <c r="B3148" i="7"/>
  <c r="B402" i="7"/>
  <c r="B2242" i="7"/>
  <c r="B3042" i="7"/>
  <c r="B1307" i="7"/>
  <c r="B2510" i="7"/>
  <c r="C1276" i="7"/>
  <c r="B549" i="7"/>
  <c r="B1965" i="7"/>
  <c r="C2357" i="7"/>
  <c r="C1496" i="7"/>
  <c r="B703" i="7"/>
  <c r="C567" i="7"/>
  <c r="C2041" i="7"/>
  <c r="C2762" i="7"/>
  <c r="C591" i="7"/>
  <c r="B2661" i="7"/>
  <c r="B2089" i="7"/>
  <c r="C666" i="7"/>
  <c r="C2474" i="7"/>
  <c r="C1107" i="7"/>
  <c r="C2636" i="7"/>
  <c r="C1125" i="7"/>
  <c r="B1643" i="7"/>
  <c r="C2323" i="7"/>
  <c r="B1940" i="7"/>
  <c r="B2898" i="7"/>
  <c r="B2025" i="7"/>
  <c r="C1030" i="7"/>
  <c r="B2499" i="7"/>
  <c r="B1324" i="7"/>
  <c r="B3098" i="7"/>
  <c r="B973" i="7"/>
  <c r="C3091" i="7"/>
  <c r="C286" i="7"/>
  <c r="B1580" i="7"/>
  <c r="C2106" i="7"/>
  <c r="B436" i="7"/>
  <c r="C3136" i="7"/>
  <c r="B2566" i="7"/>
  <c r="C596" i="7"/>
  <c r="C2463" i="7"/>
  <c r="C1444" i="7"/>
  <c r="B3251" i="7"/>
  <c r="C2935" i="7"/>
  <c r="B3147" i="7"/>
  <c r="B379" i="7"/>
  <c r="B3138" i="7"/>
  <c r="B2558" i="7"/>
  <c r="C2373" i="7"/>
  <c r="B2198" i="7"/>
  <c r="B2895" i="7"/>
  <c r="B1434" i="7"/>
  <c r="B1993" i="7"/>
  <c r="C1611" i="7"/>
  <c r="C525" i="7"/>
  <c r="C940" i="7"/>
  <c r="C304" i="7"/>
  <c r="C1691" i="7"/>
  <c r="C2233" i="7"/>
  <c r="C319" i="7"/>
  <c r="C2558" i="7"/>
  <c r="C1288" i="7"/>
  <c r="C3236" i="7"/>
  <c r="B567" i="7"/>
  <c r="C2430" i="7"/>
  <c r="C566" i="7"/>
  <c r="B660" i="7"/>
  <c r="B3079" i="7"/>
  <c r="B1043" i="7"/>
  <c r="C1477" i="7"/>
  <c r="C2910" i="7"/>
  <c r="B2549" i="7"/>
  <c r="B1943" i="7"/>
  <c r="C456" i="7"/>
  <c r="C1273" i="7"/>
  <c r="B726" i="7"/>
  <c r="B616" i="7"/>
  <c r="C875" i="7"/>
  <c r="B1095" i="7"/>
  <c r="B2920" i="7"/>
  <c r="B1914" i="7"/>
  <c r="C1324" i="7"/>
  <c r="B1152" i="7"/>
  <c r="B812" i="7"/>
  <c r="B1018" i="7"/>
  <c r="C1121" i="7"/>
  <c r="B2994" i="7"/>
  <c r="B1402" i="7"/>
  <c r="B2182" i="7"/>
  <c r="B1789" i="7"/>
  <c r="C3001" i="7"/>
  <c r="C1648" i="7"/>
  <c r="B1045" i="7"/>
  <c r="C361" i="7"/>
  <c r="B2899" i="7"/>
  <c r="B1443" i="7"/>
  <c r="B2171" i="7"/>
  <c r="B2121" i="7"/>
  <c r="B3111" i="7"/>
  <c r="B1054" i="7"/>
  <c r="C2698" i="7"/>
  <c r="C2092" i="7"/>
  <c r="C1609" i="7"/>
  <c r="C3229" i="7"/>
  <c r="B1021" i="7"/>
  <c r="B2423" i="7"/>
  <c r="B2398" i="7"/>
  <c r="C1081" i="7"/>
  <c r="B2504" i="7"/>
  <c r="C1574" i="7"/>
  <c r="C1786" i="7"/>
  <c r="B1525" i="7"/>
  <c r="C1189" i="7"/>
  <c r="B2428" i="7"/>
  <c r="B580" i="7"/>
  <c r="C1050" i="7"/>
  <c r="B2129" i="7"/>
  <c r="C2741" i="7"/>
  <c r="B2219" i="7"/>
  <c r="C897" i="7"/>
  <c r="C3145" i="7"/>
  <c r="C2767" i="7"/>
  <c r="C1653" i="7"/>
  <c r="B1707" i="7"/>
  <c r="C3106" i="7"/>
  <c r="C1995" i="7"/>
  <c r="B451" i="7"/>
  <c r="C981" i="7"/>
  <c r="B1507" i="7"/>
  <c r="B1074" i="7"/>
  <c r="B2807" i="7"/>
  <c r="B1960" i="7"/>
  <c r="B1981" i="7"/>
  <c r="B411" i="7"/>
  <c r="B2070" i="7"/>
  <c r="B1596" i="7"/>
  <c r="C2482" i="7"/>
  <c r="B1568" i="7"/>
  <c r="C1597" i="7"/>
  <c r="C1746" i="7"/>
  <c r="C1630" i="7"/>
  <c r="B2150" i="7"/>
  <c r="B1123" i="7"/>
  <c r="B2900" i="7"/>
  <c r="B2582" i="7"/>
  <c r="C2072" i="7"/>
  <c r="C526" i="7"/>
  <c r="C2871" i="7"/>
  <c r="B1478" i="7"/>
  <c r="B2215" i="7"/>
  <c r="B2010" i="7"/>
  <c r="B1675" i="7"/>
  <c r="C2263" i="7"/>
  <c r="C2290" i="7"/>
  <c r="B1594" i="7"/>
  <c r="C2016" i="7"/>
  <c r="B2410" i="7"/>
  <c r="C697" i="7"/>
  <c r="C1617" i="7"/>
  <c r="C1941" i="7"/>
  <c r="B1099" i="7"/>
  <c r="I115" i="11" l="1"/>
  <c r="X265" i="7"/>
  <c r="U139" i="11"/>
  <c r="U145" i="11"/>
  <c r="U141" i="11"/>
  <c r="U140" i="11"/>
  <c r="U144" i="11"/>
  <c r="U142" i="11"/>
  <c r="H131" i="11"/>
  <c r="V139" i="11" s="1"/>
  <c r="U267" i="7"/>
  <c r="W266" i="7"/>
  <c r="X266" i="7" s="1"/>
  <c r="V266" i="7"/>
  <c r="AB266" i="7"/>
  <c r="AC266" i="7" s="1"/>
  <c r="J114" i="11"/>
  <c r="K111" i="11"/>
  <c r="J118" i="11"/>
  <c r="I119" i="11" s="1"/>
  <c r="AG18" i="15" s="1"/>
  <c r="V144" i="11"/>
  <c r="P210" i="11"/>
  <c r="P208" i="11"/>
  <c r="P209" i="11"/>
  <c r="P211" i="11"/>
  <c r="P207" i="11"/>
  <c r="AC269" i="11"/>
  <c r="AD269" i="11" s="1"/>
  <c r="AF269" i="11"/>
  <c r="AG269" i="11" s="1"/>
  <c r="Y269" i="11"/>
  <c r="X270" i="11"/>
  <c r="Z269" i="11"/>
  <c r="AA269" i="11" s="1"/>
  <c r="B235" i="7"/>
  <c r="B237" i="7"/>
  <c r="E257" i="11" s="1"/>
  <c r="B238" i="7"/>
  <c r="J31" i="8" s="1"/>
  <c r="B114" i="4" s="1"/>
  <c r="C234" i="7"/>
  <c r="B236" i="7"/>
  <c r="B233" i="7"/>
  <c r="D257" i="11" s="1"/>
  <c r="B234" i="7"/>
  <c r="C236" i="7"/>
  <c r="B3259" i="7"/>
  <c r="E258" i="7"/>
  <c r="AN265" i="7"/>
  <c r="AO265" i="7" s="1"/>
  <c r="AG266" i="7"/>
  <c r="AH265" i="7"/>
  <c r="AI265" i="7" s="1"/>
  <c r="AZ265" i="7"/>
  <c r="BA265" i="7" s="1"/>
  <c r="AU265" i="7"/>
  <c r="AV265" i="7" s="1"/>
  <c r="AS266" i="7"/>
  <c r="Z148" i="7"/>
  <c r="Z147" i="7"/>
  <c r="Z151" i="7"/>
  <c r="Z152" i="7"/>
  <c r="Z150" i="7"/>
  <c r="Z149" i="7"/>
  <c r="Z146" i="7"/>
  <c r="C233" i="7"/>
  <c r="D258" i="11" s="1"/>
  <c r="C237" i="7"/>
  <c r="E258" i="11" s="1"/>
  <c r="C3259" i="7"/>
  <c r="C238" i="7"/>
  <c r="C235" i="7"/>
  <c r="Y151" i="7"/>
  <c r="Y149" i="7"/>
  <c r="Y150" i="7"/>
  <c r="Y148" i="7"/>
  <c r="B141" i="7"/>
  <c r="Y146" i="7"/>
  <c r="Y152" i="7"/>
  <c r="Y147" i="7"/>
  <c r="B143" i="7"/>
  <c r="J115" i="11" l="1"/>
  <c r="J20" i="8"/>
  <c r="B100" i="4"/>
  <c r="V142" i="11"/>
  <c r="V140" i="11"/>
  <c r="C151" i="7"/>
  <c r="D151" i="7"/>
  <c r="V143" i="11"/>
  <c r="V145" i="11"/>
  <c r="I131" i="11"/>
  <c r="W140" i="11" s="1"/>
  <c r="V141" i="11"/>
  <c r="H207" i="11"/>
  <c r="AC270" i="11"/>
  <c r="AD270" i="11" s="1"/>
  <c r="X271" i="11"/>
  <c r="Y270" i="11"/>
  <c r="Z270" i="11"/>
  <c r="AA270" i="11" s="1"/>
  <c r="AF270" i="11"/>
  <c r="AG270" i="11" s="1"/>
  <c r="H208" i="11"/>
  <c r="H210" i="11"/>
  <c r="H211" i="11"/>
  <c r="K114" i="11"/>
  <c r="K118" i="11"/>
  <c r="J119" i="11" s="1"/>
  <c r="AH18" i="15" s="1"/>
  <c r="L111" i="11"/>
  <c r="H209" i="11"/>
  <c r="AB267" i="7"/>
  <c r="AC267" i="7" s="1"/>
  <c r="U268" i="7"/>
  <c r="W267" i="7"/>
  <c r="X267" i="7" s="1"/>
  <c r="V267" i="7"/>
  <c r="F151" i="7"/>
  <c r="H151" i="7"/>
  <c r="B151" i="7"/>
  <c r="E259" i="7"/>
  <c r="F258" i="7"/>
  <c r="AU266" i="7"/>
  <c r="AV266" i="7" s="1"/>
  <c r="AZ266" i="7"/>
  <c r="BA266" i="7" s="1"/>
  <c r="AS267" i="7"/>
  <c r="AG267" i="7"/>
  <c r="AH266" i="7"/>
  <c r="AI266" i="7" s="1"/>
  <c r="AN266" i="7"/>
  <c r="AO266" i="7" s="1"/>
  <c r="E151" i="7"/>
  <c r="I14" i="12"/>
  <c r="F150" i="7"/>
  <c r="D150" i="7"/>
  <c r="E150" i="7"/>
  <c r="B150" i="7"/>
  <c r="C150" i="7"/>
  <c r="B142" i="7"/>
  <c r="H150" i="7"/>
  <c r="G150" i="7"/>
  <c r="G151" i="7"/>
  <c r="K115" i="11" l="1"/>
  <c r="J19" i="8"/>
  <c r="B99" i="4"/>
  <c r="V211" i="11"/>
  <c r="W143" i="11"/>
  <c r="W141" i="11"/>
  <c r="W144" i="11"/>
  <c r="W145" i="11"/>
  <c r="W139" i="11"/>
  <c r="W142" i="11"/>
  <c r="S208" i="11"/>
  <c r="T211" i="11"/>
  <c r="U209" i="11"/>
  <c r="U210" i="11"/>
  <c r="U207" i="11"/>
  <c r="V209" i="11"/>
  <c r="U211" i="11"/>
  <c r="S209" i="11"/>
  <c r="V207" i="11"/>
  <c r="T209" i="11"/>
  <c r="S211" i="11"/>
  <c r="T207" i="11"/>
  <c r="J131" i="11"/>
  <c r="X140" i="11" s="1"/>
  <c r="T210" i="11"/>
  <c r="V208" i="11"/>
  <c r="S207" i="11"/>
  <c r="V210" i="11"/>
  <c r="V268" i="7"/>
  <c r="U269" i="7"/>
  <c r="AB268" i="7"/>
  <c r="AC268" i="7" s="1"/>
  <c r="W268" i="7"/>
  <c r="X268" i="7" s="1"/>
  <c r="L118" i="11"/>
  <c r="L114" i="11"/>
  <c r="U208" i="11"/>
  <c r="S210" i="11"/>
  <c r="T208" i="11"/>
  <c r="X272" i="11"/>
  <c r="AC271" i="11"/>
  <c r="AD271" i="11" s="1"/>
  <c r="Z271" i="11"/>
  <c r="AA271" i="11" s="1"/>
  <c r="Y271" i="11"/>
  <c r="AF271" i="11"/>
  <c r="AG271" i="11" s="1"/>
  <c r="AN267" i="7"/>
  <c r="AO267" i="7" s="1"/>
  <c r="AG268" i="7"/>
  <c r="AH267" i="7"/>
  <c r="AI267" i="7" s="1"/>
  <c r="AZ267" i="7"/>
  <c r="BA267" i="7" s="1"/>
  <c r="AU267" i="7"/>
  <c r="AV267" i="7" s="1"/>
  <c r="AS268" i="7"/>
  <c r="F259" i="7"/>
  <c r="E260" i="7"/>
  <c r="G259" i="7"/>
  <c r="H259" i="7" s="1"/>
  <c r="I9" i="12"/>
  <c r="L115" i="11" l="1"/>
  <c r="X142" i="11"/>
  <c r="X143" i="11"/>
  <c r="X144" i="11"/>
  <c r="X141" i="11"/>
  <c r="X145" i="11"/>
  <c r="X139" i="11"/>
  <c r="AF272" i="11"/>
  <c r="AG272" i="11" s="1"/>
  <c r="Y272" i="11"/>
  <c r="Z272" i="11"/>
  <c r="AA272" i="11" s="1"/>
  <c r="AC272" i="11"/>
  <c r="AD272" i="11" s="1"/>
  <c r="X273" i="11"/>
  <c r="W269" i="7"/>
  <c r="X269" i="7" s="1"/>
  <c r="V269" i="7"/>
  <c r="U270" i="7"/>
  <c r="AB269" i="7"/>
  <c r="AC269" i="7" s="1"/>
  <c r="K119" i="11"/>
  <c r="AI18" i="15" s="1"/>
  <c r="L119" i="11"/>
  <c r="AJ18" i="15" s="1"/>
  <c r="E261" i="7"/>
  <c r="F260" i="7"/>
  <c r="G260" i="7"/>
  <c r="H260" i="7" s="1"/>
  <c r="AS269" i="7"/>
  <c r="AZ268" i="7"/>
  <c r="BA268" i="7" s="1"/>
  <c r="AU268" i="7"/>
  <c r="AV268" i="7" s="1"/>
  <c r="AH268" i="7"/>
  <c r="AI268" i="7" s="1"/>
  <c r="AG269" i="7"/>
  <c r="AN268" i="7"/>
  <c r="AO268" i="7" s="1"/>
  <c r="L131" i="11" l="1"/>
  <c r="AK296" i="11"/>
  <c r="AK949" i="11"/>
  <c r="AK1010" i="11"/>
  <c r="AK433" i="11"/>
  <c r="AK1041" i="11"/>
  <c r="AK1197" i="11"/>
  <c r="AK1105" i="11"/>
  <c r="AK285" i="11"/>
  <c r="AK1022" i="11"/>
  <c r="AK823" i="11"/>
  <c r="AK766" i="11"/>
  <c r="AK489" i="11"/>
  <c r="AK529" i="11"/>
  <c r="AK617" i="11"/>
  <c r="AK908" i="11"/>
  <c r="AK329" i="11"/>
  <c r="AK860" i="11"/>
  <c r="AK1124" i="11"/>
  <c r="AK841" i="11"/>
  <c r="AK408" i="11"/>
  <c r="AK1216" i="11"/>
  <c r="AK464" i="11"/>
  <c r="AK708" i="11"/>
  <c r="AK1193" i="11"/>
  <c r="AK587" i="11"/>
  <c r="AK1069" i="11"/>
  <c r="AK802" i="11"/>
  <c r="AK805" i="11"/>
  <c r="AK327" i="11"/>
  <c r="AK1264" i="11"/>
  <c r="AK465" i="11"/>
  <c r="AK933" i="11"/>
  <c r="AK1024" i="11"/>
  <c r="AK293" i="11"/>
  <c r="AK945" i="11"/>
  <c r="AK755" i="11"/>
  <c r="AK281" i="11"/>
  <c r="AK777" i="11"/>
  <c r="AK346" i="11"/>
  <c r="AK481" i="11"/>
  <c r="AK825" i="11"/>
  <c r="AK406" i="11"/>
  <c r="AK1138" i="11"/>
  <c r="AK1094" i="11"/>
  <c r="AK663" i="11"/>
  <c r="AK1228" i="11"/>
  <c r="AK779" i="11"/>
  <c r="AK1040" i="11"/>
  <c r="AK1267" i="11"/>
  <c r="AK712" i="11"/>
  <c r="AK331" i="11"/>
  <c r="AK944" i="11"/>
  <c r="AK292" i="11"/>
  <c r="AK684" i="11"/>
  <c r="AK374" i="11"/>
  <c r="AK300" i="11"/>
  <c r="AK797" i="11"/>
  <c r="AK928" i="11"/>
  <c r="AK345" i="11"/>
  <c r="AK827" i="11"/>
  <c r="AK413" i="11"/>
  <c r="AK470" i="11"/>
  <c r="AK880" i="11"/>
  <c r="AK1073" i="11"/>
  <c r="AK401" i="11"/>
  <c r="AK286" i="11"/>
  <c r="AK969" i="11"/>
  <c r="AK869" i="11"/>
  <c r="AK277" i="11"/>
  <c r="AK1002" i="11"/>
  <c r="AK594" i="11"/>
  <c r="AK1199" i="11"/>
  <c r="AK1217" i="11"/>
  <c r="AK729" i="11"/>
  <c r="AK935" i="11"/>
  <c r="AK482" i="11"/>
  <c r="AK742" i="11"/>
  <c r="AK637" i="11"/>
  <c r="AK399" i="11"/>
  <c r="AK828" i="11"/>
  <c r="AK491" i="11"/>
  <c r="AK1038" i="11"/>
  <c r="AK952" i="11"/>
  <c r="AK838" i="11"/>
  <c r="AK1099" i="11"/>
  <c r="AK1107" i="11"/>
  <c r="AK1245" i="11"/>
  <c r="AK301" i="11"/>
  <c r="AK638" i="11"/>
  <c r="AK713" i="11"/>
  <c r="AK992" i="11"/>
  <c r="AK1165" i="11"/>
  <c r="AK854" i="11"/>
  <c r="AK569" i="11"/>
  <c r="AK276" i="11"/>
  <c r="AK1019" i="11"/>
  <c r="AK1266" i="11"/>
  <c r="AK628" i="11"/>
  <c r="AK1166" i="11"/>
  <c r="AK295" i="11"/>
  <c r="AK789" i="11"/>
  <c r="AK579" i="11"/>
  <c r="AK384" i="11"/>
  <c r="AK796" i="11"/>
  <c r="AK284" i="11"/>
  <c r="AK983" i="11"/>
  <c r="AK839" i="11"/>
  <c r="AK1055" i="11"/>
  <c r="AK765" i="11"/>
  <c r="AK1259" i="11"/>
  <c r="AK644" i="11"/>
  <c r="AK1244" i="11"/>
  <c r="AK833" i="11"/>
  <c r="AK995" i="11"/>
  <c r="AK539" i="11"/>
  <c r="AK1137" i="11"/>
  <c r="AK818" i="11"/>
  <c r="AK1147" i="11"/>
  <c r="AK1100" i="11"/>
  <c r="AK322" i="11"/>
  <c r="AK735" i="11"/>
  <c r="AK692" i="11"/>
  <c r="AK835" i="11"/>
  <c r="AK746" i="11"/>
  <c r="AK403" i="11"/>
  <c r="AK613" i="11"/>
  <c r="AK566" i="11"/>
  <c r="AK1253" i="11"/>
  <c r="AK787" i="11"/>
  <c r="AK599" i="11"/>
  <c r="AK861" i="11"/>
  <c r="AK1133" i="11"/>
  <c r="AK652" i="11"/>
  <c r="AK421" i="11"/>
  <c r="AK353" i="11"/>
  <c r="AK1238" i="11"/>
  <c r="AK769" i="11"/>
  <c r="AK373" i="11"/>
  <c r="AK728" i="11"/>
  <c r="AK416" i="11"/>
  <c r="AK419" i="11"/>
  <c r="AK1044" i="11"/>
  <c r="AK1066" i="11"/>
  <c r="AK634" i="11"/>
  <c r="AK1208" i="11"/>
  <c r="AK381" i="11"/>
  <c r="AK1180" i="11"/>
  <c r="AK885" i="11"/>
  <c r="AK1067" i="11"/>
  <c r="AK581" i="11"/>
  <c r="AK965" i="11"/>
  <c r="AK868" i="11"/>
  <c r="AK495" i="11"/>
  <c r="AK660" i="11"/>
  <c r="AK558" i="11"/>
  <c r="AK1053" i="11"/>
  <c r="AK341" i="11"/>
  <c r="AK1119" i="11"/>
  <c r="AK548" i="11"/>
  <c r="AK485" i="11"/>
  <c r="AK342" i="11"/>
  <c r="AK1121" i="11"/>
  <c r="AK1106" i="11"/>
  <c r="AK1260" i="11"/>
  <c r="AK611" i="11"/>
  <c r="AK1084" i="11"/>
  <c r="AK820" i="11"/>
  <c r="AK900" i="11"/>
  <c r="AK510" i="11"/>
  <c r="AK910" i="11"/>
  <c r="AK887" i="11"/>
  <c r="AK667" i="11"/>
  <c r="AK954" i="11"/>
  <c r="AK305" i="11"/>
  <c r="AK512" i="11"/>
  <c r="AK571" i="11"/>
  <c r="AK978" i="11"/>
  <c r="AK1118" i="11"/>
  <c r="AK884" i="11"/>
  <c r="AK1227" i="11"/>
  <c r="AK893" i="11"/>
  <c r="AK753" i="11"/>
  <c r="AK1037" i="11"/>
  <c r="AK323" i="11"/>
  <c r="AK1125" i="11"/>
  <c r="AK915" i="11"/>
  <c r="AK405" i="11"/>
  <c r="AK686" i="11"/>
  <c r="AK896" i="11"/>
  <c r="AK319" i="11"/>
  <c r="AK450" i="11"/>
  <c r="AK696" i="11"/>
  <c r="AK678" i="11"/>
  <c r="AK1088" i="11"/>
  <c r="AK775" i="11"/>
  <c r="AK324" i="11"/>
  <c r="AK1123" i="11"/>
  <c r="AK1093" i="11"/>
  <c r="AK1139" i="11"/>
  <c r="AK862" i="11"/>
  <c r="AK1185" i="11"/>
  <c r="AK1252" i="11"/>
  <c r="AK919" i="11"/>
  <c r="AK326" i="11"/>
  <c r="AK940" i="11"/>
  <c r="AK1080" i="11"/>
  <c r="AK1226" i="11"/>
  <c r="AK917" i="11"/>
  <c r="AK785" i="11"/>
  <c r="AK636" i="11"/>
  <c r="AK786" i="11"/>
  <c r="AK411" i="11"/>
  <c r="AK843" i="11"/>
  <c r="AK604" i="11"/>
  <c r="AK383" i="11"/>
  <c r="AK1169" i="11"/>
  <c r="AK578" i="11"/>
  <c r="AK804" i="11"/>
  <c r="AK310" i="11"/>
  <c r="AK394" i="11"/>
  <c r="AK830" i="11"/>
  <c r="AK1159" i="11"/>
  <c r="AK1046" i="11"/>
  <c r="AK990" i="11"/>
  <c r="AK1247" i="11"/>
  <c r="AK631" i="11"/>
  <c r="AK903" i="11"/>
  <c r="AK386" i="11"/>
  <c r="AK964" i="11"/>
  <c r="AK1195" i="11"/>
  <c r="AK333" i="11"/>
  <c r="AK316" i="11"/>
  <c r="AK473" i="11"/>
  <c r="AK575" i="11"/>
  <c r="AK490" i="11"/>
  <c r="AK453" i="11"/>
  <c r="AK623" i="11"/>
  <c r="AK923" i="11"/>
  <c r="AK542" i="11"/>
  <c r="AK1148" i="11"/>
  <c r="AK695" i="11"/>
  <c r="AK1036" i="11"/>
  <c r="AK772" i="11"/>
  <c r="AK870" i="11"/>
  <c r="AK768" i="11"/>
  <c r="AK1075" i="11"/>
  <c r="AK1091" i="11"/>
  <c r="AK1082" i="11"/>
  <c r="AK699" i="11"/>
  <c r="AK572" i="11"/>
  <c r="AK567" i="11"/>
  <c r="AK641" i="11"/>
  <c r="AK1132" i="11"/>
  <c r="AK352" i="11"/>
  <c r="AK537" i="11"/>
  <c r="AK1215" i="11"/>
  <c r="AK536" i="11"/>
  <c r="AK603" i="11"/>
  <c r="AK882" i="11"/>
  <c r="AK429" i="11"/>
  <c r="AK315" i="11"/>
  <c r="AK863" i="11"/>
  <c r="AK397" i="11"/>
  <c r="AK932" i="11"/>
  <c r="AK1009" i="11"/>
  <c r="AK616" i="11"/>
  <c r="AK303" i="11"/>
  <c r="AK890" i="11"/>
  <c r="AK563" i="11"/>
  <c r="AK458" i="11"/>
  <c r="AK625" i="11"/>
  <c r="AK443" i="11"/>
  <c r="AK1173" i="11"/>
  <c r="AK758" i="11"/>
  <c r="AK999" i="11"/>
  <c r="AK460" i="11"/>
  <c r="AK849" i="11"/>
  <c r="AK842" i="11"/>
  <c r="AK527" i="11"/>
  <c r="AK774" i="11"/>
  <c r="AK662" i="11"/>
  <c r="AK274" i="11"/>
  <c r="AK387" i="11"/>
  <c r="AK1154" i="11"/>
  <c r="AK986" i="11"/>
  <c r="AK975" i="11"/>
  <c r="AK1117" i="11"/>
  <c r="AK889" i="11"/>
  <c r="AK871" i="11"/>
  <c r="AK520" i="11"/>
  <c r="AK674" i="11"/>
  <c r="AK993" i="11"/>
  <c r="AK1172" i="11"/>
  <c r="AK299" i="11"/>
  <c r="AK873" i="11"/>
  <c r="AK1248" i="11"/>
  <c r="AK724" i="11"/>
  <c r="AK857" i="11"/>
  <c r="AK280" i="11"/>
  <c r="AK752" i="11"/>
  <c r="AK741" i="11"/>
  <c r="AK1128" i="11"/>
  <c r="AK463" i="11"/>
  <c r="AK817" i="11"/>
  <c r="AK749" i="11"/>
  <c r="AK921" i="11"/>
  <c r="AK291" i="11"/>
  <c r="AK474" i="11"/>
  <c r="AK991" i="11"/>
  <c r="AK531" i="11"/>
  <c r="AK710" i="11"/>
  <c r="AK1112" i="11"/>
  <c r="AK1068" i="11"/>
  <c r="AK347" i="11"/>
  <c r="AK1198" i="11"/>
  <c r="AK573" i="11"/>
  <c r="AK541" i="11"/>
  <c r="AK707" i="11"/>
  <c r="AK892" i="11"/>
  <c r="AK596" i="11"/>
  <c r="AK551" i="11"/>
  <c r="AK595" i="11"/>
  <c r="AK445" i="11"/>
  <c r="AK767" i="11"/>
  <c r="AK1130" i="11"/>
  <c r="AK759" i="11"/>
  <c r="AK626" i="11"/>
  <c r="AK1162" i="11"/>
  <c r="AK1014" i="11"/>
  <c r="AK977" i="11"/>
  <c r="AK476" i="11"/>
  <c r="AK697" i="11"/>
  <c r="AK852" i="11"/>
  <c r="AK943" i="11"/>
  <c r="AK976" i="11"/>
  <c r="AK1261" i="11"/>
  <c r="AK438" i="11"/>
  <c r="AK655" i="11"/>
  <c r="AK1160" i="11"/>
  <c r="AK788" i="11"/>
  <c r="AK640" i="11"/>
  <c r="AK518" i="11"/>
  <c r="AK726" i="11"/>
  <c r="AK670" i="11"/>
  <c r="AK909" i="11"/>
  <c r="AK810" i="11"/>
  <c r="AK1184" i="11"/>
  <c r="AK590" i="11"/>
  <c r="AK365" i="11"/>
  <c r="AK972" i="11"/>
  <c r="AK894" i="11"/>
  <c r="AK719" i="11"/>
  <c r="AK1079" i="11"/>
  <c r="AK1113" i="11"/>
  <c r="AK400" i="11"/>
  <c r="AK309" i="11"/>
  <c r="AK675" i="11"/>
  <c r="AK632" i="11"/>
  <c r="AK533" i="11"/>
  <c r="AK912" i="11"/>
  <c r="AK1096" i="11"/>
  <c r="AK980" i="11"/>
  <c r="AK1122" i="11"/>
  <c r="AK916" i="11"/>
  <c r="AK739" i="11"/>
  <c r="AK574" i="11"/>
  <c r="AK953" i="11"/>
  <c r="AK1210" i="11"/>
  <c r="AK1029" i="11"/>
  <c r="AK618" i="11"/>
  <c r="AK1003" i="11"/>
  <c r="AK449" i="11"/>
  <c r="AK337" i="11"/>
  <c r="AK718" i="11"/>
  <c r="AK792" i="11"/>
  <c r="AK404" i="11"/>
  <c r="AK1018" i="11"/>
  <c r="AK409" i="11"/>
  <c r="AK693" i="11"/>
  <c r="AK1141" i="11"/>
  <c r="AK677" i="11"/>
  <c r="AK877" i="11"/>
  <c r="AK1035" i="11"/>
  <c r="AK484" i="11"/>
  <c r="AK770" i="11"/>
  <c r="AK784" i="11"/>
  <c r="AK998" i="11"/>
  <c r="AK957" i="11"/>
  <c r="AK418" i="11"/>
  <c r="AK845" i="11"/>
  <c r="AK348" i="11"/>
  <c r="AK591" i="11"/>
  <c r="AK946" i="11"/>
  <c r="AK580" i="11"/>
  <c r="AK664" i="11"/>
  <c r="AK562" i="11"/>
  <c r="AK824" i="11"/>
  <c r="AK582" i="11"/>
  <c r="AK488" i="11"/>
  <c r="AK369" i="11"/>
  <c r="AK1007" i="11"/>
  <c r="AK402" i="11"/>
  <c r="AK714" i="11"/>
  <c r="AK1181" i="11"/>
  <c r="AK794" i="11"/>
  <c r="AK730" i="11"/>
  <c r="AK1192" i="11"/>
  <c r="AK1108" i="11"/>
  <c r="AK1077" i="11"/>
  <c r="AK466" i="11"/>
  <c r="AK354" i="11"/>
  <c r="AK879" i="11"/>
  <c r="AK605" i="11"/>
  <c r="AK703" i="11"/>
  <c r="AK507" i="11"/>
  <c r="AK951" i="11"/>
  <c r="AK385" i="11"/>
  <c r="AK452" i="11"/>
  <c r="AK1060" i="11"/>
  <c r="AK364" i="11"/>
  <c r="AK351" i="11"/>
  <c r="AK268" i="11"/>
  <c r="AK1163" i="11"/>
  <c r="AK844" i="11"/>
  <c r="AK1191" i="11"/>
  <c r="AK553" i="11"/>
  <c r="AK271" i="11"/>
  <c r="AK653" i="11"/>
  <c r="AK356" i="11"/>
  <c r="AK886" i="11"/>
  <c r="AK1175" i="11"/>
  <c r="AK486" i="11"/>
  <c r="AK456" i="11"/>
  <c r="AK589" i="11"/>
  <c r="AK866" i="11"/>
  <c r="AK358" i="11"/>
  <c r="AK1234" i="11"/>
  <c r="AK538" i="11"/>
  <c r="AK747" i="11"/>
  <c r="AK888" i="11"/>
  <c r="AK744" i="11"/>
  <c r="AK997" i="11"/>
  <c r="AK1087" i="11"/>
  <c r="AK503" i="11"/>
  <c r="AK1222" i="11"/>
  <c r="AK1171" i="11"/>
  <c r="AK565" i="11"/>
  <c r="AK776" i="11"/>
  <c r="AK967" i="11"/>
  <c r="AK1229" i="11"/>
  <c r="AK615" i="11"/>
  <c r="AK690" i="11"/>
  <c r="AK1135" i="11"/>
  <c r="AK1103" i="11"/>
  <c r="AK793" i="11"/>
  <c r="AK357" i="11"/>
  <c r="AK332" i="11"/>
  <c r="AK317" i="11"/>
  <c r="AK454" i="11"/>
  <c r="AK1008" i="11"/>
  <c r="AK832" i="11"/>
  <c r="AK971" i="11"/>
  <c r="AK330" i="11"/>
  <c r="AK960" i="11"/>
  <c r="AK1064" i="11"/>
  <c r="AK1167" i="11"/>
  <c r="AK431" i="11"/>
  <c r="AK899" i="11"/>
  <c r="AK1085" i="11"/>
  <c r="AK829" i="11"/>
  <c r="AK487" i="11"/>
  <c r="AK1182" i="11"/>
  <c r="AK410" i="11"/>
  <c r="AK1200" i="11"/>
  <c r="AK1157" i="11"/>
  <c r="AK748" i="11"/>
  <c r="AK1232" i="11"/>
  <c r="AK378" i="11"/>
  <c r="AK1258" i="11"/>
  <c r="AK1225" i="11"/>
  <c r="AK1027" i="11"/>
  <c r="AK979" i="11"/>
  <c r="AK478" i="11"/>
  <c r="AK530" i="11"/>
  <c r="AK422" i="11"/>
  <c r="AK524" i="11"/>
  <c r="AK425" i="11"/>
  <c r="AK647" i="11"/>
  <c r="AK1170" i="11"/>
  <c r="AK682" i="11"/>
  <c r="AK906" i="11"/>
  <c r="AK1251" i="11"/>
  <c r="AK1176" i="11"/>
  <c r="AK948" i="11"/>
  <c r="AK517" i="11"/>
  <c r="AK959" i="11"/>
  <c r="AK645" i="11"/>
  <c r="AK736" i="11"/>
  <c r="AK340" i="11"/>
  <c r="AK621" i="11"/>
  <c r="AK467" i="11"/>
  <c r="AK781" i="11"/>
  <c r="AK1056" i="11"/>
  <c r="AK1136" i="11"/>
  <c r="AK493" i="11"/>
  <c r="AK938" i="11"/>
  <c r="AK412" i="11"/>
  <c r="AK956" i="11"/>
  <c r="AK469" i="11"/>
  <c r="AK361" i="11"/>
  <c r="AK375" i="11"/>
  <c r="AK513" i="11"/>
  <c r="AK672" i="11"/>
  <c r="AK376" i="11"/>
  <c r="AK897" i="11"/>
  <c r="AK822" i="11"/>
  <c r="AK856" i="11"/>
  <c r="AK1183" i="11"/>
  <c r="AK1145" i="11"/>
  <c r="AK904" i="11"/>
  <c r="AK725" i="11"/>
  <c r="AK809" i="11"/>
  <c r="AK974" i="11"/>
  <c r="AK721" i="11"/>
  <c r="AK1233" i="11"/>
  <c r="AK855" i="11"/>
  <c r="AK1186" i="11"/>
  <c r="AK559" i="11"/>
  <c r="AK1065" i="11"/>
  <c r="AK771" i="11"/>
  <c r="AK434" i="11"/>
  <c r="AK1011" i="11"/>
  <c r="AK415" i="11"/>
  <c r="AK532" i="11"/>
  <c r="AK557" i="11"/>
  <c r="AK313" i="11"/>
  <c r="AK1203" i="11"/>
  <c r="AK902" i="11"/>
  <c r="AK343" i="11"/>
  <c r="AK773" i="11"/>
  <c r="AK505" i="11"/>
  <c r="AK471" i="11"/>
  <c r="AK1059" i="11"/>
  <c r="AK468" i="11"/>
  <c r="AK1072" i="11"/>
  <c r="AK1179" i="11"/>
  <c r="AK658" i="11"/>
  <c r="AK444" i="11"/>
  <c r="AK439" i="11"/>
  <c r="AK344" i="11"/>
  <c r="AK1177" i="11"/>
  <c r="AK502" i="11"/>
  <c r="AK1178" i="11"/>
  <c r="AK350" i="11"/>
  <c r="AK1095" i="11"/>
  <c r="AK1109" i="11"/>
  <c r="AK704" i="11"/>
  <c r="AK1239" i="11"/>
  <c r="AK1219" i="11"/>
  <c r="AK1190" i="11"/>
  <c r="AK743" i="11"/>
  <c r="AK734" i="11"/>
  <c r="AK1078" i="11"/>
  <c r="AK1111" i="11"/>
  <c r="AK778" i="11"/>
  <c r="AK671" i="11"/>
  <c r="AK278" i="11"/>
  <c r="AK504" i="11"/>
  <c r="AK1243" i="11"/>
  <c r="AK1017" i="11"/>
  <c r="AK629" i="11"/>
  <c r="AK907" i="11"/>
  <c r="AK717" i="11"/>
  <c r="AK847" i="11"/>
  <c r="AK307" i="11"/>
  <c r="AK554" i="11"/>
  <c r="AK451" i="11"/>
  <c r="AK432" i="11"/>
  <c r="AK338" i="11"/>
  <c r="AK1152" i="11"/>
  <c r="AK552" i="11"/>
  <c r="AK430" i="11"/>
  <c r="AK442" i="11"/>
  <c r="AK308" i="11"/>
  <c r="AK498" i="11"/>
  <c r="AK275" i="11"/>
  <c r="AK479" i="11"/>
  <c r="AK509" i="11"/>
  <c r="AK1114" i="11"/>
  <c r="AK1031" i="11"/>
  <c r="AK1013" i="11"/>
  <c r="AK996" i="11"/>
  <c r="AK368" i="11"/>
  <c r="AK550" i="11"/>
  <c r="AK511" i="11"/>
  <c r="AK312" i="11"/>
  <c r="AK499" i="11"/>
  <c r="AK1149" i="11"/>
  <c r="AK500" i="11"/>
  <c r="AK898" i="11"/>
  <c r="AK799" i="11"/>
  <c r="AK597" i="11"/>
  <c r="AK803" i="11"/>
  <c r="AK1089" i="11"/>
  <c r="AK521" i="11"/>
  <c r="AK423" i="11"/>
  <c r="AK1250" i="11"/>
  <c r="AK1101" i="11"/>
  <c r="AK564" i="11"/>
  <c r="AK497" i="11"/>
  <c r="AK1218" i="11"/>
  <c r="AK688" i="11"/>
  <c r="AK988" i="11"/>
  <c r="AK751" i="11"/>
  <c r="AK367" i="11"/>
  <c r="AK1001" i="11"/>
  <c r="AK624" i="11"/>
  <c r="AK325" i="11"/>
  <c r="AK994" i="11"/>
  <c r="AK525" i="11"/>
  <c r="AK627" i="11"/>
  <c r="AK1012" i="11"/>
  <c r="AK584" i="11"/>
  <c r="AK359" i="11"/>
  <c r="AK1120" i="11"/>
  <c r="AK568" i="11"/>
  <c r="AK937" i="11"/>
  <c r="AK1153" i="11"/>
  <c r="AK1116" i="11"/>
  <c r="AK1049" i="11"/>
  <c r="AK560" i="11"/>
  <c r="AK435" i="11"/>
  <c r="AK508" i="11"/>
  <c r="AK1223" i="11"/>
  <c r="AK414" i="11"/>
  <c r="AK437" i="11"/>
  <c r="AK556" i="11"/>
  <c r="AK1016" i="11"/>
  <c r="AK441" i="11"/>
  <c r="AK1156" i="11"/>
  <c r="AK1204" i="11"/>
  <c r="AK754" i="11"/>
  <c r="AK619" i="11"/>
  <c r="AK622" i="11"/>
  <c r="AK586" i="11"/>
  <c r="AK1081" i="11"/>
  <c r="AK440" i="11"/>
  <c r="AK648" i="11"/>
  <c r="AK614" i="11"/>
  <c r="AK659" i="11"/>
  <c r="AK1127" i="11"/>
  <c r="AK936" i="11"/>
  <c r="AK1151" i="11"/>
  <c r="AK1224" i="11"/>
  <c r="AK602" i="11"/>
  <c r="AK1086" i="11"/>
  <c r="AK985" i="11"/>
  <c r="AK1131" i="11"/>
  <c r="AK1211" i="11"/>
  <c r="AK801" i="11"/>
  <c r="AK1063" i="11"/>
  <c r="AK1134" i="11"/>
  <c r="AK700" i="11"/>
  <c r="AK950" i="11"/>
  <c r="AK1097" i="11"/>
  <c r="AK911" i="11"/>
  <c r="AK1039" i="11"/>
  <c r="AK289" i="11"/>
  <c r="AK448" i="11"/>
  <c r="AK1201" i="11"/>
  <c r="AK831" i="11"/>
  <c r="AK1110" i="11"/>
  <c r="AK705" i="11"/>
  <c r="AK790" i="11"/>
  <c r="AK272" i="11"/>
  <c r="AK501" i="11"/>
  <c r="AK920" i="11"/>
  <c r="AK398" i="11"/>
  <c r="AK392" i="11"/>
  <c r="AK547" i="11"/>
  <c r="AK760" i="11"/>
  <c r="AK905" i="11"/>
  <c r="AK372" i="11"/>
  <c r="AK706" i="11"/>
  <c r="AK610" i="11"/>
  <c r="AK657" i="11"/>
  <c r="AK1255" i="11"/>
  <c r="AK733" i="11"/>
  <c r="AK477" i="11"/>
  <c r="AK722" i="11"/>
  <c r="AK522" i="11"/>
  <c r="AK806" i="11"/>
  <c r="AK1020" i="11"/>
  <c r="AK720" i="11"/>
  <c r="AK1048" i="11"/>
  <c r="AK1102" i="11"/>
  <c r="AK635" i="11"/>
  <c r="AK1174" i="11"/>
  <c r="AK836" i="11"/>
  <c r="AK764" i="11"/>
  <c r="AK750" i="11"/>
  <c r="AK1242" i="11"/>
  <c r="AK592" i="11"/>
  <c r="AK649" i="11"/>
  <c r="AK1155" i="11"/>
  <c r="AK1023" i="11"/>
  <c r="AK600" i="11"/>
  <c r="AK417" i="11"/>
  <c r="AK427" i="11"/>
  <c r="AK941" i="11"/>
  <c r="AK947" i="11"/>
  <c r="AK279" i="11"/>
  <c r="AK302" i="11"/>
  <c r="AK925" i="11"/>
  <c r="AK297" i="11"/>
  <c r="AK1240" i="11"/>
  <c r="AK428" i="11"/>
  <c r="AK676" i="11"/>
  <c r="AK1021" i="11"/>
  <c r="AK807" i="11"/>
  <c r="AK821" i="11"/>
  <c r="AK459" i="11"/>
  <c r="AK711" i="11"/>
  <c r="AK811" i="11"/>
  <c r="AK665" i="11"/>
  <c r="AK483" i="11"/>
  <c r="AK1083" i="11"/>
  <c r="AK918" i="11"/>
  <c r="AK1070" i="11"/>
  <c r="AK864" i="11"/>
  <c r="AK1241" i="11"/>
  <c r="AK875" i="11"/>
  <c r="AK1071" i="11"/>
  <c r="AK850" i="11"/>
  <c r="AK494" i="11"/>
  <c r="AK812" i="11"/>
  <c r="AK783" i="11"/>
  <c r="AK549" i="11"/>
  <c r="AK858" i="11"/>
  <c r="AK780" i="11"/>
  <c r="AK782" i="11"/>
  <c r="AK851" i="11"/>
  <c r="AK867" i="11"/>
  <c r="AK853" i="11"/>
  <c r="AK1189" i="11"/>
  <c r="AK762" i="11"/>
  <c r="AK290" i="11"/>
  <c r="AK1212" i="11"/>
  <c r="AK731" i="11"/>
  <c r="AK298" i="11"/>
  <c r="AK304" i="11"/>
  <c r="AK455" i="11"/>
  <c r="AK1161" i="11"/>
  <c r="AK1144" i="11"/>
  <c r="AK535" i="11"/>
  <c r="AK306" i="11"/>
  <c r="AK673" i="11"/>
  <c r="AK808" i="11"/>
  <c r="AK269" i="11"/>
  <c r="AK420" i="11"/>
  <c r="AK390" i="11"/>
  <c r="AK981" i="11"/>
  <c r="AK1042" i="11"/>
  <c r="AK543" i="11"/>
  <c r="AK651" i="11"/>
  <c r="AK382" i="11"/>
  <c r="AK1194" i="11"/>
  <c r="AK883" i="11"/>
  <c r="AK872" i="11"/>
  <c r="AK270" i="11"/>
  <c r="AK282" i="11"/>
  <c r="AK1256" i="11"/>
  <c r="AK523" i="11"/>
  <c r="AK1092" i="11"/>
  <c r="AK1098" i="11"/>
  <c r="AK962" i="11"/>
  <c r="AK577" i="11"/>
  <c r="AK931" i="11"/>
  <c r="AK336" i="11"/>
  <c r="AK732" i="11"/>
  <c r="AK363" i="11"/>
  <c r="AK745" i="11"/>
  <c r="AK519" i="11"/>
  <c r="AK396" i="11"/>
  <c r="AK1034" i="11"/>
  <c r="AK740" i="11"/>
  <c r="AK606" i="11"/>
  <c r="AK1050" i="11"/>
  <c r="AK371" i="11"/>
  <c r="AK1213" i="11"/>
  <c r="AK761" i="11"/>
  <c r="AK669" i="11"/>
  <c r="AK492" i="11"/>
  <c r="AK1246" i="11"/>
  <c r="AK393" i="11"/>
  <c r="AK321" i="11"/>
  <c r="AK544" i="11"/>
  <c r="AK1090" i="11"/>
  <c r="AK526" i="11"/>
  <c r="AK819" i="11"/>
  <c r="AK446" i="11"/>
  <c r="AK462" i="11"/>
  <c r="AK506" i="11"/>
  <c r="AK874" i="11"/>
  <c r="AK545" i="11"/>
  <c r="AK546" i="11"/>
  <c r="AK689" i="11"/>
  <c r="AK311" i="11"/>
  <c r="AK335" i="11"/>
  <c r="AK570" i="11"/>
  <c r="AK480" i="11"/>
  <c r="AK555" i="11"/>
  <c r="AK1005" i="11"/>
  <c r="AK273" i="11"/>
  <c r="AK1126" i="11"/>
  <c r="AK881" i="11"/>
  <c r="AK1164" i="11"/>
  <c r="AK989" i="11"/>
  <c r="AK1207" i="11"/>
  <c r="AK716" i="11"/>
  <c r="AK318" i="11"/>
  <c r="AK694" i="11"/>
  <c r="AK1168" i="11"/>
  <c r="AK1254" i="11"/>
  <c r="AK612" i="11"/>
  <c r="AK1058" i="11"/>
  <c r="AK1057" i="11"/>
  <c r="AK633" i="11"/>
  <c r="AK1047" i="11"/>
  <c r="AK939" i="11"/>
  <c r="AK756" i="11"/>
  <c r="AK681" i="11"/>
  <c r="AK666" i="11"/>
  <c r="AK791" i="11"/>
  <c r="AK840" i="11"/>
  <c r="AK608" i="11"/>
  <c r="AK620" i="11"/>
  <c r="AK588" i="11"/>
  <c r="AK334" i="11"/>
  <c r="AK283" i="11"/>
  <c r="AK813" i="11"/>
  <c r="AK816" i="11"/>
  <c r="AK798" i="11"/>
  <c r="AK1076" i="11"/>
  <c r="AK1030" i="11"/>
  <c r="AK984" i="11"/>
  <c r="AK1033" i="11"/>
  <c r="AK930" i="11"/>
  <c r="AK687" i="11"/>
  <c r="AK366" i="11"/>
  <c r="AK391" i="11"/>
  <c r="AK1209" i="11"/>
  <c r="AK339" i="11"/>
  <c r="AK942" i="11"/>
  <c r="AK961" i="11"/>
  <c r="AK1051" i="11"/>
  <c r="AK1236" i="11"/>
  <c r="AK516" i="11"/>
  <c r="AK528" i="11"/>
  <c r="AK1061" i="11"/>
  <c r="AK646" i="11"/>
  <c r="AK561" i="11"/>
  <c r="AK1006" i="11"/>
  <c r="AK1043" i="11"/>
  <c r="AK895" i="11"/>
  <c r="AK1074" i="11"/>
  <c r="AK661" i="11"/>
  <c r="AK650" i="11"/>
  <c r="AK727" i="11"/>
  <c r="AK349" i="11"/>
  <c r="AK609" i="11"/>
  <c r="AK515" i="11"/>
  <c r="AK314" i="11"/>
  <c r="AK1265" i="11"/>
  <c r="AK294" i="11"/>
  <c r="AK1220" i="11"/>
  <c r="AK379" i="11"/>
  <c r="AK475" i="11"/>
  <c r="AK814" i="11"/>
  <c r="AK457" i="11"/>
  <c r="AK585" i="11"/>
  <c r="AK654" i="11"/>
  <c r="AK598" i="11"/>
  <c r="AK1104" i="11"/>
  <c r="AK1214" i="11"/>
  <c r="AK922" i="11"/>
  <c r="AK876" i="11"/>
  <c r="AK763" i="11"/>
  <c r="AK1054" i="11"/>
  <c r="AK436" i="11"/>
  <c r="AK1146" i="11"/>
  <c r="AK1263" i="11"/>
  <c r="AK447" i="11"/>
  <c r="AK642" i="11"/>
  <c r="AK1062" i="11"/>
  <c r="AK815" i="11"/>
  <c r="AK287" i="11"/>
  <c r="AK737" i="11"/>
  <c r="AK1187" i="11"/>
  <c r="AK1205" i="11"/>
  <c r="AK583" i="11"/>
  <c r="AK848" i="11"/>
  <c r="AK643" i="11"/>
  <c r="AK1142" i="11"/>
  <c r="AK723" i="11"/>
  <c r="AK380" i="11"/>
  <c r="AK472" i="11"/>
  <c r="AK826" i="11"/>
  <c r="AK701" i="11"/>
  <c r="AK1268" i="11"/>
  <c r="AK846" i="11"/>
  <c r="AK679" i="11"/>
  <c r="AK1026" i="11"/>
  <c r="AK685" i="11"/>
  <c r="AK878" i="11"/>
  <c r="AK963" i="11"/>
  <c r="AK389" i="11"/>
  <c r="AK1025" i="11"/>
  <c r="AK702" i="11"/>
  <c r="AK1196" i="11"/>
  <c r="AK901" i="11"/>
  <c r="AK1028" i="11"/>
  <c r="AK426" i="11"/>
  <c r="AK800" i="11"/>
  <c r="AK683" i="11"/>
  <c r="AK1015" i="11"/>
  <c r="AK1000" i="11"/>
  <c r="AK395" i="11"/>
  <c r="AK288" i="11"/>
  <c r="AK407" i="11"/>
  <c r="AK968" i="11"/>
  <c r="AK1249" i="11"/>
  <c r="AK461" i="11"/>
  <c r="AK865" i="11"/>
  <c r="AK1004" i="11"/>
  <c r="AK709" i="11"/>
  <c r="AK955" i="11"/>
  <c r="AK360" i="11"/>
  <c r="AK795" i="11"/>
  <c r="AK1188" i="11"/>
  <c r="AK891" i="11"/>
  <c r="AK388" i="11"/>
  <c r="AK1202" i="11"/>
  <c r="AK496" i="11"/>
  <c r="AK1129" i="11"/>
  <c r="AK1257" i="11"/>
  <c r="AK1140" i="11"/>
  <c r="AK1032" i="11"/>
  <c r="AK680" i="11"/>
  <c r="AK934" i="11"/>
  <c r="AK987" i="11"/>
  <c r="AK859" i="11"/>
  <c r="AK834" i="11"/>
  <c r="AK738" i="11"/>
  <c r="AK970" i="11"/>
  <c r="AK377" i="11"/>
  <c r="AK370" i="11"/>
  <c r="AK966" i="11"/>
  <c r="AK540" i="11"/>
  <c r="AK639" i="11"/>
  <c r="AK715" i="11"/>
  <c r="AK1262" i="11"/>
  <c r="AK1143" i="11"/>
  <c r="AK328" i="11"/>
  <c r="AK927" i="11"/>
  <c r="AK1237" i="11"/>
  <c r="AK576" i="11"/>
  <c r="AK362" i="11"/>
  <c r="AK607" i="11"/>
  <c r="AK1231" i="11"/>
  <c r="AK1115" i="11"/>
  <c r="AK958" i="11"/>
  <c r="AK514" i="11"/>
  <c r="AK1052" i="11"/>
  <c r="AK914" i="11"/>
  <c r="AK424" i="11"/>
  <c r="AK1045" i="11"/>
  <c r="AK1235" i="11"/>
  <c r="AK1158" i="11"/>
  <c r="AK691" i="11"/>
  <c r="AK926" i="11"/>
  <c r="AK355" i="11"/>
  <c r="AK656" i="11"/>
  <c r="AK534" i="11"/>
  <c r="AK320" i="11"/>
  <c r="AK1206" i="11"/>
  <c r="AK698" i="11"/>
  <c r="AK601" i="11"/>
  <c r="AK668" i="11"/>
  <c r="AK924" i="11"/>
  <c r="AK757" i="11"/>
  <c r="AK973" i="11"/>
  <c r="AK929" i="11"/>
  <c r="AK593" i="11"/>
  <c r="AK1221" i="11"/>
  <c r="AK982" i="11"/>
  <c r="AK913" i="11"/>
  <c r="AK1230" i="11"/>
  <c r="AK1150" i="11"/>
  <c r="AK630" i="11"/>
  <c r="AK837" i="11"/>
  <c r="B2666" i="11"/>
  <c r="B1499" i="11"/>
  <c r="B1970" i="11"/>
  <c r="B727" i="11"/>
  <c r="B2002" i="11"/>
  <c r="B650" i="11"/>
  <c r="B1022" i="11"/>
  <c r="B1743" i="11"/>
  <c r="B588" i="11"/>
  <c r="B893" i="11"/>
  <c r="B2596" i="11"/>
  <c r="B1389" i="11"/>
  <c r="B2000" i="11"/>
  <c r="B914" i="11"/>
  <c r="B3173" i="11"/>
  <c r="B1511" i="11"/>
  <c r="B2487" i="11"/>
  <c r="B708" i="11"/>
  <c r="B2491" i="11"/>
  <c r="B568" i="11"/>
  <c r="B1571" i="11"/>
  <c r="B2118" i="11"/>
  <c r="B1065" i="11"/>
  <c r="B346" i="11"/>
  <c r="B2692" i="11"/>
  <c r="B2935" i="11"/>
  <c r="B1659" i="11"/>
  <c r="B1557" i="11"/>
  <c r="B3177" i="11"/>
  <c r="B2819" i="11"/>
  <c r="B2560" i="11"/>
  <c r="B1624" i="11"/>
  <c r="B2220" i="11"/>
  <c r="B1827" i="11"/>
  <c r="B1891" i="11"/>
  <c r="B656" i="11"/>
  <c r="B894" i="11"/>
  <c r="B587" i="11"/>
  <c r="B486" i="11"/>
  <c r="B1542" i="11"/>
  <c r="B919" i="11"/>
  <c r="B2071" i="11"/>
  <c r="B1808" i="11"/>
  <c r="B2940" i="11"/>
  <c r="B1974" i="11"/>
  <c r="B1055" i="11"/>
  <c r="B1852" i="11"/>
  <c r="B1873" i="11"/>
  <c r="B1145" i="11"/>
  <c r="B1164" i="11"/>
  <c r="B1314" i="11"/>
  <c r="B1724" i="11"/>
  <c r="B2574" i="11"/>
  <c r="B887" i="11"/>
  <c r="B601" i="11"/>
  <c r="B2543" i="11"/>
  <c r="B3097" i="11"/>
  <c r="B2686" i="11"/>
  <c r="B2396" i="11"/>
  <c r="B3208" i="11"/>
  <c r="B749" i="11"/>
  <c r="B2862" i="11"/>
  <c r="B1391" i="11"/>
  <c r="B493" i="11"/>
  <c r="B3093" i="11"/>
  <c r="B933" i="11"/>
  <c r="B2089" i="11"/>
  <c r="B3096" i="11"/>
  <c r="B1484" i="11"/>
  <c r="B2936" i="11"/>
  <c r="B687" i="11"/>
  <c r="B2328" i="11"/>
  <c r="B2966" i="11"/>
  <c r="B2602" i="11"/>
  <c r="B1205" i="11"/>
  <c r="B3242" i="11"/>
  <c r="B3167" i="11"/>
  <c r="B1569" i="11"/>
  <c r="B576" i="11"/>
  <c r="B2481" i="11"/>
  <c r="B303" i="11"/>
  <c r="B1696" i="11"/>
  <c r="B1277" i="11"/>
  <c r="B3212" i="11"/>
  <c r="B2898" i="11"/>
  <c r="B2874" i="11"/>
  <c r="B2178" i="11"/>
  <c r="B832" i="11"/>
  <c r="B873" i="11"/>
  <c r="B532" i="11"/>
  <c r="B2471" i="11"/>
  <c r="B1985" i="11"/>
  <c r="B1630" i="11"/>
  <c r="B666" i="11"/>
  <c r="B507" i="11"/>
  <c r="B2754" i="11"/>
  <c r="B2953" i="11"/>
  <c r="B773" i="11"/>
  <c r="B1025" i="11"/>
  <c r="B2305" i="11"/>
  <c r="B1710" i="11"/>
  <c r="B559" i="11"/>
  <c r="B475" i="11"/>
  <c r="B1532" i="11"/>
  <c r="B2677" i="11"/>
  <c r="B2756" i="11"/>
  <c r="B2221" i="11"/>
  <c r="B385" i="11"/>
  <c r="B2173" i="11"/>
  <c r="B1472" i="11"/>
  <c r="B1628" i="11"/>
  <c r="B2938" i="11"/>
  <c r="B3158" i="11"/>
  <c r="B703" i="11"/>
  <c r="B2875" i="11"/>
  <c r="B855" i="11"/>
  <c r="B1449" i="11"/>
  <c r="B296" i="11"/>
  <c r="B1423" i="11"/>
  <c r="B2320" i="11"/>
  <c r="B1173" i="11"/>
  <c r="B2691" i="11"/>
  <c r="B578" i="11"/>
  <c r="B2200" i="11"/>
  <c r="B3201" i="11"/>
  <c r="B1908" i="11"/>
  <c r="B3178" i="11"/>
  <c r="B2742" i="11"/>
  <c r="B1361" i="11"/>
  <c r="B1715" i="11"/>
  <c r="B2405" i="11"/>
  <c r="B449" i="11"/>
  <c r="B2255" i="11"/>
  <c r="B3244" i="11"/>
  <c r="B1061" i="11"/>
  <c r="B1619" i="11"/>
  <c r="B1144" i="11"/>
  <c r="B1214" i="11"/>
  <c r="B1447" i="11"/>
  <c r="B505" i="11"/>
  <c r="B1475" i="11"/>
  <c r="B560" i="11"/>
  <c r="B2095" i="11"/>
  <c r="B1648" i="11"/>
  <c r="B2340" i="11"/>
  <c r="B3263" i="11"/>
  <c r="B2615" i="11"/>
  <c r="B1752" i="11"/>
  <c r="B2951" i="11"/>
  <c r="B1036" i="11"/>
  <c r="B1613" i="11"/>
  <c r="B1538" i="11"/>
  <c r="B1530" i="11"/>
  <c r="B295" i="11"/>
  <c r="B2323" i="11"/>
  <c r="B2113" i="11"/>
  <c r="B1572" i="11"/>
  <c r="B950" i="11"/>
  <c r="B1427" i="11"/>
  <c r="B2334" i="11"/>
  <c r="B546" i="11"/>
  <c r="B1346" i="11"/>
  <c r="B1541" i="11"/>
  <c r="B617" i="11"/>
  <c r="B1176" i="11"/>
  <c r="B1607" i="11"/>
  <c r="B1846" i="11"/>
  <c r="B1562" i="11"/>
  <c r="B2167" i="11"/>
  <c r="B348" i="11"/>
  <c r="B831" i="11"/>
  <c r="B2769" i="11"/>
  <c r="B860" i="11"/>
  <c r="B2480" i="11"/>
  <c r="B1650" i="11"/>
  <c r="B2640" i="11"/>
  <c r="B3073" i="11"/>
  <c r="B2029" i="11"/>
  <c r="B994" i="11"/>
  <c r="B3018" i="11"/>
  <c r="B3250" i="11"/>
  <c r="B755" i="11"/>
  <c r="B2455" i="11"/>
  <c r="B1337" i="11"/>
  <c r="B2700" i="11"/>
  <c r="B1474" i="11"/>
  <c r="B1555" i="11"/>
  <c r="B1620" i="11"/>
  <c r="B541" i="11"/>
  <c r="B552" i="11"/>
  <c r="B918" i="11"/>
  <c r="B2181" i="11"/>
  <c r="B1254" i="11"/>
  <c r="B311" i="11"/>
  <c r="B1885" i="11"/>
  <c r="B1074" i="11"/>
  <c r="B2393" i="11"/>
  <c r="B1010" i="11"/>
  <c r="B2280" i="11"/>
  <c r="B1327" i="11"/>
  <c r="B2352" i="11"/>
  <c r="B1070" i="11"/>
  <c r="B437" i="11"/>
  <c r="B2631" i="11"/>
  <c r="B1213" i="11"/>
  <c r="B2141" i="11"/>
  <c r="B1468" i="11"/>
  <c r="B2703" i="11"/>
  <c r="B2230" i="11"/>
  <c r="B1008" i="11"/>
  <c r="B634" i="11"/>
  <c r="B856" i="11"/>
  <c r="B1408" i="11"/>
  <c r="B1779" i="11"/>
  <c r="B1297" i="11"/>
  <c r="B2327" i="11"/>
  <c r="B2213" i="11"/>
  <c r="B1941" i="11"/>
  <c r="B3035" i="11"/>
  <c r="B2123" i="11"/>
  <c r="B1886" i="11"/>
  <c r="B1729" i="11"/>
  <c r="B2858" i="11"/>
  <c r="B1351" i="11"/>
  <c r="B1836" i="11"/>
  <c r="B1201" i="11"/>
  <c r="B3095" i="11"/>
  <c r="B3190" i="11"/>
  <c r="B512" i="11"/>
  <c r="B1546" i="11"/>
  <c r="B2406" i="11"/>
  <c r="B427" i="11"/>
  <c r="B3038" i="11"/>
  <c r="B421" i="11"/>
  <c r="B757" i="11"/>
  <c r="B713" i="11"/>
  <c r="B2316" i="11"/>
  <c r="B2063" i="11"/>
  <c r="B330" i="11"/>
  <c r="B317" i="11"/>
  <c r="B1635" i="11"/>
  <c r="B700" i="11"/>
  <c r="B2084" i="11"/>
  <c r="B1274" i="11"/>
  <c r="B1412" i="11"/>
  <c r="B2120" i="11"/>
  <c r="B1528" i="11"/>
  <c r="B1947" i="11"/>
  <c r="B2934" i="11"/>
  <c r="B2965" i="11"/>
  <c r="B1563" i="11"/>
  <c r="B1805" i="11"/>
  <c r="B964" i="11"/>
  <c r="B3227" i="11"/>
  <c r="B1381" i="11"/>
  <c r="B1460" i="11"/>
  <c r="B1517" i="11"/>
  <c r="B2800" i="11"/>
  <c r="B1432" i="11"/>
  <c r="B376" i="11"/>
  <c r="B710" i="11"/>
  <c r="B2695" i="11"/>
  <c r="B439" i="11"/>
  <c r="B3157" i="11"/>
  <c r="B2440" i="11"/>
  <c r="B1042" i="11"/>
  <c r="B3153" i="11"/>
  <c r="B496" i="11"/>
  <c r="B1135" i="11"/>
  <c r="B2077" i="11"/>
  <c r="B2710" i="11"/>
  <c r="B3220" i="11"/>
  <c r="B982" i="11"/>
  <c r="B818" i="11"/>
  <c r="B318" i="11"/>
  <c r="B2054" i="11"/>
  <c r="B1597" i="11"/>
  <c r="B1039" i="11"/>
  <c r="B1358" i="11"/>
  <c r="B513" i="11"/>
  <c r="B2371" i="11"/>
  <c r="B2422" i="11"/>
  <c r="B1969" i="11"/>
  <c r="B1302" i="11"/>
  <c r="B464" i="11"/>
  <c r="B1105" i="11"/>
  <c r="B1935" i="11"/>
  <c r="B2401" i="11"/>
  <c r="B1340" i="11"/>
  <c r="B966" i="11"/>
  <c r="B1138" i="11"/>
  <c r="B2331" i="11"/>
  <c r="B1368" i="11"/>
  <c r="B3135" i="11"/>
  <c r="B2608" i="11"/>
  <c r="B2342" i="11"/>
  <c r="B1177" i="11"/>
  <c r="B430" i="11"/>
  <c r="B2272" i="11"/>
  <c r="B792" i="11"/>
  <c r="B1485" i="11"/>
  <c r="B2281" i="11"/>
  <c r="B2915" i="11"/>
  <c r="B1200" i="11"/>
  <c r="B2037" i="11"/>
  <c r="B1636" i="11"/>
  <c r="B2824" i="11"/>
  <c r="B782" i="11"/>
  <c r="B416" i="11"/>
  <c r="B937" i="11"/>
  <c r="B1496" i="11"/>
  <c r="B1129" i="11"/>
  <c r="B2964" i="11"/>
  <c r="B2939" i="11"/>
  <c r="B1755" i="11"/>
  <c r="B1424" i="11"/>
  <c r="B497" i="11"/>
  <c r="B1913" i="11"/>
  <c r="B1893" i="11"/>
  <c r="B946" i="11"/>
  <c r="B485" i="11"/>
  <c r="B1625" i="11"/>
  <c r="B726" i="11"/>
  <c r="B2655" i="11"/>
  <c r="B671" i="11"/>
  <c r="B747" i="11"/>
  <c r="B1992" i="11"/>
  <c r="B1033" i="11"/>
  <c r="B1725" i="11"/>
  <c r="B2384" i="11"/>
  <c r="B2618" i="11"/>
  <c r="B1552" i="11"/>
  <c r="B1938" i="11"/>
  <c r="B572" i="11"/>
  <c r="B2762" i="11"/>
  <c r="B2285" i="11"/>
  <c r="B1476" i="11"/>
  <c r="B1051" i="11"/>
  <c r="B425" i="11"/>
  <c r="B854" i="11"/>
  <c r="B2639" i="11"/>
  <c r="B823" i="11"/>
  <c r="B2243" i="11"/>
  <c r="B2685" i="11"/>
  <c r="B1932" i="11"/>
  <c r="B1131" i="11"/>
  <c r="B1137" i="11"/>
  <c r="B2238" i="11"/>
  <c r="B2189" i="11"/>
  <c r="B3148" i="11"/>
  <c r="B2978" i="11"/>
  <c r="B2019" i="11"/>
  <c r="B2712" i="11"/>
  <c r="B1041" i="11"/>
  <c r="B1990" i="11"/>
  <c r="B2069" i="11"/>
  <c r="B2088" i="11"/>
  <c r="B2399" i="11"/>
  <c r="B846" i="11"/>
  <c r="B1897" i="11"/>
  <c r="B398" i="11"/>
  <c r="B1416" i="11"/>
  <c r="B3110" i="11"/>
  <c r="B2830" i="11"/>
  <c r="B3029" i="11"/>
  <c r="B3046" i="11"/>
  <c r="B3252" i="11"/>
  <c r="B953" i="11"/>
  <c r="B3036" i="11"/>
  <c r="B1855" i="11"/>
  <c r="B2869" i="11"/>
  <c r="B812" i="11"/>
  <c r="B2770" i="11"/>
  <c r="B1919" i="11"/>
  <c r="B2737" i="11"/>
  <c r="B1848" i="11"/>
  <c r="B565" i="11"/>
  <c r="B1653" i="11"/>
  <c r="B2364" i="11"/>
  <c r="B1344" i="11"/>
  <c r="B331" i="11"/>
  <c r="B925" i="11"/>
  <c r="B3047" i="11"/>
  <c r="B2590" i="11"/>
  <c r="B2449" i="11"/>
  <c r="B3239" i="11"/>
  <c r="B1178" i="11"/>
  <c r="B1459" i="11"/>
  <c r="B1971" i="11"/>
  <c r="B2344" i="11"/>
  <c r="B2294" i="11"/>
  <c r="B1719" i="11"/>
  <c r="B888" i="11"/>
  <c r="B401" i="11"/>
  <c r="B2207" i="11"/>
  <c r="B1865" i="11"/>
  <c r="B2988" i="11"/>
  <c r="B3149" i="11"/>
  <c r="B2687" i="11"/>
  <c r="B571" i="11"/>
  <c r="B461" i="11"/>
  <c r="B3236" i="11"/>
  <c r="B2614" i="11"/>
  <c r="B2359" i="11"/>
  <c r="B694" i="11"/>
  <c r="B947" i="11"/>
  <c r="B2367" i="11"/>
  <c r="B1179" i="11"/>
  <c r="B766" i="11"/>
  <c r="B1837" i="11"/>
  <c r="B341" i="11"/>
  <c r="B2206" i="11"/>
  <c r="B714" i="11"/>
  <c r="B282" i="11"/>
  <c r="B1781" i="11"/>
  <c r="B2688" i="11"/>
  <c r="B442" i="11"/>
  <c r="B1097" i="11"/>
  <c r="B521" i="11"/>
  <c r="B1043" i="11"/>
  <c r="B2416" i="11"/>
  <c r="B2192" i="11"/>
  <c r="B2216" i="11"/>
  <c r="B1469" i="11"/>
  <c r="B2628" i="11"/>
  <c r="B2240" i="11"/>
  <c r="B462" i="11"/>
  <c r="B1467" i="11"/>
  <c r="B2059" i="11"/>
  <c r="B1711" i="11"/>
  <c r="B3104" i="11"/>
  <c r="B607" i="11"/>
  <c r="B1882" i="11"/>
  <c r="B2337" i="11"/>
  <c r="B313" i="11"/>
  <c r="B2444" i="11"/>
  <c r="B2271" i="11"/>
  <c r="B905" i="11"/>
  <c r="B2499" i="11"/>
  <c r="B599" i="11"/>
  <c r="B1310" i="11"/>
  <c r="B1502" i="11"/>
  <c r="B3261" i="11"/>
  <c r="B3256" i="11"/>
  <c r="B2097" i="11"/>
  <c r="B1922" i="11"/>
  <c r="B1957" i="11"/>
  <c r="B809" i="11"/>
  <c r="B445" i="11"/>
  <c r="B1772" i="11"/>
  <c r="B457" i="11"/>
  <c r="B2621" i="11"/>
  <c r="B2501" i="11"/>
  <c r="B598" i="11"/>
  <c r="B975" i="11"/>
  <c r="B1415" i="11"/>
  <c r="B1367" i="11"/>
  <c r="B1744" i="11"/>
  <c r="B3189" i="11"/>
  <c r="B2921" i="11"/>
  <c r="B2049" i="11"/>
  <c r="B1951" i="11"/>
  <c r="B3066" i="11"/>
  <c r="B1609" i="11"/>
  <c r="B1980" i="11"/>
  <c r="B2578" i="11"/>
  <c r="B927" i="11"/>
  <c r="B1362" i="11"/>
  <c r="B1663" i="11"/>
  <c r="B3164" i="11"/>
  <c r="B640" i="11"/>
  <c r="B1290" i="11"/>
  <c r="B770" i="11"/>
  <c r="B2336" i="11"/>
  <c r="B555" i="11"/>
  <c r="B3050" i="11"/>
  <c r="B316" i="11"/>
  <c r="B2073" i="11"/>
  <c r="B412" i="11"/>
  <c r="B1291" i="11"/>
  <c r="B1356" i="11"/>
  <c r="B375" i="11"/>
  <c r="B2958" i="11"/>
  <c r="B2439" i="11"/>
  <c r="B1100" i="11"/>
  <c r="B1106" i="11"/>
  <c r="B2157" i="11"/>
  <c r="B774" i="11"/>
  <c r="B1782" i="11"/>
  <c r="B1567" i="11"/>
  <c r="B1084" i="11"/>
  <c r="B2042" i="11"/>
  <c r="B1087" i="11"/>
  <c r="B340" i="11"/>
  <c r="B2403" i="11"/>
  <c r="B2998" i="11"/>
  <c r="B2556" i="11"/>
  <c r="B2603" i="11"/>
  <c r="B2476" i="11"/>
  <c r="B305" i="11"/>
  <c r="B1841" i="11"/>
  <c r="B1076" i="11"/>
  <c r="B1219" i="11"/>
  <c r="B545" i="11"/>
  <c r="B1315" i="11"/>
  <c r="B1783" i="11"/>
  <c r="B2326" i="11"/>
  <c r="B867" i="11"/>
  <c r="B613" i="11"/>
  <c r="B2991" i="11"/>
  <c r="B2783" i="11"/>
  <c r="B2865" i="11"/>
  <c r="B3202" i="11"/>
  <c r="B2592" i="11"/>
  <c r="B1305" i="11"/>
  <c r="B1918" i="11"/>
  <c r="B2539" i="11"/>
  <c r="B2175" i="11"/>
  <c r="B636" i="11"/>
  <c r="B800" i="11"/>
  <c r="B2786" i="11"/>
  <c r="B2711" i="11"/>
  <c r="B807" i="11"/>
  <c r="B2630" i="11"/>
  <c r="B508" i="11"/>
  <c r="B2249" i="11"/>
  <c r="B2163" i="11"/>
  <c r="B478" i="11"/>
  <c r="B1046" i="11"/>
  <c r="B1819" i="11"/>
  <c r="B2982" i="11"/>
  <c r="B480" i="11"/>
  <c r="B1694" i="11"/>
  <c r="B2838" i="11"/>
  <c r="B920" i="11"/>
  <c r="B2413" i="11"/>
  <c r="B2179" i="11"/>
  <c r="B2759" i="11"/>
  <c r="B2877" i="11"/>
  <c r="B730" i="11"/>
  <c r="B2341" i="11"/>
  <c r="B2473" i="11"/>
  <c r="B909" i="11"/>
  <c r="B638" i="11"/>
  <c r="B2866" i="11"/>
  <c r="B1171" i="11"/>
  <c r="B2014" i="11"/>
  <c r="B1021" i="11"/>
  <c r="B1748" i="11"/>
  <c r="B2549" i="11"/>
  <c r="B2805" i="11"/>
  <c r="B1175" i="11"/>
  <c r="B1141" i="11"/>
  <c r="B677" i="11"/>
  <c r="B2723" i="11"/>
  <c r="B1190" i="11"/>
  <c r="B2343" i="11"/>
  <c r="B435" i="11"/>
  <c r="B2385" i="11"/>
  <c r="B1497" i="11"/>
  <c r="B751" i="11"/>
  <c r="B1866" i="11"/>
  <c r="B2616" i="11"/>
  <c r="B2185" i="11"/>
  <c r="B3229" i="11"/>
  <c r="B2100" i="11"/>
  <c r="B1821" i="11"/>
  <c r="B506" i="11"/>
  <c r="B3014" i="11"/>
  <c r="B2638" i="11"/>
  <c r="B2184" i="11"/>
  <c r="B892" i="11"/>
  <c r="B3107" i="11"/>
  <c r="B1320" i="11"/>
  <c r="B1451" i="11"/>
  <c r="B1758" i="11"/>
  <c r="B310" i="11"/>
  <c r="B1251" i="11"/>
  <c r="B1984" i="11"/>
  <c r="B1904" i="11"/>
  <c r="B383" i="11"/>
  <c r="B1961" i="11"/>
  <c r="B3188" i="11"/>
  <c r="B2537" i="11"/>
  <c r="B980" i="11"/>
  <c r="B3058" i="11"/>
  <c r="B1707" i="11"/>
  <c r="B1279" i="11"/>
  <c r="B1456" i="11"/>
  <c r="B1824" i="11"/>
  <c r="B356" i="11"/>
  <c r="B2562" i="11"/>
  <c r="B3103" i="11"/>
  <c r="B443" i="11"/>
  <c r="B2105" i="11"/>
  <c r="B390" i="11"/>
  <c r="B2051" i="11"/>
  <c r="B1099" i="11"/>
  <c r="B342" i="11"/>
  <c r="B2789" i="11"/>
  <c r="B3005" i="11"/>
  <c r="B3114" i="11"/>
  <c r="B1229" i="11"/>
  <c r="B744" i="11"/>
  <c r="B1286" i="11"/>
  <c r="B2293" i="11"/>
  <c r="B2629" i="11"/>
  <c r="B783" i="11"/>
  <c r="B602" i="11"/>
  <c r="B2705" i="11"/>
  <c r="B2180" i="11"/>
  <c r="B1764" i="11"/>
  <c r="B2425" i="11"/>
  <c r="B1658" i="11"/>
  <c r="B2442" i="11"/>
  <c r="B1370" i="11"/>
  <c r="B742" i="11"/>
  <c r="B1652" i="11"/>
  <c r="B1185" i="11"/>
  <c r="B611" i="11"/>
  <c r="B1787" i="11"/>
  <c r="B2836" i="11"/>
  <c r="B2635" i="11"/>
  <c r="B1125" i="11"/>
  <c r="B2522" i="11"/>
  <c r="B1053" i="11"/>
  <c r="B1806" i="11"/>
  <c r="B2959" i="11"/>
  <c r="B3232" i="11"/>
  <c r="B664" i="11"/>
  <c r="B2519" i="11"/>
  <c r="B641" i="11"/>
  <c r="B2314" i="11"/>
  <c r="B1601" i="11"/>
  <c r="B816" i="11"/>
  <c r="B538" i="11"/>
  <c r="B1754" i="11"/>
  <c r="B1160" i="11"/>
  <c r="B3210" i="11"/>
  <c r="B2843" i="11"/>
  <c r="B2815" i="11"/>
  <c r="B2976" i="11"/>
  <c r="B2827" i="11"/>
  <c r="B2351" i="11"/>
  <c r="B944" i="11"/>
  <c r="B2260" i="11"/>
  <c r="B1252" i="11"/>
  <c r="B3007" i="11"/>
  <c r="B1093" i="11"/>
  <c r="B2082" i="11"/>
  <c r="B2117" i="11"/>
  <c r="B3108" i="11"/>
  <c r="B1392" i="11"/>
  <c r="B2565" i="11"/>
  <c r="B935" i="11"/>
  <c r="B1721" i="11"/>
  <c r="B415" i="11"/>
  <c r="B2625" i="11"/>
  <c r="B826" i="11"/>
  <c r="B2065" i="11"/>
  <c r="B1616" i="11"/>
  <c r="B799" i="11"/>
  <c r="B1245" i="11"/>
  <c r="B1671" i="11"/>
  <c r="B2847" i="11"/>
  <c r="B2446" i="11"/>
  <c r="B1817" i="11"/>
  <c r="B2308" i="11"/>
  <c r="B2429" i="11"/>
  <c r="B1612" i="11"/>
  <c r="B828" i="11"/>
  <c r="B2833" i="11"/>
  <c r="B596" i="11"/>
  <c r="B1645" i="11"/>
  <c r="B275" i="11"/>
  <c r="B1401" i="11"/>
  <c r="B1518" i="11"/>
  <c r="B992" i="11"/>
  <c r="B2104" i="11"/>
  <c r="B1403" i="11"/>
  <c r="B1342" i="11"/>
  <c r="B2172" i="11"/>
  <c r="B355" i="11"/>
  <c r="B1410" i="11"/>
  <c r="B2745" i="11"/>
  <c r="B1681" i="11"/>
  <c r="B697" i="11"/>
  <c r="B326" i="11"/>
  <c r="B633" i="11"/>
  <c r="B1296" i="11"/>
  <c r="B2122" i="11"/>
  <c r="B668" i="11"/>
  <c r="B1760" i="11"/>
  <c r="B1854" i="11"/>
  <c r="B801" i="11"/>
  <c r="B870" i="11"/>
  <c r="B1280" i="11"/>
  <c r="B1495" i="11"/>
  <c r="B510" i="11"/>
  <c r="B1503" i="11"/>
  <c r="B2661" i="11"/>
  <c r="B1739" i="11"/>
  <c r="B2566" i="11"/>
  <c r="B768" i="11"/>
  <c r="B1683" i="11"/>
  <c r="B886" i="11"/>
  <c r="B3074" i="11"/>
  <c r="B1665" i="11"/>
  <c r="B804" i="11"/>
  <c r="B2039" i="11"/>
  <c r="B2284" i="11"/>
  <c r="B2306" i="11"/>
  <c r="B520" i="11"/>
  <c r="B1736" i="11"/>
  <c r="B3214" i="11"/>
  <c r="B2569" i="11"/>
  <c r="B2489" i="11"/>
  <c r="B1682" i="11"/>
  <c r="B2321" i="11"/>
  <c r="B1384" i="11"/>
  <c r="B2114" i="11"/>
  <c r="B1702" i="11"/>
  <c r="B347" i="11"/>
  <c r="B2518" i="11"/>
  <c r="B2642" i="11"/>
  <c r="B2510" i="11"/>
  <c r="B1348" i="11"/>
  <c r="B1266" i="11"/>
  <c r="B805" i="11"/>
  <c r="B2150" i="11"/>
  <c r="B2540" i="11"/>
  <c r="B990" i="11"/>
  <c r="B721" i="11"/>
  <c r="B2973" i="11"/>
  <c r="B2535" i="11"/>
  <c r="B1281" i="11"/>
  <c r="B3235" i="11"/>
  <c r="B276" i="11"/>
  <c r="B2980" i="11"/>
  <c r="B2106" i="11"/>
  <c r="B1727" i="11"/>
  <c r="B2010" i="11"/>
  <c r="B1124" i="11"/>
  <c r="B2366" i="11"/>
  <c r="B1267" i="11"/>
  <c r="B2222" i="11"/>
  <c r="B2784" i="11"/>
  <c r="B1577" i="11"/>
  <c r="B387" i="11"/>
  <c r="B1257" i="11"/>
  <c r="B896" i="11"/>
  <c r="B2513" i="11"/>
  <c r="B658" i="11"/>
  <c r="B673" i="11"/>
  <c r="B2026" i="11"/>
  <c r="B2276" i="11"/>
  <c r="B3259" i="11"/>
  <c r="B1104" i="11"/>
  <c r="B2812" i="11"/>
  <c r="B2460" i="11"/>
  <c r="B345" i="11"/>
  <c r="B709" i="11"/>
  <c r="B1915" i="11"/>
  <c r="B1056" i="11"/>
  <c r="B1283" i="11"/>
  <c r="B2078" i="11"/>
  <c r="B988" i="11"/>
  <c r="B1067" i="11"/>
  <c r="B1024" i="11"/>
  <c r="B2798" i="11"/>
  <c r="B993" i="11"/>
  <c r="B1508" i="11"/>
  <c r="B1582" i="11"/>
  <c r="B2315" i="11"/>
  <c r="B1676" i="11"/>
  <c r="B2346" i="11"/>
  <c r="B1090" i="11"/>
  <c r="B2099" i="11"/>
  <c r="B1394" i="11"/>
  <c r="B2421" i="11"/>
  <c r="B869" i="11"/>
  <c r="B1248" i="11"/>
  <c r="B1027" i="11"/>
  <c r="B1734" i="11"/>
  <c r="B408" i="11"/>
  <c r="B729" i="11"/>
  <c r="B2317" i="11"/>
  <c r="B1433" i="11"/>
  <c r="B857" i="11"/>
  <c r="B1072" i="11"/>
  <c r="B3198" i="11"/>
  <c r="B3141" i="11"/>
  <c r="B525" i="11"/>
  <c r="B1063" i="11"/>
  <c r="B1698" i="11"/>
  <c r="B2611" i="11"/>
  <c r="B2764" i="11"/>
  <c r="B1506" i="11"/>
  <c r="B2003" i="11"/>
  <c r="B597" i="11"/>
  <c r="B1939" i="11"/>
  <c r="B2457" i="11"/>
  <c r="B791" i="11"/>
  <c r="B1225" i="11"/>
  <c r="B1773" i="11"/>
  <c r="B1850" i="11"/>
  <c r="B372" i="11"/>
  <c r="B2782" i="11"/>
  <c r="B339" i="11"/>
  <c r="B2234" i="11"/>
  <c r="B514" i="11"/>
  <c r="B1769" i="11"/>
  <c r="B684" i="11"/>
  <c r="B2158" i="11"/>
  <c r="B3112" i="11"/>
  <c r="B519" i="11"/>
  <c r="B2595" i="11"/>
  <c r="B1534" i="11"/>
  <c r="B827" i="11"/>
  <c r="B833" i="11"/>
  <c r="B3016" i="11"/>
  <c r="B2430" i="11"/>
  <c r="B1531" i="11"/>
  <c r="B1195" i="11"/>
  <c r="B2330" i="11"/>
  <c r="B2009" i="11"/>
  <c r="B1429" i="11"/>
  <c r="B2133" i="11"/>
  <c r="B1311" i="11"/>
  <c r="B1489" i="11"/>
  <c r="B716" i="11"/>
  <c r="B654" i="11"/>
  <c r="B1018" i="11"/>
  <c r="B889" i="11"/>
  <c r="B628" i="11"/>
  <c r="B849" i="11"/>
  <c r="B3131" i="11"/>
  <c r="B3133" i="11"/>
  <c r="B3087" i="11"/>
  <c r="B2404" i="11"/>
  <c r="B3042" i="11"/>
  <c r="B1241" i="11"/>
  <c r="B2488" i="11"/>
  <c r="B1647" i="11"/>
  <c r="B2382" i="11"/>
  <c r="B3166" i="11"/>
  <c r="B274" i="11"/>
  <c r="B3116" i="11"/>
  <c r="B1554" i="11"/>
  <c r="B3098" i="11"/>
  <c r="B2166" i="11"/>
  <c r="B851" i="11"/>
  <c r="B2226" i="11"/>
  <c r="B1618" i="11"/>
  <c r="B2081" i="11"/>
  <c r="B758" i="11"/>
  <c r="B2946" i="11"/>
  <c r="B2586" i="11"/>
  <c r="B2796" i="11"/>
  <c r="B2146" i="11"/>
  <c r="B2450" i="11"/>
  <c r="B1079" i="11"/>
  <c r="B2999" i="11"/>
  <c r="B1742" i="11"/>
  <c r="B2760" i="11"/>
  <c r="B2601" i="11"/>
  <c r="B2434" i="11"/>
  <c r="B535" i="11"/>
  <c r="B1649" i="11"/>
  <c r="B1964" i="11"/>
  <c r="B1395" i="11"/>
  <c r="B2926" i="11"/>
  <c r="B3174" i="11"/>
  <c r="B824" i="11"/>
  <c r="B2878" i="11"/>
  <c r="B3254" i="11"/>
  <c r="B2947" i="11"/>
  <c r="B1759" i="11"/>
  <c r="B470" i="11"/>
  <c r="B2582" i="11"/>
  <c r="B3125" i="11"/>
  <c r="B1968" i="11"/>
  <c r="B2256" i="11"/>
  <c r="B1388" i="11"/>
  <c r="B1916" i="11"/>
  <c r="B2415" i="11"/>
  <c r="B839" i="11"/>
  <c r="B2656" i="11"/>
  <c r="B659" i="11"/>
  <c r="B1693" i="11"/>
  <c r="B1920" i="11"/>
  <c r="B1133" i="11"/>
  <c r="B2264" i="11"/>
  <c r="B722" i="11"/>
  <c r="B3151" i="11"/>
  <c r="B1418" i="11"/>
  <c r="B649" i="11"/>
  <c r="B329" i="11"/>
  <c r="B1066" i="11"/>
  <c r="B2867" i="11"/>
  <c r="B2174" i="11"/>
  <c r="B802" i="11"/>
  <c r="B2895" i="11"/>
  <c r="B3209" i="11"/>
  <c r="B1369" i="11"/>
  <c r="B1811" i="11"/>
  <c r="B798" i="11"/>
  <c r="B484" i="11"/>
  <c r="B2790" i="11"/>
  <c r="B397" i="11"/>
  <c r="B1564" i="11"/>
  <c r="B1993" i="11"/>
  <c r="B1464" i="11"/>
  <c r="B2428" i="11"/>
  <c r="B3011" i="11"/>
  <c r="B1162" i="11"/>
  <c r="B2311" i="11"/>
  <c r="B1516" i="11"/>
  <c r="B737" i="11"/>
  <c r="B1673" i="11"/>
  <c r="B1321" i="11"/>
  <c r="B1895" i="11"/>
  <c r="B1675" i="11"/>
  <c r="B2571" i="11"/>
  <c r="B2791" i="11"/>
  <c r="B2288" i="11"/>
  <c r="B1238" i="11"/>
  <c r="B2431" i="11"/>
  <c r="B2837" i="11"/>
  <c r="B2177" i="11"/>
  <c r="B539" i="11"/>
  <c r="B2531" i="11"/>
  <c r="B1504" i="11"/>
  <c r="B3079" i="11"/>
  <c r="B621" i="11"/>
  <c r="B1017" i="11"/>
  <c r="B712" i="11"/>
  <c r="B2472" i="11"/>
  <c r="B608" i="11"/>
  <c r="B308" i="11"/>
  <c r="B951" i="11"/>
  <c r="B2297" i="11"/>
  <c r="B821" i="11"/>
  <c r="B1794" i="11"/>
  <c r="B3264" i="11"/>
  <c r="B1064" i="11"/>
  <c r="B2228" i="11"/>
  <c r="B1478" i="11"/>
  <c r="B1003" i="11"/>
  <c r="B1728" i="11"/>
  <c r="B660" i="11"/>
  <c r="B1579" i="11"/>
  <c r="B1426" i="11"/>
  <c r="B2714" i="11"/>
  <c r="B1221" i="11"/>
  <c r="B1746" i="11"/>
  <c r="B1803" i="11"/>
  <c r="B941" i="11"/>
  <c r="B1080" i="11"/>
  <c r="B327" i="11"/>
  <c r="B2070" i="11"/>
  <c r="B2855" i="11"/>
  <c r="B2375" i="11"/>
  <c r="B1396" i="11"/>
  <c r="B557" i="11"/>
  <c r="B1224" i="11"/>
  <c r="B2372" i="11"/>
  <c r="B2245" i="11"/>
  <c r="B3241" i="11"/>
  <c r="B562" i="11"/>
  <c r="B1158" i="11"/>
  <c r="B2960" i="11"/>
  <c r="B1505" i="11"/>
  <c r="B1265" i="11"/>
  <c r="B2679" i="11"/>
  <c r="B2008" i="11"/>
  <c r="B972" i="11"/>
  <c r="B495" i="11"/>
  <c r="B440" i="11"/>
  <c r="B2794" i="11"/>
  <c r="B1117" i="11"/>
  <c r="B558" i="11"/>
  <c r="B1989" i="11"/>
  <c r="B699" i="11"/>
  <c r="B3084" i="11"/>
  <c r="B2250" i="11"/>
  <c r="B413" i="11"/>
  <c r="B2813" i="11"/>
  <c r="B3211" i="11"/>
  <c r="B2516" i="11"/>
  <c r="B1621" i="11"/>
  <c r="B3245" i="11"/>
  <c r="B2485" i="11"/>
  <c r="B1189" i="11"/>
  <c r="B3207" i="11"/>
  <c r="B2727" i="11"/>
  <c r="B2927" i="11"/>
  <c r="B1780" i="11"/>
  <c r="B2267" i="11"/>
  <c r="B1400" i="11"/>
  <c r="B1818" i="11"/>
  <c r="B544" i="11"/>
  <c r="B2765" i="11"/>
  <c r="B3147" i="11"/>
  <c r="B2626" i="11"/>
  <c r="B1247" i="11"/>
  <c r="B1377" i="11"/>
  <c r="B1379" i="11"/>
  <c r="B1684" i="11"/>
  <c r="B1814" i="11"/>
  <c r="B2622" i="11"/>
  <c r="B1600" i="11"/>
  <c r="B3206" i="11"/>
  <c r="B1958" i="11"/>
  <c r="B841" i="11"/>
  <c r="B471" i="11"/>
  <c r="B391" i="11"/>
  <c r="B3223" i="11"/>
  <c r="B1140" i="11"/>
  <c r="B2515" i="11"/>
  <c r="B1083" i="11"/>
  <c r="B1545" i="11"/>
  <c r="B903" i="11"/>
  <c r="B2379" i="11"/>
  <c r="B1514" i="11"/>
  <c r="B2894" i="11"/>
  <c r="B1109" i="11"/>
  <c r="B2085" i="11"/>
  <c r="B1069" i="11"/>
  <c r="B2456" i="11"/>
  <c r="B1038" i="11"/>
  <c r="B3030" i="11"/>
  <c r="B1363" i="11"/>
  <c r="B1643" i="11"/>
  <c r="B511" i="11"/>
  <c r="B3006" i="11"/>
  <c r="B1829" i="11"/>
  <c r="B1203" i="11"/>
  <c r="B1276" i="11"/>
  <c r="B300" i="11"/>
  <c r="B2319" i="11"/>
  <c r="B1194" i="11"/>
  <c r="B3072" i="11"/>
  <c r="B2975" i="11"/>
  <c r="B1191" i="11"/>
  <c r="B1294" i="11"/>
  <c r="B2715" i="11"/>
  <c r="B3185" i="11"/>
  <c r="B3160" i="11"/>
  <c r="B1143" i="11"/>
  <c r="B1524" i="11"/>
  <c r="B2389" i="11"/>
  <c r="B1847" i="11"/>
  <c r="B916" i="11"/>
  <c r="B3051" i="11"/>
  <c r="B1593" i="11"/>
  <c r="B1284" i="11"/>
  <c r="B921" i="11"/>
  <c r="B3132" i="11"/>
  <c r="B3071" i="11"/>
  <c r="B989" i="11"/>
  <c r="B359" i="11"/>
  <c r="B853" i="11"/>
  <c r="B2454" i="11"/>
  <c r="B2929" i="11"/>
  <c r="B711" i="11"/>
  <c r="B570" i="11"/>
  <c r="B1231" i="11"/>
  <c r="B2945" i="11"/>
  <c r="B2987" i="11"/>
  <c r="B1206" i="11"/>
  <c r="B3265" i="11"/>
  <c r="B3048" i="11"/>
  <c r="B2055" i="11"/>
  <c r="B286" i="11"/>
  <c r="B2376" i="11"/>
  <c r="B1034" i="11"/>
  <c r="B2168" i="11"/>
  <c r="B537" i="11"/>
  <c r="B268" i="11"/>
  <c r="B2541" i="11"/>
  <c r="B2902" i="11"/>
  <c r="B1634" i="11"/>
  <c r="B1353" i="11"/>
  <c r="B2532" i="11"/>
  <c r="B2132" i="11"/>
  <c r="B319" i="11"/>
  <c r="B2905" i="11"/>
  <c r="B2706" i="11"/>
  <c r="B363" i="11"/>
  <c r="B1639" i="11"/>
  <c r="B781" i="11"/>
  <c r="B2112" i="11"/>
  <c r="B1826" i="11"/>
  <c r="B1713" i="11"/>
  <c r="B1856" i="11"/>
  <c r="B2309" i="11"/>
  <c r="B2370" i="11"/>
  <c r="B1068" i="11"/>
  <c r="B325" i="11"/>
  <c r="B1015" i="11"/>
  <c r="B1263" i="11"/>
  <c r="B1354" i="11"/>
  <c r="B2191" i="11"/>
  <c r="B577" i="11"/>
  <c r="B1234" i="11"/>
  <c r="B2138" i="11"/>
  <c r="B1527" i="11"/>
  <c r="B1857" i="11"/>
  <c r="B970" i="11"/>
  <c r="B1295" i="11"/>
  <c r="B685" i="11"/>
  <c r="B681" i="11"/>
  <c r="B1153" i="11"/>
  <c r="B1738" i="11"/>
  <c r="B922" i="11"/>
  <c r="B2974" i="11"/>
  <c r="B2312" i="11"/>
  <c r="B3113" i="11"/>
  <c r="B2360" i="11"/>
  <c r="B1030" i="11"/>
  <c r="B1804" i="11"/>
  <c r="B1325" i="11"/>
  <c r="B2188" i="11"/>
  <c r="B669" i="11"/>
  <c r="B1289" i="11"/>
  <c r="B2854" i="11"/>
  <c r="B623" i="11"/>
  <c r="B1174" i="11"/>
  <c r="B3183" i="11"/>
  <c r="B3237" i="11"/>
  <c r="B2152" i="11"/>
  <c r="B3159" i="11"/>
  <c r="B1242" i="11"/>
  <c r="B1170" i="11"/>
  <c r="B1371" i="11"/>
  <c r="B3077" i="11"/>
  <c r="B2503" i="11"/>
  <c r="B1378" i="11"/>
  <c r="B1098" i="11"/>
  <c r="B1963" i="11"/>
  <c r="B549" i="11"/>
  <c r="B1877" i="11"/>
  <c r="B2876" i="11"/>
  <c r="B271" i="11"/>
  <c r="B2911" i="11"/>
  <c r="B2011" i="11"/>
  <c r="B2763" i="11"/>
  <c r="B2904" i="11"/>
  <c r="B3138" i="11"/>
  <c r="B2795" i="11"/>
  <c r="B1510" i="11"/>
  <c r="B1159" i="11"/>
  <c r="B3182" i="11"/>
  <c r="B2665" i="11"/>
  <c r="B704" i="11"/>
  <c r="B837" i="11"/>
  <c r="B2031" i="11"/>
  <c r="B1282" i="11"/>
  <c r="B1669" i="11"/>
  <c r="B517" i="11"/>
  <c r="B786" i="11"/>
  <c r="B731" i="11"/>
  <c r="B3145" i="11"/>
  <c r="B2900" i="11"/>
  <c r="B1471" i="11"/>
  <c r="B1937" i="11"/>
  <c r="B3162" i="11"/>
  <c r="B1756" i="11"/>
  <c r="B2151" i="11"/>
  <c r="B803" i="11"/>
  <c r="B2229" i="11"/>
  <c r="B2872" i="11"/>
  <c r="B2879" i="11"/>
  <c r="B938" i="11"/>
  <c r="B2649" i="11"/>
  <c r="B3064" i="11"/>
  <c r="B957" i="11"/>
  <c r="B1800" i="11"/>
  <c r="B2962" i="11"/>
  <c r="B3053" i="11"/>
  <c r="B877" i="11"/>
  <c r="B2654" i="11"/>
  <c r="B820" i="11"/>
  <c r="B723" i="11"/>
  <c r="B2694" i="11"/>
  <c r="B735" i="11"/>
  <c r="B624" i="11"/>
  <c r="B1704" i="11"/>
  <c r="B2490" i="11"/>
  <c r="B1016" i="11"/>
  <c r="B906" i="11"/>
  <c r="B788" i="11"/>
  <c r="B2547" i="11"/>
  <c r="B689" i="11"/>
  <c r="B1785" i="11"/>
  <c r="B706" i="11"/>
  <c r="B2261" i="11"/>
  <c r="B3032" i="11"/>
  <c r="B2194" i="11"/>
  <c r="B1730" i="11"/>
  <c r="B3155" i="11"/>
  <c r="B1584" i="11"/>
  <c r="B1927" i="11"/>
  <c r="B1237" i="11"/>
  <c r="B2570" i="11"/>
  <c r="B2645" i="11"/>
  <c r="B2373" i="11"/>
  <c r="B2730" i="11"/>
  <c r="B2231" i="11"/>
  <c r="B2468" i="11"/>
  <c r="B890" i="11"/>
  <c r="B911" i="11"/>
  <c r="B2544" i="11"/>
  <c r="B996" i="11"/>
  <c r="B1868" i="11"/>
  <c r="B2507" i="11"/>
  <c r="B2773" i="11"/>
  <c r="B2195" i="11"/>
  <c r="B705" i="11"/>
  <c r="B1809" i="11"/>
  <c r="B1372" i="11"/>
  <c r="B1507" i="11"/>
  <c r="B2682" i="11"/>
  <c r="B2863" i="11"/>
  <c r="B367" i="11"/>
  <c r="B1198" i="11"/>
  <c r="B3099" i="11"/>
  <c r="B543" i="11"/>
  <c r="B1791" i="11"/>
  <c r="B1561" i="11"/>
  <c r="B1307" i="11"/>
  <c r="B593" i="11"/>
  <c r="B3161" i="11"/>
  <c r="B381" i="11"/>
  <c r="B1487" i="11"/>
  <c r="B343" i="11"/>
  <c r="B388" i="11"/>
  <c r="B647" i="11"/>
  <c r="B1784" i="11"/>
  <c r="B3176" i="11"/>
  <c r="B2804" i="11"/>
  <c r="B646" i="11"/>
  <c r="B2258" i="11"/>
  <c r="B2890" i="11"/>
  <c r="B2823" i="11"/>
  <c r="B3224" i="11"/>
  <c r="B3156" i="11"/>
  <c r="B875" i="11"/>
  <c r="B683" i="11"/>
  <c r="B3100" i="11"/>
  <c r="B536" i="11"/>
  <c r="B2734" i="11"/>
  <c r="B3085" i="11"/>
  <c r="B958" i="11"/>
  <c r="B1902" i="11"/>
  <c r="B1127" i="11"/>
  <c r="B2136" i="11"/>
  <c r="B454" i="11"/>
  <c r="B1120" i="11"/>
  <c r="B769" i="11"/>
  <c r="B838" i="11"/>
  <c r="B453" i="11"/>
  <c r="B349" i="11"/>
  <c r="B273" i="11"/>
  <c r="B662" i="11"/>
  <c r="B2527" i="11"/>
  <c r="B3267" i="11"/>
  <c r="B1875" i="11"/>
  <c r="B3057" i="11"/>
  <c r="B1481" i="11"/>
  <c r="B1463" i="11"/>
  <c r="B2380" i="11"/>
  <c r="B2394" i="11"/>
  <c r="B2554" i="11"/>
  <c r="B1204" i="11"/>
  <c r="B2036" i="11"/>
  <c r="B682" i="11"/>
  <c r="B1520" i="11"/>
  <c r="B2202" i="11"/>
  <c r="B584" i="11"/>
  <c r="B637" i="11"/>
  <c r="B2912" i="11"/>
  <c r="B2252" i="11"/>
  <c r="B2697" i="11"/>
  <c r="B1461" i="11"/>
  <c r="B1161" i="11"/>
  <c r="B1537" i="11"/>
  <c r="B1313" i="11"/>
  <c r="B592" i="11"/>
  <c r="B2015" i="11"/>
  <c r="B3130" i="11"/>
  <c r="B1212" i="11"/>
  <c r="B1417" i="11"/>
  <c r="B1695" i="11"/>
  <c r="B1077" i="11"/>
  <c r="B392" i="11"/>
  <c r="B1317" i="11"/>
  <c r="B1771" i="11"/>
  <c r="B692" i="11"/>
  <c r="B2235" i="11"/>
  <c r="B1981" i="11"/>
  <c r="B2551" i="11"/>
  <c r="B1911" i="11"/>
  <c r="B1878" i="11"/>
  <c r="B719" i="11"/>
  <c r="B3184" i="11"/>
  <c r="B2597" i="11"/>
  <c r="B386" i="11"/>
  <c r="B2492" i="11"/>
  <c r="B1834" i="11"/>
  <c r="B3102" i="11"/>
  <c r="B630" i="11"/>
  <c r="B2533" i="11"/>
  <c r="B2443" i="11"/>
  <c r="B2893" i="11"/>
  <c r="B2801" i="11"/>
  <c r="B1678" i="11"/>
  <c r="B1999" i="11"/>
  <c r="B984" i="11"/>
  <c r="B3179" i="11"/>
  <c r="B1774" i="11"/>
  <c r="B441" i="11"/>
  <c r="B2265" i="11"/>
  <c r="B1583" i="11"/>
  <c r="B1568" i="11"/>
  <c r="B1944" i="11"/>
  <c r="B3023" i="11"/>
  <c r="B1714" i="11"/>
  <c r="B2594" i="11"/>
  <c r="B978" i="11"/>
  <c r="B761" i="11"/>
  <c r="B2232" i="11"/>
  <c r="B366" i="11"/>
  <c r="B899" i="11"/>
  <c r="B1246" i="11"/>
  <c r="B2758" i="11"/>
  <c r="B760" i="11"/>
  <c r="B1900" i="11"/>
  <c r="B2021" i="11"/>
  <c r="B822" i="11"/>
  <c r="B2903" i="11"/>
  <c r="B2354" i="11"/>
  <c r="B1419" i="11"/>
  <c r="B1409" i="11"/>
  <c r="B491" i="11"/>
  <c r="B2576" i="11"/>
  <c r="B2295" i="11"/>
  <c r="B813" i="11"/>
  <c r="B1690" i="11"/>
  <c r="B2001" i="11"/>
  <c r="B1128" i="11"/>
  <c r="B1492" i="11"/>
  <c r="B515" i="11"/>
  <c r="B3063" i="11"/>
  <c r="B2604" i="11"/>
  <c r="B1322" i="11"/>
  <c r="B907" i="11"/>
  <c r="B840" i="11"/>
  <c r="B270" i="11"/>
  <c r="B548" i="11"/>
  <c r="B1130" i="11"/>
  <c r="B631" i="11"/>
  <c r="B1373" i="11"/>
  <c r="B2728" i="11"/>
  <c r="B2826" i="11"/>
  <c r="B872" i="11"/>
  <c r="B1924" i="11"/>
  <c r="B2779" i="11"/>
  <c r="B1148" i="11"/>
  <c r="B2052" i="11"/>
  <c r="B2338" i="11"/>
  <c r="B2750" i="11"/>
  <c r="B315" i="11"/>
  <c r="B2420" i="11"/>
  <c r="B1269" i="11"/>
  <c r="B357" i="11"/>
  <c r="B2883" i="11"/>
  <c r="B1611" i="11"/>
  <c r="B1187" i="11"/>
  <c r="B382" i="11"/>
  <c r="B1637" i="11"/>
  <c r="B2022" i="11"/>
  <c r="B2459" i="11"/>
  <c r="B3144" i="11"/>
  <c r="B1591" i="11"/>
  <c r="B556" i="11"/>
  <c r="B2356" i="11"/>
  <c r="B365" i="11"/>
  <c r="B995" i="11"/>
  <c r="B2726" i="11"/>
  <c r="B1722" i="11"/>
  <c r="B2233" i="11"/>
  <c r="B698" i="11"/>
  <c r="B2716" i="11"/>
  <c r="B2259" i="11"/>
  <c r="B1115" i="11"/>
  <c r="B2159" i="11"/>
  <c r="B1118" i="11"/>
  <c r="B2223" i="11"/>
  <c r="B2053" i="11"/>
  <c r="B817" i="11"/>
  <c r="B1264" i="11"/>
  <c r="B1716" i="11"/>
  <c r="B1869" i="11"/>
  <c r="B1656" i="11"/>
  <c r="B600" i="11"/>
  <c r="B1404" i="11"/>
  <c r="B2868" i="11"/>
  <c r="B2398" i="11"/>
  <c r="B1466" i="11"/>
  <c r="B3008" i="11"/>
  <c r="B2972" i="11"/>
  <c r="B2853" i="11"/>
  <c r="B2599" i="11"/>
  <c r="B2448" i="11"/>
  <c r="B1261" i="11"/>
  <c r="B859" i="11"/>
  <c r="B358" i="11"/>
  <c r="B299" i="11"/>
  <c r="B1558" i="11"/>
  <c r="B1236" i="11"/>
  <c r="B424" i="11"/>
  <c r="B1685" i="11"/>
  <c r="B2835" i="11"/>
  <c r="B1556" i="11"/>
  <c r="B1883" i="11"/>
  <c r="B923" i="11"/>
  <c r="B2534" i="11"/>
  <c r="B2696" i="11"/>
  <c r="B2839" i="11"/>
  <c r="B2555" i="11"/>
  <c r="B1060" i="11"/>
  <c r="B648" i="11"/>
  <c r="B2848" i="11"/>
  <c r="B1048" i="11"/>
  <c r="B2355" i="11"/>
  <c r="B1304" i="11"/>
  <c r="B1273" i="11"/>
  <c r="B334" i="11"/>
  <c r="B2651" i="11"/>
  <c r="B2296" i="11"/>
  <c r="B2736" i="11"/>
  <c r="B1863" i="11"/>
  <c r="B2324" i="11"/>
  <c r="B528" i="11"/>
  <c r="B2778" i="11"/>
  <c r="B2563" i="11"/>
  <c r="B2016" i="11"/>
  <c r="B1142" i="11"/>
  <c r="B775" i="11"/>
  <c r="B2386" i="11"/>
  <c r="B2282" i="11"/>
  <c r="B1209" i="11"/>
  <c r="B344" i="11"/>
  <c r="B1168" i="11"/>
  <c r="B2479" i="11"/>
  <c r="B2731" i="11"/>
  <c r="B337" i="11"/>
  <c r="B794" i="11"/>
  <c r="B891" i="11"/>
  <c r="B573" i="11"/>
  <c r="B2350" i="11"/>
  <c r="B1278" i="11"/>
  <c r="B1812" i="11"/>
  <c r="B2254" i="11"/>
  <c r="B1480" i="11"/>
  <c r="B847" i="11"/>
  <c r="B1411" i="11"/>
  <c r="B862" i="11"/>
  <c r="B1230" i="11"/>
  <c r="B2474" i="11"/>
  <c r="B1210" i="11"/>
  <c r="B1172" i="11"/>
  <c r="B3154" i="11"/>
  <c r="B2952" i="11"/>
  <c r="B502" i="11"/>
  <c r="B3040" i="11"/>
  <c r="B3127" i="11"/>
  <c r="B2889" i="11"/>
  <c r="B1005" i="11"/>
  <c r="B2028" i="11"/>
  <c r="B1576" i="11"/>
  <c r="B952" i="11"/>
  <c r="B3034" i="11"/>
  <c r="B1482" i="11"/>
  <c r="B3092" i="11"/>
  <c r="B2115" i="11"/>
  <c r="B301" i="11"/>
  <c r="B2870" i="11"/>
  <c r="B1860" i="11"/>
  <c r="B1623" i="11"/>
  <c r="B2888" i="11"/>
  <c r="B2414" i="11"/>
  <c r="B1458" i="11"/>
  <c r="B1390" i="11"/>
  <c r="B1976" i="11"/>
  <c r="B2633" i="11"/>
  <c r="B2263" i="11"/>
  <c r="B2585" i="11"/>
  <c r="B2119" i="11"/>
  <c r="B2096" i="11"/>
  <c r="B2775" i="11"/>
  <c r="B2426" i="11"/>
  <c r="B679" i="11"/>
  <c r="B881" i="11"/>
  <c r="B1445" i="11"/>
  <c r="B1795" i="11"/>
  <c r="B3060" i="11"/>
  <c r="B3168" i="11"/>
  <c r="B732" i="11"/>
  <c r="B754" i="11"/>
  <c r="B610" i="11"/>
  <c r="B2821" i="11"/>
  <c r="B1029" i="11"/>
  <c r="B728" i="11"/>
  <c r="B793" i="11"/>
  <c r="B815" i="11"/>
  <c r="B2860" i="11"/>
  <c r="B3136" i="11"/>
  <c r="B2176" i="11"/>
  <c r="B1303" i="11"/>
  <c r="B2067" i="11"/>
  <c r="B1163" i="11"/>
  <c r="B1217" i="11"/>
  <c r="B680" i="11"/>
  <c r="B481" i="11"/>
  <c r="B1490" i="11"/>
  <c r="B1108" i="11"/>
  <c r="B332" i="11"/>
  <c r="B563" i="11"/>
  <c r="B3203" i="11"/>
  <c r="B1870" i="11"/>
  <c r="B2048" i="11"/>
  <c r="B2761" i="11"/>
  <c r="B971" i="11"/>
  <c r="B1086" i="11"/>
  <c r="B1301" i="11"/>
  <c r="B526" i="11"/>
  <c r="B765" i="11"/>
  <c r="B3017" i="11"/>
  <c r="B976" i="11"/>
  <c r="B1905" i="11"/>
  <c r="B1157" i="11"/>
  <c r="B487" i="11"/>
  <c r="B2829" i="11"/>
  <c r="B2780" i="11"/>
  <c r="B477" i="11"/>
  <c r="B2891" i="11"/>
  <c r="B3022" i="11"/>
  <c r="B2704" i="11"/>
  <c r="B2040" i="11"/>
  <c r="B3230" i="11"/>
  <c r="B2093" i="11"/>
  <c r="B973" i="11"/>
  <c r="B2663" i="11"/>
  <c r="B3165" i="11"/>
  <c r="B1040" i="11"/>
  <c r="B2107" i="11"/>
  <c r="B2068" i="11"/>
  <c r="B3101" i="11"/>
  <c r="B1533" i="11"/>
  <c r="B2242" i="11"/>
  <c r="B2897" i="11"/>
  <c r="B2956" i="11"/>
  <c r="B667" i="11"/>
  <c r="B1462" i="11"/>
  <c r="B1318" i="11"/>
  <c r="B1292" i="11"/>
  <c r="B2674" i="11"/>
  <c r="B447" i="11"/>
  <c r="B3262" i="11"/>
  <c r="B1578" i="11"/>
  <c r="B1535" i="11"/>
  <c r="B2568" i="11"/>
  <c r="B739" i="11"/>
  <c r="B1444" i="11"/>
  <c r="B3015" i="11"/>
  <c r="B420" i="11"/>
  <c r="B3039" i="11"/>
  <c r="B1414" i="11"/>
  <c r="B2057" i="11"/>
  <c r="B2913" i="11"/>
  <c r="B1926" i="11"/>
  <c r="B504" i="11"/>
  <c r="B1796" i="11"/>
  <c r="B620" i="11"/>
  <c r="B2402" i="11"/>
  <c r="B2074" i="11"/>
  <c r="B1816" i="11"/>
  <c r="B635" i="11"/>
  <c r="B1493" i="11"/>
  <c r="B678" i="11"/>
  <c r="B675" i="11"/>
  <c r="B279" i="11"/>
  <c r="B1654" i="11"/>
  <c r="B2102" i="11"/>
  <c r="B734" i="11"/>
  <c r="B2885" i="11"/>
  <c r="B2841" i="11"/>
  <c r="B1399" i="11"/>
  <c r="B403" i="11"/>
  <c r="B884" i="11"/>
  <c r="B1452" i="11"/>
  <c r="B2861" i="11"/>
  <c r="B488" i="11"/>
  <c r="B3196" i="11"/>
  <c r="B2418" i="11"/>
  <c r="B3163" i="11"/>
  <c r="B2064" i="11"/>
  <c r="B1629" i="11"/>
  <c r="B2624" i="11"/>
  <c r="B1031" i="11"/>
  <c r="B1718" i="11"/>
  <c r="B2753" i="11"/>
  <c r="B1525" i="11"/>
  <c r="B2787" i="11"/>
  <c r="B1183" i="11"/>
  <c r="B701" i="11"/>
  <c r="B1737" i="11"/>
  <c r="B1047" i="11"/>
  <c r="B1701" i="11"/>
  <c r="B2203" i="11"/>
  <c r="B2502" i="11"/>
  <c r="B2475" i="11"/>
  <c r="B2313" i="11"/>
  <c r="B2589" i="11"/>
  <c r="B1923" i="11"/>
  <c r="B1757" i="11"/>
  <c r="B1114" i="11"/>
  <c r="B2087" i="11"/>
  <c r="B1830" i="11"/>
  <c r="B1844" i="11"/>
  <c r="B1094" i="11"/>
  <c r="B1570" i="11"/>
  <c r="B895" i="11"/>
  <c r="B2724" i="11"/>
  <c r="B2511" i="11"/>
  <c r="B2605" i="11"/>
  <c r="B1049" i="11"/>
  <c r="B2832" i="11"/>
  <c r="B564" i="11"/>
  <c r="B524" i="11"/>
  <c r="B2859" i="11"/>
  <c r="B1717" i="11"/>
  <c r="B1604" i="11"/>
  <c r="B2720" i="11"/>
  <c r="B2470" i="11"/>
  <c r="B302" i="11"/>
  <c r="B759" i="11"/>
  <c r="B448" i="11"/>
  <c r="B2684" i="11"/>
  <c r="B1483" i="11"/>
  <c r="B2299" i="11"/>
  <c r="B2573" i="11"/>
  <c r="B352" i="11"/>
  <c r="B2038" i="11"/>
  <c r="B2521" i="11"/>
  <c r="B1551" i="11"/>
  <c r="B3249" i="11"/>
  <c r="B2822" i="11"/>
  <c r="B651" i="11"/>
  <c r="B2896" i="11"/>
  <c r="B1543" i="11"/>
  <c r="B2567" i="11"/>
  <c r="B2171" i="11"/>
  <c r="B1747" i="11"/>
  <c r="B3248" i="11"/>
  <c r="B1925" i="11"/>
  <c r="B2307" i="11"/>
  <c r="B1864" i="11"/>
  <c r="B379" i="11"/>
  <c r="B885" i="11"/>
  <c r="B3216" i="11"/>
  <c r="B569" i="11"/>
  <c r="B1617" i="11"/>
  <c r="B2880" i="11"/>
  <c r="B622" i="11"/>
  <c r="B1627" i="11"/>
  <c r="B1196" i="11"/>
  <c r="B2493" i="11"/>
  <c r="B1376" i="11"/>
  <c r="B2675" i="11"/>
  <c r="B790" i="11"/>
  <c r="B3186" i="11"/>
  <c r="B371" i="11"/>
  <c r="B1393" i="11"/>
  <c r="B460" i="11"/>
  <c r="B3091" i="11"/>
  <c r="B1298" i="11"/>
  <c r="B2438" i="11"/>
  <c r="B434" i="11"/>
  <c r="B1440" i="11"/>
  <c r="B2884" i="11"/>
  <c r="B2484" i="11"/>
  <c r="B616" i="11"/>
  <c r="B1712" i="11"/>
  <c r="B333" i="11"/>
  <c r="B1405" i="11"/>
  <c r="B1988" i="11"/>
  <c r="B2557" i="11"/>
  <c r="B1425" i="11"/>
  <c r="B483" i="11"/>
  <c r="B2148" i="11"/>
  <c r="B1293" i="11"/>
  <c r="B1272" i="11"/>
  <c r="B2225" i="11"/>
  <c r="B2644" i="11"/>
  <c r="B987" i="11"/>
  <c r="B2464" i="11"/>
  <c r="B1668" i="11"/>
  <c r="B531" i="11"/>
  <c r="B2722" i="11"/>
  <c r="B2627" i="11"/>
  <c r="B1765" i="11"/>
  <c r="B1453" i="11"/>
  <c r="B2924" i="11"/>
  <c r="B2707" i="11"/>
  <c r="B455" i="11"/>
  <c r="B2701" i="11"/>
  <c r="B1942" i="11"/>
  <c r="B1366" i="11"/>
  <c r="B2253" i="11"/>
  <c r="B2143" i="11"/>
  <c r="B785" i="11"/>
  <c r="B1740" i="11"/>
  <c r="B527" i="11"/>
  <c r="B1193" i="11"/>
  <c r="B2793" i="11"/>
  <c r="B850" i="11"/>
  <c r="B1154" i="11"/>
  <c r="B3117" i="11"/>
  <c r="B2662" i="11"/>
  <c r="B2378" i="11"/>
  <c r="B1091" i="11"/>
  <c r="B879" i="11"/>
  <c r="B2076" i="11"/>
  <c r="B1686" i="11"/>
  <c r="B1309" i="11"/>
  <c r="B306" i="11"/>
  <c r="B2205" i="11"/>
  <c r="B2033" i="11"/>
  <c r="B2864" i="11"/>
  <c r="B1954" i="11"/>
  <c r="B1442" i="11"/>
  <c r="B1011" i="11"/>
  <c r="B1751" i="11"/>
  <c r="B1956" i="11"/>
  <c r="B2842" i="11"/>
  <c r="B665" i="11"/>
  <c r="B1521" i="11"/>
  <c r="B1810" i="11"/>
  <c r="B2671" i="11"/>
  <c r="B874" i="11"/>
  <c r="B1455" i="11"/>
  <c r="B2075" i="11"/>
  <c r="B2494" i="11"/>
  <c r="B1706" i="11"/>
  <c r="B2650" i="11"/>
  <c r="B1513" i="11"/>
  <c r="B1723" i="11"/>
  <c r="B1709" i="11"/>
  <c r="B2365" i="11"/>
  <c r="B291" i="11"/>
  <c r="B2500" i="11"/>
  <c r="B2482" i="11"/>
  <c r="B2669" i="11"/>
  <c r="B2032" i="11"/>
  <c r="B2182" i="11"/>
  <c r="B1998" i="11"/>
  <c r="B369" i="11"/>
  <c r="B2523" i="11"/>
  <c r="B594" i="11"/>
  <c r="B2989" i="11"/>
  <c r="B715" i="11"/>
  <c r="B940" i="11"/>
  <c r="B842" i="11"/>
  <c r="B2347" i="11"/>
  <c r="B977" i="11"/>
  <c r="B3122" i="11"/>
  <c r="B1155" i="11"/>
  <c r="B410" i="11"/>
  <c r="B3056" i="11"/>
  <c r="B2718" i="11"/>
  <c r="B1509" i="11"/>
  <c r="B619" i="11"/>
  <c r="B2289" i="11"/>
  <c r="B1790" i="11"/>
  <c r="B553" i="11"/>
  <c r="B2508" i="11"/>
  <c r="B2992" i="11"/>
  <c r="B1470" i="11"/>
  <c r="B2020" i="11"/>
  <c r="B1610" i="11"/>
  <c r="B1887" i="11"/>
  <c r="B1996" i="11"/>
  <c r="B2619" i="11"/>
  <c r="B561" i="11"/>
  <c r="B1603" i="11"/>
  <c r="B644" i="11"/>
  <c r="B422" i="11"/>
  <c r="B1657" i="11"/>
  <c r="B756" i="11"/>
  <c r="B1336" i="11"/>
  <c r="B736" i="11"/>
  <c r="B297" i="11"/>
  <c r="B2816" i="11"/>
  <c r="B1364" i="11"/>
  <c r="B2017" i="11"/>
  <c r="B2739" i="11"/>
  <c r="B1501" i="11"/>
  <c r="B2781" i="11"/>
  <c r="B405" i="11"/>
  <c r="B876" i="11"/>
  <c r="B2348" i="11"/>
  <c r="B1789" i="11"/>
  <c r="B2653" i="11"/>
  <c r="B2266" i="11"/>
  <c r="B1815" i="11"/>
  <c r="B1448" i="11"/>
  <c r="B2160" i="11"/>
  <c r="B3193" i="11"/>
  <c r="B1110" i="11"/>
  <c r="B2162" i="11"/>
  <c r="B913" i="11"/>
  <c r="B328" i="11"/>
  <c r="B1512" i="11"/>
  <c r="B373" i="11"/>
  <c r="B370" i="11"/>
  <c r="B843" i="11"/>
  <c r="B672" i="11"/>
  <c r="B1580" i="11"/>
  <c r="B2358" i="11"/>
  <c r="B1667" i="11"/>
  <c r="B2942" i="11"/>
  <c r="B2129" i="11"/>
  <c r="B1876" i="11"/>
  <c r="B897" i="11"/>
  <c r="B2806" i="11"/>
  <c r="B871" i="11"/>
  <c r="B307" i="11"/>
  <c r="B738" i="11"/>
  <c r="B2044" i="11"/>
  <c r="B1208" i="11"/>
  <c r="B1959" i="11"/>
  <c r="B2825" i="11"/>
  <c r="B2218" i="11"/>
  <c r="B2536" i="11"/>
  <c r="B1121" i="11"/>
  <c r="B582" i="11"/>
  <c r="B1553" i="11"/>
  <c r="B1912" i="11"/>
  <c r="B3150" i="11"/>
  <c r="B1192" i="11"/>
  <c r="B2388" i="11"/>
  <c r="B2606" i="11"/>
  <c r="B866" i="11"/>
  <c r="B2525" i="11"/>
  <c r="B949" i="11"/>
  <c r="B281" i="11"/>
  <c r="B1933" i="11"/>
  <c r="B707" i="11"/>
  <c r="B1275" i="11"/>
  <c r="B868" i="11"/>
  <c r="B2529" i="11"/>
  <c r="B1614" i="11"/>
  <c r="B2748" i="11"/>
  <c r="B787" i="11"/>
  <c r="B806" i="11"/>
  <c r="B2981" i="11"/>
  <c r="B1498" i="11"/>
  <c r="B3222" i="11"/>
  <c r="B3140" i="11"/>
  <c r="B762" i="11"/>
  <c r="B752" i="11"/>
  <c r="B2941" i="11"/>
  <c r="B1306" i="11"/>
  <c r="B1831" i="11"/>
  <c r="B2433" i="11"/>
  <c r="B2678" i="11"/>
  <c r="B2971" i="11"/>
  <c r="B797" i="11"/>
  <c r="B695" i="11"/>
  <c r="B1431" i="11"/>
  <c r="B2125" i="11"/>
  <c r="B3019" i="11"/>
  <c r="B1664" i="11"/>
  <c r="B2817" i="11"/>
  <c r="B389" i="11"/>
  <c r="B1940" i="11"/>
  <c r="B2641" i="11"/>
  <c r="B399" i="11"/>
  <c r="B2623" i="11"/>
  <c r="B2709" i="11"/>
  <c r="B2153" i="11"/>
  <c r="B2047" i="11"/>
  <c r="B575" i="11"/>
  <c r="B1437" i="11"/>
  <c r="B378" i="11"/>
  <c r="B639" i="11"/>
  <c r="B1149" i="11"/>
  <c r="B632" i="11"/>
  <c r="B394" i="11"/>
  <c r="B717" i="11"/>
  <c r="B1680" i="11"/>
  <c r="B3243" i="11"/>
  <c r="B2116" i="11"/>
  <c r="B2277" i="11"/>
  <c r="B3041" i="11"/>
  <c r="B2609" i="11"/>
  <c r="B1688" i="11"/>
  <c r="B292" i="11"/>
  <c r="B1465" i="11"/>
  <c r="B1823" i="11"/>
  <c r="B1646" i="11"/>
  <c r="B2588" i="11"/>
  <c r="B2919" i="11"/>
  <c r="B294" i="11"/>
  <c r="B3255" i="11"/>
  <c r="B2504" i="11"/>
  <c r="B1731" i="11"/>
  <c r="B2658" i="11"/>
  <c r="B1909" i="11"/>
  <c r="B1092" i="11"/>
  <c r="B1799" i="11"/>
  <c r="B2985" i="11"/>
  <c r="B1037" i="11"/>
  <c r="B2932" i="11"/>
  <c r="B1859" i="11"/>
  <c r="B1943" i="11"/>
  <c r="B1975" i="11"/>
  <c r="B1132" i="11"/>
  <c r="B1330" i="11"/>
  <c r="B1199" i="11"/>
  <c r="B3090" i="11"/>
  <c r="B2950" i="11"/>
  <c r="B2546" i="11"/>
  <c r="B474" i="11"/>
  <c r="B2361" i="11"/>
  <c r="B2717" i="11"/>
  <c r="B1071" i="11"/>
  <c r="B269" i="11"/>
  <c r="B2329" i="11"/>
  <c r="B1167" i="11"/>
  <c r="B2187" i="11"/>
  <c r="B2505" i="11"/>
  <c r="B1973" i="11"/>
  <c r="B2857" i="11"/>
  <c r="B1967" i="11"/>
  <c r="B1775" i="11"/>
  <c r="B962" i="11"/>
  <c r="B657" i="11"/>
  <c r="B509" i="11"/>
  <c r="B277" i="11"/>
  <c r="B1792" i="11"/>
  <c r="B2676" i="11"/>
  <c r="B2283" i="11"/>
  <c r="B2647" i="11"/>
  <c r="B2318" i="11"/>
  <c r="B1931" i="11"/>
  <c r="B643" i="11"/>
  <c r="B2197" i="11"/>
  <c r="B1884" i="11"/>
  <c r="B603" i="11"/>
  <c r="B362" i="11"/>
  <c r="B1271" i="11"/>
  <c r="B1494" i="11"/>
  <c r="B1152" i="11"/>
  <c r="B290" i="11"/>
  <c r="B3246" i="11"/>
  <c r="B880" i="11"/>
  <c r="B1950" i="11"/>
  <c r="B1515" i="11"/>
  <c r="B2901" i="11"/>
  <c r="B2154" i="11"/>
  <c r="B3187" i="11"/>
  <c r="B278" i="11"/>
  <c r="B2190" i="11"/>
  <c r="B1566" i="11"/>
  <c r="B2673" i="11"/>
  <c r="B2286" i="11"/>
  <c r="B2610" i="11"/>
  <c r="B691" i="11"/>
  <c r="B1592" i="11"/>
  <c r="B2137" i="11"/>
  <c r="B2498" i="11"/>
  <c r="B2799" i="11"/>
  <c r="B1615" i="11"/>
  <c r="B324" i="11"/>
  <c r="B767" i="11"/>
  <c r="B1965" i="11"/>
  <c r="B1026" i="11"/>
  <c r="B825" i="11"/>
  <c r="B2363" i="11"/>
  <c r="B2768" i="11"/>
  <c r="B1111" i="11"/>
  <c r="B3043" i="11"/>
  <c r="B2279" i="11"/>
  <c r="B2811" i="11"/>
  <c r="B2155" i="11"/>
  <c r="B1662" i="11"/>
  <c r="B985" i="11"/>
  <c r="B1761" i="11"/>
  <c r="B2217" i="11"/>
  <c r="B529" i="11"/>
  <c r="B2165" i="11"/>
  <c r="B456" i="11"/>
  <c r="B811" i="11"/>
  <c r="B1697" i="11"/>
  <c r="B2814" i="11"/>
  <c r="B2201" i="11"/>
  <c r="B2383" i="11"/>
  <c r="B1801" i="11"/>
  <c r="B2996" i="11"/>
  <c r="B472" i="11"/>
  <c r="B1288" i="11"/>
  <c r="B1446" i="11"/>
  <c r="B2018" i="11"/>
  <c r="B2593" i="11"/>
  <c r="B2849" i="11"/>
  <c r="B2777" i="11"/>
  <c r="B1977" i="11"/>
  <c r="B1776" i="11"/>
  <c r="B501" i="11"/>
  <c r="B2916" i="11"/>
  <c r="B2462" i="11"/>
  <c r="B499" i="11"/>
  <c r="B2659" i="11"/>
  <c r="B2943" i="11"/>
  <c r="B1642" i="11"/>
  <c r="B1323" i="11"/>
  <c r="B981" i="11"/>
  <c r="B458" i="11"/>
  <c r="B1573" i="11"/>
  <c r="B3062" i="11"/>
  <c r="B1398" i="11"/>
  <c r="B494" i="11"/>
  <c r="B898" i="11"/>
  <c r="B2831" i="11"/>
  <c r="B1329" i="11"/>
  <c r="B926" i="11"/>
  <c r="B2528" i="11"/>
  <c r="B1946" i="11"/>
  <c r="B414" i="11"/>
  <c r="B2301" i="11"/>
  <c r="B2617" i="11"/>
  <c r="B746" i="11"/>
  <c r="B1253" i="11"/>
  <c r="B2381" i="11"/>
  <c r="B939" i="11"/>
  <c r="B1244" i="11"/>
  <c r="B1350" i="11"/>
  <c r="B3194" i="11"/>
  <c r="B2873" i="11"/>
  <c r="B1874" i="11"/>
  <c r="B1207" i="11"/>
  <c r="B2968" i="11"/>
  <c r="B554" i="11"/>
  <c r="B2335" i="11"/>
  <c r="B530" i="11"/>
  <c r="B1134" i="11"/>
  <c r="B2660" i="11"/>
  <c r="B1479" i="11"/>
  <c r="B901" i="11"/>
  <c r="B2239" i="11"/>
  <c r="B1822" i="11"/>
  <c r="B1365" i="11"/>
  <c r="B3129" i="11"/>
  <c r="B406" i="11"/>
  <c r="B1892" i="11"/>
  <c r="B1239" i="11"/>
  <c r="B1544" i="11"/>
  <c r="B956" i="11"/>
  <c r="B2092" i="11"/>
  <c r="B2887" i="11"/>
  <c r="B1319" i="11"/>
  <c r="B1820" i="11"/>
  <c r="B1825" i="11"/>
  <c r="B2719" i="11"/>
  <c r="B3181" i="11"/>
  <c r="B2368" i="11"/>
  <c r="B2933" i="11"/>
  <c r="B574" i="11"/>
  <c r="B1402" i="11"/>
  <c r="B2923" i="11"/>
  <c r="B3197" i="11"/>
  <c r="B2664" i="11"/>
  <c r="B312" i="11"/>
  <c r="B2292" i="11"/>
  <c r="B3109" i="11"/>
  <c r="B2668" i="11"/>
  <c r="B2209" i="11"/>
  <c r="B2183" i="11"/>
  <c r="B2004" i="11"/>
  <c r="B293" i="11"/>
  <c r="B2517" i="11"/>
  <c r="B1001" i="11"/>
  <c r="B1788" i="11"/>
  <c r="B364" i="11"/>
  <c r="B1202" i="11"/>
  <c r="B1359" i="11"/>
  <c r="B2007" i="11"/>
  <c r="B743" i="11"/>
  <c r="B2803" i="11"/>
  <c r="B2930" i="11"/>
  <c r="B1052" i="11"/>
  <c r="B1473" i="11"/>
  <c r="B3134" i="11"/>
  <c r="B2740" i="11"/>
  <c r="B2035" i="11"/>
  <c r="B2828" i="11"/>
  <c r="B3257" i="11"/>
  <c r="B1227" i="11"/>
  <c r="B2994" i="11"/>
  <c r="B516" i="11"/>
  <c r="B1880" i="11"/>
  <c r="B1081" i="11"/>
  <c r="B924" i="11"/>
  <c r="B696" i="11"/>
  <c r="B917" i="11"/>
  <c r="B450" i="11"/>
  <c r="B2937" i="11"/>
  <c r="B1397" i="11"/>
  <c r="B321" i="11"/>
  <c r="B1345" i="11"/>
  <c r="B304" i="11"/>
  <c r="B3228" i="11"/>
  <c r="B1770" i="11"/>
  <c r="B1044" i="11"/>
  <c r="B272" i="11"/>
  <c r="B3200" i="11"/>
  <c r="B3218" i="11"/>
  <c r="B1073" i="11"/>
  <c r="B2056" i="11"/>
  <c r="B1232" i="11"/>
  <c r="B2572" i="11"/>
  <c r="B912" i="11"/>
  <c r="B2749" i="11"/>
  <c r="B2126" i="11"/>
  <c r="B2079" i="11"/>
  <c r="B2995" i="11"/>
  <c r="B1921" i="11"/>
  <c r="B908" i="11"/>
  <c r="B2134" i="11"/>
  <c r="B1233" i="11"/>
  <c r="B2411" i="11"/>
  <c r="B1843" i="11"/>
  <c r="B1699" i="11"/>
  <c r="B2161" i="11"/>
  <c r="B2681" i="11"/>
  <c r="B2357" i="11"/>
  <c r="B883" i="11"/>
  <c r="B2269" i="11"/>
  <c r="B2584" i="11"/>
  <c r="B2648" i="11"/>
  <c r="B3069" i="11"/>
  <c r="B2369" i="11"/>
  <c r="B1407" i="11"/>
  <c r="B3119" i="11"/>
  <c r="B490" i="11"/>
  <c r="B1300" i="11"/>
  <c r="B1123" i="11"/>
  <c r="B2339" i="11"/>
  <c r="B1596" i="11"/>
  <c r="B904" i="11"/>
  <c r="B3001" i="11"/>
  <c r="B1858" i="11"/>
  <c r="B1549" i="11"/>
  <c r="B1062" i="11"/>
  <c r="B2034" i="11"/>
  <c r="B3070" i="11"/>
  <c r="B2427" i="11"/>
  <c r="B861" i="11"/>
  <c r="B426" i="11"/>
  <c r="B2785" i="11"/>
  <c r="B3055" i="11"/>
  <c r="B663" i="11"/>
  <c r="B1934" i="11"/>
  <c r="B1802" i="11"/>
  <c r="B2495" i="11"/>
  <c r="B1443" i="11"/>
  <c r="B1626" i="11"/>
  <c r="B1360" i="11"/>
  <c r="B2043" i="11"/>
  <c r="B533" i="11"/>
  <c r="B1262" i="11"/>
  <c r="B1387" i="11"/>
  <c r="B2199" i="11"/>
  <c r="B1050" i="11"/>
  <c r="B2925" i="11"/>
  <c r="B534" i="11"/>
  <c r="B2027" i="11"/>
  <c r="B2810" i="11"/>
  <c r="B2766" i="11"/>
  <c r="B3088" i="11"/>
  <c r="B627" i="11"/>
  <c r="B771" i="11"/>
  <c r="B2559" i="11"/>
  <c r="B1588" i="11"/>
  <c r="B285" i="11"/>
  <c r="B2802" i="11"/>
  <c r="B830" i="11"/>
  <c r="B1014" i="11"/>
  <c r="B1741" i="11"/>
  <c r="B1599" i="11"/>
  <c r="B2851" i="11"/>
  <c r="B2298" i="11"/>
  <c r="B1726" i="11"/>
  <c r="B2708" i="11"/>
  <c r="B2899" i="11"/>
  <c r="B2743" i="11"/>
  <c r="B741" i="11"/>
  <c r="B999" i="11"/>
  <c r="B779" i="11"/>
  <c r="B1023" i="11"/>
  <c r="B380" i="11"/>
  <c r="B2139" i="11"/>
  <c r="B2732" i="11"/>
  <c r="B2670" i="11"/>
  <c r="B2928" i="11"/>
  <c r="B3052" i="11"/>
  <c r="B368" i="11"/>
  <c r="B3233" i="11"/>
  <c r="B2882" i="11"/>
  <c r="B289" i="11"/>
  <c r="B2083" i="11"/>
  <c r="B1894" i="11"/>
  <c r="B2101" i="11"/>
  <c r="B1335" i="11"/>
  <c r="B2818" i="11"/>
  <c r="B688" i="11"/>
  <c r="B1949" i="11"/>
  <c r="B3003" i="11"/>
  <c r="B718" i="11"/>
  <c r="B2637" i="11"/>
  <c r="B3139" i="11"/>
  <c r="B2550" i="11"/>
  <c r="B2196" i="11"/>
  <c r="B1522" i="11"/>
  <c r="B3258" i="11"/>
  <c r="B2931" i="11"/>
  <c r="B2990" i="11"/>
  <c r="B463" i="11"/>
  <c r="B1655" i="11"/>
  <c r="B2871" i="11"/>
  <c r="B2477" i="11"/>
  <c r="B2808" i="11"/>
  <c r="B1435" i="11"/>
  <c r="B1420" i="11"/>
  <c r="B1334" i="11"/>
  <c r="B1226" i="11"/>
  <c r="B2496" i="11"/>
  <c r="B2613" i="11"/>
  <c r="B943" i="11"/>
  <c r="B2852" i="11"/>
  <c r="B3217" i="11"/>
  <c r="B2579" i="11"/>
  <c r="B361" i="11"/>
  <c r="B2452" i="11"/>
  <c r="B936" i="11"/>
  <c r="B2061" i="11"/>
  <c r="B1088" i="11"/>
  <c r="B2390" i="11"/>
  <c r="B1692" i="11"/>
  <c r="B468" i="11"/>
  <c r="B764" i="11"/>
  <c r="B444" i="11"/>
  <c r="B498" i="11"/>
  <c r="B2526" i="11"/>
  <c r="B2807" i="11"/>
  <c r="B1997" i="11"/>
  <c r="B1421" i="11"/>
  <c r="B2997" i="11"/>
  <c r="B1622" i="11"/>
  <c r="B2643" i="11"/>
  <c r="B3225" i="11"/>
  <c r="B1103" i="11"/>
  <c r="B2809" i="11"/>
  <c r="B626" i="11"/>
  <c r="B1184" i="11"/>
  <c r="B1798" i="11"/>
  <c r="B2274" i="11"/>
  <c r="B1674" i="11"/>
  <c r="B473" i="11"/>
  <c r="B1587" i="11"/>
  <c r="B606" i="11"/>
  <c r="B1181" i="11"/>
  <c r="B2409" i="11"/>
  <c r="B3031" i="11"/>
  <c r="B979" i="11"/>
  <c r="B1386" i="11"/>
  <c r="B1270" i="11"/>
  <c r="B1220" i="11"/>
  <c r="B1767" i="11"/>
  <c r="B2441" i="11"/>
  <c r="B2374" i="11"/>
  <c r="B2170" i="11"/>
  <c r="B547" i="11"/>
  <c r="B2025" i="11"/>
  <c r="B3049" i="11"/>
  <c r="B1316" i="11"/>
  <c r="B2287" i="11"/>
  <c r="B591" i="11"/>
  <c r="B2465" i="11"/>
  <c r="B354" i="11"/>
  <c r="B2325" i="11"/>
  <c r="B482" i="11"/>
  <c r="B479" i="11"/>
  <c r="B1058" i="11"/>
  <c r="B609" i="11"/>
  <c r="B3175" i="11"/>
  <c r="B566" i="11"/>
  <c r="B438" i="11"/>
  <c r="B2948" i="11"/>
  <c r="B674" i="11"/>
  <c r="B1945" i="11"/>
  <c r="B1762" i="11"/>
  <c r="B808" i="11"/>
  <c r="B323" i="11"/>
  <c r="B3231" i="11"/>
  <c r="B2524" i="11"/>
  <c r="B1547" i="11"/>
  <c r="B1631" i="11"/>
  <c r="B2080" i="11"/>
  <c r="B2509" i="11"/>
  <c r="B1428" i="11"/>
  <c r="B2453" i="11"/>
  <c r="B1488" i="11"/>
  <c r="B2545" i="11"/>
  <c r="B604" i="11"/>
  <c r="B1888" i="11"/>
  <c r="B2275" i="11"/>
  <c r="B969" i="11"/>
  <c r="B395" i="11"/>
  <c r="B2583" i="11"/>
  <c r="B400" i="11"/>
  <c r="B1312" i="11"/>
  <c r="B2121" i="11"/>
  <c r="B3143" i="11"/>
  <c r="B3010" i="11"/>
  <c r="B2689" i="11"/>
  <c r="B1833" i="11"/>
  <c r="B2124" i="11"/>
  <c r="B1842" i="11"/>
  <c r="B523" i="11"/>
  <c r="B2834" i="11"/>
  <c r="B1972" i="11"/>
  <c r="B1793" i="11"/>
  <c r="B784" i="11"/>
  <c r="B2423" i="11"/>
  <c r="B3213" i="11"/>
  <c r="B2135" i="11"/>
  <c r="B2400" i="11"/>
  <c r="B419" i="11"/>
  <c r="B3137" i="11"/>
  <c r="B1332" i="11"/>
  <c r="B2050" i="11"/>
  <c r="B772" i="11"/>
  <c r="B3204" i="11"/>
  <c r="B284" i="11"/>
  <c r="B915" i="11"/>
  <c r="B2538" i="11"/>
  <c r="B1096" i="11"/>
  <c r="B1720" i="11"/>
  <c r="B1700" i="11"/>
  <c r="B1380" i="11"/>
  <c r="B2445" i="11"/>
  <c r="B2744" i="11"/>
  <c r="B2211" i="11"/>
  <c r="B2437" i="11"/>
  <c r="B1519" i="11"/>
  <c r="B2986" i="11"/>
  <c r="B1215" i="11"/>
  <c r="B3234" i="11"/>
  <c r="B287" i="11"/>
  <c r="B1165" i="11"/>
  <c r="B2377" i="11"/>
  <c r="B2432" i="11"/>
  <c r="B2012" i="11"/>
  <c r="B581" i="11"/>
  <c r="B724" i="11"/>
  <c r="B777" i="11"/>
  <c r="B844" i="11"/>
  <c r="B1786" i="11"/>
  <c r="B1732" i="11"/>
  <c r="B2458" i="11"/>
  <c r="B1102" i="11"/>
  <c r="B2693" i="11"/>
  <c r="B1670" i="11"/>
  <c r="B1012" i="11"/>
  <c r="B2598" i="11"/>
  <c r="B2954" i="11"/>
  <c r="B1930" i="11"/>
  <c r="B3118" i="11"/>
  <c r="B1677" i="11"/>
  <c r="B586" i="11"/>
  <c r="B288" i="11"/>
  <c r="B3172" i="11"/>
  <c r="B2667" i="11"/>
  <c r="B393" i="11"/>
  <c r="B974" i="11"/>
  <c r="B1375" i="11"/>
  <c r="B3226" i="11"/>
  <c r="B2581" i="11"/>
  <c r="B1147" i="11"/>
  <c r="B2690" i="11"/>
  <c r="B320" i="11"/>
  <c r="B629" i="11"/>
  <c r="B3215" i="11"/>
  <c r="B1211" i="11"/>
  <c r="B2918" i="11"/>
  <c r="B3240" i="11"/>
  <c r="B1182" i="11"/>
  <c r="B3219" i="11"/>
  <c r="B2771" i="11"/>
  <c r="B3247" i="11"/>
  <c r="B2680" i="11"/>
  <c r="B3115" i="11"/>
  <c r="B1910" i="11"/>
  <c r="B2486" i="11"/>
  <c r="B3028" i="11"/>
  <c r="B2108" i="11"/>
  <c r="B693" i="11"/>
  <c r="B1994" i="11"/>
  <c r="B3111" i="11"/>
  <c r="B1703" i="11"/>
  <c r="B540" i="11"/>
  <c r="B1188" i="11"/>
  <c r="B1594" i="11"/>
  <c r="B932" i="11"/>
  <c r="B2774" i="11"/>
  <c r="B2144" i="11"/>
  <c r="B2792" i="11"/>
  <c r="B882" i="11"/>
  <c r="B670" i="11"/>
  <c r="B2005" i="11"/>
  <c r="B384" i="11"/>
  <c r="B2914" i="11"/>
  <c r="B655" i="11"/>
  <c r="B1606" i="11"/>
  <c r="B653" i="11"/>
  <c r="B429" i="11"/>
  <c r="B585" i="11"/>
  <c r="B2636" i="11"/>
  <c r="B1929" i="11"/>
  <c r="B2419" i="11"/>
  <c r="B1019" i="11"/>
  <c r="B3169" i="11"/>
  <c r="B1638" i="11"/>
  <c r="B3012" i="11"/>
  <c r="B959" i="11"/>
  <c r="B2353" i="11"/>
  <c r="B789" i="11"/>
  <c r="B1054" i="11"/>
  <c r="B2949" i="11"/>
  <c r="B2646" i="11"/>
  <c r="B1896" i="11"/>
  <c r="B2103" i="11"/>
  <c r="B409" i="11"/>
  <c r="B1357" i="11"/>
  <c r="B1223" i="11"/>
  <c r="B2186" i="11"/>
  <c r="B930" i="11"/>
  <c r="B2214" i="11"/>
  <c r="B1962" i="11"/>
  <c r="B1835" i="11"/>
  <c r="B2109" i="11"/>
  <c r="B3251" i="11"/>
  <c r="B1347" i="11"/>
  <c r="B2577" i="11"/>
  <c r="B2558" i="11"/>
  <c r="B2391" i="11"/>
  <c r="B625" i="11"/>
  <c r="B1851" i="11"/>
  <c r="B910" i="11"/>
  <c r="B740" i="11"/>
  <c r="B1075" i="11"/>
  <c r="B1374" i="11"/>
  <c r="B2072" i="11"/>
  <c r="B2497" i="11"/>
  <c r="B998" i="11"/>
  <c r="B2850" i="11"/>
  <c r="B2397" i="11"/>
  <c r="B1807" i="11"/>
  <c r="B1691" i="11"/>
  <c r="B1438" i="11"/>
  <c r="B1285" i="11"/>
  <c r="B3121" i="11"/>
  <c r="B1768" i="11"/>
  <c r="B2755" i="11"/>
  <c r="B928" i="11"/>
  <c r="B1797" i="11"/>
  <c r="B1441" i="11"/>
  <c r="B1559" i="11"/>
  <c r="B3128" i="11"/>
  <c r="B2062" i="11"/>
  <c r="B3094" i="11"/>
  <c r="B2657" i="11"/>
  <c r="B2435" i="11"/>
  <c r="B503" i="11"/>
  <c r="B1853" i="11"/>
  <c r="B452" i="11"/>
  <c r="B314" i="11"/>
  <c r="B2738" i="11"/>
  <c r="B2856" i="11"/>
  <c r="B1009" i="11"/>
  <c r="B2587" i="11"/>
  <c r="B1660" i="11"/>
  <c r="B1753" i="11"/>
  <c r="B2561" i="11"/>
  <c r="B2970" i="11"/>
  <c r="B2961" i="11"/>
  <c r="B733" i="11"/>
  <c r="B1218" i="11"/>
  <c r="B2303" i="11"/>
  <c r="B465" i="11"/>
  <c r="B2908" i="11"/>
  <c r="B3054" i="11"/>
  <c r="B1828" i="11"/>
  <c r="B745" i="11"/>
  <c r="B1890" i="11"/>
  <c r="B3080" i="11"/>
  <c r="B1750" i="11"/>
  <c r="B2820" i="11"/>
  <c r="B3061" i="11"/>
  <c r="B836" i="11"/>
  <c r="B852" i="11"/>
  <c r="B3105" i="11"/>
  <c r="B2247" i="11"/>
  <c r="B645" i="11"/>
  <c r="B2620" i="11"/>
  <c r="B1243" i="11"/>
  <c r="B3180" i="11"/>
  <c r="B1454" i="11"/>
  <c r="B3124" i="11"/>
  <c r="B2520" i="11"/>
  <c r="B1590" i="11"/>
  <c r="B1978" i="11"/>
  <c r="B2262" i="11"/>
  <c r="B1872" i="11"/>
  <c r="B431" i="11"/>
  <c r="B2575" i="11"/>
  <c r="B1585" i="11"/>
  <c r="B2268" i="11"/>
  <c r="B819" i="11"/>
  <c r="B451" i="11"/>
  <c r="B1536" i="11"/>
  <c r="B2041" i="11"/>
  <c r="B280" i="11"/>
  <c r="B1832" i="11"/>
  <c r="B2746" i="11"/>
  <c r="B583" i="11"/>
  <c r="B396" i="11"/>
  <c r="B335" i="11"/>
  <c r="B2436" i="11"/>
  <c r="B2362" i="11"/>
  <c r="B954" i="11"/>
  <c r="B1268" i="11"/>
  <c r="B1113" i="11"/>
  <c r="B1733" i="11"/>
  <c r="B1899" i="11"/>
  <c r="B2607" i="11"/>
  <c r="B353" i="11"/>
  <c r="B605" i="11"/>
  <c r="B2920" i="11"/>
  <c r="B1228" i="11"/>
  <c r="B2164" i="11"/>
  <c r="B492" i="11"/>
  <c r="B500" i="11"/>
  <c r="B3126" i="11"/>
  <c r="B1477" i="11"/>
  <c r="B1608" i="11"/>
  <c r="B1156" i="11"/>
  <c r="B2410" i="11"/>
  <c r="B1486" i="11"/>
  <c r="B2977" i="11"/>
  <c r="B2198" i="11"/>
  <c r="B3044" i="11"/>
  <c r="B986" i="11"/>
  <c r="B2251" i="11"/>
  <c r="B948" i="11"/>
  <c r="B3009" i="11"/>
  <c r="B1045" i="11"/>
  <c r="B763" i="11"/>
  <c r="B2846" i="11"/>
  <c r="B2506" i="11"/>
  <c r="B3260" i="11"/>
  <c r="B725" i="11"/>
  <c r="B615" i="11"/>
  <c r="B1523" i="11"/>
  <c r="B1119" i="11"/>
  <c r="B1122" i="11"/>
  <c r="B2291" i="11"/>
  <c r="B810" i="11"/>
  <c r="B360" i="11"/>
  <c r="B350" i="11"/>
  <c r="B1889" i="11"/>
  <c r="B1004" i="11"/>
  <c r="B2729" i="11"/>
  <c r="B2417" i="11"/>
  <c r="B2304" i="11"/>
  <c r="B3106" i="11"/>
  <c r="B2461" i="11"/>
  <c r="B2542" i="11"/>
  <c r="B2257" i="11"/>
  <c r="B1259" i="11"/>
  <c r="B1651" i="11"/>
  <c r="B2130" i="11"/>
  <c r="B3195" i="11"/>
  <c r="B2387" i="11"/>
  <c r="B580" i="11"/>
  <c r="B1903" i="11"/>
  <c r="B2332" i="11"/>
  <c r="B2600" i="11"/>
  <c r="B2227" i="11"/>
  <c r="B590" i="11"/>
  <c r="B1308" i="11"/>
  <c r="B748" i="11"/>
  <c r="B1595" i="11"/>
  <c r="B1186" i="11"/>
  <c r="B835" i="11"/>
  <c r="B2241" i="11"/>
  <c r="B1581" i="11"/>
  <c r="B1324" i="11"/>
  <c r="B750" i="11"/>
  <c r="B955" i="11"/>
  <c r="B2548" i="11"/>
  <c r="B3065" i="11"/>
  <c r="B2735" i="11"/>
  <c r="B1343" i="11"/>
  <c r="B3152" i="11"/>
  <c r="B1529" i="11"/>
  <c r="B1028" i="11"/>
  <c r="B2845" i="11"/>
  <c r="B1020" i="11"/>
  <c r="B1777" i="11"/>
  <c r="B1255" i="11"/>
  <c r="B2407" i="11"/>
  <c r="B2147" i="11"/>
  <c r="B3199" i="11"/>
  <c r="B2580" i="11"/>
  <c r="B1991" i="11"/>
  <c r="B1898" i="11"/>
  <c r="B2110" i="11"/>
  <c r="B795" i="11"/>
  <c r="B3171" i="11"/>
  <c r="B1146" i="11"/>
  <c r="B983" i="11"/>
  <c r="B1436" i="11"/>
  <c r="B3192" i="11"/>
  <c r="B1035" i="11"/>
  <c r="B2098" i="11"/>
  <c r="B1979" i="11"/>
  <c r="B1838" i="11"/>
  <c r="B1216" i="11"/>
  <c r="B2090" i="11"/>
  <c r="B1287" i="11"/>
  <c r="B1006" i="11"/>
  <c r="B1352" i="11"/>
  <c r="B338" i="11"/>
  <c r="B1966" i="11"/>
  <c r="B1326" i="11"/>
  <c r="B1881" i="11"/>
  <c r="B1745" i="11"/>
  <c r="B1434" i="11"/>
  <c r="B776" i="11"/>
  <c r="B1406" i="11"/>
  <c r="B1240" i="11"/>
  <c r="B1150" i="11"/>
  <c r="B814" i="11"/>
  <c r="B900" i="11"/>
  <c r="B878" i="11"/>
  <c r="B3059" i="11"/>
  <c r="B2552" i="11"/>
  <c r="B2634" i="11"/>
  <c r="B3000" i="11"/>
  <c r="B1180" i="11"/>
  <c r="B2747" i="11"/>
  <c r="B2246" i="11"/>
  <c r="B686" i="11"/>
  <c r="B2270" i="11"/>
  <c r="B2412" i="11"/>
  <c r="B702" i="11"/>
  <c r="B1982" i="11"/>
  <c r="B1450" i="11"/>
  <c r="B1778" i="11"/>
  <c r="B1589" i="11"/>
  <c r="B778" i="11"/>
  <c r="B1928" i="11"/>
  <c r="B845" i="11"/>
  <c r="B1586" i="11"/>
  <c r="B2066" i="11"/>
  <c r="B1861" i="11"/>
  <c r="B3004" i="11"/>
  <c r="B2111" i="11"/>
  <c r="B489" i="11"/>
  <c r="B3123" i="11"/>
  <c r="B1914" i="11"/>
  <c r="B931" i="11"/>
  <c r="B1907" i="11"/>
  <c r="B2840" i="11"/>
  <c r="B2910" i="11"/>
  <c r="B2892" i="11"/>
  <c r="B968" i="11"/>
  <c r="B1839" i="11"/>
  <c r="B3037" i="11"/>
  <c r="B1439" i="11"/>
  <c r="B298" i="11"/>
  <c r="B322" i="11"/>
  <c r="B1095" i="11"/>
  <c r="B1341" i="11"/>
  <c r="B446" i="11"/>
  <c r="B2128" i="11"/>
  <c r="B2776" i="11"/>
  <c r="B960" i="11"/>
  <c r="B2145" i="11"/>
  <c r="B1249" i="11"/>
  <c r="B309" i="11"/>
  <c r="B618" i="11"/>
  <c r="B2210" i="11"/>
  <c r="B2466" i="11"/>
  <c r="B1002" i="11"/>
  <c r="B929" i="11"/>
  <c r="B3238" i="11"/>
  <c r="B551" i="11"/>
  <c r="B3025" i="11"/>
  <c r="B404" i="11"/>
  <c r="B3146" i="11"/>
  <c r="B467" i="11"/>
  <c r="B2045" i="11"/>
  <c r="B2886" i="11"/>
  <c r="B2451" i="11"/>
  <c r="B3013" i="11"/>
  <c r="B433" i="11"/>
  <c r="B469" i="11"/>
  <c r="B1085" i="11"/>
  <c r="B2447" i="11"/>
  <c r="B2060" i="11"/>
  <c r="B1349" i="11"/>
  <c r="B2767" i="11"/>
  <c r="B863" i="11"/>
  <c r="B1112" i="11"/>
  <c r="B428" i="11"/>
  <c r="B1491" i="11"/>
  <c r="B1169" i="11"/>
  <c r="B2224" i="11"/>
  <c r="B1960" i="11"/>
  <c r="B1382" i="11"/>
  <c r="B1383" i="11"/>
  <c r="B780" i="11"/>
  <c r="B2127" i="11"/>
  <c r="B374" i="11"/>
  <c r="B1126" i="11"/>
  <c r="B2907" i="11"/>
  <c r="B1222" i="11"/>
  <c r="B2094" i="11"/>
  <c r="B1687" i="11"/>
  <c r="B2046" i="11"/>
  <c r="B2467" i="11"/>
  <c r="B2131" i="11"/>
  <c r="B377" i="11"/>
  <c r="B1333" i="11"/>
  <c r="B1166" i="11"/>
  <c r="B3120" i="11"/>
  <c r="B1355" i="11"/>
  <c r="B1331" i="11"/>
  <c r="B3253" i="11"/>
  <c r="B3075" i="11"/>
  <c r="B967" i="11"/>
  <c r="B3021" i="11"/>
  <c r="B1299" i="11"/>
  <c r="B942" i="11"/>
  <c r="B3083" i="11"/>
  <c r="B865" i="11"/>
  <c r="B3076" i="11"/>
  <c r="B652" i="11"/>
  <c r="B1936" i="11"/>
  <c r="B2906" i="11"/>
  <c r="B2142" i="11"/>
  <c r="B1457" i="11"/>
  <c r="B2993" i="11"/>
  <c r="B2169" i="11"/>
  <c r="B676" i="11"/>
  <c r="B753" i="11"/>
  <c r="B522" i="11"/>
  <c r="B1987" i="11"/>
  <c r="B2408" i="11"/>
  <c r="B2086" i="11"/>
  <c r="B1078" i="11"/>
  <c r="B1250" i="11"/>
  <c r="B2193" i="11"/>
  <c r="B2721" i="11"/>
  <c r="B579" i="11"/>
  <c r="B1749" i="11"/>
  <c r="B2652" i="11"/>
  <c r="B1661" i="11"/>
  <c r="B2969" i="11"/>
  <c r="B612" i="11"/>
  <c r="B2983" i="11"/>
  <c r="B796" i="11"/>
  <c r="B3033" i="11"/>
  <c r="B1644" i="11"/>
  <c r="B1632" i="11"/>
  <c r="B661" i="11"/>
  <c r="B1260" i="11"/>
  <c r="B1500" i="11"/>
  <c r="B2984" i="11"/>
  <c r="B2333" i="11"/>
  <c r="B1430" i="11"/>
  <c r="B1548" i="11"/>
  <c r="B2248" i="11"/>
  <c r="B476" i="11"/>
  <c r="B1705" i="11"/>
  <c r="B2922" i="11"/>
  <c r="B3191" i="11"/>
  <c r="B1560" i="11"/>
  <c r="B2752" i="11"/>
  <c r="B3067" i="11"/>
  <c r="B934" i="11"/>
  <c r="B2955" i="11"/>
  <c r="B864" i="11"/>
  <c r="B2741" i="11"/>
  <c r="B1840" i="11"/>
  <c r="B1116" i="11"/>
  <c r="B542" i="11"/>
  <c r="B1813" i="11"/>
  <c r="B423" i="11"/>
  <c r="B2204" i="11"/>
  <c r="B418" i="11"/>
  <c r="B1059" i="11"/>
  <c r="B1032" i="11"/>
  <c r="B1258" i="11"/>
  <c r="B1641" i="11"/>
  <c r="B436" i="11"/>
  <c r="B3142" i="11"/>
  <c r="B2091" i="11"/>
  <c r="B2530" i="11"/>
  <c r="B1197" i="11"/>
  <c r="B1871" i="11"/>
  <c r="B2553" i="11"/>
  <c r="B3089" i="11"/>
  <c r="B2290" i="11"/>
  <c r="B1089" i="11"/>
  <c r="B1602" i="11"/>
  <c r="B1845" i="11"/>
  <c r="B2244" i="11"/>
  <c r="B3068" i="11"/>
  <c r="B3205" i="11"/>
  <c r="B1640" i="11"/>
  <c r="B1550" i="11"/>
  <c r="B3086" i="11"/>
  <c r="B1766" i="11"/>
  <c r="B3020" i="11"/>
  <c r="B1901" i="11"/>
  <c r="B1906" i="11"/>
  <c r="B2278" i="11"/>
  <c r="B1867" i="11"/>
  <c r="B2392" i="11"/>
  <c r="B1862" i="11"/>
  <c r="B2797" i="11"/>
  <c r="B1952" i="11"/>
  <c r="B2140" i="11"/>
  <c r="B3081" i="11"/>
  <c r="B1013" i="11"/>
  <c r="B1338" i="11"/>
  <c r="B1385" i="11"/>
  <c r="B3027" i="11"/>
  <c r="B2023" i="11"/>
  <c r="B1413" i="11"/>
  <c r="B963" i="11"/>
  <c r="B2713" i="11"/>
  <c r="B945" i="11"/>
  <c r="B1679" i="11"/>
  <c r="B997" i="11"/>
  <c r="B518" i="11"/>
  <c r="B2030" i="11"/>
  <c r="B2236" i="11"/>
  <c r="B2310" i="11"/>
  <c r="B3024" i="11"/>
  <c r="B858" i="11"/>
  <c r="B690" i="11"/>
  <c r="B642" i="11"/>
  <c r="B432" i="11"/>
  <c r="B720" i="11"/>
  <c r="B2469" i="11"/>
  <c r="B1955" i="11"/>
  <c r="B550" i="11"/>
  <c r="B1151" i="11"/>
  <c r="B2702" i="11"/>
  <c r="B614" i="11"/>
  <c r="B1763" i="11"/>
  <c r="B2208" i="11"/>
  <c r="B2273" i="11"/>
  <c r="B567" i="11"/>
  <c r="B283" i="11"/>
  <c r="B2683" i="11"/>
  <c r="B834" i="11"/>
  <c r="B1983" i="11"/>
  <c r="B2058" i="11"/>
  <c r="B965" i="11"/>
  <c r="B2698" i="11"/>
  <c r="B2149" i="11"/>
  <c r="B2632" i="11"/>
  <c r="B2699" i="11"/>
  <c r="B2672" i="11"/>
  <c r="B459" i="11"/>
  <c r="B466" i="11"/>
  <c r="B1953" i="11"/>
  <c r="B2300" i="11"/>
  <c r="B595" i="11"/>
  <c r="B402" i="11"/>
  <c r="B2591" i="11"/>
  <c r="B2219" i="11"/>
  <c r="B2788" i="11"/>
  <c r="B1879" i="11"/>
  <c r="B3002" i="11"/>
  <c r="B1598" i="11"/>
  <c r="B1136" i="11"/>
  <c r="B2006" i="11"/>
  <c r="B417" i="11"/>
  <c r="B2345" i="11"/>
  <c r="B1540" i="11"/>
  <c r="B2944" i="11"/>
  <c r="B1708" i="11"/>
  <c r="B1339" i="11"/>
  <c r="B829" i="11"/>
  <c r="B2979" i="11"/>
  <c r="B1057" i="11"/>
  <c r="B3221" i="11"/>
  <c r="B1328" i="11"/>
  <c r="B2751" i="11"/>
  <c r="B848" i="11"/>
  <c r="B1000" i="11"/>
  <c r="B2478" i="11"/>
  <c r="B3170" i="11"/>
  <c r="B1689" i="11"/>
  <c r="B2881" i="11"/>
  <c r="B1605" i="11"/>
  <c r="B2725" i="11"/>
  <c r="B1948" i="11"/>
  <c r="B2963" i="11"/>
  <c r="B351" i="11"/>
  <c r="B2237" i="11"/>
  <c r="B1107" i="11"/>
  <c r="B1235" i="11"/>
  <c r="B1082" i="11"/>
  <c r="K131" i="11"/>
  <c r="B1666" i="11"/>
  <c r="B3026" i="11"/>
  <c r="B411" i="11"/>
  <c r="B2395" i="11"/>
  <c r="B902" i="11"/>
  <c r="B2349" i="11"/>
  <c r="B2302" i="11"/>
  <c r="B1565" i="11"/>
  <c r="B2957" i="11"/>
  <c r="B336" i="11"/>
  <c r="B1101" i="11"/>
  <c r="B2512" i="11"/>
  <c r="B589" i="11"/>
  <c r="B3078" i="11"/>
  <c r="B1633" i="11"/>
  <c r="B2483" i="11"/>
  <c r="B1539" i="11"/>
  <c r="B991" i="11"/>
  <c r="B2844" i="11"/>
  <c r="B1575" i="11"/>
  <c r="B1422" i="11"/>
  <c r="B3045" i="11"/>
  <c r="B1526" i="11"/>
  <c r="B2612" i="11"/>
  <c r="B1986" i="11"/>
  <c r="B2156" i="11"/>
  <c r="B2757" i="11"/>
  <c r="B3082" i="11"/>
  <c r="B2463" i="11"/>
  <c r="B2733" i="11"/>
  <c r="B2772" i="11"/>
  <c r="B1995" i="11"/>
  <c r="B2212" i="11"/>
  <c r="B2967" i="11"/>
  <c r="B2024" i="11"/>
  <c r="B3266" i="11"/>
  <c r="B407" i="11"/>
  <c r="B2909" i="11"/>
  <c r="B1849" i="11"/>
  <c r="B1917" i="11"/>
  <c r="B2917" i="11"/>
  <c r="B2564" i="11"/>
  <c r="B1672" i="11"/>
  <c r="B2215" i="11"/>
  <c r="B961" i="11"/>
  <c r="B2424" i="11"/>
  <c r="B1139" i="11"/>
  <c r="B1735" i="11"/>
  <c r="B1256" i="11"/>
  <c r="B2013" i="11"/>
  <c r="B1007" i="11"/>
  <c r="B2322" i="11"/>
  <c r="B1574" i="11"/>
  <c r="B2514" i="11"/>
  <c r="AB270" i="7"/>
  <c r="AC270" i="7" s="1"/>
  <c r="W270" i="7"/>
  <c r="X270" i="7" s="1"/>
  <c r="V270" i="7"/>
  <c r="U271" i="7"/>
  <c r="Y273" i="11"/>
  <c r="Z273" i="11"/>
  <c r="AA273" i="11" s="1"/>
  <c r="AC273" i="11"/>
  <c r="AD273" i="11" s="1"/>
  <c r="AF273" i="11"/>
  <c r="AG273" i="11" s="1"/>
  <c r="X274" i="11"/>
  <c r="AH269" i="7"/>
  <c r="AI269" i="7" s="1"/>
  <c r="AN269" i="7"/>
  <c r="AO269" i="7" s="1"/>
  <c r="AG270" i="7"/>
  <c r="AS270" i="7"/>
  <c r="AU269" i="7"/>
  <c r="AV269" i="7" s="1"/>
  <c r="AZ269" i="7"/>
  <c r="BA269" i="7" s="1"/>
  <c r="G261" i="7"/>
  <c r="H261" i="7" s="1"/>
  <c r="F261" i="7"/>
  <c r="E262" i="7"/>
  <c r="C230" i="11" l="1"/>
  <c r="C228" i="11"/>
  <c r="C229" i="11"/>
  <c r="C232" i="11"/>
  <c r="C231" i="11"/>
  <c r="C233" i="11"/>
  <c r="U272" i="7"/>
  <c r="V271" i="7"/>
  <c r="W271" i="7"/>
  <c r="X271" i="7" s="1"/>
  <c r="AB271" i="7"/>
  <c r="AC271" i="7" s="1"/>
  <c r="B134" i="11"/>
  <c r="Z139" i="11"/>
  <c r="Z140" i="11"/>
  <c r="Z142" i="11"/>
  <c r="Z145" i="11"/>
  <c r="Z141" i="11"/>
  <c r="Z143" i="11"/>
  <c r="Z144" i="11"/>
  <c r="B231" i="11"/>
  <c r="B228" i="11"/>
  <c r="D259" i="11" s="1"/>
  <c r="B233" i="11"/>
  <c r="L31" i="8" s="1"/>
  <c r="D114" i="4" s="1"/>
  <c r="B232" i="11"/>
  <c r="E259" i="11" s="1"/>
  <c r="D268" i="11" s="1"/>
  <c r="B230" i="11"/>
  <c r="B229" i="11"/>
  <c r="Z274" i="11"/>
  <c r="AA274" i="11" s="1"/>
  <c r="X275" i="11"/>
  <c r="AC274" i="11"/>
  <c r="AD274" i="11" s="1"/>
  <c r="Y274" i="11"/>
  <c r="AF274" i="11"/>
  <c r="AG274" i="11" s="1"/>
  <c r="Y140" i="11"/>
  <c r="Y144" i="11"/>
  <c r="Y141" i="11"/>
  <c r="Y139" i="11"/>
  <c r="Y143" i="11"/>
  <c r="Y145" i="11"/>
  <c r="Y142" i="11"/>
  <c r="B136" i="11"/>
  <c r="L20" i="8" s="1"/>
  <c r="N20" i="8" s="1"/>
  <c r="AZ270" i="7"/>
  <c r="BA270" i="7" s="1"/>
  <c r="AS271" i="7"/>
  <c r="AU270" i="7"/>
  <c r="AV270" i="7" s="1"/>
  <c r="AN270" i="7"/>
  <c r="AO270" i="7" s="1"/>
  <c r="AG271" i="7"/>
  <c r="AH270" i="7"/>
  <c r="AI270" i="7" s="1"/>
  <c r="E263" i="7"/>
  <c r="F262" i="7"/>
  <c r="G262" i="7"/>
  <c r="H262" i="7" s="1"/>
  <c r="G143" i="11" l="1"/>
  <c r="E143" i="11"/>
  <c r="F143" i="11"/>
  <c r="F124" i="4" s="1"/>
  <c r="H143" i="11"/>
  <c r="D143" i="11"/>
  <c r="D124" i="4" s="1"/>
  <c r="B143" i="11"/>
  <c r="C143" i="11"/>
  <c r="G144" i="11"/>
  <c r="E268" i="11"/>
  <c r="D269" i="11"/>
  <c r="F144" i="11"/>
  <c r="F125" i="4" s="1"/>
  <c r="C144" i="11"/>
  <c r="E144" i="11"/>
  <c r="D144" i="11"/>
  <c r="D125" i="4" s="1"/>
  <c r="B144" i="11"/>
  <c r="Y275" i="11"/>
  <c r="Z275" i="11"/>
  <c r="AA275" i="11" s="1"/>
  <c r="AF275" i="11"/>
  <c r="AG275" i="11" s="1"/>
  <c r="AC275" i="11"/>
  <c r="AD275" i="11" s="1"/>
  <c r="X276" i="11"/>
  <c r="H144" i="11"/>
  <c r="B135" i="11"/>
  <c r="U273" i="7"/>
  <c r="V272" i="7"/>
  <c r="W272" i="7"/>
  <c r="X272" i="7" s="1"/>
  <c r="AB272" i="7"/>
  <c r="AC272" i="7" s="1"/>
  <c r="F263" i="7"/>
  <c r="G263" i="7"/>
  <c r="H263" i="7" s="1"/>
  <c r="E264" i="7"/>
  <c r="AU271" i="7"/>
  <c r="AV271" i="7" s="1"/>
  <c r="AZ271" i="7"/>
  <c r="BA271" i="7" s="1"/>
  <c r="AS272" i="7"/>
  <c r="AH271" i="7"/>
  <c r="AI271" i="7" s="1"/>
  <c r="AN271" i="7"/>
  <c r="AO271" i="7" s="1"/>
  <c r="AG272" i="7"/>
  <c r="B125" i="4" l="1"/>
  <c r="H38" i="8"/>
  <c r="J38" i="8"/>
  <c r="C125" i="4"/>
  <c r="N38" i="8"/>
  <c r="G125" i="4"/>
  <c r="H124" i="4"/>
  <c r="P37" i="8"/>
  <c r="C124" i="4"/>
  <c r="J37" i="8"/>
  <c r="H125" i="4"/>
  <c r="P38" i="8"/>
  <c r="B124" i="4"/>
  <c r="H37" i="8"/>
  <c r="L37" i="8"/>
  <c r="E124" i="4"/>
  <c r="E125" i="4"/>
  <c r="L38" i="8"/>
  <c r="G124" i="4"/>
  <c r="N37" i="8"/>
  <c r="L19" i="8"/>
  <c r="N19" i="8" s="1"/>
  <c r="D100" i="4"/>
  <c r="N41" i="12"/>
  <c r="N40" i="12"/>
  <c r="I40" i="12"/>
  <c r="O41" i="12"/>
  <c r="O40" i="12"/>
  <c r="K40" i="12"/>
  <c r="X277" i="11"/>
  <c r="AF276" i="11"/>
  <c r="AG276" i="11" s="1"/>
  <c r="Y276" i="11"/>
  <c r="AC276" i="11"/>
  <c r="AD276" i="11" s="1"/>
  <c r="Z276" i="11"/>
  <c r="AA276" i="11" s="1"/>
  <c r="L41" i="12"/>
  <c r="J40" i="12"/>
  <c r="I41" i="12"/>
  <c r="J41" i="12"/>
  <c r="I269" i="11"/>
  <c r="J269" i="11" s="1"/>
  <c r="D270" i="11"/>
  <c r="E269" i="11"/>
  <c r="F269" i="11"/>
  <c r="G269" i="11" s="1"/>
  <c r="L269" i="11"/>
  <c r="M269" i="11" s="1"/>
  <c r="U274" i="7"/>
  <c r="W273" i="7"/>
  <c r="X273" i="7" s="1"/>
  <c r="V273" i="7"/>
  <c r="AB273" i="7"/>
  <c r="AC273" i="7" s="1"/>
  <c r="L40" i="12"/>
  <c r="M40" i="12"/>
  <c r="K41" i="12"/>
  <c r="M41" i="12"/>
  <c r="G264" i="7"/>
  <c r="H264" i="7" s="1"/>
  <c r="E265" i="7"/>
  <c r="F264" i="7"/>
  <c r="AU272" i="7"/>
  <c r="AV272" i="7" s="1"/>
  <c r="AZ272" i="7"/>
  <c r="BA272" i="7" s="1"/>
  <c r="AS273" i="7"/>
  <c r="AG273" i="7"/>
  <c r="AH272" i="7"/>
  <c r="AI272" i="7" s="1"/>
  <c r="AN272" i="7"/>
  <c r="AO272" i="7" s="1"/>
  <c r="D99" i="4" l="1"/>
  <c r="Y277" i="11"/>
  <c r="Z277" i="11"/>
  <c r="AA277" i="11" s="1"/>
  <c r="AF277" i="11"/>
  <c r="AG277" i="11" s="1"/>
  <c r="AC277" i="11"/>
  <c r="AD277" i="11" s="1"/>
  <c r="X278" i="11"/>
  <c r="W274" i="7"/>
  <c r="X274" i="7" s="1"/>
  <c r="AB274" i="7"/>
  <c r="AC274" i="7" s="1"/>
  <c r="U275" i="7"/>
  <c r="V274" i="7"/>
  <c r="L270" i="11"/>
  <c r="M270" i="11" s="1"/>
  <c r="E270" i="11"/>
  <c r="F270" i="11"/>
  <c r="G270" i="11" s="1"/>
  <c r="D271" i="11"/>
  <c r="I270" i="11"/>
  <c r="J270" i="11" s="1"/>
  <c r="AG274" i="7"/>
  <c r="AN273" i="7"/>
  <c r="AO273" i="7" s="1"/>
  <c r="AH273" i="7"/>
  <c r="AI273" i="7" s="1"/>
  <c r="AZ273" i="7"/>
  <c r="BA273" i="7" s="1"/>
  <c r="AS274" i="7"/>
  <c r="AU273" i="7"/>
  <c r="AV273" i="7" s="1"/>
  <c r="G265" i="7"/>
  <c r="H265" i="7" s="1"/>
  <c r="F265" i="7"/>
  <c r="E266" i="7"/>
  <c r="V275" i="7" l="1"/>
  <c r="AB275" i="7"/>
  <c r="AC275" i="7" s="1"/>
  <c r="W275" i="7"/>
  <c r="X275" i="7" s="1"/>
  <c r="U276" i="7"/>
  <c r="F271" i="11"/>
  <c r="G271" i="11" s="1"/>
  <c r="E271" i="11"/>
  <c r="D272" i="11"/>
  <c r="I271" i="11"/>
  <c r="J271" i="11" s="1"/>
  <c r="L271" i="11"/>
  <c r="M271" i="11" s="1"/>
  <c r="AF278" i="11"/>
  <c r="AG278" i="11" s="1"/>
  <c r="AC278" i="11"/>
  <c r="AD278" i="11" s="1"/>
  <c r="Y278" i="11"/>
  <c r="X279" i="11"/>
  <c r="Z278" i="11"/>
  <c r="AA278" i="11" s="1"/>
  <c r="G266" i="7"/>
  <c r="H266" i="7" s="1"/>
  <c r="F266" i="7"/>
  <c r="E267" i="7"/>
  <c r="AS275" i="7"/>
  <c r="AU274" i="7"/>
  <c r="AV274" i="7" s="1"/>
  <c r="AZ274" i="7"/>
  <c r="BA274" i="7" s="1"/>
  <c r="AG275" i="7"/>
  <c r="AN274" i="7"/>
  <c r="AO274" i="7" s="1"/>
  <c r="AH274" i="7"/>
  <c r="AI274" i="7" s="1"/>
  <c r="AB276" i="7" l="1"/>
  <c r="AC276" i="7" s="1"/>
  <c r="U277" i="7"/>
  <c r="V276" i="7"/>
  <c r="W276" i="7"/>
  <c r="X276" i="7" s="1"/>
  <c r="L272" i="11"/>
  <c r="M272" i="11" s="1"/>
  <c r="D273" i="11"/>
  <c r="E272" i="11"/>
  <c r="F272" i="11"/>
  <c r="G272" i="11" s="1"/>
  <c r="I272" i="11"/>
  <c r="J272" i="11" s="1"/>
  <c r="Z279" i="11"/>
  <c r="AA279" i="11" s="1"/>
  <c r="AC279" i="11"/>
  <c r="AD279" i="11" s="1"/>
  <c r="Y279" i="11"/>
  <c r="AF279" i="11"/>
  <c r="AG279" i="11" s="1"/>
  <c r="X280" i="11"/>
  <c r="AU275" i="7"/>
  <c r="AV275" i="7" s="1"/>
  <c r="AS276" i="7"/>
  <c r="AZ275" i="7"/>
  <c r="BA275" i="7" s="1"/>
  <c r="AN275" i="7"/>
  <c r="AO275" i="7" s="1"/>
  <c r="AG276" i="7"/>
  <c r="AH275" i="7"/>
  <c r="AI275" i="7" s="1"/>
  <c r="F267" i="7"/>
  <c r="G267" i="7"/>
  <c r="H267" i="7" s="1"/>
  <c r="E268" i="7"/>
  <c r="AF280" i="11" l="1"/>
  <c r="AG280" i="11" s="1"/>
  <c r="X281" i="11"/>
  <c r="Z280" i="11"/>
  <c r="AA280" i="11" s="1"/>
  <c r="Y280" i="11"/>
  <c r="AC280" i="11"/>
  <c r="AD280" i="11" s="1"/>
  <c r="I273" i="11"/>
  <c r="J273" i="11" s="1"/>
  <c r="E273" i="11"/>
  <c r="F273" i="11"/>
  <c r="G273" i="11" s="1"/>
  <c r="L273" i="11"/>
  <c r="M273" i="11" s="1"/>
  <c r="D274" i="11"/>
  <c r="W277" i="7"/>
  <c r="X277" i="7" s="1"/>
  <c r="U278" i="7"/>
  <c r="AB277" i="7"/>
  <c r="AC277" i="7" s="1"/>
  <c r="V277" i="7"/>
  <c r="AU276" i="7"/>
  <c r="AV276" i="7" s="1"/>
  <c r="AS277" i="7"/>
  <c r="AZ276" i="7"/>
  <c r="BA276" i="7" s="1"/>
  <c r="G268" i="7"/>
  <c r="H268" i="7" s="1"/>
  <c r="F268" i="7"/>
  <c r="E269" i="7"/>
  <c r="AH276" i="7"/>
  <c r="AI276" i="7" s="1"/>
  <c r="AN276" i="7"/>
  <c r="AO276" i="7" s="1"/>
  <c r="AG277" i="7"/>
  <c r="AB278" i="7" l="1"/>
  <c r="AC278" i="7" s="1"/>
  <c r="U279" i="7"/>
  <c r="V278" i="7"/>
  <c r="W278" i="7"/>
  <c r="X278" i="7" s="1"/>
  <c r="I274" i="11"/>
  <c r="J274" i="11" s="1"/>
  <c r="F274" i="11"/>
  <c r="G274" i="11" s="1"/>
  <c r="L274" i="11"/>
  <c r="M274" i="11" s="1"/>
  <c r="E274" i="11"/>
  <c r="D275" i="11"/>
  <c r="AC281" i="11"/>
  <c r="AD281" i="11" s="1"/>
  <c r="Z281" i="11"/>
  <c r="AA281" i="11" s="1"/>
  <c r="Y281" i="11"/>
  <c r="X282" i="11"/>
  <c r="AF281" i="11"/>
  <c r="AG281" i="11" s="1"/>
  <c r="G269" i="7"/>
  <c r="H269" i="7" s="1"/>
  <c r="F269" i="7"/>
  <c r="E270" i="7"/>
  <c r="AU277" i="7"/>
  <c r="AV277" i="7" s="1"/>
  <c r="AZ277" i="7"/>
  <c r="BA277" i="7" s="1"/>
  <c r="AS278" i="7"/>
  <c r="AN277" i="7"/>
  <c r="AO277" i="7" s="1"/>
  <c r="AH277" i="7"/>
  <c r="AI277" i="7" s="1"/>
  <c r="AG278" i="7"/>
  <c r="AB279" i="7" l="1"/>
  <c r="AC279" i="7" s="1"/>
  <c r="V279" i="7"/>
  <c r="W279" i="7"/>
  <c r="X279" i="7" s="1"/>
  <c r="U280" i="7"/>
  <c r="Y282" i="11"/>
  <c r="Z282" i="11"/>
  <c r="AA282" i="11" s="1"/>
  <c r="AC282" i="11"/>
  <c r="AD282" i="11" s="1"/>
  <c r="AF282" i="11"/>
  <c r="AG282" i="11" s="1"/>
  <c r="X283" i="11"/>
  <c r="E275" i="11"/>
  <c r="D276" i="11"/>
  <c r="L275" i="11"/>
  <c r="M275" i="11" s="1"/>
  <c r="F275" i="11"/>
  <c r="G275" i="11" s="1"/>
  <c r="I275" i="11"/>
  <c r="J275" i="11" s="1"/>
  <c r="F270" i="7"/>
  <c r="E271" i="7"/>
  <c r="G270" i="7"/>
  <c r="H270" i="7" s="1"/>
  <c r="AZ278" i="7"/>
  <c r="BA278" i="7" s="1"/>
  <c r="AU278" i="7"/>
  <c r="AV278" i="7" s="1"/>
  <c r="AS279" i="7"/>
  <c r="AG279" i="7"/>
  <c r="AN278" i="7"/>
  <c r="AO278" i="7" s="1"/>
  <c r="AH278" i="7"/>
  <c r="AI278" i="7" s="1"/>
  <c r="V280" i="7" l="1"/>
  <c r="W280" i="7"/>
  <c r="X280" i="7" s="1"/>
  <c r="AB280" i="7"/>
  <c r="AC280" i="7" s="1"/>
  <c r="U281" i="7"/>
  <c r="I276" i="11"/>
  <c r="J276" i="11" s="1"/>
  <c r="L276" i="11"/>
  <c r="M276" i="11" s="1"/>
  <c r="F276" i="11"/>
  <c r="G276" i="11" s="1"/>
  <c r="E276" i="11"/>
  <c r="D277" i="11"/>
  <c r="X284" i="11"/>
  <c r="Y283" i="11"/>
  <c r="AC283" i="11"/>
  <c r="AD283" i="11" s="1"/>
  <c r="Z283" i="11"/>
  <c r="AA283" i="11" s="1"/>
  <c r="AF283" i="11"/>
  <c r="AG283" i="11" s="1"/>
  <c r="AH279" i="7"/>
  <c r="AI279" i="7" s="1"/>
  <c r="AG280" i="7"/>
  <c r="AN279" i="7"/>
  <c r="AO279" i="7" s="1"/>
  <c r="AU279" i="7"/>
  <c r="AV279" i="7" s="1"/>
  <c r="AS280" i="7"/>
  <c r="AZ279" i="7"/>
  <c r="BA279" i="7" s="1"/>
  <c r="E272" i="7"/>
  <c r="G271" i="7"/>
  <c r="H271" i="7" s="1"/>
  <c r="F271" i="7"/>
  <c r="W281" i="7" l="1"/>
  <c r="X281" i="7" s="1"/>
  <c r="U282" i="7"/>
  <c r="AB281" i="7"/>
  <c r="AC281" i="7" s="1"/>
  <c r="V281" i="7"/>
  <c r="X285" i="11"/>
  <c r="Z284" i="11"/>
  <c r="AA284" i="11" s="1"/>
  <c r="AF284" i="11"/>
  <c r="AG284" i="11" s="1"/>
  <c r="AC284" i="11"/>
  <c r="AD284" i="11" s="1"/>
  <c r="Y284" i="11"/>
  <c r="E277" i="11"/>
  <c r="I277" i="11"/>
  <c r="J277" i="11" s="1"/>
  <c r="D278" i="11"/>
  <c r="F277" i="11"/>
  <c r="G277" i="11" s="1"/>
  <c r="L277" i="11"/>
  <c r="M277" i="11" s="1"/>
  <c r="E273" i="7"/>
  <c r="G272" i="7"/>
  <c r="H272" i="7" s="1"/>
  <c r="F272" i="7"/>
  <c r="AG281" i="7"/>
  <c r="AH280" i="7"/>
  <c r="AI280" i="7" s="1"/>
  <c r="AN280" i="7"/>
  <c r="AO280" i="7" s="1"/>
  <c r="AZ280" i="7"/>
  <c r="BA280" i="7" s="1"/>
  <c r="AS281" i="7"/>
  <c r="AU280" i="7"/>
  <c r="AV280" i="7" s="1"/>
  <c r="F278" i="11" l="1"/>
  <c r="G278" i="11" s="1"/>
  <c r="E278" i="11"/>
  <c r="I278" i="11"/>
  <c r="J278" i="11" s="1"/>
  <c r="D279" i="11"/>
  <c r="L278" i="11"/>
  <c r="M278" i="11" s="1"/>
  <c r="AB282" i="7"/>
  <c r="AC282" i="7" s="1"/>
  <c r="V282" i="7"/>
  <c r="U283" i="7"/>
  <c r="W282" i="7"/>
  <c r="X282" i="7" s="1"/>
  <c r="Y285" i="11"/>
  <c r="Z285" i="11"/>
  <c r="AA285" i="11" s="1"/>
  <c r="AC285" i="11"/>
  <c r="AD285" i="11" s="1"/>
  <c r="X286" i="11"/>
  <c r="AF285" i="11"/>
  <c r="AG285" i="11" s="1"/>
  <c r="AZ281" i="7"/>
  <c r="BA281" i="7" s="1"/>
  <c r="AU281" i="7"/>
  <c r="AV281" i="7" s="1"/>
  <c r="AS282" i="7"/>
  <c r="AH281" i="7"/>
  <c r="AI281" i="7" s="1"/>
  <c r="AG282" i="7"/>
  <c r="AN281" i="7"/>
  <c r="AO281" i="7" s="1"/>
  <c r="F273" i="7"/>
  <c r="G273" i="7"/>
  <c r="H273" i="7" s="1"/>
  <c r="E274" i="7"/>
  <c r="V283" i="7" l="1"/>
  <c r="U284" i="7"/>
  <c r="W283" i="7"/>
  <c r="X283" i="7" s="1"/>
  <c r="AB283" i="7"/>
  <c r="AC283" i="7" s="1"/>
  <c r="I279" i="11"/>
  <c r="J279" i="11" s="1"/>
  <c r="E279" i="11"/>
  <c r="D280" i="11"/>
  <c r="L279" i="11"/>
  <c r="M279" i="11" s="1"/>
  <c r="F279" i="11"/>
  <c r="G279" i="11" s="1"/>
  <c r="Z286" i="11"/>
  <c r="AA286" i="11" s="1"/>
  <c r="X287" i="11"/>
  <c r="Y286" i="11"/>
  <c r="AC286" i="11"/>
  <c r="AD286" i="11" s="1"/>
  <c r="AF286" i="11"/>
  <c r="AG286" i="11" s="1"/>
  <c r="AS283" i="7"/>
  <c r="AZ282" i="7"/>
  <c r="BA282" i="7" s="1"/>
  <c r="AU282" i="7"/>
  <c r="AV282" i="7" s="1"/>
  <c r="F274" i="7"/>
  <c r="G274" i="7"/>
  <c r="H274" i="7" s="1"/>
  <c r="E275" i="7"/>
  <c r="AG283" i="7"/>
  <c r="AN282" i="7"/>
  <c r="AO282" i="7" s="1"/>
  <c r="AH282" i="7"/>
  <c r="AI282" i="7" s="1"/>
  <c r="AC287" i="11" l="1"/>
  <c r="AD287" i="11" s="1"/>
  <c r="AF287" i="11"/>
  <c r="AG287" i="11" s="1"/>
  <c r="X288" i="11"/>
  <c r="Y287" i="11"/>
  <c r="Z287" i="11"/>
  <c r="AA287" i="11" s="1"/>
  <c r="L280" i="11"/>
  <c r="M280" i="11" s="1"/>
  <c r="F280" i="11"/>
  <c r="G280" i="11" s="1"/>
  <c r="D281" i="11"/>
  <c r="E280" i="11"/>
  <c r="I280" i="11"/>
  <c r="J280" i="11" s="1"/>
  <c r="W284" i="7"/>
  <c r="X284" i="7" s="1"/>
  <c r="V284" i="7"/>
  <c r="U285" i="7"/>
  <c r="AB284" i="7"/>
  <c r="AC284" i="7" s="1"/>
  <c r="AN283" i="7"/>
  <c r="AO283" i="7" s="1"/>
  <c r="AG284" i="7"/>
  <c r="AH283" i="7"/>
  <c r="AI283" i="7" s="1"/>
  <c r="G275" i="7"/>
  <c r="H275" i="7" s="1"/>
  <c r="F275" i="7"/>
  <c r="E276" i="7"/>
  <c r="AS284" i="7"/>
  <c r="AZ283" i="7"/>
  <c r="BA283" i="7" s="1"/>
  <c r="AU283" i="7"/>
  <c r="AV283" i="7" s="1"/>
  <c r="L281" i="11" l="1"/>
  <c r="M281" i="11" s="1"/>
  <c r="D282" i="11"/>
  <c r="E281" i="11"/>
  <c r="F281" i="11"/>
  <c r="G281" i="11" s="1"/>
  <c r="I281" i="11"/>
  <c r="J281" i="11" s="1"/>
  <c r="AC288" i="11"/>
  <c r="AD288" i="11" s="1"/>
  <c r="AF288" i="11"/>
  <c r="AG288" i="11" s="1"/>
  <c r="X289" i="11"/>
  <c r="Y288" i="11"/>
  <c r="Z288" i="11"/>
  <c r="AA288" i="11" s="1"/>
  <c r="AB285" i="7"/>
  <c r="AC285" i="7" s="1"/>
  <c r="W285" i="7"/>
  <c r="X285" i="7" s="1"/>
  <c r="V285" i="7"/>
  <c r="U286" i="7"/>
  <c r="AS285" i="7"/>
  <c r="AU284" i="7"/>
  <c r="AV284" i="7" s="1"/>
  <c r="AZ284" i="7"/>
  <c r="BA284" i="7" s="1"/>
  <c r="F276" i="7"/>
  <c r="G276" i="7"/>
  <c r="H276" i="7" s="1"/>
  <c r="E277" i="7"/>
  <c r="AH284" i="7"/>
  <c r="AI284" i="7" s="1"/>
  <c r="AN284" i="7"/>
  <c r="AO284" i="7" s="1"/>
  <c r="AG285" i="7"/>
  <c r="Z289" i="11" l="1"/>
  <c r="AA289" i="11" s="1"/>
  <c r="AF289" i="11"/>
  <c r="AG289" i="11" s="1"/>
  <c r="Y289" i="11"/>
  <c r="AC289" i="11"/>
  <c r="AD289" i="11" s="1"/>
  <c r="X290" i="11"/>
  <c r="V286" i="7"/>
  <c r="U287" i="7"/>
  <c r="AB286" i="7"/>
  <c r="AC286" i="7" s="1"/>
  <c r="W286" i="7"/>
  <c r="X286" i="7" s="1"/>
  <c r="L282" i="11"/>
  <c r="M282" i="11" s="1"/>
  <c r="I282" i="11"/>
  <c r="J282" i="11" s="1"/>
  <c r="F282" i="11"/>
  <c r="G282" i="11" s="1"/>
  <c r="E282" i="11"/>
  <c r="D283" i="11"/>
  <c r="E278" i="7"/>
  <c r="F277" i="7"/>
  <c r="G277" i="7"/>
  <c r="H277" i="7" s="1"/>
  <c r="AN285" i="7"/>
  <c r="AO285" i="7" s="1"/>
  <c r="AG286" i="7"/>
  <c r="AH285" i="7"/>
  <c r="AI285" i="7" s="1"/>
  <c r="AU285" i="7"/>
  <c r="AV285" i="7" s="1"/>
  <c r="AZ285" i="7"/>
  <c r="BA285" i="7" s="1"/>
  <c r="AS286" i="7"/>
  <c r="W287" i="7" l="1"/>
  <c r="X287" i="7" s="1"/>
  <c r="V287" i="7"/>
  <c r="AB287" i="7"/>
  <c r="AC287" i="7" s="1"/>
  <c r="U288" i="7"/>
  <c r="I283" i="11"/>
  <c r="J283" i="11" s="1"/>
  <c r="D284" i="11"/>
  <c r="L283" i="11"/>
  <c r="M283" i="11" s="1"/>
  <c r="F283" i="11"/>
  <c r="G283" i="11" s="1"/>
  <c r="E283" i="11"/>
  <c r="Z290" i="11"/>
  <c r="AA290" i="11" s="1"/>
  <c r="Y290" i="11"/>
  <c r="AF290" i="11"/>
  <c r="AG290" i="11" s="1"/>
  <c r="X291" i="11"/>
  <c r="AC290" i="11"/>
  <c r="AD290" i="11" s="1"/>
  <c r="AU286" i="7"/>
  <c r="AV286" i="7" s="1"/>
  <c r="AZ286" i="7"/>
  <c r="BA286" i="7" s="1"/>
  <c r="AS287" i="7"/>
  <c r="AN286" i="7"/>
  <c r="AO286" i="7" s="1"/>
  <c r="AH286" i="7"/>
  <c r="AI286" i="7" s="1"/>
  <c r="AG287" i="7"/>
  <c r="G278" i="7"/>
  <c r="H278" i="7" s="1"/>
  <c r="E279" i="7"/>
  <c r="F278" i="7"/>
  <c r="W288" i="7" l="1"/>
  <c r="X288" i="7" s="1"/>
  <c r="V288" i="7"/>
  <c r="AB288" i="7"/>
  <c r="AC288" i="7" s="1"/>
  <c r="U289" i="7"/>
  <c r="D285" i="11"/>
  <c r="F284" i="11"/>
  <c r="G284" i="11" s="1"/>
  <c r="I284" i="11"/>
  <c r="J284" i="11" s="1"/>
  <c r="L284" i="11"/>
  <c r="M284" i="11" s="1"/>
  <c r="E284" i="11"/>
  <c r="Y291" i="11"/>
  <c r="X292" i="11"/>
  <c r="Z291" i="11"/>
  <c r="AA291" i="11" s="1"/>
  <c r="AC291" i="11"/>
  <c r="AD291" i="11" s="1"/>
  <c r="AF291" i="11"/>
  <c r="AG291" i="11" s="1"/>
  <c r="F279" i="7"/>
  <c r="G279" i="7"/>
  <c r="H279" i="7" s="1"/>
  <c r="E280" i="7"/>
  <c r="AS288" i="7"/>
  <c r="AU287" i="7"/>
  <c r="AV287" i="7" s="1"/>
  <c r="AZ287" i="7"/>
  <c r="BA287" i="7" s="1"/>
  <c r="AH287" i="7"/>
  <c r="AI287" i="7" s="1"/>
  <c r="AG288" i="7"/>
  <c r="AN287" i="7"/>
  <c r="AO287" i="7" s="1"/>
  <c r="W289" i="7" l="1"/>
  <c r="X289" i="7" s="1"/>
  <c r="U290" i="7"/>
  <c r="V289" i="7"/>
  <c r="AB289" i="7"/>
  <c r="AC289" i="7" s="1"/>
  <c r="X293" i="11"/>
  <c r="Y292" i="11"/>
  <c r="Z292" i="11"/>
  <c r="AA292" i="11" s="1"/>
  <c r="AF292" i="11"/>
  <c r="AG292" i="11" s="1"/>
  <c r="AC292" i="11"/>
  <c r="AD292" i="11" s="1"/>
  <c r="F285" i="11"/>
  <c r="G285" i="11" s="1"/>
  <c r="I285" i="11"/>
  <c r="J285" i="11" s="1"/>
  <c r="D286" i="11"/>
  <c r="E285" i="11"/>
  <c r="L285" i="11"/>
  <c r="M285" i="11" s="1"/>
  <c r="AN288" i="7"/>
  <c r="AO288" i="7" s="1"/>
  <c r="AG289" i="7"/>
  <c r="AH288" i="7"/>
  <c r="AI288" i="7" s="1"/>
  <c r="AU288" i="7"/>
  <c r="AV288" i="7" s="1"/>
  <c r="AS289" i="7"/>
  <c r="AZ288" i="7"/>
  <c r="BA288" i="7" s="1"/>
  <c r="E281" i="7"/>
  <c r="F280" i="7"/>
  <c r="G280" i="7"/>
  <c r="H280" i="7" s="1"/>
  <c r="I286" i="11" l="1"/>
  <c r="J286" i="11" s="1"/>
  <c r="L286" i="11"/>
  <c r="M286" i="11" s="1"/>
  <c r="F286" i="11"/>
  <c r="G286" i="11" s="1"/>
  <c r="D287" i="11"/>
  <c r="E286" i="11"/>
  <c r="V290" i="7"/>
  <c r="AB290" i="7"/>
  <c r="AC290" i="7" s="1"/>
  <c r="W290" i="7"/>
  <c r="X290" i="7" s="1"/>
  <c r="U291" i="7"/>
  <c r="X294" i="11"/>
  <c r="AC293" i="11"/>
  <c r="AD293" i="11" s="1"/>
  <c r="Y293" i="11"/>
  <c r="AF293" i="11"/>
  <c r="AG293" i="11" s="1"/>
  <c r="Z293" i="11"/>
  <c r="AA293" i="11" s="1"/>
  <c r="G281" i="7"/>
  <c r="H281" i="7" s="1"/>
  <c r="F281" i="7"/>
  <c r="E282" i="7"/>
  <c r="AN289" i="7"/>
  <c r="AO289" i="7" s="1"/>
  <c r="AH289" i="7"/>
  <c r="AI289" i="7" s="1"/>
  <c r="AG290" i="7"/>
  <c r="AZ289" i="7"/>
  <c r="BA289" i="7" s="1"/>
  <c r="AU289" i="7"/>
  <c r="AV289" i="7" s="1"/>
  <c r="AS290" i="7"/>
  <c r="L287" i="11" l="1"/>
  <c r="M287" i="11" s="1"/>
  <c r="E287" i="11"/>
  <c r="F287" i="11"/>
  <c r="G287" i="11" s="1"/>
  <c r="I287" i="11"/>
  <c r="J287" i="11" s="1"/>
  <c r="D288" i="11"/>
  <c r="Y294" i="11"/>
  <c r="X295" i="11"/>
  <c r="Z294" i="11"/>
  <c r="AA294" i="11" s="1"/>
  <c r="AF294" i="11"/>
  <c r="AG294" i="11" s="1"/>
  <c r="AC294" i="11"/>
  <c r="AD294" i="11" s="1"/>
  <c r="AB291" i="7"/>
  <c r="AC291" i="7" s="1"/>
  <c r="U292" i="7"/>
  <c r="W291" i="7"/>
  <c r="X291" i="7" s="1"/>
  <c r="V291" i="7"/>
  <c r="F282" i="7"/>
  <c r="G282" i="7"/>
  <c r="H282" i="7" s="1"/>
  <c r="E283" i="7"/>
  <c r="AH290" i="7"/>
  <c r="AI290" i="7" s="1"/>
  <c r="AG291" i="7"/>
  <c r="AN290" i="7"/>
  <c r="AO290" i="7" s="1"/>
  <c r="AZ290" i="7"/>
  <c r="BA290" i="7" s="1"/>
  <c r="AU290" i="7"/>
  <c r="AV290" i="7" s="1"/>
  <c r="AS291" i="7"/>
  <c r="Z295" i="11" l="1"/>
  <c r="AA295" i="11" s="1"/>
  <c r="AF295" i="11"/>
  <c r="AG295" i="11" s="1"/>
  <c r="X296" i="11"/>
  <c r="Y295" i="11"/>
  <c r="AC295" i="11"/>
  <c r="AD295" i="11" s="1"/>
  <c r="V292" i="7"/>
  <c r="U293" i="7"/>
  <c r="W292" i="7"/>
  <c r="X292" i="7" s="1"/>
  <c r="AB292" i="7"/>
  <c r="AC292" i="7" s="1"/>
  <c r="E288" i="11"/>
  <c r="F288" i="11"/>
  <c r="G288" i="11" s="1"/>
  <c r="L288" i="11"/>
  <c r="M288" i="11" s="1"/>
  <c r="I288" i="11"/>
  <c r="J288" i="11" s="1"/>
  <c r="D289" i="11"/>
  <c r="G283" i="7"/>
  <c r="H283" i="7" s="1"/>
  <c r="F283" i="7"/>
  <c r="E284" i="7"/>
  <c r="AU291" i="7"/>
  <c r="AV291" i="7" s="1"/>
  <c r="AS292" i="7"/>
  <c r="AZ291" i="7"/>
  <c r="BA291" i="7" s="1"/>
  <c r="AG292" i="7"/>
  <c r="AN291" i="7"/>
  <c r="AO291" i="7" s="1"/>
  <c r="AH291" i="7"/>
  <c r="AI291" i="7" s="1"/>
  <c r="U294" i="7" l="1"/>
  <c r="AB293" i="7"/>
  <c r="AC293" i="7" s="1"/>
  <c r="V293" i="7"/>
  <c r="W293" i="7"/>
  <c r="X293" i="7" s="1"/>
  <c r="X297" i="11"/>
  <c r="Y296" i="11"/>
  <c r="AC296" i="11"/>
  <c r="AD296" i="11" s="1"/>
  <c r="AF296" i="11"/>
  <c r="AG296" i="11" s="1"/>
  <c r="Z296" i="11"/>
  <c r="AA296" i="11" s="1"/>
  <c r="L289" i="11"/>
  <c r="M289" i="11" s="1"/>
  <c r="I289" i="11"/>
  <c r="J289" i="11" s="1"/>
  <c r="E289" i="11"/>
  <c r="D290" i="11"/>
  <c r="F289" i="11"/>
  <c r="G289" i="11" s="1"/>
  <c r="AH292" i="7"/>
  <c r="AI292" i="7" s="1"/>
  <c r="AN292" i="7"/>
  <c r="AO292" i="7" s="1"/>
  <c r="AG293" i="7"/>
  <c r="F284" i="7"/>
  <c r="E285" i="7"/>
  <c r="G284" i="7"/>
  <c r="H284" i="7" s="1"/>
  <c r="AZ292" i="7"/>
  <c r="BA292" i="7" s="1"/>
  <c r="AS293" i="7"/>
  <c r="AU292" i="7"/>
  <c r="AV292" i="7" s="1"/>
  <c r="I290" i="11" l="1"/>
  <c r="J290" i="11" s="1"/>
  <c r="F290" i="11"/>
  <c r="G290" i="11" s="1"/>
  <c r="E290" i="11"/>
  <c r="L290" i="11"/>
  <c r="M290" i="11" s="1"/>
  <c r="D291" i="11"/>
  <c r="AC297" i="11"/>
  <c r="AD297" i="11" s="1"/>
  <c r="Z297" i="11"/>
  <c r="AA297" i="11" s="1"/>
  <c r="Y297" i="11"/>
  <c r="X298" i="11"/>
  <c r="AF297" i="11"/>
  <c r="AG297" i="11" s="1"/>
  <c r="U295" i="7"/>
  <c r="V294" i="7"/>
  <c r="W294" i="7"/>
  <c r="X294" i="7" s="1"/>
  <c r="AB294" i="7"/>
  <c r="AC294" i="7" s="1"/>
  <c r="AU293" i="7"/>
  <c r="AV293" i="7" s="1"/>
  <c r="AZ293" i="7"/>
  <c r="BA293" i="7" s="1"/>
  <c r="AS294" i="7"/>
  <c r="AH293" i="7"/>
  <c r="AI293" i="7" s="1"/>
  <c r="AG294" i="7"/>
  <c r="AN293" i="7"/>
  <c r="AO293" i="7" s="1"/>
  <c r="F285" i="7"/>
  <c r="G285" i="7"/>
  <c r="H285" i="7" s="1"/>
  <c r="E286" i="7"/>
  <c r="W295" i="7" l="1"/>
  <c r="X295" i="7" s="1"/>
  <c r="U296" i="7"/>
  <c r="V295" i="7"/>
  <c r="AB295" i="7"/>
  <c r="AC295" i="7" s="1"/>
  <c r="AC298" i="11"/>
  <c r="AD298" i="11" s="1"/>
  <c r="AF298" i="11"/>
  <c r="AG298" i="11" s="1"/>
  <c r="Z298" i="11"/>
  <c r="AA298" i="11" s="1"/>
  <c r="Y298" i="11"/>
  <c r="X299" i="11"/>
  <c r="F291" i="11"/>
  <c r="G291" i="11" s="1"/>
  <c r="I291" i="11"/>
  <c r="J291" i="11" s="1"/>
  <c r="E291" i="11"/>
  <c r="D292" i="11"/>
  <c r="L291" i="11"/>
  <c r="M291" i="11" s="1"/>
  <c r="AS295" i="7"/>
  <c r="AU294" i="7"/>
  <c r="AV294" i="7" s="1"/>
  <c r="AZ294" i="7"/>
  <c r="BA294" i="7" s="1"/>
  <c r="G286" i="7"/>
  <c r="H286" i="7" s="1"/>
  <c r="F286" i="7"/>
  <c r="E287" i="7"/>
  <c r="AG295" i="7"/>
  <c r="AH294" i="7"/>
  <c r="AI294" i="7" s="1"/>
  <c r="AN294" i="7"/>
  <c r="AO294" i="7" s="1"/>
  <c r="V296" i="7" l="1"/>
  <c r="W296" i="7"/>
  <c r="X296" i="7" s="1"/>
  <c r="AB296" i="7"/>
  <c r="AC296" i="7" s="1"/>
  <c r="U297" i="7"/>
  <c r="E292" i="11"/>
  <c r="L292" i="11"/>
  <c r="M292" i="11" s="1"/>
  <c r="D293" i="11"/>
  <c r="F292" i="11"/>
  <c r="G292" i="11" s="1"/>
  <c r="I292" i="11"/>
  <c r="J292" i="11" s="1"/>
  <c r="Y299" i="11"/>
  <c r="AC299" i="11"/>
  <c r="AD299" i="11" s="1"/>
  <c r="Z299" i="11"/>
  <c r="AA299" i="11" s="1"/>
  <c r="AF299" i="11"/>
  <c r="AG299" i="11" s="1"/>
  <c r="X300" i="11"/>
  <c r="AG296" i="7"/>
  <c r="AN295" i="7"/>
  <c r="AO295" i="7" s="1"/>
  <c r="AH295" i="7"/>
  <c r="AI295" i="7" s="1"/>
  <c r="F287" i="7"/>
  <c r="E288" i="7"/>
  <c r="G287" i="7"/>
  <c r="H287" i="7" s="1"/>
  <c r="AZ295" i="7"/>
  <c r="BA295" i="7" s="1"/>
  <c r="AS296" i="7"/>
  <c r="AU295" i="7"/>
  <c r="AV295" i="7" s="1"/>
  <c r="AB297" i="7" l="1"/>
  <c r="AC297" i="7" s="1"/>
  <c r="U298" i="7"/>
  <c r="W297" i="7"/>
  <c r="X297" i="7" s="1"/>
  <c r="V297" i="7"/>
  <c r="I293" i="11"/>
  <c r="J293" i="11" s="1"/>
  <c r="D294" i="11"/>
  <c r="E293" i="11"/>
  <c r="L293" i="11"/>
  <c r="M293" i="11" s="1"/>
  <c r="F293" i="11"/>
  <c r="G293" i="11" s="1"/>
  <c r="Z300" i="11"/>
  <c r="AA300" i="11" s="1"/>
  <c r="AF300" i="11"/>
  <c r="AG300" i="11" s="1"/>
  <c r="X301" i="11"/>
  <c r="Y300" i="11"/>
  <c r="AC300" i="11"/>
  <c r="AD300" i="11" s="1"/>
  <c r="AZ296" i="7"/>
  <c r="BA296" i="7" s="1"/>
  <c r="AS297" i="7"/>
  <c r="AU296" i="7"/>
  <c r="AV296" i="7" s="1"/>
  <c r="F288" i="7"/>
  <c r="G288" i="7"/>
  <c r="H288" i="7" s="1"/>
  <c r="E289" i="7"/>
  <c r="AH296" i="7"/>
  <c r="AI296" i="7" s="1"/>
  <c r="AN296" i="7"/>
  <c r="AO296" i="7" s="1"/>
  <c r="AG297" i="7"/>
  <c r="AC301" i="11" l="1"/>
  <c r="AD301" i="11" s="1"/>
  <c r="Y301" i="11"/>
  <c r="X302" i="11"/>
  <c r="Z301" i="11"/>
  <c r="AA301" i="11" s="1"/>
  <c r="AF301" i="11"/>
  <c r="AG301" i="11" s="1"/>
  <c r="F294" i="11"/>
  <c r="G294" i="11" s="1"/>
  <c r="I294" i="11"/>
  <c r="J294" i="11" s="1"/>
  <c r="E294" i="11"/>
  <c r="D295" i="11"/>
  <c r="L294" i="11"/>
  <c r="M294" i="11" s="1"/>
  <c r="U299" i="7"/>
  <c r="V298" i="7"/>
  <c r="AB298" i="7"/>
  <c r="AC298" i="7" s="1"/>
  <c r="W298" i="7"/>
  <c r="X298" i="7" s="1"/>
  <c r="G289" i="7"/>
  <c r="H289" i="7" s="1"/>
  <c r="E290" i="7"/>
  <c r="F289" i="7"/>
  <c r="AS298" i="7"/>
  <c r="AZ297" i="7"/>
  <c r="BA297" i="7" s="1"/>
  <c r="AU297" i="7"/>
  <c r="AV297" i="7" s="1"/>
  <c r="AN297" i="7"/>
  <c r="AO297" i="7" s="1"/>
  <c r="AH297" i="7"/>
  <c r="AI297" i="7" s="1"/>
  <c r="AG298" i="7"/>
  <c r="V299" i="7" l="1"/>
  <c r="AB299" i="7"/>
  <c r="AC299" i="7" s="1"/>
  <c r="W299" i="7"/>
  <c r="X299" i="7" s="1"/>
  <c r="U300" i="7"/>
  <c r="Z302" i="11"/>
  <c r="AA302" i="11" s="1"/>
  <c r="AF302" i="11"/>
  <c r="AG302" i="11" s="1"/>
  <c r="AC302" i="11"/>
  <c r="AD302" i="11" s="1"/>
  <c r="X303" i="11"/>
  <c r="Y302" i="11"/>
  <c r="E295" i="11"/>
  <c r="D296" i="11"/>
  <c r="I295" i="11"/>
  <c r="J295" i="11" s="1"/>
  <c r="F295" i="11"/>
  <c r="G295" i="11" s="1"/>
  <c r="L295" i="11"/>
  <c r="M295" i="11" s="1"/>
  <c r="AS299" i="7"/>
  <c r="AZ298" i="7"/>
  <c r="BA298" i="7" s="1"/>
  <c r="AU298" i="7"/>
  <c r="AV298" i="7" s="1"/>
  <c r="F290" i="7"/>
  <c r="E291" i="7"/>
  <c r="G290" i="7"/>
  <c r="H290" i="7" s="1"/>
  <c r="AG299" i="7"/>
  <c r="AH298" i="7"/>
  <c r="AI298" i="7" s="1"/>
  <c r="AN298" i="7"/>
  <c r="AO298" i="7" s="1"/>
  <c r="Z303" i="11" l="1"/>
  <c r="AA303" i="11" s="1"/>
  <c r="X304" i="11"/>
  <c r="AF303" i="11"/>
  <c r="AG303" i="11" s="1"/>
  <c r="Y303" i="11"/>
  <c r="AC303" i="11"/>
  <c r="AD303" i="11" s="1"/>
  <c r="U301" i="7"/>
  <c r="W300" i="7"/>
  <c r="X300" i="7" s="1"/>
  <c r="AB300" i="7"/>
  <c r="AC300" i="7" s="1"/>
  <c r="V300" i="7"/>
  <c r="F296" i="11"/>
  <c r="G296" i="11" s="1"/>
  <c r="E296" i="11"/>
  <c r="L296" i="11"/>
  <c r="M296" i="11" s="1"/>
  <c r="I296" i="11"/>
  <c r="J296" i="11" s="1"/>
  <c r="D297" i="11"/>
  <c r="AH299" i="7"/>
  <c r="AI299" i="7" s="1"/>
  <c r="AN299" i="7"/>
  <c r="AO299" i="7" s="1"/>
  <c r="AG300" i="7"/>
  <c r="E292" i="7"/>
  <c r="F291" i="7"/>
  <c r="G291" i="7"/>
  <c r="H291" i="7" s="1"/>
  <c r="AZ299" i="7"/>
  <c r="BA299" i="7" s="1"/>
  <c r="AS300" i="7"/>
  <c r="AU299" i="7"/>
  <c r="AV299" i="7" s="1"/>
  <c r="L297" i="11" l="1"/>
  <c r="M297" i="11" s="1"/>
  <c r="D298" i="11"/>
  <c r="E297" i="11"/>
  <c r="I297" i="11"/>
  <c r="J297" i="11" s="1"/>
  <c r="F297" i="11"/>
  <c r="G297" i="11" s="1"/>
  <c r="W301" i="7"/>
  <c r="X301" i="7" s="1"/>
  <c r="AB301" i="7"/>
  <c r="AC301" i="7" s="1"/>
  <c r="U302" i="7"/>
  <c r="V301" i="7"/>
  <c r="X305" i="11"/>
  <c r="AC304" i="11"/>
  <c r="AD304" i="11" s="1"/>
  <c r="Z304" i="11"/>
  <c r="AA304" i="11" s="1"/>
  <c r="Y304" i="11"/>
  <c r="AF304" i="11"/>
  <c r="AG304" i="11" s="1"/>
  <c r="AU300" i="7"/>
  <c r="AV300" i="7" s="1"/>
  <c r="AZ300" i="7"/>
  <c r="BA300" i="7" s="1"/>
  <c r="AS301" i="7"/>
  <c r="G292" i="7"/>
  <c r="H292" i="7" s="1"/>
  <c r="F292" i="7"/>
  <c r="E293" i="7"/>
  <c r="AH300" i="7"/>
  <c r="AI300" i="7" s="1"/>
  <c r="AN300" i="7"/>
  <c r="AO300" i="7" s="1"/>
  <c r="AG301" i="7"/>
  <c r="W302" i="7" l="1"/>
  <c r="X302" i="7" s="1"/>
  <c r="AB302" i="7"/>
  <c r="AC302" i="7" s="1"/>
  <c r="U303" i="7"/>
  <c r="V302" i="7"/>
  <c r="AF305" i="11"/>
  <c r="AG305" i="11" s="1"/>
  <c r="X306" i="11"/>
  <c r="Z305" i="11"/>
  <c r="AA305" i="11" s="1"/>
  <c r="AC305" i="11"/>
  <c r="AD305" i="11" s="1"/>
  <c r="Y305" i="11"/>
  <c r="L298" i="11"/>
  <c r="M298" i="11" s="1"/>
  <c r="I298" i="11"/>
  <c r="J298" i="11" s="1"/>
  <c r="F298" i="11"/>
  <c r="G298" i="11" s="1"/>
  <c r="E298" i="11"/>
  <c r="D299" i="11"/>
  <c r="AU301" i="7"/>
  <c r="AV301" i="7" s="1"/>
  <c r="AZ301" i="7"/>
  <c r="BA301" i="7" s="1"/>
  <c r="AS302" i="7"/>
  <c r="G293" i="7"/>
  <c r="H293" i="7" s="1"/>
  <c r="F293" i="7"/>
  <c r="E294" i="7"/>
  <c r="AH301" i="7"/>
  <c r="AI301" i="7" s="1"/>
  <c r="AN301" i="7"/>
  <c r="AO301" i="7" s="1"/>
  <c r="AG302" i="7"/>
  <c r="W303" i="7" l="1"/>
  <c r="X303" i="7" s="1"/>
  <c r="U304" i="7"/>
  <c r="AB303" i="7"/>
  <c r="AC303" i="7" s="1"/>
  <c r="V303" i="7"/>
  <c r="AF306" i="11"/>
  <c r="AG306" i="11" s="1"/>
  <c r="Z306" i="11"/>
  <c r="AA306" i="11" s="1"/>
  <c r="X307" i="11"/>
  <c r="AC306" i="11"/>
  <c r="AD306" i="11" s="1"/>
  <c r="Y306" i="11"/>
  <c r="F299" i="11"/>
  <c r="G299" i="11" s="1"/>
  <c r="L299" i="11"/>
  <c r="M299" i="11" s="1"/>
  <c r="D300" i="11"/>
  <c r="E299" i="11"/>
  <c r="I299" i="11"/>
  <c r="J299" i="11" s="1"/>
  <c r="AU302" i="7"/>
  <c r="AV302" i="7" s="1"/>
  <c r="AZ302" i="7"/>
  <c r="BA302" i="7" s="1"/>
  <c r="AS303" i="7"/>
  <c r="G294" i="7"/>
  <c r="H294" i="7" s="1"/>
  <c r="E295" i="7"/>
  <c r="F294" i="7"/>
  <c r="AG303" i="7"/>
  <c r="AN302" i="7"/>
  <c r="AO302" i="7" s="1"/>
  <c r="AH302" i="7"/>
  <c r="AI302" i="7" s="1"/>
  <c r="D301" i="11" l="1"/>
  <c r="E300" i="11"/>
  <c r="L300" i="11"/>
  <c r="M300" i="11" s="1"/>
  <c r="F300" i="11"/>
  <c r="G300" i="11" s="1"/>
  <c r="I300" i="11"/>
  <c r="J300" i="11" s="1"/>
  <c r="AC307" i="11"/>
  <c r="AD307" i="11" s="1"/>
  <c r="Z307" i="11"/>
  <c r="AA307" i="11" s="1"/>
  <c r="AF307" i="11"/>
  <c r="AG307" i="11" s="1"/>
  <c r="Y307" i="11"/>
  <c r="X308" i="11"/>
  <c r="AB304" i="7"/>
  <c r="AC304" i="7" s="1"/>
  <c r="U305" i="7"/>
  <c r="W304" i="7"/>
  <c r="X304" i="7" s="1"/>
  <c r="V304" i="7"/>
  <c r="AH303" i="7"/>
  <c r="AI303" i="7" s="1"/>
  <c r="AN303" i="7"/>
  <c r="AO303" i="7" s="1"/>
  <c r="AG304" i="7"/>
  <c r="AU303" i="7"/>
  <c r="AV303" i="7" s="1"/>
  <c r="AS304" i="7"/>
  <c r="AZ303" i="7"/>
  <c r="BA303" i="7" s="1"/>
  <c r="G295" i="7"/>
  <c r="H295" i="7" s="1"/>
  <c r="E296" i="7"/>
  <c r="F295" i="7"/>
  <c r="U306" i="7" l="1"/>
  <c r="V305" i="7"/>
  <c r="W305" i="7"/>
  <c r="X305" i="7" s="1"/>
  <c r="AB305" i="7"/>
  <c r="AC305" i="7" s="1"/>
  <c r="X309" i="11"/>
  <c r="Z308" i="11"/>
  <c r="AA308" i="11" s="1"/>
  <c r="AF308" i="11"/>
  <c r="AG308" i="11" s="1"/>
  <c r="AC308" i="11"/>
  <c r="AD308" i="11" s="1"/>
  <c r="Y308" i="11"/>
  <c r="F301" i="11"/>
  <c r="G301" i="11" s="1"/>
  <c r="L301" i="11"/>
  <c r="M301" i="11" s="1"/>
  <c r="I301" i="11"/>
  <c r="J301" i="11" s="1"/>
  <c r="E301" i="11"/>
  <c r="D302" i="11"/>
  <c r="G296" i="7"/>
  <c r="H296" i="7" s="1"/>
  <c r="F296" i="7"/>
  <c r="E297" i="7"/>
  <c r="AN304" i="7"/>
  <c r="AO304" i="7" s="1"/>
  <c r="AH304" i="7"/>
  <c r="AI304" i="7" s="1"/>
  <c r="AG305" i="7"/>
  <c r="AS305" i="7"/>
  <c r="AZ304" i="7"/>
  <c r="BA304" i="7" s="1"/>
  <c r="AU304" i="7"/>
  <c r="AV304" i="7" s="1"/>
  <c r="E302" i="11" l="1"/>
  <c r="D303" i="11"/>
  <c r="I302" i="11"/>
  <c r="J302" i="11" s="1"/>
  <c r="F302" i="11"/>
  <c r="G302" i="11" s="1"/>
  <c r="L302" i="11"/>
  <c r="M302" i="11" s="1"/>
  <c r="AC309" i="11"/>
  <c r="AD309" i="11" s="1"/>
  <c r="Y309" i="11"/>
  <c r="AF309" i="11"/>
  <c r="AG309" i="11" s="1"/>
  <c r="Z309" i="11"/>
  <c r="AA309" i="11" s="1"/>
  <c r="X310" i="11"/>
  <c r="AB306" i="7"/>
  <c r="AC306" i="7" s="1"/>
  <c r="U307" i="7"/>
  <c r="V306" i="7"/>
  <c r="W306" i="7"/>
  <c r="X306" i="7" s="1"/>
  <c r="AU305" i="7"/>
  <c r="AV305" i="7" s="1"/>
  <c r="AS306" i="7"/>
  <c r="AZ305" i="7"/>
  <c r="BA305" i="7" s="1"/>
  <c r="F297" i="7"/>
  <c r="G297" i="7"/>
  <c r="H297" i="7" s="1"/>
  <c r="E298" i="7"/>
  <c r="AH305" i="7"/>
  <c r="AI305" i="7" s="1"/>
  <c r="AN305" i="7"/>
  <c r="AO305" i="7" s="1"/>
  <c r="AG306" i="7"/>
  <c r="AB307" i="7" l="1"/>
  <c r="AC307" i="7" s="1"/>
  <c r="W307" i="7"/>
  <c r="X307" i="7" s="1"/>
  <c r="V307" i="7"/>
  <c r="U308" i="7"/>
  <c r="AC310" i="11"/>
  <c r="AD310" i="11" s="1"/>
  <c r="AF310" i="11"/>
  <c r="AG310" i="11" s="1"/>
  <c r="Z310" i="11"/>
  <c r="AA310" i="11" s="1"/>
  <c r="Y310" i="11"/>
  <c r="X311" i="11"/>
  <c r="I303" i="11"/>
  <c r="J303" i="11" s="1"/>
  <c r="L303" i="11"/>
  <c r="M303" i="11" s="1"/>
  <c r="E303" i="11"/>
  <c r="D304" i="11"/>
  <c r="F303" i="11"/>
  <c r="G303" i="11" s="1"/>
  <c r="F298" i="7"/>
  <c r="G298" i="7"/>
  <c r="H298" i="7" s="1"/>
  <c r="E299" i="7"/>
  <c r="AZ306" i="7"/>
  <c r="BA306" i="7" s="1"/>
  <c r="AU306" i="7"/>
  <c r="AV306" i="7" s="1"/>
  <c r="AS307" i="7"/>
  <c r="AG307" i="7"/>
  <c r="AH306" i="7"/>
  <c r="AI306" i="7" s="1"/>
  <c r="AN306" i="7"/>
  <c r="AO306" i="7" s="1"/>
  <c r="W308" i="7" l="1"/>
  <c r="X308" i="7" s="1"/>
  <c r="U309" i="7"/>
  <c r="V308" i="7"/>
  <c r="AB308" i="7"/>
  <c r="AC308" i="7" s="1"/>
  <c r="E304" i="11"/>
  <c r="L304" i="11"/>
  <c r="M304" i="11" s="1"/>
  <c r="I304" i="11"/>
  <c r="J304" i="11" s="1"/>
  <c r="D305" i="11"/>
  <c r="F304" i="11"/>
  <c r="G304" i="11" s="1"/>
  <c r="Y311" i="11"/>
  <c r="AF311" i="11"/>
  <c r="AG311" i="11" s="1"/>
  <c r="AC311" i="11"/>
  <c r="AD311" i="11" s="1"/>
  <c r="X312" i="11"/>
  <c r="Z311" i="11"/>
  <c r="AA311" i="11" s="1"/>
  <c r="AH307" i="7"/>
  <c r="AI307" i="7" s="1"/>
  <c r="AG308" i="7"/>
  <c r="AN307" i="7"/>
  <c r="AO307" i="7" s="1"/>
  <c r="F299" i="7"/>
  <c r="G299" i="7"/>
  <c r="H299" i="7" s="1"/>
  <c r="E300" i="7"/>
  <c r="AZ307" i="7"/>
  <c r="BA307" i="7" s="1"/>
  <c r="AS308" i="7"/>
  <c r="AU307" i="7"/>
  <c r="AV307" i="7" s="1"/>
  <c r="AF312" i="11" l="1"/>
  <c r="AG312" i="11" s="1"/>
  <c r="Z312" i="11"/>
  <c r="AA312" i="11" s="1"/>
  <c r="Y312" i="11"/>
  <c r="AC312" i="11"/>
  <c r="AD312" i="11" s="1"/>
  <c r="X313" i="11"/>
  <c r="L305" i="11"/>
  <c r="M305" i="11" s="1"/>
  <c r="E305" i="11"/>
  <c r="F305" i="11"/>
  <c r="G305" i="11" s="1"/>
  <c r="I305" i="11"/>
  <c r="J305" i="11" s="1"/>
  <c r="D306" i="11"/>
  <c r="V309" i="7"/>
  <c r="W309" i="7"/>
  <c r="X309" i="7" s="1"/>
  <c r="AB309" i="7"/>
  <c r="AC309" i="7" s="1"/>
  <c r="U310" i="7"/>
  <c r="AZ308" i="7"/>
  <c r="BA308" i="7" s="1"/>
  <c r="AU308" i="7"/>
  <c r="AV308" i="7" s="1"/>
  <c r="AS309" i="7"/>
  <c r="E301" i="7"/>
  <c r="G300" i="7"/>
  <c r="H300" i="7" s="1"/>
  <c r="F300" i="7"/>
  <c r="AG309" i="7"/>
  <c r="AN308" i="7"/>
  <c r="AO308" i="7" s="1"/>
  <c r="AH308" i="7"/>
  <c r="AI308" i="7" s="1"/>
  <c r="U311" i="7" l="1"/>
  <c r="W310" i="7"/>
  <c r="X310" i="7" s="1"/>
  <c r="V310" i="7"/>
  <c r="AB310" i="7"/>
  <c r="AC310" i="7" s="1"/>
  <c r="F306" i="11"/>
  <c r="G306" i="11" s="1"/>
  <c r="L306" i="11"/>
  <c r="M306" i="11" s="1"/>
  <c r="E306" i="11"/>
  <c r="D307" i="11"/>
  <c r="I306" i="11"/>
  <c r="J306" i="11" s="1"/>
  <c r="X314" i="11"/>
  <c r="Z313" i="11"/>
  <c r="AA313" i="11" s="1"/>
  <c r="AF313" i="11"/>
  <c r="AG313" i="11" s="1"/>
  <c r="AC313" i="11"/>
  <c r="AD313" i="11" s="1"/>
  <c r="Y313" i="11"/>
  <c r="F301" i="7"/>
  <c r="G301" i="7"/>
  <c r="H301" i="7" s="1"/>
  <c r="E302" i="7"/>
  <c r="AH309" i="7"/>
  <c r="AI309" i="7" s="1"/>
  <c r="AN309" i="7"/>
  <c r="AO309" i="7" s="1"/>
  <c r="AG310" i="7"/>
  <c r="AZ309" i="7"/>
  <c r="BA309" i="7" s="1"/>
  <c r="AU309" i="7"/>
  <c r="AV309" i="7" s="1"/>
  <c r="AS310" i="7"/>
  <c r="I307" i="11" l="1"/>
  <c r="J307" i="11" s="1"/>
  <c r="L307" i="11"/>
  <c r="M307" i="11" s="1"/>
  <c r="D308" i="11"/>
  <c r="E307" i="11"/>
  <c r="F307" i="11"/>
  <c r="G307" i="11" s="1"/>
  <c r="Z314" i="11"/>
  <c r="AA314" i="11" s="1"/>
  <c r="X315" i="11"/>
  <c r="Y314" i="11"/>
  <c r="AC314" i="11"/>
  <c r="AD314" i="11" s="1"/>
  <c r="AF314" i="11"/>
  <c r="AG314" i="11" s="1"/>
  <c r="AB311" i="7"/>
  <c r="AC311" i="7" s="1"/>
  <c r="W311" i="7"/>
  <c r="X311" i="7" s="1"/>
  <c r="V311" i="7"/>
  <c r="U312" i="7"/>
  <c r="F302" i="7"/>
  <c r="E303" i="7"/>
  <c r="G302" i="7"/>
  <c r="H302" i="7" s="1"/>
  <c r="AG311" i="7"/>
  <c r="AN310" i="7"/>
  <c r="AO310" i="7" s="1"/>
  <c r="AH310" i="7"/>
  <c r="AI310" i="7" s="1"/>
  <c r="AZ310" i="7"/>
  <c r="BA310" i="7" s="1"/>
  <c r="AU310" i="7"/>
  <c r="AV310" i="7" s="1"/>
  <c r="AS311" i="7"/>
  <c r="AB312" i="7" l="1"/>
  <c r="AC312" i="7" s="1"/>
  <c r="V312" i="7"/>
  <c r="U313" i="7"/>
  <c r="W312" i="7"/>
  <c r="X312" i="7" s="1"/>
  <c r="Z315" i="11"/>
  <c r="AA315" i="11" s="1"/>
  <c r="X316" i="11"/>
  <c r="Y315" i="11"/>
  <c r="AC315" i="11"/>
  <c r="AD315" i="11" s="1"/>
  <c r="AF315" i="11"/>
  <c r="AG315" i="11" s="1"/>
  <c r="D309" i="11"/>
  <c r="F308" i="11"/>
  <c r="G308" i="11" s="1"/>
  <c r="E308" i="11"/>
  <c r="L308" i="11"/>
  <c r="M308" i="11" s="1"/>
  <c r="I308" i="11"/>
  <c r="J308" i="11" s="1"/>
  <c r="AH311" i="7"/>
  <c r="AI311" i="7" s="1"/>
  <c r="AG312" i="7"/>
  <c r="AN311" i="7"/>
  <c r="AO311" i="7" s="1"/>
  <c r="F303" i="7"/>
  <c r="E304" i="7"/>
  <c r="G303" i="7"/>
  <c r="H303" i="7" s="1"/>
  <c r="AZ311" i="7"/>
  <c r="BA311" i="7" s="1"/>
  <c r="AS312" i="7"/>
  <c r="AU311" i="7"/>
  <c r="AV311" i="7" s="1"/>
  <c r="V313" i="7" l="1"/>
  <c r="W313" i="7"/>
  <c r="X313" i="7" s="1"/>
  <c r="U314" i="7"/>
  <c r="AB313" i="7"/>
  <c r="AC313" i="7" s="1"/>
  <c r="E309" i="11"/>
  <c r="D310" i="11"/>
  <c r="F309" i="11"/>
  <c r="G309" i="11" s="1"/>
  <c r="L309" i="11"/>
  <c r="M309" i="11" s="1"/>
  <c r="I309" i="11"/>
  <c r="J309" i="11" s="1"/>
  <c r="X317" i="11"/>
  <c r="Y316" i="11"/>
  <c r="AC316" i="11"/>
  <c r="AD316" i="11" s="1"/>
  <c r="Z316" i="11"/>
  <c r="AA316" i="11" s="1"/>
  <c r="AF316" i="11"/>
  <c r="AG316" i="11" s="1"/>
  <c r="AU312" i="7"/>
  <c r="AV312" i="7" s="1"/>
  <c r="AZ312" i="7"/>
  <c r="BA312" i="7" s="1"/>
  <c r="AS313" i="7"/>
  <c r="AH312" i="7"/>
  <c r="AI312" i="7" s="1"/>
  <c r="AN312" i="7"/>
  <c r="AO312" i="7" s="1"/>
  <c r="AG313" i="7"/>
  <c r="E305" i="7"/>
  <c r="G304" i="7"/>
  <c r="H304" i="7" s="1"/>
  <c r="F304" i="7"/>
  <c r="W314" i="7" l="1"/>
  <c r="X314" i="7" s="1"/>
  <c r="V314" i="7"/>
  <c r="U315" i="7"/>
  <c r="AB314" i="7"/>
  <c r="AC314" i="7" s="1"/>
  <c r="Y317" i="11"/>
  <c r="Z317" i="11"/>
  <c r="AA317" i="11" s="1"/>
  <c r="AC317" i="11"/>
  <c r="AD317" i="11" s="1"/>
  <c r="X318" i="11"/>
  <c r="AF317" i="11"/>
  <c r="AG317" i="11" s="1"/>
  <c r="E310" i="11"/>
  <c r="D311" i="11"/>
  <c r="L310" i="11"/>
  <c r="M310" i="11" s="1"/>
  <c r="F310" i="11"/>
  <c r="G310" i="11" s="1"/>
  <c r="I310" i="11"/>
  <c r="J310" i="11" s="1"/>
  <c r="G305" i="7"/>
  <c r="H305" i="7" s="1"/>
  <c r="F305" i="7"/>
  <c r="E306" i="7"/>
  <c r="AS314" i="7"/>
  <c r="AU313" i="7"/>
  <c r="AV313" i="7" s="1"/>
  <c r="AZ313" i="7"/>
  <c r="BA313" i="7" s="1"/>
  <c r="AN313" i="7"/>
  <c r="AO313" i="7" s="1"/>
  <c r="AH313" i="7"/>
  <c r="AI313" i="7" s="1"/>
  <c r="AG314" i="7"/>
  <c r="AC318" i="11" l="1"/>
  <c r="AD318" i="11" s="1"/>
  <c r="AF318" i="11"/>
  <c r="AG318" i="11" s="1"/>
  <c r="Z318" i="11"/>
  <c r="AA318" i="11" s="1"/>
  <c r="Y318" i="11"/>
  <c r="X319" i="11"/>
  <c r="I311" i="11"/>
  <c r="J311" i="11" s="1"/>
  <c r="F311" i="11"/>
  <c r="G311" i="11" s="1"/>
  <c r="L311" i="11"/>
  <c r="M311" i="11" s="1"/>
  <c r="D312" i="11"/>
  <c r="E311" i="11"/>
  <c r="AB315" i="7"/>
  <c r="AC315" i="7" s="1"/>
  <c r="W315" i="7"/>
  <c r="X315" i="7" s="1"/>
  <c r="V315" i="7"/>
  <c r="U316" i="7"/>
  <c r="AU314" i="7"/>
  <c r="AV314" i="7" s="1"/>
  <c r="AZ314" i="7"/>
  <c r="BA314" i="7" s="1"/>
  <c r="AS315" i="7"/>
  <c r="F306" i="7"/>
  <c r="G306" i="7"/>
  <c r="H306" i="7" s="1"/>
  <c r="E307" i="7"/>
  <c r="AG315" i="7"/>
  <c r="AN314" i="7"/>
  <c r="AO314" i="7" s="1"/>
  <c r="AH314" i="7"/>
  <c r="AI314" i="7" s="1"/>
  <c r="AB316" i="7" l="1"/>
  <c r="AC316" i="7" s="1"/>
  <c r="W316" i="7"/>
  <c r="X316" i="7" s="1"/>
  <c r="U317" i="7"/>
  <c r="V316" i="7"/>
  <c r="D313" i="11"/>
  <c r="F312" i="11"/>
  <c r="G312" i="11" s="1"/>
  <c r="I312" i="11"/>
  <c r="J312" i="11" s="1"/>
  <c r="L312" i="11"/>
  <c r="M312" i="11" s="1"/>
  <c r="E312" i="11"/>
  <c r="AF319" i="11"/>
  <c r="AG319" i="11" s="1"/>
  <c r="Z319" i="11"/>
  <c r="AA319" i="11" s="1"/>
  <c r="Y319" i="11"/>
  <c r="AC319" i="11"/>
  <c r="AD319" i="11" s="1"/>
  <c r="X320" i="11"/>
  <c r="AH315" i="7"/>
  <c r="AI315" i="7" s="1"/>
  <c r="AN315" i="7"/>
  <c r="AO315" i="7" s="1"/>
  <c r="AG316" i="7"/>
  <c r="AS316" i="7"/>
  <c r="AU315" i="7"/>
  <c r="AV315" i="7" s="1"/>
  <c r="AZ315" i="7"/>
  <c r="BA315" i="7" s="1"/>
  <c r="F307" i="7"/>
  <c r="G307" i="7"/>
  <c r="H307" i="7" s="1"/>
  <c r="E308" i="7"/>
  <c r="AB317" i="7" l="1"/>
  <c r="AC317" i="7" s="1"/>
  <c r="U318" i="7"/>
  <c r="V317" i="7"/>
  <c r="W317" i="7"/>
  <c r="X317" i="7" s="1"/>
  <c r="AC320" i="11"/>
  <c r="AD320" i="11" s="1"/>
  <c r="Z320" i="11"/>
  <c r="AA320" i="11" s="1"/>
  <c r="Y320" i="11"/>
  <c r="AF320" i="11"/>
  <c r="AG320" i="11" s="1"/>
  <c r="X321" i="11"/>
  <c r="F313" i="11"/>
  <c r="G313" i="11" s="1"/>
  <c r="E313" i="11"/>
  <c r="I313" i="11"/>
  <c r="J313" i="11" s="1"/>
  <c r="L313" i="11"/>
  <c r="M313" i="11" s="1"/>
  <c r="D314" i="11"/>
  <c r="AS317" i="7"/>
  <c r="AU316" i="7"/>
  <c r="AV316" i="7" s="1"/>
  <c r="AZ316" i="7"/>
  <c r="BA316" i="7" s="1"/>
  <c r="AN316" i="7"/>
  <c r="AO316" i="7" s="1"/>
  <c r="AG317" i="7"/>
  <c r="AH316" i="7"/>
  <c r="AI316" i="7" s="1"/>
  <c r="F308" i="7"/>
  <c r="E309" i="7"/>
  <c r="G308" i="7"/>
  <c r="H308" i="7" s="1"/>
  <c r="L314" i="11" l="1"/>
  <c r="M314" i="11" s="1"/>
  <c r="I314" i="11"/>
  <c r="J314" i="11" s="1"/>
  <c r="F314" i="11"/>
  <c r="G314" i="11" s="1"/>
  <c r="E314" i="11"/>
  <c r="D315" i="11"/>
  <c r="V318" i="7"/>
  <c r="W318" i="7"/>
  <c r="X318" i="7" s="1"/>
  <c r="AB318" i="7"/>
  <c r="AC318" i="7" s="1"/>
  <c r="U319" i="7"/>
  <c r="Y321" i="11"/>
  <c r="AF321" i="11"/>
  <c r="AG321" i="11" s="1"/>
  <c r="AC321" i="11"/>
  <c r="AD321" i="11" s="1"/>
  <c r="Z321" i="11"/>
  <c r="AA321" i="11" s="1"/>
  <c r="X322" i="11"/>
  <c r="G309" i="7"/>
  <c r="H309" i="7" s="1"/>
  <c r="F309" i="7"/>
  <c r="E310" i="7"/>
  <c r="AN317" i="7"/>
  <c r="AO317" i="7" s="1"/>
  <c r="AH317" i="7"/>
  <c r="AI317" i="7" s="1"/>
  <c r="AG318" i="7"/>
  <c r="AZ317" i="7"/>
  <c r="BA317" i="7" s="1"/>
  <c r="AS318" i="7"/>
  <c r="AU317" i="7"/>
  <c r="AV317" i="7" s="1"/>
  <c r="U320" i="7" l="1"/>
  <c r="V319" i="7"/>
  <c r="AB319" i="7"/>
  <c r="AC319" i="7" s="1"/>
  <c r="W319" i="7"/>
  <c r="X319" i="7" s="1"/>
  <c r="E315" i="11"/>
  <c r="D316" i="11"/>
  <c r="F315" i="11"/>
  <c r="G315" i="11" s="1"/>
  <c r="L315" i="11"/>
  <c r="M315" i="11" s="1"/>
  <c r="I315" i="11"/>
  <c r="J315" i="11" s="1"/>
  <c r="AF322" i="11"/>
  <c r="AG322" i="11" s="1"/>
  <c r="Y322" i="11"/>
  <c r="AC322" i="11"/>
  <c r="AD322" i="11" s="1"/>
  <c r="Z322" i="11"/>
  <c r="AA322" i="11" s="1"/>
  <c r="X323" i="11"/>
  <c r="AZ318" i="7"/>
  <c r="BA318" i="7" s="1"/>
  <c r="AU318" i="7"/>
  <c r="AV318" i="7" s="1"/>
  <c r="AS319" i="7"/>
  <c r="F310" i="7"/>
  <c r="G310" i="7"/>
  <c r="H310" i="7" s="1"/>
  <c r="E311" i="7"/>
  <c r="AN318" i="7"/>
  <c r="AO318" i="7" s="1"/>
  <c r="AH318" i="7"/>
  <c r="AI318" i="7" s="1"/>
  <c r="AG319" i="7"/>
  <c r="AC323" i="11" l="1"/>
  <c r="AD323" i="11" s="1"/>
  <c r="X324" i="11"/>
  <c r="Z323" i="11"/>
  <c r="AA323" i="11" s="1"/>
  <c r="Y323" i="11"/>
  <c r="AF323" i="11"/>
  <c r="AG323" i="11" s="1"/>
  <c r="D317" i="11"/>
  <c r="L316" i="11"/>
  <c r="M316" i="11" s="1"/>
  <c r="I316" i="11"/>
  <c r="J316" i="11" s="1"/>
  <c r="F316" i="11"/>
  <c r="G316" i="11" s="1"/>
  <c r="E316" i="11"/>
  <c r="AB320" i="7"/>
  <c r="AC320" i="7" s="1"/>
  <c r="U321" i="7"/>
  <c r="W320" i="7"/>
  <c r="X320" i="7" s="1"/>
  <c r="V320" i="7"/>
  <c r="AN319" i="7"/>
  <c r="AO319" i="7" s="1"/>
  <c r="AG320" i="7"/>
  <c r="AH319" i="7"/>
  <c r="AI319" i="7" s="1"/>
  <c r="AU319" i="7"/>
  <c r="AV319" i="7" s="1"/>
  <c r="AZ319" i="7"/>
  <c r="BA319" i="7" s="1"/>
  <c r="AS320" i="7"/>
  <c r="F311" i="7"/>
  <c r="G311" i="7"/>
  <c r="H311" i="7" s="1"/>
  <c r="E312" i="7"/>
  <c r="V321" i="7" l="1"/>
  <c r="U322" i="7"/>
  <c r="AB321" i="7"/>
  <c r="AC321" i="7" s="1"/>
  <c r="W321" i="7"/>
  <c r="X321" i="7" s="1"/>
  <c r="E317" i="11"/>
  <c r="D318" i="11"/>
  <c r="L317" i="11"/>
  <c r="M317" i="11" s="1"/>
  <c r="F317" i="11"/>
  <c r="G317" i="11" s="1"/>
  <c r="I317" i="11"/>
  <c r="J317" i="11" s="1"/>
  <c r="AC324" i="11"/>
  <c r="AD324" i="11" s="1"/>
  <c r="Z324" i="11"/>
  <c r="AA324" i="11" s="1"/>
  <c r="AF324" i="11"/>
  <c r="AG324" i="11" s="1"/>
  <c r="X325" i="11"/>
  <c r="Y324" i="11"/>
  <c r="AU320" i="7"/>
  <c r="AV320" i="7" s="1"/>
  <c r="AZ320" i="7"/>
  <c r="BA320" i="7" s="1"/>
  <c r="AS321" i="7"/>
  <c r="AN320" i="7"/>
  <c r="AO320" i="7" s="1"/>
  <c r="AH320" i="7"/>
  <c r="AI320" i="7" s="1"/>
  <c r="AG321" i="7"/>
  <c r="E313" i="7"/>
  <c r="G312" i="7"/>
  <c r="H312" i="7" s="1"/>
  <c r="F312" i="7"/>
  <c r="I318" i="11" l="1"/>
  <c r="J318" i="11" s="1"/>
  <c r="F318" i="11"/>
  <c r="G318" i="11" s="1"/>
  <c r="L318" i="11"/>
  <c r="M318" i="11" s="1"/>
  <c r="E318" i="11"/>
  <c r="D319" i="11"/>
  <c r="AB322" i="7"/>
  <c r="AC322" i="7" s="1"/>
  <c r="V322" i="7"/>
  <c r="U323" i="7"/>
  <c r="W322" i="7"/>
  <c r="X322" i="7" s="1"/>
  <c r="X326" i="11"/>
  <c r="Y325" i="11"/>
  <c r="Z325" i="11"/>
  <c r="AA325" i="11" s="1"/>
  <c r="AF325" i="11"/>
  <c r="AG325" i="11" s="1"/>
  <c r="AC325" i="11"/>
  <c r="AD325" i="11" s="1"/>
  <c r="G313" i="7"/>
  <c r="H313" i="7" s="1"/>
  <c r="E314" i="7"/>
  <c r="F313" i="7"/>
  <c r="AU321" i="7"/>
  <c r="AV321" i="7" s="1"/>
  <c r="AS322" i="7"/>
  <c r="AZ321" i="7"/>
  <c r="BA321" i="7" s="1"/>
  <c r="AN321" i="7"/>
  <c r="AO321" i="7" s="1"/>
  <c r="AG322" i="7"/>
  <c r="AH321" i="7"/>
  <c r="AI321" i="7" s="1"/>
  <c r="F319" i="11" l="1"/>
  <c r="G319" i="11" s="1"/>
  <c r="I319" i="11"/>
  <c r="J319" i="11" s="1"/>
  <c r="E319" i="11"/>
  <c r="D320" i="11"/>
  <c r="L319" i="11"/>
  <c r="M319" i="11" s="1"/>
  <c r="W323" i="7"/>
  <c r="X323" i="7" s="1"/>
  <c r="U324" i="7"/>
  <c r="V323" i="7"/>
  <c r="AB323" i="7"/>
  <c r="AC323" i="7" s="1"/>
  <c r="AC326" i="11"/>
  <c r="AD326" i="11" s="1"/>
  <c r="X327" i="11"/>
  <c r="AF326" i="11"/>
  <c r="AG326" i="11" s="1"/>
  <c r="Y326" i="11"/>
  <c r="Z326" i="11"/>
  <c r="AA326" i="11" s="1"/>
  <c r="AN322" i="7"/>
  <c r="AO322" i="7" s="1"/>
  <c r="AH322" i="7"/>
  <c r="AI322" i="7" s="1"/>
  <c r="AG323" i="7"/>
  <c r="G314" i="7"/>
  <c r="H314" i="7" s="1"/>
  <c r="E315" i="7"/>
  <c r="F314" i="7"/>
  <c r="AZ322" i="7"/>
  <c r="BA322" i="7" s="1"/>
  <c r="AU322" i="7"/>
  <c r="AV322" i="7" s="1"/>
  <c r="AS323" i="7"/>
  <c r="F320" i="11" l="1"/>
  <c r="G320" i="11" s="1"/>
  <c r="D321" i="11"/>
  <c r="L320" i="11"/>
  <c r="M320" i="11" s="1"/>
  <c r="I320" i="11"/>
  <c r="J320" i="11" s="1"/>
  <c r="E320" i="11"/>
  <c r="AF327" i="11"/>
  <c r="AG327" i="11" s="1"/>
  <c r="AC327" i="11"/>
  <c r="AD327" i="11" s="1"/>
  <c r="Z327" i="11"/>
  <c r="AA327" i="11" s="1"/>
  <c r="Y327" i="11"/>
  <c r="X328" i="11"/>
  <c r="AB324" i="7"/>
  <c r="AC324" i="7" s="1"/>
  <c r="U325" i="7"/>
  <c r="W324" i="7"/>
  <c r="X324" i="7" s="1"/>
  <c r="V324" i="7"/>
  <c r="AG324" i="7"/>
  <c r="AH323" i="7"/>
  <c r="AI323" i="7" s="1"/>
  <c r="AN323" i="7"/>
  <c r="AO323" i="7" s="1"/>
  <c r="AS324" i="7"/>
  <c r="AZ323" i="7"/>
  <c r="BA323" i="7" s="1"/>
  <c r="AU323" i="7"/>
  <c r="AV323" i="7" s="1"/>
  <c r="E316" i="7"/>
  <c r="F315" i="7"/>
  <c r="G315" i="7"/>
  <c r="H315" i="7" s="1"/>
  <c r="U326" i="7" l="1"/>
  <c r="W325" i="7"/>
  <c r="X325" i="7" s="1"/>
  <c r="V325" i="7"/>
  <c r="AB325" i="7"/>
  <c r="AC325" i="7" s="1"/>
  <c r="Z328" i="11"/>
  <c r="AA328" i="11" s="1"/>
  <c r="AF328" i="11"/>
  <c r="AG328" i="11" s="1"/>
  <c r="Y328" i="11"/>
  <c r="AC328" i="11"/>
  <c r="AD328" i="11" s="1"/>
  <c r="X329" i="11"/>
  <c r="E321" i="11"/>
  <c r="D322" i="11"/>
  <c r="F321" i="11"/>
  <c r="G321" i="11" s="1"/>
  <c r="I321" i="11"/>
  <c r="J321" i="11" s="1"/>
  <c r="L321" i="11"/>
  <c r="M321" i="11" s="1"/>
  <c r="AU324" i="7"/>
  <c r="AV324" i="7" s="1"/>
  <c r="AS325" i="7"/>
  <c r="AZ324" i="7"/>
  <c r="BA324" i="7" s="1"/>
  <c r="E317" i="7"/>
  <c r="G316" i="7"/>
  <c r="H316" i="7" s="1"/>
  <c r="F316" i="7"/>
  <c r="AG325" i="7"/>
  <c r="AH324" i="7"/>
  <c r="AI324" i="7" s="1"/>
  <c r="AN324" i="7"/>
  <c r="AO324" i="7" s="1"/>
  <c r="E322" i="11" l="1"/>
  <c r="L322" i="11"/>
  <c r="M322" i="11" s="1"/>
  <c r="F322" i="11"/>
  <c r="G322" i="11" s="1"/>
  <c r="D323" i="11"/>
  <c r="I322" i="11"/>
  <c r="J322" i="11" s="1"/>
  <c r="AF329" i="11"/>
  <c r="AG329" i="11" s="1"/>
  <c r="Z329" i="11"/>
  <c r="AA329" i="11" s="1"/>
  <c r="AC329" i="11"/>
  <c r="AD329" i="11" s="1"/>
  <c r="Y329" i="11"/>
  <c r="X330" i="11"/>
  <c r="V326" i="7"/>
  <c r="AB326" i="7"/>
  <c r="AC326" i="7" s="1"/>
  <c r="W326" i="7"/>
  <c r="X326" i="7" s="1"/>
  <c r="U327" i="7"/>
  <c r="F317" i="7"/>
  <c r="E318" i="7"/>
  <c r="G317" i="7"/>
  <c r="H317" i="7" s="1"/>
  <c r="AN325" i="7"/>
  <c r="AO325" i="7" s="1"/>
  <c r="AG326" i="7"/>
  <c r="AH325" i="7"/>
  <c r="AI325" i="7" s="1"/>
  <c r="AZ325" i="7"/>
  <c r="BA325" i="7" s="1"/>
  <c r="AU325" i="7"/>
  <c r="AV325" i="7" s="1"/>
  <c r="AS326" i="7"/>
  <c r="I323" i="11" l="1"/>
  <c r="J323" i="11" s="1"/>
  <c r="D324" i="11"/>
  <c r="L323" i="11"/>
  <c r="M323" i="11" s="1"/>
  <c r="E323" i="11"/>
  <c r="F323" i="11"/>
  <c r="G323" i="11" s="1"/>
  <c r="V327" i="7"/>
  <c r="AB327" i="7"/>
  <c r="AC327" i="7" s="1"/>
  <c r="W327" i="7"/>
  <c r="X327" i="7" s="1"/>
  <c r="U328" i="7"/>
  <c r="Y330" i="11"/>
  <c r="AC330" i="11"/>
  <c r="AD330" i="11" s="1"/>
  <c r="Z330" i="11"/>
  <c r="AA330" i="11" s="1"/>
  <c r="AF330" i="11"/>
  <c r="AG330" i="11" s="1"/>
  <c r="X331" i="11"/>
  <c r="F318" i="7"/>
  <c r="G318" i="7"/>
  <c r="H318" i="7" s="1"/>
  <c r="E319" i="7"/>
  <c r="AS327" i="7"/>
  <c r="AU326" i="7"/>
  <c r="AV326" i="7" s="1"/>
  <c r="AZ326" i="7"/>
  <c r="BA326" i="7" s="1"/>
  <c r="AN326" i="7"/>
  <c r="AO326" i="7" s="1"/>
  <c r="AH326" i="7"/>
  <c r="AI326" i="7" s="1"/>
  <c r="AG327" i="7"/>
  <c r="U329" i="7" l="1"/>
  <c r="AB328" i="7"/>
  <c r="AC328" i="7" s="1"/>
  <c r="V328" i="7"/>
  <c r="W328" i="7"/>
  <c r="X328" i="7" s="1"/>
  <c r="Y331" i="11"/>
  <c r="AC331" i="11"/>
  <c r="AD331" i="11" s="1"/>
  <c r="X332" i="11"/>
  <c r="Z331" i="11"/>
  <c r="AA331" i="11" s="1"/>
  <c r="AF331" i="11"/>
  <c r="AG331" i="11" s="1"/>
  <c r="I324" i="11"/>
  <c r="J324" i="11" s="1"/>
  <c r="D325" i="11"/>
  <c r="E324" i="11"/>
  <c r="F324" i="11"/>
  <c r="G324" i="11" s="1"/>
  <c r="L324" i="11"/>
  <c r="M324" i="11" s="1"/>
  <c r="AZ327" i="7"/>
  <c r="BA327" i="7" s="1"/>
  <c r="AS328" i="7"/>
  <c r="AU327" i="7"/>
  <c r="AV327" i="7" s="1"/>
  <c r="F319" i="7"/>
  <c r="E320" i="7"/>
  <c r="G319" i="7"/>
  <c r="H319" i="7" s="1"/>
  <c r="AN327" i="7"/>
  <c r="AO327" i="7" s="1"/>
  <c r="AH327" i="7"/>
  <c r="AI327" i="7" s="1"/>
  <c r="AG328" i="7"/>
  <c r="L325" i="11" l="1"/>
  <c r="M325" i="11" s="1"/>
  <c r="D326" i="11"/>
  <c r="F325" i="11"/>
  <c r="G325" i="11" s="1"/>
  <c r="I325" i="11"/>
  <c r="J325" i="11" s="1"/>
  <c r="E325" i="11"/>
  <c r="X333" i="11"/>
  <c r="Z332" i="11"/>
  <c r="AA332" i="11" s="1"/>
  <c r="Y332" i="11"/>
  <c r="AF332" i="11"/>
  <c r="AG332" i="11" s="1"/>
  <c r="AC332" i="11"/>
  <c r="AD332" i="11" s="1"/>
  <c r="W329" i="7"/>
  <c r="X329" i="7" s="1"/>
  <c r="AB329" i="7"/>
  <c r="AC329" i="7" s="1"/>
  <c r="V329" i="7"/>
  <c r="U330" i="7"/>
  <c r="AZ328" i="7"/>
  <c r="BA328" i="7" s="1"/>
  <c r="AU328" i="7"/>
  <c r="AV328" i="7" s="1"/>
  <c r="AS329" i="7"/>
  <c r="AH328" i="7"/>
  <c r="AI328" i="7" s="1"/>
  <c r="AN328" i="7"/>
  <c r="AO328" i="7" s="1"/>
  <c r="AG329" i="7"/>
  <c r="G320" i="7"/>
  <c r="H320" i="7" s="1"/>
  <c r="F320" i="7"/>
  <c r="E321" i="7"/>
  <c r="U331" i="7" l="1"/>
  <c r="W330" i="7"/>
  <c r="X330" i="7" s="1"/>
  <c r="V330" i="7"/>
  <c r="AB330" i="7"/>
  <c r="AC330" i="7" s="1"/>
  <c r="Z333" i="11"/>
  <c r="AA333" i="11" s="1"/>
  <c r="AC333" i="11"/>
  <c r="AD333" i="11" s="1"/>
  <c r="AF333" i="11"/>
  <c r="AG333" i="11" s="1"/>
  <c r="X334" i="11"/>
  <c r="Y333" i="11"/>
  <c r="F326" i="11"/>
  <c r="G326" i="11" s="1"/>
  <c r="E326" i="11"/>
  <c r="L326" i="11"/>
  <c r="M326" i="11" s="1"/>
  <c r="D327" i="11"/>
  <c r="I326" i="11"/>
  <c r="J326" i="11" s="1"/>
  <c r="AU329" i="7"/>
  <c r="AV329" i="7" s="1"/>
  <c r="AZ329" i="7"/>
  <c r="BA329" i="7" s="1"/>
  <c r="AS330" i="7"/>
  <c r="AH329" i="7"/>
  <c r="AI329" i="7" s="1"/>
  <c r="AN329" i="7"/>
  <c r="AO329" i="7" s="1"/>
  <c r="AG330" i="7"/>
  <c r="E322" i="7"/>
  <c r="G321" i="7"/>
  <c r="H321" i="7" s="1"/>
  <c r="F321" i="7"/>
  <c r="AC334" i="11" l="1"/>
  <c r="AD334" i="11" s="1"/>
  <c r="AF334" i="11"/>
  <c r="AG334" i="11" s="1"/>
  <c r="X335" i="11"/>
  <c r="Y334" i="11"/>
  <c r="Z334" i="11"/>
  <c r="AA334" i="11" s="1"/>
  <c r="L327" i="11"/>
  <c r="M327" i="11" s="1"/>
  <c r="E327" i="11"/>
  <c r="F327" i="11"/>
  <c r="G327" i="11" s="1"/>
  <c r="D328" i="11"/>
  <c r="I327" i="11"/>
  <c r="J327" i="11" s="1"/>
  <c r="V331" i="7"/>
  <c r="W331" i="7"/>
  <c r="X331" i="7" s="1"/>
  <c r="U332" i="7"/>
  <c r="AB331" i="7"/>
  <c r="AC331" i="7" s="1"/>
  <c r="G322" i="7"/>
  <c r="H322" i="7" s="1"/>
  <c r="E323" i="7"/>
  <c r="F322" i="7"/>
  <c r="AS331" i="7"/>
  <c r="AU330" i="7"/>
  <c r="AV330" i="7" s="1"/>
  <c r="AZ330" i="7"/>
  <c r="BA330" i="7" s="1"/>
  <c r="AG331" i="7"/>
  <c r="AH330" i="7"/>
  <c r="AI330" i="7" s="1"/>
  <c r="AN330" i="7"/>
  <c r="AO330" i="7" s="1"/>
  <c r="X336" i="11" l="1"/>
  <c r="AF335" i="11"/>
  <c r="AG335" i="11" s="1"/>
  <c r="AC335" i="11"/>
  <c r="AD335" i="11" s="1"/>
  <c r="Z335" i="11"/>
  <c r="AA335" i="11" s="1"/>
  <c r="Y335" i="11"/>
  <c r="AB332" i="7"/>
  <c r="AC332" i="7" s="1"/>
  <c r="V332" i="7"/>
  <c r="W332" i="7"/>
  <c r="X332" i="7" s="1"/>
  <c r="U333" i="7"/>
  <c r="D329" i="11"/>
  <c r="E328" i="11"/>
  <c r="I328" i="11"/>
  <c r="J328" i="11" s="1"/>
  <c r="L328" i="11"/>
  <c r="M328" i="11" s="1"/>
  <c r="F328" i="11"/>
  <c r="G328" i="11" s="1"/>
  <c r="AZ331" i="7"/>
  <c r="BA331" i="7" s="1"/>
  <c r="AS332" i="7"/>
  <c r="AU331" i="7"/>
  <c r="AV331" i="7" s="1"/>
  <c r="AN331" i="7"/>
  <c r="AO331" i="7" s="1"/>
  <c r="AH331" i="7"/>
  <c r="AI331" i="7" s="1"/>
  <c r="AG332" i="7"/>
  <c r="G323" i="7"/>
  <c r="H323" i="7" s="1"/>
  <c r="E324" i="7"/>
  <c r="F323" i="7"/>
  <c r="F329" i="11" l="1"/>
  <c r="G329" i="11" s="1"/>
  <c r="D330" i="11"/>
  <c r="I329" i="11"/>
  <c r="J329" i="11" s="1"/>
  <c r="L329" i="11"/>
  <c r="M329" i="11" s="1"/>
  <c r="E329" i="11"/>
  <c r="U334" i="7"/>
  <c r="W333" i="7"/>
  <c r="X333" i="7" s="1"/>
  <c r="V333" i="7"/>
  <c r="AB333" i="7"/>
  <c r="AC333" i="7" s="1"/>
  <c r="X337" i="11"/>
  <c r="Y336" i="11"/>
  <c r="AC336" i="11"/>
  <c r="AD336" i="11" s="1"/>
  <c r="AF336" i="11"/>
  <c r="AG336" i="11" s="1"/>
  <c r="Z336" i="11"/>
  <c r="AA336" i="11" s="1"/>
  <c r="E325" i="7"/>
  <c r="F324" i="7"/>
  <c r="G324" i="7"/>
  <c r="H324" i="7" s="1"/>
  <c r="AH332" i="7"/>
  <c r="AI332" i="7" s="1"/>
  <c r="AN332" i="7"/>
  <c r="AO332" i="7" s="1"/>
  <c r="AG333" i="7"/>
  <c r="AZ332" i="7"/>
  <c r="BA332" i="7" s="1"/>
  <c r="AS333" i="7"/>
  <c r="AU332" i="7"/>
  <c r="AV332" i="7" s="1"/>
  <c r="X338" i="11" l="1"/>
  <c r="Y337" i="11"/>
  <c r="AF337" i="11"/>
  <c r="AG337" i="11" s="1"/>
  <c r="AC337" i="11"/>
  <c r="AD337" i="11" s="1"/>
  <c r="Z337" i="11"/>
  <c r="AA337" i="11" s="1"/>
  <c r="AB334" i="7"/>
  <c r="AC334" i="7" s="1"/>
  <c r="U335" i="7"/>
  <c r="V334" i="7"/>
  <c r="W334" i="7"/>
  <c r="X334" i="7" s="1"/>
  <c r="L330" i="11"/>
  <c r="M330" i="11" s="1"/>
  <c r="D331" i="11"/>
  <c r="F330" i="11"/>
  <c r="G330" i="11" s="1"/>
  <c r="E330" i="11"/>
  <c r="I330" i="11"/>
  <c r="J330" i="11" s="1"/>
  <c r="AS334" i="7"/>
  <c r="AZ333" i="7"/>
  <c r="BA333" i="7" s="1"/>
  <c r="AU333" i="7"/>
  <c r="AV333" i="7" s="1"/>
  <c r="AN333" i="7"/>
  <c r="AO333" i="7" s="1"/>
  <c r="AH333" i="7"/>
  <c r="AI333" i="7" s="1"/>
  <c r="AG334" i="7"/>
  <c r="F325" i="7"/>
  <c r="G325" i="7"/>
  <c r="H325" i="7" s="1"/>
  <c r="E326" i="7"/>
  <c r="E331" i="11" l="1"/>
  <c r="F331" i="11"/>
  <c r="G331" i="11" s="1"/>
  <c r="I331" i="11"/>
  <c r="J331" i="11" s="1"/>
  <c r="L331" i="11"/>
  <c r="M331" i="11" s="1"/>
  <c r="D332" i="11"/>
  <c r="W335" i="7"/>
  <c r="X335" i="7" s="1"/>
  <c r="U336" i="7"/>
  <c r="V335" i="7"/>
  <c r="AB335" i="7"/>
  <c r="AC335" i="7" s="1"/>
  <c r="Y338" i="11"/>
  <c r="X339" i="11"/>
  <c r="Z338" i="11"/>
  <c r="AA338" i="11" s="1"/>
  <c r="AC338" i="11"/>
  <c r="AD338" i="11" s="1"/>
  <c r="AF338" i="11"/>
  <c r="AG338" i="11" s="1"/>
  <c r="AG335" i="7"/>
  <c r="AN334" i="7"/>
  <c r="AO334" i="7" s="1"/>
  <c r="AH334" i="7"/>
  <c r="AI334" i="7" s="1"/>
  <c r="E327" i="7"/>
  <c r="F326" i="7"/>
  <c r="G326" i="7"/>
  <c r="H326" i="7" s="1"/>
  <c r="AZ334" i="7"/>
  <c r="BA334" i="7" s="1"/>
  <c r="AU334" i="7"/>
  <c r="AV334" i="7" s="1"/>
  <c r="AS335" i="7"/>
  <c r="AC339" i="11" l="1"/>
  <c r="AD339" i="11" s="1"/>
  <c r="Y339" i="11"/>
  <c r="X340" i="11"/>
  <c r="Z339" i="11"/>
  <c r="AA339" i="11" s="1"/>
  <c r="AF339" i="11"/>
  <c r="AG339" i="11" s="1"/>
  <c r="V336" i="7"/>
  <c r="AB336" i="7"/>
  <c r="AC336" i="7" s="1"/>
  <c r="U337" i="7"/>
  <c r="W336" i="7"/>
  <c r="X336" i="7" s="1"/>
  <c r="L332" i="11"/>
  <c r="M332" i="11" s="1"/>
  <c r="F332" i="11"/>
  <c r="G332" i="11" s="1"/>
  <c r="E332" i="11"/>
  <c r="I332" i="11"/>
  <c r="J332" i="11" s="1"/>
  <c r="D333" i="11"/>
  <c r="G327" i="7"/>
  <c r="H327" i="7" s="1"/>
  <c r="E328" i="7"/>
  <c r="F327" i="7"/>
  <c r="AS336" i="7"/>
  <c r="AZ335" i="7"/>
  <c r="BA335" i="7" s="1"/>
  <c r="AU335" i="7"/>
  <c r="AV335" i="7" s="1"/>
  <c r="AH335" i="7"/>
  <c r="AI335" i="7" s="1"/>
  <c r="AG336" i="7"/>
  <c r="AN335" i="7"/>
  <c r="AO335" i="7" s="1"/>
  <c r="V337" i="7" l="1"/>
  <c r="AB337" i="7"/>
  <c r="AC337" i="7" s="1"/>
  <c r="U338" i="7"/>
  <c r="W337" i="7"/>
  <c r="X337" i="7" s="1"/>
  <c r="Y340" i="11"/>
  <c r="AC340" i="11"/>
  <c r="AD340" i="11" s="1"/>
  <c r="X341" i="11"/>
  <c r="Z340" i="11"/>
  <c r="AA340" i="11" s="1"/>
  <c r="AF340" i="11"/>
  <c r="AG340" i="11" s="1"/>
  <c r="E333" i="11"/>
  <c r="F333" i="11"/>
  <c r="G333" i="11" s="1"/>
  <c r="L333" i="11"/>
  <c r="M333" i="11" s="1"/>
  <c r="I333" i="11"/>
  <c r="J333" i="11" s="1"/>
  <c r="D334" i="11"/>
  <c r="AH336" i="7"/>
  <c r="AI336" i="7" s="1"/>
  <c r="AN336" i="7"/>
  <c r="AO336" i="7" s="1"/>
  <c r="AG337" i="7"/>
  <c r="AU336" i="7"/>
  <c r="AV336" i="7" s="1"/>
  <c r="AS337" i="7"/>
  <c r="AZ336" i="7"/>
  <c r="BA336" i="7" s="1"/>
  <c r="G328" i="7"/>
  <c r="H328" i="7" s="1"/>
  <c r="F328" i="7"/>
  <c r="E329" i="7"/>
  <c r="AF341" i="11" l="1"/>
  <c r="AG341" i="11" s="1"/>
  <c r="AC341" i="11"/>
  <c r="AD341" i="11" s="1"/>
  <c r="Y341" i="11"/>
  <c r="Z341" i="11"/>
  <c r="AA341" i="11" s="1"/>
  <c r="X342" i="11"/>
  <c r="U339" i="7"/>
  <c r="AB338" i="7"/>
  <c r="AC338" i="7" s="1"/>
  <c r="V338" i="7"/>
  <c r="W338" i="7"/>
  <c r="X338" i="7" s="1"/>
  <c r="F334" i="11"/>
  <c r="G334" i="11" s="1"/>
  <c r="D335" i="11"/>
  <c r="L334" i="11"/>
  <c r="M334" i="11" s="1"/>
  <c r="I334" i="11"/>
  <c r="J334" i="11" s="1"/>
  <c r="E334" i="11"/>
  <c r="AH337" i="7"/>
  <c r="AI337" i="7" s="1"/>
  <c r="AG338" i="7"/>
  <c r="AN337" i="7"/>
  <c r="AO337" i="7" s="1"/>
  <c r="F329" i="7"/>
  <c r="G329" i="7"/>
  <c r="H329" i="7" s="1"/>
  <c r="E330" i="7"/>
  <c r="AZ337" i="7"/>
  <c r="BA337" i="7" s="1"/>
  <c r="AU337" i="7"/>
  <c r="AV337" i="7" s="1"/>
  <c r="AS338" i="7"/>
  <c r="I335" i="11" l="1"/>
  <c r="J335" i="11" s="1"/>
  <c r="L335" i="11"/>
  <c r="M335" i="11" s="1"/>
  <c r="E335" i="11"/>
  <c r="D336" i="11"/>
  <c r="F335" i="11"/>
  <c r="G335" i="11" s="1"/>
  <c r="AB339" i="7"/>
  <c r="AC339" i="7" s="1"/>
  <c r="V339" i="7"/>
  <c r="U340" i="7"/>
  <c r="W339" i="7"/>
  <c r="X339" i="7" s="1"/>
  <c r="Y342" i="11"/>
  <c r="AC342" i="11"/>
  <c r="AD342" i="11" s="1"/>
  <c r="AF342" i="11"/>
  <c r="AG342" i="11" s="1"/>
  <c r="Z342" i="11"/>
  <c r="AA342" i="11" s="1"/>
  <c r="X343" i="11"/>
  <c r="G330" i="7"/>
  <c r="H330" i="7" s="1"/>
  <c r="F330" i="7"/>
  <c r="E331" i="7"/>
  <c r="AH338" i="7"/>
  <c r="AI338" i="7" s="1"/>
  <c r="AN338" i="7"/>
  <c r="AO338" i="7" s="1"/>
  <c r="AG339" i="7"/>
  <c r="AZ338" i="7"/>
  <c r="BA338" i="7" s="1"/>
  <c r="AU338" i="7"/>
  <c r="AV338" i="7" s="1"/>
  <c r="AS339" i="7"/>
  <c r="V340" i="7" l="1"/>
  <c r="AB340" i="7"/>
  <c r="AC340" i="7" s="1"/>
  <c r="W340" i="7"/>
  <c r="X340" i="7" s="1"/>
  <c r="U341" i="7"/>
  <c r="L336" i="11"/>
  <c r="M336" i="11" s="1"/>
  <c r="I336" i="11"/>
  <c r="J336" i="11" s="1"/>
  <c r="D337" i="11"/>
  <c r="E336" i="11"/>
  <c r="F336" i="11"/>
  <c r="G336" i="11" s="1"/>
  <c r="X344" i="11"/>
  <c r="AF343" i="11"/>
  <c r="AG343" i="11" s="1"/>
  <c r="AC343" i="11"/>
  <c r="AD343" i="11" s="1"/>
  <c r="Y343" i="11"/>
  <c r="Z343" i="11"/>
  <c r="AA343" i="11" s="1"/>
  <c r="G331" i="7"/>
  <c r="H331" i="7" s="1"/>
  <c r="F331" i="7"/>
  <c r="E332" i="7"/>
  <c r="AN339" i="7"/>
  <c r="AO339" i="7" s="1"/>
  <c r="AG340" i="7"/>
  <c r="AH339" i="7"/>
  <c r="AI339" i="7" s="1"/>
  <c r="AS340" i="7"/>
  <c r="AZ339" i="7"/>
  <c r="BA339" i="7" s="1"/>
  <c r="AU339" i="7"/>
  <c r="AV339" i="7" s="1"/>
  <c r="AB341" i="7" l="1"/>
  <c r="AC341" i="7" s="1"/>
  <c r="V341" i="7"/>
  <c r="W341" i="7"/>
  <c r="X341" i="7" s="1"/>
  <c r="U342" i="7"/>
  <c r="F337" i="11"/>
  <c r="G337" i="11" s="1"/>
  <c r="I337" i="11"/>
  <c r="J337" i="11" s="1"/>
  <c r="L337" i="11"/>
  <c r="M337" i="11" s="1"/>
  <c r="E337" i="11"/>
  <c r="D338" i="11"/>
  <c r="Z344" i="11"/>
  <c r="AA344" i="11" s="1"/>
  <c r="Y344" i="11"/>
  <c r="X345" i="11"/>
  <c r="AF344" i="11"/>
  <c r="AG344" i="11" s="1"/>
  <c r="AC344" i="11"/>
  <c r="AD344" i="11" s="1"/>
  <c r="AZ340" i="7"/>
  <c r="BA340" i="7" s="1"/>
  <c r="AU340" i="7"/>
  <c r="AV340" i="7" s="1"/>
  <c r="AS341" i="7"/>
  <c r="F332" i="7"/>
  <c r="G332" i="7"/>
  <c r="H332" i="7" s="1"/>
  <c r="E333" i="7"/>
  <c r="AN340" i="7"/>
  <c r="AO340" i="7" s="1"/>
  <c r="AG341" i="7"/>
  <c r="AH340" i="7"/>
  <c r="AI340" i="7" s="1"/>
  <c r="I338" i="11" l="1"/>
  <c r="J338" i="11" s="1"/>
  <c r="E338" i="11"/>
  <c r="D339" i="11"/>
  <c r="L338" i="11"/>
  <c r="M338" i="11" s="1"/>
  <c r="F338" i="11"/>
  <c r="G338" i="11" s="1"/>
  <c r="X346" i="11"/>
  <c r="Y345" i="11"/>
  <c r="AF345" i="11"/>
  <c r="AG345" i="11" s="1"/>
  <c r="Z345" i="11"/>
  <c r="AA345" i="11" s="1"/>
  <c r="AC345" i="11"/>
  <c r="AD345" i="11" s="1"/>
  <c r="AB342" i="7"/>
  <c r="AC342" i="7" s="1"/>
  <c r="V342" i="7"/>
  <c r="U343" i="7"/>
  <c r="W342" i="7"/>
  <c r="X342" i="7" s="1"/>
  <c r="AG342" i="7"/>
  <c r="AH341" i="7"/>
  <c r="AI341" i="7" s="1"/>
  <c r="AN341" i="7"/>
  <c r="AO341" i="7" s="1"/>
  <c r="AZ341" i="7"/>
  <c r="BA341" i="7" s="1"/>
  <c r="AS342" i="7"/>
  <c r="AU341" i="7"/>
  <c r="AV341" i="7" s="1"/>
  <c r="G333" i="7"/>
  <c r="H333" i="7" s="1"/>
  <c r="F333" i="7"/>
  <c r="E334" i="7"/>
  <c r="U344" i="7" l="1"/>
  <c r="W343" i="7"/>
  <c r="X343" i="7" s="1"/>
  <c r="AB343" i="7"/>
  <c r="AC343" i="7" s="1"/>
  <c r="V343" i="7"/>
  <c r="I339" i="11"/>
  <c r="J339" i="11" s="1"/>
  <c r="D340" i="11"/>
  <c r="F339" i="11"/>
  <c r="G339" i="11" s="1"/>
  <c r="E339" i="11"/>
  <c r="L339" i="11"/>
  <c r="M339" i="11" s="1"/>
  <c r="AC346" i="11"/>
  <c r="AD346" i="11" s="1"/>
  <c r="Z346" i="11"/>
  <c r="AA346" i="11" s="1"/>
  <c r="X347" i="11"/>
  <c r="Y346" i="11"/>
  <c r="AF346" i="11"/>
  <c r="AG346" i="11" s="1"/>
  <c r="F334" i="7"/>
  <c r="G334" i="7"/>
  <c r="H334" i="7" s="1"/>
  <c r="E335" i="7"/>
  <c r="AU342" i="7"/>
  <c r="AV342" i="7" s="1"/>
  <c r="AS343" i="7"/>
  <c r="AZ342" i="7"/>
  <c r="BA342" i="7" s="1"/>
  <c r="AN342" i="7"/>
  <c r="AO342" i="7" s="1"/>
  <c r="AG343" i="7"/>
  <c r="AH342" i="7"/>
  <c r="AI342" i="7" s="1"/>
  <c r="AC347" i="11" l="1"/>
  <c r="AD347" i="11" s="1"/>
  <c r="Z347" i="11"/>
  <c r="AA347" i="11" s="1"/>
  <c r="Y347" i="11"/>
  <c r="X348" i="11"/>
  <c r="AF347" i="11"/>
  <c r="AG347" i="11" s="1"/>
  <c r="I340" i="11"/>
  <c r="J340" i="11" s="1"/>
  <c r="D341" i="11"/>
  <c r="E340" i="11"/>
  <c r="L340" i="11"/>
  <c r="M340" i="11" s="1"/>
  <c r="F340" i="11"/>
  <c r="G340" i="11" s="1"/>
  <c r="V344" i="7"/>
  <c r="AB344" i="7"/>
  <c r="AC344" i="7" s="1"/>
  <c r="W344" i="7"/>
  <c r="X344" i="7" s="1"/>
  <c r="U345" i="7"/>
  <c r="AH343" i="7"/>
  <c r="AI343" i="7" s="1"/>
  <c r="AN343" i="7"/>
  <c r="AO343" i="7" s="1"/>
  <c r="AG344" i="7"/>
  <c r="F335" i="7"/>
  <c r="E336" i="7"/>
  <c r="G335" i="7"/>
  <c r="H335" i="7" s="1"/>
  <c r="AS344" i="7"/>
  <c r="AU343" i="7"/>
  <c r="AV343" i="7" s="1"/>
  <c r="AZ343" i="7"/>
  <c r="BA343" i="7" s="1"/>
  <c r="Z348" i="11" l="1"/>
  <c r="AA348" i="11" s="1"/>
  <c r="AC348" i="11"/>
  <c r="AD348" i="11" s="1"/>
  <c r="X349" i="11"/>
  <c r="Y348" i="11"/>
  <c r="AF348" i="11"/>
  <c r="AG348" i="11" s="1"/>
  <c r="E341" i="11"/>
  <c r="I341" i="11"/>
  <c r="J341" i="11" s="1"/>
  <c r="F341" i="11"/>
  <c r="G341" i="11" s="1"/>
  <c r="L341" i="11"/>
  <c r="M341" i="11" s="1"/>
  <c r="D342" i="11"/>
  <c r="W345" i="7"/>
  <c r="X345" i="7" s="1"/>
  <c r="AB345" i="7"/>
  <c r="AC345" i="7" s="1"/>
  <c r="U346" i="7"/>
  <c r="V345" i="7"/>
  <c r="AZ344" i="7"/>
  <c r="BA344" i="7" s="1"/>
  <c r="AS345" i="7"/>
  <c r="AU344" i="7"/>
  <c r="AV344" i="7" s="1"/>
  <c r="AN344" i="7"/>
  <c r="AO344" i="7" s="1"/>
  <c r="AG345" i="7"/>
  <c r="AH344" i="7"/>
  <c r="AI344" i="7" s="1"/>
  <c r="G336" i="7"/>
  <c r="H336" i="7" s="1"/>
  <c r="F336" i="7"/>
  <c r="E337" i="7"/>
  <c r="W346" i="7" l="1"/>
  <c r="X346" i="7" s="1"/>
  <c r="AB346" i="7"/>
  <c r="AC346" i="7" s="1"/>
  <c r="V346" i="7"/>
  <c r="U347" i="7"/>
  <c r="Y349" i="11"/>
  <c r="AC349" i="11"/>
  <c r="AD349" i="11" s="1"/>
  <c r="Z349" i="11"/>
  <c r="AA349" i="11" s="1"/>
  <c r="AF349" i="11"/>
  <c r="AG349" i="11" s="1"/>
  <c r="X350" i="11"/>
  <c r="L342" i="11"/>
  <c r="M342" i="11" s="1"/>
  <c r="E342" i="11"/>
  <c r="I342" i="11"/>
  <c r="J342" i="11" s="1"/>
  <c r="D343" i="11"/>
  <c r="F342" i="11"/>
  <c r="G342" i="11" s="1"/>
  <c r="AU345" i="7"/>
  <c r="AV345" i="7" s="1"/>
  <c r="AS346" i="7"/>
  <c r="AZ345" i="7"/>
  <c r="BA345" i="7" s="1"/>
  <c r="G337" i="7"/>
  <c r="H337" i="7" s="1"/>
  <c r="F337" i="7"/>
  <c r="E338" i="7"/>
  <c r="AG346" i="7"/>
  <c r="AH345" i="7"/>
  <c r="AI345" i="7" s="1"/>
  <c r="AN345" i="7"/>
  <c r="AO345" i="7" s="1"/>
  <c r="V347" i="7" l="1"/>
  <c r="U348" i="7"/>
  <c r="W347" i="7"/>
  <c r="X347" i="7" s="1"/>
  <c r="AB347" i="7"/>
  <c r="AC347" i="7" s="1"/>
  <c r="F343" i="11"/>
  <c r="G343" i="11" s="1"/>
  <c r="E343" i="11"/>
  <c r="I343" i="11"/>
  <c r="J343" i="11" s="1"/>
  <c r="D344" i="11"/>
  <c r="L343" i="11"/>
  <c r="M343" i="11" s="1"/>
  <c r="Y350" i="11"/>
  <c r="X351" i="11"/>
  <c r="Z350" i="11"/>
  <c r="AA350" i="11" s="1"/>
  <c r="AC350" i="11"/>
  <c r="AD350" i="11" s="1"/>
  <c r="AF350" i="11"/>
  <c r="AG350" i="11" s="1"/>
  <c r="AN346" i="7"/>
  <c r="AO346" i="7" s="1"/>
  <c r="AH346" i="7"/>
  <c r="AI346" i="7" s="1"/>
  <c r="AG347" i="7"/>
  <c r="F338" i="7"/>
  <c r="G338" i="7"/>
  <c r="H338" i="7" s="1"/>
  <c r="E339" i="7"/>
  <c r="AU346" i="7"/>
  <c r="AV346" i="7" s="1"/>
  <c r="AS347" i="7"/>
  <c r="AZ346" i="7"/>
  <c r="BA346" i="7" s="1"/>
  <c r="F344" i="11" l="1"/>
  <c r="G344" i="11" s="1"/>
  <c r="L344" i="11"/>
  <c r="M344" i="11" s="1"/>
  <c r="D345" i="11"/>
  <c r="E344" i="11"/>
  <c r="I344" i="11"/>
  <c r="J344" i="11" s="1"/>
  <c r="X352" i="11"/>
  <c r="Y351" i="11"/>
  <c r="AC351" i="11"/>
  <c r="AD351" i="11" s="1"/>
  <c r="AF351" i="11"/>
  <c r="AG351" i="11" s="1"/>
  <c r="Z351" i="11"/>
  <c r="AA351" i="11" s="1"/>
  <c r="W348" i="7"/>
  <c r="X348" i="7" s="1"/>
  <c r="AB348" i="7"/>
  <c r="AC348" i="7" s="1"/>
  <c r="U349" i="7"/>
  <c r="V348" i="7"/>
  <c r="AZ347" i="7"/>
  <c r="BA347" i="7" s="1"/>
  <c r="AU347" i="7"/>
  <c r="AV347" i="7" s="1"/>
  <c r="AS348" i="7"/>
  <c r="AG348" i="7"/>
  <c r="AH347" i="7"/>
  <c r="AI347" i="7" s="1"/>
  <c r="AN347" i="7"/>
  <c r="AO347" i="7" s="1"/>
  <c r="F339" i="7"/>
  <c r="E340" i="7"/>
  <c r="G339" i="7"/>
  <c r="H339" i="7" s="1"/>
  <c r="F345" i="11" l="1"/>
  <c r="G345" i="11" s="1"/>
  <c r="L345" i="11"/>
  <c r="M345" i="11" s="1"/>
  <c r="E345" i="11"/>
  <c r="I345" i="11"/>
  <c r="J345" i="11" s="1"/>
  <c r="D346" i="11"/>
  <c r="AC352" i="11"/>
  <c r="AD352" i="11" s="1"/>
  <c r="AF352" i="11"/>
  <c r="AG352" i="11" s="1"/>
  <c r="Z352" i="11"/>
  <c r="AA352" i="11" s="1"/>
  <c r="Y352" i="11"/>
  <c r="X353" i="11"/>
  <c r="AB349" i="7"/>
  <c r="AC349" i="7" s="1"/>
  <c r="W349" i="7"/>
  <c r="X349" i="7" s="1"/>
  <c r="V349" i="7"/>
  <c r="U350" i="7"/>
  <c r="G340" i="7"/>
  <c r="H340" i="7" s="1"/>
  <c r="F340" i="7"/>
  <c r="E341" i="7"/>
  <c r="AN348" i="7"/>
  <c r="AO348" i="7" s="1"/>
  <c r="AG349" i="7"/>
  <c r="AH348" i="7"/>
  <c r="AI348" i="7" s="1"/>
  <c r="AZ348" i="7"/>
  <c r="BA348" i="7" s="1"/>
  <c r="AU348" i="7"/>
  <c r="AV348" i="7" s="1"/>
  <c r="AS349" i="7"/>
  <c r="V350" i="7" l="1"/>
  <c r="W350" i="7"/>
  <c r="X350" i="7" s="1"/>
  <c r="U351" i="7"/>
  <c r="AB350" i="7"/>
  <c r="AC350" i="7" s="1"/>
  <c r="Z353" i="11"/>
  <c r="AA353" i="11" s="1"/>
  <c r="Y353" i="11"/>
  <c r="AF353" i="11"/>
  <c r="AG353" i="11" s="1"/>
  <c r="X354" i="11"/>
  <c r="AC353" i="11"/>
  <c r="AD353" i="11" s="1"/>
  <c r="E346" i="11"/>
  <c r="I346" i="11"/>
  <c r="J346" i="11" s="1"/>
  <c r="L346" i="11"/>
  <c r="M346" i="11" s="1"/>
  <c r="F346" i="11"/>
  <c r="G346" i="11" s="1"/>
  <c r="D347" i="11"/>
  <c r="G341" i="7"/>
  <c r="H341" i="7" s="1"/>
  <c r="F341" i="7"/>
  <c r="E342" i="7"/>
  <c r="AU349" i="7"/>
  <c r="AV349" i="7" s="1"/>
  <c r="AS350" i="7"/>
  <c r="AZ349" i="7"/>
  <c r="BA349" i="7" s="1"/>
  <c r="AH349" i="7"/>
  <c r="AI349" i="7" s="1"/>
  <c r="AN349" i="7"/>
  <c r="AO349" i="7" s="1"/>
  <c r="AG350" i="7"/>
  <c r="Z354" i="11" l="1"/>
  <c r="AA354" i="11" s="1"/>
  <c r="Y354" i="11"/>
  <c r="AC354" i="11"/>
  <c r="AD354" i="11" s="1"/>
  <c r="AF354" i="11"/>
  <c r="AG354" i="11" s="1"/>
  <c r="X355" i="11"/>
  <c r="V351" i="7"/>
  <c r="W351" i="7"/>
  <c r="X351" i="7" s="1"/>
  <c r="U352" i="7"/>
  <c r="AB351" i="7"/>
  <c r="AC351" i="7" s="1"/>
  <c r="L347" i="11"/>
  <c r="M347" i="11" s="1"/>
  <c r="F347" i="11"/>
  <c r="G347" i="11" s="1"/>
  <c r="E347" i="11"/>
  <c r="D348" i="11"/>
  <c r="I347" i="11"/>
  <c r="J347" i="11" s="1"/>
  <c r="G342" i="7"/>
  <c r="H342" i="7" s="1"/>
  <c r="E343" i="7"/>
  <c r="F342" i="7"/>
  <c r="AN350" i="7"/>
  <c r="AO350" i="7" s="1"/>
  <c r="AH350" i="7"/>
  <c r="AI350" i="7" s="1"/>
  <c r="AG351" i="7"/>
  <c r="AS351" i="7"/>
  <c r="AZ350" i="7"/>
  <c r="BA350" i="7" s="1"/>
  <c r="AU350" i="7"/>
  <c r="AV350" i="7" s="1"/>
  <c r="U353" i="7" l="1"/>
  <c r="AB352" i="7"/>
  <c r="AC352" i="7" s="1"/>
  <c r="V352" i="7"/>
  <c r="W352" i="7"/>
  <c r="X352" i="7" s="1"/>
  <c r="D349" i="11"/>
  <c r="I348" i="11"/>
  <c r="J348" i="11" s="1"/>
  <c r="F348" i="11"/>
  <c r="G348" i="11" s="1"/>
  <c r="E348" i="11"/>
  <c r="L348" i="11"/>
  <c r="M348" i="11" s="1"/>
  <c r="AC355" i="11"/>
  <c r="AD355" i="11" s="1"/>
  <c r="X356" i="11"/>
  <c r="AF355" i="11"/>
  <c r="AG355" i="11" s="1"/>
  <c r="Z355" i="11"/>
  <c r="AA355" i="11" s="1"/>
  <c r="Y355" i="11"/>
  <c r="AZ351" i="7"/>
  <c r="BA351" i="7" s="1"/>
  <c r="AU351" i="7"/>
  <c r="AV351" i="7" s="1"/>
  <c r="AS352" i="7"/>
  <c r="AH351" i="7"/>
  <c r="AI351" i="7" s="1"/>
  <c r="AN351" i="7"/>
  <c r="AO351" i="7" s="1"/>
  <c r="AG352" i="7"/>
  <c r="E344" i="7"/>
  <c r="G343" i="7"/>
  <c r="H343" i="7" s="1"/>
  <c r="F343" i="7"/>
  <c r="Z356" i="11" l="1"/>
  <c r="AA356" i="11" s="1"/>
  <c r="AC356" i="11"/>
  <c r="AD356" i="11" s="1"/>
  <c r="Y356" i="11"/>
  <c r="X357" i="11"/>
  <c r="AF356" i="11"/>
  <c r="AG356" i="11" s="1"/>
  <c r="I349" i="11"/>
  <c r="J349" i="11" s="1"/>
  <c r="F349" i="11"/>
  <c r="G349" i="11" s="1"/>
  <c r="E349" i="11"/>
  <c r="L349" i="11"/>
  <c r="M349" i="11" s="1"/>
  <c r="D350" i="11"/>
  <c r="AB353" i="7"/>
  <c r="AC353" i="7" s="1"/>
  <c r="V353" i="7"/>
  <c r="U354" i="7"/>
  <c r="W353" i="7"/>
  <c r="X353" i="7" s="1"/>
  <c r="E345" i="7"/>
  <c r="G344" i="7"/>
  <c r="H344" i="7" s="1"/>
  <c r="F344" i="7"/>
  <c r="AZ352" i="7"/>
  <c r="BA352" i="7" s="1"/>
  <c r="AU352" i="7"/>
  <c r="AV352" i="7" s="1"/>
  <c r="AS353" i="7"/>
  <c r="AG353" i="7"/>
  <c r="AN352" i="7"/>
  <c r="AO352" i="7" s="1"/>
  <c r="AH352" i="7"/>
  <c r="AI352" i="7" s="1"/>
  <c r="Z357" i="11" l="1"/>
  <c r="AA357" i="11" s="1"/>
  <c r="Y357" i="11"/>
  <c r="AF357" i="11"/>
  <c r="AG357" i="11" s="1"/>
  <c r="X358" i="11"/>
  <c r="AC357" i="11"/>
  <c r="AD357" i="11" s="1"/>
  <c r="E350" i="11"/>
  <c r="F350" i="11"/>
  <c r="G350" i="11" s="1"/>
  <c r="L350" i="11"/>
  <c r="M350" i="11" s="1"/>
  <c r="D351" i="11"/>
  <c r="I350" i="11"/>
  <c r="J350" i="11" s="1"/>
  <c r="V354" i="7"/>
  <c r="W354" i="7"/>
  <c r="X354" i="7" s="1"/>
  <c r="U355" i="7"/>
  <c r="AB354" i="7"/>
  <c r="AC354" i="7" s="1"/>
  <c r="AG354" i="7"/>
  <c r="AH353" i="7"/>
  <c r="AI353" i="7" s="1"/>
  <c r="AN353" i="7"/>
  <c r="AO353" i="7" s="1"/>
  <c r="AU353" i="7"/>
  <c r="AV353" i="7" s="1"/>
  <c r="AZ353" i="7"/>
  <c r="BA353" i="7" s="1"/>
  <c r="AS354" i="7"/>
  <c r="F345" i="7"/>
  <c r="G345" i="7"/>
  <c r="H345" i="7" s="1"/>
  <c r="E346" i="7"/>
  <c r="Z358" i="11" l="1"/>
  <c r="AA358" i="11" s="1"/>
  <c r="AF358" i="11"/>
  <c r="AG358" i="11" s="1"/>
  <c r="X359" i="11"/>
  <c r="Y358" i="11"/>
  <c r="AC358" i="11"/>
  <c r="AD358" i="11" s="1"/>
  <c r="V355" i="7"/>
  <c r="W355" i="7"/>
  <c r="X355" i="7" s="1"/>
  <c r="AB355" i="7"/>
  <c r="AC355" i="7" s="1"/>
  <c r="U356" i="7"/>
  <c r="F351" i="11"/>
  <c r="G351" i="11" s="1"/>
  <c r="L351" i="11"/>
  <c r="M351" i="11" s="1"/>
  <c r="I351" i="11"/>
  <c r="J351" i="11" s="1"/>
  <c r="E351" i="11"/>
  <c r="D352" i="11"/>
  <c r="AU354" i="7"/>
  <c r="AV354" i="7" s="1"/>
  <c r="AS355" i="7"/>
  <c r="AZ354" i="7"/>
  <c r="BA354" i="7" s="1"/>
  <c r="E347" i="7"/>
  <c r="F346" i="7"/>
  <c r="G346" i="7"/>
  <c r="H346" i="7" s="1"/>
  <c r="AH354" i="7"/>
  <c r="AI354" i="7" s="1"/>
  <c r="AN354" i="7"/>
  <c r="AO354" i="7" s="1"/>
  <c r="AG355" i="7"/>
  <c r="Z359" i="11" l="1"/>
  <c r="AA359" i="11" s="1"/>
  <c r="AF359" i="11"/>
  <c r="AG359" i="11" s="1"/>
  <c r="Y359" i="11"/>
  <c r="X360" i="11"/>
  <c r="AC359" i="11"/>
  <c r="AD359" i="11" s="1"/>
  <c r="F352" i="11"/>
  <c r="G352" i="11" s="1"/>
  <c r="D353" i="11"/>
  <c r="E352" i="11"/>
  <c r="L352" i="11"/>
  <c r="M352" i="11" s="1"/>
  <c r="I352" i="11"/>
  <c r="J352" i="11" s="1"/>
  <c r="U357" i="7"/>
  <c r="V356" i="7"/>
  <c r="AB356" i="7"/>
  <c r="AC356" i="7" s="1"/>
  <c r="W356" i="7"/>
  <c r="X356" i="7" s="1"/>
  <c r="E348" i="7"/>
  <c r="F347" i="7"/>
  <c r="G347" i="7"/>
  <c r="H347" i="7" s="1"/>
  <c r="AU355" i="7"/>
  <c r="AV355" i="7" s="1"/>
  <c r="AS356" i="7"/>
  <c r="AZ355" i="7"/>
  <c r="BA355" i="7" s="1"/>
  <c r="AG356" i="7"/>
  <c r="AN355" i="7"/>
  <c r="AO355" i="7" s="1"/>
  <c r="AH355" i="7"/>
  <c r="AI355" i="7" s="1"/>
  <c r="Z360" i="11" l="1"/>
  <c r="AA360" i="11" s="1"/>
  <c r="Y360" i="11"/>
  <c r="AF360" i="11"/>
  <c r="AG360" i="11" s="1"/>
  <c r="X361" i="11"/>
  <c r="AC360" i="11"/>
  <c r="AD360" i="11" s="1"/>
  <c r="W357" i="7"/>
  <c r="X357" i="7" s="1"/>
  <c r="U358" i="7"/>
  <c r="V357" i="7"/>
  <c r="AB357" i="7"/>
  <c r="AC357" i="7" s="1"/>
  <c r="I353" i="11"/>
  <c r="J353" i="11" s="1"/>
  <c r="D354" i="11"/>
  <c r="E353" i="11"/>
  <c r="F353" i="11"/>
  <c r="G353" i="11" s="1"/>
  <c r="L353" i="11"/>
  <c r="M353" i="11" s="1"/>
  <c r="AG357" i="7"/>
  <c r="AN356" i="7"/>
  <c r="AO356" i="7" s="1"/>
  <c r="AH356" i="7"/>
  <c r="AI356" i="7" s="1"/>
  <c r="AS357" i="7"/>
  <c r="AU356" i="7"/>
  <c r="AV356" i="7" s="1"/>
  <c r="AZ356" i="7"/>
  <c r="BA356" i="7" s="1"/>
  <c r="F348" i="7"/>
  <c r="E349" i="7"/>
  <c r="G348" i="7"/>
  <c r="H348" i="7" s="1"/>
  <c r="AF361" i="11" l="1"/>
  <c r="AG361" i="11" s="1"/>
  <c r="X362" i="11"/>
  <c r="Y361" i="11"/>
  <c r="AC361" i="11"/>
  <c r="AD361" i="11" s="1"/>
  <c r="Z361" i="11"/>
  <c r="AA361" i="11" s="1"/>
  <c r="E354" i="11"/>
  <c r="D355" i="11"/>
  <c r="L354" i="11"/>
  <c r="M354" i="11" s="1"/>
  <c r="F354" i="11"/>
  <c r="G354" i="11" s="1"/>
  <c r="I354" i="11"/>
  <c r="J354" i="11" s="1"/>
  <c r="V358" i="7"/>
  <c r="AB358" i="7"/>
  <c r="W358" i="7"/>
  <c r="G349" i="7"/>
  <c r="H349" i="7" s="1"/>
  <c r="F349" i="7"/>
  <c r="E350" i="7"/>
  <c r="AS358" i="7"/>
  <c r="AU357" i="7"/>
  <c r="AV357" i="7" s="1"/>
  <c r="AZ357" i="7"/>
  <c r="BA357" i="7" s="1"/>
  <c r="AG358" i="7"/>
  <c r="AH357" i="7"/>
  <c r="AI357" i="7" s="1"/>
  <c r="AN357" i="7"/>
  <c r="AO357" i="7" s="1"/>
  <c r="F355" i="11" l="1"/>
  <c r="G355" i="11" s="1"/>
  <c r="E355" i="11"/>
  <c r="D356" i="11"/>
  <c r="L355" i="11"/>
  <c r="M355" i="11" s="1"/>
  <c r="I355" i="11"/>
  <c r="J355" i="11" s="1"/>
  <c r="AC362" i="11"/>
  <c r="AD362" i="11" s="1"/>
  <c r="Z362" i="11"/>
  <c r="AA362" i="11" s="1"/>
  <c r="X363" i="11"/>
  <c r="Y362" i="11"/>
  <c r="AF362" i="11"/>
  <c r="AG362" i="11" s="1"/>
  <c r="Y259" i="7"/>
  <c r="Z259" i="7" s="1"/>
  <c r="Y263" i="7"/>
  <c r="Y267" i="7"/>
  <c r="Y271" i="7"/>
  <c r="Y275" i="7"/>
  <c r="Y279" i="7"/>
  <c r="Y283" i="7"/>
  <c r="Y287" i="7"/>
  <c r="Y291" i="7"/>
  <c r="Y295" i="7"/>
  <c r="Y299" i="7"/>
  <c r="Y303" i="7"/>
  <c r="Y307" i="7"/>
  <c r="Y311" i="7"/>
  <c r="Y315" i="7"/>
  <c r="Y319" i="7"/>
  <c r="Y323" i="7"/>
  <c r="Y327" i="7"/>
  <c r="Y331" i="7"/>
  <c r="Y335" i="7"/>
  <c r="Y339" i="7"/>
  <c r="Y343" i="7"/>
  <c r="Y347" i="7"/>
  <c r="Y351" i="7"/>
  <c r="Y355" i="7"/>
  <c r="Y357" i="7"/>
  <c r="Y261" i="7"/>
  <c r="Y265" i="7"/>
  <c r="Y269" i="7"/>
  <c r="Y273" i="7"/>
  <c r="Y277" i="7"/>
  <c r="Y281" i="7"/>
  <c r="Y285" i="7"/>
  <c r="Y289" i="7"/>
  <c r="Y293" i="7"/>
  <c r="Y297" i="7"/>
  <c r="Y301" i="7"/>
  <c r="Y305" i="7"/>
  <c r="Y309" i="7"/>
  <c r="Y313" i="7"/>
  <c r="Y317" i="7"/>
  <c r="Y321" i="7"/>
  <c r="Y325" i="7"/>
  <c r="Y329" i="7"/>
  <c r="Y333" i="7"/>
  <c r="Y337" i="7"/>
  <c r="Y341" i="7"/>
  <c r="Y345" i="7"/>
  <c r="Y349" i="7"/>
  <c r="Y353" i="7"/>
  <c r="Y260" i="7"/>
  <c r="Y264" i="7"/>
  <c r="Y268" i="7"/>
  <c r="Y272" i="7"/>
  <c r="Y276" i="7"/>
  <c r="Y280" i="7"/>
  <c r="Y284" i="7"/>
  <c r="Y288" i="7"/>
  <c r="Y292" i="7"/>
  <c r="Y296" i="7"/>
  <c r="Y300" i="7"/>
  <c r="Y304" i="7"/>
  <c r="Y308" i="7"/>
  <c r="Y312" i="7"/>
  <c r="Y316" i="7"/>
  <c r="Y320" i="7"/>
  <c r="Y324" i="7"/>
  <c r="Y328" i="7"/>
  <c r="Y332" i="7"/>
  <c r="Y336" i="7"/>
  <c r="Y340" i="7"/>
  <c r="Y344" i="7"/>
  <c r="Y348" i="7"/>
  <c r="Y352" i="7"/>
  <c r="Y356" i="7"/>
  <c r="X358" i="7"/>
  <c r="Y358" i="7" s="1"/>
  <c r="Y262" i="7"/>
  <c r="Y266" i="7"/>
  <c r="Y270" i="7"/>
  <c r="Y274" i="7"/>
  <c r="Y278" i="7"/>
  <c r="Y282" i="7"/>
  <c r="Y286" i="7"/>
  <c r="Y290" i="7"/>
  <c r="Y294" i="7"/>
  <c r="Y298" i="7"/>
  <c r="Y302" i="7"/>
  <c r="Y306" i="7"/>
  <c r="Y310" i="7"/>
  <c r="Y314" i="7"/>
  <c r="Y318" i="7"/>
  <c r="Y322" i="7"/>
  <c r="Y326" i="7"/>
  <c r="Y330" i="7"/>
  <c r="Y334" i="7"/>
  <c r="Y338" i="7"/>
  <c r="Y342" i="7"/>
  <c r="Y346" i="7"/>
  <c r="Y350" i="7"/>
  <c r="Y354" i="7"/>
  <c r="AD260" i="7"/>
  <c r="AD264" i="7"/>
  <c r="AD268" i="7"/>
  <c r="AD272" i="7"/>
  <c r="AD276" i="7"/>
  <c r="AD280" i="7"/>
  <c r="AD284" i="7"/>
  <c r="AD288" i="7"/>
  <c r="AD292" i="7"/>
  <c r="AD296" i="7"/>
  <c r="AD300" i="7"/>
  <c r="AD304" i="7"/>
  <c r="AD308" i="7"/>
  <c r="AD312" i="7"/>
  <c r="AD316" i="7"/>
  <c r="AD320" i="7"/>
  <c r="AD324" i="7"/>
  <c r="AD328" i="7"/>
  <c r="AD332" i="7"/>
  <c r="AD336" i="7"/>
  <c r="AD340" i="7"/>
  <c r="AD344" i="7"/>
  <c r="AD348" i="7"/>
  <c r="AD352" i="7"/>
  <c r="AD356" i="7"/>
  <c r="AC358" i="7"/>
  <c r="AD358" i="7" s="1"/>
  <c r="AD262" i="7"/>
  <c r="AD266" i="7"/>
  <c r="AD270" i="7"/>
  <c r="AD274" i="7"/>
  <c r="AD278" i="7"/>
  <c r="AD282" i="7"/>
  <c r="AD286" i="7"/>
  <c r="AD290" i="7"/>
  <c r="AD294" i="7"/>
  <c r="AD298" i="7"/>
  <c r="AD302" i="7"/>
  <c r="AD306" i="7"/>
  <c r="AD310" i="7"/>
  <c r="AD314" i="7"/>
  <c r="AD318" i="7"/>
  <c r="AD322" i="7"/>
  <c r="AD326" i="7"/>
  <c r="AD330" i="7"/>
  <c r="AD334" i="7"/>
  <c r="AD338" i="7"/>
  <c r="AD342" i="7"/>
  <c r="AD346" i="7"/>
  <c r="AD350" i="7"/>
  <c r="AD354" i="7"/>
  <c r="AD261" i="7"/>
  <c r="AD265" i="7"/>
  <c r="AD269" i="7"/>
  <c r="AD273" i="7"/>
  <c r="AD277" i="7"/>
  <c r="AD281" i="7"/>
  <c r="AD285" i="7"/>
  <c r="AD289" i="7"/>
  <c r="AD293" i="7"/>
  <c r="AD297" i="7"/>
  <c r="AD301" i="7"/>
  <c r="AD305" i="7"/>
  <c r="AD309" i="7"/>
  <c r="AD313" i="7"/>
  <c r="AD317" i="7"/>
  <c r="AD321" i="7"/>
  <c r="AD325" i="7"/>
  <c r="AD329" i="7"/>
  <c r="AD333" i="7"/>
  <c r="AD337" i="7"/>
  <c r="AD341" i="7"/>
  <c r="AD345" i="7"/>
  <c r="AD349" i="7"/>
  <c r="AD353" i="7"/>
  <c r="AD259" i="7"/>
  <c r="AE259" i="7" s="1"/>
  <c r="AD263" i="7"/>
  <c r="AD267" i="7"/>
  <c r="AD271" i="7"/>
  <c r="AD275" i="7"/>
  <c r="AD279" i="7"/>
  <c r="AD283" i="7"/>
  <c r="AD287" i="7"/>
  <c r="AD291" i="7"/>
  <c r="AD295" i="7"/>
  <c r="AD299" i="7"/>
  <c r="AD303" i="7"/>
  <c r="AD307" i="7"/>
  <c r="AD311" i="7"/>
  <c r="AD315" i="7"/>
  <c r="AD319" i="7"/>
  <c r="AD323" i="7"/>
  <c r="AD327" i="7"/>
  <c r="AD331" i="7"/>
  <c r="AD335" i="7"/>
  <c r="AD339" i="7"/>
  <c r="AD343" i="7"/>
  <c r="AD347" i="7"/>
  <c r="AD351" i="7"/>
  <c r="AD355" i="7"/>
  <c r="AD357" i="7"/>
  <c r="AH358" i="7"/>
  <c r="AJ357" i="7" s="1"/>
  <c r="AN358" i="7"/>
  <c r="AP357" i="7" s="1"/>
  <c r="F350" i="7"/>
  <c r="G350" i="7"/>
  <c r="H350" i="7" s="1"/>
  <c r="E351" i="7"/>
  <c r="AZ358" i="7"/>
  <c r="AU358" i="7"/>
  <c r="AW357" i="7" s="1"/>
  <c r="AE260" i="7" l="1"/>
  <c r="AE261" i="7" s="1"/>
  <c r="AE262" i="7" s="1"/>
  <c r="AE263" i="7" s="1"/>
  <c r="AE264" i="7" s="1"/>
  <c r="AE265" i="7" s="1"/>
  <c r="AE266" i="7" s="1"/>
  <c r="AE267" i="7" s="1"/>
  <c r="AE268" i="7" s="1"/>
  <c r="AE269" i="7" s="1"/>
  <c r="AE270" i="7" s="1"/>
  <c r="AE271" i="7" s="1"/>
  <c r="AE272" i="7" s="1"/>
  <c r="AE273" i="7" s="1"/>
  <c r="AE274" i="7" s="1"/>
  <c r="AE275" i="7" s="1"/>
  <c r="AE276" i="7" s="1"/>
  <c r="AE277" i="7" s="1"/>
  <c r="AE278" i="7" s="1"/>
  <c r="AE279" i="7" s="1"/>
  <c r="AE280" i="7" s="1"/>
  <c r="AE281" i="7" s="1"/>
  <c r="AE282" i="7" s="1"/>
  <c r="AE283" i="7" s="1"/>
  <c r="AE284" i="7" s="1"/>
  <c r="AE285" i="7" s="1"/>
  <c r="AE286" i="7" s="1"/>
  <c r="AE287" i="7" s="1"/>
  <c r="AE288" i="7" s="1"/>
  <c r="AE289" i="7" s="1"/>
  <c r="AE290" i="7" s="1"/>
  <c r="AE291" i="7" s="1"/>
  <c r="AE292" i="7" s="1"/>
  <c r="AE293" i="7" s="1"/>
  <c r="AE294" i="7" s="1"/>
  <c r="AE295" i="7" s="1"/>
  <c r="AE296" i="7" s="1"/>
  <c r="AE297" i="7" s="1"/>
  <c r="AE298" i="7" s="1"/>
  <c r="AE299" i="7" s="1"/>
  <c r="AE300" i="7" s="1"/>
  <c r="AE301" i="7" s="1"/>
  <c r="AE302" i="7" s="1"/>
  <c r="AE303" i="7" s="1"/>
  <c r="AE304" i="7" s="1"/>
  <c r="AE305" i="7" s="1"/>
  <c r="AE306" i="7" s="1"/>
  <c r="AE307" i="7" s="1"/>
  <c r="AE308" i="7" s="1"/>
  <c r="AE309" i="7" s="1"/>
  <c r="AE310" i="7" s="1"/>
  <c r="AE311" i="7" s="1"/>
  <c r="AE312" i="7" s="1"/>
  <c r="AE313" i="7" s="1"/>
  <c r="AE314" i="7" s="1"/>
  <c r="AE315" i="7" s="1"/>
  <c r="AE316" i="7" s="1"/>
  <c r="AE317" i="7" s="1"/>
  <c r="AE318" i="7" s="1"/>
  <c r="AE319" i="7" s="1"/>
  <c r="AE320" i="7" s="1"/>
  <c r="AE321" i="7" s="1"/>
  <c r="AE322" i="7" s="1"/>
  <c r="AE323" i="7" s="1"/>
  <c r="AE324" i="7" s="1"/>
  <c r="AE325" i="7" s="1"/>
  <c r="AE326" i="7" s="1"/>
  <c r="AE327" i="7" s="1"/>
  <c r="AE328" i="7" s="1"/>
  <c r="AE329" i="7" s="1"/>
  <c r="AE330" i="7" s="1"/>
  <c r="AE331" i="7" s="1"/>
  <c r="AE332" i="7" s="1"/>
  <c r="AE333" i="7" s="1"/>
  <c r="AE334" i="7" s="1"/>
  <c r="AE335" i="7" s="1"/>
  <c r="AE336" i="7" s="1"/>
  <c r="AE337" i="7" s="1"/>
  <c r="AE338" i="7" s="1"/>
  <c r="AE339" i="7" s="1"/>
  <c r="AE340" i="7" s="1"/>
  <c r="AE341" i="7" s="1"/>
  <c r="AE342" i="7" s="1"/>
  <c r="AE343" i="7" s="1"/>
  <c r="AE344" i="7" s="1"/>
  <c r="AE345" i="7" s="1"/>
  <c r="AE346" i="7" s="1"/>
  <c r="AE347" i="7" s="1"/>
  <c r="AE348" i="7" s="1"/>
  <c r="AE349" i="7" s="1"/>
  <c r="AE350" i="7" s="1"/>
  <c r="AE351" i="7" s="1"/>
  <c r="AE352" i="7" s="1"/>
  <c r="AE353" i="7" s="1"/>
  <c r="AE354" i="7" s="1"/>
  <c r="AE355" i="7" s="1"/>
  <c r="AE356" i="7" s="1"/>
  <c r="AE357" i="7" s="1"/>
  <c r="AE358" i="7" s="1"/>
  <c r="AC363" i="11"/>
  <c r="AD363" i="11" s="1"/>
  <c r="Z363" i="11"/>
  <c r="AA363" i="11" s="1"/>
  <c r="Y363" i="11"/>
  <c r="AF363" i="11"/>
  <c r="AG363" i="11" s="1"/>
  <c r="X364" i="11"/>
  <c r="Z260" i="7"/>
  <c r="Z261" i="7" s="1"/>
  <c r="Z262" i="7" s="1"/>
  <c r="Z263" i="7" s="1"/>
  <c r="Z264" i="7" s="1"/>
  <c r="Z265" i="7" s="1"/>
  <c r="Z266" i="7" s="1"/>
  <c r="Z267" i="7" s="1"/>
  <c r="Z268" i="7" s="1"/>
  <c r="Z269" i="7" s="1"/>
  <c r="Z270" i="7" s="1"/>
  <c r="Z271" i="7" s="1"/>
  <c r="Z272" i="7" s="1"/>
  <c r="Z273" i="7" s="1"/>
  <c r="Z274" i="7" s="1"/>
  <c r="Z275" i="7" s="1"/>
  <c r="Z276" i="7" s="1"/>
  <c r="Z277" i="7" s="1"/>
  <c r="Z278" i="7" s="1"/>
  <c r="Z279" i="7" s="1"/>
  <c r="Z280" i="7" s="1"/>
  <c r="Z281" i="7" s="1"/>
  <c r="Z282" i="7" s="1"/>
  <c r="Z283" i="7" s="1"/>
  <c r="Z284" i="7" s="1"/>
  <c r="Z285" i="7" s="1"/>
  <c r="Z286" i="7" s="1"/>
  <c r="Z287" i="7" s="1"/>
  <c r="Z288" i="7" s="1"/>
  <c r="Z289" i="7" s="1"/>
  <c r="Z290" i="7" s="1"/>
  <c r="Z291" i="7" s="1"/>
  <c r="Z292" i="7" s="1"/>
  <c r="Z293" i="7" s="1"/>
  <c r="Z294" i="7" s="1"/>
  <c r="Z295" i="7" s="1"/>
  <c r="Z296" i="7" s="1"/>
  <c r="Z297" i="7" s="1"/>
  <c r="Z298" i="7" s="1"/>
  <c r="Z299" i="7" s="1"/>
  <c r="Z300" i="7" s="1"/>
  <c r="Z301" i="7" s="1"/>
  <c r="Z302" i="7" s="1"/>
  <c r="Z303" i="7" s="1"/>
  <c r="Z304" i="7" s="1"/>
  <c r="Z305" i="7" s="1"/>
  <c r="Z306" i="7" s="1"/>
  <c r="Z307" i="7" s="1"/>
  <c r="Z308" i="7" s="1"/>
  <c r="Z309" i="7" s="1"/>
  <c r="Z310" i="7" s="1"/>
  <c r="Z311" i="7" s="1"/>
  <c r="Z312" i="7" s="1"/>
  <c r="Z313" i="7" s="1"/>
  <c r="Z314" i="7" s="1"/>
  <c r="Z315" i="7" s="1"/>
  <c r="Z316" i="7" s="1"/>
  <c r="Z317" i="7" s="1"/>
  <c r="Z318" i="7" s="1"/>
  <c r="Z319" i="7" s="1"/>
  <c r="Z320" i="7" s="1"/>
  <c r="Z321" i="7" s="1"/>
  <c r="Z322" i="7" s="1"/>
  <c r="Z323" i="7" s="1"/>
  <c r="Z324" i="7" s="1"/>
  <c r="Z325" i="7" s="1"/>
  <c r="Z326" i="7" s="1"/>
  <c r="Z327" i="7" s="1"/>
  <c r="Z328" i="7" s="1"/>
  <c r="Z329" i="7" s="1"/>
  <c r="Z330" i="7" s="1"/>
  <c r="Z331" i="7" s="1"/>
  <c r="Z332" i="7" s="1"/>
  <c r="Z333" i="7" s="1"/>
  <c r="Z334" i="7" s="1"/>
  <c r="Z335" i="7" s="1"/>
  <c r="Z336" i="7" s="1"/>
  <c r="Z337" i="7" s="1"/>
  <c r="Z338" i="7" s="1"/>
  <c r="Z339" i="7" s="1"/>
  <c r="Z340" i="7" s="1"/>
  <c r="Z341" i="7" s="1"/>
  <c r="Z342" i="7" s="1"/>
  <c r="Z343" i="7" s="1"/>
  <c r="Z344" i="7" s="1"/>
  <c r="Z345" i="7" s="1"/>
  <c r="Z346" i="7" s="1"/>
  <c r="Z347" i="7" s="1"/>
  <c r="Z348" i="7" s="1"/>
  <c r="Z349" i="7" s="1"/>
  <c r="Z350" i="7" s="1"/>
  <c r="Z351" i="7" s="1"/>
  <c r="Z352" i="7" s="1"/>
  <c r="Z353" i="7" s="1"/>
  <c r="Z354" i="7" s="1"/>
  <c r="Z355" i="7" s="1"/>
  <c r="Z356" i="7" s="1"/>
  <c r="Z357" i="7" s="1"/>
  <c r="Z358" i="7" s="1"/>
  <c r="F356" i="11"/>
  <c r="G356" i="11" s="1"/>
  <c r="E356" i="11"/>
  <c r="I356" i="11"/>
  <c r="J356" i="11" s="1"/>
  <c r="D357" i="11"/>
  <c r="L356" i="11"/>
  <c r="M356" i="11" s="1"/>
  <c r="AV358" i="7"/>
  <c r="AW358" i="7" s="1"/>
  <c r="AW262" i="7"/>
  <c r="AW266" i="7"/>
  <c r="AW270" i="7"/>
  <c r="AW274" i="7"/>
  <c r="AW278" i="7"/>
  <c r="AW282" i="7"/>
  <c r="AW286" i="7"/>
  <c r="AW290" i="7"/>
  <c r="AW294" i="7"/>
  <c r="AW298" i="7"/>
  <c r="AW302" i="7"/>
  <c r="AW306" i="7"/>
  <c r="AW310" i="7"/>
  <c r="AW314" i="7"/>
  <c r="AW318" i="7"/>
  <c r="AW322" i="7"/>
  <c r="AW326" i="7"/>
  <c r="AW330" i="7"/>
  <c r="AW334" i="7"/>
  <c r="AW338" i="7"/>
  <c r="AW342" i="7"/>
  <c r="AW346" i="7"/>
  <c r="AW350" i="7"/>
  <c r="AW354" i="7"/>
  <c r="AW259" i="7"/>
  <c r="AX259" i="7" s="1"/>
  <c r="AW263" i="7"/>
  <c r="AW267" i="7"/>
  <c r="AW271" i="7"/>
  <c r="AW275" i="7"/>
  <c r="AW279" i="7"/>
  <c r="AW283" i="7"/>
  <c r="AW287" i="7"/>
  <c r="AW291" i="7"/>
  <c r="AW295" i="7"/>
  <c r="AW299" i="7"/>
  <c r="AW303" i="7"/>
  <c r="AW307" i="7"/>
  <c r="AW311" i="7"/>
  <c r="AW315" i="7"/>
  <c r="AW319" i="7"/>
  <c r="AW323" i="7"/>
  <c r="AW327" i="7"/>
  <c r="AW331" i="7"/>
  <c r="AW335" i="7"/>
  <c r="AW339" i="7"/>
  <c r="AW343" i="7"/>
  <c r="AW347" i="7"/>
  <c r="AW351" i="7"/>
  <c r="AW355" i="7"/>
  <c r="AW260" i="7"/>
  <c r="AW264" i="7"/>
  <c r="AW268" i="7"/>
  <c r="AW272" i="7"/>
  <c r="AW276" i="7"/>
  <c r="AW280" i="7"/>
  <c r="AW284" i="7"/>
  <c r="AW288" i="7"/>
  <c r="AW292" i="7"/>
  <c r="AW296" i="7"/>
  <c r="AW300" i="7"/>
  <c r="AW304" i="7"/>
  <c r="AW308" i="7"/>
  <c r="AW312" i="7"/>
  <c r="AW316" i="7"/>
  <c r="AW320" i="7"/>
  <c r="AW324" i="7"/>
  <c r="AW328" i="7"/>
  <c r="AW332" i="7"/>
  <c r="AW336" i="7"/>
  <c r="AW340" i="7"/>
  <c r="AW344" i="7"/>
  <c r="AW348" i="7"/>
  <c r="AW352" i="7"/>
  <c r="AW356" i="7"/>
  <c r="AW273" i="7"/>
  <c r="AW289" i="7"/>
  <c r="AW305" i="7"/>
  <c r="AW321" i="7"/>
  <c r="AW337" i="7"/>
  <c r="AW353" i="7"/>
  <c r="AW261" i="7"/>
  <c r="AW277" i="7"/>
  <c r="AW293" i="7"/>
  <c r="AW309" i="7"/>
  <c r="AW325" i="7"/>
  <c r="AW341" i="7"/>
  <c r="AW265" i="7"/>
  <c r="AW281" i="7"/>
  <c r="AW297" i="7"/>
  <c r="AW313" i="7"/>
  <c r="AW329" i="7"/>
  <c r="AW345" i="7"/>
  <c r="AW269" i="7"/>
  <c r="AW285" i="7"/>
  <c r="AW301" i="7"/>
  <c r="AW317" i="7"/>
  <c r="AW333" i="7"/>
  <c r="AW349" i="7"/>
  <c r="BB259" i="7"/>
  <c r="BC259" i="7" s="1"/>
  <c r="BB263" i="7"/>
  <c r="BB267" i="7"/>
  <c r="BB271" i="7"/>
  <c r="BB275" i="7"/>
  <c r="BB279" i="7"/>
  <c r="BB283" i="7"/>
  <c r="BB287" i="7"/>
  <c r="BB291" i="7"/>
  <c r="BB295" i="7"/>
  <c r="BB299" i="7"/>
  <c r="BB303" i="7"/>
  <c r="BB307" i="7"/>
  <c r="BB311" i="7"/>
  <c r="BB315" i="7"/>
  <c r="BB319" i="7"/>
  <c r="BB323" i="7"/>
  <c r="BB327" i="7"/>
  <c r="BB331" i="7"/>
  <c r="BB335" i="7"/>
  <c r="BB339" i="7"/>
  <c r="BB343" i="7"/>
  <c r="BB347" i="7"/>
  <c r="BB351" i="7"/>
  <c r="BB355" i="7"/>
  <c r="BB260" i="7"/>
  <c r="BB264" i="7"/>
  <c r="BB268" i="7"/>
  <c r="BB272" i="7"/>
  <c r="BB276" i="7"/>
  <c r="BB280" i="7"/>
  <c r="BB284" i="7"/>
  <c r="BB288" i="7"/>
  <c r="BB292" i="7"/>
  <c r="BB296" i="7"/>
  <c r="BB300" i="7"/>
  <c r="BB304" i="7"/>
  <c r="BB308" i="7"/>
  <c r="BB312" i="7"/>
  <c r="BB316" i="7"/>
  <c r="BB320" i="7"/>
  <c r="BB324" i="7"/>
  <c r="BB328" i="7"/>
  <c r="BB332" i="7"/>
  <c r="BB336" i="7"/>
  <c r="BB340" i="7"/>
  <c r="BB344" i="7"/>
  <c r="BB348" i="7"/>
  <c r="BB352" i="7"/>
  <c r="BB261" i="7"/>
  <c r="BB265" i="7"/>
  <c r="BB269" i="7"/>
  <c r="BB273" i="7"/>
  <c r="BB277" i="7"/>
  <c r="BB281" i="7"/>
  <c r="BB285" i="7"/>
  <c r="BB289" i="7"/>
  <c r="BB293" i="7"/>
  <c r="BB297" i="7"/>
  <c r="BB301" i="7"/>
  <c r="BB305" i="7"/>
  <c r="BB309" i="7"/>
  <c r="BB313" i="7"/>
  <c r="BB317" i="7"/>
  <c r="BB321" i="7"/>
  <c r="BB325" i="7"/>
  <c r="BB329" i="7"/>
  <c r="BB333" i="7"/>
  <c r="BB337" i="7"/>
  <c r="BB341" i="7"/>
  <c r="BB345" i="7"/>
  <c r="BB349" i="7"/>
  <c r="BB353" i="7"/>
  <c r="BB270" i="7"/>
  <c r="BB286" i="7"/>
  <c r="BB302" i="7"/>
  <c r="BB318" i="7"/>
  <c r="BB334" i="7"/>
  <c r="BB350" i="7"/>
  <c r="BA358" i="7"/>
  <c r="BB358" i="7" s="1"/>
  <c r="BB274" i="7"/>
  <c r="BB290" i="7"/>
  <c r="BB306" i="7"/>
  <c r="BB322" i="7"/>
  <c r="BB338" i="7"/>
  <c r="BB354" i="7"/>
  <c r="BB262" i="7"/>
  <c r="BB278" i="7"/>
  <c r="BB294" i="7"/>
  <c r="BB310" i="7"/>
  <c r="BB326" i="7"/>
  <c r="BB342" i="7"/>
  <c r="BB266" i="7"/>
  <c r="BB282" i="7"/>
  <c r="BB298" i="7"/>
  <c r="BB314" i="7"/>
  <c r="BB330" i="7"/>
  <c r="BB346" i="7"/>
  <c r="BB356" i="7"/>
  <c r="BB357" i="7"/>
  <c r="AP260" i="7"/>
  <c r="AP264" i="7"/>
  <c r="AP268" i="7"/>
  <c r="AP272" i="7"/>
  <c r="AP276" i="7"/>
  <c r="AP280" i="7"/>
  <c r="AP284" i="7"/>
  <c r="AP288" i="7"/>
  <c r="AP292" i="7"/>
  <c r="AP296" i="7"/>
  <c r="AP300" i="7"/>
  <c r="AP304" i="7"/>
  <c r="AP308" i="7"/>
  <c r="AP312" i="7"/>
  <c r="AP316" i="7"/>
  <c r="AP320" i="7"/>
  <c r="AP324" i="7"/>
  <c r="AP328" i="7"/>
  <c r="AP332" i="7"/>
  <c r="AP336" i="7"/>
  <c r="AP340" i="7"/>
  <c r="AP344" i="7"/>
  <c r="AP348" i="7"/>
  <c r="AP352" i="7"/>
  <c r="AP356" i="7"/>
  <c r="AP261" i="7"/>
  <c r="AP265" i="7"/>
  <c r="AP269" i="7"/>
  <c r="AP273" i="7"/>
  <c r="AP277" i="7"/>
  <c r="AP281" i="7"/>
  <c r="AP285" i="7"/>
  <c r="AP289" i="7"/>
  <c r="AP293" i="7"/>
  <c r="AP297" i="7"/>
  <c r="AP301" i="7"/>
  <c r="AP305" i="7"/>
  <c r="AP309" i="7"/>
  <c r="AP313" i="7"/>
  <c r="AP317" i="7"/>
  <c r="AP321" i="7"/>
  <c r="AP325" i="7"/>
  <c r="AP329" i="7"/>
  <c r="AP333" i="7"/>
  <c r="AP337" i="7"/>
  <c r="AP341" i="7"/>
  <c r="AP345" i="7"/>
  <c r="AP349" i="7"/>
  <c r="AP353" i="7"/>
  <c r="AO358" i="7"/>
  <c r="AP358" i="7" s="1"/>
  <c r="AP262" i="7"/>
  <c r="AP266" i="7"/>
  <c r="AP270" i="7"/>
  <c r="AP274" i="7"/>
  <c r="AP278" i="7"/>
  <c r="AP282" i="7"/>
  <c r="AP286" i="7"/>
  <c r="AP290" i="7"/>
  <c r="AP294" i="7"/>
  <c r="AP298" i="7"/>
  <c r="AP302" i="7"/>
  <c r="AP306" i="7"/>
  <c r="AP310" i="7"/>
  <c r="AP314" i="7"/>
  <c r="AP318" i="7"/>
  <c r="AP322" i="7"/>
  <c r="AP326" i="7"/>
  <c r="AP330" i="7"/>
  <c r="AP334" i="7"/>
  <c r="AP338" i="7"/>
  <c r="AP342" i="7"/>
  <c r="AP346" i="7"/>
  <c r="AP350" i="7"/>
  <c r="AP354" i="7"/>
  <c r="AP267" i="7"/>
  <c r="AP283" i="7"/>
  <c r="AP299" i="7"/>
  <c r="AP315" i="7"/>
  <c r="AP331" i="7"/>
  <c r="AP347" i="7"/>
  <c r="AP271" i="7"/>
  <c r="AP287" i="7"/>
  <c r="AP303" i="7"/>
  <c r="AP319" i="7"/>
  <c r="AP335" i="7"/>
  <c r="AP351" i="7"/>
  <c r="AP259" i="7"/>
  <c r="AQ259" i="7" s="1"/>
  <c r="AP275" i="7"/>
  <c r="AP291" i="7"/>
  <c r="AP307" i="7"/>
  <c r="AP323" i="7"/>
  <c r="AP339" i="7"/>
  <c r="AP355" i="7"/>
  <c r="AP263" i="7"/>
  <c r="AP279" i="7"/>
  <c r="AP295" i="7"/>
  <c r="AP311" i="7"/>
  <c r="AP327" i="7"/>
  <c r="AP343" i="7"/>
  <c r="G351" i="7"/>
  <c r="H351" i="7" s="1"/>
  <c r="E352" i="7"/>
  <c r="F351" i="7"/>
  <c r="AI358" i="7"/>
  <c r="AJ358" i="7" s="1"/>
  <c r="AJ262" i="7"/>
  <c r="AJ266" i="7"/>
  <c r="AJ270" i="7"/>
  <c r="AJ274" i="7"/>
  <c r="AJ278" i="7"/>
  <c r="AJ282" i="7"/>
  <c r="AJ286" i="7"/>
  <c r="AJ290" i="7"/>
  <c r="AJ294" i="7"/>
  <c r="AJ298" i="7"/>
  <c r="AJ302" i="7"/>
  <c r="AJ306" i="7"/>
  <c r="AJ310" i="7"/>
  <c r="AJ314" i="7"/>
  <c r="AJ318" i="7"/>
  <c r="AJ322" i="7"/>
  <c r="AJ326" i="7"/>
  <c r="AJ330" i="7"/>
  <c r="AJ334" i="7"/>
  <c r="AJ338" i="7"/>
  <c r="AJ342" i="7"/>
  <c r="AJ346" i="7"/>
  <c r="AJ350" i="7"/>
  <c r="AJ354" i="7"/>
  <c r="AJ259" i="7"/>
  <c r="AK259" i="7" s="1"/>
  <c r="AJ263" i="7"/>
  <c r="AJ267" i="7"/>
  <c r="AJ271" i="7"/>
  <c r="AJ275" i="7"/>
  <c r="AJ279" i="7"/>
  <c r="AJ283" i="7"/>
  <c r="AJ287" i="7"/>
  <c r="AJ291" i="7"/>
  <c r="AJ260" i="7"/>
  <c r="AJ268" i="7"/>
  <c r="AJ276" i="7"/>
  <c r="AJ284" i="7"/>
  <c r="AJ292" i="7"/>
  <c r="AJ297" i="7"/>
  <c r="AJ303" i="7"/>
  <c r="AJ308" i="7"/>
  <c r="AJ313" i="7"/>
  <c r="AJ319" i="7"/>
  <c r="AJ324" i="7"/>
  <c r="AJ329" i="7"/>
  <c r="AJ335" i="7"/>
  <c r="AJ340" i="7"/>
  <c r="AJ345" i="7"/>
  <c r="AJ351" i="7"/>
  <c r="AJ356" i="7"/>
  <c r="AJ261" i="7"/>
  <c r="AJ269" i="7"/>
  <c r="AJ277" i="7"/>
  <c r="AJ285" i="7"/>
  <c r="AJ293" i="7"/>
  <c r="AJ299" i="7"/>
  <c r="AJ304" i="7"/>
  <c r="AJ309" i="7"/>
  <c r="AJ315" i="7"/>
  <c r="AJ320" i="7"/>
  <c r="AJ325" i="7"/>
  <c r="AJ331" i="7"/>
  <c r="AJ336" i="7"/>
  <c r="AJ341" i="7"/>
  <c r="AJ347" i="7"/>
  <c r="AJ352" i="7"/>
  <c r="AJ264" i="7"/>
  <c r="AJ272" i="7"/>
  <c r="AJ280" i="7"/>
  <c r="AJ288" i="7"/>
  <c r="AJ295" i="7"/>
  <c r="AJ300" i="7"/>
  <c r="AJ305" i="7"/>
  <c r="AJ311" i="7"/>
  <c r="AJ316" i="7"/>
  <c r="AJ321" i="7"/>
  <c r="AJ327" i="7"/>
  <c r="AJ332" i="7"/>
  <c r="AJ337" i="7"/>
  <c r="AJ343" i="7"/>
  <c r="AJ348" i="7"/>
  <c r="AJ353" i="7"/>
  <c r="AJ265" i="7"/>
  <c r="AJ273" i="7"/>
  <c r="AJ281" i="7"/>
  <c r="AJ289" i="7"/>
  <c r="AJ296" i="7"/>
  <c r="AJ301" i="7"/>
  <c r="AJ307" i="7"/>
  <c r="AJ312" i="7"/>
  <c r="AJ317" i="7"/>
  <c r="AJ323" i="7"/>
  <c r="AJ328" i="7"/>
  <c r="AJ333" i="7"/>
  <c r="AJ339" i="7"/>
  <c r="AJ344" i="7"/>
  <c r="AJ349" i="7"/>
  <c r="AJ355" i="7"/>
  <c r="F357" i="11" l="1"/>
  <c r="G357" i="11" s="1"/>
  <c r="E357" i="11"/>
  <c r="D358" i="11"/>
  <c r="L357" i="11"/>
  <c r="M357" i="11" s="1"/>
  <c r="I357" i="11"/>
  <c r="J357" i="11" s="1"/>
  <c r="AC364" i="11"/>
  <c r="AD364" i="11" s="1"/>
  <c r="X365" i="11"/>
  <c r="Y364" i="11"/>
  <c r="AF364" i="11"/>
  <c r="AG364" i="11" s="1"/>
  <c r="Z364" i="11"/>
  <c r="AA364" i="11" s="1"/>
  <c r="AQ260" i="7"/>
  <c r="AQ261" i="7" s="1"/>
  <c r="AQ262" i="7" s="1"/>
  <c r="AQ263" i="7" s="1"/>
  <c r="AQ264" i="7" s="1"/>
  <c r="AQ265" i="7" s="1"/>
  <c r="AQ266" i="7" s="1"/>
  <c r="AQ267" i="7" s="1"/>
  <c r="AQ268" i="7" s="1"/>
  <c r="AQ269" i="7" s="1"/>
  <c r="AQ270" i="7" s="1"/>
  <c r="AQ271" i="7" s="1"/>
  <c r="AQ272" i="7" s="1"/>
  <c r="AQ273" i="7" s="1"/>
  <c r="AQ274" i="7" s="1"/>
  <c r="AQ275" i="7" s="1"/>
  <c r="AQ276" i="7" s="1"/>
  <c r="AQ277" i="7" s="1"/>
  <c r="AQ278" i="7" s="1"/>
  <c r="AQ279" i="7" s="1"/>
  <c r="AQ280" i="7" s="1"/>
  <c r="AQ281" i="7" s="1"/>
  <c r="AQ282" i="7" s="1"/>
  <c r="AQ283" i="7" s="1"/>
  <c r="AQ284" i="7" s="1"/>
  <c r="AQ285" i="7" s="1"/>
  <c r="AQ286" i="7" s="1"/>
  <c r="AQ287" i="7" s="1"/>
  <c r="AQ288" i="7" s="1"/>
  <c r="AQ289" i="7" s="1"/>
  <c r="AQ290" i="7" s="1"/>
  <c r="AQ291" i="7" s="1"/>
  <c r="AQ292" i="7" s="1"/>
  <c r="AQ293" i="7" s="1"/>
  <c r="AQ294" i="7" s="1"/>
  <c r="AQ295" i="7" s="1"/>
  <c r="AQ296" i="7" s="1"/>
  <c r="AQ297" i="7" s="1"/>
  <c r="AQ298" i="7" s="1"/>
  <c r="AQ299" i="7" s="1"/>
  <c r="AQ300" i="7" s="1"/>
  <c r="AQ301" i="7" s="1"/>
  <c r="AQ302" i="7" s="1"/>
  <c r="AQ303" i="7" s="1"/>
  <c r="AQ304" i="7" s="1"/>
  <c r="AQ305" i="7" s="1"/>
  <c r="AQ306" i="7" s="1"/>
  <c r="AQ307" i="7" s="1"/>
  <c r="AQ308" i="7" s="1"/>
  <c r="AQ309" i="7" s="1"/>
  <c r="AQ310" i="7" s="1"/>
  <c r="AQ311" i="7" s="1"/>
  <c r="AQ312" i="7" s="1"/>
  <c r="AQ313" i="7" s="1"/>
  <c r="AQ314" i="7" s="1"/>
  <c r="AQ315" i="7" s="1"/>
  <c r="AQ316" i="7" s="1"/>
  <c r="AQ317" i="7" s="1"/>
  <c r="AQ318" i="7" s="1"/>
  <c r="AQ319" i="7" s="1"/>
  <c r="AQ320" i="7" s="1"/>
  <c r="AQ321" i="7" s="1"/>
  <c r="AQ322" i="7" s="1"/>
  <c r="AQ323" i="7" s="1"/>
  <c r="AQ324" i="7" s="1"/>
  <c r="AQ325" i="7" s="1"/>
  <c r="AQ326" i="7" s="1"/>
  <c r="AQ327" i="7" s="1"/>
  <c r="AQ328" i="7" s="1"/>
  <c r="AQ329" i="7" s="1"/>
  <c r="AQ330" i="7" s="1"/>
  <c r="AQ331" i="7" s="1"/>
  <c r="AQ332" i="7" s="1"/>
  <c r="AQ333" i="7" s="1"/>
  <c r="AQ334" i="7" s="1"/>
  <c r="AQ335" i="7" s="1"/>
  <c r="AQ336" i="7" s="1"/>
  <c r="AQ337" i="7" s="1"/>
  <c r="AQ338" i="7" s="1"/>
  <c r="AQ339" i="7" s="1"/>
  <c r="AQ340" i="7" s="1"/>
  <c r="AQ341" i="7" s="1"/>
  <c r="AQ342" i="7" s="1"/>
  <c r="AQ343" i="7" s="1"/>
  <c r="AQ344" i="7" s="1"/>
  <c r="AQ345" i="7" s="1"/>
  <c r="AQ346" i="7" s="1"/>
  <c r="AQ347" i="7" s="1"/>
  <c r="AQ348" i="7" s="1"/>
  <c r="AQ349" i="7" s="1"/>
  <c r="AQ350" i="7" s="1"/>
  <c r="AQ351" i="7" s="1"/>
  <c r="AQ352" i="7" s="1"/>
  <c r="AQ353" i="7" s="1"/>
  <c r="AQ354" i="7" s="1"/>
  <c r="AQ355" i="7" s="1"/>
  <c r="AQ356" i="7" s="1"/>
  <c r="AQ357" i="7" s="1"/>
  <c r="AQ358" i="7" s="1"/>
  <c r="BC260" i="7"/>
  <c r="BC261" i="7" s="1"/>
  <c r="BC262" i="7" s="1"/>
  <c r="BC263" i="7" s="1"/>
  <c r="BC264" i="7" s="1"/>
  <c r="BC265" i="7" s="1"/>
  <c r="BC266" i="7" s="1"/>
  <c r="BC267" i="7" s="1"/>
  <c r="BC268" i="7" s="1"/>
  <c r="BC269" i="7" s="1"/>
  <c r="BC270" i="7" s="1"/>
  <c r="BC271" i="7" s="1"/>
  <c r="BC272" i="7" s="1"/>
  <c r="BC273" i="7" s="1"/>
  <c r="BC274" i="7" s="1"/>
  <c r="BC275" i="7" s="1"/>
  <c r="BC276" i="7" s="1"/>
  <c r="BC277" i="7" s="1"/>
  <c r="BC278" i="7" s="1"/>
  <c r="BC279" i="7" s="1"/>
  <c r="BC280" i="7" s="1"/>
  <c r="BC281" i="7" s="1"/>
  <c r="BC282" i="7" s="1"/>
  <c r="BC283" i="7" s="1"/>
  <c r="BC284" i="7" s="1"/>
  <c r="BC285" i="7" s="1"/>
  <c r="BC286" i="7" s="1"/>
  <c r="BC287" i="7" s="1"/>
  <c r="BC288" i="7" s="1"/>
  <c r="BC289" i="7" s="1"/>
  <c r="BC290" i="7" s="1"/>
  <c r="BC291" i="7" s="1"/>
  <c r="BC292" i="7" s="1"/>
  <c r="BC293" i="7" s="1"/>
  <c r="BC294" i="7" s="1"/>
  <c r="BC295" i="7" s="1"/>
  <c r="BC296" i="7" s="1"/>
  <c r="BC297" i="7" s="1"/>
  <c r="BC298" i="7" s="1"/>
  <c r="BC299" i="7" s="1"/>
  <c r="BC300" i="7" s="1"/>
  <c r="BC301" i="7" s="1"/>
  <c r="BC302" i="7" s="1"/>
  <c r="BC303" i="7" s="1"/>
  <c r="BC304" i="7" s="1"/>
  <c r="BC305" i="7" s="1"/>
  <c r="BC306" i="7" s="1"/>
  <c r="BC307" i="7" s="1"/>
  <c r="BC308" i="7" s="1"/>
  <c r="BC309" i="7" s="1"/>
  <c r="BC310" i="7" s="1"/>
  <c r="BC311" i="7" s="1"/>
  <c r="BC312" i="7" s="1"/>
  <c r="BC313" i="7" s="1"/>
  <c r="BC314" i="7" s="1"/>
  <c r="BC315" i="7" s="1"/>
  <c r="BC316" i="7" s="1"/>
  <c r="BC317" i="7" s="1"/>
  <c r="BC318" i="7" s="1"/>
  <c r="BC319" i="7" s="1"/>
  <c r="BC320" i="7" s="1"/>
  <c r="BC321" i="7" s="1"/>
  <c r="BC322" i="7" s="1"/>
  <c r="BC323" i="7" s="1"/>
  <c r="BC324" i="7" s="1"/>
  <c r="BC325" i="7" s="1"/>
  <c r="BC326" i="7" s="1"/>
  <c r="BC327" i="7" s="1"/>
  <c r="BC328" i="7" s="1"/>
  <c r="BC329" i="7" s="1"/>
  <c r="BC330" i="7" s="1"/>
  <c r="BC331" i="7" s="1"/>
  <c r="BC332" i="7" s="1"/>
  <c r="BC333" i="7" s="1"/>
  <c r="BC334" i="7" s="1"/>
  <c r="BC335" i="7" s="1"/>
  <c r="BC336" i="7" s="1"/>
  <c r="BC337" i="7" s="1"/>
  <c r="BC338" i="7" s="1"/>
  <c r="BC339" i="7" s="1"/>
  <c r="BC340" i="7" s="1"/>
  <c r="BC341" i="7" s="1"/>
  <c r="BC342" i="7" s="1"/>
  <c r="BC343" i="7" s="1"/>
  <c r="BC344" i="7" s="1"/>
  <c r="BC345" i="7" s="1"/>
  <c r="BC346" i="7" s="1"/>
  <c r="BC347" i="7" s="1"/>
  <c r="BC348" i="7" s="1"/>
  <c r="BC349" i="7" s="1"/>
  <c r="BC350" i="7" s="1"/>
  <c r="BC351" i="7" s="1"/>
  <c r="BC352" i="7" s="1"/>
  <c r="BC353" i="7" s="1"/>
  <c r="BC354" i="7" s="1"/>
  <c r="BC355" i="7" s="1"/>
  <c r="BC356" i="7" s="1"/>
  <c r="BC357" i="7" s="1"/>
  <c r="BC358" i="7" s="1"/>
  <c r="G352" i="7"/>
  <c r="H352" i="7" s="1"/>
  <c r="E353" i="7"/>
  <c r="F352" i="7"/>
  <c r="AK260" i="7"/>
  <c r="AK261" i="7" s="1"/>
  <c r="AK262" i="7" s="1"/>
  <c r="AK263" i="7" s="1"/>
  <c r="AK264" i="7" s="1"/>
  <c r="AK265" i="7" s="1"/>
  <c r="AK266" i="7" s="1"/>
  <c r="AK267" i="7" s="1"/>
  <c r="AK268" i="7" s="1"/>
  <c r="AK269" i="7" s="1"/>
  <c r="AK270" i="7" s="1"/>
  <c r="AK271" i="7" s="1"/>
  <c r="AK272" i="7" s="1"/>
  <c r="AK273" i="7" s="1"/>
  <c r="AK274" i="7" s="1"/>
  <c r="AK275" i="7" s="1"/>
  <c r="AK276" i="7" s="1"/>
  <c r="AK277" i="7" s="1"/>
  <c r="AK278" i="7" s="1"/>
  <c r="AK279" i="7" s="1"/>
  <c r="AK280" i="7" s="1"/>
  <c r="AK281" i="7" s="1"/>
  <c r="AK282" i="7" s="1"/>
  <c r="AK283" i="7" s="1"/>
  <c r="AK284" i="7" s="1"/>
  <c r="AK285" i="7" s="1"/>
  <c r="AK286" i="7" s="1"/>
  <c r="AK287" i="7" s="1"/>
  <c r="AK288" i="7" s="1"/>
  <c r="AK289" i="7" s="1"/>
  <c r="AK290" i="7" s="1"/>
  <c r="AK291" i="7" s="1"/>
  <c r="AK292" i="7" s="1"/>
  <c r="AK293" i="7" s="1"/>
  <c r="AK294" i="7" s="1"/>
  <c r="AK295" i="7" s="1"/>
  <c r="AK296" i="7" s="1"/>
  <c r="AK297" i="7" s="1"/>
  <c r="AK298" i="7" s="1"/>
  <c r="AK299" i="7" s="1"/>
  <c r="AK300" i="7" s="1"/>
  <c r="AK301" i="7" s="1"/>
  <c r="AK302" i="7" s="1"/>
  <c r="AK303" i="7" s="1"/>
  <c r="AK304" i="7" s="1"/>
  <c r="AK305" i="7" s="1"/>
  <c r="AK306" i="7" s="1"/>
  <c r="AK307" i="7" s="1"/>
  <c r="AK308" i="7" s="1"/>
  <c r="AK309" i="7" s="1"/>
  <c r="AK310" i="7" s="1"/>
  <c r="AK311" i="7" s="1"/>
  <c r="AK312" i="7" s="1"/>
  <c r="AK313" i="7" s="1"/>
  <c r="AK314" i="7" s="1"/>
  <c r="AK315" i="7" s="1"/>
  <c r="AK316" i="7" s="1"/>
  <c r="AK317" i="7" s="1"/>
  <c r="AK318" i="7" s="1"/>
  <c r="AK319" i="7" s="1"/>
  <c r="AK320" i="7" s="1"/>
  <c r="AK321" i="7" s="1"/>
  <c r="AK322" i="7" s="1"/>
  <c r="AK323" i="7" s="1"/>
  <c r="AK324" i="7" s="1"/>
  <c r="AK325" i="7" s="1"/>
  <c r="AK326" i="7" s="1"/>
  <c r="AK327" i="7" s="1"/>
  <c r="AK328" i="7" s="1"/>
  <c r="AK329" i="7" s="1"/>
  <c r="AK330" i="7" s="1"/>
  <c r="AK331" i="7" s="1"/>
  <c r="AK332" i="7" s="1"/>
  <c r="AK333" i="7" s="1"/>
  <c r="AK334" i="7" s="1"/>
  <c r="AK335" i="7" s="1"/>
  <c r="AK336" i="7" s="1"/>
  <c r="AK337" i="7" s="1"/>
  <c r="AK338" i="7" s="1"/>
  <c r="AK339" i="7" s="1"/>
  <c r="AK340" i="7" s="1"/>
  <c r="AK341" i="7" s="1"/>
  <c r="AK342" i="7" s="1"/>
  <c r="AK343" i="7" s="1"/>
  <c r="AK344" i="7" s="1"/>
  <c r="AK345" i="7" s="1"/>
  <c r="AK346" i="7" s="1"/>
  <c r="AK347" i="7" s="1"/>
  <c r="AK348" i="7" s="1"/>
  <c r="AK349" i="7" s="1"/>
  <c r="AK350" i="7" s="1"/>
  <c r="AK351" i="7" s="1"/>
  <c r="AK352" i="7" s="1"/>
  <c r="AK353" i="7" s="1"/>
  <c r="AK354" i="7" s="1"/>
  <c r="AK355" i="7" s="1"/>
  <c r="AK356" i="7" s="1"/>
  <c r="AK357" i="7" s="1"/>
  <c r="AK358" i="7" s="1"/>
  <c r="AX260" i="7"/>
  <c r="AX261" i="7" s="1"/>
  <c r="AX262" i="7" s="1"/>
  <c r="AX263" i="7" s="1"/>
  <c r="AX264" i="7" s="1"/>
  <c r="AX265" i="7" s="1"/>
  <c r="AX266" i="7" s="1"/>
  <c r="AX267" i="7" s="1"/>
  <c r="AX268" i="7" s="1"/>
  <c r="AX269" i="7" s="1"/>
  <c r="AX270" i="7" s="1"/>
  <c r="AX271" i="7" s="1"/>
  <c r="AX272" i="7" s="1"/>
  <c r="AX273" i="7" s="1"/>
  <c r="AX274" i="7" s="1"/>
  <c r="AX275" i="7" s="1"/>
  <c r="AX276" i="7" s="1"/>
  <c r="AX277" i="7" s="1"/>
  <c r="AX278" i="7" s="1"/>
  <c r="AX279" i="7" s="1"/>
  <c r="AX280" i="7" s="1"/>
  <c r="AX281" i="7" s="1"/>
  <c r="AX282" i="7" s="1"/>
  <c r="AX283" i="7" s="1"/>
  <c r="AX284" i="7" s="1"/>
  <c r="AX285" i="7" s="1"/>
  <c r="AX286" i="7" s="1"/>
  <c r="AX287" i="7" s="1"/>
  <c r="AX288" i="7" s="1"/>
  <c r="AX289" i="7" s="1"/>
  <c r="AX290" i="7" s="1"/>
  <c r="AX291" i="7" s="1"/>
  <c r="AX292" i="7" s="1"/>
  <c r="AX293" i="7" s="1"/>
  <c r="AX294" i="7" s="1"/>
  <c r="AX295" i="7" s="1"/>
  <c r="AX296" i="7" s="1"/>
  <c r="AX297" i="7" s="1"/>
  <c r="AX298" i="7" s="1"/>
  <c r="AX299" i="7" s="1"/>
  <c r="AX300" i="7" s="1"/>
  <c r="AX301" i="7" s="1"/>
  <c r="AX302" i="7" s="1"/>
  <c r="AX303" i="7" s="1"/>
  <c r="AX304" i="7" s="1"/>
  <c r="AX305" i="7" s="1"/>
  <c r="AX306" i="7" s="1"/>
  <c r="AX307" i="7" s="1"/>
  <c r="AX308" i="7" s="1"/>
  <c r="AX309" i="7" s="1"/>
  <c r="AX310" i="7" s="1"/>
  <c r="AX311" i="7" s="1"/>
  <c r="AX312" i="7" s="1"/>
  <c r="AX313" i="7" s="1"/>
  <c r="AX314" i="7" s="1"/>
  <c r="AX315" i="7" s="1"/>
  <c r="AX316" i="7" s="1"/>
  <c r="AX317" i="7" s="1"/>
  <c r="AX318" i="7" s="1"/>
  <c r="AX319" i="7" s="1"/>
  <c r="AX320" i="7" s="1"/>
  <c r="AX321" i="7" s="1"/>
  <c r="AX322" i="7" s="1"/>
  <c r="AX323" i="7" s="1"/>
  <c r="AX324" i="7" s="1"/>
  <c r="AX325" i="7" s="1"/>
  <c r="AX326" i="7" s="1"/>
  <c r="AX327" i="7" s="1"/>
  <c r="AX328" i="7" s="1"/>
  <c r="AX329" i="7" s="1"/>
  <c r="AX330" i="7" s="1"/>
  <c r="AX331" i="7" s="1"/>
  <c r="AX332" i="7" s="1"/>
  <c r="AX333" i="7" s="1"/>
  <c r="AX334" i="7" s="1"/>
  <c r="AX335" i="7" s="1"/>
  <c r="AX336" i="7" s="1"/>
  <c r="AX337" i="7" s="1"/>
  <c r="AX338" i="7" s="1"/>
  <c r="AX339" i="7" s="1"/>
  <c r="AX340" i="7" s="1"/>
  <c r="AX341" i="7" s="1"/>
  <c r="AX342" i="7" s="1"/>
  <c r="AX343" i="7" s="1"/>
  <c r="AX344" i="7" s="1"/>
  <c r="AX345" i="7" s="1"/>
  <c r="AX346" i="7" s="1"/>
  <c r="AX347" i="7" s="1"/>
  <c r="AX348" i="7" s="1"/>
  <c r="AX349" i="7" s="1"/>
  <c r="AX350" i="7" s="1"/>
  <c r="AX351" i="7" s="1"/>
  <c r="AX352" i="7" s="1"/>
  <c r="AX353" i="7" s="1"/>
  <c r="AX354" i="7" s="1"/>
  <c r="AX355" i="7" s="1"/>
  <c r="AX356" i="7" s="1"/>
  <c r="AX357" i="7" s="1"/>
  <c r="AX358" i="7" s="1"/>
  <c r="Z365" i="11" l="1"/>
  <c r="AA365" i="11" s="1"/>
  <c r="X366" i="11"/>
  <c r="AC365" i="11"/>
  <c r="AD365" i="11" s="1"/>
  <c r="Y365" i="11"/>
  <c r="AF365" i="11"/>
  <c r="AG365" i="11" s="1"/>
  <c r="I358" i="11"/>
  <c r="J358" i="11" s="1"/>
  <c r="D359" i="11"/>
  <c r="F358" i="11"/>
  <c r="G358" i="11" s="1"/>
  <c r="L358" i="11"/>
  <c r="M358" i="11" s="1"/>
  <c r="E358" i="11"/>
  <c r="F353" i="7"/>
  <c r="G353" i="7"/>
  <c r="H353" i="7" s="1"/>
  <c r="E354" i="7"/>
  <c r="L359" i="11" l="1"/>
  <c r="M359" i="11" s="1"/>
  <c r="F359" i="11"/>
  <c r="G359" i="11" s="1"/>
  <c r="I359" i="11"/>
  <c r="J359" i="11" s="1"/>
  <c r="D360" i="11"/>
  <c r="E359" i="11"/>
  <c r="AF366" i="11"/>
  <c r="AG366" i="11" s="1"/>
  <c r="Y366" i="11"/>
  <c r="AC366" i="11"/>
  <c r="AD366" i="11" s="1"/>
  <c r="X367" i="11"/>
  <c r="Z366" i="11"/>
  <c r="AA366" i="11" s="1"/>
  <c r="E355" i="7"/>
  <c r="G354" i="7"/>
  <c r="H354" i="7" s="1"/>
  <c r="F354" i="7"/>
  <c r="AF367" i="11" l="1"/>
  <c r="AG367" i="11" s="1"/>
  <c r="Z367" i="11"/>
  <c r="AA367" i="11" s="1"/>
  <c r="Y367" i="11"/>
  <c r="AC367" i="11"/>
  <c r="AD367" i="11" s="1"/>
  <c r="X368" i="11"/>
  <c r="D361" i="11"/>
  <c r="L360" i="11"/>
  <c r="M360" i="11" s="1"/>
  <c r="I360" i="11"/>
  <c r="J360" i="11" s="1"/>
  <c r="E360" i="11"/>
  <c r="F360" i="11"/>
  <c r="G360" i="11" s="1"/>
  <c r="G355" i="7"/>
  <c r="H355" i="7" s="1"/>
  <c r="E356" i="7"/>
  <c r="F355" i="7"/>
  <c r="E361" i="11" l="1"/>
  <c r="F361" i="11"/>
  <c r="G361" i="11" s="1"/>
  <c r="L361" i="11"/>
  <c r="M361" i="11" s="1"/>
  <c r="I361" i="11"/>
  <c r="J361" i="11" s="1"/>
  <c r="D362" i="11"/>
  <c r="Y368" i="11"/>
  <c r="AC368" i="11"/>
  <c r="AD368" i="11" s="1"/>
  <c r="AF368" i="11"/>
  <c r="AG368" i="11" s="1"/>
  <c r="Z368" i="11"/>
  <c r="AA368" i="11" s="1"/>
  <c r="F356" i="7"/>
  <c r="G356" i="7"/>
  <c r="H356" i="7" s="1"/>
  <c r="E357" i="7"/>
  <c r="E362" i="11" l="1"/>
  <c r="D363" i="11"/>
  <c r="L362" i="11"/>
  <c r="M362" i="11" s="1"/>
  <c r="F362" i="11"/>
  <c r="G362" i="11" s="1"/>
  <c r="I362" i="11"/>
  <c r="J362" i="11" s="1"/>
  <c r="E358" i="7"/>
  <c r="G357" i="7"/>
  <c r="H357" i="7" s="1"/>
  <c r="F357" i="7"/>
  <c r="F363" i="11" l="1"/>
  <c r="G363" i="11" s="1"/>
  <c r="E363" i="11"/>
  <c r="D364" i="11"/>
  <c r="L363" i="11"/>
  <c r="M363" i="11" s="1"/>
  <c r="I363" i="11"/>
  <c r="J363" i="11" s="1"/>
  <c r="G358" i="7"/>
  <c r="F358" i="7"/>
  <c r="E364" i="11" l="1"/>
  <c r="F364" i="11"/>
  <c r="G364" i="11" s="1"/>
  <c r="L364" i="11"/>
  <c r="M364" i="11" s="1"/>
  <c r="I364" i="11"/>
  <c r="J364" i="11" s="1"/>
  <c r="D365" i="11"/>
  <c r="I357" i="7"/>
  <c r="H358" i="7"/>
  <c r="I358" i="7" s="1"/>
  <c r="I262" i="7"/>
  <c r="I266" i="7"/>
  <c r="I270" i="7"/>
  <c r="I274" i="7"/>
  <c r="I278" i="7"/>
  <c r="I282" i="7"/>
  <c r="I286" i="7"/>
  <c r="I290" i="7"/>
  <c r="I294" i="7"/>
  <c r="I298" i="7"/>
  <c r="I302" i="7"/>
  <c r="I306" i="7"/>
  <c r="I310" i="7"/>
  <c r="I314" i="7"/>
  <c r="I318" i="7"/>
  <c r="I322" i="7"/>
  <c r="I326" i="7"/>
  <c r="I330" i="7"/>
  <c r="I334" i="7"/>
  <c r="I338" i="7"/>
  <c r="I342" i="7"/>
  <c r="I346" i="7"/>
  <c r="I350" i="7"/>
  <c r="I354" i="7"/>
  <c r="I259" i="7"/>
  <c r="J259" i="7" s="1"/>
  <c r="I263" i="7"/>
  <c r="I267" i="7"/>
  <c r="I271" i="7"/>
  <c r="I275" i="7"/>
  <c r="I279" i="7"/>
  <c r="I283" i="7"/>
  <c r="I287" i="7"/>
  <c r="I291" i="7"/>
  <c r="I295" i="7"/>
  <c r="I299" i="7"/>
  <c r="I303" i="7"/>
  <c r="I307" i="7"/>
  <c r="I311" i="7"/>
  <c r="I315" i="7"/>
  <c r="I319" i="7"/>
  <c r="I323" i="7"/>
  <c r="I327" i="7"/>
  <c r="I331" i="7"/>
  <c r="I335" i="7"/>
  <c r="I339" i="7"/>
  <c r="I343" i="7"/>
  <c r="I347" i="7"/>
  <c r="I351" i="7"/>
  <c r="I355" i="7"/>
  <c r="I260" i="7"/>
  <c r="I264" i="7"/>
  <c r="I268" i="7"/>
  <c r="I272" i="7"/>
  <c r="I276" i="7"/>
  <c r="I280" i="7"/>
  <c r="I284" i="7"/>
  <c r="I288" i="7"/>
  <c r="I292" i="7"/>
  <c r="I296" i="7"/>
  <c r="I300" i="7"/>
  <c r="I304" i="7"/>
  <c r="I308" i="7"/>
  <c r="I312" i="7"/>
  <c r="I316" i="7"/>
  <c r="I320" i="7"/>
  <c r="I324" i="7"/>
  <c r="I328" i="7"/>
  <c r="I332" i="7"/>
  <c r="I336" i="7"/>
  <c r="I340" i="7"/>
  <c r="I344" i="7"/>
  <c r="I348" i="7"/>
  <c r="I352" i="7"/>
  <c r="I356" i="7"/>
  <c r="I261" i="7"/>
  <c r="I265" i="7"/>
  <c r="I269" i="7"/>
  <c r="I273" i="7"/>
  <c r="I277" i="7"/>
  <c r="I281" i="7"/>
  <c r="I285" i="7"/>
  <c r="I289" i="7"/>
  <c r="I293" i="7"/>
  <c r="I297" i="7"/>
  <c r="I301" i="7"/>
  <c r="I305" i="7"/>
  <c r="I309" i="7"/>
  <c r="I313" i="7"/>
  <c r="I317" i="7"/>
  <c r="I321" i="7"/>
  <c r="I325" i="7"/>
  <c r="I329" i="7"/>
  <c r="I333" i="7"/>
  <c r="I337" i="7"/>
  <c r="I341" i="7"/>
  <c r="I345" i="7"/>
  <c r="I349" i="7"/>
  <c r="I353" i="7"/>
  <c r="I365" i="11" l="1"/>
  <c r="J365" i="11" s="1"/>
  <c r="F365" i="11"/>
  <c r="G365" i="11" s="1"/>
  <c r="D366" i="11"/>
  <c r="E365" i="11"/>
  <c r="L365" i="11"/>
  <c r="M365" i="11" s="1"/>
  <c r="J260" i="7"/>
  <c r="J261" i="7" s="1"/>
  <c r="J262" i="7" s="1"/>
  <c r="J263" i="7" s="1"/>
  <c r="J264" i="7" s="1"/>
  <c r="J265" i="7" s="1"/>
  <c r="J266" i="7" s="1"/>
  <c r="J267" i="7" s="1"/>
  <c r="J268" i="7" s="1"/>
  <c r="J269" i="7" s="1"/>
  <c r="J270" i="7" s="1"/>
  <c r="J271" i="7" s="1"/>
  <c r="J272" i="7" s="1"/>
  <c r="J273" i="7" s="1"/>
  <c r="J274" i="7" s="1"/>
  <c r="J275" i="7" s="1"/>
  <c r="J276" i="7" s="1"/>
  <c r="J277" i="7" s="1"/>
  <c r="J278" i="7" s="1"/>
  <c r="J279" i="7" s="1"/>
  <c r="J280" i="7" s="1"/>
  <c r="J281" i="7" s="1"/>
  <c r="J282" i="7" s="1"/>
  <c r="J283" i="7" s="1"/>
  <c r="J284" i="7" s="1"/>
  <c r="J285" i="7" s="1"/>
  <c r="J286" i="7" s="1"/>
  <c r="J287" i="7" s="1"/>
  <c r="J288" i="7" s="1"/>
  <c r="J289" i="7" s="1"/>
  <c r="J290" i="7" s="1"/>
  <c r="J291" i="7" s="1"/>
  <c r="J292" i="7" s="1"/>
  <c r="J293" i="7" s="1"/>
  <c r="J294" i="7" s="1"/>
  <c r="J295" i="7" s="1"/>
  <c r="J296" i="7" s="1"/>
  <c r="J297" i="7" s="1"/>
  <c r="J298" i="7" s="1"/>
  <c r="J299" i="7" s="1"/>
  <c r="J300" i="7" s="1"/>
  <c r="J301" i="7" s="1"/>
  <c r="J302" i="7" s="1"/>
  <c r="J303" i="7" s="1"/>
  <c r="J304" i="7" s="1"/>
  <c r="J305" i="7" s="1"/>
  <c r="J306" i="7" s="1"/>
  <c r="J307" i="7" s="1"/>
  <c r="J308" i="7" s="1"/>
  <c r="J309" i="7" s="1"/>
  <c r="J310" i="7" s="1"/>
  <c r="J311" i="7" s="1"/>
  <c r="J312" i="7" s="1"/>
  <c r="J313" i="7" s="1"/>
  <c r="J314" i="7" s="1"/>
  <c r="J315" i="7" s="1"/>
  <c r="J316" i="7" s="1"/>
  <c r="J317" i="7" s="1"/>
  <c r="J318" i="7" s="1"/>
  <c r="J319" i="7" s="1"/>
  <c r="J320" i="7" s="1"/>
  <c r="J321" i="7" s="1"/>
  <c r="J322" i="7" s="1"/>
  <c r="J323" i="7" s="1"/>
  <c r="J324" i="7" s="1"/>
  <c r="J325" i="7" s="1"/>
  <c r="J326" i="7" s="1"/>
  <c r="J327" i="7" s="1"/>
  <c r="J328" i="7" s="1"/>
  <c r="J329" i="7" s="1"/>
  <c r="J330" i="7" s="1"/>
  <c r="J331" i="7" s="1"/>
  <c r="J332" i="7" s="1"/>
  <c r="J333" i="7" s="1"/>
  <c r="J334" i="7" s="1"/>
  <c r="J335" i="7" s="1"/>
  <c r="J336" i="7" s="1"/>
  <c r="J337" i="7" s="1"/>
  <c r="J338" i="7" s="1"/>
  <c r="J339" i="7" s="1"/>
  <c r="J340" i="7" s="1"/>
  <c r="J341" i="7" s="1"/>
  <c r="J342" i="7" s="1"/>
  <c r="J343" i="7" s="1"/>
  <c r="J344" i="7" s="1"/>
  <c r="J345" i="7" s="1"/>
  <c r="J346" i="7" s="1"/>
  <c r="J347" i="7" s="1"/>
  <c r="J348" i="7" s="1"/>
  <c r="J349" i="7" s="1"/>
  <c r="J350" i="7" s="1"/>
  <c r="J351" i="7" s="1"/>
  <c r="J352" i="7" s="1"/>
  <c r="J353" i="7" s="1"/>
  <c r="J354" i="7" s="1"/>
  <c r="J355" i="7" s="1"/>
  <c r="J356" i="7" s="1"/>
  <c r="J357" i="7" s="1"/>
  <c r="J358" i="7" s="1"/>
  <c r="F366" i="11" l="1"/>
  <c r="G366" i="11" s="1"/>
  <c r="E366" i="11"/>
  <c r="I366" i="11"/>
  <c r="J366" i="11" s="1"/>
  <c r="L366" i="11"/>
  <c r="M366" i="11" s="1"/>
  <c r="D367" i="11"/>
  <c r="L367" i="11" l="1"/>
  <c r="M367" i="11" s="1"/>
  <c r="I367" i="11"/>
  <c r="J367" i="11" s="1"/>
  <c r="D368" i="11"/>
  <c r="F367" i="11"/>
  <c r="G367" i="11" s="1"/>
  <c r="E367" i="11"/>
  <c r="I368" i="11" l="1"/>
  <c r="J368" i="11" s="1"/>
  <c r="F368" i="11"/>
  <c r="G368" i="11" s="1"/>
  <c r="E368" i="11"/>
  <c r="L368" i="11"/>
  <c r="M368" i="11" s="1"/>
</calcChain>
</file>

<file path=xl/comments1.xml><?xml version="1.0" encoding="utf-8"?>
<comments xmlns="http://schemas.openxmlformats.org/spreadsheetml/2006/main">
  <authors>
    <author>Geoff Taylor</author>
  </authors>
  <commentList>
    <comment ref="B8" authorId="0">
      <text>
        <r>
          <rPr>
            <b/>
            <sz val="9"/>
            <color indexed="81"/>
            <rFont val="Tahoma"/>
            <charset val="1"/>
          </rPr>
          <t xml:space="preserve">Liveweight Guide:
Jersey                      </t>
        </r>
        <r>
          <rPr>
            <sz val="9"/>
            <color indexed="81"/>
            <rFont val="Tahoma"/>
            <family val="2"/>
          </rPr>
          <t>370-395kg</t>
        </r>
        <r>
          <rPr>
            <b/>
            <sz val="9"/>
            <color indexed="81"/>
            <rFont val="Tahoma"/>
            <charset val="1"/>
          </rPr>
          <t xml:space="preserve">
Crossbred (J12 F4)  </t>
        </r>
        <r>
          <rPr>
            <sz val="9"/>
            <color indexed="81"/>
            <rFont val="Tahoma"/>
            <family val="2"/>
          </rPr>
          <t>400-440kg</t>
        </r>
        <r>
          <rPr>
            <b/>
            <sz val="9"/>
            <color indexed="81"/>
            <rFont val="Tahoma"/>
            <charset val="1"/>
          </rPr>
          <t xml:space="preserve">
Crossbred (F12 J4)  </t>
        </r>
        <r>
          <rPr>
            <sz val="9"/>
            <color indexed="81"/>
            <rFont val="Tahoma"/>
            <family val="2"/>
          </rPr>
          <t>445-470kg</t>
        </r>
        <r>
          <rPr>
            <b/>
            <sz val="9"/>
            <color indexed="81"/>
            <rFont val="Tahoma"/>
            <charset val="1"/>
          </rPr>
          <t xml:space="preserve">
Friesian                    </t>
        </r>
        <r>
          <rPr>
            <sz val="9"/>
            <color indexed="81"/>
            <rFont val="Tahoma"/>
            <family val="2"/>
          </rPr>
          <t>475-500kg</t>
        </r>
        <r>
          <rPr>
            <b/>
            <sz val="9"/>
            <color indexed="81"/>
            <rFont val="Tahoma"/>
            <charset val="1"/>
          </rPr>
          <t xml:space="preserve">
Holstein                   </t>
        </r>
        <r>
          <rPr>
            <sz val="9"/>
            <color indexed="81"/>
            <rFont val="Tahoma"/>
            <family val="2"/>
          </rPr>
          <t>510-600kg</t>
        </r>
      </text>
    </comment>
  </commentList>
</comments>
</file>

<file path=xl/comments2.xml><?xml version="1.0" encoding="utf-8"?>
<comments xmlns="http://schemas.openxmlformats.org/spreadsheetml/2006/main">
  <authors>
    <author>Geoff Taylor</author>
  </authors>
  <commentList>
    <comment ref="C13" authorId="0">
      <text>
        <r>
          <rPr>
            <b/>
            <sz val="9"/>
            <color indexed="81"/>
            <rFont val="Tahoma"/>
            <family val="2"/>
          </rPr>
          <t xml:space="preserve">Liveweight Guide:
Jersey                          </t>
        </r>
        <r>
          <rPr>
            <sz val="9"/>
            <color indexed="81"/>
            <rFont val="Tahoma"/>
            <family val="2"/>
          </rPr>
          <t>370-395kg</t>
        </r>
        <r>
          <rPr>
            <b/>
            <sz val="9"/>
            <color indexed="81"/>
            <rFont val="Tahoma"/>
            <family val="2"/>
          </rPr>
          <t xml:space="preserve">
Crossbred (J12 F4)   </t>
        </r>
        <r>
          <rPr>
            <sz val="9"/>
            <color indexed="81"/>
            <rFont val="Tahoma"/>
            <family val="2"/>
          </rPr>
          <t>400-440kg</t>
        </r>
        <r>
          <rPr>
            <b/>
            <sz val="9"/>
            <color indexed="81"/>
            <rFont val="Tahoma"/>
            <family val="2"/>
          </rPr>
          <t xml:space="preserve">
Crossbred (F12 J4)   </t>
        </r>
        <r>
          <rPr>
            <sz val="9"/>
            <color indexed="81"/>
            <rFont val="Tahoma"/>
            <family val="2"/>
          </rPr>
          <t>445-470kg</t>
        </r>
        <r>
          <rPr>
            <b/>
            <sz val="9"/>
            <color indexed="81"/>
            <rFont val="Tahoma"/>
            <family val="2"/>
          </rPr>
          <t xml:space="preserve">
Friesian                        </t>
        </r>
        <r>
          <rPr>
            <sz val="9"/>
            <color indexed="81"/>
            <rFont val="Tahoma"/>
            <family val="2"/>
          </rPr>
          <t>475-500kg</t>
        </r>
        <r>
          <rPr>
            <b/>
            <sz val="9"/>
            <color indexed="81"/>
            <rFont val="Tahoma"/>
            <family val="2"/>
          </rPr>
          <t xml:space="preserve">
Holstein                       </t>
        </r>
        <r>
          <rPr>
            <sz val="9"/>
            <color indexed="81"/>
            <rFont val="Tahoma"/>
            <family val="2"/>
          </rPr>
          <t>510-600kg</t>
        </r>
      </text>
    </comment>
  </commentList>
</comments>
</file>

<file path=xl/comments3.xml><?xml version="1.0" encoding="utf-8"?>
<comments xmlns="http://schemas.openxmlformats.org/spreadsheetml/2006/main">
  <authors>
    <author>Geoff Taylor</author>
  </authors>
  <commentList>
    <comment ref="N29" authorId="0">
      <text>
        <r>
          <rPr>
            <sz val="11"/>
            <color indexed="81"/>
            <rFont val="Tahoma"/>
            <family val="2"/>
          </rPr>
          <t>Estimates how often a positive net farm income (operating profit after tax) will be generated under different prevailing market conditions. For example a 20% probability means that the farm will have positive net farm income 1 in 5 years where as an 80% probability indicates a positive outcome 4 out of 5 years. A score less than 80% indicates you should look at consolidating profitability.</t>
        </r>
      </text>
    </comment>
    <comment ref="N31" authorId="0">
      <text>
        <r>
          <rPr>
            <sz val="11"/>
            <color indexed="81"/>
            <rFont val="Tahoma"/>
            <family val="2"/>
          </rPr>
          <t>Estimates how often a positive NPV would occur if calculated across the range of market conditions specified. A value less than 50% is high risk and should be discounted. A value between 50% and 80% suggests the project is finely balanced and worth taking a close look at. A value greater than 80% is relatively low risk.</t>
        </r>
      </text>
    </comment>
  </commentList>
</comments>
</file>

<file path=xl/comments4.xml><?xml version="1.0" encoding="utf-8"?>
<comments xmlns="http://schemas.openxmlformats.org/spreadsheetml/2006/main">
  <authors>
    <author>Geoff Taylor</author>
  </authors>
  <commentList>
    <comment ref="AB40" authorId="0">
      <text>
        <r>
          <rPr>
            <sz val="9"/>
            <color indexed="81"/>
            <rFont val="Tahoma"/>
            <family val="2"/>
          </rPr>
          <t xml:space="preserve">Geoff Taylor: Excludes calf grazing and includes runoff adjustments etc
</t>
        </r>
      </text>
    </comment>
  </commentList>
</comments>
</file>

<file path=xl/comments5.xml><?xml version="1.0" encoding="utf-8"?>
<comments xmlns="http://schemas.openxmlformats.org/spreadsheetml/2006/main">
  <authors>
    <author>Geoff Taylor</author>
  </authors>
  <commentList>
    <comment ref="AC34" authorId="0">
      <text>
        <r>
          <rPr>
            <sz val="9"/>
            <color indexed="81"/>
            <rFont val="Tahoma"/>
            <family val="2"/>
          </rPr>
          <t xml:space="preserve">Geoff Taylor: Excludes calf grazing and includes runoff adjustments etc
</t>
        </r>
      </text>
    </comment>
  </commentList>
</comments>
</file>

<file path=xl/comments6.xml><?xml version="1.0" encoding="utf-8"?>
<comments xmlns="http://schemas.openxmlformats.org/spreadsheetml/2006/main">
  <authors>
    <author>Geoff Taylor</author>
  </authors>
  <commentList>
    <comment ref="DA18" authorId="0">
      <text>
        <r>
          <rPr>
            <sz val="9"/>
            <color indexed="81"/>
            <rFont val="Tahoma"/>
            <family val="2"/>
          </rPr>
          <t xml:space="preserve">Geoff Taylor: Excludes calf grazing and includes runoff adjustments etc.
</t>
        </r>
      </text>
    </comment>
  </commentList>
</comments>
</file>

<file path=xl/sharedStrings.xml><?xml version="1.0" encoding="utf-8"?>
<sst xmlns="http://schemas.openxmlformats.org/spreadsheetml/2006/main" count="2257" uniqueCount="876">
  <si>
    <t>Region</t>
  </si>
  <si>
    <t>Supplement Fed (TDM)</t>
  </si>
  <si>
    <t>Feeding Method</t>
  </si>
  <si>
    <t>Country</t>
  </si>
  <si>
    <t xml:space="preserve">New Zealand </t>
  </si>
  <si>
    <t>Australia</t>
  </si>
  <si>
    <t>Northland</t>
  </si>
  <si>
    <t>Taranaki</t>
  </si>
  <si>
    <t>Central Plateau</t>
  </si>
  <si>
    <t>Manawatu</t>
  </si>
  <si>
    <t>Hawkes Bay</t>
  </si>
  <si>
    <t>Wairarapa</t>
  </si>
  <si>
    <t>Bay of Plenty</t>
  </si>
  <si>
    <t>Waikato</t>
  </si>
  <si>
    <t>Canterbury</t>
  </si>
  <si>
    <t>Otago</t>
  </si>
  <si>
    <t>Southland</t>
  </si>
  <si>
    <t>Regions NZ</t>
  </si>
  <si>
    <t>Cows peak milked</t>
  </si>
  <si>
    <t>Feed Type</t>
  </si>
  <si>
    <t>Amount Purchased (TDM)</t>
  </si>
  <si>
    <t>Predominant breed</t>
  </si>
  <si>
    <t>Predominant Breed</t>
  </si>
  <si>
    <t>$/TDM</t>
  </si>
  <si>
    <t>R1yr Replacements</t>
  </si>
  <si>
    <t>R2yr Replacements</t>
  </si>
  <si>
    <t>Number</t>
  </si>
  <si>
    <t>Herd 1</t>
  </si>
  <si>
    <t>Describe Your Current System</t>
  </si>
  <si>
    <t>Financial Indicators</t>
  </si>
  <si>
    <t>Farm Working Expenses ($/kgMS)</t>
  </si>
  <si>
    <t>Total Debt ($)</t>
  </si>
  <si>
    <t>Total Asset Value ($)</t>
  </si>
  <si>
    <t>Grazed on farm part of year</t>
  </si>
  <si>
    <t>Grazed off farm</t>
  </si>
  <si>
    <t>Staff (Full Time Equivalents)</t>
  </si>
  <si>
    <t>Management Level</t>
  </si>
  <si>
    <t>Assistant Level</t>
  </si>
  <si>
    <t>Intermediate level</t>
  </si>
  <si>
    <t>On Paddock</t>
  </si>
  <si>
    <t>Troughs in Paddock</t>
  </si>
  <si>
    <t xml:space="preserve">Feedpad (center aisle or troughs) </t>
  </si>
  <si>
    <t>Barley grain</t>
  </si>
  <si>
    <t>Brewers Grain</t>
  </si>
  <si>
    <t>Canola</t>
  </si>
  <si>
    <t>Cereal silage</t>
  </si>
  <si>
    <t>Grass silage</t>
  </si>
  <si>
    <t>Hay</t>
  </si>
  <si>
    <t>Lucerne silage</t>
  </si>
  <si>
    <t>Maize grain</t>
  </si>
  <si>
    <t>Maize silage</t>
  </si>
  <si>
    <t>Molasses</t>
  </si>
  <si>
    <t>Oats</t>
  </si>
  <si>
    <t>Palm Kernel Extract</t>
  </si>
  <si>
    <t>Peas</t>
  </si>
  <si>
    <t>Potatoes</t>
  </si>
  <si>
    <t>Soya Bean Meal</t>
  </si>
  <si>
    <t>Straw</t>
  </si>
  <si>
    <t>Wheat grain</t>
  </si>
  <si>
    <t>How Will You Change Your System?</t>
  </si>
  <si>
    <t>TDM/ha</t>
  </si>
  <si>
    <t>Total TDM</t>
  </si>
  <si>
    <t>Number of cows to be housed/fed in structure at one time</t>
  </si>
  <si>
    <t>Estimated floor area required</t>
  </si>
  <si>
    <t>In-shed Feeder</t>
  </si>
  <si>
    <t>ME</t>
  </si>
  <si>
    <t>DDG</t>
  </si>
  <si>
    <t>Covered Feedpad / Housed Facility</t>
  </si>
  <si>
    <t>Feed Utilisation With Different Feeding Methods</t>
  </si>
  <si>
    <t>Drop Down Lists &amp; Look up table</t>
  </si>
  <si>
    <t>How will the project be funded?</t>
  </si>
  <si>
    <t>Funding Method</t>
  </si>
  <si>
    <t xml:space="preserve">100% from bank borrowed debt </t>
  </si>
  <si>
    <t>100% from cash</t>
  </si>
  <si>
    <t>A mix of bank borrowed debt and cash</t>
  </si>
  <si>
    <t>Number of stock</t>
  </si>
  <si>
    <t>Feed Eaten kgDM/cow/day</t>
  </si>
  <si>
    <t>Breed</t>
  </si>
  <si>
    <t>Mature Weight</t>
  </si>
  <si>
    <t>R1 Replacements</t>
  </si>
  <si>
    <t>R2 Replacements</t>
  </si>
  <si>
    <t>Herd 2</t>
  </si>
  <si>
    <t>TDM</t>
  </si>
  <si>
    <t>Pregnancy</t>
  </si>
  <si>
    <t>Walking</t>
  </si>
  <si>
    <t>Total</t>
  </si>
  <si>
    <t>TOTAL</t>
  </si>
  <si>
    <t>Yes</t>
  </si>
  <si>
    <t>Feeding Apron</t>
  </si>
  <si>
    <t>m2/cow</t>
  </si>
  <si>
    <t>No</t>
  </si>
  <si>
    <t>Current System</t>
  </si>
  <si>
    <t>cows</t>
  </si>
  <si>
    <t>Proposed System</t>
  </si>
  <si>
    <t>Dry Cow Grazing OFF The Effective Milking Area</t>
  </si>
  <si>
    <t>Feed Reconciliation</t>
  </si>
  <si>
    <t>FEED EATEN</t>
  </si>
  <si>
    <t xml:space="preserve">Production Efficiency </t>
  </si>
  <si>
    <t>Jersey (400kg)</t>
  </si>
  <si>
    <t>Crossbred (450kg)</t>
  </si>
  <si>
    <t>Friesian (500kg)</t>
  </si>
  <si>
    <t>Holstein (550kg)</t>
  </si>
  <si>
    <t>Cash available for project</t>
  </si>
  <si>
    <t>Enter dollar value or percentage</t>
  </si>
  <si>
    <t>Grazing Policy</t>
  </si>
  <si>
    <t>Useage</t>
  </si>
  <si>
    <t>Metaboliseable Energy (MJ/kgDM)</t>
  </si>
  <si>
    <t>Stock</t>
  </si>
  <si>
    <t>Machinery</t>
  </si>
  <si>
    <t>Depreciation</t>
  </si>
  <si>
    <t>Payout</t>
  </si>
  <si>
    <t>Year 1</t>
  </si>
  <si>
    <t>Year 2</t>
  </si>
  <si>
    <t>Year 3</t>
  </si>
  <si>
    <t>Year 4</t>
  </si>
  <si>
    <t>Year 5</t>
  </si>
  <si>
    <t>Year 6</t>
  </si>
  <si>
    <t>Year 7</t>
  </si>
  <si>
    <t>Year 8</t>
  </si>
  <si>
    <t>Year 9</t>
  </si>
  <si>
    <t>Year 10</t>
  </si>
  <si>
    <t>Income</t>
  </si>
  <si>
    <t>Difference in Gross Farm Revenue</t>
  </si>
  <si>
    <t>Percentage of target production achieved</t>
  </si>
  <si>
    <t>Milk revenue</t>
  </si>
  <si>
    <t>Cattle revenue</t>
  </si>
  <si>
    <t>Gross revenue</t>
  </si>
  <si>
    <t>Expenditure</t>
  </si>
  <si>
    <t>Total Expenses</t>
  </si>
  <si>
    <t>OPERATING CASH FLOW</t>
  </si>
  <si>
    <t>WORKING CAPITAL</t>
  </si>
  <si>
    <t>Working Capital Required</t>
  </si>
  <si>
    <t>CHANGE IN WC REQUIRED</t>
  </si>
  <si>
    <t>CAPEX</t>
  </si>
  <si>
    <t>Dairy company shares</t>
  </si>
  <si>
    <t>NET CASH FLOWS</t>
  </si>
  <si>
    <t>Terminal Values</t>
  </si>
  <si>
    <t>Dairy Company shares</t>
  </si>
  <si>
    <t>WACC</t>
  </si>
  <si>
    <t>PV of CASH INFLOW</t>
  </si>
  <si>
    <t>NPV</t>
  </si>
  <si>
    <t>IRR</t>
  </si>
  <si>
    <t>Investment</t>
  </si>
  <si>
    <t>Structure</t>
  </si>
  <si>
    <t>Financials</t>
  </si>
  <si>
    <t>Cattle</t>
  </si>
  <si>
    <t>Assumptions</t>
  </si>
  <si>
    <t>Labour</t>
  </si>
  <si>
    <t>Supplement Fed</t>
  </si>
  <si>
    <t>Winter Grazing</t>
  </si>
  <si>
    <t xml:space="preserve">Young Stock Grazing </t>
  </si>
  <si>
    <t>Look up Table</t>
  </si>
  <si>
    <t xml:space="preserve">Region </t>
  </si>
  <si>
    <t>Cattle Income ($/cow)</t>
  </si>
  <si>
    <t>$/kgMS</t>
  </si>
  <si>
    <t>Feed</t>
  </si>
  <si>
    <t xml:space="preserve">Low </t>
  </si>
  <si>
    <t xml:space="preserve">Med </t>
  </si>
  <si>
    <t>High</t>
  </si>
  <si>
    <t>Labour Adjustment</t>
  </si>
  <si>
    <t>$/Cow</t>
  </si>
  <si>
    <t>Intercept</t>
  </si>
  <si>
    <t>Assistant level</t>
  </si>
  <si>
    <t>Management level</t>
  </si>
  <si>
    <t>Milk</t>
  </si>
  <si>
    <t>Low</t>
  </si>
  <si>
    <t>West Coast /Tasman</t>
  </si>
  <si>
    <t>Marlborough</t>
  </si>
  <si>
    <t>Base Physical</t>
  </si>
  <si>
    <t>Production</t>
  </si>
  <si>
    <t>Farm Area</t>
  </si>
  <si>
    <t xml:space="preserve">Peak cows milked </t>
  </si>
  <si>
    <t>Barn</t>
  </si>
  <si>
    <t>Resource consent</t>
  </si>
  <si>
    <t xml:space="preserve">Investment </t>
  </si>
  <si>
    <t xml:space="preserve">Cow Numbers </t>
  </si>
  <si>
    <t>Farm System Definitions</t>
  </si>
  <si>
    <t>% Feed</t>
  </si>
  <si>
    <t>Medium</t>
  </si>
  <si>
    <t>Min</t>
  </si>
  <si>
    <t>Max</t>
  </si>
  <si>
    <t>System</t>
  </si>
  <si>
    <t>Labour (Incl Adjustment)</t>
  </si>
  <si>
    <t>Feed (Incl young stock &amp; dry cow grazing and supplement)</t>
  </si>
  <si>
    <t>Farm Working Expenses (Incl of adjustments) except depreciation</t>
  </si>
  <si>
    <t>Insurance</t>
  </si>
  <si>
    <t>Vehicle Fuel and oil costs from increasing feeding</t>
  </si>
  <si>
    <t>Dairy base data for Waikato, Canterbury &amp; Southland was used to look for any relationship between vehicle costs and supplement expenditure. Because scale of the farm influences vehile costs this was taken back to $/ha. As can be seent he relationship is poor, but suggests that supplemen may add 3.7 c/kg in vehicle and fuel costs for every dollar spent on supplement.</t>
  </si>
  <si>
    <t>Machinery &amp; Fuel</t>
  </si>
  <si>
    <t>Supplement eaten (TDM)</t>
  </si>
  <si>
    <t>Differential</t>
  </si>
  <si>
    <t>Insurance Costs</t>
  </si>
  <si>
    <t>Slatted Barn</t>
  </si>
  <si>
    <t>Stock Expenses ($/cow)</t>
  </si>
  <si>
    <t>$/m2</t>
  </si>
  <si>
    <t>Compost Barn</t>
  </si>
  <si>
    <t>Freestall</t>
  </si>
  <si>
    <t>Structure type</t>
  </si>
  <si>
    <t>Cows to be housed</t>
  </si>
  <si>
    <t>Investment Brief</t>
  </si>
  <si>
    <t>Cow Values ($/hd for MA cows)</t>
  </si>
  <si>
    <t>Row/Column Reference</t>
  </si>
  <si>
    <t>Estimated value of share:</t>
  </si>
  <si>
    <t>Payment Schedule</t>
  </si>
  <si>
    <t>Payment at end of season production is achieved</t>
  </si>
  <si>
    <t>Direct Expenditure</t>
  </si>
  <si>
    <t>Effluent</t>
  </si>
  <si>
    <t xml:space="preserve">Consent </t>
  </si>
  <si>
    <t>Other Infrastructure</t>
  </si>
  <si>
    <t>All Other Costs as % of Barn</t>
  </si>
  <si>
    <t>Other Infrastructure + Effluent as % of Barn</t>
  </si>
  <si>
    <t>Machinery as % of Barn</t>
  </si>
  <si>
    <t>Southland 1</t>
  </si>
  <si>
    <t>Southland 2</t>
  </si>
  <si>
    <t>Canterbury 1</t>
  </si>
  <si>
    <t>Canterbury 2</t>
  </si>
  <si>
    <t>Canterbury 3</t>
  </si>
  <si>
    <t>Waikato 1</t>
  </si>
  <si>
    <t>Waikato 2</t>
  </si>
  <si>
    <t>Case study evidence for cost estimates (Journeaux &amp; Newman)</t>
  </si>
  <si>
    <t>Average Used</t>
  </si>
  <si>
    <t>Other infrastructure (e.g. effluent, feed bunkers etc)</t>
  </si>
  <si>
    <t>Stock Expenses</t>
  </si>
  <si>
    <t>General</t>
  </si>
  <si>
    <t>Feed Expenses</t>
  </si>
  <si>
    <t>Other Working Expenses</t>
  </si>
  <si>
    <t>Fertiliser</t>
  </si>
  <si>
    <t>Overheads</t>
  </si>
  <si>
    <t>Tractors</t>
  </si>
  <si>
    <t>Forage Feeders</t>
  </si>
  <si>
    <t>Implements</t>
  </si>
  <si>
    <t>Shed &amp; yards</t>
  </si>
  <si>
    <t>Diminishing Value</t>
  </si>
  <si>
    <t>Straight Line</t>
  </si>
  <si>
    <t>Depreciation Rates</t>
  </si>
  <si>
    <t>% Value @ 10 Years</t>
  </si>
  <si>
    <t>The percentage of the machinery cost allocated to the barn is the additional proportion of feed introduced to the system as a result of the barn. For example if supplement went from 1-2 TDM/ha then 50% would be allocated to the barn</t>
  </si>
  <si>
    <t>Learning curves for achieving target production</t>
  </si>
  <si>
    <t>Yr1</t>
  </si>
  <si>
    <t>Yr2</t>
  </si>
  <si>
    <t>Yr3</t>
  </si>
  <si>
    <t>Yr4</t>
  </si>
  <si>
    <t>Yr5</t>
  </si>
  <si>
    <t>When do you expect to achieve target production?</t>
  </si>
  <si>
    <t>NPV CALCULATION</t>
  </si>
  <si>
    <t>Year 0</t>
  </si>
  <si>
    <t>Additional milk produced (kgMS)</t>
  </si>
  <si>
    <t>Differential Expenditure</t>
  </si>
  <si>
    <t>Differential Income</t>
  </si>
  <si>
    <t>Cash Budget</t>
  </si>
  <si>
    <t>Gross Farm Revenue</t>
  </si>
  <si>
    <t>Operating Expenses</t>
  </si>
  <si>
    <t>Differential Operating Expenditure</t>
  </si>
  <si>
    <t>Fertiliser savings</t>
  </si>
  <si>
    <t>Nutrient</t>
  </si>
  <si>
    <t>%DM</t>
  </si>
  <si>
    <t>P</t>
  </si>
  <si>
    <t>K</t>
  </si>
  <si>
    <t>S</t>
  </si>
  <si>
    <t>N</t>
  </si>
  <si>
    <t>$/kg Nutrient Applied</t>
  </si>
  <si>
    <t>Spreading Costs $/kg</t>
  </si>
  <si>
    <t xml:space="preserve">A proxy for fertiliser savings from additional supplement has been made by treating all supplement the same with the the following anlysis. This is an "average" feed composition based on an expected mix of feeds. Nutrient prices are also listed. Spreading costs based on 70kg/ha N and 400 kg/ha for other nutrients. </t>
  </si>
  <si>
    <t>Note sulphur is free with phosphate.</t>
  </si>
  <si>
    <t>Total Value $/kgDM</t>
  </si>
  <si>
    <t>Subtotal</t>
  </si>
  <si>
    <t>Total ($/kgMS)</t>
  </si>
  <si>
    <t>Overheads (Excl Depreciation)</t>
  </si>
  <si>
    <t>($/kgMS)</t>
  </si>
  <si>
    <t>Fertiliser -Incl N ($/kgMS)</t>
  </si>
  <si>
    <t>Depreciation ($/kgMS)</t>
  </si>
  <si>
    <t>Self Nominated Expenses</t>
  </si>
  <si>
    <t>Average for Region</t>
  </si>
  <si>
    <t>Defined Expenditure</t>
  </si>
  <si>
    <t>Other Directly Impacted Expenses</t>
  </si>
  <si>
    <t>R&amp;M on Structure</t>
  </si>
  <si>
    <t>Soil Type</t>
  </si>
  <si>
    <t>Free draining</t>
  </si>
  <si>
    <t>Moderately well drained</t>
  </si>
  <si>
    <t>Poorly drained</t>
  </si>
  <si>
    <t>Winter grazing eaten (TDM)</t>
  </si>
  <si>
    <t>Proposed system</t>
  </si>
  <si>
    <t>Cows Peak Milked</t>
  </si>
  <si>
    <t>Investment Required</t>
  </si>
  <si>
    <t>Farm Area (ha)</t>
  </si>
  <si>
    <t>Production (kgMS)</t>
  </si>
  <si>
    <t>Supplement Imported (TDM)</t>
  </si>
  <si>
    <t>R&amp;M Costs</t>
  </si>
  <si>
    <t>Feed Pad</t>
  </si>
  <si>
    <t>Non-direct expenses</t>
  </si>
  <si>
    <t>Machinery &amp; Fuel (differential)</t>
  </si>
  <si>
    <t>Insurance (differential)</t>
  </si>
  <si>
    <t>Interest</t>
  </si>
  <si>
    <t>Variables</t>
  </si>
  <si>
    <t>SD</t>
  </si>
  <si>
    <t>Bottom of Range</t>
  </si>
  <si>
    <t>Top of Range</t>
  </si>
  <si>
    <t>This is balanced by nutrient exported as additional milk (raw-milk-facts.com)</t>
  </si>
  <si>
    <t>Funding</t>
  </si>
  <si>
    <t>Debt</t>
  </si>
  <si>
    <t>Interest rate</t>
  </si>
  <si>
    <t>Total Assets</t>
  </si>
  <si>
    <t>Taxable Income</t>
  </si>
  <si>
    <t>Results</t>
  </si>
  <si>
    <t>Mean</t>
  </si>
  <si>
    <t>Financial Results</t>
  </si>
  <si>
    <t>+/- 20%</t>
  </si>
  <si>
    <t>hardaker??</t>
  </si>
  <si>
    <t>Current</t>
  </si>
  <si>
    <t>Proposed</t>
  </si>
  <si>
    <t>ROA</t>
  </si>
  <si>
    <t>ROE</t>
  </si>
  <si>
    <t>Equity</t>
  </si>
  <si>
    <t>Cost of Project</t>
  </si>
  <si>
    <t>Equity to offset project cost</t>
  </si>
  <si>
    <t>Probability of Negative Result</t>
  </si>
  <si>
    <t>Operating Profit</t>
  </si>
  <si>
    <t>value</t>
  </si>
  <si>
    <t>Count between Values</t>
  </si>
  <si>
    <t>Count less than values</t>
  </si>
  <si>
    <t>Percentage of observations</t>
  </si>
  <si>
    <t>cumulative Prob</t>
  </si>
  <si>
    <t>Current Situation</t>
  </si>
  <si>
    <t>TAXABLE INCOME</t>
  </si>
  <si>
    <t>CURRENT MAX</t>
  </si>
  <si>
    <t>CURRENT MIN</t>
  </si>
  <si>
    <t>PROPOSED MAX</t>
  </si>
  <si>
    <t>PROPOSED MIN</t>
  </si>
  <si>
    <t>Rounded Values</t>
  </si>
  <si>
    <t>Return On Assets</t>
  </si>
  <si>
    <t>Return on Equity</t>
  </si>
  <si>
    <t>Sensitivity Of NPV to Capital Costs Arising From Off Paddock Facility, Other Infrastructure and Machinery</t>
  </si>
  <si>
    <t>Capital</t>
  </si>
  <si>
    <t>% Change</t>
  </si>
  <si>
    <t>Net Present Value</t>
  </si>
  <si>
    <t>IRR Working table</t>
  </si>
  <si>
    <t>Risk</t>
  </si>
  <si>
    <t>Cash Operating Surplus</t>
  </si>
  <si>
    <t>less Depreciation</t>
  </si>
  <si>
    <t>less Interest</t>
  </si>
  <si>
    <t>Taxable Operating Profit</t>
  </si>
  <si>
    <t>Manure Spreading</t>
  </si>
  <si>
    <t>kgMS/ha</t>
  </si>
  <si>
    <t>kgMS/cow</t>
  </si>
  <si>
    <t>Young Stock Grazing ($/hd/wk)</t>
  </si>
  <si>
    <t>R1</t>
  </si>
  <si>
    <t>R2</t>
  </si>
  <si>
    <t>Off pasture facility</t>
  </si>
  <si>
    <t>Other infrastructure</t>
  </si>
  <si>
    <t xml:space="preserve">Stock </t>
  </si>
  <si>
    <t>Shares</t>
  </si>
  <si>
    <r>
      <t>m</t>
    </r>
    <r>
      <rPr>
        <vertAlign val="superscript"/>
        <sz val="11"/>
        <color theme="1"/>
        <rFont val="Calibri"/>
        <family val="2"/>
        <scheme val="minor"/>
      </rPr>
      <t>2</t>
    </r>
    <r>
      <rPr>
        <sz val="11"/>
        <color theme="1"/>
        <rFont val="Calibri"/>
        <family val="2"/>
        <scheme val="minor"/>
      </rPr>
      <t>/cow</t>
    </r>
  </si>
  <si>
    <t>Holding capacity of off pasture facility</t>
  </si>
  <si>
    <t>Total floor area</t>
  </si>
  <si>
    <t>Off pasture facility selected</t>
  </si>
  <si>
    <t>System Responses</t>
  </si>
  <si>
    <t>Answering this question helps to answer which system is the most financially robust in the long term. To do this we have made some assumptions about how prices may change over time and modelled the impact on the business. In this example the Proposed System has a 26% probability of a negative taxable income from operations (Point A), while the current system has an 8% probability (Point B). Putting this another way the proposed system is likely to make a loss 1 in 4 years while your current system would only make a loss 1 in 12 years.</t>
  </si>
  <si>
    <t>The nature of the investment you are considering is long term and involves the purchase of depreciating assets and therefore the investment return needs to be considered over time. Unfortunately the operating return identified previously is only a snap shot of one year and therefore can provide a misleading answer. The Net Present Value and Internal Rates of Return provided below allow the dimension of time to be considered.</t>
  </si>
  <si>
    <t>Net Present Value (NPV)</t>
  </si>
  <si>
    <t>Internal Rate of Return (IRR)</t>
  </si>
  <si>
    <t>Percentile</t>
  </si>
  <si>
    <t>Result at top and Botom of Range</t>
  </si>
  <si>
    <t>Variable</t>
  </si>
  <si>
    <t>Interest (%)</t>
  </si>
  <si>
    <t>Feed Price ($/kgMS)</t>
  </si>
  <si>
    <t>Swing</t>
  </si>
  <si>
    <t>Swing^2</t>
  </si>
  <si>
    <t>Var %</t>
  </si>
  <si>
    <t>Rank</t>
  </si>
  <si>
    <t>Tornado Values</t>
  </si>
  <si>
    <t xml:space="preserve">Capital Cost </t>
  </si>
  <si>
    <t>Payout ($/kgMS)</t>
  </si>
  <si>
    <t>Worst Case</t>
  </si>
  <si>
    <t>Best Case</t>
  </si>
  <si>
    <t>Base</t>
  </si>
  <si>
    <t>Debt:Asset</t>
  </si>
  <si>
    <t>Times Interest Covered</t>
  </si>
  <si>
    <t>Balance Sheet</t>
  </si>
  <si>
    <t>Cash Operating Surplus / GFR</t>
  </si>
  <si>
    <t xml:space="preserve">Total Assets </t>
  </si>
  <si>
    <t>Ratios</t>
  </si>
  <si>
    <t>Manure spreading</t>
  </si>
  <si>
    <t>Manure Spreading ($/cow)</t>
  </si>
  <si>
    <t xml:space="preserve">Bedding </t>
  </si>
  <si>
    <t>Bedding</t>
  </si>
  <si>
    <t>Increased Supplement Utilisation</t>
  </si>
  <si>
    <t>Our Estimate</t>
  </si>
  <si>
    <t>Your Estimate</t>
  </si>
  <si>
    <t>Dividend</t>
  </si>
  <si>
    <t>Stock Class</t>
  </si>
  <si>
    <t>Number of Stock</t>
  </si>
  <si>
    <t>Feed Eaten (kgDM/cow/day)</t>
  </si>
  <si>
    <t>Imported Supplement Eaten</t>
  </si>
  <si>
    <t>Dry Cow Grazing Eaten</t>
  </si>
  <si>
    <t>TOTAL FEED EATEN</t>
  </si>
  <si>
    <t>TDM/cow 
(excluding replacements)</t>
  </si>
  <si>
    <t>FTEs</t>
  </si>
  <si>
    <t>Feeding</t>
  </si>
  <si>
    <t>Investment Report</t>
  </si>
  <si>
    <t>Operating Sensitivity in Proposed System</t>
  </si>
  <si>
    <t>Total Investment (Excluding shares)</t>
  </si>
  <si>
    <t>Grazed on farm</t>
  </si>
  <si>
    <t>Heat Stress</t>
  </si>
  <si>
    <t>Cold Stress</t>
  </si>
  <si>
    <t>Cumulative THI units in excess of threshold. Assumes that 1 THI = 10gMS</t>
  </si>
  <si>
    <t>Feed saved by reducing cold stress</t>
  </si>
  <si>
    <t>Increased pasture eaten due to reduced pugging</t>
  </si>
  <si>
    <t>Increased feed eaten from reducing heat stress</t>
  </si>
  <si>
    <t>Total Feed Eaten (TDM)</t>
  </si>
  <si>
    <t>Total Pasture &amp; Crop Eaten (TDM)</t>
  </si>
  <si>
    <t>By MA cows</t>
  </si>
  <si>
    <t>By other stock</t>
  </si>
  <si>
    <t>Reduced pugging (TDM)</t>
  </si>
  <si>
    <t>Reduced heat stress (TDM)</t>
  </si>
  <si>
    <t>Reduced cold stress (TDM)</t>
  </si>
  <si>
    <t xml:space="preserve">Increased feed directed to milk production due to: </t>
  </si>
  <si>
    <t>Feed eaten / hectare (TDM)</t>
  </si>
  <si>
    <t>Feed eaten / cow (TDM)</t>
  </si>
  <si>
    <t>Regrassing</t>
  </si>
  <si>
    <t>Reduction In Regrassing Costs due to Reduced Pugging and Overgrazing</t>
  </si>
  <si>
    <t>%Decrease</t>
  </si>
  <si>
    <t>Regrassing (assume 7% regrassed @ $700/ha)</t>
  </si>
  <si>
    <t>R&amp;M on facility &amp; other infrastructure</t>
  </si>
  <si>
    <t>Bedding Costs ($/cow)</t>
  </si>
  <si>
    <t>Bedding / Manure Spreadign costs</t>
  </si>
  <si>
    <t>$/cow</t>
  </si>
  <si>
    <t>Rough estimates from case studies</t>
  </si>
  <si>
    <t>Other Working Expenses (Incl Depn??)</t>
  </si>
  <si>
    <t>Base Expenses</t>
  </si>
  <si>
    <t>% Change in Capital Investment</t>
  </si>
  <si>
    <r>
      <t>Estimated build cost ($/m</t>
    </r>
    <r>
      <rPr>
        <vertAlign val="superscript"/>
        <sz val="11"/>
        <color theme="1"/>
        <rFont val="Calibri"/>
        <family val="2"/>
        <scheme val="minor"/>
      </rPr>
      <t>2</t>
    </r>
    <r>
      <rPr>
        <sz val="11"/>
        <color theme="1"/>
        <rFont val="Calibri"/>
        <family val="2"/>
        <scheme val="minor"/>
      </rPr>
      <t>)</t>
    </r>
  </si>
  <si>
    <t>($/cow)</t>
  </si>
  <si>
    <t>Changes to the farm system</t>
  </si>
  <si>
    <t>$/ha</t>
  </si>
  <si>
    <t>75th Percentile</t>
  </si>
  <si>
    <t>25th Percentile</t>
  </si>
  <si>
    <t>Total Investment</t>
  </si>
  <si>
    <t>Machinery &amp; Fuel Costs</t>
  </si>
  <si>
    <t>Differential Costs</t>
  </si>
  <si>
    <t xml:space="preserve">Fertiliser </t>
  </si>
  <si>
    <t>User Values</t>
  </si>
  <si>
    <t>Consent</t>
  </si>
  <si>
    <t>+/- $2</t>
  </si>
  <si>
    <t>User Defined</t>
  </si>
  <si>
    <t>kgDM/ha</t>
  </si>
  <si>
    <t>Your Values</t>
  </si>
  <si>
    <t>Investment Return</t>
  </si>
  <si>
    <t>Internal Rate of Return</t>
  </si>
  <si>
    <t>Operating Returns</t>
  </si>
  <si>
    <t>Our estimate @ user payout</t>
  </si>
  <si>
    <t>Net Cash Flows for IRR</t>
  </si>
  <si>
    <t>User Estimates @ Our Payout</t>
  </si>
  <si>
    <t>Payout + Dividend</t>
  </si>
  <si>
    <t xml:space="preserve">Proposed </t>
  </si>
  <si>
    <t>Our Estimate (Your Payout)</t>
  </si>
  <si>
    <t>Our Payout</t>
  </si>
  <si>
    <t>User Payout</t>
  </si>
  <si>
    <t>Taxable Income (user Payout)</t>
  </si>
  <si>
    <t>Taxable Income (Our Pyout)</t>
  </si>
  <si>
    <t>Current (Your Payout)</t>
  </si>
  <si>
    <t>Increased Costs</t>
  </si>
  <si>
    <t>Reduced Costs</t>
  </si>
  <si>
    <t>Other increased costs</t>
  </si>
  <si>
    <t>Other Reduced Costs</t>
  </si>
  <si>
    <t>Other Changes in Income</t>
  </si>
  <si>
    <t>Other Income</t>
  </si>
  <si>
    <t>Other Expenses</t>
  </si>
  <si>
    <t>Other revenue (user defined)</t>
  </si>
  <si>
    <t>From Supplement &amp; Winter Grazing</t>
  </si>
  <si>
    <t>Off Paddock Facility Description</t>
  </si>
  <si>
    <t>Less cost savings</t>
  </si>
  <si>
    <t>Other</t>
  </si>
  <si>
    <t>The table below predicts the likely taxable operating profit in a status quo situation based on the assumptions provided earlier. Taxable operating profit is used as the indicator because both depreciation and interest costs need to be considered when evaluating the benefits of the proposed change. The figures provided are for both Our payout estimates and yours, to allow for comparison.</t>
  </si>
  <si>
    <t>Payout + Dividend ($/kgMS)</t>
  </si>
  <si>
    <t>Differential Income and Expenditure</t>
  </si>
  <si>
    <t>Increased farm revenue above milksolids revenue</t>
  </si>
  <si>
    <t>The operating returns were generated using the following assumptions regarding the CHANGE in income and costs relative to the current system.</t>
  </si>
  <si>
    <t xml:space="preserve">Plus additional costs </t>
  </si>
  <si>
    <t xml:space="preserve">Our Estimate </t>
  </si>
  <si>
    <t>Proposed (user Payout)</t>
  </si>
  <si>
    <t>Scenario Analysis</t>
  </si>
  <si>
    <t>These graphs can help answer two key questions:</t>
  </si>
  <si>
    <t>1. Which system is most profitable or has the highest NPV across multiple operating outcomes?</t>
  </si>
  <si>
    <t xml:space="preserve">Changes in the product and input prices often means that different systems will generate different cashflows in any given year. In terms of managing risk we need to understand how often the proposed change reacts to changes in the business environment and what impact this might have on investment returns (NPV). In the examples provided the relative profitability of the two systems changes where the two cumulative probability lines intersect (Point C). In this case the current situation is likely to be more profitable than the proposed system 55% of the time. </t>
  </si>
  <si>
    <t xml:space="preserve">Worst Case </t>
  </si>
  <si>
    <t>Capital Invested (Your Values)</t>
  </si>
  <si>
    <t>Reduced Heat Stress (TDM)</t>
  </si>
  <si>
    <t>Reduced Cold Stress (TDM)</t>
  </si>
  <si>
    <t>Owner / Management Level</t>
  </si>
  <si>
    <t>Payment schedule for shares</t>
  </si>
  <si>
    <t>Milk Processor</t>
  </si>
  <si>
    <t>Fonterra</t>
  </si>
  <si>
    <t>Open Country Dairies</t>
  </si>
  <si>
    <t>Westland</t>
  </si>
  <si>
    <t>Synlait</t>
  </si>
  <si>
    <t>Tatua</t>
  </si>
  <si>
    <t>Miraka</t>
  </si>
  <si>
    <t>Oceania</t>
  </si>
  <si>
    <t>NOTES</t>
  </si>
  <si>
    <t>If you are not familiar with reading these graphs please see the "Report" tab.</t>
  </si>
  <si>
    <t>Our Estimates</t>
  </si>
  <si>
    <t>NPV estimates the value of the proposed investment in today's dollars, to allow comparison between proposals. It estimates the amount of money you will gain or lose in comparison to an alternate investment in a similar risk category. A positive number indicates a positive investment return and suggests the project should proceed while a negative number should signal a halt to the project.</t>
  </si>
  <si>
    <t>IRR estimates the rate of return for your investment. It is equivalent to the interest rate you might receive on a bank deposit. You need a sufficiently high IRR to cover financing costs and risk. As an indicator farmers have had a 10 year average return of just over 10% though investing in farm land. If the IRR is less than this then looking for an alternative investment may be a good idea.</t>
  </si>
  <si>
    <t xml:space="preserve">Base </t>
  </si>
  <si>
    <t>Milk Price ($/kgMS)</t>
  </si>
  <si>
    <t>Range</t>
  </si>
  <si>
    <t>-$2 / +$2</t>
  </si>
  <si>
    <t>-10% / +5%</t>
  </si>
  <si>
    <t>-20% / +20%</t>
  </si>
  <si>
    <t>Nominal</t>
  </si>
  <si>
    <t>The capital invested in the off paddock facility will have a major impact on the investment return. The following table demonstrates the change in return that results from either an increase or decrease of up to 50% in the capital cost. Case studies indicate that additional spending is typically 30-40% above the cost of the facility alone.</t>
  </si>
  <si>
    <t xml:space="preserve">The operating sensitivities presented represent a base, best and worst case scenario based on the values you entered. Please note that each variable is changed independently, so where milk price is changed it is the only thing that is changed in the model.  </t>
  </si>
  <si>
    <t xml:space="preserve">Because the world is not static it is important to look at the robustness of the proposed system across a range of business environments. The following graphs provide a comparison between NPV and Taxable Operating Income for your current system and the proposed system across a range of production outcomes, payouts, feed costs and interest costs. </t>
  </si>
  <si>
    <t>2. What is the likelihood of making a loss from either my current system or the proposed system?</t>
  </si>
  <si>
    <t xml:space="preserve">How to Read These Graphs: </t>
  </si>
  <si>
    <t xml:space="preserve">Cropping </t>
  </si>
  <si>
    <t>Crop Type</t>
  </si>
  <si>
    <t>Area Planted</t>
  </si>
  <si>
    <t>Yield (TDM/ha)</t>
  </si>
  <si>
    <t>Utilisation %</t>
  </si>
  <si>
    <t>Pasture Eaten</t>
  </si>
  <si>
    <t>Crop Eaten</t>
  </si>
  <si>
    <t>Crop Types</t>
  </si>
  <si>
    <t>Turnips</t>
  </si>
  <si>
    <t>Kale</t>
  </si>
  <si>
    <t>Swedes</t>
  </si>
  <si>
    <t>Maize Silage</t>
  </si>
  <si>
    <t>Sorghum</t>
  </si>
  <si>
    <t>Crop Rotation</t>
  </si>
  <si>
    <t>Crop Rotations</t>
  </si>
  <si>
    <t>12 Months</t>
  </si>
  <si>
    <t>6 Months (Summer)</t>
  </si>
  <si>
    <t>6 Months (Winter)</t>
  </si>
  <si>
    <t>Relative Pasture Yield</t>
  </si>
  <si>
    <t xml:space="preserve">Pasture Eaten </t>
  </si>
  <si>
    <t>Based on the information you have provided this is an estimate of the costs and benefits of moving to an off paddock system. Please note the results presented here rely on broad assumptions and should only be used as a starting point. The next step to take is to enter your own values in the next tab and see how this might affect the investmetn return. If you believe this looks like an attractive enough opportunity we would encourage you to carry out a full financial analysis.</t>
  </si>
  <si>
    <t xml:space="preserve">Jersey </t>
  </si>
  <si>
    <t xml:space="preserve">Crossbred </t>
  </si>
  <si>
    <t xml:space="preserve">Friesian </t>
  </si>
  <si>
    <t xml:space="preserve">Holstein </t>
  </si>
  <si>
    <t>Replacements Grazed on Milking Area</t>
  </si>
  <si>
    <t>Other Stock Grazed on Milking Area</t>
  </si>
  <si>
    <t>Feed allowance (kgDM/day)</t>
  </si>
  <si>
    <t>Herd 3</t>
  </si>
  <si>
    <t>Herd 4</t>
  </si>
  <si>
    <t>Herd 5</t>
  </si>
  <si>
    <t>Herd 6</t>
  </si>
  <si>
    <t>$/week (incl Freight)</t>
  </si>
  <si>
    <t>Describe your Proposed System</t>
  </si>
  <si>
    <t>Types of Infrastructure</t>
  </si>
  <si>
    <t>Freestall barn</t>
  </si>
  <si>
    <t>Weeks</t>
  </si>
  <si>
    <t>Weeks off Farm</t>
  </si>
  <si>
    <t>gMS/kgDM</t>
  </si>
  <si>
    <t xml:space="preserve">Imported feed (Incl winter grazing) as % total </t>
  </si>
  <si>
    <t>Barn Type</t>
  </si>
  <si>
    <t>Cost of Barn/Cow</t>
  </si>
  <si>
    <t>Herd Home</t>
  </si>
  <si>
    <t>Redpath</t>
  </si>
  <si>
    <t>Waikato 3</t>
  </si>
  <si>
    <t>Waikato 4</t>
  </si>
  <si>
    <t>Waikato 5</t>
  </si>
  <si>
    <t>Waikato 6</t>
  </si>
  <si>
    <t>Waikato 8</t>
  </si>
  <si>
    <t>Case study Figures</t>
  </si>
  <si>
    <t>Sq Meters/cow</t>
  </si>
  <si>
    <t>Average</t>
  </si>
  <si>
    <t>For 8m2/cow</t>
  </si>
  <si>
    <t>Plastic covered feed pad / stand-off (soft bedding)</t>
  </si>
  <si>
    <t>Plastic covered feed pad / stand-off (concrete slats)</t>
  </si>
  <si>
    <t>Area per cow (m2)</t>
  </si>
  <si>
    <t>Total area (m2)</t>
  </si>
  <si>
    <t>Mature cow Live weight</t>
  </si>
  <si>
    <t>MS/ha</t>
  </si>
  <si>
    <t>MS/cow</t>
  </si>
  <si>
    <t>KgMS/kgLwt</t>
  </si>
  <si>
    <t>Soil Drainage</t>
  </si>
  <si>
    <t>Production System Responses</t>
  </si>
  <si>
    <t>Base Physical Data</t>
  </si>
  <si>
    <t>Supplement Utilisation</t>
  </si>
  <si>
    <t>Total Investment (Including shares)</t>
  </si>
  <si>
    <t>Share purchases</t>
  </si>
  <si>
    <t>Capital feed</t>
  </si>
  <si>
    <t>Bedding / Manure Spreading costs</t>
  </si>
  <si>
    <t>Row Reference</t>
  </si>
  <si>
    <t>Reduced Pugging (TDM)</t>
  </si>
  <si>
    <t>%</t>
  </si>
  <si>
    <t>Sub-total</t>
  </si>
  <si>
    <t>Capital Feed</t>
  </si>
  <si>
    <t xml:space="preserve">NOTE Supplement adjusted down to account for G18 </t>
  </si>
  <si>
    <t>Production System Responses Allowed for in Our Estimates</t>
  </si>
  <si>
    <t>Difference between farmer estimates and our estimates</t>
  </si>
  <si>
    <t>Other Increases in Cost</t>
  </si>
  <si>
    <t>Other Decreases in Cost</t>
  </si>
  <si>
    <t>Cropping</t>
  </si>
  <si>
    <t>Crop cost</t>
  </si>
  <si>
    <t>Crop costs</t>
  </si>
  <si>
    <t>Milk Income</t>
  </si>
  <si>
    <t>Cattle Income</t>
  </si>
  <si>
    <t>Differential Benefit</t>
  </si>
  <si>
    <t>Crop Eaten (TDM)</t>
  </si>
  <si>
    <t>Additional TDM*</t>
  </si>
  <si>
    <t>Payback period (years)</t>
  </si>
  <si>
    <t>Area/cow</t>
  </si>
  <si>
    <t>Proposed (User Payout)</t>
  </si>
  <si>
    <t>Taxable Income (User values, our payout)</t>
  </si>
  <si>
    <t>User values / our payout</t>
  </si>
  <si>
    <t>Your Results</t>
  </si>
  <si>
    <t>Probability of Positive Net Farm Income</t>
  </si>
  <si>
    <t>Probability of Positive NPV</t>
  </si>
  <si>
    <t>NPV (User Values, Our Payout)</t>
  </si>
  <si>
    <t>NPV (user values our payout)</t>
  </si>
  <si>
    <t>Feed Provided</t>
  </si>
  <si>
    <t>Utilisation</t>
  </si>
  <si>
    <t>Young stock Grazing</t>
  </si>
  <si>
    <t>Return on Investment</t>
  </si>
  <si>
    <t>current</t>
  </si>
  <si>
    <t>Diff</t>
  </si>
  <si>
    <t>Select a crop</t>
  </si>
  <si>
    <t>Feed Price (c/kgDM)</t>
  </si>
  <si>
    <t>KgMS</t>
  </si>
  <si>
    <t>Select Region</t>
  </si>
  <si>
    <t>Select Country</t>
  </si>
  <si>
    <t>Select Breed</t>
  </si>
  <si>
    <t>Select Processor</t>
  </si>
  <si>
    <t>Time Grazed on Farm 
(Months)</t>
  </si>
  <si>
    <t>Time Grazed on Farm
(Weeks)</t>
  </si>
  <si>
    <t>Select a Crop Rotation</t>
  </si>
  <si>
    <t>$/share</t>
  </si>
  <si>
    <t>Do you need to buy shares to cover extra production?</t>
  </si>
  <si>
    <t>Operating Profit ($/ha)</t>
  </si>
  <si>
    <t>kgMS/kgLwt</t>
  </si>
  <si>
    <t xml:space="preserve"> kgMS/ha</t>
  </si>
  <si>
    <t xml:space="preserve"> kgMS/cow</t>
  </si>
  <si>
    <t xml:space="preserve"> kgMS/kgLwt</t>
  </si>
  <si>
    <t xml:space="preserve"> gMS/kgDM</t>
  </si>
  <si>
    <t>cows/ha</t>
  </si>
  <si>
    <t>System Summary</t>
  </si>
  <si>
    <t>Stocking rate (cows/ha)</t>
  </si>
  <si>
    <t xml:space="preserve">Estimated mature live weight (kg) </t>
  </si>
  <si>
    <t>Milk production (kgMS)</t>
  </si>
  <si>
    <t>Effective milking area (ha)</t>
  </si>
  <si>
    <t>Financial Differentials</t>
  </si>
  <si>
    <r>
      <t xml:space="preserve">This section identifies the </t>
    </r>
    <r>
      <rPr>
        <b/>
        <sz val="11"/>
        <color theme="1"/>
        <rFont val="Calibri"/>
        <family val="2"/>
        <scheme val="minor"/>
      </rPr>
      <t>DIFFERENCES</t>
    </r>
    <r>
      <rPr>
        <sz val="11"/>
        <color theme="1"/>
        <rFont val="Calibri"/>
        <family val="2"/>
        <scheme val="minor"/>
      </rPr>
      <t xml:space="preserve"> in income and costs that arise as a direct result of investing in the barn.</t>
    </r>
  </si>
  <si>
    <t>Investment Returns</t>
  </si>
  <si>
    <t>Benefits</t>
  </si>
  <si>
    <t>KgDM</t>
  </si>
  <si>
    <t>$/kgDM</t>
  </si>
  <si>
    <t>Net Farm Income ($/ha after interest)</t>
  </si>
  <si>
    <t>Select a feeding method</t>
  </si>
  <si>
    <t>Production efficiency (gMS/kgDM)</t>
  </si>
  <si>
    <t>Your Estimates</t>
  </si>
  <si>
    <t>Select a Structure</t>
  </si>
  <si>
    <t>Regional valuations</t>
  </si>
  <si>
    <t>Select Feed Type</t>
  </si>
  <si>
    <t>Utilisation%
(After storage &amp; feeding losses)</t>
  </si>
  <si>
    <t>Nelson / Marlborough</t>
  </si>
  <si>
    <t>Select Policy</t>
  </si>
  <si>
    <t>Energy requirements for Maintenance, pregnancy and walking (3km/day for 300 days on rolling land) from Facts &amp; Figures</t>
  </si>
  <si>
    <t>Milk Production MJME/kgMS</t>
  </si>
  <si>
    <r>
      <t xml:space="preserve">Maintenance
</t>
    </r>
    <r>
      <rPr>
        <sz val="11"/>
        <color theme="1"/>
        <rFont val="Calibri"/>
        <family val="2"/>
        <scheme val="minor"/>
      </rPr>
      <t>(0.6 x Lwt^0.75 x 365)</t>
    </r>
  </si>
  <si>
    <t>Establishment / harvest costs</t>
  </si>
  <si>
    <t>Dry cows SHORT periods</t>
  </si>
  <si>
    <t>Dry cows LONG periods</t>
  </si>
  <si>
    <t>Milkers SHORT periods</t>
  </si>
  <si>
    <t>Milkers LONG periods</t>
  </si>
  <si>
    <t>Stocking Densities 
(Facts &amp; Figures)</t>
  </si>
  <si>
    <t>Time to Achieve Target Production</t>
  </si>
  <si>
    <t>Select Year</t>
  </si>
  <si>
    <t>% Increase</t>
  </si>
  <si>
    <t>Increased pasture harvest as a result of standoff</t>
  </si>
  <si>
    <t>Threshold THI Units</t>
  </si>
  <si>
    <t>West Coast / Tasman</t>
  </si>
  <si>
    <t xml:space="preserve">Days of Cold Stress </t>
  </si>
  <si>
    <t>Assumes each day of cold stress requires an additional 1.75 kgDM/cow.</t>
  </si>
  <si>
    <t>Select Funding Method</t>
  </si>
  <si>
    <t>Fodder Beet</t>
  </si>
  <si>
    <t xml:space="preserve">Infrastructure </t>
  </si>
  <si>
    <t>Yes/No</t>
  </si>
  <si>
    <t>Learning Curve</t>
  </si>
  <si>
    <t>Soil Drainage Characteristics</t>
  </si>
  <si>
    <t>Select Drainage Characteristics</t>
  </si>
  <si>
    <t>Long Term Debt Interest Rate (%)</t>
  </si>
  <si>
    <t>Monthly young stock requirements - kgDM
(Facts &amp; Figures annual tables divided by months)</t>
  </si>
  <si>
    <t>Select</t>
  </si>
  <si>
    <t>West Coast/ Tasman</t>
  </si>
  <si>
    <t>Nelson/ Marlborough</t>
  </si>
  <si>
    <t>  Milk  </t>
  </si>
  <si>
    <t>  Total  </t>
  </si>
  <si>
    <t>2002-03</t>
  </si>
  <si>
    <t>2003-04</t>
  </si>
  <si>
    <t>2004-05</t>
  </si>
  <si>
    <t>2005-06</t>
  </si>
  <si>
    <t>2006-07</t>
  </si>
  <si>
    <t>2007-08</t>
  </si>
  <si>
    <t>2008-09</t>
  </si>
  <si>
    <t>2009-10</t>
  </si>
  <si>
    <t>2010-11</t>
  </si>
  <si>
    <t>2011-12</t>
  </si>
  <si>
    <t>2012-13</t>
  </si>
  <si>
    <t>2013-14</t>
  </si>
  <si>
    <t>2014-15</t>
  </si>
  <si>
    <t>Miraka*</t>
  </si>
  <si>
    <t>Oceania Dairy^</t>
  </si>
  <si>
    <r>
      <rPr>
        <b/>
        <sz val="11"/>
        <color theme="1"/>
        <rFont val="Calibri"/>
        <family val="2"/>
        <scheme val="minor"/>
      </rPr>
      <t>*</t>
    </r>
    <r>
      <rPr>
        <sz val="11"/>
        <color theme="1"/>
        <rFont val="Calibri"/>
        <family val="2"/>
        <scheme val="minor"/>
      </rPr>
      <t xml:space="preserve"> Miraka is on record saying they pay 10c more than Fonterra</t>
    </r>
  </si>
  <si>
    <t>Differential to Fonterra Milk Price (excl Dividend)</t>
  </si>
  <si>
    <r>
      <rPr>
        <b/>
        <sz val="11"/>
        <color rgb="FF333333"/>
        <rFont val="Calibri"/>
        <family val="2"/>
        <scheme val="minor"/>
      </rPr>
      <t xml:space="preserve">^ </t>
    </r>
    <r>
      <rPr>
        <sz val="11"/>
        <color rgb="FF333333"/>
        <rFont val="Calibri"/>
        <family val="2"/>
        <scheme val="minor"/>
      </rPr>
      <t>Oceania has been assigned the average differential of other companies excluding Tatua</t>
    </r>
  </si>
  <si>
    <t>Season</t>
  </si>
  <si>
    <t>Payout is calculated long term for each company based on the differential between its performance and the Fonterra milk price (excluding dividend).</t>
  </si>
  <si>
    <r>
      <t>m</t>
    </r>
    <r>
      <rPr>
        <b/>
        <vertAlign val="superscript"/>
        <sz val="11"/>
        <rFont val="Calibri"/>
        <family val="2"/>
        <scheme val="minor"/>
      </rPr>
      <t>2</t>
    </r>
    <r>
      <rPr>
        <b/>
        <sz val="11"/>
        <rFont val="Calibri"/>
        <family val="2"/>
        <scheme val="minor"/>
      </rPr>
      <t>/cow</t>
    </r>
  </si>
  <si>
    <r>
      <t>$/m</t>
    </r>
    <r>
      <rPr>
        <b/>
        <vertAlign val="superscript"/>
        <sz val="10"/>
        <color theme="1"/>
        <rFont val="Arial"/>
        <family val="2"/>
      </rPr>
      <t>2</t>
    </r>
  </si>
  <si>
    <t>Freestall 1</t>
  </si>
  <si>
    <t>Freestall 2</t>
  </si>
  <si>
    <t>Freestall 3</t>
  </si>
  <si>
    <t>Freestall 4</t>
  </si>
  <si>
    <t>Plastic covered feed pad / stand-off (concrete slats) 1</t>
  </si>
  <si>
    <t>Plastic covered feed pad / stand-off (concrete slats) 2</t>
  </si>
  <si>
    <t>Plastic covered feed pad / stand-off (concrete slats) 3</t>
  </si>
  <si>
    <t>Plastic covered feed pad / stand-off (concrete slats) 4</t>
  </si>
  <si>
    <t>Plastic covered feed pad / stand-off (concrete slats) 5</t>
  </si>
  <si>
    <t>Plastic covered feed pad / stand-off (soft bedding) 1</t>
  </si>
  <si>
    <t>Plastic covered feed pad / stand-off (soft bedding) 2</t>
  </si>
  <si>
    <t>Cost of Barn</t>
  </si>
  <si>
    <r>
      <t>For 10 m</t>
    </r>
    <r>
      <rPr>
        <b/>
        <vertAlign val="superscript"/>
        <sz val="11"/>
        <rFont val="Calibri"/>
        <family val="2"/>
        <scheme val="minor"/>
      </rPr>
      <t>2</t>
    </r>
    <r>
      <rPr>
        <b/>
        <sz val="11"/>
        <rFont val="Calibri"/>
        <family val="2"/>
        <scheme val="minor"/>
      </rPr>
      <t>/cow</t>
    </r>
  </si>
  <si>
    <t>Investment - Structure</t>
  </si>
  <si>
    <t>Investment - Other Infrastructure and Machinery</t>
  </si>
  <si>
    <t>Barn + Effluent</t>
  </si>
  <si>
    <t>Total Capital</t>
  </si>
  <si>
    <t>Figure used</t>
  </si>
  <si>
    <t>As % Barn</t>
  </si>
  <si>
    <t>Vehicle R&amp;M, Fuel and Oil due to Feeding</t>
  </si>
  <si>
    <t>Machinery*</t>
  </si>
  <si>
    <t xml:space="preserve">A proxy for fertiliser savings from additional supplement has been made by treating all supplement as an "average" feed composition based on pasture silage. The nutrients imported in the feed, net of nutrient exported in the additional milk are deducted from the fertiliser budget. Nutrient prices used are as listed. Spreading costs based on 70kg/ha N and 400 kg/ha for other nutrients. </t>
  </si>
  <si>
    <t>Nutrient imported in "Average Supplement"</t>
  </si>
  <si>
    <t>Nutrient exported in milksolids</t>
  </si>
  <si>
    <t>DM/kgMS</t>
  </si>
  <si>
    <t>R&amp;M on Infrastructure</t>
  </si>
  <si>
    <t>Learning Curves for Achieving Target Production</t>
  </si>
  <si>
    <t>It is acknowledged that it takes time to learn and refine a new system. The calculator lets you choose how long this will take (up to 5 years) based on the degree of change that might be planned. Depending on how long you believe it will take to achieve target the following multipliers are applied to production to reduce income. Costs are not altered. 
For example if you believe you will hit target in Year 5 (left hand column) your Yr 1 production will be 0.8,  Yr2 0.88, Yr3 0.93 and so on.</t>
  </si>
  <si>
    <t>Depreciation rates have been used to estimate operating profit and the salvage value of the asset at the end of the 10 year investment period modelled.</t>
  </si>
  <si>
    <t>Reduction In Regrassing Costs</t>
  </si>
  <si>
    <t>N/A</t>
  </si>
  <si>
    <t>Increased Pasture Harvest as a Result of Standoff</t>
  </si>
  <si>
    <t>% Increase in Pasture Eaten</t>
  </si>
  <si>
    <t>N/A indicates this feed can not fed allocated to animals via this method.</t>
  </si>
  <si>
    <t>Long Term Debt</t>
  </si>
  <si>
    <t>The long term debt rate is used to estimate the Net Farm Income generated in the current system and compare this in the proposed system.</t>
  </si>
  <si>
    <t>Rate %</t>
  </si>
  <si>
    <t>Long term debt</t>
  </si>
  <si>
    <t>Labour Costs</t>
  </si>
  <si>
    <t>Intermediate Level</t>
  </si>
  <si>
    <t>Value</t>
  </si>
  <si>
    <t>(62 x No of cows) + 39,000</t>
  </si>
  <si>
    <t>Based on DairyBase and industry labour surveys the following values have been assigned to farm labour.</t>
  </si>
  <si>
    <t>Regional Costs</t>
  </si>
  <si>
    <t>INCOME</t>
  </si>
  <si>
    <t>EXPENDITURE</t>
  </si>
  <si>
    <t>Overheads - Excl Depreciation ($/kgMS)</t>
  </si>
  <si>
    <t>Regional Valuations - Going Concern ($/ha)</t>
  </si>
  <si>
    <t xml:space="preserve">Other assumptions that have been made on a regional basis are outlined in the table below. </t>
  </si>
  <si>
    <t>R2 Young Stock Grazing ($/hd/wk)</t>
  </si>
  <si>
    <t>Insurance ($/kgMS)</t>
  </si>
  <si>
    <t>Total Working Expenses - including Depn ($/kgMS)</t>
  </si>
  <si>
    <t>Long Term Debt Rates</t>
  </si>
  <si>
    <t>Weighted Average Cost of Capital (WACC)</t>
  </si>
  <si>
    <t>CONTENTS</t>
  </si>
  <si>
    <t>Click on the topic area below to investigate the assumptions made in the spreadsheet. At any time click on the "Contents" cells to return here.</t>
  </si>
  <si>
    <t>Fertiliser Savings</t>
  </si>
  <si>
    <t>Bedding / Manure Spreading Costs</t>
  </si>
  <si>
    <t>Weighted Average Cost of Capital</t>
  </si>
  <si>
    <t>Long Term Payout</t>
  </si>
  <si>
    <t>Once you populate the first two tabs the "Your Results" should have sufficient information to provide you with what we estimate the investment return will be for the proposal you have outlined.</t>
  </si>
  <si>
    <t>The Report has been set up to provide an overview of the current situation and proposal including both our estimates and your estimates. The results can be easily printed for future reference.</t>
  </si>
  <si>
    <t>Production System Logic</t>
  </si>
  <si>
    <t>Financial System Logic</t>
  </si>
  <si>
    <t>The Net Present Value of the investment relies on the weighted average cost of capital (WACC) as a discount factor. This represents the rate the business would accept as a fair opportunity cost for investing in this project and encouraging the owner to maintain investment in the project. The rate was chosen as it represents a fair return to equity above long term debt rates and is equivalent to the inflation adjusted actual returns farmers have received over the last decade at the prevailing debt to equity ratio. 
In this case the NPV has been calculated on a real basis.</t>
  </si>
  <si>
    <t>Disclaimer</t>
  </si>
  <si>
    <t>Purpose of the Calculator</t>
  </si>
  <si>
    <t>One of the most obvious areas of savings is in achieving greater utilisation of feed introduced into the system through the use of a feeding system. Data on the utilisation is not readily available for NZ systems but information from Australia ha been drawn on to provide the estimates below. These estimates include wastage in storage and feeding out.</t>
  </si>
  <si>
    <t>The use of standoff is thought to enable better pasture growth through reducing the negative effects of pugging and overgrazing. Evidence available suggests that a farm would have to have soils that are very susceptible to pugging and be very poorly managed to achieve greater than a 2% gain as a result of eliminating pugging. Accordingly, poorly drained soils have been allocated the greatest benefits.</t>
  </si>
  <si>
    <r>
      <t xml:space="preserve">Heat stress can be alleviated by well designed buildings and exacerbated by poorly designed buildings. Alternative options such as sprinklers in the yard that fully wet the cows and shade cloth in the farm dairy at peak heat times of the day may also be effective at reducing heat stress.
The following table details how many Thermal Heat Index Units (THI's) would be expected to accumulate in a given year, above the breed threshold, for each region resulting in a reduction of 10gMS/THI. For example in Northland 400 THI units suggests a potential loss n production of 4kgMS /cow. The values are different fro each breed as the breeds vary in their ability to cope with heat stress. The breed threshold is listed.
Dairy Australia has a heat stress calculator that you might find useful to test the assumptions made. You will need t select an Australian location with similar characteristics to your own location. This can be found at: </t>
    </r>
    <r>
      <rPr>
        <u/>
        <sz val="11"/>
        <color rgb="FF00B0F0"/>
        <rFont val="Calibri"/>
        <family val="2"/>
        <scheme val="minor"/>
      </rPr>
      <t>www.coolcows.com.au/tools/cost-benefit-calculator.htm</t>
    </r>
    <r>
      <rPr>
        <sz val="11"/>
        <color theme="1"/>
        <rFont val="Calibri"/>
        <family val="2"/>
        <scheme val="minor"/>
      </rPr>
      <t xml:space="preserve"> </t>
    </r>
  </si>
  <si>
    <t>Through case studies it has become obvious that the totals spent on the addition of off paddock infrastructure far exceed the cost of the barn and effluent infrastructure. Other infrastructure such as concrete, feed bunkers and machinery  add an average of 30% to the price of the barn, although there is wide variation. For the purpose of providing a first estimate which you can build on, the calculator estimates other infrastructure at 20% of the cost of the barn and machinery at 10%.</t>
  </si>
  <si>
    <t>R&amp;M on the off paddock infrastructure is difficult to determine as there is not a lot of evidence as to the costs involved. The following estimates are based on what might be budgeted in a commercial building. It is acknowledged that R&amp;M tends to come in lumps rather than in smooth cash flows.</t>
  </si>
  <si>
    <t>Dairy base data for Waikato, Canterbury &amp; Southland was used to look for any relationship between vehicle costs and supplement expenditure. Because scale of the farm influences vehicle costs this was taken back to $/ha. As can be seen the relationship is poor, but suggests that supplement may add 3.7 c/kg in vehicle and fuel costs for every dollar spent on supplement. This has been used as the predictor in the absence of better information.</t>
  </si>
  <si>
    <t>Bedding and manure spreading costs are drawn from farmer case studies and the work carried out in the DairyNZ Southern Wintering Systems Project.</t>
  </si>
  <si>
    <t>During farmer case studies farmers have identified a reduction in regrassing costs due to reduced pugging and overgrazing. It has been assumed that poorly drained land, which is more susceptible to pugging will deliver the greatest benefits.</t>
  </si>
  <si>
    <t xml:space="preserve">Feedpad (centre aisle or troughs) </t>
  </si>
  <si>
    <t>Junior Level</t>
  </si>
  <si>
    <t>R1 Young Stock Grazing ($/had/wk)</t>
  </si>
  <si>
    <t>* The percentage of the machinery cost allocated to the barn is based the additional use it would receive as a result of the barn. For example if tractor time only increased 20% then 20% of tractor related costs would be attributed to the barn.</t>
  </si>
  <si>
    <t>Using the Calculator</t>
  </si>
  <si>
    <t>Feedback on the Calculator</t>
  </si>
  <si>
    <t>Geoff.Taylor@DairyNZ.co.nz</t>
  </si>
  <si>
    <t>Feedback? Email:</t>
  </si>
  <si>
    <t>See Instructions tab for disclaimer</t>
  </si>
  <si>
    <r>
      <t xml:space="preserve">In the </t>
    </r>
    <r>
      <rPr>
        <b/>
        <sz val="11"/>
        <color theme="1"/>
        <rFont val="Calibri"/>
        <family val="2"/>
        <scheme val="minor"/>
      </rPr>
      <t>Proposed System</t>
    </r>
    <r>
      <rPr>
        <sz val="11"/>
        <color theme="1"/>
        <rFont val="Calibri"/>
        <family val="2"/>
        <scheme val="minor"/>
      </rPr>
      <t xml:space="preserve"> the spreadsheet will ask you to balance your production and feed inputs by changing your production or introduced feeds. The change required is signalled in the GREEN box. If feed is not balanced your results may be very misleading.</t>
    </r>
  </si>
  <si>
    <t xml:space="preserve">This calculator has been developed and provided for use for the purpose of generating a "ballpark" indication of the financial returns that might be available through investing in off paddock infrastructure. It should be used a  screening tool to decide if a farmer wants to proceed to a full feasibility study using more farm specific information. 
DairyNZ accepts no liability of any kind whatsoever, including liability by reason of negligence, to any person(s) or entity for losses incurred as a result of placing reliance on the outputs generated by this calculator. </t>
  </si>
  <si>
    <t>Use the amber data entry cells in the "Your Results" tab to replace some of the key assumptions with your own assumptions to better reflect what you know about your farm and your project. Trying different values is a good way to see where the sensitivities lie. Be careful to justify your assumptions. We have placed "Warnings" where we believe you may be too optimistic or pessimistic, however the number you use is up to you.</t>
  </si>
  <si>
    <t xml:space="preserve">Work through tabs in order and fill in the amber cells to reflect either your current system or the proposed system that you wish to move to. When you click on a cell a small box with an arrow may appear, signalling that the cell is a drop down menu. Click on the arrow and select from the options provided.  Also ensure that you follow the data input cells across and complete all fields in the row. </t>
  </si>
  <si>
    <t>Differential (Current - Proposed)</t>
  </si>
  <si>
    <t>What is NPV?</t>
  </si>
  <si>
    <t>What is IRR?</t>
  </si>
  <si>
    <t>What is ROI?</t>
  </si>
  <si>
    <t>What is PP?</t>
  </si>
  <si>
    <t>RETURN</t>
  </si>
  <si>
    <t>New Zealand</t>
  </si>
  <si>
    <t>Other Values</t>
  </si>
  <si>
    <t>This section allows you to vary key inputs for the investment return calculations.</t>
  </si>
  <si>
    <t>Percentage of cost:</t>
  </si>
  <si>
    <t>This calculator has been developed for the purpose of generating a "ballpark" estimate of the financial returns available from investing in off paddock infrastructure in a New Zealand dairy farm system. 
It is not intended to act as the basis for deciding to proceed with investment. Its purpose is to help decide whether or not a full feasibility study should be carried out for the farm business. This analysis should be carried out be a suitably qualified person and use farm specific information. Please read the disclaimer below.</t>
  </si>
  <si>
    <t>Production Breakdown</t>
  </si>
  <si>
    <t>Ensure you balance your feed inputs to achieve target production. 
(Numbers to the right should be 0's)</t>
  </si>
  <si>
    <t>You may leave any of these cells blank and a regional average will be used to calculate a working value.</t>
  </si>
  <si>
    <t xml:space="preserve">What type of off-paddock infrastructure are you interested in? </t>
  </si>
  <si>
    <t>Long-term Payout ($/kgMS Incl Dividend)</t>
  </si>
  <si>
    <r>
      <rPr>
        <b/>
        <sz val="11"/>
        <color theme="1"/>
        <rFont val="Calibri"/>
        <family val="2"/>
        <scheme val="minor"/>
      </rPr>
      <t>Your Estimates:</t>
    </r>
    <r>
      <rPr>
        <sz val="11"/>
        <color theme="1"/>
        <rFont val="Calibri"/>
        <family val="2"/>
        <scheme val="minor"/>
      </rPr>
      <t xml:space="preserve"> In the web based version we expect these cells to be pre-populated with the data contained in "Our Estimate" allowing the user to change it as required.</t>
    </r>
  </si>
  <si>
    <t>By allowing the user to nominate their payout we need to rerun all scenarios to allow valid comparisons to be made.</t>
  </si>
  <si>
    <r>
      <rPr>
        <b/>
        <sz val="11"/>
        <color theme="1"/>
        <rFont val="Calibri"/>
        <family val="2"/>
        <scheme val="minor"/>
      </rPr>
      <t>System Responses:</t>
    </r>
    <r>
      <rPr>
        <sz val="11"/>
        <color theme="1"/>
        <rFont val="Calibri"/>
        <family val="2"/>
        <scheme val="minor"/>
      </rPr>
      <t xml:space="preserve"> The warning signs will explain that the values entered are outside the expected range based on the data provided and the user should proceed with caution.</t>
    </r>
  </si>
  <si>
    <t xml:space="preserve">Value of infrastructure at Year 10 </t>
  </si>
  <si>
    <t>Feed (Incl crop &amp; winter grazing)</t>
  </si>
  <si>
    <t>Young Stock Grazing</t>
  </si>
  <si>
    <t>Other Increased Costs</t>
  </si>
  <si>
    <t>Investment Terminology</t>
  </si>
  <si>
    <t>NPV estimates the value of the investment return in today's dollars to allow comparison between proposals. It quantifies the amount of money you will potentially gain or lose in comparison to an alternate investment in a similar risk category. A positive number indicates a positive investment return and suggests the project should proceed while a negative number signals the opportunity cost of pursuing the project. Identifying this enables a discussion about the trade offs that may occur between financial and non-financial benefits in the final decision to proceed or not.</t>
  </si>
  <si>
    <t>IRR estimates the rate of return for your investment. To think of it another way it is equivalent to the interest rate you might receive on a bank deposit. You need to get a sufficiently high IRR to cover financing costs and risk. As an indicator farmers have had a 10 year average compounded return of around 8% in real terms through investing in farm land. If the IRR is less than this then maybe looking for an alternative investment is a good idea.</t>
  </si>
  <si>
    <t>Assumes each day of cold stress requires an additional 1.75 kgDM/cow. Therefore reducing cold stress represents a saving of this amount that is directed toward milk production.</t>
  </si>
  <si>
    <t>Feed from Supplement &amp; Winter Grazing</t>
  </si>
  <si>
    <r>
      <t>m</t>
    </r>
    <r>
      <rPr>
        <i/>
        <vertAlign val="superscript"/>
        <sz val="11"/>
        <color theme="1"/>
        <rFont val="Calibri"/>
        <family val="2"/>
        <scheme val="minor"/>
      </rPr>
      <t>2</t>
    </r>
    <r>
      <rPr>
        <i/>
        <sz val="11"/>
        <color theme="1"/>
        <rFont val="Calibri"/>
        <family val="2"/>
        <scheme val="minor"/>
      </rPr>
      <t>/cow</t>
    </r>
  </si>
  <si>
    <t xml:space="preserve">Estimated build cost </t>
  </si>
  <si>
    <t>Sensitivity to Feed Price</t>
  </si>
  <si>
    <t>Sensitivity to System Benefits</t>
  </si>
  <si>
    <r>
      <t xml:space="preserve">In order to generate a simple production system model the spreadsheet requires details of the current system's physical inputs and performance to be entered in order to generate a feed eaten profile for the farm, in particular pasture eaten. 
For the proposed system the milk production once again sets the feed requirement.  This feed requirement is met in the first part by the pasture eaten calculated for the current system. System adjustments (as in the diagram) are made to pasture eaten to reflect the benefits that can be attributed to off paddock facilities. This has the effect of increasing pasture eaten and therefore increases milk production from the pasture base at virtually no cost. At the same time this reduces the amount of other feed required to meet the production target, providing savings in feed costs. 
The model forces the user to balance feed inputs with the production target so that a realistic amount of feed is provided to support the production target. 
</t>
    </r>
    <r>
      <rPr>
        <b/>
        <sz val="11"/>
        <color theme="1"/>
        <rFont val="Calibri"/>
        <family val="2"/>
        <scheme val="minor"/>
      </rPr>
      <t>NOTE:</t>
    </r>
    <r>
      <rPr>
        <sz val="11"/>
        <color theme="1"/>
        <rFont val="Calibri"/>
        <family val="2"/>
        <scheme val="minor"/>
      </rPr>
      <t xml:space="preserve"> This model has been developed only for the purpose of providing a quick overview of the likely impacts of adding off farm infrastructure to teh farm business. It should not be used for detailed farm system or financial analysis of investing in off paddock infrastructure. </t>
    </r>
  </si>
  <si>
    <t>Sensitivity - Capital Spend</t>
  </si>
  <si>
    <t>Sensitivity to Production</t>
  </si>
  <si>
    <t>Production  Differential</t>
  </si>
  <si>
    <t>Sensitivity - Feed Price and Payout</t>
  </si>
  <si>
    <t>Sensitivity - System Responses and Payout</t>
  </si>
  <si>
    <t>What is this?</t>
  </si>
  <si>
    <t>The table below demonstrates the sensitivity of the NPV and IRR to capital spend based on Your Values.</t>
  </si>
  <si>
    <t xml:space="preserve">The system responses that are derived from benefits such as reduced pugging, enhanced feed utilisation or a reduction in heat or cold stress result in a considerable amount of additional feed utilised by the cow at no cost to the farm business. Therefore the status quo is very sensitive to changes in the system benefits applied. The following graphs look at what changing this benefit would mean for operating profit. </t>
  </si>
  <si>
    <t xml:space="preserve">Under status quo operating conditions, the factors that will have the greatest impact on operating profit are payout and feed prices. The graphs below illustrate the impact of varying these factors on operating profit. </t>
  </si>
  <si>
    <t>Sensitivity - Hitting Production Targets and Payout</t>
  </si>
  <si>
    <t>*Milk production target is maintained and the "system benefits" are netted off supplement requirements to achieve the production target. Therefore the benefit is reflected as a reduced supplement cost.</t>
  </si>
  <si>
    <t xml:space="preserve">The dynamic nature of risk means that multiple factors need to be evaluated at the same time. The probability estimates below investigate the long term impact of changing the variables of capital cost (+/- 20%), production (-10% / +5%), milk price (+/- $2/kgMS), feed price (+/- 20%), and interest rates (-20% / +40%). By randomly varying the values of each of these factors we get an estimate of the likely outcome. </t>
  </si>
  <si>
    <t>Hitting the forecast target for increase in production is a key driver in achieving return on investment. The following graphs investigate the impact on not hitting the target on operating profit.</t>
  </si>
  <si>
    <t>The capital investment in the off paddock facility can have a major impact on the investment return. The following table demonstrates the change in return that results from either an increase or decrease in capital cost. Case studies indicate that most farmers do have unbudgeted expenditure to get to fully operational status.</t>
  </si>
  <si>
    <t>Estimates how often a positive NPV would occur if calculated across the range of market conditions specified. A value less than 50% is high risk and should be discounted. A value between 50% and 80% suggests the project is finely balanced and worth taking a close look at. A value greater than 80% is relatively low risk.</t>
  </si>
  <si>
    <t>Long-term Payout ($/kgMS)</t>
  </si>
  <si>
    <t>Long-term Dividend ($/kgMS)</t>
  </si>
  <si>
    <t>Estimates how often a positive net farm income (operating profit after tax) will be generated under different market conditions. For example a 20% probability means that the farm will have positive net farm income 1 in 5 years where as an 80% probability indicates a positive outcome 4 out of 5 years. A score of 100% is profitable every year. A score less than 80% indicates you should look at consolidating profitability.</t>
  </si>
  <si>
    <t>The Assumptions tab has been set up to provide the background information used in the generation of the spreadsheet.</t>
  </si>
  <si>
    <t>DairyNZ would really appreciate your feedback on this calculator as you use it. This may be include observed errors, issues that are not readily resolved by the calculator in its current form, or suggestions for tweaks that would make it easier to use, or applicable across a wider range of situations. Whatever your feedback we would love to hear it! Send all correspondence to Geoff Taylor at the address below:</t>
  </si>
  <si>
    <t>Net Farm Income</t>
  </si>
  <si>
    <t>Payback Period</t>
  </si>
  <si>
    <r>
      <t>m</t>
    </r>
    <r>
      <rPr>
        <vertAlign val="superscript"/>
        <sz val="11"/>
        <color theme="1"/>
        <rFont val="Calibri"/>
        <family val="2"/>
        <scheme val="minor"/>
      </rPr>
      <t>2</t>
    </r>
  </si>
  <si>
    <r>
      <t>The cost of the structures has been estimated based on a number of case studies completed by DairyNZ. The values have been adjusted to what we believe are the target stocking densities (m</t>
    </r>
    <r>
      <rPr>
        <vertAlign val="superscript"/>
        <sz val="11"/>
        <rFont val="Calibri"/>
        <family val="2"/>
        <scheme val="minor"/>
      </rPr>
      <t>2</t>
    </r>
    <r>
      <rPr>
        <sz val="11"/>
        <rFont val="Calibri"/>
        <family val="2"/>
        <scheme val="minor"/>
      </rPr>
      <t>/cow) for the three options. 
It should be noted that the concrete slat option at 3.5 is not suited to long term 24/7 stand-off. In order to use it for this purpose the sizing should be increased to 8m2/cow as well. 
Effluent is included in all options to maintain consistency.</t>
    </r>
  </si>
  <si>
    <t xml:space="preserve">The financial inputs are dictated by keeping the model simple enough for the user to recall the information rather than be forced to go away and seek out the data. This means that regional data or long term averages are often assumed including where the user can not recall their own financial data. These assumptions can be referenced on this page.
The calculator estimates the Operating Profit for both the current and proposed systems to allow comparison between the two and encourage the current situation to be considered as a valid option. Where a value has not been entered for farm working expenses in the current system tab the absolute results should be treated with caution. However, the differences between the current and proposed system are more reliable, as the differentials are built on farmer entered information, e.g. feed costs. 
The estimates of operating profit are have interest deducted from them based on the debt position and interest rate provided by the user. If this is not provided a regional average farm value is assumed with a 40% debt to asset ratio.
The differential cash flows are used to generate the financial indicators provided. The time period modelled in the NPV and IRR is 10 years and cash flows have been treated as real, rather than nominal. This means depreciation, inflation and tax effects are excluded from the NPV and IRR analysis.
The salvage value of the infrastructure and machinery has been estimated by depreciating it in accordance with IRD depreciation rates. No attempt has been made to place a commercial value on the structure as there is insufficient evidence to support this at present. The user has been allowed the opportunity to vary this to investigate effects. It has been assumed that dairy company shares, stock and capital feed retain their real value through time.
</t>
  </si>
  <si>
    <t>Compare payback to useful life of asset. Will you have sufficient time to take profits?</t>
  </si>
  <si>
    <t xml:space="preserve">DISCLAIMER: </t>
  </si>
  <si>
    <t>Assumptions Content</t>
  </si>
  <si>
    <t>The table below predicts the likely taxable operating profit in a status quo situation based on the assumptions provided earlier. Taxable operating profit is used as the indicator because both depreciation and interest costs need to be considered when evaluating the benefits of the proposed change. The figures provided are for both "Our Payout" estimates and "Your Values", to allow for comparison.</t>
  </si>
  <si>
    <t>Financial Returns on Proposed System</t>
  </si>
  <si>
    <r>
      <t xml:space="preserve">DISCLAIMER: </t>
    </r>
    <r>
      <rPr>
        <sz val="11"/>
        <color theme="1"/>
        <rFont val="Calibri"/>
        <family val="2"/>
        <scheme val="minor"/>
      </rPr>
      <t xml:space="preserve">This calculator has been developed and provided for use for the purpose of generating a "ballpark" indication of the financial returns that might be available through investing in off paddock infrastructure.  It is dependent on information entered by you, the user, and this information has not been verified or screened for accuracy. The calculator should only be used a  screening tool to decide if a farmer wants to proceed to a full feasibility study using more farm specific information. DairyNZ accepts no liability of any kind whatsoever, including liability by reason of negligence, to any person(s) or entity for losses incurred as a result of placing reliance on the outputs generated by this calculator. </t>
    </r>
  </si>
  <si>
    <t xml:space="preserve">This calculator has been developed and provided for use for the purpose of generating a "ballpark" indication of the financial returns that might be available through investing in off paddock infrastructure. It is dependent on information entered by you, the user, and this information has not been verified or screened for accuracy. The calculator should be used a  screening tool to decide if a farmer wants to proceed to a full feasibility study using more farm specific information.
DairyNZ accepts no liability of any kind whatsoever, including liability by reason of negligence, to any person(s) or entity for losses incurred as a result of placing reliance on the outputs generated by this calculator. </t>
  </si>
  <si>
    <t>Feed Eaten By Non-Lactating Stock (TDM)</t>
  </si>
  <si>
    <t>Production Efficiency (gMS/kgDM)</t>
  </si>
  <si>
    <t>Weighted Average Cost of Capital (Real)</t>
  </si>
  <si>
    <t>Estimated Mature Live Weight (kg)</t>
  </si>
  <si>
    <t>Effective Milking Area (ha)</t>
  </si>
  <si>
    <t xml:space="preserve">This report provides estimates of the likely investment return resulting from building an off-paddock facility on your property. The figures presented are based on information you have supplied and regional averages as appropriate. As a result the contents of the report should be used with caution. It is recommended that this is used as a guide to determine if you would like to go to a full feasibility analysis. The figures presented should not be used as the decision making criteria to justify an investment in off-paddock facilities. </t>
  </si>
  <si>
    <r>
      <t xml:space="preserve">The calculator has used estimates provided by you and from regional benchmarks to construct the likely financial outcomes detailed as "Our Estimates" in this report. Because you know more about your farm and may have already investigated costs and benefits Our Estimates might not line up with your thinking. You can use this page to incorporate your own assumptions about pricing of the infrastructure, major system benefits and other costs and benefits by altering the figures in the </t>
    </r>
    <r>
      <rPr>
        <b/>
        <sz val="11"/>
        <color theme="1"/>
        <rFont val="Calibri"/>
        <family val="2"/>
        <scheme val="minor"/>
      </rPr>
      <t>"Your Values"</t>
    </r>
    <r>
      <rPr>
        <sz val="11"/>
        <color theme="1"/>
        <rFont val="Calibri"/>
        <family val="2"/>
        <scheme val="minor"/>
      </rPr>
      <t xml:space="preserve"> column below. If you wish to change the production, feeding levels, feed price or the price of accompanying shares you will need to return to the "Proposed System" input page and vary the parameters there.</t>
    </r>
  </si>
  <si>
    <t>Total Milk Production (kgMS)</t>
  </si>
  <si>
    <t>Your Milk Processor</t>
  </si>
  <si>
    <t>Estimated Mature Liveweight (kg)</t>
  </si>
  <si>
    <t>Cows Peak milked</t>
  </si>
  <si>
    <t>Milk Production Target (Total kgMS)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</si>
</sst>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6" formatCode="&quot;$&quot;#,##0;[Red]\-&quot;$&quot;#,##0"/>
    <numFmt numFmtId="8" formatCode="&quot;$&quot;#,##0.00;[Red]\-&quot;$&quot;#,##0.00"/>
    <numFmt numFmtId="43" formatCode="_-* #,##0.00_-;\-* #,##0.00_-;_-* &quot;-&quot;??_-;_-@_-"/>
    <numFmt numFmtId="164" formatCode="&quot;$&quot;#,##0.00"/>
    <numFmt numFmtId="165" formatCode="0.000"/>
    <numFmt numFmtId="166" formatCode="0.0"/>
    <numFmt numFmtId="167" formatCode="_-* #,##0_-;\-* #,##0_-;_-* &quot;-&quot;??_-;_-@_-"/>
    <numFmt numFmtId="168" formatCode="&quot;$&quot;#,##0"/>
    <numFmt numFmtId="169" formatCode="#,##0_ ;[Red]\-#,##0\ "/>
    <numFmt numFmtId="170" formatCode="0.0000"/>
    <numFmt numFmtId="171" formatCode="0.0%"/>
    <numFmt numFmtId="172" formatCode="_-* #,##0_-;\-* #,##0_-;_-* &quot;-&quot;?_-;_-@_-"/>
    <numFmt numFmtId="173" formatCode="#,##0.0_ ;[Red]\-#,##0.0\ "/>
    <numFmt numFmtId="174" formatCode="#,##0.00_ ;[Red]\-#,##0.00\ "/>
    <numFmt numFmtId="175" formatCode="#,##0_ ;\-#,##0\ "/>
    <numFmt numFmtId="176" formatCode="#,##0.00_ ;\-#,##0.00\ "/>
  </numFmts>
  <fonts count="62"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i/>
      <sz val="11"/>
      <color theme="1"/>
      <name val="Calibri"/>
      <family val="2"/>
      <scheme val="minor"/>
    </font>
    <font>
      <b/>
      <i/>
      <sz val="11"/>
      <color theme="1"/>
      <name val="Calibri"/>
      <family val="2"/>
      <scheme val="minor"/>
    </font>
    <font>
      <sz val="10"/>
      <color theme="1"/>
      <name val="Calibri"/>
      <family val="2"/>
      <scheme val="minor"/>
    </font>
    <font>
      <b/>
      <i/>
      <sz val="10"/>
      <color theme="1"/>
      <name val="Calibri"/>
      <family val="2"/>
      <scheme val="minor"/>
    </font>
    <font>
      <sz val="11"/>
      <color theme="0" tint="-0.34998626667073579"/>
      <name val="Calibri"/>
      <family val="2"/>
      <scheme val="minor"/>
    </font>
    <font>
      <sz val="10"/>
      <color rgb="FFFF0000"/>
      <name val="Calibri"/>
      <family val="2"/>
      <scheme val="minor"/>
    </font>
    <font>
      <sz val="11"/>
      <color rgb="FFFF0000"/>
      <name val="Calibri"/>
      <family val="2"/>
      <scheme val="minor"/>
    </font>
    <font>
      <b/>
      <sz val="12"/>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b/>
      <i/>
      <sz val="11"/>
      <name val="Calibri"/>
      <family val="2"/>
      <scheme val="minor"/>
    </font>
    <font>
      <i/>
      <sz val="11"/>
      <name val="Calibri"/>
      <family val="2"/>
      <scheme val="minor"/>
    </font>
    <font>
      <i/>
      <sz val="10"/>
      <name val="Calibri"/>
      <family val="2"/>
      <scheme val="minor"/>
    </font>
    <font>
      <i/>
      <sz val="10"/>
      <color theme="1"/>
      <name val="Calibri"/>
      <family val="2"/>
      <scheme val="minor"/>
    </font>
    <font>
      <sz val="9"/>
      <color indexed="81"/>
      <name val="Tahoma"/>
      <family val="2"/>
    </font>
    <font>
      <b/>
      <sz val="14"/>
      <name val="Calibri"/>
      <family val="2"/>
      <scheme val="minor"/>
    </font>
    <font>
      <b/>
      <i/>
      <sz val="9"/>
      <name val="Calibri"/>
      <family val="2"/>
      <scheme val="minor"/>
    </font>
    <font>
      <vertAlign val="superscript"/>
      <sz val="11"/>
      <color theme="1"/>
      <name val="Calibri"/>
      <family val="2"/>
      <scheme val="minor"/>
    </font>
    <font>
      <b/>
      <sz val="10"/>
      <color theme="1"/>
      <name val="Calibri"/>
      <family val="2"/>
      <scheme val="minor"/>
    </font>
    <font>
      <b/>
      <sz val="16"/>
      <color theme="1"/>
      <name val="Calibri"/>
      <family val="2"/>
      <scheme val="minor"/>
    </font>
    <font>
      <sz val="11"/>
      <color rgb="FF3F3F76"/>
      <name val="Calibri"/>
      <family val="2"/>
      <scheme val="minor"/>
    </font>
    <font>
      <b/>
      <i/>
      <sz val="10"/>
      <name val="Calibri"/>
      <family val="2"/>
      <scheme val="minor"/>
    </font>
    <font>
      <sz val="8"/>
      <color theme="1"/>
      <name val="Calibri"/>
      <family val="2"/>
      <scheme val="minor"/>
    </font>
    <font>
      <b/>
      <sz val="11"/>
      <color rgb="FFFF0000"/>
      <name val="Calibri"/>
      <family val="2"/>
      <scheme val="minor"/>
    </font>
    <font>
      <b/>
      <sz val="8"/>
      <color theme="1"/>
      <name val="Calibri"/>
      <family val="2"/>
      <scheme val="minor"/>
    </font>
    <font>
      <sz val="10"/>
      <color theme="1"/>
      <name val="Arial"/>
      <family val="2"/>
    </font>
    <font>
      <b/>
      <sz val="10"/>
      <color theme="1"/>
      <name val="Arial"/>
      <family val="2"/>
    </font>
    <font>
      <i/>
      <sz val="10"/>
      <color theme="0" tint="-0.499984740745262"/>
      <name val="Calibri"/>
      <family val="2"/>
      <scheme val="minor"/>
    </font>
    <font>
      <sz val="11"/>
      <color theme="0" tint="-0.499984740745262"/>
      <name val="Calibri"/>
      <family val="2"/>
      <scheme val="minor"/>
    </font>
    <font>
      <b/>
      <i/>
      <sz val="10"/>
      <color theme="0" tint="-0.499984740745262"/>
      <name val="Calibri"/>
      <family val="2"/>
      <scheme val="minor"/>
    </font>
    <font>
      <sz val="12"/>
      <color theme="1"/>
      <name val="Calibri"/>
      <family val="2"/>
      <scheme val="minor"/>
    </font>
    <font>
      <sz val="9"/>
      <color theme="1"/>
      <name val="Calibri"/>
      <family val="2"/>
      <scheme val="minor"/>
    </font>
    <font>
      <b/>
      <i/>
      <sz val="12"/>
      <color theme="1"/>
      <name val="Calibri"/>
      <family val="2"/>
      <scheme val="minor"/>
    </font>
    <font>
      <b/>
      <i/>
      <sz val="14"/>
      <name val="Calibri"/>
      <family val="2"/>
      <scheme val="minor"/>
    </font>
    <font>
      <b/>
      <i/>
      <sz val="14"/>
      <color theme="1"/>
      <name val="Calibri"/>
      <family val="2"/>
      <scheme val="minor"/>
    </font>
    <font>
      <sz val="11"/>
      <color rgb="FF333333"/>
      <name val="Arial"/>
      <family val="2"/>
    </font>
    <font>
      <b/>
      <sz val="11"/>
      <color rgb="FF333333"/>
      <name val="Calibri"/>
      <family val="2"/>
      <scheme val="minor"/>
    </font>
    <font>
      <sz val="11"/>
      <color rgb="FF333333"/>
      <name val="Calibri"/>
      <family val="2"/>
      <scheme val="minor"/>
    </font>
    <font>
      <i/>
      <sz val="9"/>
      <color rgb="FF333333"/>
      <name val="Calibri"/>
      <family val="2"/>
      <scheme val="minor"/>
    </font>
    <font>
      <b/>
      <i/>
      <sz val="11"/>
      <color rgb="FF333333"/>
      <name val="Calibri"/>
      <family val="2"/>
      <scheme val="minor"/>
    </font>
    <font>
      <b/>
      <vertAlign val="superscript"/>
      <sz val="11"/>
      <name val="Calibri"/>
      <family val="2"/>
      <scheme val="minor"/>
    </font>
    <font>
      <b/>
      <vertAlign val="superscript"/>
      <sz val="10"/>
      <color theme="1"/>
      <name val="Arial"/>
      <family val="2"/>
    </font>
    <font>
      <u/>
      <sz val="11"/>
      <color theme="10"/>
      <name val="Calibri"/>
      <family val="2"/>
      <scheme val="minor"/>
    </font>
    <font>
      <u/>
      <sz val="11"/>
      <color theme="0"/>
      <name val="Calibri"/>
      <family val="2"/>
      <scheme val="minor"/>
    </font>
    <font>
      <b/>
      <u/>
      <sz val="11"/>
      <color theme="0"/>
      <name val="Calibri"/>
      <family val="2"/>
      <scheme val="minor"/>
    </font>
    <font>
      <sz val="14"/>
      <color theme="1"/>
      <name val="Calibri"/>
      <family val="2"/>
      <scheme val="minor"/>
    </font>
    <font>
      <b/>
      <sz val="11"/>
      <color theme="0"/>
      <name val="Calibri"/>
      <family val="2"/>
      <scheme val="minor"/>
    </font>
    <font>
      <u/>
      <sz val="11"/>
      <color rgb="FF00B0F0"/>
      <name val="Calibri"/>
      <family val="2"/>
      <scheme val="minor"/>
    </font>
    <font>
      <b/>
      <u/>
      <sz val="14"/>
      <color theme="0"/>
      <name val="Calibri"/>
      <family val="2"/>
      <scheme val="minor"/>
    </font>
    <font>
      <vertAlign val="superscript"/>
      <sz val="11"/>
      <name val="Calibri"/>
      <family val="2"/>
      <scheme val="minor"/>
    </font>
    <font>
      <i/>
      <vertAlign val="superscript"/>
      <sz val="11"/>
      <color theme="1"/>
      <name val="Calibri"/>
      <family val="2"/>
      <scheme val="minor"/>
    </font>
    <font>
      <sz val="11"/>
      <color indexed="81"/>
      <name val="Tahoma"/>
      <family val="2"/>
    </font>
    <font>
      <b/>
      <sz val="14"/>
      <color rgb="FFFF0000"/>
      <name val="Calibri"/>
      <family val="2"/>
      <scheme val="minor"/>
    </font>
    <font>
      <b/>
      <sz val="9"/>
      <color indexed="81"/>
      <name val="Tahoma"/>
      <charset val="1"/>
    </font>
    <font>
      <b/>
      <sz val="9"/>
      <color indexed="81"/>
      <name val="Tahoma"/>
      <family val="2"/>
    </font>
    <font>
      <b/>
      <sz val="11"/>
      <color rgb="FF3F3F76"/>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rgb="FFFFCC99"/>
      </patternFill>
    </fill>
    <fill>
      <patternFill patternType="solid">
        <fgColor theme="3" tint="0.59999389629810485"/>
        <bgColor indexed="64"/>
      </patternFill>
    </fill>
    <fill>
      <patternFill patternType="solid">
        <fgColor theme="0" tint="-0.249977111117893"/>
        <bgColor indexed="64"/>
      </patternFill>
    </fill>
    <fill>
      <patternFill patternType="solid">
        <fgColor rgb="FFA5A5A5"/>
      </patternFill>
    </fill>
    <fill>
      <patternFill patternType="solid">
        <fgColor theme="0"/>
        <bgColor indexed="64"/>
      </patternFill>
    </fill>
    <fill>
      <patternFill patternType="solid">
        <fgColor theme="5" tint="0.59999389629810485"/>
        <bgColor indexed="64"/>
      </patternFill>
    </fill>
  </fills>
  <borders count="75">
    <border>
      <left/>
      <right/>
      <top/>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top style="thin">
        <color auto="1"/>
      </top>
      <bottom style="thin">
        <color auto="1"/>
      </bottom>
      <diagonal/>
    </border>
    <border>
      <left/>
      <right/>
      <top style="thin">
        <color indexed="64"/>
      </top>
      <bottom style="medium">
        <color indexed="64"/>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medium">
        <color auto="1"/>
      </right>
      <top style="thin">
        <color auto="1"/>
      </top>
      <bottom/>
      <diagonal/>
    </border>
    <border>
      <left/>
      <right style="medium">
        <color indexed="64"/>
      </right>
      <top style="thin">
        <color auto="1"/>
      </top>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auto="1"/>
      </left>
      <right style="medium">
        <color auto="1"/>
      </right>
      <top style="thin">
        <color auto="1"/>
      </top>
      <bottom/>
      <diagonal/>
    </border>
    <border>
      <left/>
      <right style="medium">
        <color auto="1"/>
      </right>
      <top style="medium">
        <color auto="1"/>
      </top>
      <bottom style="medium">
        <color indexed="64"/>
      </bottom>
      <diagonal/>
    </border>
    <border>
      <left/>
      <right/>
      <top style="thin">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auto="1"/>
      </bottom>
      <diagonal/>
    </border>
    <border>
      <left style="thick">
        <color rgb="FF0070C0"/>
      </left>
      <right style="thick">
        <color rgb="FF0070C0"/>
      </right>
      <top style="thick">
        <color rgb="FF0070C0"/>
      </top>
      <bottom style="thick">
        <color rgb="FF0070C0"/>
      </bottom>
      <diagonal/>
    </border>
    <border>
      <left style="thin">
        <color rgb="FF7F7F7F"/>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indexed="64"/>
      </left>
      <right/>
      <top/>
      <bottom style="thin">
        <color indexed="64"/>
      </bottom>
      <diagonal/>
    </border>
    <border>
      <left/>
      <right/>
      <top/>
      <bottom style="double">
        <color auto="1"/>
      </bottom>
      <diagonal/>
    </border>
    <border>
      <left style="thin">
        <color rgb="FF7F7F7F"/>
      </left>
      <right style="thin">
        <color rgb="FF7F7F7F"/>
      </right>
      <top style="thin">
        <color indexed="64"/>
      </top>
      <bottom style="medium">
        <color indexed="64"/>
      </bottom>
      <diagonal/>
    </border>
    <border>
      <left style="medium">
        <color rgb="FFCCE2F3"/>
      </left>
      <right/>
      <top style="medium">
        <color rgb="FFCCE2F3"/>
      </top>
      <bottom/>
      <diagonal/>
    </border>
    <border>
      <left style="medium">
        <color rgb="FFCCE2F3"/>
      </left>
      <right style="medium">
        <color rgb="FFCCE2F3"/>
      </right>
      <top style="medium">
        <color rgb="FFCCE2F3"/>
      </top>
      <bottom/>
      <diagonal/>
    </border>
    <border>
      <left/>
      <right/>
      <top/>
      <bottom style="medium">
        <color indexed="64"/>
      </bottom>
      <diagonal/>
    </border>
    <border>
      <left style="thin">
        <color indexed="64"/>
      </left>
      <right/>
      <top/>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7F7F7F"/>
      </left>
      <right/>
      <top/>
      <bottom/>
      <diagonal/>
    </border>
  </borders>
  <cellStyleXfs count="7">
    <xf numFmtId="0" fontId="0" fillId="0" borderId="0"/>
    <xf numFmtId="9" fontId="1" fillId="0" borderId="0" applyFont="0" applyFill="0" applyBorder="0" applyAlignment="0" applyProtection="0"/>
    <xf numFmtId="43" fontId="1" fillId="0" borderId="0" applyFont="0" applyFill="0" applyBorder="0" applyAlignment="0" applyProtection="0"/>
    <xf numFmtId="0" fontId="10" fillId="0" borderId="0" applyNumberFormat="0" applyFill="0" applyBorder="0" applyAlignment="0" applyProtection="0"/>
    <xf numFmtId="0" fontId="26" fillId="4" borderId="39" applyNumberFormat="0" applyAlignment="0" applyProtection="0"/>
    <xf numFmtId="0" fontId="48" fillId="0" borderId="0" applyNumberFormat="0" applyFill="0" applyBorder="0" applyAlignment="0" applyProtection="0"/>
    <xf numFmtId="0" fontId="52" fillId="7" borderId="73" applyNumberFormat="0" applyAlignment="0" applyProtection="0"/>
  </cellStyleXfs>
  <cellXfs count="1067">
    <xf numFmtId="0" fontId="0" fillId="0" borderId="0" xfId="0"/>
    <xf numFmtId="0" fontId="2" fillId="0" borderId="0" xfId="0" applyFont="1"/>
    <xf numFmtId="0" fontId="0" fillId="0" borderId="0" xfId="0" applyAlignment="1">
      <alignment vertical="center"/>
    </xf>
    <xf numFmtId="0" fontId="0" fillId="0" borderId="0" xfId="0" applyAlignment="1">
      <alignment vertical="center" wrapText="1"/>
    </xf>
    <xf numFmtId="0" fontId="2" fillId="0" borderId="0" xfId="0" applyFont="1" applyAlignment="1">
      <alignment vertical="center"/>
    </xf>
    <xf numFmtId="0" fontId="3" fillId="0" borderId="0" xfId="0" applyFont="1"/>
    <xf numFmtId="0" fontId="5" fillId="0" borderId="0" xfId="0" applyFont="1"/>
    <xf numFmtId="0" fontId="0" fillId="0" borderId="0" xfId="0" applyFont="1"/>
    <xf numFmtId="0" fontId="0" fillId="0" borderId="0" xfId="0" applyFont="1" applyAlignment="1">
      <alignment vertical="center" wrapText="1"/>
    </xf>
    <xf numFmtId="0" fontId="0" fillId="0" borderId="0" xfId="0" applyAlignment="1">
      <alignment horizontal="right" vertical="center"/>
    </xf>
    <xf numFmtId="0" fontId="2" fillId="0" borderId="13" xfId="0" applyFont="1" applyBorder="1" applyAlignment="1">
      <alignment vertical="center"/>
    </xf>
    <xf numFmtId="0" fontId="0" fillId="0" borderId="13" xfId="0" applyBorder="1" applyAlignment="1">
      <alignment vertical="center"/>
    </xf>
    <xf numFmtId="167" fontId="0" fillId="0" borderId="0" xfId="2" applyNumberFormat="1" applyFont="1"/>
    <xf numFmtId="0" fontId="0" fillId="0" borderId="0" xfId="0" applyFill="1"/>
    <xf numFmtId="166" fontId="0" fillId="0" borderId="0" xfId="0" applyNumberFormat="1"/>
    <xf numFmtId="0" fontId="14" fillId="0" borderId="0" xfId="0" applyFont="1"/>
    <xf numFmtId="167" fontId="14" fillId="0" borderId="0" xfId="2" applyNumberFormat="1" applyFont="1" applyFill="1" applyBorder="1"/>
    <xf numFmtId="164" fontId="14" fillId="0" borderId="0" xfId="0" applyNumberFormat="1" applyFont="1" applyFill="1" applyBorder="1"/>
    <xf numFmtId="0" fontId="14" fillId="0" borderId="0" xfId="0" applyFont="1" applyFill="1" applyBorder="1"/>
    <xf numFmtId="167" fontId="14" fillId="0" borderId="0" xfId="2" applyNumberFormat="1" applyFont="1"/>
    <xf numFmtId="167" fontId="14" fillId="0" borderId="0" xfId="0" applyNumberFormat="1" applyFont="1"/>
    <xf numFmtId="9" fontId="14" fillId="0" borderId="0" xfId="0" applyNumberFormat="1" applyFont="1"/>
    <xf numFmtId="43" fontId="14" fillId="0" borderId="0" xfId="0" applyNumberFormat="1" applyFont="1"/>
    <xf numFmtId="0" fontId="15" fillId="0" borderId="0" xfId="0" applyFont="1"/>
    <xf numFmtId="0" fontId="15" fillId="0" borderId="0" xfId="0" applyFont="1" applyAlignment="1">
      <alignment horizontal="left"/>
    </xf>
    <xf numFmtId="0" fontId="16" fillId="0" borderId="0" xfId="0" applyFont="1"/>
    <xf numFmtId="9" fontId="16" fillId="0" borderId="0" xfId="1" applyFont="1"/>
    <xf numFmtId="0" fontId="14" fillId="0" borderId="0" xfId="0" applyFont="1" applyAlignment="1">
      <alignment horizontal="left" indent="1"/>
    </xf>
    <xf numFmtId="0" fontId="15" fillId="3" borderId="0" xfId="0" applyFont="1" applyFill="1" applyAlignment="1">
      <alignment horizontal="left" indent="1"/>
    </xf>
    <xf numFmtId="0" fontId="15" fillId="3" borderId="0" xfId="0" applyFont="1" applyFill="1"/>
    <xf numFmtId="167" fontId="15" fillId="3" borderId="0" xfId="2" applyNumberFormat="1" applyFont="1" applyFill="1"/>
    <xf numFmtId="0" fontId="14" fillId="0" borderId="0" xfId="0" applyFont="1" applyAlignment="1">
      <alignment horizontal="left"/>
    </xf>
    <xf numFmtId="0" fontId="15" fillId="3" borderId="0" xfId="0" applyFont="1" applyFill="1" applyAlignment="1">
      <alignment horizontal="left"/>
    </xf>
    <xf numFmtId="167" fontId="15" fillId="3" borderId="0" xfId="0" applyNumberFormat="1" applyFont="1" applyFill="1"/>
    <xf numFmtId="0" fontId="16" fillId="3" borderId="0" xfId="0" applyFont="1" applyFill="1"/>
    <xf numFmtId="167" fontId="16" fillId="0" borderId="0" xfId="0" applyNumberFormat="1" applyFont="1"/>
    <xf numFmtId="167" fontId="16" fillId="0" borderId="0" xfId="2" applyNumberFormat="1" applyFont="1"/>
    <xf numFmtId="0" fontId="17" fillId="0" borderId="0" xfId="0" applyFont="1"/>
    <xf numFmtId="3" fontId="15" fillId="3" borderId="0" xfId="0" applyNumberFormat="1" applyFont="1" applyFill="1"/>
    <xf numFmtId="6" fontId="14" fillId="0" borderId="0" xfId="0" applyNumberFormat="1" applyFont="1"/>
    <xf numFmtId="8" fontId="14" fillId="0" borderId="0" xfId="0" applyNumberFormat="1" applyFont="1"/>
    <xf numFmtId="0" fontId="14" fillId="0" borderId="0" xfId="0" applyNumberFormat="1" applyFont="1" applyAlignment="1">
      <alignment horizontal="left" indent="1"/>
    </xf>
    <xf numFmtId="9" fontId="14" fillId="0" borderId="0" xfId="1" applyFont="1"/>
    <xf numFmtId="0" fontId="14" fillId="0" borderId="0" xfId="0" applyFont="1" applyAlignment="1">
      <alignment horizontal="right"/>
    </xf>
    <xf numFmtId="171" fontId="14" fillId="0" borderId="0" xfId="0" applyNumberFormat="1" applyFont="1"/>
    <xf numFmtId="10" fontId="14" fillId="0" borderId="0" xfId="0" applyNumberFormat="1" applyFont="1"/>
    <xf numFmtId="0" fontId="6" fillId="0" borderId="0" xfId="0" applyFont="1" applyAlignment="1">
      <alignment vertical="center"/>
    </xf>
    <xf numFmtId="2" fontId="14" fillId="0" borderId="0" xfId="0" applyNumberFormat="1" applyFont="1"/>
    <xf numFmtId="0" fontId="13" fillId="0" borderId="0" xfId="0" applyFont="1" applyAlignment="1">
      <alignment horizontal="center" wrapText="1"/>
    </xf>
    <xf numFmtId="0" fontId="12" fillId="0" borderId="0" xfId="0" applyFont="1" applyAlignment="1">
      <alignment horizontal="center"/>
    </xf>
    <xf numFmtId="0" fontId="0" fillId="0" borderId="0" xfId="0" applyFont="1" applyAlignment="1">
      <alignment horizontal="left" vertical="center" indent="2"/>
    </xf>
    <xf numFmtId="0" fontId="11" fillId="0" borderId="0" xfId="0" applyFont="1"/>
    <xf numFmtId="167" fontId="0" fillId="0" borderId="0" xfId="0" applyNumberFormat="1"/>
    <xf numFmtId="0" fontId="11" fillId="0" borderId="0" xfId="0" applyFont="1" applyAlignment="1">
      <alignment horizontal="left" vertical="center"/>
    </xf>
    <xf numFmtId="0" fontId="15" fillId="0" borderId="0" xfId="0" applyFont="1" applyAlignment="1">
      <alignment horizontal="center"/>
    </xf>
    <xf numFmtId="0" fontId="18" fillId="0" borderId="0" xfId="0" applyFont="1" applyAlignment="1">
      <alignment horizontal="right"/>
    </xf>
    <xf numFmtId="43" fontId="18" fillId="0" borderId="0" xfId="0" applyNumberFormat="1" applyFont="1" applyAlignment="1">
      <alignment horizontal="right"/>
    </xf>
    <xf numFmtId="0" fontId="19" fillId="0" borderId="0" xfId="0" applyFont="1" applyAlignment="1">
      <alignment horizontal="right"/>
    </xf>
    <xf numFmtId="168" fontId="0" fillId="0" borderId="0" xfId="0" applyNumberFormat="1" applyAlignment="1">
      <alignment horizontal="center"/>
    </xf>
    <xf numFmtId="0" fontId="0" fillId="0" borderId="0" xfId="0" applyAlignment="1">
      <alignment horizontal="left" indent="1"/>
    </xf>
    <xf numFmtId="9" fontId="0" fillId="0" borderId="0" xfId="1" applyFont="1"/>
    <xf numFmtId="9" fontId="0" fillId="0" borderId="0" xfId="1" applyFont="1" applyAlignment="1">
      <alignment horizontal="right"/>
    </xf>
    <xf numFmtId="0" fontId="21" fillId="0" borderId="0" xfId="0" applyFont="1"/>
    <xf numFmtId="1" fontId="14" fillId="0" borderId="0" xfId="0" applyNumberFormat="1" applyFont="1"/>
    <xf numFmtId="9" fontId="15" fillId="0" borderId="0" xfId="1" applyFont="1"/>
    <xf numFmtId="0" fontId="16" fillId="0" borderId="0" xfId="0" applyFont="1" applyAlignment="1">
      <alignment horizontal="right"/>
    </xf>
    <xf numFmtId="167" fontId="15" fillId="0" borderId="0" xfId="2" applyNumberFormat="1" applyFont="1"/>
    <xf numFmtId="0" fontId="15" fillId="0" borderId="0" xfId="0" applyFont="1" applyAlignment="1">
      <alignment horizontal="center" vertical="center"/>
    </xf>
    <xf numFmtId="0" fontId="12" fillId="0" borderId="0" xfId="0" applyFont="1"/>
    <xf numFmtId="167" fontId="0" fillId="0" borderId="0" xfId="2" applyNumberFormat="1" applyFont="1" applyAlignment="1">
      <alignment horizontal="center"/>
    </xf>
    <xf numFmtId="0" fontId="13" fillId="0" borderId="0" xfId="0" applyFont="1"/>
    <xf numFmtId="43" fontId="14" fillId="0" borderId="0" xfId="2" applyNumberFormat="1" applyFont="1"/>
    <xf numFmtId="0" fontId="0" fillId="0" borderId="13" xfId="0" applyBorder="1"/>
    <xf numFmtId="167" fontId="0" fillId="0" borderId="13" xfId="2" applyNumberFormat="1" applyFont="1" applyBorder="1"/>
    <xf numFmtId="9" fontId="0" fillId="0" borderId="13" xfId="1" applyFont="1" applyBorder="1"/>
    <xf numFmtId="9" fontId="2" fillId="0" borderId="13" xfId="0" applyNumberFormat="1" applyFont="1" applyBorder="1"/>
    <xf numFmtId="0" fontId="2" fillId="0" borderId="13" xfId="0" applyFont="1" applyBorder="1" applyAlignment="1">
      <alignment horizontal="center" vertical="center" wrapText="1"/>
    </xf>
    <xf numFmtId="0" fontId="15" fillId="0" borderId="0" xfId="0" applyFont="1" applyAlignment="1">
      <alignment vertical="center"/>
    </xf>
    <xf numFmtId="169" fontId="15" fillId="0" borderId="0" xfId="2" applyNumberFormat="1" applyFont="1"/>
    <xf numFmtId="0" fontId="14" fillId="0" borderId="0" xfId="0" applyFont="1" applyAlignment="1">
      <alignment horizontal="left" indent="2"/>
    </xf>
    <xf numFmtId="0" fontId="0" fillId="0" borderId="0" xfId="0" applyAlignment="1">
      <alignment horizontal="left" indent="2"/>
    </xf>
    <xf numFmtId="0" fontId="14" fillId="0" borderId="13" xfId="0" applyFont="1" applyBorder="1"/>
    <xf numFmtId="171" fontId="0" fillId="0" borderId="13" xfId="1" applyNumberFormat="1" applyFont="1" applyBorder="1" applyAlignment="1">
      <alignment horizontal="center"/>
    </xf>
    <xf numFmtId="9" fontId="0" fillId="0" borderId="13" xfId="1" applyFont="1" applyBorder="1" applyAlignment="1">
      <alignment horizontal="center"/>
    </xf>
    <xf numFmtId="166" fontId="0" fillId="0" borderId="13" xfId="0" applyNumberFormat="1" applyBorder="1" applyAlignment="1">
      <alignment horizontal="center"/>
    </xf>
    <xf numFmtId="0" fontId="14" fillId="0" borderId="13" xfId="0" applyFont="1" applyBorder="1" applyAlignment="1">
      <alignment horizontal="center"/>
    </xf>
    <xf numFmtId="0" fontId="5" fillId="0" borderId="13" xfId="0" applyFont="1" applyBorder="1" applyAlignment="1">
      <alignment horizontal="center" vertical="center" wrapText="1"/>
    </xf>
    <xf numFmtId="0" fontId="16" fillId="0" borderId="13" xfId="0" applyFont="1" applyBorder="1" applyAlignment="1">
      <alignment horizontal="center" wrapText="1"/>
    </xf>
    <xf numFmtId="9" fontId="14" fillId="0" borderId="13" xfId="0" applyNumberFormat="1" applyFont="1" applyBorder="1" applyAlignment="1">
      <alignment horizontal="center"/>
    </xf>
    <xf numFmtId="165" fontId="14" fillId="0" borderId="0" xfId="1" applyNumberFormat="1" applyFont="1"/>
    <xf numFmtId="165" fontId="14" fillId="0" borderId="0" xfId="0" applyNumberFormat="1" applyFont="1"/>
    <xf numFmtId="171" fontId="14" fillId="0" borderId="0" xfId="1" applyNumberFormat="1" applyFont="1"/>
    <xf numFmtId="0" fontId="22" fillId="0" borderId="13" xfId="0" applyFont="1" applyBorder="1"/>
    <xf numFmtId="0" fontId="15" fillId="0" borderId="13" xfId="0" applyFont="1" applyBorder="1" applyAlignment="1">
      <alignment horizontal="center"/>
    </xf>
    <xf numFmtId="0" fontId="11" fillId="0" borderId="35" xfId="0" applyFont="1" applyBorder="1" applyAlignment="1">
      <alignment horizontal="left" vertical="center"/>
    </xf>
    <xf numFmtId="0" fontId="0" fillId="0" borderId="35" xfId="0" applyBorder="1"/>
    <xf numFmtId="0" fontId="19" fillId="0" borderId="35" xfId="0" applyFont="1" applyBorder="1" applyAlignment="1">
      <alignment horizontal="right"/>
    </xf>
    <xf numFmtId="0" fontId="18" fillId="0" borderId="35" xfId="0" applyFont="1" applyBorder="1" applyAlignment="1">
      <alignment horizontal="right"/>
    </xf>
    <xf numFmtId="167" fontId="11" fillId="0" borderId="35" xfId="2" applyNumberFormat="1" applyFont="1" applyBorder="1" applyAlignment="1">
      <alignment horizontal="left" vertical="center"/>
    </xf>
    <xf numFmtId="169" fontId="16" fillId="3" borderId="0" xfId="0" applyNumberFormat="1" applyFont="1" applyFill="1"/>
    <xf numFmtId="0" fontId="16" fillId="0" borderId="0" xfId="0" applyFont="1" applyAlignment="1">
      <alignment horizontal="left"/>
    </xf>
    <xf numFmtId="167" fontId="14" fillId="0" borderId="0" xfId="2" applyNumberFormat="1" applyFont="1" applyAlignment="1">
      <alignment horizontal="right"/>
    </xf>
    <xf numFmtId="0" fontId="15" fillId="0" borderId="13" xfId="0" applyFont="1" applyBorder="1"/>
    <xf numFmtId="0" fontId="16" fillId="0" borderId="13" xfId="0" applyFont="1" applyBorder="1"/>
    <xf numFmtId="171" fontId="14" fillId="0" borderId="13" xfId="1" applyNumberFormat="1" applyFont="1" applyBorder="1"/>
    <xf numFmtId="10" fontId="14" fillId="0" borderId="13" xfId="1" applyNumberFormat="1" applyFont="1" applyBorder="1"/>
    <xf numFmtId="0" fontId="5" fillId="0" borderId="0" xfId="0" applyFont="1" applyAlignment="1">
      <alignment horizontal="right" vertical="center" indent="2"/>
    </xf>
    <xf numFmtId="0" fontId="0" fillId="0" borderId="19" xfId="0" applyBorder="1"/>
    <xf numFmtId="167" fontId="5" fillId="0" borderId="19" xfId="2" applyNumberFormat="1" applyFont="1" applyBorder="1"/>
    <xf numFmtId="0" fontId="0" fillId="0" borderId="0" xfId="0" applyBorder="1"/>
    <xf numFmtId="167" fontId="5" fillId="0" borderId="0" xfId="2" applyNumberFormat="1" applyFont="1" applyBorder="1"/>
    <xf numFmtId="43" fontId="18" fillId="0" borderId="0" xfId="0" applyNumberFormat="1" applyFont="1" applyBorder="1" applyAlignment="1">
      <alignment horizontal="right"/>
    </xf>
    <xf numFmtId="43" fontId="5" fillId="0" borderId="19" xfId="2" applyNumberFormat="1" applyFont="1" applyBorder="1"/>
    <xf numFmtId="0" fontId="2" fillId="0" borderId="13" xfId="0" applyFont="1" applyBorder="1" applyAlignment="1">
      <alignment horizontal="center" vertical="center"/>
    </xf>
    <xf numFmtId="9" fontId="0" fillId="0" borderId="13" xfId="0" applyNumberFormat="1" applyBorder="1" applyAlignment="1">
      <alignment horizontal="center"/>
    </xf>
    <xf numFmtId="43" fontId="14" fillId="0" borderId="0" xfId="2" applyFont="1"/>
    <xf numFmtId="167" fontId="0" fillId="0" borderId="35" xfId="0" applyNumberFormat="1" applyBorder="1"/>
    <xf numFmtId="167" fontId="14" fillId="0" borderId="35" xfId="0" applyNumberFormat="1" applyFont="1" applyBorder="1"/>
    <xf numFmtId="167" fontId="5" fillId="0" borderId="35" xfId="0" applyNumberFormat="1" applyFont="1" applyBorder="1"/>
    <xf numFmtId="167" fontId="16" fillId="0" borderId="35" xfId="0" applyNumberFormat="1" applyFont="1" applyBorder="1"/>
    <xf numFmtId="2" fontId="16" fillId="0" borderId="35" xfId="0" applyNumberFormat="1" applyFont="1" applyBorder="1" applyAlignment="1">
      <alignment horizontal="right"/>
    </xf>
    <xf numFmtId="2" fontId="5" fillId="0" borderId="35" xfId="0" applyNumberFormat="1" applyFont="1" applyBorder="1" applyAlignment="1">
      <alignment horizontal="right"/>
    </xf>
    <xf numFmtId="172" fontId="0" fillId="0" borderId="0" xfId="0" applyNumberFormat="1"/>
    <xf numFmtId="0" fontId="14" fillId="0" borderId="0" xfId="0" quotePrefix="1" applyFont="1"/>
    <xf numFmtId="0" fontId="11" fillId="0" borderId="0" xfId="0" applyFont="1" applyBorder="1" applyAlignment="1">
      <alignment horizontal="left" vertical="center"/>
    </xf>
    <xf numFmtId="167" fontId="5" fillId="0" borderId="0" xfId="0" applyNumberFormat="1" applyFont="1" applyBorder="1"/>
    <xf numFmtId="2" fontId="5" fillId="0" borderId="0" xfId="0" applyNumberFormat="1" applyFont="1" applyBorder="1" applyAlignment="1">
      <alignment horizontal="right"/>
    </xf>
    <xf numFmtId="167" fontId="16" fillId="0" borderId="0" xfId="0" applyNumberFormat="1" applyFont="1" applyBorder="1"/>
    <xf numFmtId="2" fontId="16" fillId="0" borderId="0" xfId="0" applyNumberFormat="1" applyFont="1" applyBorder="1" applyAlignment="1">
      <alignment horizontal="right"/>
    </xf>
    <xf numFmtId="3" fontId="14" fillId="0" borderId="0" xfId="0" applyNumberFormat="1" applyFont="1"/>
    <xf numFmtId="0" fontId="14" fillId="0" borderId="0" xfId="0" applyFont="1" applyAlignment="1">
      <alignment horizontal="center" vertical="center" wrapText="1"/>
    </xf>
    <xf numFmtId="169" fontId="14" fillId="0" borderId="0" xfId="2" applyNumberFormat="1" applyFont="1"/>
    <xf numFmtId="167" fontId="14" fillId="0" borderId="0" xfId="2" applyNumberFormat="1" applyFont="1" applyAlignment="1">
      <alignment horizontal="center" vertical="center" wrapText="1"/>
    </xf>
    <xf numFmtId="6" fontId="0" fillId="0" borderId="0" xfId="0" applyNumberFormat="1" applyFont="1"/>
    <xf numFmtId="9" fontId="17" fillId="0" borderId="0" xfId="0" applyNumberFormat="1" applyFont="1"/>
    <xf numFmtId="6" fontId="0" fillId="0" borderId="36" xfId="0" applyNumberFormat="1" applyFont="1" applyBorder="1"/>
    <xf numFmtId="0" fontId="17" fillId="0" borderId="37" xfId="0" applyFont="1" applyBorder="1"/>
    <xf numFmtId="6" fontId="0" fillId="0" borderId="37" xfId="0" applyNumberFormat="1" applyFont="1" applyBorder="1"/>
    <xf numFmtId="171" fontId="14" fillId="0" borderId="38" xfId="0" applyNumberFormat="1" applyFont="1" applyBorder="1"/>
    <xf numFmtId="171" fontId="0" fillId="0" borderId="0" xfId="0" applyNumberFormat="1"/>
    <xf numFmtId="169" fontId="0" fillId="0" borderId="0" xfId="0" applyNumberFormat="1" applyFont="1"/>
    <xf numFmtId="0" fontId="4" fillId="0" borderId="0" xfId="0" applyFont="1" applyAlignment="1">
      <alignment horizontal="left" indent="2"/>
    </xf>
    <xf numFmtId="169" fontId="4" fillId="0" borderId="0" xfId="0" applyNumberFormat="1" applyFont="1"/>
    <xf numFmtId="0" fontId="0" fillId="0" borderId="0" xfId="0" applyAlignment="1">
      <alignment horizontal="left" indent="4"/>
    </xf>
    <xf numFmtId="169" fontId="0" fillId="0" borderId="0" xfId="0" applyNumberFormat="1"/>
    <xf numFmtId="0" fontId="14" fillId="0" borderId="0" xfId="0" applyFont="1" applyAlignment="1">
      <alignment vertical="center"/>
    </xf>
    <xf numFmtId="169" fontId="16" fillId="0" borderId="35" xfId="2" applyNumberFormat="1" applyFont="1" applyBorder="1"/>
    <xf numFmtId="169" fontId="14" fillId="0" borderId="0" xfId="0" applyNumberFormat="1" applyFont="1"/>
    <xf numFmtId="169" fontId="12" fillId="0" borderId="0" xfId="0" applyNumberFormat="1" applyFont="1"/>
    <xf numFmtId="0" fontId="14" fillId="0" borderId="0" xfId="0" applyFont="1" applyAlignment="1">
      <alignment horizontal="center"/>
    </xf>
    <xf numFmtId="2" fontId="14" fillId="0" borderId="0" xfId="1" applyNumberFormat="1" applyFont="1"/>
    <xf numFmtId="166" fontId="14" fillId="0" borderId="0" xfId="1" applyNumberFormat="1" applyFont="1"/>
    <xf numFmtId="169" fontId="14" fillId="0" borderId="35" xfId="0" applyNumberFormat="1" applyFont="1" applyBorder="1"/>
    <xf numFmtId="169" fontId="0" fillId="0" borderId="0" xfId="0" quotePrefix="1" applyNumberFormat="1"/>
    <xf numFmtId="169" fontId="0" fillId="0" borderId="0" xfId="2" applyNumberFormat="1" applyFont="1"/>
    <xf numFmtId="169" fontId="14" fillId="2" borderId="0" xfId="0" applyNumberFormat="1" applyFont="1" applyFill="1"/>
    <xf numFmtId="169" fontId="11" fillId="0" borderId="35" xfId="2" applyNumberFormat="1" applyFont="1" applyBorder="1" applyAlignment="1">
      <alignment horizontal="right" vertical="center"/>
    </xf>
    <xf numFmtId="9" fontId="0" fillId="0" borderId="13" xfId="1" applyFont="1" applyFill="1" applyBorder="1" applyAlignment="1">
      <alignment horizontal="center" vertical="center"/>
    </xf>
    <xf numFmtId="173" fontId="0" fillId="0" borderId="0" xfId="0" applyNumberFormat="1"/>
    <xf numFmtId="0" fontId="0" fillId="0" borderId="0" xfId="0" applyAlignment="1">
      <alignment horizontal="left"/>
    </xf>
    <xf numFmtId="0" fontId="25" fillId="0" borderId="0" xfId="0" applyFont="1"/>
    <xf numFmtId="174" fontId="19" fillId="0" borderId="0" xfId="2" applyNumberFormat="1" applyFont="1"/>
    <xf numFmtId="0" fontId="14" fillId="2" borderId="0" xfId="0" applyFont="1" applyFill="1"/>
    <xf numFmtId="0" fontId="14" fillId="2" borderId="0" xfId="0" applyFont="1" applyFill="1" applyAlignment="1">
      <alignment horizontal="left" indent="2"/>
    </xf>
    <xf numFmtId="1" fontId="14" fillId="0" borderId="35" xfId="0" applyNumberFormat="1" applyFont="1" applyBorder="1"/>
    <xf numFmtId="0" fontId="14" fillId="0" borderId="20" xfId="0" applyFont="1" applyBorder="1"/>
    <xf numFmtId="0" fontId="0" fillId="0" borderId="35" xfId="0" applyBorder="1" applyAlignment="1">
      <alignment horizontal="left"/>
    </xf>
    <xf numFmtId="169" fontId="14" fillId="0" borderId="20" xfId="0" applyNumberFormat="1" applyFont="1" applyBorder="1"/>
    <xf numFmtId="169" fontId="0" fillId="0" borderId="35" xfId="0" applyNumberFormat="1" applyFont="1" applyBorder="1"/>
    <xf numFmtId="169" fontId="15" fillId="0" borderId="0" xfId="0" applyNumberFormat="1" applyFont="1"/>
    <xf numFmtId="0" fontId="0" fillId="0" borderId="0" xfId="0" applyFont="1" applyAlignment="1">
      <alignment horizontal="left"/>
    </xf>
    <xf numFmtId="169" fontId="15" fillId="0" borderId="35" xfId="0" applyNumberFormat="1" applyFont="1" applyFill="1" applyBorder="1"/>
    <xf numFmtId="0" fontId="2" fillId="0" borderId="35" xfId="0" applyFont="1" applyBorder="1" applyAlignment="1">
      <alignment horizontal="left"/>
    </xf>
    <xf numFmtId="169" fontId="2" fillId="0" borderId="35" xfId="0" applyNumberFormat="1" applyFont="1" applyBorder="1"/>
    <xf numFmtId="0" fontId="2" fillId="0" borderId="35" xfId="0" applyFont="1" applyBorder="1"/>
    <xf numFmtId="0" fontId="0" fillId="0" borderId="0" xfId="0" applyAlignment="1">
      <alignment horizontal="right" indent="2"/>
    </xf>
    <xf numFmtId="0" fontId="13" fillId="0" borderId="0" xfId="0" applyFont="1" applyAlignment="1">
      <alignment horizontal="center" vertical="center" wrapText="1"/>
    </xf>
    <xf numFmtId="0" fontId="14" fillId="0" borderId="0" xfId="0" applyFont="1" applyFill="1"/>
    <xf numFmtId="174" fontId="18" fillId="0" borderId="0" xfId="0" applyNumberFormat="1" applyFont="1" applyAlignment="1">
      <alignment horizontal="right"/>
    </xf>
    <xf numFmtId="174" fontId="16" fillId="0" borderId="19" xfId="0" applyNumberFormat="1" applyFont="1" applyBorder="1" applyAlignment="1">
      <alignment horizontal="right"/>
    </xf>
    <xf numFmtId="43" fontId="16" fillId="2" borderId="0" xfId="2" applyFont="1" applyFill="1"/>
    <xf numFmtId="169" fontId="14" fillId="0" borderId="0" xfId="2" applyNumberFormat="1" applyFont="1" applyFill="1"/>
    <xf numFmtId="2" fontId="18" fillId="0" borderId="0" xfId="0" applyNumberFormat="1" applyFont="1" applyAlignment="1">
      <alignment horizontal="right"/>
    </xf>
    <xf numFmtId="167" fontId="18" fillId="0" borderId="0" xfId="0" applyNumberFormat="1" applyFont="1" applyAlignment="1">
      <alignment horizontal="right"/>
    </xf>
    <xf numFmtId="167" fontId="27" fillId="0" borderId="35" xfId="0" applyNumberFormat="1" applyFont="1" applyBorder="1" applyAlignment="1">
      <alignment horizontal="right"/>
    </xf>
    <xf numFmtId="167" fontId="18" fillId="0" borderId="0" xfId="0" applyNumberFormat="1" applyFont="1" applyBorder="1" applyAlignment="1">
      <alignment horizontal="right"/>
    </xf>
    <xf numFmtId="167" fontId="16" fillId="0" borderId="19" xfId="0" applyNumberFormat="1" applyFont="1" applyBorder="1" applyAlignment="1">
      <alignment horizontal="right"/>
    </xf>
    <xf numFmtId="167" fontId="16" fillId="2" borderId="0" xfId="2" applyNumberFormat="1" applyFont="1" applyFill="1"/>
    <xf numFmtId="167" fontId="16" fillId="0" borderId="35" xfId="0" applyNumberFormat="1" applyFont="1" applyBorder="1" applyAlignment="1">
      <alignment horizontal="right"/>
    </xf>
    <xf numFmtId="167" fontId="16" fillId="0" borderId="0" xfId="0" applyNumberFormat="1" applyFont="1" applyBorder="1" applyAlignment="1">
      <alignment horizontal="right"/>
    </xf>
    <xf numFmtId="167" fontId="16" fillId="0" borderId="35" xfId="2" applyNumberFormat="1" applyFont="1" applyBorder="1"/>
    <xf numFmtId="169" fontId="2" fillId="0" borderId="19" xfId="0" applyNumberFormat="1" applyFont="1" applyBorder="1"/>
    <xf numFmtId="0" fontId="2" fillId="0" borderId="19" xfId="0" applyFont="1" applyBorder="1"/>
    <xf numFmtId="0" fontId="2" fillId="0" borderId="13" xfId="0" applyFont="1" applyBorder="1"/>
    <xf numFmtId="0" fontId="2" fillId="0" borderId="35" xfId="0" applyFont="1" applyBorder="1" applyAlignment="1">
      <alignment horizontal="left" indent="2"/>
    </xf>
    <xf numFmtId="0" fontId="0" fillId="0" borderId="0" xfId="0" applyFont="1" applyAlignment="1">
      <alignment horizontal="left" indent="4"/>
    </xf>
    <xf numFmtId="0" fontId="0" fillId="0" borderId="0" xfId="0" applyFont="1" applyBorder="1" applyAlignment="1">
      <alignment horizontal="left" indent="4"/>
    </xf>
    <xf numFmtId="169" fontId="0" fillId="0" borderId="0" xfId="0" applyNumberFormat="1" applyFont="1" applyBorder="1"/>
    <xf numFmtId="169" fontId="14" fillId="0" borderId="0" xfId="1" applyNumberFormat="1" applyFont="1"/>
    <xf numFmtId="43" fontId="14" fillId="0" borderId="0" xfId="2" applyNumberFormat="1" applyFont="1" applyFill="1"/>
    <xf numFmtId="167" fontId="14" fillId="0" borderId="0" xfId="0" applyNumberFormat="1" applyFont="1" applyFill="1"/>
    <xf numFmtId="2" fontId="15" fillId="0" borderId="0" xfId="1" applyNumberFormat="1" applyFont="1" applyAlignment="1">
      <alignment horizontal="center" vertical="center"/>
    </xf>
    <xf numFmtId="0" fontId="15" fillId="0" borderId="0" xfId="0" applyFont="1" applyAlignment="1">
      <alignment horizontal="center" vertical="center" wrapText="1"/>
    </xf>
    <xf numFmtId="169" fontId="18" fillId="0" borderId="0" xfId="0" applyNumberFormat="1" applyFont="1" applyAlignment="1">
      <alignment horizontal="right"/>
    </xf>
    <xf numFmtId="43" fontId="14" fillId="0" borderId="0" xfId="0" applyNumberFormat="1" applyFont="1" applyFill="1"/>
    <xf numFmtId="0" fontId="14" fillId="3" borderId="0" xfId="0" applyFont="1" applyFill="1"/>
    <xf numFmtId="0" fontId="14" fillId="3" borderId="0" xfId="0" applyFont="1" applyFill="1" applyAlignment="1">
      <alignment horizontal="center" vertical="center" wrapText="1"/>
    </xf>
    <xf numFmtId="3" fontId="14" fillId="3" borderId="0" xfId="0" applyNumberFormat="1" applyFont="1" applyFill="1"/>
    <xf numFmtId="1" fontId="14" fillId="3" borderId="0" xfId="0" applyNumberFormat="1" applyFont="1" applyFill="1"/>
    <xf numFmtId="171" fontId="14" fillId="3" borderId="0" xfId="1" applyNumberFormat="1" applyFont="1" applyFill="1"/>
    <xf numFmtId="171" fontId="14" fillId="3" borderId="0" xfId="0" applyNumberFormat="1" applyFont="1" applyFill="1"/>
    <xf numFmtId="9" fontId="14" fillId="3" borderId="0" xfId="1" applyFont="1" applyFill="1"/>
    <xf numFmtId="0" fontId="5" fillId="0" borderId="0" xfId="0" applyFont="1" applyAlignment="1">
      <alignment horizontal="center"/>
    </xf>
    <xf numFmtId="9" fontId="14" fillId="2" borderId="0" xfId="1" applyFont="1" applyFill="1"/>
    <xf numFmtId="6" fontId="14" fillId="0" borderId="0" xfId="0" quotePrefix="1" applyNumberFormat="1" applyFont="1"/>
    <xf numFmtId="0" fontId="17" fillId="0" borderId="0" xfId="0" applyFont="1" applyBorder="1"/>
    <xf numFmtId="6" fontId="0" fillId="0" borderId="0" xfId="0" applyNumberFormat="1" applyFont="1" applyBorder="1"/>
    <xf numFmtId="171" fontId="14" fillId="0" borderId="0" xfId="0" applyNumberFormat="1" applyFont="1" applyBorder="1"/>
    <xf numFmtId="3" fontId="0" fillId="0" borderId="0" xfId="0" applyNumberFormat="1"/>
    <xf numFmtId="9" fontId="14" fillId="0" borderId="0" xfId="1" applyNumberFormat="1" applyFont="1"/>
    <xf numFmtId="0" fontId="13" fillId="3" borderId="0" xfId="0" applyFont="1" applyFill="1" applyAlignment="1">
      <alignment horizontal="center" vertical="center" wrapText="1"/>
    </xf>
    <xf numFmtId="43" fontId="15" fillId="0" borderId="0" xfId="0" applyNumberFormat="1" applyFont="1" applyAlignment="1"/>
    <xf numFmtId="9" fontId="0" fillId="0" borderId="0" xfId="1" applyNumberFormat="1" applyFont="1"/>
    <xf numFmtId="0" fontId="15" fillId="0" borderId="0" xfId="0" applyFont="1" applyAlignment="1">
      <alignment vertical="center" wrapText="1"/>
    </xf>
    <xf numFmtId="0" fontId="15" fillId="3" borderId="0" xfId="0" applyFont="1" applyFill="1" applyAlignment="1">
      <alignment horizontal="center"/>
    </xf>
    <xf numFmtId="9" fontId="0" fillId="0" borderId="0" xfId="0" applyNumberFormat="1" applyFont="1"/>
    <xf numFmtId="0" fontId="0" fillId="0" borderId="0" xfId="0" applyAlignment="1">
      <alignment vertical="top" wrapText="1"/>
    </xf>
    <xf numFmtId="9" fontId="0" fillId="0" borderId="0" xfId="1" applyFont="1" applyAlignment="1">
      <alignment vertical="top" wrapText="1"/>
    </xf>
    <xf numFmtId="0" fontId="5" fillId="0" borderId="0" xfId="0" applyFont="1" applyAlignment="1">
      <alignment wrapText="1"/>
    </xf>
    <xf numFmtId="0" fontId="4" fillId="0" borderId="0" xfId="0" applyFont="1" applyAlignment="1">
      <alignment horizontal="left" indent="5"/>
    </xf>
    <xf numFmtId="9" fontId="4" fillId="0" borderId="0" xfId="1" applyFont="1"/>
    <xf numFmtId="6" fontId="0" fillId="0" borderId="0" xfId="0" applyNumberFormat="1" applyAlignment="1">
      <alignment horizontal="center" vertical="center"/>
    </xf>
    <xf numFmtId="171" fontId="0" fillId="0" borderId="0" xfId="1" applyNumberFormat="1" applyFont="1" applyAlignment="1">
      <alignment horizontal="center" vertical="center"/>
    </xf>
    <xf numFmtId="0" fontId="0" fillId="0" borderId="0" xfId="0" applyFont="1" applyAlignment="1">
      <alignment vertical="top" wrapText="1"/>
    </xf>
    <xf numFmtId="0" fontId="0" fillId="0" borderId="0" xfId="0" applyFont="1" applyAlignment="1">
      <alignment wrapText="1"/>
    </xf>
    <xf numFmtId="0" fontId="0" fillId="0" borderId="0" xfId="0" applyFill="1" applyBorder="1"/>
    <xf numFmtId="0" fontId="0" fillId="0" borderId="0" xfId="0" applyFill="1" applyBorder="1" applyAlignment="1">
      <alignment wrapText="1"/>
    </xf>
    <xf numFmtId="0" fontId="0" fillId="0" borderId="0" xfId="0" applyFont="1" applyFill="1" applyAlignment="1">
      <alignment horizontal="left" vertical="top" wrapText="1"/>
    </xf>
    <xf numFmtId="0" fontId="0" fillId="0" borderId="0" xfId="0" applyFont="1" applyFill="1" applyAlignment="1">
      <alignment wrapText="1"/>
    </xf>
    <xf numFmtId="0" fontId="3" fillId="0" borderId="0" xfId="0" applyFont="1" applyAlignment="1">
      <alignment vertical="top"/>
    </xf>
    <xf numFmtId="169" fontId="2" fillId="0" borderId="35" xfId="0" applyNumberFormat="1" applyFont="1" applyBorder="1" applyAlignment="1"/>
    <xf numFmtId="0" fontId="5" fillId="0" borderId="0" xfId="0" applyFont="1" applyAlignment="1">
      <alignment horizontal="center" wrapText="1"/>
    </xf>
    <xf numFmtId="0" fontId="0" fillId="0" borderId="0" xfId="0" applyFont="1" applyAlignment="1">
      <alignment horizontal="left" vertical="top" wrapText="1"/>
    </xf>
    <xf numFmtId="0" fontId="5" fillId="0" borderId="0" xfId="0" applyFont="1" applyAlignment="1"/>
    <xf numFmtId="9" fontId="5" fillId="0" borderId="13" xfId="1" applyFont="1" applyBorder="1" applyAlignment="1">
      <alignment vertical="center"/>
    </xf>
    <xf numFmtId="169" fontId="0" fillId="0" borderId="13" xfId="0" applyNumberFormat="1" applyFont="1" applyBorder="1" applyAlignment="1">
      <alignment vertical="center"/>
    </xf>
    <xf numFmtId="171" fontId="0" fillId="0" borderId="13" xfId="1" applyNumberFormat="1" applyFont="1" applyBorder="1" applyAlignment="1">
      <alignment vertical="center"/>
    </xf>
    <xf numFmtId="43" fontId="0" fillId="0" borderId="13" xfId="0" applyNumberFormat="1" applyBorder="1" applyAlignment="1">
      <alignment vertical="center"/>
    </xf>
    <xf numFmtId="169" fontId="0" fillId="0" borderId="13" xfId="0" applyNumberFormat="1" applyBorder="1" applyAlignment="1">
      <alignment vertical="center"/>
    </xf>
    <xf numFmtId="0" fontId="5" fillId="0" borderId="0" xfId="0" applyFont="1" applyAlignment="1">
      <alignment horizontal="left"/>
    </xf>
    <xf numFmtId="0" fontId="0" fillId="5" borderId="0" xfId="0" applyFill="1" applyBorder="1"/>
    <xf numFmtId="0" fontId="0" fillId="5" borderId="0" xfId="0" applyFont="1" applyFill="1" applyAlignment="1">
      <alignment horizontal="left" vertical="top" wrapText="1"/>
    </xf>
    <xf numFmtId="0" fontId="5" fillId="5" borderId="0" xfId="0" applyFont="1" applyFill="1" applyBorder="1" applyAlignment="1"/>
    <xf numFmtId="0" fontId="0" fillId="5" borderId="0" xfId="0" applyFill="1" applyBorder="1" applyAlignment="1">
      <alignment wrapText="1"/>
    </xf>
    <xf numFmtId="0" fontId="0" fillId="5" borderId="0" xfId="0" applyFill="1"/>
    <xf numFmtId="0" fontId="0" fillId="5" borderId="0" xfId="0" applyFill="1" applyAlignment="1">
      <alignment vertical="top" wrapText="1"/>
    </xf>
    <xf numFmtId="0" fontId="5" fillId="5" borderId="0" xfId="0" applyFont="1" applyFill="1" applyBorder="1"/>
    <xf numFmtId="0" fontId="0" fillId="5" borderId="0" xfId="0" applyFill="1" applyBorder="1" applyAlignment="1">
      <alignment vertical="top" wrapText="1"/>
    </xf>
    <xf numFmtId="9" fontId="0" fillId="5" borderId="0" xfId="1" applyFont="1" applyFill="1" applyAlignment="1">
      <alignment vertical="top" wrapText="1"/>
    </xf>
    <xf numFmtId="0" fontId="3" fillId="5" borderId="0" xfId="0" applyFont="1" applyFill="1" applyBorder="1"/>
    <xf numFmtId="169" fontId="26" fillId="4" borderId="39" xfId="4" applyNumberFormat="1" applyProtection="1">
      <protection locked="0"/>
    </xf>
    <xf numFmtId="0" fontId="31" fillId="0" borderId="0" xfId="0" applyFont="1"/>
    <xf numFmtId="0" fontId="32" fillId="0" borderId="0" xfId="0" applyFont="1"/>
    <xf numFmtId="168" fontId="31" fillId="0" borderId="0" xfId="0" applyNumberFormat="1" applyFont="1" applyAlignment="1">
      <alignment horizontal="center"/>
    </xf>
    <xf numFmtId="166" fontId="14" fillId="0" borderId="0" xfId="0" applyNumberFormat="1" applyFont="1"/>
    <xf numFmtId="168" fontId="14" fillId="0" borderId="0" xfId="0" applyNumberFormat="1" applyFont="1"/>
    <xf numFmtId="168" fontId="15" fillId="0" borderId="0" xfId="0" applyNumberFormat="1" applyFont="1"/>
    <xf numFmtId="166" fontId="15" fillId="0" borderId="0" xfId="0" applyNumberFormat="1" applyFont="1"/>
    <xf numFmtId="169" fontId="15" fillId="2" borderId="0" xfId="0" applyNumberFormat="1" applyFont="1" applyFill="1"/>
    <xf numFmtId="0" fontId="2" fillId="0" borderId="13" xfId="0" applyFont="1" applyBorder="1" applyAlignment="1">
      <alignment horizontal="center" vertical="center" wrapText="1"/>
    </xf>
    <xf numFmtId="0" fontId="14" fillId="0" borderId="0" xfId="0" applyFont="1" applyAlignment="1">
      <alignment horizontal="left" wrapText="1"/>
    </xf>
    <xf numFmtId="0" fontId="14" fillId="0" borderId="0" xfId="0" applyFont="1" applyAlignment="1">
      <alignment horizontal="left" vertical="top" wrapText="1"/>
    </xf>
    <xf numFmtId="0" fontId="0" fillId="0" borderId="0" xfId="0" applyAlignment="1">
      <alignment wrapText="1"/>
    </xf>
    <xf numFmtId="165" fontId="14" fillId="3" borderId="0" xfId="0" applyNumberFormat="1" applyFont="1" applyFill="1"/>
    <xf numFmtId="0" fontId="0" fillId="3" borderId="0" xfId="0" applyFill="1"/>
    <xf numFmtId="0" fontId="14" fillId="0" borderId="13" xfId="0" applyFont="1" applyBorder="1" applyAlignment="1">
      <alignment horizontal="left"/>
    </xf>
    <xf numFmtId="0" fontId="12" fillId="0" borderId="13" xfId="0" applyFont="1" applyBorder="1"/>
    <xf numFmtId="0" fontId="12" fillId="0" borderId="13" xfId="0" applyFont="1" applyBorder="1" applyAlignment="1">
      <alignment horizontal="center" vertical="center" wrapText="1"/>
    </xf>
    <xf numFmtId="0" fontId="12" fillId="0" borderId="13" xfId="0" applyFont="1" applyBorder="1" applyAlignment="1">
      <alignment horizontal="center" vertical="center"/>
    </xf>
    <xf numFmtId="0" fontId="6" fillId="0" borderId="13" xfId="0" applyFont="1" applyBorder="1" applyAlignment="1">
      <alignment horizontal="center" vertical="center" wrapText="1"/>
    </xf>
    <xf numFmtId="0" fontId="14" fillId="0" borderId="13" xfId="0" applyFont="1" applyBorder="1" applyAlignment="1">
      <alignment horizontal="center" vertical="center"/>
    </xf>
    <xf numFmtId="171" fontId="14" fillId="0" borderId="13" xfId="1" applyNumberFormat="1" applyFont="1" applyBorder="1" applyAlignment="1">
      <alignment horizontal="center" vertical="center"/>
    </xf>
    <xf numFmtId="9" fontId="15" fillId="2" borderId="0" xfId="1" applyFont="1" applyFill="1"/>
    <xf numFmtId="169" fontId="15" fillId="0" borderId="20" xfId="0" applyNumberFormat="1" applyFont="1" applyBorder="1"/>
    <xf numFmtId="0" fontId="5" fillId="0" borderId="0" xfId="0" applyFont="1" applyAlignment="1">
      <alignment horizontal="right"/>
    </xf>
    <xf numFmtId="0" fontId="36" fillId="0" borderId="0" xfId="0" applyFont="1" applyAlignment="1">
      <alignment horizontal="left" vertical="center"/>
    </xf>
    <xf numFmtId="171" fontId="14" fillId="0" borderId="0" xfId="1" applyNumberFormat="1" applyFont="1" applyBorder="1" applyAlignment="1">
      <alignment horizontal="center" vertical="center"/>
    </xf>
    <xf numFmtId="0" fontId="6" fillId="0" borderId="0" xfId="0" applyFont="1" applyBorder="1" applyAlignment="1">
      <alignment horizontal="center" vertical="center" wrapText="1"/>
    </xf>
    <xf numFmtId="171" fontId="14" fillId="0" borderId="40" xfId="1" applyNumberFormat="1" applyFont="1" applyBorder="1" applyAlignment="1">
      <alignment horizontal="center" vertical="center"/>
    </xf>
    <xf numFmtId="0" fontId="19" fillId="0" borderId="0" xfId="0" applyFont="1" applyFill="1" applyAlignment="1">
      <alignment horizontal="right"/>
    </xf>
    <xf numFmtId="0" fontId="18" fillId="0" borderId="0" xfId="0" applyFont="1" applyFill="1" applyAlignment="1">
      <alignment horizontal="right"/>
    </xf>
    <xf numFmtId="43" fontId="18" fillId="0" borderId="0" xfId="0" applyNumberFormat="1" applyFont="1" applyFill="1" applyAlignment="1">
      <alignment horizontal="right"/>
    </xf>
    <xf numFmtId="167" fontId="0" fillId="0" borderId="0" xfId="2" applyNumberFormat="1" applyFont="1" applyFill="1"/>
    <xf numFmtId="169" fontId="14" fillId="0" borderId="0" xfId="2" applyNumberFormat="1" applyFont="1" applyAlignment="1">
      <alignment wrapText="1"/>
    </xf>
    <xf numFmtId="1" fontId="15" fillId="0" borderId="20" xfId="0" applyNumberFormat="1" applyFont="1" applyBorder="1"/>
    <xf numFmtId="0" fontId="14" fillId="0" borderId="0" xfId="0" applyFont="1" applyAlignment="1">
      <alignment wrapText="1"/>
    </xf>
    <xf numFmtId="169" fontId="27" fillId="0" borderId="35" xfId="0" applyNumberFormat="1" applyFont="1" applyBorder="1" applyAlignment="1">
      <alignment horizontal="right"/>
    </xf>
    <xf numFmtId="169" fontId="5" fillId="0" borderId="19" xfId="2" applyNumberFormat="1" applyFont="1" applyBorder="1"/>
    <xf numFmtId="169" fontId="18" fillId="0" borderId="0" xfId="0" applyNumberFormat="1" applyFont="1" applyBorder="1" applyAlignment="1">
      <alignment horizontal="right"/>
    </xf>
    <xf numFmtId="0" fontId="0" fillId="0" borderId="0" xfId="0" applyProtection="1"/>
    <xf numFmtId="0" fontId="2" fillId="0" borderId="0" xfId="0" applyFont="1" applyProtection="1"/>
    <xf numFmtId="0" fontId="0" fillId="0" borderId="0" xfId="0" applyAlignment="1" applyProtection="1">
      <alignment vertical="center" wrapText="1"/>
    </xf>
    <xf numFmtId="0" fontId="3" fillId="0" borderId="0" xfId="0" applyFont="1" applyAlignment="1" applyProtection="1">
      <alignment vertical="center"/>
    </xf>
    <xf numFmtId="0" fontId="2" fillId="0" borderId="0" xfId="0" applyFont="1" applyAlignment="1" applyProtection="1">
      <alignment vertical="center"/>
    </xf>
    <xf numFmtId="0" fontId="0" fillId="0" borderId="0" xfId="0" applyAlignment="1" applyProtection="1">
      <alignment horizontal="right" vertical="center" wrapText="1"/>
    </xf>
    <xf numFmtId="164" fontId="38" fillId="0" borderId="0" xfId="0" applyNumberFormat="1" applyFont="1" applyAlignment="1" applyProtection="1">
      <alignment vertical="center"/>
    </xf>
    <xf numFmtId="0" fontId="11" fillId="0" borderId="42" xfId="0" applyFont="1" applyFill="1" applyBorder="1" applyAlignment="1" applyProtection="1">
      <alignment horizontal="right"/>
    </xf>
    <xf numFmtId="0" fontId="11" fillId="0" borderId="0" xfId="0" applyFont="1" applyAlignment="1" applyProtection="1">
      <alignment horizontal="center"/>
    </xf>
    <xf numFmtId="2" fontId="2" fillId="0" borderId="46" xfId="0" applyNumberFormat="1" applyFont="1" applyBorder="1" applyProtection="1"/>
    <xf numFmtId="2" fontId="2" fillId="0" borderId="19" xfId="0" applyNumberFormat="1" applyFont="1" applyBorder="1" applyProtection="1"/>
    <xf numFmtId="1" fontId="2" fillId="0" borderId="41" xfId="0" applyNumberFormat="1" applyFont="1" applyBorder="1" applyProtection="1"/>
    <xf numFmtId="167" fontId="0" fillId="0" borderId="0" xfId="2" applyNumberFormat="1" applyFont="1" applyProtection="1"/>
    <xf numFmtId="167" fontId="0" fillId="0" borderId="0" xfId="2" applyNumberFormat="1" applyFont="1" applyFill="1" applyProtection="1"/>
    <xf numFmtId="0" fontId="0" fillId="0" borderId="0" xfId="0" applyAlignment="1" applyProtection="1">
      <alignment vertical="center"/>
    </xf>
    <xf numFmtId="0" fontId="39" fillId="0" borderId="0" xfId="0" applyFont="1" applyAlignment="1" applyProtection="1">
      <alignment horizontal="left" indent="2"/>
    </xf>
    <xf numFmtId="0" fontId="29" fillId="0" borderId="0" xfId="0" applyFont="1" applyAlignment="1" applyProtection="1">
      <alignment horizontal="center"/>
    </xf>
    <xf numFmtId="6" fontId="0" fillId="0" borderId="0" xfId="0" applyNumberFormat="1" applyProtection="1"/>
    <xf numFmtId="0" fontId="0" fillId="0" borderId="0" xfId="0" applyAlignment="1" applyProtection="1">
      <alignment horizontal="left" indent="2"/>
    </xf>
    <xf numFmtId="169" fontId="0" fillId="0" borderId="0" xfId="0" applyNumberFormat="1" applyFont="1" applyBorder="1" applyProtection="1"/>
    <xf numFmtId="171" fontId="0" fillId="0" borderId="0" xfId="1" applyNumberFormat="1" applyFont="1" applyProtection="1"/>
    <xf numFmtId="167" fontId="0" fillId="0" borderId="43" xfId="2" applyNumberFormat="1" applyFont="1" applyFill="1" applyBorder="1" applyProtection="1"/>
    <xf numFmtId="0" fontId="0" fillId="0" borderId="0" xfId="0" applyAlignment="1" applyProtection="1">
      <alignment horizontal="left" vertical="center" wrapText="1" indent="2"/>
    </xf>
    <xf numFmtId="2" fontId="0" fillId="0" borderId="0" xfId="0" applyNumberFormat="1" applyAlignment="1" applyProtection="1">
      <alignment horizontal="right" vertical="center" wrapText="1"/>
    </xf>
    <xf numFmtId="0" fontId="0" fillId="0" borderId="0" xfId="0" applyAlignment="1" applyProtection="1">
      <alignment horizontal="right"/>
    </xf>
    <xf numFmtId="171" fontId="1" fillId="0" borderId="0" xfId="1" applyNumberFormat="1" applyFont="1" applyBorder="1" applyProtection="1"/>
    <xf numFmtId="0" fontId="40" fillId="0" borderId="0" xfId="0" applyFont="1" applyAlignment="1" applyProtection="1">
      <alignment horizontal="left" indent="2"/>
    </xf>
    <xf numFmtId="0" fontId="0" fillId="0" borderId="0" xfId="0" applyFont="1" applyBorder="1" applyProtection="1"/>
    <xf numFmtId="1" fontId="0" fillId="0" borderId="0" xfId="0" quotePrefix="1" applyNumberFormat="1" applyProtection="1"/>
    <xf numFmtId="1" fontId="0" fillId="0" borderId="0" xfId="0" applyNumberFormat="1" applyAlignment="1" applyProtection="1">
      <alignment horizontal="right" vertical="center" wrapText="1"/>
    </xf>
    <xf numFmtId="167" fontId="0" fillId="0" borderId="0" xfId="0" applyNumberFormat="1" applyAlignment="1" applyProtection="1">
      <alignment horizontal="left" vertical="center" wrapText="1"/>
    </xf>
    <xf numFmtId="169" fontId="0" fillId="0" borderId="0" xfId="0" applyNumberFormat="1" applyAlignment="1" applyProtection="1">
      <alignment horizontal="right"/>
    </xf>
    <xf numFmtId="169" fontId="0" fillId="0" borderId="0" xfId="0" applyNumberFormat="1" applyProtection="1"/>
    <xf numFmtId="169" fontId="2" fillId="0" borderId="0" xfId="0" applyNumberFormat="1" applyFont="1" applyBorder="1" applyProtection="1"/>
    <xf numFmtId="169" fontId="2" fillId="0" borderId="0" xfId="0" applyNumberFormat="1" applyFont="1" applyFill="1" applyBorder="1" applyProtection="1"/>
    <xf numFmtId="0" fontId="3" fillId="0" borderId="0" xfId="0" applyFont="1" applyProtection="1"/>
    <xf numFmtId="0" fontId="5" fillId="0" borderId="0" xfId="0" applyFont="1" applyProtection="1"/>
    <xf numFmtId="0" fontId="5" fillId="0" borderId="0" xfId="0" applyFont="1" applyAlignment="1" applyProtection="1">
      <alignment horizontal="right" vertical="center"/>
    </xf>
    <xf numFmtId="174" fontId="7" fillId="0" borderId="0" xfId="0" applyNumberFormat="1" applyFont="1" applyAlignment="1" applyProtection="1">
      <alignment vertical="center"/>
    </xf>
    <xf numFmtId="3" fontId="0" fillId="0" borderId="0" xfId="0" applyNumberFormat="1" applyProtection="1"/>
    <xf numFmtId="6" fontId="0" fillId="0" borderId="0" xfId="0" applyNumberFormat="1" applyFont="1" applyBorder="1" applyProtection="1"/>
    <xf numFmtId="0" fontId="7" fillId="0" borderId="0" xfId="0" applyFont="1" applyAlignment="1" applyProtection="1">
      <alignment vertical="center"/>
    </xf>
    <xf numFmtId="0" fontId="7" fillId="0" borderId="0" xfId="0" applyFont="1" applyProtection="1"/>
    <xf numFmtId="1" fontId="0" fillId="0" borderId="0" xfId="0" quotePrefix="1" applyNumberFormat="1" applyFont="1" applyBorder="1" applyProtection="1"/>
    <xf numFmtId="9" fontId="0" fillId="0" borderId="0" xfId="0" applyNumberFormat="1" applyProtection="1"/>
    <xf numFmtId="171" fontId="0" fillId="0" borderId="0" xfId="0" applyNumberFormat="1" applyProtection="1"/>
    <xf numFmtId="0" fontId="0" fillId="0" borderId="0" xfId="0" applyFill="1" applyProtection="1"/>
    <xf numFmtId="0" fontId="14" fillId="0" borderId="0" xfId="0" applyFont="1" applyProtection="1"/>
    <xf numFmtId="0" fontId="2" fillId="0" borderId="35" xfId="0" applyFont="1" applyBorder="1" applyProtection="1"/>
    <xf numFmtId="169" fontId="2" fillId="0" borderId="35" xfId="0" applyNumberFormat="1" applyFont="1" applyBorder="1" applyProtection="1"/>
    <xf numFmtId="9" fontId="14" fillId="0" borderId="0" xfId="0" applyNumberFormat="1" applyFont="1" applyProtection="1"/>
    <xf numFmtId="0" fontId="0" fillId="0" borderId="0" xfId="0" quotePrefix="1" applyProtection="1"/>
    <xf numFmtId="0" fontId="5" fillId="0" borderId="0" xfId="0" applyFont="1" applyAlignment="1" applyProtection="1">
      <alignment vertical="center"/>
    </xf>
    <xf numFmtId="0" fontId="0" fillId="0" borderId="0" xfId="0" applyFont="1" applyAlignment="1" applyProtection="1">
      <alignment horizontal="left"/>
    </xf>
    <xf numFmtId="9" fontId="33" fillId="0" borderId="0" xfId="1" applyNumberFormat="1" applyFont="1" applyAlignment="1" applyProtection="1">
      <alignment horizontal="left"/>
    </xf>
    <xf numFmtId="0" fontId="2" fillId="0" borderId="19" xfId="0" applyFont="1" applyBorder="1" applyProtection="1"/>
    <xf numFmtId="169" fontId="2" fillId="0" borderId="19" xfId="0" applyNumberFormat="1" applyFont="1" applyBorder="1" applyProtection="1"/>
    <xf numFmtId="0" fontId="4" fillId="0" borderId="0" xfId="0" applyFont="1" applyAlignment="1" applyProtection="1">
      <alignment horizontal="left" indent="2"/>
    </xf>
    <xf numFmtId="169" fontId="4" fillId="0" borderId="0" xfId="0" applyNumberFormat="1" applyFont="1" applyProtection="1"/>
    <xf numFmtId="169" fontId="0" fillId="0" borderId="0" xfId="0" applyNumberFormat="1" applyFill="1" applyProtection="1"/>
    <xf numFmtId="0" fontId="28" fillId="0" borderId="0" xfId="0" applyFont="1" applyAlignment="1" applyProtection="1">
      <alignment horizontal="center" vertical="center" wrapText="1"/>
    </xf>
    <xf numFmtId="0" fontId="5" fillId="0" borderId="19" xfId="0" applyFont="1" applyBorder="1" applyAlignment="1" applyProtection="1">
      <alignment horizontal="right" indent="2"/>
    </xf>
    <xf numFmtId="1" fontId="5" fillId="0" borderId="19" xfId="0" applyNumberFormat="1" applyFont="1" applyBorder="1" applyProtection="1"/>
    <xf numFmtId="9" fontId="35" fillId="0" borderId="19" xfId="1" applyNumberFormat="1" applyFont="1" applyBorder="1" applyAlignment="1" applyProtection="1">
      <alignment horizontal="left"/>
    </xf>
    <xf numFmtId="169" fontId="5" fillId="0" borderId="19" xfId="0" applyNumberFormat="1" applyFont="1" applyFill="1" applyBorder="1" applyProtection="1"/>
    <xf numFmtId="0" fontId="0" fillId="0" borderId="0" xfId="0" applyFont="1" applyAlignment="1" applyProtection="1">
      <alignment horizontal="left" vertical="center" indent="4"/>
    </xf>
    <xf numFmtId="0" fontId="5" fillId="0" borderId="20" xfId="0" applyFont="1" applyBorder="1" applyAlignment="1" applyProtection="1">
      <alignment horizontal="right" indent="2"/>
    </xf>
    <xf numFmtId="169" fontId="5" fillId="0" borderId="20" xfId="0" applyNumberFormat="1" applyFont="1" applyFill="1" applyBorder="1" applyProtection="1"/>
    <xf numFmtId="171" fontId="35" fillId="0" borderId="20" xfId="1" applyNumberFormat="1" applyFont="1" applyBorder="1" applyAlignment="1" applyProtection="1">
      <alignment horizontal="left"/>
    </xf>
    <xf numFmtId="0" fontId="14" fillId="0" borderId="0" xfId="0" applyFont="1" applyAlignment="1" applyProtection="1">
      <alignment horizontal="left" indent="4"/>
    </xf>
    <xf numFmtId="169" fontId="3" fillId="0" borderId="0" xfId="0" applyNumberFormat="1" applyFont="1" applyProtection="1"/>
    <xf numFmtId="0" fontId="28" fillId="0" borderId="0" xfId="0" applyFont="1" applyAlignment="1" applyProtection="1">
      <alignment wrapText="1"/>
    </xf>
    <xf numFmtId="169" fontId="2" fillId="0" borderId="0" xfId="0" applyNumberFormat="1" applyFont="1" applyProtection="1"/>
    <xf numFmtId="0" fontId="0" fillId="0" borderId="0" xfId="0" applyFill="1" applyAlignment="1" applyProtection="1">
      <alignment horizontal="left" vertical="center"/>
    </xf>
    <xf numFmtId="169" fontId="5" fillId="0" borderId="0" xfId="0" applyNumberFormat="1" applyFont="1" applyFill="1" applyBorder="1" applyProtection="1"/>
    <xf numFmtId="3" fontId="0" fillId="0" borderId="0" xfId="0" applyNumberFormat="1" applyFill="1" applyProtection="1"/>
    <xf numFmtId="2" fontId="0" fillId="0" borderId="0" xfId="0" applyNumberFormat="1" applyProtection="1"/>
    <xf numFmtId="166" fontId="0" fillId="0" borderId="0" xfId="0" applyNumberFormat="1" applyProtection="1"/>
    <xf numFmtId="0" fontId="0" fillId="0" borderId="0" xfId="0" applyAlignment="1" applyProtection="1">
      <alignment horizontal="left"/>
    </xf>
    <xf numFmtId="0" fontId="0" fillId="0" borderId="0" xfId="0" applyAlignment="1" applyProtection="1">
      <alignment horizontal="right" vertical="center"/>
    </xf>
    <xf numFmtId="0" fontId="5" fillId="0" borderId="0" xfId="0" applyFont="1" applyFill="1" applyAlignment="1" applyProtection="1">
      <alignment horizontal="right" vertical="center"/>
    </xf>
    <xf numFmtId="174" fontId="0" fillId="0" borderId="0" xfId="0" applyNumberFormat="1" applyProtection="1"/>
    <xf numFmtId="174" fontId="0" fillId="0" borderId="0" xfId="0" applyNumberFormat="1" applyFill="1" applyProtection="1"/>
    <xf numFmtId="0" fontId="2" fillId="0" borderId="20" xfId="0" applyFont="1" applyBorder="1" applyAlignment="1" applyProtection="1">
      <alignment horizontal="left"/>
    </xf>
    <xf numFmtId="169" fontId="2" fillId="0" borderId="20" xfId="0" applyNumberFormat="1" applyFont="1" applyBorder="1" applyProtection="1"/>
    <xf numFmtId="0" fontId="0" fillId="0" borderId="20" xfId="0" applyBorder="1" applyProtection="1"/>
    <xf numFmtId="0" fontId="2" fillId="0" borderId="0" xfId="0" applyFont="1" applyAlignment="1" applyProtection="1">
      <alignment horizontal="left"/>
    </xf>
    <xf numFmtId="0" fontId="0" fillId="0" borderId="0" xfId="0" applyFont="1" applyAlignment="1" applyProtection="1">
      <alignment horizontal="left" indent="2"/>
    </xf>
    <xf numFmtId="169" fontId="2" fillId="0" borderId="0" xfId="0" applyNumberFormat="1" applyFont="1" applyFill="1" applyProtection="1"/>
    <xf numFmtId="169" fontId="26" fillId="0" borderId="39" xfId="4" applyNumberFormat="1" applyFill="1" applyProtection="1"/>
    <xf numFmtId="166" fontId="2" fillId="0" borderId="41" xfId="0" applyNumberFormat="1" applyFont="1" applyBorder="1" applyProtection="1"/>
    <xf numFmtId="0" fontId="2" fillId="0" borderId="20" xfId="0" applyFont="1" applyBorder="1" applyAlignment="1" applyProtection="1">
      <alignment vertical="center"/>
    </xf>
    <xf numFmtId="0" fontId="11" fillId="0" borderId="35" xfId="0" applyFont="1" applyBorder="1" applyAlignment="1" applyProtection="1">
      <alignment horizontal="left"/>
    </xf>
    <xf numFmtId="169" fontId="11" fillId="0" borderId="35" xfId="0" applyNumberFormat="1" applyFont="1" applyBorder="1" applyProtection="1"/>
    <xf numFmtId="0" fontId="11" fillId="0" borderId="35" xfId="0" applyFont="1" applyBorder="1" applyProtection="1"/>
    <xf numFmtId="0" fontId="2" fillId="0" borderId="31" xfId="0" applyFont="1" applyBorder="1" applyProtection="1"/>
    <xf numFmtId="169" fontId="2" fillId="0" borderId="31" xfId="0" applyNumberFormat="1" applyFont="1" applyBorder="1" applyProtection="1"/>
    <xf numFmtId="0" fontId="5" fillId="0" borderId="0" xfId="0" applyFont="1" applyAlignment="1" applyProtection="1">
      <alignment horizontal="left" indent="2"/>
    </xf>
    <xf numFmtId="0" fontId="5" fillId="0" borderId="47" xfId="0" applyFont="1" applyBorder="1" applyAlignment="1" applyProtection="1">
      <alignment horizontal="left" indent="2"/>
    </xf>
    <xf numFmtId="169" fontId="0" fillId="0" borderId="47" xfId="0" applyNumberFormat="1" applyBorder="1" applyProtection="1"/>
    <xf numFmtId="0" fontId="0" fillId="0" borderId="47" xfId="0" applyBorder="1" applyProtection="1"/>
    <xf numFmtId="0" fontId="0" fillId="0" borderId="0" xfId="0" quotePrefix="1" applyAlignment="1" applyProtection="1">
      <alignment vertical="top" wrapText="1"/>
    </xf>
    <xf numFmtId="0" fontId="2" fillId="0" borderId="0" xfId="0" applyFont="1" applyAlignment="1" applyProtection="1">
      <alignment vertical="center" wrapText="1"/>
    </xf>
    <xf numFmtId="0" fontId="0" fillId="0" borderId="0" xfId="0" applyFont="1" applyAlignment="1" applyProtection="1">
      <alignment vertical="center" wrapText="1"/>
    </xf>
    <xf numFmtId="0" fontId="6" fillId="0" borderId="0" xfId="0" applyFont="1" applyProtection="1"/>
    <xf numFmtId="0" fontId="7" fillId="0" borderId="2" xfId="0" applyFont="1" applyBorder="1" applyAlignment="1" applyProtection="1"/>
    <xf numFmtId="0" fontId="7" fillId="0" borderId="3" xfId="0" applyFont="1" applyBorder="1" applyAlignment="1" applyProtection="1"/>
    <xf numFmtId="0" fontId="7" fillId="0" borderId="2" xfId="0" applyFont="1" applyBorder="1" applyAlignment="1" applyProtection="1">
      <alignment horizontal="center" vertical="center"/>
    </xf>
    <xf numFmtId="0" fontId="7" fillId="0" borderId="34" xfId="0" applyFont="1" applyBorder="1" applyAlignment="1" applyProtection="1"/>
    <xf numFmtId="0" fontId="0" fillId="0" borderId="19" xfId="0" applyBorder="1" applyAlignment="1" applyProtection="1">
      <alignment horizontal="center" vertical="center" wrapText="1"/>
    </xf>
    <xf numFmtId="0" fontId="7" fillId="0" borderId="1" xfId="0" applyFont="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6" xfId="0" applyFont="1" applyBorder="1" applyAlignment="1" applyProtection="1">
      <alignment horizontal="center" vertical="center" wrapText="1"/>
    </xf>
    <xf numFmtId="0" fontId="24" fillId="0" borderId="0" xfId="0" applyFont="1" applyAlignment="1" applyProtection="1">
      <alignment vertical="center" wrapText="1"/>
    </xf>
    <xf numFmtId="0" fontId="2" fillId="0" borderId="13" xfId="0" applyFont="1" applyBorder="1" applyAlignment="1" applyProtection="1">
      <alignment vertical="center"/>
    </xf>
    <xf numFmtId="0" fontId="2" fillId="0" borderId="13" xfId="0" applyFont="1" applyBorder="1" applyAlignment="1" applyProtection="1">
      <alignment vertical="center" wrapText="1"/>
    </xf>
    <xf numFmtId="0" fontId="2" fillId="0" borderId="13" xfId="0" applyFont="1" applyBorder="1" applyAlignment="1" applyProtection="1">
      <alignment horizontal="center" vertical="center"/>
    </xf>
    <xf numFmtId="0" fontId="14" fillId="0" borderId="13" xfId="0" applyFont="1" applyBorder="1" applyProtection="1"/>
    <xf numFmtId="0" fontId="0" fillId="0" borderId="13" xfId="0" applyBorder="1" applyAlignment="1" applyProtection="1">
      <alignment vertical="center"/>
    </xf>
    <xf numFmtId="0" fontId="15" fillId="0" borderId="13" xfId="0" applyFont="1" applyBorder="1" applyProtection="1"/>
    <xf numFmtId="0" fontId="7" fillId="0" borderId="1" xfId="0" applyFont="1" applyBorder="1" applyProtection="1"/>
    <xf numFmtId="0" fontId="7" fillId="0" borderId="2" xfId="0" applyFont="1" applyBorder="1" applyProtection="1"/>
    <xf numFmtId="0" fontId="7" fillId="0" borderId="25" xfId="0" applyFont="1" applyFill="1" applyBorder="1" applyProtection="1"/>
    <xf numFmtId="0" fontId="7" fillId="0" borderId="26" xfId="0" applyFont="1" applyFill="1" applyBorder="1" applyProtection="1"/>
    <xf numFmtId="0" fontId="7" fillId="0" borderId="27" xfId="0" applyFont="1" applyFill="1" applyBorder="1" applyProtection="1"/>
    <xf numFmtId="9" fontId="0" fillId="0" borderId="13" xfId="1" applyFont="1" applyFill="1" applyBorder="1" applyAlignment="1" applyProtection="1">
      <alignment horizontal="center" vertical="center"/>
    </xf>
    <xf numFmtId="0" fontId="0" fillId="0" borderId="13" xfId="0" applyBorder="1" applyProtection="1"/>
    <xf numFmtId="0" fontId="6" fillId="0" borderId="7" xfId="0" applyFont="1" applyBorder="1" applyProtection="1"/>
    <xf numFmtId="0" fontId="6" fillId="0" borderId="7" xfId="0" applyFont="1" applyBorder="1" applyAlignment="1" applyProtection="1">
      <alignment horizontal="center"/>
    </xf>
    <xf numFmtId="9" fontId="6" fillId="0" borderId="22" xfId="1" applyFont="1" applyBorder="1" applyAlignment="1" applyProtection="1">
      <alignment horizontal="center"/>
    </xf>
    <xf numFmtId="9" fontId="6" fillId="0" borderId="9" xfId="1" applyFont="1" applyFill="1" applyBorder="1" applyProtection="1"/>
    <xf numFmtId="9" fontId="6" fillId="0" borderId="10" xfId="1" applyFont="1" applyFill="1" applyBorder="1" applyProtection="1"/>
    <xf numFmtId="9" fontId="9" fillId="0" borderId="19" xfId="1" applyFont="1" applyFill="1" applyBorder="1" applyProtection="1"/>
    <xf numFmtId="9" fontId="6" fillId="0" borderId="11" xfId="1" applyFont="1" applyFill="1" applyBorder="1" applyProtection="1"/>
    <xf numFmtId="1" fontId="0" fillId="0" borderId="13" xfId="0" applyNumberFormat="1" applyBorder="1" applyAlignment="1" applyProtection="1">
      <alignment vertical="center"/>
    </xf>
    <xf numFmtId="9" fontId="0" fillId="0" borderId="13" xfId="0" applyNumberFormat="1" applyBorder="1" applyAlignment="1" applyProtection="1">
      <alignment horizontal="center"/>
    </xf>
    <xf numFmtId="0" fontId="14" fillId="0" borderId="13" xfId="0" applyFont="1" applyBorder="1" applyAlignment="1" applyProtection="1">
      <alignment horizontal="right"/>
    </xf>
    <xf numFmtId="0" fontId="6" fillId="0" borderId="8" xfId="0" applyFont="1" applyBorder="1" applyProtection="1"/>
    <xf numFmtId="0" fontId="6" fillId="0" borderId="8" xfId="0" applyFont="1" applyBorder="1" applyAlignment="1" applyProtection="1">
      <alignment horizontal="center"/>
    </xf>
    <xf numFmtId="9" fontId="6" fillId="0" borderId="23" xfId="1" applyFont="1" applyBorder="1" applyAlignment="1" applyProtection="1">
      <alignment horizontal="center"/>
    </xf>
    <xf numFmtId="9" fontId="6" fillId="0" borderId="12" xfId="1" applyFont="1" applyFill="1" applyBorder="1" applyProtection="1"/>
    <xf numFmtId="9" fontId="6" fillId="0" borderId="13" xfId="1" applyFont="1" applyFill="1" applyBorder="1" applyProtection="1"/>
    <xf numFmtId="9" fontId="6" fillId="0" borderId="14" xfId="1" applyFont="1" applyFill="1" applyBorder="1" applyProtection="1"/>
    <xf numFmtId="0" fontId="6" fillId="0" borderId="13" xfId="0" applyFont="1" applyBorder="1" applyAlignment="1" applyProtection="1">
      <alignment vertical="center"/>
    </xf>
    <xf numFmtId="0" fontId="4" fillId="0" borderId="0" xfId="0" applyFont="1" applyProtection="1"/>
    <xf numFmtId="0" fontId="0" fillId="0" borderId="40" xfId="0" applyFill="1" applyBorder="1" applyAlignment="1" applyProtection="1">
      <alignment vertical="center"/>
    </xf>
    <xf numFmtId="167" fontId="8" fillId="0" borderId="0" xfId="2" applyNumberFormat="1" applyFont="1" applyAlignment="1" applyProtection="1">
      <alignment horizontal="right" vertical="center"/>
    </xf>
    <xf numFmtId="0" fontId="2" fillId="0" borderId="0" xfId="0" applyFont="1" applyAlignment="1" applyProtection="1">
      <alignment horizontal="right" vertical="center"/>
    </xf>
    <xf numFmtId="0" fontId="4" fillId="0" borderId="0" xfId="0" applyFont="1" applyAlignment="1" applyProtection="1">
      <alignment vertical="center"/>
    </xf>
    <xf numFmtId="0" fontId="0" fillId="0" borderId="0" xfId="0" applyAlignment="1" applyProtection="1">
      <alignment horizontal="left" vertical="center"/>
    </xf>
    <xf numFmtId="0" fontId="9" fillId="0" borderId="0" xfId="0" applyFont="1" applyAlignment="1" applyProtection="1">
      <alignment vertical="center" wrapText="1"/>
    </xf>
    <xf numFmtId="2" fontId="0" fillId="0" borderId="0" xfId="0" applyNumberFormat="1" applyAlignment="1" applyProtection="1">
      <alignment vertical="center"/>
    </xf>
    <xf numFmtId="1" fontId="0" fillId="0" borderId="0" xfId="0" applyNumberFormat="1" applyAlignment="1" applyProtection="1">
      <alignment vertical="center"/>
    </xf>
    <xf numFmtId="0" fontId="6" fillId="0" borderId="8" xfId="0" applyFont="1" applyBorder="1" applyAlignment="1" applyProtection="1">
      <alignment horizontal="left"/>
    </xf>
    <xf numFmtId="0" fontId="2" fillId="3" borderId="0" xfId="0" applyFont="1" applyFill="1" applyAlignment="1" applyProtection="1">
      <alignment horizontal="center" vertical="center" wrapText="1"/>
    </xf>
    <xf numFmtId="9" fontId="0" fillId="0" borderId="0" xfId="1" quotePrefix="1" applyFont="1" applyFill="1" applyAlignment="1" applyProtection="1">
      <alignment vertical="center"/>
    </xf>
    <xf numFmtId="0" fontId="0" fillId="0" borderId="0" xfId="0" applyFill="1" applyAlignment="1" applyProtection="1">
      <alignment vertical="center" wrapText="1"/>
    </xf>
    <xf numFmtId="0" fontId="30" fillId="0" borderId="0" xfId="0" applyFont="1" applyAlignment="1" applyProtection="1">
      <alignment horizontal="right" vertical="center"/>
    </xf>
    <xf numFmtId="166" fontId="0" fillId="0" borderId="0" xfId="0" applyNumberFormat="1" applyAlignment="1" applyProtection="1">
      <alignment vertical="center"/>
    </xf>
    <xf numFmtId="0" fontId="6" fillId="0" borderId="28" xfId="0" applyFont="1" applyBorder="1" applyProtection="1"/>
    <xf numFmtId="0" fontId="6" fillId="0" borderId="28" xfId="0" applyFont="1" applyBorder="1" applyAlignment="1" applyProtection="1">
      <alignment horizontal="center"/>
    </xf>
    <xf numFmtId="9" fontId="6" fillId="0" borderId="29" xfId="1" applyFont="1" applyBorder="1" applyAlignment="1" applyProtection="1">
      <alignment horizontal="center"/>
    </xf>
    <xf numFmtId="9" fontId="6" fillId="0" borderId="30" xfId="1" applyFont="1" applyFill="1" applyBorder="1" applyProtection="1"/>
    <xf numFmtId="9" fontId="6" fillId="0" borderId="31" xfId="1" applyFont="1" applyFill="1" applyBorder="1" applyProtection="1"/>
    <xf numFmtId="9" fontId="6" fillId="0" borderId="32" xfId="1" applyFont="1" applyFill="1" applyBorder="1" applyProtection="1"/>
    <xf numFmtId="9" fontId="6" fillId="0" borderId="33" xfId="1" applyFont="1" applyFill="1" applyBorder="1" applyProtection="1"/>
    <xf numFmtId="0" fontId="6" fillId="0" borderId="15" xfId="0" applyFont="1" applyBorder="1" applyProtection="1"/>
    <xf numFmtId="0" fontId="6" fillId="0" borderId="15" xfId="0" applyFont="1" applyBorder="1" applyAlignment="1" applyProtection="1">
      <alignment horizontal="center"/>
    </xf>
    <xf numFmtId="0" fontId="6" fillId="0" borderId="24" xfId="0" applyFont="1" applyBorder="1" applyAlignment="1" applyProtection="1">
      <alignment horizontal="center"/>
    </xf>
    <xf numFmtId="9" fontId="6" fillId="0" borderId="16" xfId="1" applyFont="1" applyFill="1" applyBorder="1" applyProtection="1"/>
    <xf numFmtId="9" fontId="6" fillId="0" borderId="21" xfId="1" applyFont="1" applyFill="1" applyBorder="1" applyProtection="1"/>
    <xf numFmtId="9" fontId="6" fillId="0" borderId="17" xfId="1" applyFont="1" applyFill="1" applyBorder="1" applyProtection="1"/>
    <xf numFmtId="9" fontId="6" fillId="0" borderId="18" xfId="1" applyFont="1" applyFill="1" applyBorder="1" applyProtection="1"/>
    <xf numFmtId="0" fontId="6" fillId="0" borderId="0" xfId="0" applyFont="1" applyBorder="1" applyProtection="1"/>
    <xf numFmtId="0" fontId="6" fillId="0" borderId="0" xfId="0" applyFont="1" applyBorder="1" applyAlignment="1" applyProtection="1">
      <alignment horizontal="center"/>
    </xf>
    <xf numFmtId="9" fontId="6" fillId="0" borderId="0" xfId="1" applyFont="1" applyFill="1" applyBorder="1" applyProtection="1"/>
    <xf numFmtId="0" fontId="2" fillId="0" borderId="21" xfId="0" applyFont="1" applyBorder="1" applyAlignment="1" applyProtection="1">
      <alignment vertical="center"/>
    </xf>
    <xf numFmtId="9" fontId="2" fillId="0" borderId="21" xfId="1" quotePrefix="1" applyFont="1" applyBorder="1" applyAlignment="1" applyProtection="1">
      <alignment horizontal="center" vertical="center"/>
    </xf>
    <xf numFmtId="166" fontId="0" fillId="0" borderId="21" xfId="0" applyNumberFormat="1" applyBorder="1" applyAlignment="1" applyProtection="1">
      <alignment vertical="center"/>
    </xf>
    <xf numFmtId="0" fontId="2" fillId="0" borderId="0" xfId="0" applyFont="1" applyFill="1" applyAlignment="1" applyProtection="1">
      <alignment vertical="center"/>
    </xf>
    <xf numFmtId="0" fontId="2" fillId="3" borderId="0" xfId="0" applyFont="1" applyFill="1" applyAlignment="1" applyProtection="1">
      <alignment horizontal="center" vertical="center"/>
    </xf>
    <xf numFmtId="0" fontId="0" fillId="0" borderId="0" xfId="0" applyFill="1" applyAlignment="1" applyProtection="1">
      <alignment vertical="center"/>
    </xf>
    <xf numFmtId="9" fontId="0" fillId="0" borderId="0" xfId="1" quotePrefix="1" applyFont="1" applyBorder="1" applyAlignment="1" applyProtection="1">
      <alignment vertical="center"/>
    </xf>
    <xf numFmtId="0" fontId="2" fillId="0" borderId="0" xfId="0" applyFont="1" applyBorder="1" applyAlignment="1" applyProtection="1">
      <alignment horizontal="center" vertical="center"/>
    </xf>
    <xf numFmtId="9" fontId="0" fillId="0" borderId="21" xfId="1" applyFont="1" applyFill="1" applyBorder="1" applyProtection="1"/>
    <xf numFmtId="0" fontId="29" fillId="0" borderId="0" xfId="0" applyFont="1" applyProtection="1"/>
    <xf numFmtId="0" fontId="2" fillId="0" borderId="0" xfId="0" applyFont="1" applyFill="1" applyAlignment="1" applyProtection="1">
      <alignment horizontal="center"/>
    </xf>
    <xf numFmtId="0" fontId="0" fillId="0" borderId="0" xfId="0" applyFill="1" applyAlignment="1" applyProtection="1">
      <alignment vertical="top" wrapText="1"/>
    </xf>
    <xf numFmtId="0" fontId="2" fillId="0" borderId="0" xfId="0" applyFont="1" applyFill="1" applyAlignment="1" applyProtection="1">
      <alignment horizontal="center" vertical="center"/>
    </xf>
    <xf numFmtId="0" fontId="2" fillId="0" borderId="21" xfId="0" applyFont="1" applyBorder="1" applyProtection="1"/>
    <xf numFmtId="0" fontId="0" fillId="0" borderId="0" xfId="0" applyFill="1" applyAlignment="1" applyProtection="1">
      <alignment horizontal="center" vertical="center"/>
    </xf>
    <xf numFmtId="0" fontId="0" fillId="0" borderId="0" xfId="0" applyFont="1" applyAlignment="1" applyProtection="1">
      <alignment horizontal="right" vertical="center"/>
    </xf>
    <xf numFmtId="0" fontId="0" fillId="3" borderId="0" xfId="0" applyFill="1" applyAlignment="1" applyProtection="1">
      <alignment horizontal="center" vertical="center"/>
    </xf>
    <xf numFmtId="0" fontId="2" fillId="0" borderId="0" xfId="0" applyFont="1" applyFill="1" applyBorder="1" applyAlignment="1" applyProtection="1">
      <alignment horizontal="left" vertical="center"/>
    </xf>
    <xf numFmtId="166" fontId="0" fillId="0" borderId="0" xfId="0" applyNumberFormat="1" applyFill="1" applyAlignment="1" applyProtection="1">
      <alignment horizontal="center" vertical="center"/>
    </xf>
    <xf numFmtId="2" fontId="0" fillId="0" borderId="0" xfId="0" applyNumberFormat="1" applyFill="1" applyAlignment="1" applyProtection="1">
      <alignment horizontal="center" vertical="center"/>
    </xf>
    <xf numFmtId="0" fontId="2" fillId="0" borderId="21" xfId="0" applyFont="1" applyFill="1" applyBorder="1" applyAlignment="1" applyProtection="1">
      <alignment horizontal="left" vertical="center"/>
    </xf>
    <xf numFmtId="0" fontId="2" fillId="0" borderId="0" xfId="0" applyFont="1" applyBorder="1" applyAlignment="1" applyProtection="1">
      <alignment vertical="center"/>
    </xf>
    <xf numFmtId="165" fontId="0" fillId="0" borderId="0" xfId="0" applyNumberFormat="1" applyFill="1" applyAlignment="1" applyProtection="1">
      <alignment vertical="center"/>
    </xf>
    <xf numFmtId="165" fontId="2" fillId="0" borderId="0" xfId="0" applyNumberFormat="1" applyFont="1" applyFill="1" applyAlignment="1" applyProtection="1">
      <alignment vertical="center"/>
    </xf>
    <xf numFmtId="167" fontId="2" fillId="0" borderId="0" xfId="2" quotePrefix="1" applyNumberFormat="1" applyFont="1" applyFill="1" applyAlignment="1" applyProtection="1">
      <alignment vertical="center" wrapText="1"/>
    </xf>
    <xf numFmtId="166" fontId="2" fillId="0" borderId="0" xfId="0" applyNumberFormat="1" applyFont="1" applyFill="1" applyAlignment="1" applyProtection="1">
      <alignment vertical="center"/>
    </xf>
    <xf numFmtId="0" fontId="0" fillId="3" borderId="0" xfId="0" applyFill="1" applyAlignment="1" applyProtection="1">
      <alignment vertical="center"/>
    </xf>
    <xf numFmtId="0" fontId="2" fillId="0" borderId="21" xfId="0" applyFont="1" applyBorder="1" applyAlignment="1" applyProtection="1">
      <alignment horizontal="right" vertical="center"/>
    </xf>
    <xf numFmtId="0" fontId="0" fillId="0" borderId="0" xfId="0" applyFont="1" applyAlignment="1" applyProtection="1">
      <alignment vertical="center"/>
    </xf>
    <xf numFmtId="0" fontId="0" fillId="0" borderId="0" xfId="0" applyAlignment="1" applyProtection="1">
      <alignment horizontal="left" vertical="top"/>
    </xf>
    <xf numFmtId="0" fontId="3" fillId="0" borderId="0" xfId="0" applyFont="1" applyAlignment="1" applyProtection="1">
      <alignment horizontal="left" wrapText="1"/>
    </xf>
    <xf numFmtId="0" fontId="30" fillId="0" borderId="0" xfId="0" applyFont="1" applyAlignment="1" applyProtection="1">
      <alignment horizontal="right" vertical="center" wrapText="1"/>
    </xf>
    <xf numFmtId="9" fontId="0" fillId="0" borderId="0" xfId="1" applyFont="1" applyAlignment="1" applyProtection="1">
      <alignment vertical="center"/>
    </xf>
    <xf numFmtId="9" fontId="2" fillId="0" borderId="0" xfId="1" quotePrefix="1" applyFont="1" applyBorder="1" applyAlignment="1" applyProtection="1">
      <alignment vertical="center"/>
    </xf>
    <xf numFmtId="166" fontId="2" fillId="0" borderId="21" xfId="0" applyNumberFormat="1" applyFont="1" applyBorder="1" applyAlignment="1" applyProtection="1">
      <alignment vertical="center"/>
    </xf>
    <xf numFmtId="0" fontId="2" fillId="0" borderId="0" xfId="0" applyFont="1" applyFill="1" applyAlignment="1" applyProtection="1">
      <alignment vertical="center" wrapText="1"/>
    </xf>
    <xf numFmtId="0" fontId="2" fillId="3" borderId="0" xfId="0" applyFont="1" applyFill="1" applyAlignment="1" applyProtection="1">
      <alignment vertical="center"/>
    </xf>
    <xf numFmtId="0" fontId="2" fillId="0" borderId="0" xfId="0" applyFont="1" applyBorder="1" applyProtection="1"/>
    <xf numFmtId="0" fontId="3" fillId="0" borderId="0" xfId="0" applyFont="1" applyAlignment="1" applyProtection="1">
      <alignment vertical="center" wrapText="1"/>
    </xf>
    <xf numFmtId="0" fontId="0" fillId="3" borderId="0" xfId="0" applyFill="1" applyAlignment="1" applyProtection="1">
      <alignment horizontal="center" vertical="center" wrapText="1"/>
    </xf>
    <xf numFmtId="0" fontId="2" fillId="0" borderId="0" xfId="0" applyFont="1" applyBorder="1" applyAlignment="1" applyProtection="1">
      <alignment horizontal="left" vertical="center"/>
    </xf>
    <xf numFmtId="175" fontId="0" fillId="0" borderId="0" xfId="2" applyNumberFormat="1" applyFont="1" applyProtection="1"/>
    <xf numFmtId="176" fontId="0" fillId="0" borderId="0" xfId="2" applyNumberFormat="1" applyFont="1" applyProtection="1"/>
    <xf numFmtId="1" fontId="2" fillId="0" borderId="0" xfId="0" applyNumberFormat="1" applyFont="1" applyFill="1" applyAlignment="1" applyProtection="1">
      <alignment horizontal="center" vertical="center"/>
    </xf>
    <xf numFmtId="0" fontId="0" fillId="0" borderId="0" xfId="0" applyFill="1" applyAlignment="1" applyProtection="1">
      <alignment horizontal="left" vertical="center" wrapText="1"/>
    </xf>
    <xf numFmtId="3" fontId="0" fillId="0" borderId="0" xfId="0" applyNumberFormat="1" applyAlignment="1" applyProtection="1">
      <alignment vertical="center"/>
    </xf>
    <xf numFmtId="0" fontId="14" fillId="0" borderId="0" xfId="0" applyNumberFormat="1" applyFont="1"/>
    <xf numFmtId="0" fontId="0" fillId="0" borderId="0" xfId="0" applyFont="1" applyProtection="1"/>
    <xf numFmtId="0" fontId="5" fillId="0" borderId="2" xfId="0" applyFont="1" applyBorder="1" applyAlignment="1" applyProtection="1"/>
    <xf numFmtId="0" fontId="5" fillId="0" borderId="3" xfId="0" applyFont="1" applyBorder="1" applyAlignment="1" applyProtection="1"/>
    <xf numFmtId="0" fontId="5" fillId="0" borderId="2" xfId="0" applyFont="1" applyBorder="1" applyAlignment="1" applyProtection="1">
      <alignment horizontal="center" vertical="center"/>
    </xf>
    <xf numFmtId="0" fontId="5" fillId="0" borderId="34" xfId="0" applyFont="1" applyBorder="1" applyAlignment="1" applyProtection="1"/>
    <xf numFmtId="0" fontId="5" fillId="0" borderId="1" xfId="0"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0" fontId="5" fillId="0" borderId="5" xfId="0" applyFont="1" applyBorder="1" applyAlignment="1" applyProtection="1">
      <alignment horizontal="center" vertical="center" wrapText="1"/>
    </xf>
    <xf numFmtId="0" fontId="5" fillId="0" borderId="6" xfId="0" applyFont="1" applyBorder="1" applyAlignment="1" applyProtection="1">
      <alignment horizontal="center" vertical="center" wrapText="1"/>
    </xf>
    <xf numFmtId="0" fontId="0" fillId="0" borderId="13" xfId="0" applyFont="1" applyBorder="1" applyAlignment="1" applyProtection="1">
      <alignment vertical="center"/>
    </xf>
    <xf numFmtId="0" fontId="0" fillId="0" borderId="1" xfId="0" applyFont="1" applyBorder="1" applyProtection="1"/>
    <xf numFmtId="0" fontId="5" fillId="0" borderId="1" xfId="0" applyFont="1" applyBorder="1" applyProtection="1"/>
    <xf numFmtId="0" fontId="5" fillId="0" borderId="25" xfId="0" applyFont="1" applyFill="1" applyBorder="1" applyProtection="1"/>
    <xf numFmtId="0" fontId="5" fillId="0" borderId="26" xfId="0" applyFont="1" applyFill="1" applyBorder="1" applyProtection="1"/>
    <xf numFmtId="0" fontId="5" fillId="0" borderId="27" xfId="0" applyFont="1" applyFill="1" applyBorder="1" applyProtection="1"/>
    <xf numFmtId="0" fontId="0" fillId="0" borderId="7" xfId="0" applyFont="1" applyBorder="1" applyProtection="1"/>
    <xf numFmtId="0" fontId="0" fillId="0" borderId="7" xfId="0" applyFont="1" applyBorder="1" applyAlignment="1" applyProtection="1">
      <alignment horizontal="center"/>
    </xf>
    <xf numFmtId="9" fontId="0" fillId="0" borderId="9" xfId="1" applyFont="1" applyFill="1" applyBorder="1" applyProtection="1"/>
    <xf numFmtId="9" fontId="0" fillId="0" borderId="10" xfId="1" applyFont="1" applyFill="1" applyBorder="1" applyProtection="1"/>
    <xf numFmtId="9" fontId="10" fillId="0" borderId="19" xfId="1" applyFont="1" applyFill="1" applyBorder="1" applyProtection="1"/>
    <xf numFmtId="9" fontId="0" fillId="0" borderId="11" xfId="1" applyFont="1" applyFill="1" applyBorder="1" applyProtection="1"/>
    <xf numFmtId="1" fontId="0" fillId="0" borderId="13" xfId="0" applyNumberFormat="1" applyFont="1" applyBorder="1" applyAlignment="1" applyProtection="1">
      <alignment vertical="center"/>
    </xf>
    <xf numFmtId="0" fontId="0" fillId="0" borderId="8" xfId="0" applyFont="1" applyBorder="1" applyProtection="1"/>
    <xf numFmtId="0" fontId="0" fillId="0" borderId="8" xfId="0" applyFont="1" applyBorder="1" applyAlignment="1" applyProtection="1">
      <alignment horizontal="center"/>
    </xf>
    <xf numFmtId="9" fontId="0" fillId="0" borderId="12" xfId="1" applyFont="1" applyFill="1" applyBorder="1" applyProtection="1"/>
    <xf numFmtId="9" fontId="0" fillId="0" borderId="13" xfId="1" applyFont="1" applyFill="1" applyBorder="1" applyProtection="1"/>
    <xf numFmtId="9" fontId="0" fillId="0" borderId="14" xfId="1" applyFont="1" applyFill="1" applyBorder="1" applyProtection="1"/>
    <xf numFmtId="2" fontId="0" fillId="0" borderId="0" xfId="0" applyNumberFormat="1" applyFont="1" applyAlignment="1" applyProtection="1">
      <alignment vertical="center" wrapText="1"/>
    </xf>
    <xf numFmtId="165" fontId="0" fillId="0" borderId="0" xfId="0" applyNumberFormat="1" applyFont="1" applyAlignment="1" applyProtection="1">
      <alignment vertical="center"/>
    </xf>
    <xf numFmtId="170" fontId="0" fillId="0" borderId="0" xfId="0" applyNumberFormat="1" applyFont="1" applyAlignment="1" applyProtection="1">
      <alignment vertical="center"/>
    </xf>
    <xf numFmtId="0" fontId="0" fillId="0" borderId="8" xfId="0" applyFont="1" applyBorder="1" applyAlignment="1" applyProtection="1">
      <alignment horizontal="left"/>
    </xf>
    <xf numFmtId="9" fontId="0" fillId="0" borderId="20" xfId="1" applyFont="1" applyFill="1" applyBorder="1" applyProtection="1"/>
    <xf numFmtId="0" fontId="0" fillId="0" borderId="15" xfId="0" applyFont="1" applyBorder="1" applyProtection="1"/>
    <xf numFmtId="0" fontId="0" fillId="0" borderId="15" xfId="0" applyFont="1" applyBorder="1" applyAlignment="1" applyProtection="1">
      <alignment horizontal="center"/>
    </xf>
    <xf numFmtId="9" fontId="0" fillId="0" borderId="16" xfId="1" applyFont="1" applyFill="1" applyBorder="1" applyProtection="1"/>
    <xf numFmtId="9" fontId="0" fillId="0" borderId="17" xfId="1" applyFont="1" applyFill="1" applyBorder="1" applyProtection="1"/>
    <xf numFmtId="9" fontId="0" fillId="0" borderId="18" xfId="1" applyFont="1" applyFill="1" applyBorder="1" applyProtection="1"/>
    <xf numFmtId="0" fontId="0" fillId="0" borderId="0" xfId="0" applyFont="1" applyBorder="1" applyAlignment="1" applyProtection="1">
      <alignment horizontal="center"/>
    </xf>
    <xf numFmtId="9" fontId="0" fillId="0" borderId="0" xfId="1" applyFont="1" applyFill="1" applyBorder="1" applyProtection="1"/>
    <xf numFmtId="0" fontId="2" fillId="0" borderId="13" xfId="0" applyFont="1" applyBorder="1" applyAlignment="1" applyProtection="1">
      <alignment horizontal="right" vertical="center"/>
    </xf>
    <xf numFmtId="0" fontId="5" fillId="0" borderId="13" xfId="0" applyFont="1" applyBorder="1" applyAlignment="1" applyProtection="1">
      <alignment vertical="center"/>
    </xf>
    <xf numFmtId="0" fontId="2" fillId="0" borderId="13" xfId="0" applyFont="1" applyBorder="1" applyAlignment="1" applyProtection="1">
      <alignment horizontal="center" vertical="center" wrapText="1"/>
    </xf>
    <xf numFmtId="9" fontId="0" fillId="0" borderId="13" xfId="0" applyNumberFormat="1" applyFont="1" applyBorder="1" applyAlignment="1" applyProtection="1">
      <alignment vertical="center"/>
    </xf>
    <xf numFmtId="0" fontId="5" fillId="0" borderId="13" xfId="0" applyFont="1" applyBorder="1" applyProtection="1"/>
    <xf numFmtId="0" fontId="15" fillId="0" borderId="13" xfId="0" applyFont="1" applyBorder="1" applyAlignment="1" applyProtection="1">
      <alignment vertical="center"/>
    </xf>
    <xf numFmtId="0" fontId="14" fillId="0" borderId="13" xfId="0" applyFont="1" applyBorder="1" applyAlignment="1" applyProtection="1">
      <alignment horizontal="left"/>
    </xf>
    <xf numFmtId="175" fontId="2" fillId="0" borderId="21" xfId="2" quotePrefix="1" applyNumberFormat="1" applyFont="1" applyFill="1" applyBorder="1" applyAlignment="1" applyProtection="1">
      <alignment horizontal="center" vertical="center"/>
    </xf>
    <xf numFmtId="9" fontId="0" fillId="0" borderId="0" xfId="1" applyFont="1" applyAlignment="1" applyProtection="1">
      <alignment horizontal="center" vertical="center"/>
    </xf>
    <xf numFmtId="175" fontId="0" fillId="0" borderId="0" xfId="2" quotePrefix="1" applyNumberFormat="1" applyFont="1" applyFill="1" applyAlignment="1" applyProtection="1">
      <alignment horizontal="center" vertical="center"/>
    </xf>
    <xf numFmtId="175" fontId="0" fillId="0" borderId="0" xfId="2" applyNumberFormat="1" applyFont="1" applyFill="1" applyAlignment="1" applyProtection="1">
      <alignment horizontal="center" vertical="center"/>
    </xf>
    <xf numFmtId="166" fontId="14" fillId="0" borderId="0" xfId="2" applyNumberFormat="1" applyFont="1"/>
    <xf numFmtId="1" fontId="14" fillId="0" borderId="0" xfId="2" applyNumberFormat="1" applyFont="1"/>
    <xf numFmtId="1" fontId="0" fillId="0" borderId="0" xfId="2" applyNumberFormat="1" applyFont="1" applyAlignment="1">
      <alignment horizontal="right"/>
    </xf>
    <xf numFmtId="0" fontId="41" fillId="0" borderId="49" xfId="0" applyFont="1" applyBorder="1" applyAlignment="1">
      <alignment horizontal="center" vertical="center" wrapText="1"/>
    </xf>
    <xf numFmtId="2" fontId="41" fillId="0" borderId="49" xfId="0" quotePrefix="1" applyNumberFormat="1" applyFont="1" applyBorder="1" applyAlignment="1">
      <alignment horizontal="center" vertical="center" wrapText="1"/>
    </xf>
    <xf numFmtId="0" fontId="41" fillId="0" borderId="49" xfId="0" quotePrefix="1" applyFont="1" applyBorder="1" applyAlignment="1">
      <alignment horizontal="center" vertical="center" wrapText="1"/>
    </xf>
    <xf numFmtId="0" fontId="41" fillId="0" borderId="50" xfId="0" quotePrefix="1" applyFont="1" applyBorder="1" applyAlignment="1">
      <alignment horizontal="center" vertical="center" wrapText="1"/>
    </xf>
    <xf numFmtId="2" fontId="0" fillId="0" borderId="13" xfId="0" applyNumberFormat="1" applyFont="1" applyBorder="1" applyAlignment="1" applyProtection="1">
      <alignment vertical="center"/>
    </xf>
    <xf numFmtId="176" fontId="14" fillId="0" borderId="0" xfId="0" applyNumberFormat="1" applyFont="1"/>
    <xf numFmtId="168" fontId="2" fillId="0" borderId="21" xfId="0" applyNumberFormat="1" applyFont="1" applyBorder="1" applyAlignment="1" applyProtection="1">
      <alignment horizontal="center" vertical="center"/>
    </xf>
    <xf numFmtId="3" fontId="0" fillId="0" borderId="0" xfId="0" applyNumberFormat="1" applyAlignment="1" applyProtection="1">
      <alignment horizontal="right" vertical="center" wrapText="1"/>
    </xf>
    <xf numFmtId="3" fontId="0" fillId="0" borderId="0" xfId="2" applyNumberFormat="1" applyFont="1" applyAlignment="1" applyProtection="1">
      <alignment horizontal="right" vertical="center" wrapText="1"/>
    </xf>
    <xf numFmtId="0" fontId="0" fillId="0" borderId="0" xfId="0" applyFont="1" applyAlignment="1" applyProtection="1">
      <alignment horizontal="left" indent="4"/>
    </xf>
    <xf numFmtId="0" fontId="0" fillId="0" borderId="0" xfId="0" applyAlignment="1" applyProtection="1">
      <alignment horizontal="left" indent="4"/>
    </xf>
    <xf numFmtId="0" fontId="0" fillId="0" borderId="13" xfId="0" applyFont="1" applyFill="1" applyBorder="1" applyAlignment="1" applyProtection="1">
      <alignment horizontal="left" vertical="center" wrapText="1"/>
    </xf>
    <xf numFmtId="0" fontId="0" fillId="0" borderId="0" xfId="0" applyBorder="1" applyProtection="1"/>
    <xf numFmtId="0" fontId="0" fillId="0" borderId="59" xfId="0" applyBorder="1" applyProtection="1"/>
    <xf numFmtId="0" fontId="5" fillId="0" borderId="0" xfId="0" applyFont="1" applyBorder="1" applyAlignment="1" applyProtection="1"/>
    <xf numFmtId="0" fontId="5" fillId="0" borderId="0" xfId="0" applyFont="1" applyBorder="1" applyAlignment="1" applyProtection="1">
      <alignment horizontal="center" vertical="center" wrapText="1"/>
    </xf>
    <xf numFmtId="0" fontId="5" fillId="0" borderId="0" xfId="0" applyFont="1" applyFill="1" applyBorder="1" applyProtection="1"/>
    <xf numFmtId="0" fontId="3" fillId="0" borderId="0" xfId="0" applyFont="1" applyBorder="1" applyAlignment="1" applyProtection="1">
      <alignment horizontal="left" vertical="center"/>
    </xf>
    <xf numFmtId="9" fontId="0" fillId="0" borderId="13" xfId="1" applyFont="1" applyFill="1" applyBorder="1" applyAlignment="1" applyProtection="1">
      <alignment horizontal="center"/>
    </xf>
    <xf numFmtId="9" fontId="0" fillId="0" borderId="14" xfId="1" applyFont="1" applyFill="1" applyBorder="1" applyAlignment="1" applyProtection="1">
      <alignment horizontal="center"/>
    </xf>
    <xf numFmtId="0" fontId="0" fillId="0" borderId="13" xfId="0" applyFont="1" applyBorder="1" applyAlignment="1" applyProtection="1">
      <alignment horizontal="center"/>
    </xf>
    <xf numFmtId="0" fontId="0" fillId="0" borderId="12" xfId="0" applyFont="1" applyBorder="1" applyProtection="1"/>
    <xf numFmtId="0" fontId="0" fillId="0" borderId="12" xfId="0" applyFont="1" applyBorder="1" applyAlignment="1" applyProtection="1">
      <alignment horizontal="left"/>
    </xf>
    <xf numFmtId="0" fontId="0" fillId="0" borderId="16" xfId="0" applyFont="1" applyBorder="1" applyProtection="1"/>
    <xf numFmtId="9" fontId="0" fillId="0" borderId="17" xfId="1" applyFont="1" applyFill="1" applyBorder="1" applyAlignment="1" applyProtection="1">
      <alignment horizontal="center"/>
    </xf>
    <xf numFmtId="9" fontId="0" fillId="0" borderId="18" xfId="1" applyFont="1" applyFill="1" applyBorder="1" applyAlignment="1" applyProtection="1">
      <alignment horizontal="center"/>
    </xf>
    <xf numFmtId="9" fontId="0" fillId="0" borderId="0" xfId="1" applyFont="1" applyFill="1" applyBorder="1" applyAlignment="1" applyProtection="1">
      <alignment horizontal="center" vertical="center"/>
    </xf>
    <xf numFmtId="9" fontId="0" fillId="0" borderId="0" xfId="0" applyNumberFormat="1" applyBorder="1" applyAlignment="1" applyProtection="1">
      <alignment horizontal="center"/>
    </xf>
    <xf numFmtId="0" fontId="0" fillId="0" borderId="12" xfId="0" applyBorder="1" applyAlignment="1" applyProtection="1">
      <alignment vertical="center"/>
    </xf>
    <xf numFmtId="9" fontId="0" fillId="0" borderId="14" xfId="1" applyFont="1" applyFill="1" applyBorder="1" applyAlignment="1" applyProtection="1">
      <alignment horizontal="center" vertical="center"/>
    </xf>
    <xf numFmtId="9" fontId="0" fillId="0" borderId="14" xfId="0" applyNumberFormat="1" applyBorder="1" applyAlignment="1" applyProtection="1">
      <alignment horizontal="center"/>
    </xf>
    <xf numFmtId="0" fontId="0" fillId="0" borderId="16" xfId="0" applyBorder="1" applyAlignment="1" applyProtection="1">
      <alignment vertical="center"/>
    </xf>
    <xf numFmtId="9" fontId="0" fillId="0" borderId="18" xfId="0" applyNumberFormat="1" applyBorder="1" applyAlignment="1" applyProtection="1">
      <alignment horizontal="center"/>
    </xf>
    <xf numFmtId="0" fontId="5" fillId="0" borderId="0" xfId="0" applyFont="1" applyBorder="1" applyProtection="1"/>
    <xf numFmtId="0" fontId="15" fillId="6" borderId="71" xfId="0" applyFont="1" applyFill="1" applyBorder="1" applyAlignment="1" applyProtection="1">
      <alignment vertical="center"/>
    </xf>
    <xf numFmtId="0" fontId="2" fillId="6" borderId="72" xfId="0" applyFont="1" applyFill="1" applyBorder="1" applyAlignment="1" applyProtection="1">
      <alignment vertical="center"/>
    </xf>
    <xf numFmtId="0" fontId="2" fillId="6" borderId="70" xfId="0" applyFont="1" applyFill="1" applyBorder="1" applyAlignment="1" applyProtection="1">
      <alignment vertical="center"/>
    </xf>
    <xf numFmtId="0" fontId="0" fillId="0" borderId="12" xfId="0" applyFont="1" applyBorder="1" applyAlignment="1" applyProtection="1">
      <alignment vertical="center"/>
    </xf>
    <xf numFmtId="0" fontId="0" fillId="0" borderId="14" xfId="0" applyBorder="1" applyProtection="1"/>
    <xf numFmtId="0" fontId="0" fillId="0" borderId="16" xfId="0" applyFont="1" applyBorder="1" applyAlignment="1" applyProtection="1">
      <alignment vertical="center"/>
    </xf>
    <xf numFmtId="0" fontId="0" fillId="0" borderId="17" xfId="0" applyBorder="1" applyProtection="1"/>
    <xf numFmtId="0" fontId="0" fillId="0" borderId="18" xfId="0" applyBorder="1" applyProtection="1"/>
    <xf numFmtId="0" fontId="16" fillId="0" borderId="12" xfId="0" applyFont="1" applyBorder="1" applyAlignment="1" applyProtection="1">
      <alignment horizontal="left"/>
    </xf>
    <xf numFmtId="0" fontId="5" fillId="0" borderId="14" xfId="0" applyFont="1" applyBorder="1" applyProtection="1"/>
    <xf numFmtId="0" fontId="2" fillId="6" borderId="71" xfId="0" applyFont="1" applyFill="1" applyBorder="1" applyAlignment="1" applyProtection="1">
      <alignment vertical="center"/>
    </xf>
    <xf numFmtId="0" fontId="2" fillId="6" borderId="70" xfId="0" applyFont="1" applyFill="1" applyBorder="1" applyAlignment="1" applyProtection="1">
      <alignment horizontal="center" vertical="center"/>
    </xf>
    <xf numFmtId="0" fontId="0" fillId="0" borderId="14" xfId="0" applyFont="1" applyBorder="1" applyAlignment="1" applyProtection="1">
      <alignment horizontal="center"/>
    </xf>
    <xf numFmtId="0" fontId="0" fillId="0" borderId="18" xfId="0" applyFont="1" applyBorder="1" applyAlignment="1" applyProtection="1">
      <alignment horizontal="center"/>
    </xf>
    <xf numFmtId="0" fontId="0" fillId="0" borderId="0" xfId="0" applyFont="1" applyFill="1" applyBorder="1" applyProtection="1"/>
    <xf numFmtId="0" fontId="0" fillId="0" borderId="53" xfId="0" applyBorder="1" applyProtection="1"/>
    <xf numFmtId="0" fontId="48" fillId="0" borderId="0" xfId="5" applyBorder="1" applyAlignment="1" applyProtection="1">
      <alignment horizontal="left" vertical="center"/>
    </xf>
    <xf numFmtId="0" fontId="48" fillId="0" borderId="0" xfId="5" applyAlignment="1" applyProtection="1">
      <alignment vertical="center" wrapText="1"/>
    </xf>
    <xf numFmtId="0" fontId="48" fillId="0" borderId="0" xfId="5" applyAlignment="1" applyProtection="1">
      <alignment vertical="center"/>
    </xf>
    <xf numFmtId="0" fontId="49" fillId="7" borderId="73" xfId="5" applyFont="1" applyFill="1" applyBorder="1" applyAlignment="1" applyProtection="1">
      <alignment horizontal="center" vertical="center"/>
    </xf>
    <xf numFmtId="0" fontId="50" fillId="7" borderId="73" xfId="5" applyFont="1" applyFill="1" applyBorder="1" applyAlignment="1" applyProtection="1">
      <alignment horizontal="center" vertical="center"/>
    </xf>
    <xf numFmtId="0" fontId="0" fillId="0" borderId="0" xfId="0" applyAlignment="1" applyProtection="1">
      <alignment horizontal="left" vertical="top" wrapText="1"/>
    </xf>
    <xf numFmtId="169" fontId="3" fillId="0" borderId="0" xfId="2" quotePrefix="1" applyNumberFormat="1" applyFont="1" applyFill="1" applyAlignment="1" applyProtection="1">
      <alignment vertical="center" wrapText="1"/>
    </xf>
    <xf numFmtId="165" fontId="3" fillId="0" borderId="0" xfId="0" applyNumberFormat="1" applyFont="1" applyFill="1" applyAlignment="1" applyProtection="1">
      <alignment vertical="center"/>
    </xf>
    <xf numFmtId="0" fontId="51" fillId="0" borderId="0" xfId="0" applyFont="1" applyProtection="1"/>
    <xf numFmtId="9" fontId="14" fillId="0" borderId="13" xfId="1" applyFont="1" applyFill="1" applyBorder="1" applyAlignment="1" applyProtection="1">
      <alignment horizontal="center"/>
    </xf>
    <xf numFmtId="9" fontId="14" fillId="0" borderId="17" xfId="1" applyFont="1" applyFill="1" applyBorder="1" applyAlignment="1" applyProtection="1">
      <alignment horizontal="center"/>
    </xf>
    <xf numFmtId="0" fontId="11" fillId="0" borderId="0" xfId="0" applyFont="1" applyAlignment="1" applyProtection="1">
      <alignment vertical="center"/>
    </xf>
    <xf numFmtId="0" fontId="48" fillId="0" borderId="0" xfId="5" applyFont="1" applyAlignment="1" applyProtection="1">
      <alignment vertical="center"/>
    </xf>
    <xf numFmtId="0" fontId="21" fillId="0" borderId="0" xfId="0" applyFont="1" applyAlignment="1" applyProtection="1">
      <alignment vertical="center"/>
    </xf>
    <xf numFmtId="0" fontId="21" fillId="0" borderId="0" xfId="0" applyFont="1" applyProtection="1"/>
    <xf numFmtId="0" fontId="14" fillId="0" borderId="0" xfId="0" applyFont="1" applyAlignment="1" applyProtection="1">
      <alignment horizontal="center" vertical="center" wrapText="1"/>
    </xf>
    <xf numFmtId="0" fontId="12" fillId="0" borderId="0" xfId="0" applyFont="1" applyProtection="1"/>
    <xf numFmtId="0" fontId="13" fillId="0" borderId="0" xfId="0" applyFont="1" applyAlignment="1" applyProtection="1">
      <alignment horizontal="center" vertical="center" wrapText="1"/>
    </xf>
    <xf numFmtId="0" fontId="48" fillId="0" borderId="0" xfId="5" applyProtection="1"/>
    <xf numFmtId="0" fontId="14" fillId="6" borderId="71" xfId="0" applyFont="1" applyFill="1" applyBorder="1" applyProtection="1"/>
    <xf numFmtId="0" fontId="15" fillId="6" borderId="70" xfId="0" applyFont="1" applyFill="1" applyBorder="1" applyAlignment="1" applyProtection="1">
      <alignment horizontal="center" vertical="center"/>
    </xf>
    <xf numFmtId="0" fontId="14" fillId="0" borderId="0" xfId="0" applyFont="1" applyBorder="1" applyAlignment="1" applyProtection="1">
      <alignment horizontal="center" vertical="top" wrapText="1"/>
    </xf>
    <xf numFmtId="0" fontId="0" fillId="0" borderId="12" xfId="0" applyBorder="1" applyProtection="1"/>
    <xf numFmtId="0" fontId="14" fillId="0" borderId="14" xfId="0" applyFont="1" applyBorder="1" applyAlignment="1" applyProtection="1">
      <alignment horizontal="center"/>
    </xf>
    <xf numFmtId="0" fontId="16" fillId="6" borderId="72" xfId="0" applyFont="1" applyFill="1" applyBorder="1" applyAlignment="1" applyProtection="1">
      <alignment horizontal="center" wrapText="1"/>
    </xf>
    <xf numFmtId="0" fontId="16" fillId="6" borderId="70" xfId="0" applyFont="1" applyFill="1" applyBorder="1" applyAlignment="1" applyProtection="1">
      <alignment horizontal="center" wrapText="1"/>
    </xf>
    <xf numFmtId="6" fontId="14" fillId="0" borderId="0" xfId="0" applyNumberFormat="1" applyFont="1" applyBorder="1" applyAlignment="1" applyProtection="1">
      <alignment horizontal="center" vertical="top" wrapText="1"/>
    </xf>
    <xf numFmtId="171" fontId="0" fillId="0" borderId="13" xfId="1" applyNumberFormat="1" applyFont="1" applyBorder="1" applyAlignment="1" applyProtection="1">
      <alignment horizontal="center"/>
    </xf>
    <xf numFmtId="9" fontId="14" fillId="0" borderId="13" xfId="0" applyNumberFormat="1" applyFont="1" applyBorder="1" applyAlignment="1" applyProtection="1">
      <alignment horizontal="center"/>
    </xf>
    <xf numFmtId="9" fontId="14" fillId="0" borderId="14" xfId="0" applyNumberFormat="1" applyFont="1" applyBorder="1" applyAlignment="1" applyProtection="1">
      <alignment horizontal="center"/>
    </xf>
    <xf numFmtId="0" fontId="14" fillId="0" borderId="0" xfId="0" applyFont="1" applyAlignment="1" applyProtection="1">
      <alignment vertical="top" wrapText="1"/>
    </xf>
    <xf numFmtId="0" fontId="14" fillId="0" borderId="12" xfId="0" applyFont="1" applyBorder="1" applyProtection="1"/>
    <xf numFmtId="0" fontId="6" fillId="0" borderId="13" xfId="0" applyFont="1" applyBorder="1" applyAlignment="1" applyProtection="1">
      <alignment vertical="center" wrapText="1"/>
    </xf>
    <xf numFmtId="0" fontId="6" fillId="0" borderId="14" xfId="0" applyFont="1" applyBorder="1" applyAlignment="1" applyProtection="1">
      <alignment vertical="center" wrapText="1"/>
    </xf>
    <xf numFmtId="0" fontId="15" fillId="6" borderId="71" xfId="0" applyFont="1" applyFill="1" applyBorder="1" applyProtection="1"/>
    <xf numFmtId="0" fontId="15" fillId="6" borderId="72" xfId="0" applyFont="1" applyFill="1" applyBorder="1" applyProtection="1"/>
    <xf numFmtId="0" fontId="15" fillId="6" borderId="70" xfId="0" applyFont="1" applyFill="1" applyBorder="1" applyProtection="1"/>
    <xf numFmtId="0" fontId="0" fillId="6" borderId="53" xfId="0" applyFill="1" applyBorder="1" applyProtection="1"/>
    <xf numFmtId="0" fontId="2" fillId="0" borderId="52" xfId="0" applyFont="1" applyBorder="1" applyAlignment="1" applyProtection="1">
      <alignment horizontal="center" vertical="center" wrapText="1"/>
    </xf>
    <xf numFmtId="0" fontId="14" fillId="6" borderId="71" xfId="0" applyFont="1" applyFill="1" applyBorder="1" applyAlignment="1" applyProtection="1">
      <alignment horizontal="left" vertical="top" wrapText="1"/>
    </xf>
    <xf numFmtId="0" fontId="15" fillId="6" borderId="70" xfId="0" applyFont="1" applyFill="1" applyBorder="1" applyAlignment="1" applyProtection="1">
      <alignment horizontal="center" vertical="top" wrapText="1"/>
    </xf>
    <xf numFmtId="6" fontId="0" fillId="0" borderId="0" xfId="0" applyNumberFormat="1" applyBorder="1" applyAlignment="1" applyProtection="1">
      <alignment horizontal="center"/>
    </xf>
    <xf numFmtId="0" fontId="16" fillId="6" borderId="71" xfId="0" applyFont="1" applyFill="1" applyBorder="1" applyAlignment="1" applyProtection="1">
      <alignment horizontal="center"/>
    </xf>
    <xf numFmtId="0" fontId="16" fillId="6" borderId="72" xfId="0" applyFont="1" applyFill="1" applyBorder="1" applyAlignment="1" applyProtection="1">
      <alignment horizontal="center"/>
    </xf>
    <xf numFmtId="0" fontId="15" fillId="6" borderId="70" xfId="0" applyFont="1" applyFill="1" applyBorder="1" applyAlignment="1" applyProtection="1">
      <alignment horizontal="center"/>
    </xf>
    <xf numFmtId="0" fontId="0" fillId="0" borderId="16" xfId="0" applyBorder="1" applyProtection="1"/>
    <xf numFmtId="0" fontId="14" fillId="0" borderId="18" xfId="0" applyFont="1" applyBorder="1" applyAlignment="1" applyProtection="1">
      <alignment horizontal="center"/>
    </xf>
    <xf numFmtId="9" fontId="15" fillId="6" borderId="70" xfId="0" applyNumberFormat="1" applyFont="1" applyFill="1" applyBorder="1" applyAlignment="1" applyProtection="1">
      <alignment horizontal="center"/>
    </xf>
    <xf numFmtId="0" fontId="14" fillId="0" borderId="14" xfId="0" applyFont="1" applyBorder="1" applyProtection="1"/>
    <xf numFmtId="3" fontId="0" fillId="0" borderId="13" xfId="0" applyNumberFormat="1" applyFont="1" applyBorder="1" applyAlignment="1" applyProtection="1">
      <alignment horizontal="right"/>
    </xf>
    <xf numFmtId="0" fontId="2" fillId="6" borderId="65" xfId="0" applyFont="1" applyFill="1" applyBorder="1" applyAlignment="1" applyProtection="1">
      <alignment horizontal="center" vertical="center"/>
    </xf>
    <xf numFmtId="0" fontId="14" fillId="0" borderId="12" xfId="0" applyFont="1" applyBorder="1" applyAlignment="1" applyProtection="1">
      <alignment horizontal="left" vertical="top" wrapText="1"/>
    </xf>
    <xf numFmtId="0" fontId="14" fillId="0" borderId="14" xfId="0" applyFont="1" applyBorder="1" applyAlignment="1" applyProtection="1">
      <alignment horizontal="center" vertical="top" wrapText="1"/>
    </xf>
    <xf numFmtId="10" fontId="14" fillId="0" borderId="0" xfId="0" applyNumberFormat="1" applyFont="1" applyBorder="1" applyAlignment="1" applyProtection="1">
      <alignment horizontal="center"/>
    </xf>
    <xf numFmtId="10" fontId="14" fillId="0" borderId="13" xfId="1" applyNumberFormat="1" applyFont="1" applyBorder="1" applyAlignment="1" applyProtection="1">
      <alignment horizontal="center"/>
    </xf>
    <xf numFmtId="0" fontId="14" fillId="0" borderId="13" xfId="0" applyFont="1" applyBorder="1" applyAlignment="1" applyProtection="1">
      <alignment horizontal="center"/>
    </xf>
    <xf numFmtId="0" fontId="0" fillId="0" borderId="12" xfId="0" applyFill="1" applyBorder="1" applyAlignment="1" applyProtection="1">
      <alignment vertical="center"/>
    </xf>
    <xf numFmtId="0" fontId="14" fillId="0" borderId="16" xfId="0" applyFont="1" applyBorder="1" applyProtection="1"/>
    <xf numFmtId="10" fontId="14" fillId="0" borderId="18" xfId="0" applyNumberFormat="1" applyFont="1" applyBorder="1" applyAlignment="1" applyProtection="1">
      <alignment horizontal="center"/>
    </xf>
    <xf numFmtId="0" fontId="0" fillId="0" borderId="59" xfId="0" applyFont="1" applyBorder="1" applyProtection="1"/>
    <xf numFmtId="0" fontId="0" fillId="0" borderId="40" xfId="0" applyFont="1" applyBorder="1" applyProtection="1"/>
    <xf numFmtId="0" fontId="0" fillId="0" borderId="60" xfId="0" applyFont="1" applyBorder="1" applyProtection="1"/>
    <xf numFmtId="0" fontId="0" fillId="0" borderId="52" xfId="0" applyFont="1" applyBorder="1" applyProtection="1"/>
    <xf numFmtId="0" fontId="14" fillId="0" borderId="12" xfId="0" applyFont="1" applyBorder="1" applyAlignment="1" applyProtection="1">
      <alignment vertical="top" wrapText="1"/>
    </xf>
    <xf numFmtId="6" fontId="14" fillId="0" borderId="14" xfId="0" applyNumberFormat="1" applyFont="1" applyBorder="1" applyAlignment="1" applyProtection="1">
      <alignment horizontal="center" vertical="top" wrapText="1"/>
    </xf>
    <xf numFmtId="0" fontId="14" fillId="6" borderId="12" xfId="0" applyFont="1" applyFill="1" applyBorder="1" applyAlignment="1" applyProtection="1">
      <alignment horizontal="left"/>
    </xf>
    <xf numFmtId="171" fontId="14" fillId="0" borderId="13" xfId="1" applyNumberFormat="1" applyFont="1" applyBorder="1" applyAlignment="1" applyProtection="1">
      <alignment horizontal="center" vertical="center"/>
    </xf>
    <xf numFmtId="171" fontId="14" fillId="0" borderId="14" xfId="1" applyNumberFormat="1" applyFont="1" applyBorder="1" applyAlignment="1" applyProtection="1">
      <alignment horizontal="center" vertical="center"/>
    </xf>
    <xf numFmtId="171" fontId="14" fillId="0" borderId="13" xfId="1" applyNumberFormat="1" applyFont="1" applyBorder="1" applyAlignment="1" applyProtection="1">
      <alignment horizontal="center"/>
    </xf>
    <xf numFmtId="9" fontId="0" fillId="0" borderId="14" xfId="0" applyNumberFormat="1" applyFill="1" applyBorder="1" applyAlignment="1" applyProtection="1">
      <alignment horizontal="center"/>
    </xf>
    <xf numFmtId="3" fontId="0" fillId="0" borderId="17" xfId="0" applyNumberFormat="1" applyFont="1" applyBorder="1" applyAlignment="1" applyProtection="1">
      <alignment horizontal="right"/>
    </xf>
    <xf numFmtId="0" fontId="14" fillId="0" borderId="18" xfId="0" applyFont="1" applyBorder="1" applyProtection="1"/>
    <xf numFmtId="3" fontId="0" fillId="0" borderId="40" xfId="0" applyNumberFormat="1" applyFont="1" applyBorder="1" applyProtection="1"/>
    <xf numFmtId="9" fontId="0" fillId="0" borderId="40" xfId="1" applyFont="1" applyBorder="1" applyProtection="1"/>
    <xf numFmtId="9" fontId="0" fillId="0" borderId="60" xfId="1" applyFont="1" applyBorder="1" applyProtection="1"/>
    <xf numFmtId="9" fontId="0" fillId="0" borderId="52" xfId="1" applyFont="1" applyBorder="1" applyProtection="1"/>
    <xf numFmtId="6" fontId="0" fillId="0" borderId="18" xfId="0" applyNumberFormat="1" applyBorder="1" applyAlignment="1" applyProtection="1">
      <alignment horizontal="center"/>
    </xf>
    <xf numFmtId="0" fontId="0" fillId="0" borderId="16" xfId="0" applyFill="1" applyBorder="1" applyAlignment="1" applyProtection="1">
      <alignment vertical="center"/>
    </xf>
    <xf numFmtId="9" fontId="0" fillId="0" borderId="18" xfId="0" applyNumberFormat="1" applyFill="1" applyBorder="1" applyAlignment="1" applyProtection="1">
      <alignment horizontal="center"/>
    </xf>
    <xf numFmtId="9" fontId="0" fillId="0" borderId="17" xfId="1" applyFont="1" applyBorder="1" applyAlignment="1" applyProtection="1">
      <alignment horizontal="center"/>
    </xf>
    <xf numFmtId="9" fontId="14" fillId="0" borderId="17" xfId="0" applyNumberFormat="1" applyFont="1" applyBorder="1" applyAlignment="1" applyProtection="1">
      <alignment horizontal="center"/>
    </xf>
    <xf numFmtId="166" fontId="0" fillId="0" borderId="17" xfId="0" applyNumberFormat="1" applyBorder="1" applyAlignment="1" applyProtection="1">
      <alignment horizontal="center"/>
    </xf>
    <xf numFmtId="0" fontId="32" fillId="0" borderId="0" xfId="0" applyFont="1" applyProtection="1"/>
    <xf numFmtId="0" fontId="14" fillId="6" borderId="16" xfId="0" applyFont="1" applyFill="1" applyBorder="1" applyAlignment="1" applyProtection="1">
      <alignment horizontal="center"/>
    </xf>
    <xf numFmtId="171" fontId="14" fillId="0" borderId="17" xfId="1" applyNumberFormat="1" applyFont="1" applyBorder="1" applyAlignment="1" applyProtection="1">
      <alignment horizontal="center"/>
    </xf>
    <xf numFmtId="0" fontId="14" fillId="0" borderId="17" xfId="0" applyFont="1" applyBorder="1" applyAlignment="1" applyProtection="1">
      <alignment horizontal="center"/>
    </xf>
    <xf numFmtId="168" fontId="31" fillId="0" borderId="0" xfId="0" applyNumberFormat="1" applyFont="1" applyAlignment="1" applyProtection="1">
      <alignment horizontal="center"/>
    </xf>
    <xf numFmtId="0" fontId="15" fillId="6" borderId="72" xfId="0" applyFont="1" applyFill="1" applyBorder="1" applyAlignment="1" applyProtection="1">
      <alignment horizontal="center"/>
    </xf>
    <xf numFmtId="0" fontId="2" fillId="6" borderId="12" xfId="0" applyFont="1" applyFill="1" applyBorder="1" applyAlignment="1" applyProtection="1">
      <alignment vertical="center"/>
    </xf>
    <xf numFmtId="165" fontId="14" fillId="0" borderId="0" xfId="0" applyNumberFormat="1" applyFont="1" applyProtection="1"/>
    <xf numFmtId="165" fontId="14" fillId="0" borderId="0" xfId="1" applyNumberFormat="1" applyFont="1" applyProtection="1"/>
    <xf numFmtId="0" fontId="14" fillId="0" borderId="12" xfId="0" applyFont="1" applyBorder="1" applyAlignment="1" applyProtection="1">
      <alignment horizontal="left"/>
    </xf>
    <xf numFmtId="0" fontId="15" fillId="0" borderId="53" xfId="0" applyFont="1" applyBorder="1" applyProtection="1"/>
    <xf numFmtId="0" fontId="0" fillId="0" borderId="55" xfId="0" applyBorder="1" applyProtection="1"/>
    <xf numFmtId="0" fontId="15" fillId="0" borderId="55" xfId="0" applyFont="1" applyBorder="1" applyAlignment="1" applyProtection="1">
      <alignment horizontal="center"/>
    </xf>
    <xf numFmtId="0" fontId="14" fillId="0" borderId="66" xfId="0" applyFont="1" applyBorder="1" applyProtection="1"/>
    <xf numFmtId="9" fontId="0" fillId="0" borderId="0" xfId="1" applyFont="1" applyBorder="1" applyProtection="1"/>
    <xf numFmtId="0" fontId="16" fillId="0" borderId="0" xfId="0" applyFont="1" applyProtection="1"/>
    <xf numFmtId="0" fontId="32" fillId="0" borderId="59" xfId="0" applyFont="1" applyBorder="1" applyProtection="1"/>
    <xf numFmtId="0" fontId="32" fillId="0" borderId="0" xfId="0" applyFont="1" applyBorder="1" applyProtection="1"/>
    <xf numFmtId="0" fontId="15" fillId="0" borderId="0" xfId="0" applyFont="1" applyBorder="1" applyProtection="1"/>
    <xf numFmtId="0" fontId="32" fillId="0" borderId="67" xfId="0" applyFont="1" applyBorder="1" applyProtection="1"/>
    <xf numFmtId="0" fontId="16" fillId="6" borderId="70" xfId="0" applyFont="1" applyFill="1" applyBorder="1" applyAlignment="1" applyProtection="1">
      <alignment horizontal="center"/>
    </xf>
    <xf numFmtId="0" fontId="0" fillId="8" borderId="32" xfId="0" applyFill="1" applyBorder="1" applyProtection="1"/>
    <xf numFmtId="0" fontId="31" fillId="0" borderId="59" xfId="0" applyFont="1" applyBorder="1" applyProtection="1"/>
    <xf numFmtId="3" fontId="0" fillId="0" borderId="0" xfId="0" applyNumberFormat="1" applyFont="1" applyBorder="1" applyAlignment="1" applyProtection="1">
      <alignment horizontal="right"/>
    </xf>
    <xf numFmtId="166" fontId="14" fillId="0" borderId="0" xfId="0" applyNumberFormat="1" applyFont="1" applyBorder="1" applyAlignment="1" applyProtection="1">
      <alignment horizontal="right"/>
    </xf>
    <xf numFmtId="168" fontId="0" fillId="0" borderId="67" xfId="0" applyNumberFormat="1" applyFont="1" applyBorder="1" applyAlignment="1" applyProtection="1">
      <alignment horizontal="right"/>
    </xf>
    <xf numFmtId="10" fontId="14" fillId="0" borderId="14" xfId="1" applyNumberFormat="1" applyFont="1" applyBorder="1" applyAlignment="1" applyProtection="1">
      <alignment horizontal="center"/>
    </xf>
    <xf numFmtId="0" fontId="14" fillId="0" borderId="12" xfId="0" applyFont="1" applyBorder="1" applyAlignment="1" applyProtection="1">
      <alignment horizontal="left" wrapText="1"/>
    </xf>
    <xf numFmtId="0" fontId="0" fillId="8" borderId="40" xfId="0" applyFill="1" applyBorder="1" applyProtection="1"/>
    <xf numFmtId="0" fontId="2" fillId="6" borderId="16" xfId="0" applyFont="1" applyFill="1" applyBorder="1" applyAlignment="1" applyProtection="1">
      <alignment vertical="center"/>
    </xf>
    <xf numFmtId="0" fontId="14" fillId="6" borderId="16" xfId="0" applyFont="1" applyFill="1" applyBorder="1" applyAlignment="1" applyProtection="1">
      <alignment horizontal="left"/>
    </xf>
    <xf numFmtId="171" fontId="14" fillId="0" borderId="17" xfId="1" applyNumberFormat="1" applyFont="1" applyBorder="1" applyAlignment="1" applyProtection="1">
      <alignment horizontal="center" vertical="center"/>
    </xf>
    <xf numFmtId="171" fontId="14" fillId="0" borderId="18" xfId="1" applyNumberFormat="1" applyFont="1" applyBorder="1" applyAlignment="1" applyProtection="1">
      <alignment horizontal="center" vertical="center"/>
    </xf>
    <xf numFmtId="10" fontId="14" fillId="0" borderId="18" xfId="1" applyNumberFormat="1" applyFont="1" applyBorder="1" applyAlignment="1" applyProtection="1">
      <alignment horizontal="center"/>
    </xf>
    <xf numFmtId="0" fontId="15" fillId="0" borderId="61" xfId="0" applyFont="1" applyBorder="1" applyProtection="1"/>
    <xf numFmtId="3" fontId="15" fillId="0" borderId="21" xfId="0" applyNumberFormat="1" applyFont="1" applyBorder="1" applyAlignment="1" applyProtection="1">
      <alignment horizontal="right"/>
    </xf>
    <xf numFmtId="166" fontId="15" fillId="0" borderId="21" xfId="0" applyNumberFormat="1" applyFont="1" applyBorder="1" applyAlignment="1" applyProtection="1">
      <alignment horizontal="right"/>
    </xf>
    <xf numFmtId="0" fontId="0" fillId="0" borderId="24" xfId="0" applyBorder="1" applyProtection="1"/>
    <xf numFmtId="0" fontId="15" fillId="0" borderId="68" xfId="0" applyFont="1" applyBorder="1" applyProtection="1"/>
    <xf numFmtId="3" fontId="15" fillId="0" borderId="51" xfId="0" applyNumberFormat="1" applyFont="1" applyBorder="1" applyAlignment="1" applyProtection="1">
      <alignment horizontal="right"/>
    </xf>
    <xf numFmtId="0" fontId="15" fillId="0" borderId="51" xfId="0" applyFont="1" applyBorder="1" applyAlignment="1" applyProtection="1">
      <alignment horizontal="right"/>
    </xf>
    <xf numFmtId="168" fontId="2" fillId="0" borderId="69" xfId="0" applyNumberFormat="1" applyFont="1" applyBorder="1" applyAlignment="1" applyProtection="1">
      <alignment horizontal="right"/>
    </xf>
    <xf numFmtId="3" fontId="14" fillId="0" borderId="0" xfId="0" applyNumberFormat="1" applyFont="1" applyAlignment="1" applyProtection="1">
      <alignment horizontal="right"/>
    </xf>
    <xf numFmtId="0" fontId="14" fillId="0" borderId="0" xfId="0" applyFont="1" applyAlignment="1" applyProtection="1">
      <alignment horizontal="right"/>
    </xf>
    <xf numFmtId="168" fontId="0" fillId="0" borderId="0" xfId="0" applyNumberFormat="1" applyFont="1" applyAlignment="1" applyProtection="1">
      <alignment horizontal="right"/>
    </xf>
    <xf numFmtId="3" fontId="0" fillId="0" borderId="55" xfId="0" applyNumberFormat="1" applyFont="1" applyBorder="1" applyAlignment="1" applyProtection="1">
      <alignment horizontal="right"/>
    </xf>
    <xf numFmtId="166" fontId="14" fillId="0" borderId="55" xfId="0" applyNumberFormat="1" applyFont="1" applyBorder="1" applyAlignment="1" applyProtection="1">
      <alignment horizontal="right"/>
    </xf>
    <xf numFmtId="168" fontId="0" fillId="0" borderId="66" xfId="0" applyNumberFormat="1" applyFont="1" applyBorder="1" applyAlignment="1" applyProtection="1">
      <alignment horizontal="right"/>
    </xf>
    <xf numFmtId="0" fontId="0" fillId="0" borderId="10" xfId="0" applyFont="1" applyBorder="1" applyProtection="1"/>
    <xf numFmtId="0" fontId="0" fillId="0" borderId="11" xfId="0" applyFont="1" applyBorder="1" applyProtection="1"/>
    <xf numFmtId="0" fontId="2" fillId="0" borderId="61" xfId="0" applyFont="1" applyBorder="1" applyProtection="1"/>
    <xf numFmtId="9" fontId="2" fillId="0" borderId="17" xfId="0" applyNumberFormat="1" applyFont="1" applyBorder="1" applyProtection="1"/>
    <xf numFmtId="9" fontId="2" fillId="0" borderId="18" xfId="0" applyNumberFormat="1" applyFont="1" applyBorder="1" applyProtection="1"/>
    <xf numFmtId="9" fontId="2" fillId="0" borderId="0" xfId="0" applyNumberFormat="1" applyFont="1" applyBorder="1" applyProtection="1"/>
    <xf numFmtId="0" fontId="2" fillId="0" borderId="68" xfId="0" applyFont="1" applyBorder="1" applyProtection="1"/>
    <xf numFmtId="0" fontId="2" fillId="0" borderId="51" xfId="0" applyFont="1" applyBorder="1" applyProtection="1"/>
    <xf numFmtId="9" fontId="2" fillId="0" borderId="26" xfId="0" applyNumberFormat="1" applyFont="1" applyBorder="1" applyProtection="1"/>
    <xf numFmtId="9" fontId="2" fillId="0" borderId="27" xfId="0" applyNumberFormat="1" applyFont="1" applyBorder="1" applyProtection="1"/>
    <xf numFmtId="0" fontId="36" fillId="0" borderId="0" xfId="0" applyFont="1" applyProtection="1"/>
    <xf numFmtId="0" fontId="43" fillId="0" borderId="59" xfId="0" applyFont="1" applyBorder="1" applyAlignment="1" applyProtection="1">
      <alignment vertical="center" wrapText="1"/>
    </xf>
    <xf numFmtId="0" fontId="45" fillId="0" borderId="52" xfId="0" applyFont="1" applyBorder="1" applyAlignment="1" applyProtection="1">
      <alignment horizontal="right" vertical="center" wrapText="1"/>
    </xf>
    <xf numFmtId="0" fontId="45" fillId="0" borderId="0" xfId="0" applyFont="1" applyBorder="1" applyAlignment="1" applyProtection="1">
      <alignment horizontal="right" vertical="center" wrapText="1"/>
    </xf>
    <xf numFmtId="0" fontId="45" fillId="0" borderId="41" xfId="0" applyFont="1" applyBorder="1" applyAlignment="1" applyProtection="1">
      <alignment horizontal="right" vertical="center" wrapText="1"/>
    </xf>
    <xf numFmtId="0" fontId="45" fillId="0" borderId="40" xfId="0" applyFont="1" applyBorder="1" applyAlignment="1" applyProtection="1">
      <alignment horizontal="right" vertical="center" wrapText="1"/>
    </xf>
    <xf numFmtId="0" fontId="45" fillId="0" borderId="60" xfId="0" applyFont="1" applyBorder="1" applyAlignment="1" applyProtection="1">
      <alignment horizontal="right" vertical="center" wrapText="1"/>
    </xf>
    <xf numFmtId="168" fontId="2" fillId="0" borderId="24" xfId="0" applyNumberFormat="1" applyFont="1" applyBorder="1" applyAlignment="1" applyProtection="1">
      <alignment horizontal="right"/>
    </xf>
    <xf numFmtId="0" fontId="43" fillId="0" borderId="65" xfId="0" applyFont="1" applyBorder="1" applyAlignment="1" applyProtection="1">
      <alignment vertical="center" wrapText="1"/>
    </xf>
    <xf numFmtId="0" fontId="44" fillId="0" borderId="46" xfId="0" applyFont="1" applyBorder="1" applyAlignment="1" applyProtection="1">
      <alignment horizontal="right" vertical="center" wrapText="1"/>
    </xf>
    <xf numFmtId="0" fontId="44" fillId="0" borderId="19" xfId="0" applyFont="1" applyBorder="1" applyAlignment="1" applyProtection="1">
      <alignment horizontal="right" vertical="center" wrapText="1"/>
    </xf>
    <xf numFmtId="0" fontId="44" fillId="0" borderId="42" xfId="0" applyFont="1" applyBorder="1" applyAlignment="1" applyProtection="1">
      <alignment horizontal="right" vertical="center" wrapText="1"/>
    </xf>
    <xf numFmtId="0" fontId="44" fillId="0" borderId="10" xfId="0" applyFont="1" applyBorder="1" applyAlignment="1" applyProtection="1">
      <alignment horizontal="right" vertical="center" wrapText="1"/>
    </xf>
    <xf numFmtId="0" fontId="44" fillId="0" borderId="11" xfId="0" applyFont="1" applyBorder="1" applyAlignment="1" applyProtection="1">
      <alignment horizontal="right" vertical="center" wrapText="1"/>
    </xf>
    <xf numFmtId="2" fontId="43" fillId="0" borderId="52" xfId="0" applyNumberFormat="1" applyFont="1" applyBorder="1" applyAlignment="1" applyProtection="1">
      <alignment vertical="center" wrapText="1"/>
    </xf>
    <xf numFmtId="2" fontId="43" fillId="0" borderId="0" xfId="0" applyNumberFormat="1" applyFont="1" applyBorder="1" applyAlignment="1" applyProtection="1">
      <alignment vertical="center" wrapText="1"/>
    </xf>
    <xf numFmtId="2" fontId="43" fillId="0" borderId="41" xfId="0" applyNumberFormat="1" applyFont="1" applyBorder="1" applyAlignment="1" applyProtection="1">
      <alignment vertical="center" wrapText="1"/>
    </xf>
    <xf numFmtId="2" fontId="43" fillId="0" borderId="40" xfId="0" applyNumberFormat="1" applyFont="1" applyBorder="1" applyAlignment="1" applyProtection="1">
      <alignment vertical="center" wrapText="1"/>
    </xf>
    <xf numFmtId="2" fontId="43" fillId="0" borderId="60" xfId="0" applyNumberFormat="1" applyFont="1" applyBorder="1" applyAlignment="1" applyProtection="1">
      <alignment vertical="center" wrapText="1"/>
    </xf>
    <xf numFmtId="3" fontId="14" fillId="0" borderId="13" xfId="0" applyNumberFormat="1" applyFont="1" applyBorder="1" applyProtection="1"/>
    <xf numFmtId="3" fontId="14" fillId="0" borderId="14" xfId="0" applyNumberFormat="1" applyFont="1" applyBorder="1" applyProtection="1"/>
    <xf numFmtId="167" fontId="14" fillId="0" borderId="13" xfId="2" applyNumberFormat="1" applyFont="1" applyBorder="1" applyProtection="1"/>
    <xf numFmtId="167" fontId="14" fillId="0" borderId="14" xfId="2" applyNumberFormat="1" applyFont="1" applyBorder="1" applyProtection="1"/>
    <xf numFmtId="167" fontId="14" fillId="0" borderId="17" xfId="2" applyNumberFormat="1" applyFont="1" applyBorder="1" applyProtection="1"/>
    <xf numFmtId="167" fontId="14" fillId="0" borderId="18" xfId="2" applyNumberFormat="1" applyFont="1" applyBorder="1" applyProtection="1"/>
    <xf numFmtId="0" fontId="0" fillId="8" borderId="10" xfId="0" applyFill="1" applyBorder="1" applyProtection="1"/>
    <xf numFmtId="2" fontId="42" fillId="0" borderId="17" xfId="0" applyNumberFormat="1" applyFont="1" applyBorder="1" applyAlignment="1" applyProtection="1">
      <alignment vertical="center" wrapText="1"/>
    </xf>
    <xf numFmtId="2" fontId="42" fillId="0" borderId="18" xfId="0" applyNumberFormat="1" applyFont="1" applyBorder="1" applyAlignment="1" applyProtection="1">
      <alignment vertical="center" wrapText="1"/>
    </xf>
    <xf numFmtId="0" fontId="43" fillId="0" borderId="0" xfId="0" applyFont="1" applyBorder="1" applyAlignment="1" applyProtection="1">
      <alignment vertical="center" wrapText="1"/>
    </xf>
    <xf numFmtId="0" fontId="0" fillId="0" borderId="0" xfId="0" applyFont="1" applyBorder="1" applyAlignment="1" applyProtection="1">
      <alignment vertical="center"/>
    </xf>
    <xf numFmtId="0" fontId="43" fillId="0" borderId="0" xfId="0" applyFont="1" applyBorder="1" applyAlignment="1" applyProtection="1">
      <alignment vertical="center"/>
    </xf>
    <xf numFmtId="0" fontId="15" fillId="0" borderId="0" xfId="0" applyFont="1" applyProtection="1"/>
    <xf numFmtId="0" fontId="5" fillId="0" borderId="0" xfId="0" applyFont="1" applyAlignment="1" applyProtection="1">
      <alignment wrapText="1"/>
    </xf>
    <xf numFmtId="0" fontId="2" fillId="0" borderId="35" xfId="0" applyFont="1" applyBorder="1" applyAlignment="1" applyProtection="1">
      <alignment horizontal="left" indent="2"/>
    </xf>
    <xf numFmtId="169" fontId="2" fillId="0" borderId="35" xfId="0" applyNumberFormat="1" applyFont="1" applyBorder="1" applyAlignment="1" applyProtection="1"/>
    <xf numFmtId="0" fontId="0" fillId="0" borderId="0" xfId="0" applyFont="1" applyBorder="1" applyAlignment="1" applyProtection="1">
      <alignment horizontal="left" indent="4"/>
    </xf>
    <xf numFmtId="1" fontId="0" fillId="0" borderId="0" xfId="1" applyNumberFormat="1" applyFont="1" applyProtection="1"/>
    <xf numFmtId="9" fontId="0" fillId="0" borderId="0" xfId="0" applyNumberFormat="1" applyFont="1" applyProtection="1"/>
    <xf numFmtId="9" fontId="0" fillId="0" borderId="0" xfId="1" applyFont="1" applyProtection="1"/>
    <xf numFmtId="1" fontId="0" fillId="0" borderId="0" xfId="0" applyNumberFormat="1" applyProtection="1"/>
    <xf numFmtId="0" fontId="2" fillId="0" borderId="35" xfId="0" applyFont="1" applyBorder="1" applyAlignment="1" applyProtection="1">
      <alignment horizontal="left"/>
    </xf>
    <xf numFmtId="9" fontId="2" fillId="0" borderId="35" xfId="1" applyNumberFormat="1" applyFont="1" applyBorder="1" applyProtection="1"/>
    <xf numFmtId="0" fontId="4" fillId="0" borderId="0" xfId="0" applyFont="1" applyAlignment="1" applyProtection="1">
      <alignment horizontal="left" indent="5"/>
    </xf>
    <xf numFmtId="9" fontId="4" fillId="0" borderId="0" xfId="1" applyFont="1" applyProtection="1"/>
    <xf numFmtId="173" fontId="0" fillId="0" borderId="0" xfId="0" applyNumberFormat="1" applyProtection="1"/>
    <xf numFmtId="0" fontId="0" fillId="0" borderId="0" xfId="0" applyFont="1" applyFill="1" applyProtection="1"/>
    <xf numFmtId="0" fontId="0" fillId="0" borderId="0" xfId="0" applyFont="1" applyFill="1" applyAlignment="1" applyProtection="1">
      <alignment vertical="top" wrapText="1"/>
    </xf>
    <xf numFmtId="0" fontId="0" fillId="0" borderId="0" xfId="0" applyFont="1" applyAlignment="1" applyProtection="1">
      <alignment vertical="top" wrapText="1"/>
    </xf>
    <xf numFmtId="0" fontId="0" fillId="0" borderId="0" xfId="0" applyFont="1" applyAlignment="1" applyProtection="1">
      <alignment horizontal="left" vertical="top" wrapText="1"/>
    </xf>
    <xf numFmtId="0" fontId="0" fillId="0" borderId="0" xfId="0" applyFont="1" applyFill="1" applyAlignment="1" applyProtection="1">
      <alignment horizontal="left" vertical="top" wrapText="1"/>
    </xf>
    <xf numFmtId="0" fontId="0" fillId="0" borderId="0" xfId="0" applyFont="1" applyAlignment="1" applyProtection="1">
      <alignment horizontal="right" vertical="top" wrapText="1"/>
    </xf>
    <xf numFmtId="166" fontId="14" fillId="0" borderId="0" xfId="1" applyNumberFormat="1" applyFont="1" applyProtection="1"/>
    <xf numFmtId="166" fontId="0" fillId="0" borderId="0" xfId="0" applyNumberFormat="1" applyFont="1" applyProtection="1"/>
    <xf numFmtId="166" fontId="0" fillId="0" borderId="0" xfId="0" applyNumberFormat="1" applyFont="1" applyAlignment="1" applyProtection="1">
      <alignment horizontal="right"/>
    </xf>
    <xf numFmtId="166" fontId="0" fillId="0" borderId="0" xfId="1" applyNumberFormat="1" applyFont="1" applyProtection="1"/>
    <xf numFmtId="9" fontId="14" fillId="0" borderId="0" xfId="1" applyFont="1" applyProtection="1"/>
    <xf numFmtId="9" fontId="0" fillId="0" borderId="0" xfId="1" applyFont="1" applyAlignment="1" applyProtection="1">
      <alignment horizontal="right" vertical="top" wrapText="1"/>
    </xf>
    <xf numFmtId="0" fontId="2" fillId="0" borderId="0" xfId="0" applyFont="1" applyAlignment="1" applyProtection="1">
      <alignment horizontal="left" vertical="top" wrapText="1"/>
    </xf>
    <xf numFmtId="43" fontId="0" fillId="0" borderId="0" xfId="0" applyNumberFormat="1" applyFont="1" applyAlignment="1" applyProtection="1">
      <alignment horizontal="center" wrapText="1"/>
    </xf>
    <xf numFmtId="0" fontId="0" fillId="0" borderId="0" xfId="0" applyFont="1" applyAlignment="1" applyProtection="1">
      <alignment horizontal="center" wrapText="1"/>
    </xf>
    <xf numFmtId="0" fontId="4" fillId="0" borderId="0" xfId="0" applyFont="1" applyAlignment="1" applyProtection="1">
      <alignment horizontal="right" indent="2"/>
    </xf>
    <xf numFmtId="0" fontId="0" fillId="0" borderId="0" xfId="0" applyAlignment="1" applyProtection="1">
      <alignment vertical="top" wrapText="1"/>
    </xf>
    <xf numFmtId="0" fontId="0" fillId="0" borderId="0" xfId="0" applyFont="1" applyAlignment="1" applyProtection="1">
      <alignment horizontal="center" vertical="top" wrapText="1"/>
    </xf>
    <xf numFmtId="6" fontId="0" fillId="0" borderId="0" xfId="0" applyNumberFormat="1" applyAlignment="1" applyProtection="1">
      <alignment horizontal="center" vertical="center"/>
    </xf>
    <xf numFmtId="6" fontId="0" fillId="0" borderId="0" xfId="0" applyNumberFormat="1" applyAlignment="1" applyProtection="1">
      <alignment horizontal="center" vertical="center" wrapText="1"/>
    </xf>
    <xf numFmtId="171" fontId="0" fillId="0" borderId="0" xfId="1" applyNumberFormat="1" applyFont="1" applyAlignment="1" applyProtection="1">
      <alignment horizontal="center" vertical="center"/>
    </xf>
    <xf numFmtId="171" fontId="0" fillId="0" borderId="0" xfId="1" applyNumberFormat="1" applyFont="1" applyAlignment="1" applyProtection="1">
      <alignment horizontal="center" vertical="center" wrapText="1"/>
    </xf>
    <xf numFmtId="9" fontId="0" fillId="0" borderId="0" xfId="1" applyFont="1" applyFill="1" applyAlignment="1" applyProtection="1">
      <alignment vertical="top" wrapText="1"/>
    </xf>
    <xf numFmtId="9" fontId="0" fillId="0" borderId="0" xfId="1" applyFont="1" applyAlignment="1" applyProtection="1">
      <alignment vertical="top" wrapText="1"/>
    </xf>
    <xf numFmtId="171" fontId="0" fillId="0" borderId="13" xfId="1" applyNumberFormat="1" applyFont="1" applyBorder="1" applyProtection="1"/>
    <xf numFmtId="0" fontId="0" fillId="0" borderId="0" xfId="0" applyFont="1" applyFill="1" applyAlignment="1" applyProtection="1">
      <alignment wrapText="1"/>
    </xf>
    <xf numFmtId="0" fontId="0" fillId="0" borderId="0" xfId="0" applyFont="1" applyAlignment="1" applyProtection="1">
      <alignment wrapText="1"/>
    </xf>
    <xf numFmtId="0" fontId="2" fillId="0" borderId="13" xfId="0" applyFont="1" applyBorder="1" applyProtection="1"/>
    <xf numFmtId="9" fontId="5" fillId="0" borderId="13" xfId="1" applyFont="1" applyBorder="1" applyProtection="1"/>
    <xf numFmtId="169" fontId="0" fillId="0" borderId="13" xfId="0" applyNumberFormat="1" applyFont="1" applyBorder="1" applyProtection="1"/>
    <xf numFmtId="0" fontId="0" fillId="0" borderId="0" xfId="0" applyFill="1" applyBorder="1" applyProtection="1"/>
    <xf numFmtId="0" fontId="2" fillId="0" borderId="0" xfId="0" applyFont="1" applyAlignment="1" applyProtection="1">
      <alignment horizontal="center" vertical="top"/>
    </xf>
    <xf numFmtId="0" fontId="3" fillId="0" borderId="0" xfId="0" applyFont="1" applyAlignment="1" applyProtection="1">
      <alignment horizontal="left" vertical="center"/>
    </xf>
    <xf numFmtId="0" fontId="48" fillId="0" borderId="0" xfId="5" applyAlignment="1" applyProtection="1">
      <alignment horizontal="left" vertical="top"/>
    </xf>
    <xf numFmtId="0" fontId="3" fillId="9" borderId="0" xfId="0" applyFont="1" applyFill="1" applyAlignment="1" applyProtection="1">
      <alignment vertical="center"/>
    </xf>
    <xf numFmtId="0" fontId="0" fillId="9" borderId="0" xfId="0" applyFill="1" applyProtection="1"/>
    <xf numFmtId="0" fontId="52" fillId="7" borderId="73" xfId="6" applyAlignment="1" applyProtection="1">
      <alignment horizontal="center" vertical="center"/>
    </xf>
    <xf numFmtId="0" fontId="54" fillId="7" borderId="73" xfId="5" applyFont="1" applyFill="1" applyBorder="1" applyAlignment="1" applyProtection="1">
      <alignment horizontal="center" vertical="center"/>
    </xf>
    <xf numFmtId="0" fontId="0" fillId="0" borderId="0" xfId="0" applyAlignment="1" applyProtection="1">
      <alignment horizontal="left" indent="3"/>
    </xf>
    <xf numFmtId="0" fontId="2" fillId="0" borderId="0" xfId="0" applyFont="1" applyFill="1" applyProtection="1"/>
    <xf numFmtId="0" fontId="0" fillId="3" borderId="0" xfId="0" applyFill="1" applyProtection="1"/>
    <xf numFmtId="0" fontId="0" fillId="3" borderId="0" xfId="0" applyFill="1" applyAlignment="1" applyProtection="1">
      <alignment vertical="center" wrapText="1"/>
    </xf>
    <xf numFmtId="166" fontId="0" fillId="3" borderId="0" xfId="0" applyNumberFormat="1" applyFill="1" applyProtection="1"/>
    <xf numFmtId="0" fontId="0" fillId="3" borderId="0" xfId="0" applyFont="1" applyFill="1" applyProtection="1"/>
    <xf numFmtId="0" fontId="0" fillId="3" borderId="0" xfId="0" applyFont="1" applyFill="1" applyAlignment="1" applyProtection="1">
      <alignment vertical="center" wrapText="1"/>
    </xf>
    <xf numFmtId="0" fontId="0" fillId="3" borderId="0" xfId="0" applyFont="1" applyFill="1" applyAlignment="1" applyProtection="1">
      <alignment horizontal="left" vertical="top" wrapText="1"/>
    </xf>
    <xf numFmtId="0" fontId="0" fillId="3" borderId="0" xfId="0" applyFont="1" applyFill="1" applyAlignment="1" applyProtection="1">
      <alignment vertical="top" wrapText="1"/>
    </xf>
    <xf numFmtId="0" fontId="0" fillId="3" borderId="0" xfId="0" applyFill="1" applyAlignment="1" applyProtection="1">
      <alignment vertical="top" wrapText="1"/>
    </xf>
    <xf numFmtId="9" fontId="0" fillId="3" borderId="0" xfId="1" applyFont="1" applyFill="1" applyAlignment="1" applyProtection="1">
      <alignment vertical="top" wrapText="1"/>
    </xf>
    <xf numFmtId="0" fontId="2" fillId="3" borderId="0" xfId="0" applyFont="1" applyFill="1" applyProtection="1"/>
    <xf numFmtId="0" fontId="25" fillId="3" borderId="0" xfId="0" applyFont="1" applyFill="1" applyAlignment="1" applyProtection="1">
      <alignment horizontal="left" vertical="center"/>
    </xf>
    <xf numFmtId="169" fontId="0" fillId="0" borderId="0" xfId="0" applyNumberFormat="1" applyAlignment="1" applyProtection="1">
      <alignment horizontal="center" vertical="center" wrapText="1"/>
    </xf>
    <xf numFmtId="0" fontId="0" fillId="0" borderId="0" xfId="0" applyAlignment="1" applyProtection="1">
      <alignment horizontal="left" vertical="center" indent="2"/>
    </xf>
    <xf numFmtId="0" fontId="3" fillId="3" borderId="0" xfId="0" applyFont="1" applyFill="1" applyProtection="1"/>
    <xf numFmtId="0" fontId="3" fillId="3" borderId="0" xfId="0" applyFont="1" applyFill="1" applyAlignment="1" applyProtection="1">
      <alignment vertical="top"/>
    </xf>
    <xf numFmtId="9" fontId="5" fillId="0" borderId="13" xfId="1" applyFont="1" applyBorder="1" applyAlignment="1" applyProtection="1">
      <alignment horizontal="center"/>
    </xf>
    <xf numFmtId="0" fontId="0" fillId="0" borderId="13" xfId="0" applyBorder="1" applyAlignment="1" applyProtection="1">
      <alignment horizontal="center"/>
    </xf>
    <xf numFmtId="0" fontId="11" fillId="0" borderId="0" xfId="0" applyFont="1" applyProtection="1"/>
    <xf numFmtId="6" fontId="4" fillId="0" borderId="13" xfId="1" applyNumberFormat="1" applyFont="1" applyBorder="1" applyAlignment="1" applyProtection="1">
      <alignment horizontal="center"/>
    </xf>
    <xf numFmtId="0" fontId="2" fillId="0" borderId="0" xfId="0" applyFont="1" applyAlignment="1" applyProtection="1">
      <alignment vertical="top"/>
    </xf>
    <xf numFmtId="0" fontId="3" fillId="3" borderId="0" xfId="0" applyFont="1" applyFill="1" applyAlignment="1" applyProtection="1">
      <alignment horizontal="left" vertical="center" wrapText="1"/>
    </xf>
    <xf numFmtId="0" fontId="2" fillId="3" borderId="0" xfId="0" applyFont="1" applyFill="1" applyAlignment="1" applyProtection="1">
      <alignment horizontal="right" vertical="center" wrapText="1"/>
    </xf>
    <xf numFmtId="0" fontId="0" fillId="3" borderId="0" xfId="0" applyFill="1" applyAlignment="1" applyProtection="1">
      <alignment horizontal="left" vertical="center" wrapText="1"/>
    </xf>
    <xf numFmtId="0" fontId="25" fillId="3" borderId="0" xfId="0" applyFont="1" applyFill="1" applyAlignment="1" applyProtection="1">
      <alignment vertical="center"/>
    </xf>
    <xf numFmtId="0" fontId="3" fillId="3" borderId="0" xfId="0" applyFont="1" applyFill="1" applyAlignment="1" applyProtection="1">
      <alignment vertical="center"/>
    </xf>
    <xf numFmtId="0" fontId="21" fillId="3" borderId="0" xfId="0" applyFont="1" applyFill="1" applyAlignment="1" applyProtection="1">
      <alignment horizontal="left"/>
    </xf>
    <xf numFmtId="0" fontId="0" fillId="3" borderId="0" xfId="0" applyFont="1" applyFill="1" applyBorder="1" applyProtection="1"/>
    <xf numFmtId="0" fontId="5" fillId="3" borderId="0" xfId="0" applyFont="1" applyFill="1" applyAlignment="1" applyProtection="1">
      <alignment horizontal="right" vertical="center"/>
    </xf>
    <xf numFmtId="9" fontId="34" fillId="3" borderId="0" xfId="1" applyFont="1" applyFill="1" applyAlignment="1" applyProtection="1">
      <alignment horizontal="left" vertical="center"/>
    </xf>
    <xf numFmtId="0" fontId="34" fillId="3" borderId="0" xfId="0" applyFont="1" applyFill="1" applyAlignment="1" applyProtection="1">
      <alignment horizontal="left" vertical="center"/>
    </xf>
    <xf numFmtId="0" fontId="5" fillId="3" borderId="0" xfId="0" applyFont="1" applyFill="1" applyProtection="1"/>
    <xf numFmtId="0" fontId="0" fillId="0" borderId="0" xfId="0" applyFill="1" applyBorder="1" applyAlignment="1" applyProtection="1">
      <alignment vertical="top" wrapText="1"/>
    </xf>
    <xf numFmtId="3" fontId="2" fillId="0" borderId="41" xfId="0" applyNumberFormat="1" applyFont="1" applyBorder="1" applyProtection="1"/>
    <xf numFmtId="171" fontId="4" fillId="0" borderId="13" xfId="1" applyNumberFormat="1" applyFont="1" applyBorder="1" applyAlignment="1" applyProtection="1">
      <alignment horizontal="center"/>
    </xf>
    <xf numFmtId="171" fontId="1" fillId="0" borderId="13" xfId="1" applyNumberFormat="1" applyFont="1" applyBorder="1" applyAlignment="1" applyProtection="1">
      <alignment horizontal="center"/>
    </xf>
    <xf numFmtId="0" fontId="11" fillId="0" borderId="0" xfId="0" applyFont="1" applyFill="1" applyProtection="1"/>
    <xf numFmtId="0" fontId="2" fillId="0" borderId="13" xfId="0" applyFont="1" applyFill="1" applyBorder="1" applyProtection="1"/>
    <xf numFmtId="0" fontId="0" fillId="0" borderId="0" xfId="0" applyFont="1" applyFill="1" applyBorder="1" applyAlignment="1" applyProtection="1">
      <alignment vertical="top" wrapText="1"/>
    </xf>
    <xf numFmtId="0" fontId="11" fillId="0" borderId="0" xfId="0" applyFont="1" applyAlignment="1" applyProtection="1"/>
    <xf numFmtId="0" fontId="11" fillId="0" borderId="0" xfId="0" applyFont="1" applyAlignment="1" applyProtection="1">
      <alignment vertical="top"/>
    </xf>
    <xf numFmtId="0" fontId="5" fillId="0" borderId="0" xfId="0" applyFont="1" applyAlignment="1" applyProtection="1">
      <alignment horizontal="right" wrapText="1"/>
    </xf>
    <xf numFmtId="0" fontId="2" fillId="0" borderId="21" xfId="0" applyFont="1" applyBorder="1" applyAlignment="1" applyProtection="1">
      <alignment horizontal="left" vertical="center"/>
    </xf>
    <xf numFmtId="0" fontId="0" fillId="0" borderId="0" xfId="0" applyFill="1" applyAlignment="1" applyProtection="1">
      <alignment horizontal="left" vertical="center" wrapText="1"/>
    </xf>
    <xf numFmtId="0" fontId="2" fillId="0" borderId="0" xfId="0" applyFont="1" applyAlignment="1" applyProtection="1">
      <alignment horizontal="center" vertical="center" wrapText="1"/>
    </xf>
    <xf numFmtId="0" fontId="0" fillId="0" borderId="0" xfId="0" applyAlignment="1" applyProtection="1">
      <alignment horizontal="left" vertical="center" wrapText="1"/>
    </xf>
    <xf numFmtId="0" fontId="2" fillId="0" borderId="0" xfId="0" applyFont="1" applyAlignment="1" applyProtection="1">
      <alignment horizontal="left" vertical="center" wrapText="1"/>
    </xf>
    <xf numFmtId="0" fontId="2" fillId="0" borderId="19" xfId="0" applyFont="1" applyBorder="1" applyAlignment="1" applyProtection="1">
      <alignment horizontal="center" vertical="center" wrapText="1"/>
    </xf>
    <xf numFmtId="1" fontId="0" fillId="0" borderId="0" xfId="1" applyNumberFormat="1" applyFont="1" applyAlignment="1" applyProtection="1">
      <alignment horizontal="center" vertical="center"/>
    </xf>
    <xf numFmtId="0" fontId="5" fillId="0" borderId="21" xfId="0" applyFont="1" applyBorder="1" applyAlignment="1" applyProtection="1">
      <alignment horizontal="right" vertical="center"/>
    </xf>
    <xf numFmtId="0" fontId="3" fillId="0" borderId="0" xfId="0" applyFont="1" applyAlignment="1" applyProtection="1">
      <alignment horizontal="right"/>
    </xf>
    <xf numFmtId="0" fontId="2" fillId="0" borderId="0" xfId="0" applyFont="1" applyAlignment="1" applyProtection="1">
      <alignment wrapText="1"/>
    </xf>
    <xf numFmtId="0" fontId="0" fillId="0" borderId="0" xfId="0" applyFont="1" applyAlignment="1" applyProtection="1">
      <alignment horizontal="left" vertical="top" wrapText="1"/>
    </xf>
    <xf numFmtId="0" fontId="5" fillId="0" borderId="0" xfId="0" applyFont="1" applyAlignment="1" applyProtection="1">
      <alignment horizontal="center"/>
    </xf>
    <xf numFmtId="9" fontId="0" fillId="0" borderId="0" xfId="1" applyFont="1" applyAlignment="1" applyProtection="1">
      <alignment horizontal="left" vertical="top" wrapText="1"/>
    </xf>
    <xf numFmtId="0" fontId="5" fillId="0" borderId="0" xfId="0" applyFont="1" applyAlignment="1" applyProtection="1">
      <alignment horizontal="center" wrapText="1"/>
    </xf>
    <xf numFmtId="0" fontId="58" fillId="0" borderId="0" xfId="0" applyFont="1" applyAlignment="1" applyProtection="1">
      <alignment vertical="center" wrapText="1"/>
    </xf>
    <xf numFmtId="0" fontId="58" fillId="3" borderId="0" xfId="0" applyFont="1" applyFill="1" applyAlignment="1" applyProtection="1">
      <alignment vertical="center"/>
    </xf>
    <xf numFmtId="0" fontId="26" fillId="4" borderId="39" xfId="4" applyAlignment="1" applyProtection="1">
      <alignment horizontal="right" vertical="center"/>
      <protection locked="0"/>
    </xf>
    <xf numFmtId="0" fontId="26" fillId="4" borderId="39" xfId="4" applyAlignment="1" applyProtection="1">
      <alignment vertical="center"/>
      <protection locked="0"/>
    </xf>
    <xf numFmtId="0" fontId="26" fillId="4" borderId="39" xfId="4" applyAlignment="1" applyProtection="1">
      <alignment horizontal="center"/>
      <protection locked="0"/>
    </xf>
    <xf numFmtId="0" fontId="26" fillId="4" borderId="39" xfId="4" applyProtection="1">
      <protection locked="0"/>
    </xf>
    <xf numFmtId="2" fontId="26" fillId="4" borderId="39" xfId="4" applyNumberFormat="1" applyAlignment="1" applyProtection="1">
      <alignment vertical="center"/>
      <protection locked="0"/>
    </xf>
    <xf numFmtId="175" fontId="26" fillId="4" borderId="39" xfId="4" applyNumberFormat="1" applyAlignment="1" applyProtection="1">
      <alignment horizontal="center" vertical="center"/>
      <protection locked="0"/>
    </xf>
    <xf numFmtId="168" fontId="26" fillId="4" borderId="39" xfId="4" applyNumberFormat="1" applyAlignment="1" applyProtection="1">
      <alignment horizontal="center" vertical="center"/>
      <protection locked="0"/>
    </xf>
    <xf numFmtId="0" fontId="26" fillId="4" borderId="39" xfId="4" applyAlignment="1" applyProtection="1">
      <alignment horizontal="center" vertical="center"/>
      <protection locked="0"/>
    </xf>
    <xf numFmtId="175" fontId="26" fillId="4" borderId="39" xfId="4" applyNumberFormat="1" applyAlignment="1" applyProtection="1">
      <alignment vertical="center"/>
      <protection locked="0"/>
    </xf>
    <xf numFmtId="10" fontId="26" fillId="4" borderId="39" xfId="4" applyNumberFormat="1" applyAlignment="1" applyProtection="1">
      <alignment vertical="center"/>
      <protection locked="0"/>
    </xf>
    <xf numFmtId="167" fontId="26" fillId="4" borderId="39" xfId="4" applyNumberFormat="1" applyAlignment="1" applyProtection="1">
      <alignment horizontal="right" vertical="center"/>
      <protection locked="0"/>
    </xf>
    <xf numFmtId="175" fontId="26" fillId="4" borderId="39" xfId="4" applyNumberFormat="1" applyAlignment="1" applyProtection="1">
      <alignment horizontal="right" vertical="center"/>
      <protection locked="0"/>
    </xf>
    <xf numFmtId="2" fontId="26" fillId="4" borderId="39" xfId="4" applyNumberFormat="1" applyAlignment="1" applyProtection="1">
      <alignment horizontal="right" vertical="top"/>
      <protection locked="0"/>
    </xf>
    <xf numFmtId="0" fontId="0" fillId="0" borderId="0" xfId="0" applyAlignment="1" applyProtection="1">
      <alignment horizontal="left" vertical="top" wrapText="1"/>
    </xf>
    <xf numFmtId="0" fontId="2" fillId="0" borderId="0" xfId="0" applyFont="1" applyAlignment="1" applyProtection="1">
      <alignment horizontal="center" vertical="center" wrapText="1"/>
    </xf>
    <xf numFmtId="0" fontId="2" fillId="0" borderId="0" xfId="0" applyFont="1" applyAlignment="1" applyProtection="1">
      <alignment horizontal="left" vertical="center" wrapText="1"/>
    </xf>
    <xf numFmtId="0" fontId="14" fillId="0" borderId="0" xfId="0" applyFont="1" applyAlignment="1" applyProtection="1">
      <alignment horizontal="left" vertical="top" wrapText="1"/>
    </xf>
    <xf numFmtId="0" fontId="2" fillId="6" borderId="70" xfId="0" applyFont="1" applyFill="1" applyBorder="1" applyAlignment="1" applyProtection="1">
      <alignment horizontal="center" vertical="center" wrapText="1"/>
    </xf>
    <xf numFmtId="0" fontId="14" fillId="6" borderId="12" xfId="0" applyFont="1" applyFill="1" applyBorder="1" applyAlignment="1" applyProtection="1">
      <alignment horizontal="center"/>
    </xf>
    <xf numFmtId="0" fontId="5" fillId="6" borderId="72" xfId="0" applyFont="1" applyFill="1" applyBorder="1" applyAlignment="1" applyProtection="1">
      <alignment horizontal="center" vertical="center" wrapText="1"/>
    </xf>
    <xf numFmtId="0" fontId="25" fillId="3" borderId="0" xfId="0" applyFont="1" applyFill="1" applyProtection="1"/>
    <xf numFmtId="164" fontId="38" fillId="3" borderId="0" xfId="0" applyNumberFormat="1" applyFont="1" applyFill="1" applyAlignment="1" applyProtection="1">
      <alignment vertical="center"/>
    </xf>
    <xf numFmtId="171" fontId="26" fillId="4" borderId="39" xfId="1" applyNumberFormat="1" applyFont="1" applyFill="1" applyBorder="1" applyProtection="1">
      <protection locked="0"/>
    </xf>
    <xf numFmtId="3" fontId="26" fillId="4" borderId="39" xfId="4" applyNumberFormat="1" applyAlignment="1" applyProtection="1">
      <alignment vertical="center"/>
      <protection locked="0"/>
    </xf>
    <xf numFmtId="174" fontId="26" fillId="4" borderId="39" xfId="4" applyNumberFormat="1" applyProtection="1">
      <protection locked="0"/>
    </xf>
    <xf numFmtId="9" fontId="26" fillId="4" borderId="39" xfId="4" applyNumberFormat="1" applyAlignment="1" applyProtection="1">
      <alignment horizontal="center" vertical="center"/>
      <protection locked="0"/>
    </xf>
    <xf numFmtId="0" fontId="2" fillId="0" borderId="21" xfId="0" applyFont="1" applyFill="1" applyBorder="1" applyAlignment="1" applyProtection="1">
      <alignment horizontal="center" vertical="center"/>
    </xf>
    <xf numFmtId="1" fontId="2" fillId="0" borderId="21" xfId="0" applyNumberFormat="1" applyFont="1" applyFill="1" applyBorder="1" applyAlignment="1" applyProtection="1">
      <alignment horizontal="center"/>
    </xf>
    <xf numFmtId="9" fontId="2" fillId="0" borderId="21" xfId="1" applyFont="1" applyFill="1" applyBorder="1" applyAlignment="1" applyProtection="1">
      <alignment horizontal="center"/>
    </xf>
    <xf numFmtId="1" fontId="2" fillId="0" borderId="21" xfId="0" applyNumberFormat="1" applyFont="1" applyBorder="1" applyAlignment="1" applyProtection="1">
      <alignment horizontal="center"/>
    </xf>
    <xf numFmtId="0" fontId="2" fillId="0" borderId="21" xfId="0" applyFont="1" applyBorder="1" applyAlignment="1" applyProtection="1">
      <alignment horizontal="center"/>
    </xf>
    <xf numFmtId="173" fontId="2" fillId="0" borderId="21" xfId="0" applyNumberFormat="1" applyFont="1" applyBorder="1" applyAlignment="1" applyProtection="1">
      <alignment horizontal="center" vertical="center"/>
    </xf>
    <xf numFmtId="3" fontId="26" fillId="4" borderId="39" xfId="4" applyNumberFormat="1" applyAlignment="1" applyProtection="1">
      <alignment horizontal="center" vertical="center"/>
      <protection locked="0"/>
    </xf>
    <xf numFmtId="3" fontId="2" fillId="0" borderId="21" xfId="0" applyNumberFormat="1" applyFont="1" applyBorder="1" applyAlignment="1" applyProtection="1">
      <alignment horizontal="center" vertical="center"/>
    </xf>
    <xf numFmtId="3" fontId="2" fillId="0" borderId="21" xfId="2" applyNumberFormat="1" applyFont="1" applyBorder="1" applyAlignment="1" applyProtection="1">
      <alignment horizontal="center" vertical="center"/>
    </xf>
    <xf numFmtId="3" fontId="0" fillId="0" borderId="0" xfId="0" applyNumberFormat="1" applyFill="1" applyAlignment="1" applyProtection="1">
      <alignment horizontal="center" vertical="center"/>
    </xf>
    <xf numFmtId="3" fontId="2" fillId="0" borderId="21" xfId="0" applyNumberFormat="1" applyFont="1" applyFill="1" applyBorder="1" applyAlignment="1" applyProtection="1">
      <alignment horizontal="center" vertical="center"/>
    </xf>
    <xf numFmtId="166" fontId="2" fillId="0" borderId="21" xfId="0" applyNumberFormat="1" applyFont="1" applyFill="1" applyBorder="1" applyAlignment="1" applyProtection="1">
      <alignment horizontal="center" vertical="center"/>
    </xf>
    <xf numFmtId="2" fontId="2" fillId="0" borderId="21" xfId="0" applyNumberFormat="1" applyFont="1" applyFill="1" applyBorder="1" applyAlignment="1" applyProtection="1">
      <alignment horizontal="center" vertical="center"/>
    </xf>
    <xf numFmtId="2" fontId="26" fillId="4" borderId="39" xfId="4" applyNumberFormat="1" applyAlignment="1" applyProtection="1">
      <alignment horizontal="center" vertical="center"/>
      <protection locked="0"/>
    </xf>
    <xf numFmtId="2" fontId="2" fillId="0" borderId="21" xfId="2" applyNumberFormat="1" applyFont="1" applyFill="1" applyBorder="1" applyAlignment="1" applyProtection="1">
      <alignment horizontal="center" vertical="center"/>
    </xf>
    <xf numFmtId="3" fontId="61" fillId="0" borderId="48" xfId="4" applyNumberFormat="1" applyFont="1" applyFill="1" applyBorder="1" applyAlignment="1" applyProtection="1">
      <alignment horizontal="center" vertical="center"/>
    </xf>
    <xf numFmtId="8" fontId="26" fillId="4" borderId="39" xfId="4" applyNumberFormat="1" applyAlignment="1" applyProtection="1">
      <alignment horizontal="center" vertical="center"/>
      <protection locked="0"/>
    </xf>
    <xf numFmtId="8" fontId="2" fillId="0" borderId="21" xfId="0" applyNumberFormat="1" applyFont="1" applyBorder="1" applyAlignment="1" applyProtection="1">
      <alignment horizontal="center" vertical="center"/>
    </xf>
    <xf numFmtId="166" fontId="26" fillId="4" borderId="39" xfId="4" applyNumberFormat="1" applyAlignment="1" applyProtection="1">
      <alignment horizontal="center" vertical="center"/>
      <protection locked="0"/>
    </xf>
    <xf numFmtId="166" fontId="2" fillId="0" borderId="21" xfId="0" applyNumberFormat="1" applyFont="1" applyBorder="1" applyAlignment="1" applyProtection="1">
      <alignment horizontal="center" vertical="center"/>
    </xf>
    <xf numFmtId="164" fontId="26" fillId="4" borderId="39" xfId="4" applyNumberFormat="1" applyAlignment="1" applyProtection="1">
      <alignment horizontal="center" vertical="center"/>
      <protection locked="0"/>
    </xf>
    <xf numFmtId="164" fontId="2" fillId="0" borderId="21" xfId="0" applyNumberFormat="1" applyFont="1" applyBorder="1" applyAlignment="1" applyProtection="1">
      <alignment horizontal="center" vertical="center"/>
    </xf>
    <xf numFmtId="175" fontId="8" fillId="0" borderId="0" xfId="2" applyNumberFormat="1" applyFont="1" applyAlignment="1" applyProtection="1">
      <alignment horizontal="right" vertical="center"/>
    </xf>
    <xf numFmtId="0" fontId="0" fillId="9" borderId="0" xfId="0" applyFill="1" applyAlignment="1" applyProtection="1">
      <alignment horizontal="left" vertical="top" wrapText="1"/>
    </xf>
    <xf numFmtId="0" fontId="0" fillId="0" borderId="0" xfId="0" applyAlignment="1" applyProtection="1">
      <alignment horizontal="left" vertical="top" wrapText="1"/>
    </xf>
    <xf numFmtId="0" fontId="0" fillId="0" borderId="0" xfId="0" applyFont="1" applyAlignment="1" applyProtection="1">
      <alignment horizontal="left" vertical="top" wrapText="1"/>
    </xf>
    <xf numFmtId="0" fontId="2" fillId="0" borderId="21" xfId="0" applyFont="1" applyBorder="1" applyAlignment="1" applyProtection="1">
      <alignment horizontal="left" vertical="center"/>
    </xf>
    <xf numFmtId="0" fontId="25" fillId="3" borderId="0" xfId="0" applyFont="1" applyFill="1" applyAlignment="1" applyProtection="1">
      <alignment horizontal="left" vertical="center" wrapText="1"/>
    </xf>
    <xf numFmtId="0" fontId="0" fillId="0" borderId="74" xfId="0" applyFill="1" applyBorder="1" applyAlignment="1" applyProtection="1">
      <alignment horizontal="left" vertical="center" wrapText="1" indent="4"/>
    </xf>
    <xf numFmtId="0" fontId="0" fillId="0" borderId="0" xfId="0" applyFill="1" applyAlignment="1" applyProtection="1">
      <alignment horizontal="left" vertical="center" wrapText="1" indent="4"/>
    </xf>
    <xf numFmtId="0" fontId="9" fillId="0" borderId="74" xfId="3" applyFont="1" applyBorder="1" applyAlignment="1" applyProtection="1">
      <alignment horizontal="left" vertical="top" wrapText="1"/>
    </xf>
    <xf numFmtId="0" fontId="2" fillId="0" borderId="0" xfId="0" applyFont="1" applyAlignment="1" applyProtection="1">
      <alignment horizontal="center" vertical="center" wrapText="1"/>
    </xf>
    <xf numFmtId="166" fontId="10" fillId="0" borderId="0" xfId="0" applyNumberFormat="1" applyFont="1" applyFill="1" applyAlignment="1" applyProtection="1">
      <alignment horizontal="center" vertical="center" wrapText="1"/>
    </xf>
    <xf numFmtId="0" fontId="26" fillId="4" borderId="44" xfId="4" applyBorder="1" applyAlignment="1" applyProtection="1">
      <alignment horizontal="left"/>
      <protection locked="0"/>
    </xf>
    <xf numFmtId="0" fontId="26" fillId="4" borderId="45" xfId="4" applyBorder="1" applyAlignment="1" applyProtection="1">
      <alignment horizontal="left"/>
      <protection locked="0"/>
    </xf>
    <xf numFmtId="0" fontId="0" fillId="0" borderId="0" xfId="0" applyAlignment="1" applyProtection="1">
      <alignment horizontal="center" vertical="center" wrapText="1"/>
    </xf>
    <xf numFmtId="0" fontId="2" fillId="0" borderId="0" xfId="0" applyFont="1" applyAlignment="1" applyProtection="1">
      <alignment horizontal="center" vertical="center"/>
    </xf>
    <xf numFmtId="0" fontId="24" fillId="0" borderId="0" xfId="0" applyFont="1" applyAlignment="1" applyProtection="1">
      <alignment horizontal="center" vertical="center" wrapText="1"/>
    </xf>
    <xf numFmtId="0" fontId="4" fillId="0" borderId="0" xfId="0" applyFont="1" applyAlignment="1" applyProtection="1">
      <alignment horizontal="left"/>
    </xf>
    <xf numFmtId="0" fontId="26" fillId="4" borderId="39" xfId="4" applyAlignment="1" applyProtection="1">
      <alignment horizontal="left" vertical="center"/>
      <protection locked="0"/>
    </xf>
    <xf numFmtId="0" fontId="26" fillId="4" borderId="44" xfId="4" applyBorder="1" applyAlignment="1" applyProtection="1">
      <alignment horizontal="left" vertical="top" wrapText="1"/>
      <protection locked="0"/>
    </xf>
    <xf numFmtId="0" fontId="26" fillId="4" borderId="45" xfId="4" applyBorder="1" applyAlignment="1" applyProtection="1">
      <alignment horizontal="left" vertical="top" wrapText="1"/>
      <protection locked="0"/>
    </xf>
    <xf numFmtId="0" fontId="0" fillId="0" borderId="0" xfId="0" applyFill="1" applyAlignment="1" applyProtection="1">
      <alignment horizontal="left" vertical="center" wrapText="1"/>
    </xf>
    <xf numFmtId="0" fontId="0" fillId="0" borderId="0" xfId="0" applyFont="1" applyAlignment="1" applyProtection="1">
      <alignment horizontal="left" vertical="center" wrapText="1"/>
    </xf>
    <xf numFmtId="0" fontId="10" fillId="0" borderId="0" xfId="3" applyAlignment="1" applyProtection="1">
      <alignment horizontal="center" vertical="center" wrapText="1"/>
    </xf>
    <xf numFmtId="0" fontId="0" fillId="0" borderId="0" xfId="0" applyFont="1" applyFill="1" applyBorder="1" applyAlignment="1" applyProtection="1">
      <alignment horizontal="left" vertical="top" wrapText="1"/>
    </xf>
    <xf numFmtId="0" fontId="0" fillId="0" borderId="0" xfId="0" applyFill="1" applyBorder="1" applyAlignment="1" applyProtection="1">
      <alignment horizontal="left" vertical="top" wrapText="1"/>
    </xf>
    <xf numFmtId="0" fontId="0" fillId="0" borderId="0" xfId="0" applyAlignment="1" applyProtection="1">
      <alignment horizontal="left" vertical="center" wrapText="1"/>
    </xf>
    <xf numFmtId="0" fontId="37" fillId="0" borderId="31" xfId="0" applyFont="1" applyBorder="1" applyAlignment="1" applyProtection="1">
      <alignment horizontal="left" vertical="center" wrapText="1"/>
    </xf>
    <xf numFmtId="0" fontId="37" fillId="0" borderId="0" xfId="0" applyFont="1" applyBorder="1" applyAlignment="1" applyProtection="1">
      <alignment horizontal="left" vertical="center" wrapText="1"/>
    </xf>
    <xf numFmtId="9" fontId="0" fillId="0" borderId="0" xfId="1" applyFont="1" applyAlignment="1" applyProtection="1">
      <alignment horizontal="left" vertical="top" wrapText="1"/>
    </xf>
    <xf numFmtId="0" fontId="5" fillId="0" borderId="0" xfId="0" applyFont="1" applyAlignment="1" applyProtection="1">
      <alignment horizontal="center" wrapText="1"/>
    </xf>
    <xf numFmtId="0" fontId="0" fillId="0" borderId="0" xfId="0" applyFont="1" applyFill="1" applyBorder="1" applyAlignment="1" applyProtection="1">
      <alignment horizontal="left" vertical="top"/>
    </xf>
    <xf numFmtId="0" fontId="2" fillId="0" borderId="0" xfId="0" applyFont="1" applyAlignment="1" applyProtection="1">
      <alignment horizontal="left" vertical="top" wrapText="1"/>
    </xf>
    <xf numFmtId="43" fontId="15" fillId="0" borderId="0" xfId="0" applyNumberFormat="1" applyFont="1" applyAlignment="1">
      <alignment horizontal="center"/>
    </xf>
    <xf numFmtId="0" fontId="0" fillId="0" borderId="0" xfId="0" applyAlignment="1">
      <alignment horizontal="center" vertical="center" wrapText="1"/>
    </xf>
    <xf numFmtId="0" fontId="0" fillId="0" borderId="19" xfId="0" applyBorder="1" applyAlignment="1">
      <alignment horizontal="center" vertical="center" wrapText="1"/>
    </xf>
    <xf numFmtId="0" fontId="14" fillId="0" borderId="0" xfId="0" applyFont="1" applyAlignment="1">
      <alignment horizontal="left" vertical="center" wrapText="1"/>
    </xf>
    <xf numFmtId="0" fontId="14" fillId="0" borderId="0" xfId="0" applyFont="1" applyAlignment="1">
      <alignment horizontal="left" vertical="top" wrapText="1"/>
    </xf>
    <xf numFmtId="0" fontId="14" fillId="0" borderId="0" xfId="0" applyFont="1" applyAlignment="1">
      <alignment horizontal="left" wrapText="1"/>
    </xf>
    <xf numFmtId="0" fontId="14" fillId="0" borderId="0" xfId="0" applyFont="1" applyAlignment="1">
      <alignment horizontal="center" vertical="top" wrapText="1"/>
    </xf>
    <xf numFmtId="0" fontId="14" fillId="0" borderId="0" xfId="0" applyFont="1" applyAlignment="1">
      <alignment horizontal="center" vertical="center" wrapText="1"/>
    </xf>
    <xf numFmtId="2" fontId="15" fillId="0" borderId="0" xfId="1" applyNumberFormat="1" applyFont="1" applyAlignment="1">
      <alignment horizontal="center" vertical="center"/>
    </xf>
    <xf numFmtId="0" fontId="2" fillId="0" borderId="13" xfId="0" applyFont="1" applyBorder="1" applyAlignment="1">
      <alignment horizontal="center" vertical="center" wrapText="1"/>
    </xf>
    <xf numFmtId="0" fontId="0" fillId="0" borderId="13" xfId="0" applyBorder="1" applyAlignment="1">
      <alignment horizontal="center" vertical="center"/>
    </xf>
    <xf numFmtId="0" fontId="0" fillId="0" borderId="13" xfId="0" quotePrefix="1" applyFont="1" applyBorder="1" applyAlignment="1">
      <alignment horizontal="center" vertical="center" wrapText="1"/>
    </xf>
    <xf numFmtId="0" fontId="0" fillId="0" borderId="13" xfId="0" applyFont="1" applyBorder="1" applyAlignment="1">
      <alignment horizontal="center" vertical="center" wrapText="1"/>
    </xf>
    <xf numFmtId="0" fontId="0" fillId="5" borderId="0" xfId="0" applyFill="1" applyBorder="1" applyAlignment="1">
      <alignment horizontal="left" vertical="top" wrapText="1"/>
    </xf>
    <xf numFmtId="0" fontId="0" fillId="0" borderId="0" xfId="0" applyAlignment="1">
      <alignment horizontal="left" vertical="center" wrapText="1"/>
    </xf>
    <xf numFmtId="0" fontId="0" fillId="0" borderId="0" xfId="0" applyAlignment="1">
      <alignment horizontal="left" vertical="top" wrapText="1"/>
    </xf>
    <xf numFmtId="9" fontId="0" fillId="0" borderId="0" xfId="1" applyFont="1" applyAlignment="1">
      <alignment horizontal="left" vertical="top" wrapText="1"/>
    </xf>
    <xf numFmtId="0" fontId="0" fillId="0" borderId="0" xfId="0" applyFont="1" applyAlignment="1">
      <alignment horizontal="left" vertical="top" wrapText="1"/>
    </xf>
    <xf numFmtId="0" fontId="0" fillId="0" borderId="0" xfId="0" applyFont="1" applyAlignment="1">
      <alignment horizontal="left" vertical="center" wrapText="1"/>
    </xf>
    <xf numFmtId="0" fontId="2" fillId="0" borderId="0" xfId="0" applyFont="1" applyAlignment="1" applyProtection="1">
      <alignment horizontal="left" vertical="center" wrapText="1"/>
    </xf>
    <xf numFmtId="0" fontId="2" fillId="0" borderId="19" xfId="0" applyFont="1" applyBorder="1" applyAlignment="1" applyProtection="1">
      <alignment horizontal="center" vertical="center" wrapText="1"/>
    </xf>
    <xf numFmtId="0" fontId="2" fillId="0" borderId="19" xfId="0" applyFont="1" applyBorder="1" applyAlignment="1" applyProtection="1">
      <alignment horizontal="left" vertical="center" wrapText="1"/>
    </xf>
    <xf numFmtId="0" fontId="24" fillId="6" borderId="72" xfId="0" applyFont="1" applyFill="1" applyBorder="1" applyAlignment="1" applyProtection="1">
      <alignment horizontal="center" vertical="center" wrapText="1"/>
    </xf>
    <xf numFmtId="0" fontId="24" fillId="6" borderId="13" xfId="0" applyFont="1" applyFill="1" applyBorder="1" applyAlignment="1" applyProtection="1">
      <alignment horizontal="center" vertical="center" wrapText="1"/>
    </xf>
    <xf numFmtId="0" fontId="24" fillId="6" borderId="70" xfId="0" applyFont="1" applyFill="1" applyBorder="1" applyAlignment="1" applyProtection="1">
      <alignment horizontal="center" vertical="center" wrapText="1"/>
    </xf>
    <xf numFmtId="0" fontId="24" fillId="6" borderId="14" xfId="0" applyFont="1" applyFill="1" applyBorder="1" applyAlignment="1" applyProtection="1">
      <alignment horizontal="center" vertical="center" wrapText="1"/>
    </xf>
    <xf numFmtId="0" fontId="15" fillId="6" borderId="71" xfId="0" applyFont="1" applyFill="1" applyBorder="1" applyAlignment="1" applyProtection="1">
      <alignment horizontal="right" vertical="center"/>
    </xf>
    <xf numFmtId="0" fontId="15" fillId="6" borderId="12" xfId="0" applyFont="1" applyFill="1" applyBorder="1" applyAlignment="1" applyProtection="1">
      <alignment horizontal="right" vertical="center"/>
    </xf>
    <xf numFmtId="0" fontId="14" fillId="0" borderId="0" xfId="0" applyFont="1" applyAlignment="1" applyProtection="1">
      <alignment horizontal="left" vertical="top" wrapText="1"/>
    </xf>
    <xf numFmtId="0" fontId="15" fillId="6" borderId="63" xfId="0" applyFont="1" applyFill="1" applyBorder="1" applyAlignment="1" applyProtection="1">
      <alignment horizontal="left" vertical="center" wrapText="1"/>
    </xf>
    <xf numFmtId="0" fontId="15" fillId="6" borderId="9" xfId="0" applyFont="1" applyFill="1" applyBorder="1" applyAlignment="1" applyProtection="1">
      <alignment horizontal="left" vertical="center" wrapText="1"/>
    </xf>
    <xf numFmtId="0" fontId="3" fillId="0" borderId="0" xfId="0" applyFont="1" applyAlignment="1" applyProtection="1">
      <alignment horizontal="left" vertical="center" wrapText="1"/>
    </xf>
    <xf numFmtId="0" fontId="5" fillId="6" borderId="72" xfId="0" applyFont="1" applyFill="1" applyBorder="1" applyAlignment="1" applyProtection="1">
      <alignment horizontal="center" vertical="center" wrapText="1"/>
    </xf>
    <xf numFmtId="0" fontId="5" fillId="6" borderId="13" xfId="0" applyFont="1" applyFill="1" applyBorder="1" applyAlignment="1" applyProtection="1">
      <alignment horizontal="center" vertical="center" wrapText="1"/>
    </xf>
    <xf numFmtId="0" fontId="5" fillId="6" borderId="70" xfId="0" applyFont="1" applyFill="1" applyBorder="1" applyAlignment="1" applyProtection="1">
      <alignment horizontal="center" vertical="center" wrapText="1"/>
    </xf>
    <xf numFmtId="0" fontId="5" fillId="6" borderId="14" xfId="0" applyFont="1" applyFill="1" applyBorder="1" applyAlignment="1" applyProtection="1">
      <alignment horizontal="center" vertical="center" wrapText="1"/>
    </xf>
    <xf numFmtId="0" fontId="2" fillId="6" borderId="57" xfId="0" applyFont="1" applyFill="1" applyBorder="1" applyAlignment="1" applyProtection="1">
      <alignment horizontal="center" vertical="center" wrapText="1"/>
    </xf>
    <xf numFmtId="0" fontId="2" fillId="6" borderId="10" xfId="0" applyFont="1" applyFill="1" applyBorder="1" applyAlignment="1" applyProtection="1">
      <alignment horizontal="center" vertical="center" wrapText="1"/>
    </xf>
    <xf numFmtId="0" fontId="2" fillId="6" borderId="58" xfId="0" applyFont="1" applyFill="1" applyBorder="1" applyAlignment="1" applyProtection="1">
      <alignment horizontal="center" vertical="center" wrapText="1"/>
    </xf>
    <xf numFmtId="0" fontId="2" fillId="6" borderId="11" xfId="0" applyFont="1" applyFill="1" applyBorder="1" applyAlignment="1" applyProtection="1">
      <alignment horizontal="center" vertical="center" wrapText="1"/>
    </xf>
    <xf numFmtId="0" fontId="0" fillId="0" borderId="0" xfId="0" applyBorder="1" applyAlignment="1" applyProtection="1">
      <alignment horizontal="left" vertical="top" wrapText="1"/>
    </xf>
    <xf numFmtId="0" fontId="15" fillId="6" borderId="72" xfId="0" applyFont="1" applyFill="1" applyBorder="1" applyAlignment="1" applyProtection="1">
      <alignment horizontal="center" vertical="center" wrapText="1"/>
    </xf>
    <xf numFmtId="0" fontId="15" fillId="6" borderId="13" xfId="0" applyFont="1" applyFill="1" applyBorder="1" applyAlignment="1" applyProtection="1">
      <alignment horizontal="center" vertical="center" wrapText="1"/>
    </xf>
    <xf numFmtId="0" fontId="15" fillId="6" borderId="70" xfId="0" applyFont="1" applyFill="1" applyBorder="1" applyAlignment="1" applyProtection="1">
      <alignment horizontal="center" vertical="center" wrapText="1"/>
    </xf>
    <xf numFmtId="0" fontId="15" fillId="6" borderId="14" xfId="0" applyFont="1" applyFill="1" applyBorder="1" applyAlignment="1" applyProtection="1">
      <alignment horizontal="center" vertical="center" wrapText="1"/>
    </xf>
    <xf numFmtId="0" fontId="2" fillId="6" borderId="72" xfId="0" applyFont="1" applyFill="1" applyBorder="1" applyAlignment="1" applyProtection="1">
      <alignment horizontal="center" vertical="center" wrapText="1"/>
    </xf>
    <xf numFmtId="0" fontId="2" fillId="6" borderId="13" xfId="0" applyFont="1" applyFill="1" applyBorder="1" applyAlignment="1" applyProtection="1">
      <alignment horizontal="center" vertical="center" wrapText="1"/>
    </xf>
    <xf numFmtId="0" fontId="2" fillId="6" borderId="70" xfId="0" applyFont="1" applyFill="1" applyBorder="1" applyAlignment="1" applyProtection="1">
      <alignment horizontal="center" vertical="center" wrapText="1"/>
    </xf>
    <xf numFmtId="0" fontId="2" fillId="6" borderId="14" xfId="0" applyFont="1" applyFill="1" applyBorder="1" applyAlignment="1" applyProtection="1">
      <alignment horizontal="center" vertical="center" wrapText="1"/>
    </xf>
    <xf numFmtId="0" fontId="14" fillId="6" borderId="71" xfId="0" applyFont="1" applyFill="1" applyBorder="1" applyAlignment="1" applyProtection="1">
      <alignment horizontal="center"/>
    </xf>
    <xf numFmtId="0" fontId="14" fillId="6" borderId="12" xfId="0" applyFont="1" applyFill="1" applyBorder="1" applyAlignment="1" applyProtection="1">
      <alignment horizontal="center"/>
    </xf>
    <xf numFmtId="0" fontId="0" fillId="0" borderId="0" xfId="0" applyAlignment="1" applyProtection="1">
      <alignment horizontal="left" wrapText="1"/>
    </xf>
    <xf numFmtId="0" fontId="5" fillId="6" borderId="71" xfId="0" applyFont="1" applyFill="1" applyBorder="1" applyAlignment="1" applyProtection="1">
      <alignment horizontal="center" vertical="center" wrapText="1"/>
    </xf>
    <xf numFmtId="0" fontId="5" fillId="6" borderId="12" xfId="0" applyFont="1" applyFill="1" applyBorder="1" applyAlignment="1" applyProtection="1">
      <alignment horizontal="center" vertical="center" wrapText="1"/>
    </xf>
    <xf numFmtId="0" fontId="0" fillId="0" borderId="0" xfId="0" applyFill="1" applyAlignment="1" applyProtection="1">
      <alignment horizontal="left" vertical="top" wrapText="1"/>
    </xf>
    <xf numFmtId="0" fontId="42" fillId="0" borderId="61" xfId="0" applyFont="1" applyBorder="1" applyAlignment="1" applyProtection="1">
      <alignment horizontal="center" vertical="center" wrapText="1"/>
    </xf>
    <xf numFmtId="0" fontId="42" fillId="0" borderId="21" xfId="0" applyFont="1" applyBorder="1" applyAlignment="1" applyProtection="1">
      <alignment horizontal="center" vertical="center" wrapText="1"/>
    </xf>
    <xf numFmtId="0" fontId="42" fillId="0" borderId="62" xfId="0" applyFont="1" applyBorder="1" applyAlignment="1" applyProtection="1">
      <alignment horizontal="center" vertical="center" wrapText="1"/>
    </xf>
    <xf numFmtId="0" fontId="42" fillId="6" borderId="63" xfId="0" applyFont="1" applyFill="1" applyBorder="1" applyAlignment="1" applyProtection="1">
      <alignment horizontal="left" vertical="center" wrapText="1"/>
    </xf>
    <xf numFmtId="0" fontId="42" fillId="6" borderId="64" xfId="0" applyFont="1" applyFill="1" applyBorder="1" applyAlignment="1" applyProtection="1">
      <alignment horizontal="left" vertical="center" wrapText="1"/>
    </xf>
    <xf numFmtId="0" fontId="42" fillId="6" borderId="9" xfId="0" applyFont="1" applyFill="1" applyBorder="1" applyAlignment="1" applyProtection="1">
      <alignment horizontal="left" vertical="center" wrapText="1"/>
    </xf>
    <xf numFmtId="0" fontId="0" fillId="0" borderId="0" xfId="0" applyFont="1" applyAlignment="1" applyProtection="1">
      <alignment horizontal="left" wrapText="1"/>
    </xf>
    <xf numFmtId="0" fontId="2" fillId="6" borderId="54" xfId="0" applyFont="1" applyFill="1" applyBorder="1" applyAlignment="1" applyProtection="1">
      <alignment horizontal="center" vertical="center"/>
    </xf>
    <xf numFmtId="0" fontId="2" fillId="6" borderId="55" xfId="0" applyFont="1" applyFill="1" applyBorder="1" applyAlignment="1" applyProtection="1">
      <alignment horizontal="center" vertical="center"/>
    </xf>
    <xf numFmtId="0" fontId="2" fillId="6" borderId="56" xfId="0" applyFont="1" applyFill="1" applyBorder="1" applyAlignment="1" applyProtection="1">
      <alignment horizontal="center" vertical="center"/>
    </xf>
    <xf numFmtId="0" fontId="2" fillId="6" borderId="52" xfId="0" applyFont="1" applyFill="1" applyBorder="1" applyAlignment="1" applyProtection="1">
      <alignment horizontal="center" vertical="center"/>
    </xf>
    <xf numFmtId="0" fontId="2" fillId="6" borderId="0" xfId="0" applyFont="1" applyFill="1" applyBorder="1" applyAlignment="1" applyProtection="1">
      <alignment horizontal="center" vertical="center"/>
    </xf>
    <xf numFmtId="0" fontId="2" fillId="6" borderId="41" xfId="0" applyFont="1" applyFill="1" applyBorder="1" applyAlignment="1" applyProtection="1">
      <alignment horizontal="center" vertical="center"/>
    </xf>
    <xf numFmtId="0" fontId="2" fillId="6" borderId="46" xfId="0" applyFont="1" applyFill="1" applyBorder="1" applyAlignment="1" applyProtection="1">
      <alignment horizontal="center" vertical="center"/>
    </xf>
    <xf numFmtId="0" fontId="2" fillId="6" borderId="19" xfId="0" applyFont="1" applyFill="1" applyBorder="1" applyAlignment="1" applyProtection="1">
      <alignment horizontal="center" vertical="center"/>
    </xf>
    <xf numFmtId="0" fontId="2" fillId="6" borderId="42" xfId="0" applyFont="1" applyFill="1" applyBorder="1" applyAlignment="1" applyProtection="1">
      <alignment horizontal="center" vertical="center"/>
    </xf>
    <xf numFmtId="0" fontId="2" fillId="6" borderId="57" xfId="0" applyFont="1" applyFill="1" applyBorder="1" applyAlignment="1" applyProtection="1">
      <alignment horizontal="center" vertical="center"/>
    </xf>
    <xf numFmtId="0" fontId="2" fillId="6" borderId="40" xfId="0" applyFont="1" applyFill="1" applyBorder="1" applyAlignment="1" applyProtection="1">
      <alignment horizontal="center" vertical="center"/>
    </xf>
    <xf numFmtId="0" fontId="2" fillId="6" borderId="10" xfId="0" applyFont="1" applyFill="1" applyBorder="1" applyAlignment="1" applyProtection="1">
      <alignment horizontal="center" vertical="center"/>
    </xf>
    <xf numFmtId="0" fontId="2" fillId="6" borderId="40" xfId="0" applyFont="1" applyFill="1" applyBorder="1" applyAlignment="1" applyProtection="1">
      <alignment horizontal="center" vertical="center" wrapText="1"/>
    </xf>
    <xf numFmtId="0" fontId="2" fillId="6" borderId="60" xfId="0" applyFont="1" applyFill="1" applyBorder="1" applyAlignment="1" applyProtection="1">
      <alignment horizontal="center" vertical="center" wrapText="1"/>
    </xf>
    <xf numFmtId="0" fontId="5" fillId="0" borderId="0" xfId="0" applyFont="1" applyAlignment="1" applyProtection="1">
      <alignment horizontal="center" vertical="center"/>
    </xf>
    <xf numFmtId="0" fontId="5" fillId="0" borderId="0" xfId="0" applyFont="1" applyAlignment="1" applyProtection="1">
      <alignment horizontal="center"/>
    </xf>
  </cellXfs>
  <cellStyles count="7">
    <cellStyle name="Check Cell" xfId="6" builtinId="23"/>
    <cellStyle name="Comma" xfId="2" builtinId="3"/>
    <cellStyle name="Hyperlink" xfId="5" builtinId="8"/>
    <cellStyle name="Input" xfId="4" builtinId="20"/>
    <cellStyle name="Normal" xfId="0" builtinId="0"/>
    <cellStyle name="Percent" xfId="1" builtinId="5"/>
    <cellStyle name="Warning Text" xfId="3" builtinId="11"/>
  </cellStyles>
  <dxfs count="13">
    <dxf>
      <font>
        <color rgb="FF006100"/>
      </font>
      <fill>
        <patternFill>
          <bgColor rgb="FFC6EFCE"/>
        </patternFill>
      </fill>
    </dxf>
    <dxf>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39430634266883"/>
          <c:y val="4.8595355659538188E-2"/>
          <c:w val="0.61087155991405007"/>
          <c:h val="0.74357904198200064"/>
        </c:manualLayout>
      </c:layout>
      <c:scatterChart>
        <c:scatterStyle val="smoothMarker"/>
        <c:varyColors val="0"/>
        <c:ser>
          <c:idx val="0"/>
          <c:order val="0"/>
          <c:tx>
            <c:strRef>
              <c:f>sensitivity!$A$8</c:f>
              <c:strCache>
                <c:ptCount val="1"/>
                <c:pt idx="0">
                  <c:v>0</c:v>
                </c:pt>
              </c:strCache>
            </c:strRef>
          </c:tx>
          <c:xVal>
            <c:numRef>
              <c:f>sensitivity!$B$7:$F$7</c:f>
              <c:numCache>
                <c:formatCode>0.00</c:formatCode>
                <c:ptCount val="5"/>
                <c:pt idx="0">
                  <c:v>0</c:v>
                </c:pt>
                <c:pt idx="1">
                  <c:v>0</c:v>
                </c:pt>
                <c:pt idx="2">
                  <c:v>0</c:v>
                </c:pt>
                <c:pt idx="3">
                  <c:v>0</c:v>
                </c:pt>
                <c:pt idx="4">
                  <c:v>0</c:v>
                </c:pt>
              </c:numCache>
            </c:numRef>
          </c:xVal>
          <c:yVal>
            <c:numRef>
              <c:f>sensitivity!$B$8:$F$8</c:f>
              <c:numCache>
                <c:formatCode>_-* #,##0_-;\-* #,##0_-;_-* "-"??_-;_-@_-</c:formatCode>
                <c:ptCount val="5"/>
                <c:pt idx="0">
                  <c:v>0</c:v>
                </c:pt>
                <c:pt idx="1">
                  <c:v>0</c:v>
                </c:pt>
                <c:pt idx="2">
                  <c:v>0</c:v>
                </c:pt>
                <c:pt idx="3">
                  <c:v>0</c:v>
                </c:pt>
                <c:pt idx="4">
                  <c:v>0</c:v>
                </c:pt>
              </c:numCache>
            </c:numRef>
          </c:yVal>
          <c:smooth val="1"/>
        </c:ser>
        <c:ser>
          <c:idx val="1"/>
          <c:order val="1"/>
          <c:tx>
            <c:strRef>
              <c:f>sensitivity!$A$9</c:f>
              <c:strCache>
                <c:ptCount val="1"/>
                <c:pt idx="0">
                  <c:v>0</c:v>
                </c:pt>
              </c:strCache>
            </c:strRef>
          </c:tx>
          <c:xVal>
            <c:numRef>
              <c:f>sensitivity!$B$7:$F$7</c:f>
              <c:numCache>
                <c:formatCode>0.00</c:formatCode>
                <c:ptCount val="5"/>
                <c:pt idx="0">
                  <c:v>0</c:v>
                </c:pt>
                <c:pt idx="1">
                  <c:v>0</c:v>
                </c:pt>
                <c:pt idx="2">
                  <c:v>0</c:v>
                </c:pt>
                <c:pt idx="3">
                  <c:v>0</c:v>
                </c:pt>
                <c:pt idx="4">
                  <c:v>0</c:v>
                </c:pt>
              </c:numCache>
            </c:numRef>
          </c:xVal>
          <c:yVal>
            <c:numRef>
              <c:f>sensitivity!$B$9:$F$9</c:f>
              <c:numCache>
                <c:formatCode>_-* #,##0_-;\-* #,##0_-;_-* "-"??_-;_-@_-</c:formatCode>
                <c:ptCount val="5"/>
                <c:pt idx="0">
                  <c:v>0</c:v>
                </c:pt>
                <c:pt idx="1">
                  <c:v>0</c:v>
                </c:pt>
                <c:pt idx="2">
                  <c:v>0</c:v>
                </c:pt>
                <c:pt idx="3">
                  <c:v>0</c:v>
                </c:pt>
                <c:pt idx="4">
                  <c:v>0</c:v>
                </c:pt>
              </c:numCache>
            </c:numRef>
          </c:yVal>
          <c:smooth val="1"/>
        </c:ser>
        <c:ser>
          <c:idx val="2"/>
          <c:order val="2"/>
          <c:tx>
            <c:strRef>
              <c:f>sensitivity!$A$10</c:f>
              <c:strCache>
                <c:ptCount val="1"/>
                <c:pt idx="0">
                  <c:v>0</c:v>
                </c:pt>
              </c:strCache>
            </c:strRef>
          </c:tx>
          <c:dPt>
            <c:idx val="1"/>
            <c:bubble3D val="0"/>
          </c:dPt>
          <c:xVal>
            <c:numRef>
              <c:f>sensitivity!$B$7:$F$7</c:f>
              <c:numCache>
                <c:formatCode>0.00</c:formatCode>
                <c:ptCount val="5"/>
                <c:pt idx="0">
                  <c:v>0</c:v>
                </c:pt>
                <c:pt idx="1">
                  <c:v>0</c:v>
                </c:pt>
                <c:pt idx="2">
                  <c:v>0</c:v>
                </c:pt>
                <c:pt idx="3">
                  <c:v>0</c:v>
                </c:pt>
                <c:pt idx="4">
                  <c:v>0</c:v>
                </c:pt>
              </c:numCache>
            </c:numRef>
          </c:xVal>
          <c:yVal>
            <c:numRef>
              <c:f>sensitivity!$B$10:$F$10</c:f>
              <c:numCache>
                <c:formatCode>_-* #,##0_-;\-* #,##0_-;_-* "-"??_-;_-@_-</c:formatCode>
                <c:ptCount val="5"/>
                <c:pt idx="0">
                  <c:v>0</c:v>
                </c:pt>
                <c:pt idx="1">
                  <c:v>0</c:v>
                </c:pt>
                <c:pt idx="2">
                  <c:v>0</c:v>
                </c:pt>
                <c:pt idx="3">
                  <c:v>0</c:v>
                </c:pt>
                <c:pt idx="4">
                  <c:v>0</c:v>
                </c:pt>
              </c:numCache>
            </c:numRef>
          </c:yVal>
          <c:smooth val="1"/>
        </c:ser>
        <c:ser>
          <c:idx val="3"/>
          <c:order val="3"/>
          <c:tx>
            <c:strRef>
              <c:f>sensitivity!$A$11</c:f>
              <c:strCache>
                <c:ptCount val="1"/>
                <c:pt idx="0">
                  <c:v>0</c:v>
                </c:pt>
              </c:strCache>
            </c:strRef>
          </c:tx>
          <c:xVal>
            <c:numRef>
              <c:f>sensitivity!$B$7:$F$7</c:f>
              <c:numCache>
                <c:formatCode>0.00</c:formatCode>
                <c:ptCount val="5"/>
                <c:pt idx="0">
                  <c:v>0</c:v>
                </c:pt>
                <c:pt idx="1">
                  <c:v>0</c:v>
                </c:pt>
                <c:pt idx="2">
                  <c:v>0</c:v>
                </c:pt>
                <c:pt idx="3">
                  <c:v>0</c:v>
                </c:pt>
                <c:pt idx="4">
                  <c:v>0</c:v>
                </c:pt>
              </c:numCache>
            </c:numRef>
          </c:xVal>
          <c:yVal>
            <c:numRef>
              <c:f>sensitivity!$B$11:$F$11</c:f>
              <c:numCache>
                <c:formatCode>_-* #,##0_-;\-* #,##0_-;_-* "-"??_-;_-@_-</c:formatCode>
                <c:ptCount val="5"/>
                <c:pt idx="0">
                  <c:v>0</c:v>
                </c:pt>
                <c:pt idx="1">
                  <c:v>0</c:v>
                </c:pt>
                <c:pt idx="2">
                  <c:v>0</c:v>
                </c:pt>
                <c:pt idx="3">
                  <c:v>0</c:v>
                </c:pt>
                <c:pt idx="4">
                  <c:v>0</c:v>
                </c:pt>
              </c:numCache>
            </c:numRef>
          </c:yVal>
          <c:smooth val="1"/>
        </c:ser>
        <c:ser>
          <c:idx val="4"/>
          <c:order val="4"/>
          <c:tx>
            <c:strRef>
              <c:f>sensitivity!$A$12</c:f>
              <c:strCache>
                <c:ptCount val="1"/>
                <c:pt idx="0">
                  <c:v>0</c:v>
                </c:pt>
              </c:strCache>
            </c:strRef>
          </c:tx>
          <c:xVal>
            <c:numRef>
              <c:f>sensitivity!$B$7:$F$7</c:f>
              <c:numCache>
                <c:formatCode>0.00</c:formatCode>
                <c:ptCount val="5"/>
                <c:pt idx="0">
                  <c:v>0</c:v>
                </c:pt>
                <c:pt idx="1">
                  <c:v>0</c:v>
                </c:pt>
                <c:pt idx="2">
                  <c:v>0</c:v>
                </c:pt>
                <c:pt idx="3">
                  <c:v>0</c:v>
                </c:pt>
                <c:pt idx="4">
                  <c:v>0</c:v>
                </c:pt>
              </c:numCache>
            </c:numRef>
          </c:xVal>
          <c:yVal>
            <c:numRef>
              <c:f>sensitivity!$B$12:$F$12</c:f>
              <c:numCache>
                <c:formatCode>_-* #,##0_-;\-* #,##0_-;_-* "-"??_-;_-@_-</c:formatCode>
                <c:ptCount val="5"/>
                <c:pt idx="0">
                  <c:v>0</c:v>
                </c:pt>
                <c:pt idx="1">
                  <c:v>0</c:v>
                </c:pt>
                <c:pt idx="2">
                  <c:v>0</c:v>
                </c:pt>
                <c:pt idx="3">
                  <c:v>0</c:v>
                </c:pt>
                <c:pt idx="4">
                  <c:v>0</c:v>
                </c:pt>
              </c:numCache>
            </c:numRef>
          </c:yVal>
          <c:smooth val="1"/>
        </c:ser>
        <c:dLbls>
          <c:showLegendKey val="0"/>
          <c:showVal val="0"/>
          <c:showCatName val="0"/>
          <c:showSerName val="0"/>
          <c:showPercent val="0"/>
          <c:showBubbleSize val="0"/>
        </c:dLbls>
        <c:axId val="112106496"/>
        <c:axId val="112108672"/>
      </c:scatterChart>
      <c:valAx>
        <c:axId val="112106496"/>
        <c:scaling>
          <c:orientation val="minMax"/>
          <c:min val="5"/>
        </c:scaling>
        <c:delete val="0"/>
        <c:axPos val="b"/>
        <c:title>
          <c:tx>
            <c:rich>
              <a:bodyPr/>
              <a:lstStyle/>
              <a:p>
                <a:pPr>
                  <a:defRPr sz="1100"/>
                </a:pPr>
                <a:r>
                  <a:rPr lang="en-US" sz="1100"/>
                  <a:t>Long-term Payout ($/kgMS incl dividend)</a:t>
                </a:r>
              </a:p>
            </c:rich>
          </c:tx>
          <c:overlay val="0"/>
        </c:title>
        <c:numFmt formatCode="&quot;$&quot;#,##0.00" sourceLinked="0"/>
        <c:majorTickMark val="out"/>
        <c:minorTickMark val="none"/>
        <c:tickLblPos val="nextTo"/>
        <c:crossAx val="112108672"/>
        <c:crosses val="autoZero"/>
        <c:crossBetween val="midCat"/>
      </c:valAx>
      <c:valAx>
        <c:axId val="112108672"/>
        <c:scaling>
          <c:orientation val="minMax"/>
        </c:scaling>
        <c:delete val="0"/>
        <c:axPos val="l"/>
        <c:majorGridlines/>
        <c:title>
          <c:tx>
            <c:rich>
              <a:bodyPr rot="-5400000" vert="horz"/>
              <a:lstStyle/>
              <a:p>
                <a:pPr>
                  <a:defRPr sz="1100" b="1"/>
                </a:pPr>
                <a:r>
                  <a:rPr lang="en-US" sz="1100" b="1"/>
                  <a:t>Operating Profit ($/ha)</a:t>
                </a:r>
              </a:p>
            </c:rich>
          </c:tx>
          <c:overlay val="0"/>
        </c:title>
        <c:numFmt formatCode="_-* #,##0_-;\-* #,##0_-;_-* &quot;-&quot;??_-;_-@_-" sourceLinked="1"/>
        <c:majorTickMark val="out"/>
        <c:minorTickMark val="none"/>
        <c:tickLblPos val="nextTo"/>
        <c:crossAx val="112106496"/>
        <c:crosses val="autoZero"/>
        <c:crossBetween val="midCat"/>
      </c:valAx>
    </c:plotArea>
    <c:legend>
      <c:legendPos val="r"/>
      <c:layout>
        <c:manualLayout>
          <c:xMode val="edge"/>
          <c:yMode val="edge"/>
          <c:x val="0.87064444084239079"/>
          <c:y val="0.25078276410036354"/>
          <c:w val="0.1151985995691438"/>
          <c:h val="0.45850996609594047"/>
        </c:manualLayout>
      </c:layout>
      <c:overlay val="0"/>
    </c:legend>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78208582817527"/>
          <c:y val="4.8997494213339016E-2"/>
          <c:w val="0.60609213214324409"/>
          <c:h val="0.74145709530989434"/>
        </c:manualLayout>
      </c:layout>
      <c:scatterChart>
        <c:scatterStyle val="smoothMarker"/>
        <c:varyColors val="0"/>
        <c:ser>
          <c:idx val="0"/>
          <c:order val="0"/>
          <c:tx>
            <c:strRef>
              <c:f>sensitivity!$A$40</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sensitivity!$B$40:$F$40</c:f>
              <c:numCache>
                <c:formatCode>_-* #,##0_-;\-* #,##0_-;_-* "-"??_-;_-@_-</c:formatCode>
                <c:ptCount val="5"/>
                <c:pt idx="0">
                  <c:v>#N/A</c:v>
                </c:pt>
                <c:pt idx="1">
                  <c:v>#N/A</c:v>
                </c:pt>
                <c:pt idx="2">
                  <c:v>#N/A</c:v>
                </c:pt>
                <c:pt idx="3">
                  <c:v>#N/A</c:v>
                </c:pt>
                <c:pt idx="4">
                  <c:v>#N/A</c:v>
                </c:pt>
              </c:numCache>
            </c:numRef>
          </c:yVal>
          <c:smooth val="1"/>
        </c:ser>
        <c:ser>
          <c:idx val="1"/>
          <c:order val="1"/>
          <c:tx>
            <c:strRef>
              <c:f>sensitivity!$A$41</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sensitivity!$B$41:$F$41</c:f>
              <c:numCache>
                <c:formatCode>_-* #,##0_-;\-* #,##0_-;_-* "-"??_-;_-@_-</c:formatCode>
                <c:ptCount val="5"/>
                <c:pt idx="0">
                  <c:v>#N/A</c:v>
                </c:pt>
                <c:pt idx="1">
                  <c:v>#N/A</c:v>
                </c:pt>
                <c:pt idx="2">
                  <c:v>#N/A</c:v>
                </c:pt>
                <c:pt idx="3">
                  <c:v>#N/A</c:v>
                </c:pt>
                <c:pt idx="4">
                  <c:v>#N/A</c:v>
                </c:pt>
              </c:numCache>
            </c:numRef>
          </c:yVal>
          <c:smooth val="1"/>
        </c:ser>
        <c:ser>
          <c:idx val="2"/>
          <c:order val="2"/>
          <c:tx>
            <c:strRef>
              <c:f>sensitivity!$A$42</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sensitivity!$B$42:$F$42</c:f>
              <c:numCache>
                <c:formatCode>_-* #,##0_-;\-* #,##0_-;_-* "-"??_-;_-@_-</c:formatCode>
                <c:ptCount val="5"/>
                <c:pt idx="0">
                  <c:v>#N/A</c:v>
                </c:pt>
                <c:pt idx="1">
                  <c:v>#N/A</c:v>
                </c:pt>
                <c:pt idx="2">
                  <c:v>#N/A</c:v>
                </c:pt>
                <c:pt idx="3">
                  <c:v>#N/A</c:v>
                </c:pt>
                <c:pt idx="4">
                  <c:v>#N/A</c:v>
                </c:pt>
              </c:numCache>
            </c:numRef>
          </c:yVal>
          <c:smooth val="1"/>
        </c:ser>
        <c:ser>
          <c:idx val="3"/>
          <c:order val="3"/>
          <c:tx>
            <c:strRef>
              <c:f>sensitivity!$A$43</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sensitivity!$B$43:$F$43</c:f>
              <c:numCache>
                <c:formatCode>_-* #,##0_-;\-* #,##0_-;_-* "-"??_-;_-@_-</c:formatCode>
                <c:ptCount val="5"/>
                <c:pt idx="0">
                  <c:v>#N/A</c:v>
                </c:pt>
                <c:pt idx="1">
                  <c:v>#N/A</c:v>
                </c:pt>
                <c:pt idx="2">
                  <c:v>#N/A</c:v>
                </c:pt>
                <c:pt idx="3">
                  <c:v>#N/A</c:v>
                </c:pt>
                <c:pt idx="4">
                  <c:v>#N/A</c:v>
                </c:pt>
              </c:numCache>
            </c:numRef>
          </c:yVal>
          <c:smooth val="1"/>
        </c:ser>
        <c:ser>
          <c:idx val="4"/>
          <c:order val="4"/>
          <c:tx>
            <c:strRef>
              <c:f>sensitivity!$A$44</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sensitivity!$B$44:$F$44</c:f>
              <c:numCache>
                <c:formatCode>_-* #,##0_-;\-* #,##0_-;_-* "-"??_-;_-@_-</c:formatCode>
                <c:ptCount val="5"/>
                <c:pt idx="0">
                  <c:v>#N/A</c:v>
                </c:pt>
                <c:pt idx="1">
                  <c:v>#N/A</c:v>
                </c:pt>
                <c:pt idx="2">
                  <c:v>#N/A</c:v>
                </c:pt>
                <c:pt idx="3">
                  <c:v>#N/A</c:v>
                </c:pt>
                <c:pt idx="4">
                  <c:v>#N/A</c:v>
                </c:pt>
              </c:numCache>
            </c:numRef>
          </c:yVal>
          <c:smooth val="1"/>
        </c:ser>
        <c:dLbls>
          <c:showLegendKey val="0"/>
          <c:showVal val="0"/>
          <c:showCatName val="0"/>
          <c:showSerName val="0"/>
          <c:showPercent val="0"/>
          <c:showBubbleSize val="0"/>
        </c:dLbls>
        <c:axId val="114265088"/>
        <c:axId val="114275456"/>
      </c:scatterChart>
      <c:valAx>
        <c:axId val="114265088"/>
        <c:scaling>
          <c:orientation val="minMax"/>
          <c:min val="5"/>
        </c:scaling>
        <c:delete val="0"/>
        <c:axPos val="b"/>
        <c:title>
          <c:tx>
            <c:rich>
              <a:bodyPr/>
              <a:lstStyle/>
              <a:p>
                <a:pPr>
                  <a:defRPr sz="1100"/>
                </a:pPr>
                <a:r>
                  <a:rPr lang="en-US" sz="1100"/>
                  <a:t>Long-term Payout ($/kgMS incl dividend)</a:t>
                </a:r>
              </a:p>
            </c:rich>
          </c:tx>
          <c:overlay val="0"/>
        </c:title>
        <c:numFmt formatCode="0.00" sourceLinked="1"/>
        <c:majorTickMark val="out"/>
        <c:minorTickMark val="none"/>
        <c:tickLblPos val="nextTo"/>
        <c:crossAx val="114275456"/>
        <c:crosses val="autoZero"/>
        <c:crossBetween val="midCat"/>
      </c:valAx>
      <c:valAx>
        <c:axId val="114275456"/>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4265088"/>
        <c:crosses val="autoZero"/>
        <c:crossBetween val="midCat"/>
      </c:valAx>
    </c:plotArea>
    <c:legend>
      <c:legendPos val="r"/>
      <c:layout>
        <c:manualLayout>
          <c:xMode val="edge"/>
          <c:yMode val="edge"/>
          <c:x val="0.8711697858009777"/>
          <c:y val="0.27112943076849566"/>
          <c:w val="0.11373587158636589"/>
          <c:h val="0.4863424187361195"/>
        </c:manualLayout>
      </c:layout>
      <c:overlay val="0"/>
    </c:legend>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47588333035282"/>
          <c:y val="5.1400554097404488E-2"/>
          <c:w val="0.61040826260477499"/>
          <c:h val="0.72877697579469236"/>
        </c:manualLayout>
      </c:layout>
      <c:scatterChart>
        <c:scatterStyle val="smoothMarker"/>
        <c:varyColors val="0"/>
        <c:ser>
          <c:idx val="0"/>
          <c:order val="0"/>
          <c:tx>
            <c:strRef>
              <c:f>sensitivity!$A$60</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sensitivity!$B$60:$F$60</c:f>
              <c:numCache>
                <c:formatCode>_-* #,##0_-;\-* #,##0_-;_-* "-"??_-;_-@_-</c:formatCode>
                <c:ptCount val="5"/>
                <c:pt idx="0">
                  <c:v>#N/A</c:v>
                </c:pt>
                <c:pt idx="1">
                  <c:v>#N/A</c:v>
                </c:pt>
                <c:pt idx="2">
                  <c:v>#N/A</c:v>
                </c:pt>
                <c:pt idx="3">
                  <c:v>#N/A</c:v>
                </c:pt>
                <c:pt idx="4">
                  <c:v>#N/A</c:v>
                </c:pt>
              </c:numCache>
            </c:numRef>
          </c:yVal>
          <c:smooth val="1"/>
        </c:ser>
        <c:ser>
          <c:idx val="1"/>
          <c:order val="1"/>
          <c:tx>
            <c:strRef>
              <c:f>sensitivity!$A$61</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sensitivity!$B$61:$F$61</c:f>
              <c:numCache>
                <c:formatCode>_-* #,##0_-;\-* #,##0_-;_-* "-"??_-;_-@_-</c:formatCode>
                <c:ptCount val="5"/>
                <c:pt idx="0">
                  <c:v>#N/A</c:v>
                </c:pt>
                <c:pt idx="1">
                  <c:v>#N/A</c:v>
                </c:pt>
                <c:pt idx="2">
                  <c:v>#N/A</c:v>
                </c:pt>
                <c:pt idx="3">
                  <c:v>#N/A</c:v>
                </c:pt>
                <c:pt idx="4">
                  <c:v>#N/A</c:v>
                </c:pt>
              </c:numCache>
            </c:numRef>
          </c:yVal>
          <c:smooth val="1"/>
        </c:ser>
        <c:ser>
          <c:idx val="2"/>
          <c:order val="2"/>
          <c:tx>
            <c:strRef>
              <c:f>sensitivity!$A$62</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sensitivity!$B$62:$F$62</c:f>
              <c:numCache>
                <c:formatCode>_-* #,##0_-;\-* #,##0_-;_-* "-"??_-;_-@_-</c:formatCode>
                <c:ptCount val="5"/>
                <c:pt idx="0">
                  <c:v>#N/A</c:v>
                </c:pt>
                <c:pt idx="1">
                  <c:v>#N/A</c:v>
                </c:pt>
                <c:pt idx="2">
                  <c:v>#N/A</c:v>
                </c:pt>
                <c:pt idx="3">
                  <c:v>#N/A</c:v>
                </c:pt>
                <c:pt idx="4">
                  <c:v>#N/A</c:v>
                </c:pt>
              </c:numCache>
            </c:numRef>
          </c:yVal>
          <c:smooth val="1"/>
        </c:ser>
        <c:ser>
          <c:idx val="3"/>
          <c:order val="3"/>
          <c:tx>
            <c:strRef>
              <c:f>sensitivity!$A$63</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sensitivity!$B$63:$F$63</c:f>
              <c:numCache>
                <c:formatCode>_-* #,##0_-;\-* #,##0_-;_-* "-"??_-;_-@_-</c:formatCode>
                <c:ptCount val="5"/>
                <c:pt idx="0">
                  <c:v>#N/A</c:v>
                </c:pt>
                <c:pt idx="1">
                  <c:v>#N/A</c:v>
                </c:pt>
                <c:pt idx="2">
                  <c:v>#N/A</c:v>
                </c:pt>
                <c:pt idx="3">
                  <c:v>#N/A</c:v>
                </c:pt>
                <c:pt idx="4">
                  <c:v>#N/A</c:v>
                </c:pt>
              </c:numCache>
            </c:numRef>
          </c:yVal>
          <c:smooth val="1"/>
        </c:ser>
        <c:ser>
          <c:idx val="4"/>
          <c:order val="4"/>
          <c:tx>
            <c:strRef>
              <c:f>sensitivity!$A$64</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sensitivity!$B$64:$F$64</c:f>
              <c:numCache>
                <c:formatCode>_-* #,##0_-;\-* #,##0_-;_-* "-"??_-;_-@_-</c:formatCode>
                <c:ptCount val="5"/>
                <c:pt idx="0">
                  <c:v>#N/A</c:v>
                </c:pt>
                <c:pt idx="1">
                  <c:v>#N/A</c:v>
                </c:pt>
                <c:pt idx="2">
                  <c:v>#N/A</c:v>
                </c:pt>
                <c:pt idx="3">
                  <c:v>#N/A</c:v>
                </c:pt>
                <c:pt idx="4">
                  <c:v>#N/A</c:v>
                </c:pt>
              </c:numCache>
            </c:numRef>
          </c:yVal>
          <c:smooth val="1"/>
        </c:ser>
        <c:dLbls>
          <c:showLegendKey val="0"/>
          <c:showVal val="0"/>
          <c:showCatName val="0"/>
          <c:showSerName val="0"/>
          <c:showPercent val="0"/>
          <c:showBubbleSize val="0"/>
        </c:dLbls>
        <c:axId val="114324992"/>
        <c:axId val="114326912"/>
      </c:scatterChart>
      <c:valAx>
        <c:axId val="114324992"/>
        <c:scaling>
          <c:orientation val="minMax"/>
          <c:min val="5"/>
        </c:scaling>
        <c:delete val="0"/>
        <c:axPos val="b"/>
        <c:title>
          <c:tx>
            <c:rich>
              <a:bodyPr/>
              <a:lstStyle/>
              <a:p>
                <a:pPr>
                  <a:defRPr sz="1100"/>
                </a:pPr>
                <a:r>
                  <a:rPr lang="en-US" sz="1100"/>
                  <a:t>Long-term Payout ($/kgMS incl dividend)</a:t>
                </a:r>
              </a:p>
            </c:rich>
          </c:tx>
          <c:overlay val="0"/>
        </c:title>
        <c:numFmt formatCode="0.00" sourceLinked="1"/>
        <c:majorTickMark val="out"/>
        <c:minorTickMark val="none"/>
        <c:tickLblPos val="nextTo"/>
        <c:crossAx val="114326912"/>
        <c:crosses val="autoZero"/>
        <c:crossBetween val="midCat"/>
      </c:valAx>
      <c:valAx>
        <c:axId val="114326912"/>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4324992"/>
        <c:crosses val="autoZero"/>
        <c:crossBetween val="midCat"/>
      </c:valAx>
    </c:plotArea>
    <c:legend>
      <c:legendPos val="r"/>
      <c:layout>
        <c:manualLayout>
          <c:xMode val="edge"/>
          <c:yMode val="edge"/>
          <c:x val="0.84360234192106909"/>
          <c:y val="0.22011868993247663"/>
          <c:w val="0.15361981440764785"/>
          <c:h val="0.49778134195195878"/>
        </c:manualLayout>
      </c:layout>
      <c:overlay val="0"/>
    </c:legend>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23309887344672"/>
          <c:y val="5.666360580371764E-2"/>
          <c:w val="0.62274992022851083"/>
          <c:h val="0.7010056642708884"/>
        </c:manualLayout>
      </c:layout>
      <c:scatterChart>
        <c:scatterStyle val="smoothMarker"/>
        <c:varyColors val="0"/>
        <c:ser>
          <c:idx val="0"/>
          <c:order val="0"/>
          <c:tx>
            <c:strRef>
              <c:f>sensitivity!$A$50</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sensitivity!$B$50:$F$50</c:f>
              <c:numCache>
                <c:formatCode>_-* #,##0_-;\-* #,##0_-;_-* "-"??_-;_-@_-</c:formatCode>
                <c:ptCount val="5"/>
                <c:pt idx="0">
                  <c:v>#N/A</c:v>
                </c:pt>
                <c:pt idx="1">
                  <c:v>#N/A</c:v>
                </c:pt>
                <c:pt idx="2">
                  <c:v>#N/A</c:v>
                </c:pt>
                <c:pt idx="3">
                  <c:v>#N/A</c:v>
                </c:pt>
                <c:pt idx="4">
                  <c:v>#N/A</c:v>
                </c:pt>
              </c:numCache>
            </c:numRef>
          </c:yVal>
          <c:smooth val="1"/>
        </c:ser>
        <c:ser>
          <c:idx val="1"/>
          <c:order val="1"/>
          <c:tx>
            <c:strRef>
              <c:f>sensitivity!$A$51</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sensitivity!$B$51:$F$51</c:f>
              <c:numCache>
                <c:formatCode>_-* #,##0_-;\-* #,##0_-;_-* "-"??_-;_-@_-</c:formatCode>
                <c:ptCount val="5"/>
                <c:pt idx="0">
                  <c:v>#N/A</c:v>
                </c:pt>
                <c:pt idx="1">
                  <c:v>#N/A</c:v>
                </c:pt>
                <c:pt idx="2">
                  <c:v>#N/A</c:v>
                </c:pt>
                <c:pt idx="3">
                  <c:v>#N/A</c:v>
                </c:pt>
                <c:pt idx="4">
                  <c:v>#N/A</c:v>
                </c:pt>
              </c:numCache>
            </c:numRef>
          </c:yVal>
          <c:smooth val="1"/>
        </c:ser>
        <c:ser>
          <c:idx val="2"/>
          <c:order val="2"/>
          <c:tx>
            <c:strRef>
              <c:f>sensitivity!$A$52</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sensitivity!$B$52:$F$52</c:f>
              <c:numCache>
                <c:formatCode>_-* #,##0_-;\-* #,##0_-;_-* "-"??_-;_-@_-</c:formatCode>
                <c:ptCount val="5"/>
                <c:pt idx="0">
                  <c:v>#N/A</c:v>
                </c:pt>
                <c:pt idx="1">
                  <c:v>#N/A</c:v>
                </c:pt>
                <c:pt idx="2">
                  <c:v>#N/A</c:v>
                </c:pt>
                <c:pt idx="3">
                  <c:v>#N/A</c:v>
                </c:pt>
                <c:pt idx="4">
                  <c:v>#N/A</c:v>
                </c:pt>
              </c:numCache>
            </c:numRef>
          </c:yVal>
          <c:smooth val="1"/>
        </c:ser>
        <c:ser>
          <c:idx val="3"/>
          <c:order val="3"/>
          <c:tx>
            <c:strRef>
              <c:f>sensitivity!$A$53</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sensitivity!$B$53:$F$53</c:f>
              <c:numCache>
                <c:formatCode>_-* #,##0_-;\-* #,##0_-;_-* "-"??_-;_-@_-</c:formatCode>
                <c:ptCount val="5"/>
                <c:pt idx="0">
                  <c:v>#N/A</c:v>
                </c:pt>
                <c:pt idx="1">
                  <c:v>#N/A</c:v>
                </c:pt>
                <c:pt idx="2">
                  <c:v>#N/A</c:v>
                </c:pt>
                <c:pt idx="3">
                  <c:v>#N/A</c:v>
                </c:pt>
                <c:pt idx="4">
                  <c:v>#N/A</c:v>
                </c:pt>
              </c:numCache>
            </c:numRef>
          </c:yVal>
          <c:smooth val="1"/>
        </c:ser>
        <c:ser>
          <c:idx val="4"/>
          <c:order val="4"/>
          <c:tx>
            <c:strRef>
              <c:f>sensitivity!$A$54</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sensitivity!$B$54:$F$54</c:f>
              <c:numCache>
                <c:formatCode>_-* #,##0_-;\-* #,##0_-;_-* "-"??_-;_-@_-</c:formatCode>
                <c:ptCount val="5"/>
                <c:pt idx="0">
                  <c:v>#N/A</c:v>
                </c:pt>
                <c:pt idx="1">
                  <c:v>#N/A</c:v>
                </c:pt>
                <c:pt idx="2">
                  <c:v>#N/A</c:v>
                </c:pt>
                <c:pt idx="3">
                  <c:v>#N/A</c:v>
                </c:pt>
                <c:pt idx="4">
                  <c:v>#N/A</c:v>
                </c:pt>
              </c:numCache>
            </c:numRef>
          </c:yVal>
          <c:smooth val="1"/>
        </c:ser>
        <c:dLbls>
          <c:showLegendKey val="0"/>
          <c:showVal val="0"/>
          <c:showCatName val="0"/>
          <c:showSerName val="0"/>
          <c:showPercent val="0"/>
          <c:showBubbleSize val="0"/>
        </c:dLbls>
        <c:axId val="117919744"/>
        <c:axId val="117921664"/>
      </c:scatterChart>
      <c:valAx>
        <c:axId val="117919744"/>
        <c:scaling>
          <c:orientation val="minMax"/>
          <c:min val="5"/>
        </c:scaling>
        <c:delete val="0"/>
        <c:axPos val="b"/>
        <c:title>
          <c:tx>
            <c:rich>
              <a:bodyPr/>
              <a:lstStyle/>
              <a:p>
                <a:pPr>
                  <a:defRPr sz="1100"/>
                </a:pPr>
                <a:r>
                  <a:rPr lang="en-US" sz="1100"/>
                  <a:t>	Long-term</a:t>
                </a:r>
                <a:r>
                  <a:rPr lang="en-US" sz="1100" baseline="0"/>
                  <a:t> </a:t>
                </a:r>
                <a:r>
                  <a:rPr lang="en-US" sz="1100"/>
                  <a:t>Payout ($/kgMS incl dividend)</a:t>
                </a:r>
              </a:p>
            </c:rich>
          </c:tx>
          <c:layout>
            <c:manualLayout>
              <c:xMode val="edge"/>
              <c:yMode val="edge"/>
              <c:x val="9.1586884972711738E-2"/>
              <c:y val="0.86000630926235877"/>
            </c:manualLayout>
          </c:layout>
          <c:overlay val="0"/>
        </c:title>
        <c:numFmt formatCode="0.00" sourceLinked="1"/>
        <c:majorTickMark val="out"/>
        <c:minorTickMark val="none"/>
        <c:tickLblPos val="nextTo"/>
        <c:crossAx val="117921664"/>
        <c:crosses val="autoZero"/>
        <c:crossBetween val="midCat"/>
      </c:valAx>
      <c:valAx>
        <c:axId val="117921664"/>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7919744"/>
        <c:crosses val="autoZero"/>
        <c:crossBetween val="midCat"/>
      </c:valAx>
    </c:plotArea>
    <c:legend>
      <c:legendPos val="r"/>
      <c:layout>
        <c:manualLayout>
          <c:xMode val="edge"/>
          <c:yMode val="edge"/>
          <c:x val="0.8478515925386142"/>
          <c:y val="0.22516070940817012"/>
          <c:w val="0.14706366922885822"/>
          <c:h val="0.48207026113690787"/>
        </c:manualLayout>
      </c:layout>
      <c:overlay val="0"/>
    </c:legend>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'Your Value Calcs'!$Z$266:$AA$266</c:f>
              <c:strCache>
                <c:ptCount val="1"/>
                <c:pt idx="0">
                  <c:v>Current (Your Payout)</c:v>
                </c:pt>
              </c:strCache>
            </c:strRef>
          </c:tx>
          <c:marker>
            <c:symbol val="none"/>
          </c:marker>
          <c:cat>
            <c:numRef>
              <c:f>'Your Value Calcs'!$Y$268:$Y$368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Calcs'!$AA$268:$AA$368</c:f>
              <c:numCache>
                <c:formatCode>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ser>
          <c:idx val="1"/>
          <c:order val="1"/>
          <c:tx>
            <c:strRef>
              <c:f>'Your Value Calcs'!$AC$266</c:f>
              <c:strCache>
                <c:ptCount val="1"/>
                <c:pt idx="0">
                  <c:v>Our Estimate (Your Payout)</c:v>
                </c:pt>
              </c:strCache>
            </c:strRef>
          </c:tx>
          <c:marker>
            <c:symbol val="none"/>
          </c:marker>
          <c:cat>
            <c:numRef>
              <c:f>'Your Value Calcs'!$Y$268:$Y$368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Calcs'!$AD$268:$AD$368</c:f>
              <c:numCache>
                <c:formatCode>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ser>
          <c:idx val="2"/>
          <c:order val="2"/>
          <c:tx>
            <c:strRef>
              <c:f>'Your Value Calcs'!$AG$266</c:f>
              <c:strCache>
                <c:ptCount val="1"/>
                <c:pt idx="0">
                  <c:v>Your Values</c:v>
                </c:pt>
              </c:strCache>
            </c:strRef>
          </c:tx>
          <c:marker>
            <c:symbol val="none"/>
          </c:marker>
          <c:cat>
            <c:numRef>
              <c:f>'Your Value Calcs'!$Y$268:$Y$368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Calcs'!$AG$268:$AG$368</c:f>
              <c:numCache>
                <c:formatCode>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dLbls>
          <c:showLegendKey val="0"/>
          <c:showVal val="0"/>
          <c:showCatName val="0"/>
          <c:showSerName val="0"/>
          <c:showPercent val="0"/>
          <c:showBubbleSize val="0"/>
        </c:dLbls>
        <c:marker val="1"/>
        <c:smooth val="0"/>
        <c:axId val="118198272"/>
        <c:axId val="118200192"/>
      </c:lineChart>
      <c:catAx>
        <c:axId val="118198272"/>
        <c:scaling>
          <c:orientation val="minMax"/>
        </c:scaling>
        <c:delete val="0"/>
        <c:axPos val="b"/>
        <c:title>
          <c:tx>
            <c:rich>
              <a:bodyPr/>
              <a:lstStyle/>
              <a:p>
                <a:pPr>
                  <a:defRPr b="1"/>
                </a:pPr>
                <a:r>
                  <a:rPr lang="en-US" b="1"/>
                  <a:t>Taxable Income from Operations ($000's)</a:t>
                </a:r>
              </a:p>
            </c:rich>
          </c:tx>
          <c:overlay val="0"/>
        </c:title>
        <c:numFmt formatCode="#,##0" sourceLinked="1"/>
        <c:majorTickMark val="out"/>
        <c:minorTickMark val="none"/>
        <c:tickLblPos val="nextTo"/>
        <c:crossAx val="118200192"/>
        <c:crosses val="autoZero"/>
        <c:auto val="1"/>
        <c:lblAlgn val="ctr"/>
        <c:lblOffset val="100"/>
        <c:tickMarkSkip val="500"/>
        <c:noMultiLvlLbl val="0"/>
      </c:catAx>
      <c:valAx>
        <c:axId val="118200192"/>
        <c:scaling>
          <c:orientation val="minMax"/>
          <c:max val="1"/>
        </c:scaling>
        <c:delete val="0"/>
        <c:axPos val="l"/>
        <c:majorGridlines/>
        <c:title>
          <c:tx>
            <c:rich>
              <a:bodyPr rot="-5400000" vert="horz"/>
              <a:lstStyle/>
              <a:p>
                <a:pPr>
                  <a:defRPr b="1"/>
                </a:pPr>
                <a:r>
                  <a:rPr lang="en-US" b="1"/>
                  <a:t>Cumulative Probability</a:t>
                </a:r>
              </a:p>
            </c:rich>
          </c:tx>
          <c:overlay val="0"/>
        </c:title>
        <c:numFmt formatCode="#,##0.0" sourceLinked="0"/>
        <c:majorTickMark val="out"/>
        <c:minorTickMark val="none"/>
        <c:tickLblPos val="nextTo"/>
        <c:crossAx val="1181982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'Base Calcs'!$T$211</c:f>
              <c:strCache>
                <c:ptCount val="1"/>
                <c:pt idx="0">
                  <c:v>Low</c:v>
                </c:pt>
              </c:strCache>
            </c:strRef>
          </c:tx>
          <c:invertIfNegative val="0"/>
          <c:cat>
            <c:numRef>
              <c:f>'Base Calcs'!$S$212:$S$216</c:f>
              <c:numCache>
                <c:formatCode>General</c:formatCode>
                <c:ptCount val="5"/>
                <c:pt idx="0">
                  <c:v>#N/A</c:v>
                </c:pt>
                <c:pt idx="1">
                  <c:v>#N/A</c:v>
                </c:pt>
                <c:pt idx="2">
                  <c:v>#N/A</c:v>
                </c:pt>
                <c:pt idx="3">
                  <c:v>#N/A</c:v>
                </c:pt>
                <c:pt idx="4">
                  <c:v>#N/A</c:v>
                </c:pt>
              </c:numCache>
            </c:numRef>
          </c:cat>
          <c:val>
            <c:numRef>
              <c:f>'Base Calcs'!$T$212:$T$216</c:f>
              <c:numCache>
                <c:formatCode>#,##0_ ;[Red]\-#,##0\ </c:formatCode>
                <c:ptCount val="5"/>
                <c:pt idx="0">
                  <c:v>#N/A</c:v>
                </c:pt>
                <c:pt idx="1">
                  <c:v>#N/A</c:v>
                </c:pt>
                <c:pt idx="2">
                  <c:v>#N/A</c:v>
                </c:pt>
                <c:pt idx="3">
                  <c:v>#N/A</c:v>
                </c:pt>
                <c:pt idx="4">
                  <c:v>#N/A</c:v>
                </c:pt>
              </c:numCache>
            </c:numRef>
          </c:val>
        </c:ser>
        <c:ser>
          <c:idx val="1"/>
          <c:order val="1"/>
          <c:tx>
            <c:strRef>
              <c:f>'Base Calcs'!$U$211</c:f>
              <c:strCache>
                <c:ptCount val="1"/>
                <c:pt idx="0">
                  <c:v>Base</c:v>
                </c:pt>
              </c:strCache>
            </c:strRef>
          </c:tx>
          <c:invertIfNegative val="0"/>
          <c:cat>
            <c:numRef>
              <c:f>'Base Calcs'!$S$212:$S$216</c:f>
              <c:numCache>
                <c:formatCode>General</c:formatCode>
                <c:ptCount val="5"/>
                <c:pt idx="0">
                  <c:v>#N/A</c:v>
                </c:pt>
                <c:pt idx="1">
                  <c:v>#N/A</c:v>
                </c:pt>
                <c:pt idx="2">
                  <c:v>#N/A</c:v>
                </c:pt>
                <c:pt idx="3">
                  <c:v>#N/A</c:v>
                </c:pt>
                <c:pt idx="4">
                  <c:v>#N/A</c:v>
                </c:pt>
              </c:numCache>
            </c:numRef>
          </c:cat>
          <c:val>
            <c:numRef>
              <c:f>'Base Calcs'!$U$212:$U$216</c:f>
              <c:numCache>
                <c:formatCode>#,##0_ ;[Red]\-#,##0\ </c:formatCode>
                <c:ptCount val="5"/>
                <c:pt idx="0">
                  <c:v>#N/A</c:v>
                </c:pt>
                <c:pt idx="1">
                  <c:v>#N/A</c:v>
                </c:pt>
                <c:pt idx="2">
                  <c:v>#N/A</c:v>
                </c:pt>
                <c:pt idx="3">
                  <c:v>#N/A</c:v>
                </c:pt>
                <c:pt idx="4">
                  <c:v>#N/A</c:v>
                </c:pt>
              </c:numCache>
            </c:numRef>
          </c:val>
        </c:ser>
        <c:ser>
          <c:idx val="2"/>
          <c:order val="2"/>
          <c:tx>
            <c:strRef>
              <c:f>'Base Calcs'!$V$211</c:f>
              <c:strCache>
                <c:ptCount val="1"/>
                <c:pt idx="0">
                  <c:v>High</c:v>
                </c:pt>
              </c:strCache>
            </c:strRef>
          </c:tx>
          <c:invertIfNegative val="0"/>
          <c:cat>
            <c:numRef>
              <c:f>'Base Calcs'!$S$212:$S$216</c:f>
              <c:numCache>
                <c:formatCode>General</c:formatCode>
                <c:ptCount val="5"/>
                <c:pt idx="0">
                  <c:v>#N/A</c:v>
                </c:pt>
                <c:pt idx="1">
                  <c:v>#N/A</c:v>
                </c:pt>
                <c:pt idx="2">
                  <c:v>#N/A</c:v>
                </c:pt>
                <c:pt idx="3">
                  <c:v>#N/A</c:v>
                </c:pt>
                <c:pt idx="4">
                  <c:v>#N/A</c:v>
                </c:pt>
              </c:numCache>
            </c:numRef>
          </c:cat>
          <c:val>
            <c:numRef>
              <c:f>'Base Calcs'!$V$212:$V$216</c:f>
              <c:numCache>
                <c:formatCode>#,##0_ ;[Red]\-#,##0\ </c:formatCode>
                <c:ptCount val="5"/>
                <c:pt idx="0">
                  <c:v>#N/A</c:v>
                </c:pt>
                <c:pt idx="1">
                  <c:v>#N/A</c:v>
                </c:pt>
                <c:pt idx="2">
                  <c:v>#N/A</c:v>
                </c:pt>
                <c:pt idx="3">
                  <c:v>#N/A</c:v>
                </c:pt>
                <c:pt idx="4">
                  <c:v>#N/A</c:v>
                </c:pt>
              </c:numCache>
            </c:numRef>
          </c:val>
        </c:ser>
        <c:dLbls>
          <c:showLegendKey val="0"/>
          <c:showVal val="0"/>
          <c:showCatName val="0"/>
          <c:showSerName val="0"/>
          <c:showPercent val="0"/>
          <c:showBubbleSize val="0"/>
        </c:dLbls>
        <c:gapWidth val="150"/>
        <c:overlap val="100"/>
        <c:axId val="118214016"/>
        <c:axId val="117720192"/>
      </c:barChart>
      <c:catAx>
        <c:axId val="118214016"/>
        <c:scaling>
          <c:orientation val="maxMin"/>
        </c:scaling>
        <c:delete val="0"/>
        <c:axPos val="l"/>
        <c:numFmt formatCode="General" sourceLinked="1"/>
        <c:majorTickMark val="out"/>
        <c:minorTickMark val="none"/>
        <c:tickLblPos val="nextTo"/>
        <c:crossAx val="117720192"/>
        <c:crossesAt val="6.8229999999999948E+199"/>
        <c:auto val="1"/>
        <c:lblAlgn val="ctr"/>
        <c:lblOffset val="100"/>
        <c:noMultiLvlLbl val="0"/>
      </c:catAx>
      <c:valAx>
        <c:axId val="117720192"/>
        <c:scaling>
          <c:orientation val="minMax"/>
        </c:scaling>
        <c:delete val="0"/>
        <c:axPos val="t"/>
        <c:majorGridlines/>
        <c:numFmt formatCode="&quot;$&quot;#,##0" sourceLinked="0"/>
        <c:majorTickMark val="out"/>
        <c:minorTickMark val="none"/>
        <c:tickLblPos val="nextTo"/>
        <c:crossAx val="118214016"/>
        <c:crosses val="autoZero"/>
        <c:crossBetween val="between"/>
        <c:dispUnits>
          <c:builtInUnit val="thousands"/>
          <c:dispUnitsLbl>
            <c:layout>
              <c:manualLayout>
                <c:xMode val="edge"/>
                <c:yMode val="edge"/>
                <c:x val="0.27079986876640422"/>
                <c:y val="4.5347039953339184E-2"/>
              </c:manualLayout>
            </c:layout>
            <c:tx>
              <c:rich>
                <a:bodyPr/>
                <a:lstStyle/>
                <a:p>
                  <a:pPr>
                    <a:defRPr/>
                  </a:pPr>
                  <a:r>
                    <a:rPr lang="en-US"/>
                    <a:t>Taxable</a:t>
                  </a:r>
                  <a:r>
                    <a:rPr lang="en-US" baseline="0"/>
                    <a:t> Operating Income (</a:t>
                  </a:r>
                  <a:r>
                    <a:rPr lang="en-US"/>
                    <a:t>Thousands)</a:t>
                  </a:r>
                </a:p>
              </c:rich>
            </c:tx>
          </c:dispUnitsLbl>
        </c:dispUnits>
      </c:valAx>
    </c:plotArea>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76640419947507"/>
          <c:y val="7.4433143773694949E-2"/>
          <c:w val="0.81167804024496937"/>
          <c:h val="0.59738772236803728"/>
        </c:manualLayout>
      </c:layout>
      <c:lineChart>
        <c:grouping val="standard"/>
        <c:varyColors val="0"/>
        <c:ser>
          <c:idx val="0"/>
          <c:order val="0"/>
          <c:tx>
            <c:strRef>
              <c:f>'Your Value Calcs'!$I$266:$I$266</c:f>
              <c:strCache>
                <c:ptCount val="1"/>
                <c:pt idx="0">
                  <c:v>Our Estimate (Your Payout)</c:v>
                </c:pt>
              </c:strCache>
            </c:strRef>
          </c:tx>
          <c:spPr>
            <a:ln>
              <a:solidFill>
                <a:srgbClr val="C00000"/>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Calcs'!$I$268:$I$368</c:f>
              <c:numCache>
                <c:formatCode>0%</c:formatCode>
                <c:ptCount val="10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ser>
          <c:idx val="1"/>
          <c:order val="1"/>
          <c:tx>
            <c:strRef>
              <c:f>'Your Value Calcs'!$F$266:$G$266</c:f>
              <c:strCache>
                <c:ptCount val="1"/>
                <c:pt idx="0">
                  <c:v>Your Values</c:v>
                </c:pt>
              </c:strCache>
            </c:strRef>
          </c:tx>
          <c:spPr>
            <a:ln>
              <a:solidFill>
                <a:schemeClr val="accent3"/>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Calcs'!$F$268:$F$368</c:f>
              <c:numCache>
                <c:formatCode>0%</c:formatCode>
                <c:ptCount val="101"/>
                <c:pt idx="0" formatCode="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dLbls>
          <c:showLegendKey val="0"/>
          <c:showVal val="0"/>
          <c:showCatName val="0"/>
          <c:showSerName val="0"/>
          <c:showPercent val="0"/>
          <c:showBubbleSize val="0"/>
        </c:dLbls>
        <c:marker val="1"/>
        <c:smooth val="0"/>
        <c:axId val="117741056"/>
        <c:axId val="117742976"/>
      </c:lineChart>
      <c:catAx>
        <c:axId val="117741056"/>
        <c:scaling>
          <c:orientation val="minMax"/>
        </c:scaling>
        <c:delete val="0"/>
        <c:axPos val="b"/>
        <c:title>
          <c:tx>
            <c:rich>
              <a:bodyPr/>
              <a:lstStyle/>
              <a:p>
                <a:pPr>
                  <a:defRPr/>
                </a:pPr>
                <a:r>
                  <a:rPr lang="en-US"/>
                  <a:t>Net Present Value ($000's)</a:t>
                </a:r>
              </a:p>
            </c:rich>
          </c:tx>
          <c:overlay val="0"/>
        </c:title>
        <c:numFmt formatCode="#,##0" sourceLinked="1"/>
        <c:majorTickMark val="out"/>
        <c:minorTickMark val="none"/>
        <c:tickLblPos val="nextTo"/>
        <c:crossAx val="117742976"/>
        <c:crosses val="autoZero"/>
        <c:auto val="1"/>
        <c:lblAlgn val="ctr"/>
        <c:lblOffset val="100"/>
        <c:tickMarkSkip val="5"/>
        <c:noMultiLvlLbl val="0"/>
      </c:catAx>
      <c:valAx>
        <c:axId val="117742976"/>
        <c:scaling>
          <c:orientation val="minMax"/>
        </c:scaling>
        <c:delete val="0"/>
        <c:axPos val="l"/>
        <c:majorGridlines/>
        <c:title>
          <c:tx>
            <c:rich>
              <a:bodyPr rot="-5400000" vert="horz"/>
              <a:lstStyle/>
              <a:p>
                <a:pPr>
                  <a:defRPr/>
                </a:pPr>
                <a:r>
                  <a:rPr lang="en-US"/>
                  <a:t>Percentage of Observations</a:t>
                </a:r>
              </a:p>
            </c:rich>
          </c:tx>
          <c:overlay val="0"/>
        </c:title>
        <c:numFmt formatCode="0.0%" sourceLinked="0"/>
        <c:majorTickMark val="out"/>
        <c:minorTickMark val="none"/>
        <c:tickLblPos val="nextTo"/>
        <c:crossAx val="117741056"/>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0529308836397"/>
          <c:y val="5.1400554097404488E-2"/>
          <c:w val="0.83153915135608047"/>
          <c:h val="0.64318460192475946"/>
        </c:manualLayout>
      </c:layout>
      <c:lineChart>
        <c:grouping val="standard"/>
        <c:varyColors val="0"/>
        <c:ser>
          <c:idx val="0"/>
          <c:order val="0"/>
          <c:tx>
            <c:strRef>
              <c:f>'Your Value Calcs'!$I$266:$I$266</c:f>
              <c:strCache>
                <c:ptCount val="1"/>
                <c:pt idx="0">
                  <c:v>Our Estimate (Your Payout)</c:v>
                </c:pt>
              </c:strCache>
            </c:strRef>
          </c:tx>
          <c:spPr>
            <a:ln>
              <a:solidFill>
                <a:srgbClr val="C00000"/>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Calcs'!$J$268:$J$368</c:f>
              <c:numCache>
                <c:formatCode>0.0%</c:formatCode>
                <c:ptCount val="10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ser>
          <c:idx val="1"/>
          <c:order val="1"/>
          <c:tx>
            <c:strRef>
              <c:f>'Your Value Calcs'!$F$266:$G$266</c:f>
              <c:strCache>
                <c:ptCount val="1"/>
                <c:pt idx="0">
                  <c:v>Your Values</c:v>
                </c:pt>
              </c:strCache>
            </c:strRef>
          </c:tx>
          <c:spPr>
            <a:ln>
              <a:solidFill>
                <a:schemeClr val="accent3"/>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Calcs'!$G$268:$G$368</c:f>
              <c:numCache>
                <c:formatCode>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dLbls>
          <c:showLegendKey val="0"/>
          <c:showVal val="0"/>
          <c:showCatName val="0"/>
          <c:showSerName val="0"/>
          <c:showPercent val="0"/>
          <c:showBubbleSize val="0"/>
        </c:dLbls>
        <c:marker val="1"/>
        <c:smooth val="0"/>
        <c:axId val="118043008"/>
        <c:axId val="118044928"/>
      </c:lineChart>
      <c:catAx>
        <c:axId val="118043008"/>
        <c:scaling>
          <c:orientation val="minMax"/>
        </c:scaling>
        <c:delete val="0"/>
        <c:axPos val="b"/>
        <c:title>
          <c:tx>
            <c:rich>
              <a:bodyPr/>
              <a:lstStyle/>
              <a:p>
                <a:pPr>
                  <a:defRPr/>
                </a:pPr>
                <a:r>
                  <a:rPr lang="en-US"/>
                  <a:t>Net Present Value ($000's)</a:t>
                </a:r>
              </a:p>
            </c:rich>
          </c:tx>
          <c:layout>
            <c:manualLayout>
              <c:xMode val="edge"/>
              <c:yMode val="edge"/>
              <c:x val="0.37288320209973758"/>
              <c:y val="0.82274095946340042"/>
            </c:manualLayout>
          </c:layout>
          <c:overlay val="0"/>
        </c:title>
        <c:numFmt formatCode="#,##0" sourceLinked="1"/>
        <c:majorTickMark val="out"/>
        <c:minorTickMark val="none"/>
        <c:tickLblPos val="nextTo"/>
        <c:crossAx val="118044928"/>
        <c:crosses val="autoZero"/>
        <c:auto val="1"/>
        <c:lblAlgn val="ctr"/>
        <c:lblOffset val="100"/>
        <c:noMultiLvlLbl val="0"/>
      </c:catAx>
      <c:valAx>
        <c:axId val="118044928"/>
        <c:scaling>
          <c:orientation val="minMax"/>
          <c:max val="1"/>
        </c:scaling>
        <c:delete val="0"/>
        <c:axPos val="l"/>
        <c:majorGridlines/>
        <c:title>
          <c:tx>
            <c:rich>
              <a:bodyPr rot="-5400000" vert="horz"/>
              <a:lstStyle/>
              <a:p>
                <a:pPr>
                  <a:defRPr/>
                </a:pPr>
                <a:r>
                  <a:rPr lang="en-US"/>
                  <a:t>Cumulative Probability</a:t>
                </a:r>
              </a:p>
            </c:rich>
          </c:tx>
          <c:overlay val="0"/>
        </c:title>
        <c:numFmt formatCode="General" sourceLinked="1"/>
        <c:majorTickMark val="out"/>
        <c:minorTickMark val="none"/>
        <c:tickLblPos val="nextTo"/>
        <c:crossAx val="11804300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'Base Calcs'!$AI$256</c:f>
              <c:strCache>
                <c:ptCount val="1"/>
                <c:pt idx="0">
                  <c:v>Current Situation</c:v>
                </c:pt>
              </c:strCache>
            </c:strRef>
          </c:tx>
          <c:marker>
            <c:symbol val="none"/>
          </c:marker>
          <c:cat>
            <c:numRef>
              <c:f>'Base Calcs'!$AG$258:$AG$358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Calcs'!$AK$258:$AK$358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ser>
        <c:ser>
          <c:idx val="1"/>
          <c:order val="1"/>
          <c:tx>
            <c:strRef>
              <c:f>'Base Calcs'!$AO$256</c:f>
              <c:strCache>
                <c:ptCount val="1"/>
                <c:pt idx="0">
                  <c:v>Proposed System</c:v>
                </c:pt>
              </c:strCache>
            </c:strRef>
          </c:tx>
          <c:marker>
            <c:symbol val="none"/>
          </c:marker>
          <c:cat>
            <c:numRef>
              <c:f>'Base Calcs'!$AG$258:$AG$358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Calcs'!$AQ$258:$AQ$358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ser>
        <c:dLbls>
          <c:showLegendKey val="0"/>
          <c:showVal val="0"/>
          <c:showCatName val="0"/>
          <c:showSerName val="0"/>
          <c:showPercent val="0"/>
          <c:showBubbleSize val="0"/>
        </c:dLbls>
        <c:marker val="1"/>
        <c:smooth val="0"/>
        <c:axId val="118070272"/>
        <c:axId val="124920960"/>
      </c:lineChart>
      <c:catAx>
        <c:axId val="118070272"/>
        <c:scaling>
          <c:orientation val="minMax"/>
        </c:scaling>
        <c:delete val="0"/>
        <c:axPos val="b"/>
        <c:title>
          <c:tx>
            <c:rich>
              <a:bodyPr/>
              <a:lstStyle/>
              <a:p>
                <a:pPr>
                  <a:defRPr/>
                </a:pPr>
                <a:r>
                  <a:rPr lang="en-US"/>
                  <a:t>Return on Equity</a:t>
                </a:r>
              </a:p>
            </c:rich>
          </c:tx>
          <c:overlay val="0"/>
        </c:title>
        <c:numFmt formatCode="0%" sourceLinked="1"/>
        <c:majorTickMark val="out"/>
        <c:minorTickMark val="none"/>
        <c:tickLblPos val="nextTo"/>
        <c:crossAx val="124920960"/>
        <c:crosses val="autoZero"/>
        <c:auto val="1"/>
        <c:lblAlgn val="ctr"/>
        <c:lblOffset val="100"/>
        <c:tickMarkSkip val="100"/>
        <c:noMultiLvlLbl val="0"/>
      </c:catAx>
      <c:valAx>
        <c:axId val="124920960"/>
        <c:scaling>
          <c:orientation val="minMax"/>
          <c:max val="1"/>
        </c:scaling>
        <c:delete val="0"/>
        <c:axPos val="l"/>
        <c:majorGridlines/>
        <c:title>
          <c:tx>
            <c:rich>
              <a:bodyPr rot="-5400000" vert="horz"/>
              <a:lstStyle/>
              <a:p>
                <a:pPr>
                  <a:defRPr/>
                </a:pPr>
                <a:r>
                  <a:rPr lang="en-US"/>
                  <a:t>Cumulative Probability</a:t>
                </a:r>
              </a:p>
            </c:rich>
          </c:tx>
          <c:overlay val="0"/>
        </c:title>
        <c:numFmt formatCode="0.0%" sourceLinked="0"/>
        <c:majorTickMark val="out"/>
        <c:minorTickMark val="none"/>
        <c:tickLblPos val="nextTo"/>
        <c:crossAx val="1180702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'Base Calcs'!$AV$256</c:f>
              <c:strCache>
                <c:ptCount val="1"/>
                <c:pt idx="0">
                  <c:v>Current Situation</c:v>
                </c:pt>
              </c:strCache>
            </c:strRef>
          </c:tx>
          <c:marker>
            <c:symbol val="none"/>
          </c:marker>
          <c:cat>
            <c:numRef>
              <c:f>'Base Calcs'!$AS$258:$AS$358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Calcs'!$AX$258:$AX$358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ser>
        <c:ser>
          <c:idx val="1"/>
          <c:order val="1"/>
          <c:tx>
            <c:strRef>
              <c:f>'Base Calcs'!$BA$256</c:f>
              <c:strCache>
                <c:ptCount val="1"/>
                <c:pt idx="0">
                  <c:v>Proposed System</c:v>
                </c:pt>
              </c:strCache>
            </c:strRef>
          </c:tx>
          <c:marker>
            <c:symbol val="none"/>
          </c:marker>
          <c:cat>
            <c:numRef>
              <c:f>'Base Calcs'!$AS$258:$AS$358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Calcs'!$BC$258:$BC$358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ser>
        <c:dLbls>
          <c:showLegendKey val="0"/>
          <c:showVal val="0"/>
          <c:showCatName val="0"/>
          <c:showSerName val="0"/>
          <c:showPercent val="0"/>
          <c:showBubbleSize val="0"/>
        </c:dLbls>
        <c:marker val="1"/>
        <c:smooth val="0"/>
        <c:axId val="124942208"/>
        <c:axId val="124948480"/>
      </c:lineChart>
      <c:catAx>
        <c:axId val="124942208"/>
        <c:scaling>
          <c:orientation val="minMax"/>
        </c:scaling>
        <c:delete val="0"/>
        <c:axPos val="b"/>
        <c:title>
          <c:tx>
            <c:rich>
              <a:bodyPr/>
              <a:lstStyle/>
              <a:p>
                <a:pPr>
                  <a:defRPr/>
                </a:pPr>
                <a:r>
                  <a:rPr lang="en-US"/>
                  <a:t>Return on Assets</a:t>
                </a:r>
              </a:p>
            </c:rich>
          </c:tx>
          <c:overlay val="0"/>
        </c:title>
        <c:numFmt formatCode="0%" sourceLinked="1"/>
        <c:majorTickMark val="out"/>
        <c:minorTickMark val="none"/>
        <c:tickLblPos val="nextTo"/>
        <c:crossAx val="124948480"/>
        <c:crosses val="autoZero"/>
        <c:auto val="1"/>
        <c:lblAlgn val="ctr"/>
        <c:lblOffset val="100"/>
        <c:tickMarkSkip val="100"/>
        <c:noMultiLvlLbl val="0"/>
      </c:catAx>
      <c:valAx>
        <c:axId val="124948480"/>
        <c:scaling>
          <c:orientation val="minMax"/>
          <c:max val="1"/>
        </c:scaling>
        <c:delete val="0"/>
        <c:axPos val="l"/>
        <c:majorGridlines/>
        <c:title>
          <c:tx>
            <c:rich>
              <a:bodyPr rot="-5400000" vert="horz"/>
              <a:lstStyle/>
              <a:p>
                <a:pPr>
                  <a:defRPr/>
                </a:pPr>
                <a:r>
                  <a:rPr lang="en-US"/>
                  <a:t>Cumulative Probability</a:t>
                </a:r>
              </a:p>
            </c:rich>
          </c:tx>
          <c:overlay val="0"/>
        </c:title>
        <c:numFmt formatCode="0.0%" sourceLinked="0"/>
        <c:majorTickMark val="out"/>
        <c:minorTickMark val="none"/>
        <c:tickLblPos val="nextTo"/>
        <c:crossAx val="12494220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0529308836397"/>
          <c:y val="5.1400554097404488E-2"/>
          <c:w val="0.83153915135608047"/>
          <c:h val="0.64318460192475946"/>
        </c:manualLayout>
      </c:layout>
      <c:lineChart>
        <c:grouping val="standard"/>
        <c:varyColors val="0"/>
        <c:ser>
          <c:idx val="2"/>
          <c:order val="0"/>
          <c:tx>
            <c:strRef>
              <c:f>'Your Value Calcs'!$L$266</c:f>
              <c:strCache>
                <c:ptCount val="1"/>
                <c:pt idx="0">
                  <c:v>Our Estimate </c:v>
                </c:pt>
              </c:strCache>
            </c:strRef>
          </c:tx>
          <c:spPr>
            <a:ln>
              <a:solidFill>
                <a:schemeClr val="tx2">
                  <a:lumMod val="75000"/>
                </a:schemeClr>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Calcs'!$M$268:$M$368</c:f>
              <c:numCache>
                <c:formatCode>0.0%</c:formatCode>
                <c:ptCount val="10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ser>
          <c:idx val="0"/>
          <c:order val="1"/>
          <c:tx>
            <c:strRef>
              <c:f>'Your Value Calcs'!$I$266</c:f>
              <c:strCache>
                <c:ptCount val="1"/>
                <c:pt idx="0">
                  <c:v>Our Estimate (Your Payout)</c:v>
                </c:pt>
              </c:strCache>
            </c:strRef>
          </c:tx>
          <c:spPr>
            <a:ln>
              <a:solidFill>
                <a:srgbClr val="C00000"/>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Calcs'!$J$268:$J$368</c:f>
              <c:numCache>
                <c:formatCode>0.0%</c:formatCode>
                <c:ptCount val="10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ser>
          <c:idx val="1"/>
          <c:order val="2"/>
          <c:tx>
            <c:strRef>
              <c:f>'Your Value Calcs'!$F$266:$G$266</c:f>
              <c:strCache>
                <c:ptCount val="1"/>
                <c:pt idx="0">
                  <c:v>Your Values</c:v>
                </c:pt>
              </c:strCache>
            </c:strRef>
          </c:tx>
          <c:spPr>
            <a:ln>
              <a:solidFill>
                <a:schemeClr val="accent3"/>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Calcs'!$G$268:$G$368</c:f>
              <c:numCache>
                <c:formatCode>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dLbls>
          <c:showLegendKey val="0"/>
          <c:showVal val="0"/>
          <c:showCatName val="0"/>
          <c:showSerName val="0"/>
          <c:showPercent val="0"/>
          <c:showBubbleSize val="0"/>
        </c:dLbls>
        <c:marker val="1"/>
        <c:smooth val="0"/>
        <c:axId val="125048320"/>
        <c:axId val="125050240"/>
      </c:lineChart>
      <c:catAx>
        <c:axId val="125048320"/>
        <c:scaling>
          <c:orientation val="minMax"/>
        </c:scaling>
        <c:delete val="0"/>
        <c:axPos val="b"/>
        <c:title>
          <c:tx>
            <c:rich>
              <a:bodyPr/>
              <a:lstStyle/>
              <a:p>
                <a:pPr>
                  <a:defRPr/>
                </a:pPr>
                <a:r>
                  <a:rPr lang="en-US"/>
                  <a:t>Net Present Value ($000's)</a:t>
                </a:r>
              </a:p>
            </c:rich>
          </c:tx>
          <c:layout>
            <c:manualLayout>
              <c:xMode val="edge"/>
              <c:yMode val="edge"/>
              <c:x val="0.37288320209973758"/>
              <c:y val="0.82274095946340042"/>
            </c:manualLayout>
          </c:layout>
          <c:overlay val="0"/>
        </c:title>
        <c:numFmt formatCode="#,##0" sourceLinked="1"/>
        <c:majorTickMark val="out"/>
        <c:minorTickMark val="none"/>
        <c:tickLblPos val="nextTo"/>
        <c:crossAx val="125050240"/>
        <c:crosses val="autoZero"/>
        <c:auto val="1"/>
        <c:lblAlgn val="ctr"/>
        <c:lblOffset val="100"/>
        <c:noMultiLvlLbl val="0"/>
      </c:catAx>
      <c:valAx>
        <c:axId val="125050240"/>
        <c:scaling>
          <c:orientation val="minMax"/>
          <c:max val="1"/>
        </c:scaling>
        <c:delete val="0"/>
        <c:axPos val="l"/>
        <c:majorGridlines/>
        <c:title>
          <c:tx>
            <c:rich>
              <a:bodyPr rot="-5400000" vert="horz"/>
              <a:lstStyle/>
              <a:p>
                <a:pPr>
                  <a:defRPr/>
                </a:pPr>
                <a:r>
                  <a:rPr lang="en-US"/>
                  <a:t>Cumulative Probability</a:t>
                </a:r>
              </a:p>
            </c:rich>
          </c:tx>
          <c:overlay val="0"/>
        </c:title>
        <c:numFmt formatCode="General" sourceLinked="1"/>
        <c:majorTickMark val="out"/>
        <c:minorTickMark val="none"/>
        <c:tickLblPos val="nextTo"/>
        <c:crossAx val="12504832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39430634266883"/>
          <c:y val="4.8855972211394365E-2"/>
          <c:w val="0.61323077525064928"/>
          <c:h val="0.74220385818109369"/>
        </c:manualLayout>
      </c:layout>
      <c:scatterChart>
        <c:scatterStyle val="smoothMarker"/>
        <c:varyColors val="0"/>
        <c:ser>
          <c:idx val="0"/>
          <c:order val="0"/>
          <c:tx>
            <c:strRef>
              <c:f>sensitivity!$A$17</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sensitivity!$B$17:$F$17</c:f>
              <c:numCache>
                <c:formatCode>_-* #,##0_-;\-* #,##0_-;_-* "-"??_-;_-@_-</c:formatCode>
                <c:ptCount val="5"/>
                <c:pt idx="0">
                  <c:v>0</c:v>
                </c:pt>
                <c:pt idx="1">
                  <c:v>0</c:v>
                </c:pt>
                <c:pt idx="2">
                  <c:v>0</c:v>
                </c:pt>
                <c:pt idx="3">
                  <c:v>0</c:v>
                </c:pt>
                <c:pt idx="4">
                  <c:v>0</c:v>
                </c:pt>
              </c:numCache>
            </c:numRef>
          </c:yVal>
          <c:smooth val="1"/>
        </c:ser>
        <c:ser>
          <c:idx val="1"/>
          <c:order val="1"/>
          <c:tx>
            <c:strRef>
              <c:f>sensitivity!$A$18</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sensitivity!$B$18:$F$18</c:f>
              <c:numCache>
                <c:formatCode>_-* #,##0_-;\-* #,##0_-;_-* "-"??_-;_-@_-</c:formatCode>
                <c:ptCount val="5"/>
                <c:pt idx="0">
                  <c:v>0</c:v>
                </c:pt>
                <c:pt idx="1">
                  <c:v>0</c:v>
                </c:pt>
                <c:pt idx="2">
                  <c:v>0</c:v>
                </c:pt>
                <c:pt idx="3">
                  <c:v>0</c:v>
                </c:pt>
                <c:pt idx="4">
                  <c:v>0</c:v>
                </c:pt>
              </c:numCache>
            </c:numRef>
          </c:yVal>
          <c:smooth val="1"/>
        </c:ser>
        <c:ser>
          <c:idx val="2"/>
          <c:order val="2"/>
          <c:tx>
            <c:strRef>
              <c:f>sensitivity!$A$19</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sensitivity!$B$19:$F$19</c:f>
              <c:numCache>
                <c:formatCode>_-* #,##0_-;\-* #,##0_-;_-* "-"??_-;_-@_-</c:formatCode>
                <c:ptCount val="5"/>
                <c:pt idx="0">
                  <c:v>0</c:v>
                </c:pt>
                <c:pt idx="1">
                  <c:v>0</c:v>
                </c:pt>
                <c:pt idx="2">
                  <c:v>0</c:v>
                </c:pt>
                <c:pt idx="3">
                  <c:v>0</c:v>
                </c:pt>
                <c:pt idx="4">
                  <c:v>0</c:v>
                </c:pt>
              </c:numCache>
            </c:numRef>
          </c:yVal>
          <c:smooth val="1"/>
        </c:ser>
        <c:ser>
          <c:idx val="3"/>
          <c:order val="3"/>
          <c:tx>
            <c:strRef>
              <c:f>sensitivity!$A$20</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sensitivity!$B$20:$F$20</c:f>
              <c:numCache>
                <c:formatCode>_-* #,##0_-;\-* #,##0_-;_-* "-"??_-;_-@_-</c:formatCode>
                <c:ptCount val="5"/>
                <c:pt idx="0">
                  <c:v>0</c:v>
                </c:pt>
                <c:pt idx="1">
                  <c:v>0</c:v>
                </c:pt>
                <c:pt idx="2">
                  <c:v>0</c:v>
                </c:pt>
                <c:pt idx="3">
                  <c:v>0</c:v>
                </c:pt>
                <c:pt idx="4">
                  <c:v>0</c:v>
                </c:pt>
              </c:numCache>
            </c:numRef>
          </c:yVal>
          <c:smooth val="1"/>
        </c:ser>
        <c:ser>
          <c:idx val="4"/>
          <c:order val="4"/>
          <c:tx>
            <c:strRef>
              <c:f>sensitivity!$A$21</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sensitivity!$B$21:$F$21</c:f>
              <c:numCache>
                <c:formatCode>_-* #,##0_-;\-* #,##0_-;_-* "-"??_-;_-@_-</c:formatCode>
                <c:ptCount val="5"/>
                <c:pt idx="0">
                  <c:v>0</c:v>
                </c:pt>
                <c:pt idx="1">
                  <c:v>0</c:v>
                </c:pt>
                <c:pt idx="2">
                  <c:v>0</c:v>
                </c:pt>
                <c:pt idx="3">
                  <c:v>0</c:v>
                </c:pt>
                <c:pt idx="4">
                  <c:v>0</c:v>
                </c:pt>
              </c:numCache>
            </c:numRef>
          </c:yVal>
          <c:smooth val="1"/>
        </c:ser>
        <c:dLbls>
          <c:showLegendKey val="0"/>
          <c:showVal val="0"/>
          <c:showCatName val="0"/>
          <c:showSerName val="0"/>
          <c:showPercent val="0"/>
          <c:showBubbleSize val="0"/>
        </c:dLbls>
        <c:axId val="117114752"/>
        <c:axId val="117116928"/>
      </c:scatterChart>
      <c:valAx>
        <c:axId val="117114752"/>
        <c:scaling>
          <c:orientation val="minMax"/>
          <c:min val="5"/>
        </c:scaling>
        <c:delete val="0"/>
        <c:axPos val="b"/>
        <c:title>
          <c:tx>
            <c:rich>
              <a:bodyPr/>
              <a:lstStyle/>
              <a:p>
                <a:pPr>
                  <a:defRPr sz="1100"/>
                </a:pPr>
                <a:r>
                  <a:rPr lang="en-US" sz="1100"/>
                  <a:t>Long-term Payout ($/kgMS incl dividend)</a:t>
                </a:r>
              </a:p>
            </c:rich>
          </c:tx>
          <c:overlay val="0"/>
        </c:title>
        <c:numFmt formatCode="0.00" sourceLinked="1"/>
        <c:majorTickMark val="out"/>
        <c:minorTickMark val="none"/>
        <c:tickLblPos val="nextTo"/>
        <c:crossAx val="117116928"/>
        <c:crosses val="autoZero"/>
        <c:crossBetween val="midCat"/>
      </c:valAx>
      <c:valAx>
        <c:axId val="117116928"/>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7114752"/>
        <c:crosses val="autoZero"/>
        <c:crossBetween val="midCat"/>
      </c:valAx>
    </c:plotArea>
    <c:legend>
      <c:legendPos val="r"/>
      <c:layout>
        <c:manualLayout>
          <c:xMode val="edge"/>
          <c:yMode val="edge"/>
          <c:x val="0.86713248556885436"/>
          <c:y val="0.2157319131250669"/>
          <c:w val="0.119805571250062"/>
          <c:h val="0.48356414866217895"/>
        </c:manualLayout>
      </c:layout>
      <c:overlay val="0"/>
    </c:legend>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'Base Calcs'!$X$256</c:f>
              <c:strCache>
                <c:ptCount val="1"/>
                <c:pt idx="0">
                  <c:v>Current Situation</c:v>
                </c:pt>
              </c:strCache>
            </c:strRef>
          </c:tx>
          <c:marker>
            <c:symbol val="none"/>
          </c:marker>
          <c:cat>
            <c:numRef>
              <c:f>'Base Calcs'!$V$258:$V$358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Calcs'!$Z$258:$Z$358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ser>
        <c:ser>
          <c:idx val="1"/>
          <c:order val="1"/>
          <c:tx>
            <c:strRef>
              <c:f>'Base Calcs'!$AC$256</c:f>
              <c:strCache>
                <c:ptCount val="1"/>
                <c:pt idx="0">
                  <c:v>Proposed System</c:v>
                </c:pt>
              </c:strCache>
            </c:strRef>
          </c:tx>
          <c:marker>
            <c:symbol val="none"/>
          </c:marker>
          <c:cat>
            <c:numRef>
              <c:f>'Base Calcs'!$V$258:$V$358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Calcs'!$AE$258:$AE$358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ser>
        <c:dLbls>
          <c:showLegendKey val="0"/>
          <c:showVal val="0"/>
          <c:showCatName val="0"/>
          <c:showSerName val="0"/>
          <c:showPercent val="0"/>
          <c:showBubbleSize val="0"/>
        </c:dLbls>
        <c:marker val="1"/>
        <c:smooth val="0"/>
        <c:axId val="112014080"/>
        <c:axId val="112016000"/>
      </c:lineChart>
      <c:catAx>
        <c:axId val="112014080"/>
        <c:scaling>
          <c:orientation val="minMax"/>
        </c:scaling>
        <c:delete val="0"/>
        <c:axPos val="b"/>
        <c:title>
          <c:tx>
            <c:rich>
              <a:bodyPr/>
              <a:lstStyle/>
              <a:p>
                <a:pPr>
                  <a:defRPr b="1"/>
                </a:pPr>
                <a:r>
                  <a:rPr lang="en-US" b="1"/>
                  <a:t>Taxable Income from Operations ($000's)</a:t>
                </a:r>
              </a:p>
            </c:rich>
          </c:tx>
          <c:overlay val="0"/>
        </c:title>
        <c:numFmt formatCode="#,##0" sourceLinked="1"/>
        <c:majorTickMark val="out"/>
        <c:minorTickMark val="none"/>
        <c:tickLblPos val="nextTo"/>
        <c:crossAx val="112016000"/>
        <c:crosses val="autoZero"/>
        <c:auto val="1"/>
        <c:lblAlgn val="ctr"/>
        <c:lblOffset val="100"/>
        <c:tickMarkSkip val="500"/>
        <c:noMultiLvlLbl val="0"/>
      </c:catAx>
      <c:valAx>
        <c:axId val="112016000"/>
        <c:scaling>
          <c:orientation val="minMax"/>
          <c:max val="1"/>
        </c:scaling>
        <c:delete val="0"/>
        <c:axPos val="l"/>
        <c:majorGridlines/>
        <c:title>
          <c:tx>
            <c:rich>
              <a:bodyPr rot="-5400000" vert="horz"/>
              <a:lstStyle/>
              <a:p>
                <a:pPr>
                  <a:defRPr b="1"/>
                </a:pPr>
                <a:r>
                  <a:rPr lang="en-US" b="1"/>
                  <a:t>Cumulative Probability</a:t>
                </a:r>
              </a:p>
            </c:rich>
          </c:tx>
          <c:overlay val="0"/>
        </c:title>
        <c:numFmt formatCode="#,##0.0" sourceLinked="0"/>
        <c:majorTickMark val="out"/>
        <c:minorTickMark val="none"/>
        <c:tickLblPos val="nextTo"/>
        <c:crossAx val="1120140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'Base Calcs'!$T$211</c:f>
              <c:strCache>
                <c:ptCount val="1"/>
                <c:pt idx="0">
                  <c:v>Low</c:v>
                </c:pt>
              </c:strCache>
            </c:strRef>
          </c:tx>
          <c:invertIfNegative val="0"/>
          <c:cat>
            <c:numRef>
              <c:f>'Base Calcs'!$S$212:$S$216</c:f>
              <c:numCache>
                <c:formatCode>General</c:formatCode>
                <c:ptCount val="5"/>
                <c:pt idx="0">
                  <c:v>#N/A</c:v>
                </c:pt>
                <c:pt idx="1">
                  <c:v>#N/A</c:v>
                </c:pt>
                <c:pt idx="2">
                  <c:v>#N/A</c:v>
                </c:pt>
                <c:pt idx="3">
                  <c:v>#N/A</c:v>
                </c:pt>
                <c:pt idx="4">
                  <c:v>#N/A</c:v>
                </c:pt>
              </c:numCache>
            </c:numRef>
          </c:cat>
          <c:val>
            <c:numRef>
              <c:f>'Base Calcs'!$T$212:$T$216</c:f>
              <c:numCache>
                <c:formatCode>#,##0_ ;[Red]\-#,##0\ </c:formatCode>
                <c:ptCount val="5"/>
                <c:pt idx="0">
                  <c:v>#N/A</c:v>
                </c:pt>
                <c:pt idx="1">
                  <c:v>#N/A</c:v>
                </c:pt>
                <c:pt idx="2">
                  <c:v>#N/A</c:v>
                </c:pt>
                <c:pt idx="3">
                  <c:v>#N/A</c:v>
                </c:pt>
                <c:pt idx="4">
                  <c:v>#N/A</c:v>
                </c:pt>
              </c:numCache>
            </c:numRef>
          </c:val>
        </c:ser>
        <c:ser>
          <c:idx val="1"/>
          <c:order val="1"/>
          <c:tx>
            <c:strRef>
              <c:f>'Base Calcs'!$U$211</c:f>
              <c:strCache>
                <c:ptCount val="1"/>
                <c:pt idx="0">
                  <c:v>Base</c:v>
                </c:pt>
              </c:strCache>
            </c:strRef>
          </c:tx>
          <c:invertIfNegative val="0"/>
          <c:cat>
            <c:numRef>
              <c:f>'Base Calcs'!$S$212:$S$216</c:f>
              <c:numCache>
                <c:formatCode>General</c:formatCode>
                <c:ptCount val="5"/>
                <c:pt idx="0">
                  <c:v>#N/A</c:v>
                </c:pt>
                <c:pt idx="1">
                  <c:v>#N/A</c:v>
                </c:pt>
                <c:pt idx="2">
                  <c:v>#N/A</c:v>
                </c:pt>
                <c:pt idx="3">
                  <c:v>#N/A</c:v>
                </c:pt>
                <c:pt idx="4">
                  <c:v>#N/A</c:v>
                </c:pt>
              </c:numCache>
            </c:numRef>
          </c:cat>
          <c:val>
            <c:numRef>
              <c:f>'Base Calcs'!$U$212:$U$216</c:f>
              <c:numCache>
                <c:formatCode>#,##0_ ;[Red]\-#,##0\ </c:formatCode>
                <c:ptCount val="5"/>
                <c:pt idx="0">
                  <c:v>#N/A</c:v>
                </c:pt>
                <c:pt idx="1">
                  <c:v>#N/A</c:v>
                </c:pt>
                <c:pt idx="2">
                  <c:v>#N/A</c:v>
                </c:pt>
                <c:pt idx="3">
                  <c:v>#N/A</c:v>
                </c:pt>
                <c:pt idx="4">
                  <c:v>#N/A</c:v>
                </c:pt>
              </c:numCache>
            </c:numRef>
          </c:val>
        </c:ser>
        <c:ser>
          <c:idx val="2"/>
          <c:order val="2"/>
          <c:tx>
            <c:strRef>
              <c:f>'Base Calcs'!$V$211</c:f>
              <c:strCache>
                <c:ptCount val="1"/>
                <c:pt idx="0">
                  <c:v>High</c:v>
                </c:pt>
              </c:strCache>
            </c:strRef>
          </c:tx>
          <c:invertIfNegative val="0"/>
          <c:cat>
            <c:numRef>
              <c:f>'Base Calcs'!$S$212:$S$216</c:f>
              <c:numCache>
                <c:formatCode>General</c:formatCode>
                <c:ptCount val="5"/>
                <c:pt idx="0">
                  <c:v>#N/A</c:v>
                </c:pt>
                <c:pt idx="1">
                  <c:v>#N/A</c:v>
                </c:pt>
                <c:pt idx="2">
                  <c:v>#N/A</c:v>
                </c:pt>
                <c:pt idx="3">
                  <c:v>#N/A</c:v>
                </c:pt>
                <c:pt idx="4">
                  <c:v>#N/A</c:v>
                </c:pt>
              </c:numCache>
            </c:numRef>
          </c:cat>
          <c:val>
            <c:numRef>
              <c:f>'Base Calcs'!$V$212:$V$216</c:f>
              <c:numCache>
                <c:formatCode>#,##0_ ;[Red]\-#,##0\ </c:formatCode>
                <c:ptCount val="5"/>
                <c:pt idx="0">
                  <c:v>#N/A</c:v>
                </c:pt>
                <c:pt idx="1">
                  <c:v>#N/A</c:v>
                </c:pt>
                <c:pt idx="2">
                  <c:v>#N/A</c:v>
                </c:pt>
                <c:pt idx="3">
                  <c:v>#N/A</c:v>
                </c:pt>
                <c:pt idx="4">
                  <c:v>#N/A</c:v>
                </c:pt>
              </c:numCache>
            </c:numRef>
          </c:val>
        </c:ser>
        <c:dLbls>
          <c:showLegendKey val="0"/>
          <c:showVal val="0"/>
          <c:showCatName val="0"/>
          <c:showSerName val="0"/>
          <c:showPercent val="0"/>
          <c:showBubbleSize val="0"/>
        </c:dLbls>
        <c:gapWidth val="150"/>
        <c:overlap val="100"/>
        <c:axId val="125088128"/>
        <c:axId val="125089664"/>
      </c:barChart>
      <c:catAx>
        <c:axId val="125088128"/>
        <c:scaling>
          <c:orientation val="maxMin"/>
        </c:scaling>
        <c:delete val="0"/>
        <c:axPos val="l"/>
        <c:numFmt formatCode="General" sourceLinked="1"/>
        <c:majorTickMark val="out"/>
        <c:minorTickMark val="none"/>
        <c:tickLblPos val="nextTo"/>
        <c:crossAx val="125089664"/>
        <c:crossesAt val="-9.9999999999999964E+106"/>
        <c:auto val="1"/>
        <c:lblAlgn val="ctr"/>
        <c:lblOffset val="100"/>
        <c:noMultiLvlLbl val="0"/>
      </c:catAx>
      <c:valAx>
        <c:axId val="125089664"/>
        <c:scaling>
          <c:orientation val="minMax"/>
        </c:scaling>
        <c:delete val="0"/>
        <c:axPos val="t"/>
        <c:majorGridlines/>
        <c:numFmt formatCode="&quot;$&quot;#,##0" sourceLinked="0"/>
        <c:majorTickMark val="out"/>
        <c:minorTickMark val="none"/>
        <c:tickLblPos val="nextTo"/>
        <c:crossAx val="125088128"/>
        <c:crosses val="autoZero"/>
        <c:crossBetween val="between"/>
        <c:dispUnits>
          <c:builtInUnit val="thousands"/>
          <c:dispUnitsLbl>
            <c:layout>
              <c:manualLayout>
                <c:xMode val="edge"/>
                <c:yMode val="edge"/>
                <c:x val="0.27079986876640422"/>
                <c:y val="4.5347039953339184E-2"/>
              </c:manualLayout>
            </c:layout>
            <c:tx>
              <c:rich>
                <a:bodyPr/>
                <a:lstStyle/>
                <a:p>
                  <a:pPr>
                    <a:defRPr/>
                  </a:pPr>
                  <a:r>
                    <a:rPr lang="en-US"/>
                    <a:t>Taxable</a:t>
                  </a:r>
                  <a:r>
                    <a:rPr lang="en-US" baseline="0"/>
                    <a:t> Operating Income (</a:t>
                  </a:r>
                  <a:r>
                    <a:rPr lang="en-US"/>
                    <a:t>Thousands)</a:t>
                  </a:r>
                </a:p>
              </c:rich>
            </c:tx>
          </c:dispUnitsLbl>
        </c:dispUnits>
      </c:valAx>
    </c:plotArea>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5776640419947507"/>
          <c:y val="7.4433143773694949E-2"/>
          <c:w val="0.81167804024496937"/>
          <c:h val="0.64831364829396321"/>
        </c:manualLayout>
      </c:layout>
      <c:lineChart>
        <c:grouping val="standard"/>
        <c:varyColors val="0"/>
        <c:ser>
          <c:idx val="0"/>
          <c:order val="0"/>
          <c:tx>
            <c:strRef>
              <c:f>'Base Calcs'!$I$258</c:f>
              <c:strCache>
                <c:ptCount val="1"/>
              </c:strCache>
            </c:strRef>
          </c:tx>
          <c:marker>
            <c:symbol val="none"/>
          </c:marker>
          <c:cat>
            <c:numRef>
              <c:f>'Base Calcs'!$F$258:$F$358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Calcs'!$I$259:$I$358</c:f>
              <c:numCache>
                <c:formatCode>0.0%</c:formatCode>
                <c:ptCount val="10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mooth val="0"/>
        </c:ser>
        <c:dLbls>
          <c:showLegendKey val="0"/>
          <c:showVal val="0"/>
          <c:showCatName val="0"/>
          <c:showSerName val="0"/>
          <c:showPercent val="0"/>
          <c:showBubbleSize val="0"/>
        </c:dLbls>
        <c:marker val="1"/>
        <c:smooth val="0"/>
        <c:axId val="125253120"/>
        <c:axId val="125255040"/>
      </c:lineChart>
      <c:catAx>
        <c:axId val="125253120"/>
        <c:scaling>
          <c:orientation val="minMax"/>
        </c:scaling>
        <c:delete val="0"/>
        <c:axPos val="b"/>
        <c:title>
          <c:tx>
            <c:rich>
              <a:bodyPr/>
              <a:lstStyle/>
              <a:p>
                <a:pPr>
                  <a:defRPr/>
                </a:pPr>
                <a:r>
                  <a:rPr lang="en-US"/>
                  <a:t>Net Present Value ($000's)</a:t>
                </a:r>
              </a:p>
            </c:rich>
          </c:tx>
          <c:overlay val="0"/>
        </c:title>
        <c:numFmt formatCode="#,##0" sourceLinked="1"/>
        <c:majorTickMark val="out"/>
        <c:minorTickMark val="none"/>
        <c:tickLblPos val="nextTo"/>
        <c:crossAx val="125255040"/>
        <c:crosses val="autoZero"/>
        <c:auto val="1"/>
        <c:lblAlgn val="ctr"/>
        <c:lblOffset val="100"/>
        <c:tickMarkSkip val="5"/>
        <c:noMultiLvlLbl val="0"/>
      </c:catAx>
      <c:valAx>
        <c:axId val="125255040"/>
        <c:scaling>
          <c:orientation val="minMax"/>
        </c:scaling>
        <c:delete val="0"/>
        <c:axPos val="l"/>
        <c:majorGridlines/>
        <c:title>
          <c:tx>
            <c:rich>
              <a:bodyPr rot="-5400000" vert="horz"/>
              <a:lstStyle/>
              <a:p>
                <a:pPr>
                  <a:defRPr/>
                </a:pPr>
                <a:r>
                  <a:rPr lang="en-US"/>
                  <a:t>Percentage of Observations</a:t>
                </a:r>
              </a:p>
            </c:rich>
          </c:tx>
          <c:overlay val="0"/>
        </c:title>
        <c:numFmt formatCode="0.0%" sourceLinked="1"/>
        <c:majorTickMark val="out"/>
        <c:minorTickMark val="none"/>
        <c:tickLblPos val="nextTo"/>
        <c:crossAx val="125253120"/>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numRef>
              <c:f>'Base Calcs'!$F$258:$F$358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Calcs'!$J$258:$J$358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ser>
        <c:dLbls>
          <c:showLegendKey val="0"/>
          <c:showVal val="0"/>
          <c:showCatName val="0"/>
          <c:showSerName val="0"/>
          <c:showPercent val="0"/>
          <c:showBubbleSize val="0"/>
        </c:dLbls>
        <c:marker val="1"/>
        <c:smooth val="0"/>
        <c:axId val="125267328"/>
        <c:axId val="125302272"/>
      </c:lineChart>
      <c:catAx>
        <c:axId val="125267328"/>
        <c:scaling>
          <c:orientation val="minMax"/>
        </c:scaling>
        <c:delete val="0"/>
        <c:axPos val="b"/>
        <c:title>
          <c:tx>
            <c:rich>
              <a:bodyPr/>
              <a:lstStyle/>
              <a:p>
                <a:pPr>
                  <a:defRPr/>
                </a:pPr>
                <a:r>
                  <a:rPr lang="en-US"/>
                  <a:t>Net Present Value ($000's)</a:t>
                </a:r>
              </a:p>
            </c:rich>
          </c:tx>
          <c:overlay val="0"/>
        </c:title>
        <c:numFmt formatCode="#,##0" sourceLinked="1"/>
        <c:majorTickMark val="out"/>
        <c:minorTickMark val="none"/>
        <c:tickLblPos val="nextTo"/>
        <c:crossAx val="125302272"/>
        <c:crosses val="autoZero"/>
        <c:auto val="1"/>
        <c:lblAlgn val="ctr"/>
        <c:lblOffset val="100"/>
        <c:noMultiLvlLbl val="0"/>
      </c:catAx>
      <c:valAx>
        <c:axId val="125302272"/>
        <c:scaling>
          <c:orientation val="minMax"/>
          <c:max val="1"/>
        </c:scaling>
        <c:delete val="0"/>
        <c:axPos val="l"/>
        <c:majorGridlines/>
        <c:title>
          <c:tx>
            <c:rich>
              <a:bodyPr rot="-5400000" vert="horz"/>
              <a:lstStyle/>
              <a:p>
                <a:pPr>
                  <a:defRPr/>
                </a:pPr>
                <a:r>
                  <a:rPr lang="en-US"/>
                  <a:t>Cumulative Probability</a:t>
                </a:r>
              </a:p>
            </c:rich>
          </c:tx>
          <c:overlay val="0"/>
        </c:title>
        <c:numFmt formatCode="General" sourceLinked="1"/>
        <c:majorTickMark val="out"/>
        <c:minorTickMark val="none"/>
        <c:tickLblPos val="nextTo"/>
        <c:crossAx val="125267328"/>
        <c:crosses val="autoZero"/>
        <c:crossBetween val="between"/>
      </c:valAx>
    </c:plotArea>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'Base Calcs'!$AI$256</c:f>
              <c:strCache>
                <c:ptCount val="1"/>
                <c:pt idx="0">
                  <c:v>Current Situation</c:v>
                </c:pt>
              </c:strCache>
            </c:strRef>
          </c:tx>
          <c:marker>
            <c:symbol val="none"/>
          </c:marker>
          <c:cat>
            <c:numRef>
              <c:f>'Base Calcs'!$AG$258:$AG$358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Calcs'!$AK$258:$AK$358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ser>
        <c:ser>
          <c:idx val="1"/>
          <c:order val="1"/>
          <c:tx>
            <c:strRef>
              <c:f>'Base Calcs'!$AO$256</c:f>
              <c:strCache>
                <c:ptCount val="1"/>
                <c:pt idx="0">
                  <c:v>Proposed System</c:v>
                </c:pt>
              </c:strCache>
            </c:strRef>
          </c:tx>
          <c:marker>
            <c:symbol val="none"/>
          </c:marker>
          <c:cat>
            <c:numRef>
              <c:f>'Base Calcs'!$AG$258:$AG$358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Calcs'!$AQ$258:$AQ$358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ser>
        <c:dLbls>
          <c:showLegendKey val="0"/>
          <c:showVal val="0"/>
          <c:showCatName val="0"/>
          <c:showSerName val="0"/>
          <c:showPercent val="0"/>
          <c:showBubbleSize val="0"/>
        </c:dLbls>
        <c:marker val="1"/>
        <c:smooth val="0"/>
        <c:axId val="125327232"/>
        <c:axId val="125329408"/>
      </c:lineChart>
      <c:catAx>
        <c:axId val="125327232"/>
        <c:scaling>
          <c:orientation val="minMax"/>
        </c:scaling>
        <c:delete val="0"/>
        <c:axPos val="b"/>
        <c:title>
          <c:tx>
            <c:rich>
              <a:bodyPr/>
              <a:lstStyle/>
              <a:p>
                <a:pPr>
                  <a:defRPr/>
                </a:pPr>
                <a:r>
                  <a:rPr lang="en-US"/>
                  <a:t>Return on Equity</a:t>
                </a:r>
              </a:p>
            </c:rich>
          </c:tx>
          <c:overlay val="0"/>
        </c:title>
        <c:numFmt formatCode="0%" sourceLinked="1"/>
        <c:majorTickMark val="out"/>
        <c:minorTickMark val="none"/>
        <c:tickLblPos val="nextTo"/>
        <c:crossAx val="125329408"/>
        <c:crosses val="autoZero"/>
        <c:auto val="1"/>
        <c:lblAlgn val="ctr"/>
        <c:lblOffset val="100"/>
        <c:tickMarkSkip val="100"/>
        <c:noMultiLvlLbl val="0"/>
      </c:catAx>
      <c:valAx>
        <c:axId val="125329408"/>
        <c:scaling>
          <c:orientation val="minMax"/>
          <c:max val="1"/>
        </c:scaling>
        <c:delete val="0"/>
        <c:axPos val="l"/>
        <c:majorGridlines/>
        <c:title>
          <c:tx>
            <c:rich>
              <a:bodyPr rot="-5400000" vert="horz"/>
              <a:lstStyle/>
              <a:p>
                <a:pPr>
                  <a:defRPr/>
                </a:pPr>
                <a:r>
                  <a:rPr lang="en-US"/>
                  <a:t>Cumulative Probability</a:t>
                </a:r>
              </a:p>
            </c:rich>
          </c:tx>
          <c:overlay val="0"/>
        </c:title>
        <c:numFmt formatCode="0.0%" sourceLinked="0"/>
        <c:majorTickMark val="out"/>
        <c:minorTickMark val="none"/>
        <c:tickLblPos val="nextTo"/>
        <c:crossAx val="12532723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'Base Calcs'!$AV$256</c:f>
              <c:strCache>
                <c:ptCount val="1"/>
                <c:pt idx="0">
                  <c:v>Current Situation</c:v>
                </c:pt>
              </c:strCache>
            </c:strRef>
          </c:tx>
          <c:marker>
            <c:symbol val="none"/>
          </c:marker>
          <c:cat>
            <c:numRef>
              <c:f>'Base Calcs'!$AS$258:$AS$358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Calcs'!$AX$258:$AX$358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ser>
        <c:ser>
          <c:idx val="1"/>
          <c:order val="1"/>
          <c:tx>
            <c:strRef>
              <c:f>'Base Calcs'!$BA$256</c:f>
              <c:strCache>
                <c:ptCount val="1"/>
                <c:pt idx="0">
                  <c:v>Proposed System</c:v>
                </c:pt>
              </c:strCache>
            </c:strRef>
          </c:tx>
          <c:marker>
            <c:symbol val="none"/>
          </c:marker>
          <c:cat>
            <c:numRef>
              <c:f>'Base Calcs'!$AS$258:$AS$358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Calcs'!$BC$258:$BC$358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ser>
        <c:dLbls>
          <c:showLegendKey val="0"/>
          <c:showVal val="0"/>
          <c:showCatName val="0"/>
          <c:showSerName val="0"/>
          <c:showPercent val="0"/>
          <c:showBubbleSize val="0"/>
        </c:dLbls>
        <c:marker val="1"/>
        <c:smooth val="0"/>
        <c:axId val="125362944"/>
        <c:axId val="125364864"/>
      </c:lineChart>
      <c:catAx>
        <c:axId val="125362944"/>
        <c:scaling>
          <c:orientation val="minMax"/>
        </c:scaling>
        <c:delete val="0"/>
        <c:axPos val="b"/>
        <c:title>
          <c:tx>
            <c:rich>
              <a:bodyPr/>
              <a:lstStyle/>
              <a:p>
                <a:pPr>
                  <a:defRPr/>
                </a:pPr>
                <a:r>
                  <a:rPr lang="en-US"/>
                  <a:t>Return on Assets</a:t>
                </a:r>
              </a:p>
            </c:rich>
          </c:tx>
          <c:overlay val="0"/>
        </c:title>
        <c:numFmt formatCode="0%" sourceLinked="1"/>
        <c:majorTickMark val="out"/>
        <c:minorTickMark val="none"/>
        <c:tickLblPos val="nextTo"/>
        <c:crossAx val="125364864"/>
        <c:crosses val="autoZero"/>
        <c:auto val="1"/>
        <c:lblAlgn val="ctr"/>
        <c:lblOffset val="100"/>
        <c:tickMarkSkip val="100"/>
        <c:noMultiLvlLbl val="0"/>
      </c:catAx>
      <c:valAx>
        <c:axId val="125364864"/>
        <c:scaling>
          <c:orientation val="minMax"/>
          <c:max val="1"/>
        </c:scaling>
        <c:delete val="0"/>
        <c:axPos val="l"/>
        <c:majorGridlines/>
        <c:title>
          <c:tx>
            <c:rich>
              <a:bodyPr rot="-5400000" vert="horz"/>
              <a:lstStyle/>
              <a:p>
                <a:pPr>
                  <a:defRPr/>
                </a:pPr>
                <a:r>
                  <a:rPr lang="en-US"/>
                  <a:t>Cumulative Probability</a:t>
                </a:r>
              </a:p>
            </c:rich>
          </c:tx>
          <c:overlay val="0"/>
        </c:title>
        <c:numFmt formatCode="0.0%" sourceLinked="0"/>
        <c:majorTickMark val="out"/>
        <c:minorTickMark val="none"/>
        <c:tickLblPos val="nextTo"/>
        <c:crossAx val="125362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marker>
            <c:symbol val="none"/>
          </c:marker>
          <c:cat>
            <c:numRef>
              <c:f>'Base Calcs'!$F$258:$F$358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Calcs'!$J$258:$J$358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ser>
        <c:dLbls>
          <c:showLegendKey val="0"/>
          <c:showVal val="0"/>
          <c:showCatName val="0"/>
          <c:showSerName val="0"/>
          <c:showPercent val="0"/>
          <c:showBubbleSize val="0"/>
        </c:dLbls>
        <c:marker val="1"/>
        <c:smooth val="0"/>
        <c:axId val="136085504"/>
        <c:axId val="136087424"/>
      </c:lineChart>
      <c:catAx>
        <c:axId val="136085504"/>
        <c:scaling>
          <c:orientation val="minMax"/>
        </c:scaling>
        <c:delete val="0"/>
        <c:axPos val="b"/>
        <c:title>
          <c:tx>
            <c:rich>
              <a:bodyPr/>
              <a:lstStyle/>
              <a:p>
                <a:pPr>
                  <a:defRPr/>
                </a:pPr>
                <a:r>
                  <a:rPr lang="en-US"/>
                  <a:t>Net Present Value ($000's)</a:t>
                </a:r>
              </a:p>
            </c:rich>
          </c:tx>
          <c:overlay val="0"/>
        </c:title>
        <c:numFmt formatCode="#,##0" sourceLinked="1"/>
        <c:majorTickMark val="out"/>
        <c:minorTickMark val="none"/>
        <c:tickLblPos val="nextTo"/>
        <c:crossAx val="136087424"/>
        <c:crosses val="autoZero"/>
        <c:auto val="1"/>
        <c:lblAlgn val="ctr"/>
        <c:lblOffset val="100"/>
        <c:noMultiLvlLbl val="0"/>
      </c:catAx>
      <c:valAx>
        <c:axId val="136087424"/>
        <c:scaling>
          <c:orientation val="minMax"/>
          <c:max val="1"/>
        </c:scaling>
        <c:delete val="0"/>
        <c:axPos val="l"/>
        <c:majorGridlines/>
        <c:title>
          <c:tx>
            <c:rich>
              <a:bodyPr rot="-5400000" vert="horz"/>
              <a:lstStyle/>
              <a:p>
                <a:pPr>
                  <a:defRPr/>
                </a:pPr>
                <a:r>
                  <a:rPr lang="en-US"/>
                  <a:t>Cumulative Probability</a:t>
                </a:r>
              </a:p>
            </c:rich>
          </c:tx>
          <c:overlay val="0"/>
        </c:title>
        <c:numFmt formatCode="#,##0.0" sourceLinked="0"/>
        <c:majorTickMark val="out"/>
        <c:minorTickMark val="none"/>
        <c:tickLblPos val="nextTo"/>
        <c:crossAx val="136085504"/>
        <c:crosses val="autoZero"/>
        <c:crossBetween val="between"/>
      </c:valAx>
    </c:plotArea>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'Base Calcs'!$X$256</c:f>
              <c:strCache>
                <c:ptCount val="1"/>
                <c:pt idx="0">
                  <c:v>Current Situation</c:v>
                </c:pt>
              </c:strCache>
            </c:strRef>
          </c:tx>
          <c:marker>
            <c:symbol val="none"/>
          </c:marker>
          <c:cat>
            <c:numRef>
              <c:f>'Base Calcs'!$V$258:$V$358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Calcs'!$Z$258:$Z$358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ser>
        <c:ser>
          <c:idx val="1"/>
          <c:order val="1"/>
          <c:tx>
            <c:strRef>
              <c:f>'Base Calcs'!$AC$256</c:f>
              <c:strCache>
                <c:ptCount val="1"/>
                <c:pt idx="0">
                  <c:v>Proposed System</c:v>
                </c:pt>
              </c:strCache>
            </c:strRef>
          </c:tx>
          <c:marker>
            <c:symbol val="none"/>
          </c:marker>
          <c:cat>
            <c:numRef>
              <c:f>'Base Calcs'!$V$258:$V$358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'Base Calcs'!$AE$258:$AE$358</c:f>
              <c:numCache>
                <c:formatCode>0.0%</c:formatCode>
                <c:ptCount val="101"/>
                <c:pt idx="0" formatCode="General">
                  <c:v>0</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numCache>
            </c:numRef>
          </c:val>
          <c:smooth val="0"/>
        </c:ser>
        <c:dLbls>
          <c:showLegendKey val="0"/>
          <c:showVal val="0"/>
          <c:showCatName val="0"/>
          <c:showSerName val="0"/>
          <c:showPercent val="0"/>
          <c:showBubbleSize val="0"/>
        </c:dLbls>
        <c:marker val="1"/>
        <c:smooth val="0"/>
        <c:axId val="136096000"/>
        <c:axId val="136102272"/>
      </c:lineChart>
      <c:catAx>
        <c:axId val="136096000"/>
        <c:scaling>
          <c:orientation val="minMax"/>
        </c:scaling>
        <c:delete val="0"/>
        <c:axPos val="b"/>
        <c:title>
          <c:tx>
            <c:rich>
              <a:bodyPr/>
              <a:lstStyle/>
              <a:p>
                <a:pPr>
                  <a:defRPr b="1"/>
                </a:pPr>
                <a:r>
                  <a:rPr lang="en-US" b="1"/>
                  <a:t>Taxable Income from Operations ($000's)</a:t>
                </a:r>
              </a:p>
            </c:rich>
          </c:tx>
          <c:overlay val="0"/>
        </c:title>
        <c:numFmt formatCode="#,##0" sourceLinked="1"/>
        <c:majorTickMark val="out"/>
        <c:minorTickMark val="none"/>
        <c:tickLblPos val="nextTo"/>
        <c:crossAx val="136102272"/>
        <c:crosses val="autoZero"/>
        <c:auto val="1"/>
        <c:lblAlgn val="ctr"/>
        <c:lblOffset val="100"/>
        <c:tickMarkSkip val="500"/>
        <c:noMultiLvlLbl val="0"/>
      </c:catAx>
      <c:valAx>
        <c:axId val="136102272"/>
        <c:scaling>
          <c:orientation val="minMax"/>
          <c:max val="1"/>
        </c:scaling>
        <c:delete val="0"/>
        <c:axPos val="l"/>
        <c:majorGridlines/>
        <c:title>
          <c:tx>
            <c:rich>
              <a:bodyPr rot="-5400000" vert="horz"/>
              <a:lstStyle/>
              <a:p>
                <a:pPr>
                  <a:defRPr b="1"/>
                </a:pPr>
                <a:r>
                  <a:rPr lang="en-US" b="1"/>
                  <a:t>Cumulative Probability</a:t>
                </a:r>
              </a:p>
            </c:rich>
          </c:tx>
          <c:overlay val="0"/>
        </c:title>
        <c:numFmt formatCode="#,##0.0" sourceLinked="0"/>
        <c:majorTickMark val="out"/>
        <c:minorTickMark val="none"/>
        <c:tickLblPos val="nextTo"/>
        <c:crossAx val="1360960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27568776125207"/>
          <c:y val="5.1400554097404488E-2"/>
          <c:w val="0.57947918732380677"/>
          <c:h val="0.73207333611742786"/>
        </c:manualLayout>
      </c:layout>
      <c:lineChart>
        <c:grouping val="standard"/>
        <c:varyColors val="0"/>
        <c:ser>
          <c:idx val="0"/>
          <c:order val="0"/>
          <c:tx>
            <c:strRef>
              <c:f>'Your Value Calcs'!$I$266</c:f>
              <c:strCache>
                <c:ptCount val="1"/>
                <c:pt idx="0">
                  <c:v>Our Estimate (Your Payout)</c:v>
                </c:pt>
              </c:strCache>
            </c:strRef>
          </c:tx>
          <c:spPr>
            <a:ln>
              <a:solidFill>
                <a:srgbClr val="C00000"/>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Calcs'!$J$268:$J$368</c:f>
              <c:numCache>
                <c:formatCode>0.0%</c:formatCode>
                <c:ptCount val="101"/>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ser>
          <c:idx val="1"/>
          <c:order val="1"/>
          <c:tx>
            <c:strRef>
              <c:f>'Your Value Calcs'!$F$266:$G$266</c:f>
              <c:strCache>
                <c:ptCount val="1"/>
                <c:pt idx="0">
                  <c:v>Your Values</c:v>
                </c:pt>
              </c:strCache>
            </c:strRef>
          </c:tx>
          <c:spPr>
            <a:ln>
              <a:solidFill>
                <a:schemeClr val="accent3"/>
              </a:solidFill>
            </a:ln>
          </c:spPr>
          <c:marker>
            <c:symbol val="none"/>
          </c:marker>
          <c:cat>
            <c:numRef>
              <c:f>'Your Value Calcs'!$E$268:$E$368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Calcs'!$G$268:$G$368</c:f>
              <c:numCache>
                <c:formatCode>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dLbls>
          <c:showLegendKey val="0"/>
          <c:showVal val="0"/>
          <c:showCatName val="0"/>
          <c:showSerName val="0"/>
          <c:showPercent val="0"/>
          <c:showBubbleSize val="0"/>
        </c:dLbls>
        <c:marker val="1"/>
        <c:smooth val="0"/>
        <c:axId val="117557504"/>
        <c:axId val="136704384"/>
      </c:lineChart>
      <c:catAx>
        <c:axId val="117557504"/>
        <c:scaling>
          <c:orientation val="minMax"/>
        </c:scaling>
        <c:delete val="0"/>
        <c:axPos val="b"/>
        <c:title>
          <c:tx>
            <c:rich>
              <a:bodyPr/>
              <a:lstStyle/>
              <a:p>
                <a:pPr>
                  <a:defRPr/>
                </a:pPr>
                <a:r>
                  <a:rPr lang="en-US"/>
                  <a:t>Net Present Value ($000's)</a:t>
                </a:r>
              </a:p>
            </c:rich>
          </c:tx>
          <c:layout>
            <c:manualLayout>
              <c:xMode val="edge"/>
              <c:yMode val="edge"/>
              <c:x val="0.27609308836395452"/>
              <c:y val="0.90739697044738044"/>
            </c:manualLayout>
          </c:layout>
          <c:overlay val="0"/>
        </c:title>
        <c:numFmt formatCode="#,##0" sourceLinked="1"/>
        <c:majorTickMark val="out"/>
        <c:minorTickMark val="none"/>
        <c:tickLblPos val="nextTo"/>
        <c:crossAx val="136704384"/>
        <c:crosses val="autoZero"/>
        <c:auto val="1"/>
        <c:lblAlgn val="ctr"/>
        <c:lblOffset val="100"/>
        <c:tickMarkSkip val="500"/>
        <c:noMultiLvlLbl val="0"/>
      </c:catAx>
      <c:valAx>
        <c:axId val="136704384"/>
        <c:scaling>
          <c:orientation val="minMax"/>
          <c:max val="1"/>
        </c:scaling>
        <c:delete val="0"/>
        <c:axPos val="l"/>
        <c:majorGridlines/>
        <c:title>
          <c:tx>
            <c:rich>
              <a:bodyPr rot="-5400000" vert="horz"/>
              <a:lstStyle/>
              <a:p>
                <a:pPr>
                  <a:defRPr/>
                </a:pPr>
                <a:r>
                  <a:rPr lang="en-US"/>
                  <a:t>Cumulative Probability</a:t>
                </a:r>
              </a:p>
            </c:rich>
          </c:tx>
          <c:layout>
            <c:manualLayout>
              <c:xMode val="edge"/>
              <c:yMode val="edge"/>
              <c:x val="2.6012170700884612E-2"/>
              <c:y val="0.20373339750304711"/>
            </c:manualLayout>
          </c:layout>
          <c:overlay val="0"/>
        </c:title>
        <c:numFmt formatCode="General" sourceLinked="1"/>
        <c:majorTickMark val="out"/>
        <c:minorTickMark val="none"/>
        <c:tickLblPos val="nextTo"/>
        <c:crossAx val="1175575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47753589624824"/>
          <c:y val="5.1509875508607139E-2"/>
          <c:w val="0.57749745252431683"/>
          <c:h val="0.72584350590898883"/>
        </c:manualLayout>
      </c:layout>
      <c:lineChart>
        <c:grouping val="standard"/>
        <c:varyColors val="0"/>
        <c:ser>
          <c:idx val="0"/>
          <c:order val="0"/>
          <c:tx>
            <c:strRef>
              <c:f>'Your Value Calcs'!$Z$266:$AA$266</c:f>
              <c:strCache>
                <c:ptCount val="1"/>
                <c:pt idx="0">
                  <c:v>Current (Your Payout)</c:v>
                </c:pt>
              </c:strCache>
            </c:strRef>
          </c:tx>
          <c:marker>
            <c:symbol val="none"/>
          </c:marker>
          <c:cat>
            <c:numRef>
              <c:f>'Your Value Calcs'!$Y$268:$Y$368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Calcs'!$AA$268:$AA$368</c:f>
              <c:numCache>
                <c:formatCode>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ser>
          <c:idx val="1"/>
          <c:order val="1"/>
          <c:tx>
            <c:strRef>
              <c:f>'Your Value Calcs'!$AC$266</c:f>
              <c:strCache>
                <c:ptCount val="1"/>
                <c:pt idx="0">
                  <c:v>Our Estimate (Your Payout)</c:v>
                </c:pt>
              </c:strCache>
            </c:strRef>
          </c:tx>
          <c:marker>
            <c:symbol val="none"/>
          </c:marker>
          <c:cat>
            <c:numRef>
              <c:f>'Your Value Calcs'!$Y$268:$Y$368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Calcs'!$AD$268:$AD$368</c:f>
              <c:numCache>
                <c:formatCode>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ser>
          <c:idx val="2"/>
          <c:order val="2"/>
          <c:tx>
            <c:strRef>
              <c:f>'Your Value Calcs'!$AG$266</c:f>
              <c:strCache>
                <c:ptCount val="1"/>
                <c:pt idx="0">
                  <c:v>Your Values</c:v>
                </c:pt>
              </c:strCache>
            </c:strRef>
          </c:tx>
          <c:marker>
            <c:symbol val="none"/>
          </c:marker>
          <c:cat>
            <c:numRef>
              <c:f>'Your Value Calcs'!$Y$268:$Y$368</c:f>
              <c:numCache>
                <c:formatCode>#,##0</c:formatCode>
                <c:ptCount val="10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cat>
          <c:val>
            <c:numRef>
              <c:f>'Your Value Calcs'!$AG$268:$AG$368</c:f>
              <c:numCache>
                <c:formatCode>0.0%</c:formatCode>
                <c:ptCount val="10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val>
          <c:smooth val="0"/>
        </c:ser>
        <c:dLbls>
          <c:showLegendKey val="0"/>
          <c:showVal val="0"/>
          <c:showCatName val="0"/>
          <c:showSerName val="0"/>
          <c:showPercent val="0"/>
          <c:showBubbleSize val="0"/>
        </c:dLbls>
        <c:marker val="1"/>
        <c:smooth val="0"/>
        <c:axId val="141649792"/>
        <c:axId val="141660160"/>
      </c:lineChart>
      <c:catAx>
        <c:axId val="141649792"/>
        <c:scaling>
          <c:orientation val="minMax"/>
        </c:scaling>
        <c:delete val="0"/>
        <c:axPos val="b"/>
        <c:title>
          <c:tx>
            <c:rich>
              <a:bodyPr/>
              <a:lstStyle/>
              <a:p>
                <a:pPr>
                  <a:defRPr b="1"/>
                </a:pPr>
                <a:r>
                  <a:rPr lang="en-US" b="1"/>
                  <a:t>Taxable Income from Operations ($000's)</a:t>
                </a:r>
              </a:p>
            </c:rich>
          </c:tx>
          <c:layout>
            <c:manualLayout>
              <c:xMode val="edge"/>
              <c:yMode val="edge"/>
              <c:x val="0.20725274046626524"/>
              <c:y val="0.8985207705771866"/>
            </c:manualLayout>
          </c:layout>
          <c:overlay val="0"/>
        </c:title>
        <c:numFmt formatCode="#,##0" sourceLinked="1"/>
        <c:majorTickMark val="out"/>
        <c:minorTickMark val="none"/>
        <c:tickLblPos val="nextTo"/>
        <c:crossAx val="141660160"/>
        <c:crosses val="autoZero"/>
        <c:auto val="1"/>
        <c:lblAlgn val="ctr"/>
        <c:lblOffset val="100"/>
        <c:tickMarkSkip val="500"/>
        <c:noMultiLvlLbl val="0"/>
      </c:catAx>
      <c:valAx>
        <c:axId val="141660160"/>
        <c:scaling>
          <c:orientation val="minMax"/>
          <c:max val="1"/>
        </c:scaling>
        <c:delete val="0"/>
        <c:axPos val="l"/>
        <c:majorGridlines/>
        <c:title>
          <c:tx>
            <c:rich>
              <a:bodyPr rot="-5400000" vert="horz"/>
              <a:lstStyle/>
              <a:p>
                <a:pPr>
                  <a:defRPr b="1"/>
                </a:pPr>
                <a:r>
                  <a:rPr lang="en-US" b="1"/>
                  <a:t>Cumulative Probability</a:t>
                </a:r>
              </a:p>
            </c:rich>
          </c:tx>
          <c:layout>
            <c:manualLayout>
              <c:xMode val="edge"/>
              <c:yMode val="edge"/>
              <c:x val="1.8975760382893316E-2"/>
              <c:y val="0.16274355381520725"/>
            </c:manualLayout>
          </c:layout>
          <c:overlay val="0"/>
        </c:title>
        <c:numFmt formatCode="#,##0.0" sourceLinked="0"/>
        <c:majorTickMark val="out"/>
        <c:minorTickMark val="none"/>
        <c:tickLblPos val="nextTo"/>
        <c:crossAx val="1416497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0084123560768"/>
          <c:y val="4.8595405903741104E-2"/>
          <c:w val="0.60660188960586647"/>
          <c:h val="0.74357877686064344"/>
        </c:manualLayout>
      </c:layout>
      <c:scatterChart>
        <c:scatterStyle val="smoothMarker"/>
        <c:varyColors val="0"/>
        <c:ser>
          <c:idx val="0"/>
          <c:order val="0"/>
          <c:tx>
            <c:strRef>
              <c:f>sensitivity!$A$30</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sensitivity!$B$30:$F$30</c:f>
              <c:numCache>
                <c:formatCode>_-* #,##0_-;\-* #,##0_-;_-* "-"??_-;_-@_-</c:formatCode>
                <c:ptCount val="5"/>
                <c:pt idx="0">
                  <c:v>#N/A</c:v>
                </c:pt>
                <c:pt idx="1">
                  <c:v>#N/A</c:v>
                </c:pt>
                <c:pt idx="2">
                  <c:v>#N/A</c:v>
                </c:pt>
                <c:pt idx="3">
                  <c:v>#N/A</c:v>
                </c:pt>
                <c:pt idx="4">
                  <c:v>#N/A</c:v>
                </c:pt>
              </c:numCache>
            </c:numRef>
          </c:yVal>
          <c:smooth val="1"/>
        </c:ser>
        <c:ser>
          <c:idx val="1"/>
          <c:order val="1"/>
          <c:tx>
            <c:strRef>
              <c:f>sensitivity!$A$31</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sensitivity!$B$31:$F$31</c:f>
              <c:numCache>
                <c:formatCode>_-* #,##0_-;\-* #,##0_-;_-* "-"??_-;_-@_-</c:formatCode>
                <c:ptCount val="5"/>
                <c:pt idx="0">
                  <c:v>#N/A</c:v>
                </c:pt>
                <c:pt idx="1">
                  <c:v>#N/A</c:v>
                </c:pt>
                <c:pt idx="2">
                  <c:v>#N/A</c:v>
                </c:pt>
                <c:pt idx="3">
                  <c:v>#N/A</c:v>
                </c:pt>
                <c:pt idx="4">
                  <c:v>#N/A</c:v>
                </c:pt>
              </c:numCache>
            </c:numRef>
          </c:yVal>
          <c:smooth val="1"/>
        </c:ser>
        <c:ser>
          <c:idx val="2"/>
          <c:order val="2"/>
          <c:tx>
            <c:strRef>
              <c:f>sensitivity!$A$32</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sensitivity!$B$32:$F$32</c:f>
              <c:numCache>
                <c:formatCode>_-* #,##0_-;\-* #,##0_-;_-* "-"??_-;_-@_-</c:formatCode>
                <c:ptCount val="5"/>
                <c:pt idx="0">
                  <c:v>#N/A</c:v>
                </c:pt>
                <c:pt idx="1">
                  <c:v>#N/A</c:v>
                </c:pt>
                <c:pt idx="2">
                  <c:v>#N/A</c:v>
                </c:pt>
                <c:pt idx="3">
                  <c:v>#N/A</c:v>
                </c:pt>
                <c:pt idx="4">
                  <c:v>#N/A</c:v>
                </c:pt>
              </c:numCache>
            </c:numRef>
          </c:yVal>
          <c:smooth val="1"/>
        </c:ser>
        <c:ser>
          <c:idx val="3"/>
          <c:order val="3"/>
          <c:tx>
            <c:strRef>
              <c:f>sensitivity!$A$33</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sensitivity!$B$33:$F$33</c:f>
              <c:numCache>
                <c:formatCode>_-* #,##0_-;\-* #,##0_-;_-* "-"??_-;_-@_-</c:formatCode>
                <c:ptCount val="5"/>
                <c:pt idx="0">
                  <c:v>#N/A</c:v>
                </c:pt>
                <c:pt idx="1">
                  <c:v>#N/A</c:v>
                </c:pt>
                <c:pt idx="2">
                  <c:v>#N/A</c:v>
                </c:pt>
                <c:pt idx="3">
                  <c:v>#N/A</c:v>
                </c:pt>
                <c:pt idx="4">
                  <c:v>#N/A</c:v>
                </c:pt>
              </c:numCache>
            </c:numRef>
          </c:yVal>
          <c:smooth val="1"/>
        </c:ser>
        <c:ser>
          <c:idx val="4"/>
          <c:order val="4"/>
          <c:tx>
            <c:strRef>
              <c:f>sensitivity!$A$34</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sensitivity!$B$34:$F$34</c:f>
              <c:numCache>
                <c:formatCode>_-* #,##0_-;\-* #,##0_-;_-* "-"??_-;_-@_-</c:formatCode>
                <c:ptCount val="5"/>
                <c:pt idx="0">
                  <c:v>#N/A</c:v>
                </c:pt>
                <c:pt idx="1">
                  <c:v>#N/A</c:v>
                </c:pt>
                <c:pt idx="2">
                  <c:v>#N/A</c:v>
                </c:pt>
                <c:pt idx="3">
                  <c:v>#N/A</c:v>
                </c:pt>
                <c:pt idx="4">
                  <c:v>#N/A</c:v>
                </c:pt>
              </c:numCache>
            </c:numRef>
          </c:yVal>
          <c:smooth val="1"/>
        </c:ser>
        <c:dLbls>
          <c:showLegendKey val="0"/>
          <c:showVal val="0"/>
          <c:showCatName val="0"/>
          <c:showSerName val="0"/>
          <c:showPercent val="0"/>
          <c:showBubbleSize val="0"/>
        </c:dLbls>
        <c:axId val="117265152"/>
        <c:axId val="117267072"/>
      </c:scatterChart>
      <c:valAx>
        <c:axId val="117265152"/>
        <c:scaling>
          <c:orientation val="minMax"/>
          <c:min val="5"/>
        </c:scaling>
        <c:delete val="0"/>
        <c:axPos val="b"/>
        <c:title>
          <c:tx>
            <c:rich>
              <a:bodyPr/>
              <a:lstStyle/>
              <a:p>
                <a:pPr>
                  <a:defRPr sz="1100"/>
                </a:pPr>
                <a:r>
                  <a:rPr lang="en-US" sz="1100"/>
                  <a:t>Long-term Payout ($/kgMS incl dividend)</a:t>
                </a:r>
              </a:p>
            </c:rich>
          </c:tx>
          <c:overlay val="0"/>
        </c:title>
        <c:numFmt formatCode="&quot;$&quot;#,##0.00" sourceLinked="0"/>
        <c:majorTickMark val="out"/>
        <c:minorTickMark val="none"/>
        <c:tickLblPos val="nextTo"/>
        <c:crossAx val="117267072"/>
        <c:crosses val="autoZero"/>
        <c:crossBetween val="midCat"/>
      </c:valAx>
      <c:valAx>
        <c:axId val="117267072"/>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7265152"/>
        <c:crosses val="autoZero"/>
        <c:crossBetween val="midCat"/>
      </c:valAx>
    </c:plotArea>
    <c:legend>
      <c:legendPos val="r"/>
      <c:layout>
        <c:manualLayout>
          <c:xMode val="edge"/>
          <c:yMode val="edge"/>
          <c:x val="0.87177466052767882"/>
          <c:y val="0.26292156164342328"/>
          <c:w val="0.11320186677491979"/>
          <c:h val="0.46121109986427911"/>
        </c:manualLayout>
      </c:layout>
      <c:overlay val="0"/>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78208582817527"/>
          <c:y val="4.8997494213339016E-2"/>
          <c:w val="0.60609213214324409"/>
          <c:h val="0.74145709530989434"/>
        </c:manualLayout>
      </c:layout>
      <c:scatterChart>
        <c:scatterStyle val="smoothMarker"/>
        <c:varyColors val="0"/>
        <c:ser>
          <c:idx val="0"/>
          <c:order val="0"/>
          <c:tx>
            <c:strRef>
              <c:f>sensitivity!$A$40</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sensitivity!$B$40:$F$40</c:f>
              <c:numCache>
                <c:formatCode>_-* #,##0_-;\-* #,##0_-;_-* "-"??_-;_-@_-</c:formatCode>
                <c:ptCount val="5"/>
                <c:pt idx="0">
                  <c:v>#N/A</c:v>
                </c:pt>
                <c:pt idx="1">
                  <c:v>#N/A</c:v>
                </c:pt>
                <c:pt idx="2">
                  <c:v>#N/A</c:v>
                </c:pt>
                <c:pt idx="3">
                  <c:v>#N/A</c:v>
                </c:pt>
                <c:pt idx="4">
                  <c:v>#N/A</c:v>
                </c:pt>
              </c:numCache>
            </c:numRef>
          </c:yVal>
          <c:smooth val="1"/>
        </c:ser>
        <c:ser>
          <c:idx val="1"/>
          <c:order val="1"/>
          <c:tx>
            <c:strRef>
              <c:f>sensitivity!$A$41</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sensitivity!$B$41:$F$41</c:f>
              <c:numCache>
                <c:formatCode>_-* #,##0_-;\-* #,##0_-;_-* "-"??_-;_-@_-</c:formatCode>
                <c:ptCount val="5"/>
                <c:pt idx="0">
                  <c:v>#N/A</c:v>
                </c:pt>
                <c:pt idx="1">
                  <c:v>#N/A</c:v>
                </c:pt>
                <c:pt idx="2">
                  <c:v>#N/A</c:v>
                </c:pt>
                <c:pt idx="3">
                  <c:v>#N/A</c:v>
                </c:pt>
                <c:pt idx="4">
                  <c:v>#N/A</c:v>
                </c:pt>
              </c:numCache>
            </c:numRef>
          </c:yVal>
          <c:smooth val="1"/>
        </c:ser>
        <c:ser>
          <c:idx val="2"/>
          <c:order val="2"/>
          <c:tx>
            <c:strRef>
              <c:f>sensitivity!$A$42</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sensitivity!$B$42:$F$42</c:f>
              <c:numCache>
                <c:formatCode>_-* #,##0_-;\-* #,##0_-;_-* "-"??_-;_-@_-</c:formatCode>
                <c:ptCount val="5"/>
                <c:pt idx="0">
                  <c:v>#N/A</c:v>
                </c:pt>
                <c:pt idx="1">
                  <c:v>#N/A</c:v>
                </c:pt>
                <c:pt idx="2">
                  <c:v>#N/A</c:v>
                </c:pt>
                <c:pt idx="3">
                  <c:v>#N/A</c:v>
                </c:pt>
                <c:pt idx="4">
                  <c:v>#N/A</c:v>
                </c:pt>
              </c:numCache>
            </c:numRef>
          </c:yVal>
          <c:smooth val="1"/>
        </c:ser>
        <c:ser>
          <c:idx val="3"/>
          <c:order val="3"/>
          <c:tx>
            <c:strRef>
              <c:f>sensitivity!$A$43</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sensitivity!$B$43:$F$43</c:f>
              <c:numCache>
                <c:formatCode>_-* #,##0_-;\-* #,##0_-;_-* "-"??_-;_-@_-</c:formatCode>
                <c:ptCount val="5"/>
                <c:pt idx="0">
                  <c:v>#N/A</c:v>
                </c:pt>
                <c:pt idx="1">
                  <c:v>#N/A</c:v>
                </c:pt>
                <c:pt idx="2">
                  <c:v>#N/A</c:v>
                </c:pt>
                <c:pt idx="3">
                  <c:v>#N/A</c:v>
                </c:pt>
                <c:pt idx="4">
                  <c:v>#N/A</c:v>
                </c:pt>
              </c:numCache>
            </c:numRef>
          </c:yVal>
          <c:smooth val="1"/>
        </c:ser>
        <c:ser>
          <c:idx val="4"/>
          <c:order val="4"/>
          <c:tx>
            <c:strRef>
              <c:f>sensitivity!$A$44</c:f>
              <c:strCache>
                <c:ptCount val="1"/>
                <c:pt idx="0">
                  <c:v>0</c:v>
                </c:pt>
              </c:strCache>
            </c:strRef>
          </c:tx>
          <c:xVal>
            <c:numRef>
              <c:f>sensitivity!$B$39:$F$39</c:f>
              <c:numCache>
                <c:formatCode>0.00</c:formatCode>
                <c:ptCount val="5"/>
                <c:pt idx="0">
                  <c:v>0</c:v>
                </c:pt>
                <c:pt idx="1">
                  <c:v>0</c:v>
                </c:pt>
                <c:pt idx="2">
                  <c:v>0</c:v>
                </c:pt>
                <c:pt idx="3">
                  <c:v>0</c:v>
                </c:pt>
                <c:pt idx="4">
                  <c:v>0</c:v>
                </c:pt>
              </c:numCache>
            </c:numRef>
          </c:xVal>
          <c:yVal>
            <c:numRef>
              <c:f>sensitivity!$B$44:$F$44</c:f>
              <c:numCache>
                <c:formatCode>_-* #,##0_-;\-* #,##0_-;_-* "-"??_-;_-@_-</c:formatCode>
                <c:ptCount val="5"/>
                <c:pt idx="0">
                  <c:v>#N/A</c:v>
                </c:pt>
                <c:pt idx="1">
                  <c:v>#N/A</c:v>
                </c:pt>
                <c:pt idx="2">
                  <c:v>#N/A</c:v>
                </c:pt>
                <c:pt idx="3">
                  <c:v>#N/A</c:v>
                </c:pt>
                <c:pt idx="4">
                  <c:v>#N/A</c:v>
                </c:pt>
              </c:numCache>
            </c:numRef>
          </c:yVal>
          <c:smooth val="1"/>
        </c:ser>
        <c:dLbls>
          <c:showLegendKey val="0"/>
          <c:showVal val="0"/>
          <c:showCatName val="0"/>
          <c:showSerName val="0"/>
          <c:showPercent val="0"/>
          <c:showBubbleSize val="0"/>
        </c:dLbls>
        <c:axId val="117312896"/>
        <c:axId val="117327360"/>
      </c:scatterChart>
      <c:valAx>
        <c:axId val="117312896"/>
        <c:scaling>
          <c:orientation val="minMax"/>
          <c:min val="5"/>
        </c:scaling>
        <c:delete val="0"/>
        <c:axPos val="b"/>
        <c:title>
          <c:tx>
            <c:rich>
              <a:bodyPr/>
              <a:lstStyle/>
              <a:p>
                <a:pPr>
                  <a:defRPr sz="1100"/>
                </a:pPr>
                <a:r>
                  <a:rPr lang="en-US" sz="1100"/>
                  <a:t>Long-term Payout ($/kgMS incl dividend)</a:t>
                </a:r>
              </a:p>
            </c:rich>
          </c:tx>
          <c:overlay val="0"/>
        </c:title>
        <c:numFmt formatCode="0.00" sourceLinked="1"/>
        <c:majorTickMark val="out"/>
        <c:minorTickMark val="none"/>
        <c:tickLblPos val="nextTo"/>
        <c:crossAx val="117327360"/>
        <c:crosses val="autoZero"/>
        <c:crossBetween val="midCat"/>
      </c:valAx>
      <c:valAx>
        <c:axId val="117327360"/>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7312896"/>
        <c:crosses val="autoZero"/>
        <c:crossBetween val="midCat"/>
      </c:valAx>
    </c:plotArea>
    <c:legend>
      <c:legendPos val="r"/>
      <c:layout>
        <c:manualLayout>
          <c:xMode val="edge"/>
          <c:yMode val="edge"/>
          <c:x val="0.8711697858009777"/>
          <c:y val="0.27112943076849566"/>
          <c:w val="0.11373587158636589"/>
          <c:h val="0.45044483012144204"/>
        </c:manualLayout>
      </c:layout>
      <c:overlay val="0"/>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547588333035282"/>
          <c:y val="5.1400554097404488E-2"/>
          <c:w val="0.61040826260477499"/>
          <c:h val="0.72877697579469236"/>
        </c:manualLayout>
      </c:layout>
      <c:scatterChart>
        <c:scatterStyle val="smoothMarker"/>
        <c:varyColors val="0"/>
        <c:ser>
          <c:idx val="0"/>
          <c:order val="0"/>
          <c:tx>
            <c:strRef>
              <c:f>sensitivity!$A$60</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sensitivity!$B$60:$F$60</c:f>
              <c:numCache>
                <c:formatCode>_-* #,##0_-;\-* #,##0_-;_-* "-"??_-;_-@_-</c:formatCode>
                <c:ptCount val="5"/>
                <c:pt idx="0">
                  <c:v>#N/A</c:v>
                </c:pt>
                <c:pt idx="1">
                  <c:v>#N/A</c:v>
                </c:pt>
                <c:pt idx="2">
                  <c:v>#N/A</c:v>
                </c:pt>
                <c:pt idx="3">
                  <c:v>#N/A</c:v>
                </c:pt>
                <c:pt idx="4">
                  <c:v>#N/A</c:v>
                </c:pt>
              </c:numCache>
            </c:numRef>
          </c:yVal>
          <c:smooth val="1"/>
        </c:ser>
        <c:ser>
          <c:idx val="1"/>
          <c:order val="1"/>
          <c:tx>
            <c:strRef>
              <c:f>sensitivity!$A$61</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sensitivity!$B$61:$F$61</c:f>
              <c:numCache>
                <c:formatCode>_-* #,##0_-;\-* #,##0_-;_-* "-"??_-;_-@_-</c:formatCode>
                <c:ptCount val="5"/>
                <c:pt idx="0">
                  <c:v>#N/A</c:v>
                </c:pt>
                <c:pt idx="1">
                  <c:v>#N/A</c:v>
                </c:pt>
                <c:pt idx="2">
                  <c:v>#N/A</c:v>
                </c:pt>
                <c:pt idx="3">
                  <c:v>#N/A</c:v>
                </c:pt>
                <c:pt idx="4">
                  <c:v>#N/A</c:v>
                </c:pt>
              </c:numCache>
            </c:numRef>
          </c:yVal>
          <c:smooth val="1"/>
        </c:ser>
        <c:ser>
          <c:idx val="2"/>
          <c:order val="2"/>
          <c:tx>
            <c:strRef>
              <c:f>sensitivity!$A$62</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sensitivity!$B$62:$F$62</c:f>
              <c:numCache>
                <c:formatCode>_-* #,##0_-;\-* #,##0_-;_-* "-"??_-;_-@_-</c:formatCode>
                <c:ptCount val="5"/>
                <c:pt idx="0">
                  <c:v>#N/A</c:v>
                </c:pt>
                <c:pt idx="1">
                  <c:v>#N/A</c:v>
                </c:pt>
                <c:pt idx="2">
                  <c:v>#N/A</c:v>
                </c:pt>
                <c:pt idx="3">
                  <c:v>#N/A</c:v>
                </c:pt>
                <c:pt idx="4">
                  <c:v>#N/A</c:v>
                </c:pt>
              </c:numCache>
            </c:numRef>
          </c:yVal>
          <c:smooth val="1"/>
        </c:ser>
        <c:ser>
          <c:idx val="3"/>
          <c:order val="3"/>
          <c:tx>
            <c:strRef>
              <c:f>sensitivity!$A$63</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sensitivity!$B$63:$F$63</c:f>
              <c:numCache>
                <c:formatCode>_-* #,##0_-;\-* #,##0_-;_-* "-"??_-;_-@_-</c:formatCode>
                <c:ptCount val="5"/>
                <c:pt idx="0">
                  <c:v>#N/A</c:v>
                </c:pt>
                <c:pt idx="1">
                  <c:v>#N/A</c:v>
                </c:pt>
                <c:pt idx="2">
                  <c:v>#N/A</c:v>
                </c:pt>
                <c:pt idx="3">
                  <c:v>#N/A</c:v>
                </c:pt>
                <c:pt idx="4">
                  <c:v>#N/A</c:v>
                </c:pt>
              </c:numCache>
            </c:numRef>
          </c:yVal>
          <c:smooth val="1"/>
        </c:ser>
        <c:ser>
          <c:idx val="4"/>
          <c:order val="4"/>
          <c:tx>
            <c:strRef>
              <c:f>sensitivity!$A$64</c:f>
              <c:strCache>
                <c:ptCount val="1"/>
                <c:pt idx="0">
                  <c:v>0</c:v>
                </c:pt>
              </c:strCache>
            </c:strRef>
          </c:tx>
          <c:xVal>
            <c:numRef>
              <c:f>sensitivity!$B$59:$F$59</c:f>
              <c:numCache>
                <c:formatCode>0.00</c:formatCode>
                <c:ptCount val="5"/>
                <c:pt idx="0">
                  <c:v>0</c:v>
                </c:pt>
                <c:pt idx="1">
                  <c:v>0</c:v>
                </c:pt>
                <c:pt idx="2">
                  <c:v>0</c:v>
                </c:pt>
                <c:pt idx="3">
                  <c:v>0</c:v>
                </c:pt>
                <c:pt idx="4">
                  <c:v>0</c:v>
                </c:pt>
              </c:numCache>
            </c:numRef>
          </c:xVal>
          <c:yVal>
            <c:numRef>
              <c:f>sensitivity!$B$64:$F$64</c:f>
              <c:numCache>
                <c:formatCode>_-* #,##0_-;\-* #,##0_-;_-* "-"??_-;_-@_-</c:formatCode>
                <c:ptCount val="5"/>
                <c:pt idx="0">
                  <c:v>#N/A</c:v>
                </c:pt>
                <c:pt idx="1">
                  <c:v>#N/A</c:v>
                </c:pt>
                <c:pt idx="2">
                  <c:v>#N/A</c:v>
                </c:pt>
                <c:pt idx="3">
                  <c:v>#N/A</c:v>
                </c:pt>
                <c:pt idx="4">
                  <c:v>#N/A</c:v>
                </c:pt>
              </c:numCache>
            </c:numRef>
          </c:yVal>
          <c:smooth val="1"/>
        </c:ser>
        <c:dLbls>
          <c:showLegendKey val="0"/>
          <c:showVal val="0"/>
          <c:showCatName val="0"/>
          <c:showSerName val="0"/>
          <c:showPercent val="0"/>
          <c:showBubbleSize val="0"/>
        </c:dLbls>
        <c:axId val="117451008"/>
        <c:axId val="117461376"/>
      </c:scatterChart>
      <c:valAx>
        <c:axId val="117451008"/>
        <c:scaling>
          <c:orientation val="minMax"/>
          <c:min val="5"/>
        </c:scaling>
        <c:delete val="0"/>
        <c:axPos val="b"/>
        <c:title>
          <c:tx>
            <c:rich>
              <a:bodyPr/>
              <a:lstStyle/>
              <a:p>
                <a:pPr>
                  <a:defRPr sz="1100"/>
                </a:pPr>
                <a:r>
                  <a:rPr lang="en-US" sz="1100"/>
                  <a:t>Long-term</a:t>
                </a:r>
                <a:r>
                  <a:rPr lang="en-US" sz="1100" baseline="0"/>
                  <a:t> </a:t>
                </a:r>
                <a:r>
                  <a:rPr lang="en-US" sz="1100"/>
                  <a:t>Payout ($/kgMS incl dividend)</a:t>
                </a:r>
              </a:p>
            </c:rich>
          </c:tx>
          <c:overlay val="0"/>
        </c:title>
        <c:numFmt formatCode="0.00" sourceLinked="1"/>
        <c:majorTickMark val="out"/>
        <c:minorTickMark val="none"/>
        <c:tickLblPos val="nextTo"/>
        <c:crossAx val="117461376"/>
        <c:crosses val="autoZero"/>
        <c:crossBetween val="midCat"/>
      </c:valAx>
      <c:valAx>
        <c:axId val="117461376"/>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7451008"/>
        <c:crosses val="autoZero"/>
        <c:crossBetween val="midCat"/>
      </c:valAx>
    </c:plotArea>
    <c:legend>
      <c:legendPos val="r"/>
      <c:layout>
        <c:manualLayout>
          <c:xMode val="edge"/>
          <c:yMode val="edge"/>
          <c:x val="0.8365415084688671"/>
          <c:y val="0.22011868993247663"/>
          <c:w val="0.1606806649168854"/>
          <c:h val="0.48752477338703015"/>
        </c:manualLayout>
      </c:layout>
      <c:overlay val="0"/>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0"/>
          <c:order val="0"/>
          <c:tx>
            <c:strRef>
              <c:f>sensitivity!$A$50</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sensitivity!$B$50:$F$50</c:f>
              <c:numCache>
                <c:formatCode>_-* #,##0_-;\-* #,##0_-;_-* "-"??_-;_-@_-</c:formatCode>
                <c:ptCount val="5"/>
                <c:pt idx="0">
                  <c:v>#N/A</c:v>
                </c:pt>
                <c:pt idx="1">
                  <c:v>#N/A</c:v>
                </c:pt>
                <c:pt idx="2">
                  <c:v>#N/A</c:v>
                </c:pt>
                <c:pt idx="3">
                  <c:v>#N/A</c:v>
                </c:pt>
                <c:pt idx="4">
                  <c:v>#N/A</c:v>
                </c:pt>
              </c:numCache>
            </c:numRef>
          </c:yVal>
          <c:smooth val="1"/>
        </c:ser>
        <c:ser>
          <c:idx val="1"/>
          <c:order val="1"/>
          <c:tx>
            <c:strRef>
              <c:f>sensitivity!$A$51</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sensitivity!$B$51:$F$51</c:f>
              <c:numCache>
                <c:formatCode>_-* #,##0_-;\-* #,##0_-;_-* "-"??_-;_-@_-</c:formatCode>
                <c:ptCount val="5"/>
                <c:pt idx="0">
                  <c:v>#N/A</c:v>
                </c:pt>
                <c:pt idx="1">
                  <c:v>#N/A</c:v>
                </c:pt>
                <c:pt idx="2">
                  <c:v>#N/A</c:v>
                </c:pt>
                <c:pt idx="3">
                  <c:v>#N/A</c:v>
                </c:pt>
                <c:pt idx="4">
                  <c:v>#N/A</c:v>
                </c:pt>
              </c:numCache>
            </c:numRef>
          </c:yVal>
          <c:smooth val="1"/>
        </c:ser>
        <c:ser>
          <c:idx val="2"/>
          <c:order val="2"/>
          <c:tx>
            <c:strRef>
              <c:f>sensitivity!$A$52</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sensitivity!$B$52:$F$52</c:f>
              <c:numCache>
                <c:formatCode>_-* #,##0_-;\-* #,##0_-;_-* "-"??_-;_-@_-</c:formatCode>
                <c:ptCount val="5"/>
                <c:pt idx="0">
                  <c:v>#N/A</c:v>
                </c:pt>
                <c:pt idx="1">
                  <c:v>#N/A</c:v>
                </c:pt>
                <c:pt idx="2">
                  <c:v>#N/A</c:v>
                </c:pt>
                <c:pt idx="3">
                  <c:v>#N/A</c:v>
                </c:pt>
                <c:pt idx="4">
                  <c:v>#N/A</c:v>
                </c:pt>
              </c:numCache>
            </c:numRef>
          </c:yVal>
          <c:smooth val="1"/>
        </c:ser>
        <c:ser>
          <c:idx val="3"/>
          <c:order val="3"/>
          <c:tx>
            <c:strRef>
              <c:f>sensitivity!$A$53</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sensitivity!$B$53:$F$53</c:f>
              <c:numCache>
                <c:formatCode>_-* #,##0_-;\-* #,##0_-;_-* "-"??_-;_-@_-</c:formatCode>
                <c:ptCount val="5"/>
                <c:pt idx="0">
                  <c:v>#N/A</c:v>
                </c:pt>
                <c:pt idx="1">
                  <c:v>#N/A</c:v>
                </c:pt>
                <c:pt idx="2">
                  <c:v>#N/A</c:v>
                </c:pt>
                <c:pt idx="3">
                  <c:v>#N/A</c:v>
                </c:pt>
                <c:pt idx="4">
                  <c:v>#N/A</c:v>
                </c:pt>
              </c:numCache>
            </c:numRef>
          </c:yVal>
          <c:smooth val="1"/>
        </c:ser>
        <c:ser>
          <c:idx val="4"/>
          <c:order val="4"/>
          <c:tx>
            <c:strRef>
              <c:f>sensitivity!$A$54</c:f>
              <c:strCache>
                <c:ptCount val="1"/>
                <c:pt idx="0">
                  <c:v>0</c:v>
                </c:pt>
              </c:strCache>
            </c:strRef>
          </c:tx>
          <c:xVal>
            <c:numRef>
              <c:f>sensitivity!$B$49:$F$49</c:f>
              <c:numCache>
                <c:formatCode>0.00</c:formatCode>
                <c:ptCount val="5"/>
                <c:pt idx="0">
                  <c:v>0</c:v>
                </c:pt>
                <c:pt idx="1">
                  <c:v>0</c:v>
                </c:pt>
                <c:pt idx="2">
                  <c:v>0</c:v>
                </c:pt>
                <c:pt idx="3">
                  <c:v>0</c:v>
                </c:pt>
                <c:pt idx="4">
                  <c:v>0</c:v>
                </c:pt>
              </c:numCache>
            </c:numRef>
          </c:xVal>
          <c:yVal>
            <c:numRef>
              <c:f>sensitivity!$B$54:$F$54</c:f>
              <c:numCache>
                <c:formatCode>_-* #,##0_-;\-* #,##0_-;_-* "-"??_-;_-@_-</c:formatCode>
                <c:ptCount val="5"/>
                <c:pt idx="0">
                  <c:v>#N/A</c:v>
                </c:pt>
                <c:pt idx="1">
                  <c:v>#N/A</c:v>
                </c:pt>
                <c:pt idx="2">
                  <c:v>#N/A</c:v>
                </c:pt>
                <c:pt idx="3">
                  <c:v>#N/A</c:v>
                </c:pt>
                <c:pt idx="4">
                  <c:v>#N/A</c:v>
                </c:pt>
              </c:numCache>
            </c:numRef>
          </c:yVal>
          <c:smooth val="1"/>
        </c:ser>
        <c:dLbls>
          <c:showLegendKey val="0"/>
          <c:showVal val="0"/>
          <c:showCatName val="0"/>
          <c:showSerName val="0"/>
          <c:showPercent val="0"/>
          <c:showBubbleSize val="0"/>
        </c:dLbls>
        <c:axId val="117514624"/>
        <c:axId val="117516544"/>
      </c:scatterChart>
      <c:valAx>
        <c:axId val="117514624"/>
        <c:scaling>
          <c:orientation val="minMax"/>
          <c:min val="5"/>
        </c:scaling>
        <c:delete val="0"/>
        <c:axPos val="b"/>
        <c:title>
          <c:tx>
            <c:rich>
              <a:bodyPr/>
              <a:lstStyle/>
              <a:p>
                <a:pPr>
                  <a:defRPr sz="1100"/>
                </a:pPr>
                <a:r>
                  <a:rPr lang="en-US" sz="1100"/>
                  <a:t>Long-term Payout ($/kgMS incl dividend)</a:t>
                </a:r>
              </a:p>
            </c:rich>
          </c:tx>
          <c:overlay val="0"/>
        </c:title>
        <c:numFmt formatCode="0.00" sourceLinked="1"/>
        <c:majorTickMark val="out"/>
        <c:minorTickMark val="none"/>
        <c:tickLblPos val="nextTo"/>
        <c:crossAx val="117516544"/>
        <c:crosses val="autoZero"/>
        <c:crossBetween val="midCat"/>
      </c:valAx>
      <c:valAx>
        <c:axId val="117516544"/>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7514624"/>
        <c:crosses val="autoZero"/>
        <c:crossBetween val="midCat"/>
      </c:valAx>
    </c:plotArea>
    <c:legend>
      <c:legendPos val="r"/>
      <c:layout>
        <c:manualLayout>
          <c:xMode val="edge"/>
          <c:yMode val="edge"/>
          <c:x val="0.8478515925386142"/>
          <c:y val="0.22516070940817012"/>
          <c:w val="0.14706366922885822"/>
          <c:h val="0.48207026113690787"/>
        </c:manualLayout>
      </c:layout>
      <c:overlay val="0"/>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39430634266883"/>
          <c:y val="4.8595355659538188E-2"/>
          <c:w val="0.61087155991405007"/>
          <c:h val="0.74357904198200064"/>
        </c:manualLayout>
      </c:layout>
      <c:scatterChart>
        <c:scatterStyle val="smoothMarker"/>
        <c:varyColors val="0"/>
        <c:ser>
          <c:idx val="0"/>
          <c:order val="0"/>
          <c:tx>
            <c:strRef>
              <c:f>sensitivity!$A$8</c:f>
              <c:strCache>
                <c:ptCount val="1"/>
                <c:pt idx="0">
                  <c:v>0</c:v>
                </c:pt>
              </c:strCache>
            </c:strRef>
          </c:tx>
          <c:xVal>
            <c:numRef>
              <c:f>sensitivity!$B$7:$F$7</c:f>
              <c:numCache>
                <c:formatCode>0.00</c:formatCode>
                <c:ptCount val="5"/>
                <c:pt idx="0">
                  <c:v>0</c:v>
                </c:pt>
                <c:pt idx="1">
                  <c:v>0</c:v>
                </c:pt>
                <c:pt idx="2">
                  <c:v>0</c:v>
                </c:pt>
                <c:pt idx="3">
                  <c:v>0</c:v>
                </c:pt>
                <c:pt idx="4">
                  <c:v>0</c:v>
                </c:pt>
              </c:numCache>
            </c:numRef>
          </c:xVal>
          <c:yVal>
            <c:numRef>
              <c:f>sensitivity!$B$8:$F$8</c:f>
              <c:numCache>
                <c:formatCode>_-* #,##0_-;\-* #,##0_-;_-* "-"??_-;_-@_-</c:formatCode>
                <c:ptCount val="5"/>
                <c:pt idx="0">
                  <c:v>0</c:v>
                </c:pt>
                <c:pt idx="1">
                  <c:v>0</c:v>
                </c:pt>
                <c:pt idx="2">
                  <c:v>0</c:v>
                </c:pt>
                <c:pt idx="3">
                  <c:v>0</c:v>
                </c:pt>
                <c:pt idx="4">
                  <c:v>0</c:v>
                </c:pt>
              </c:numCache>
            </c:numRef>
          </c:yVal>
          <c:smooth val="1"/>
        </c:ser>
        <c:ser>
          <c:idx val="1"/>
          <c:order val="1"/>
          <c:tx>
            <c:strRef>
              <c:f>sensitivity!$A$9</c:f>
              <c:strCache>
                <c:ptCount val="1"/>
                <c:pt idx="0">
                  <c:v>0</c:v>
                </c:pt>
              </c:strCache>
            </c:strRef>
          </c:tx>
          <c:xVal>
            <c:numRef>
              <c:f>sensitivity!$B$7:$F$7</c:f>
              <c:numCache>
                <c:formatCode>0.00</c:formatCode>
                <c:ptCount val="5"/>
                <c:pt idx="0">
                  <c:v>0</c:v>
                </c:pt>
                <c:pt idx="1">
                  <c:v>0</c:v>
                </c:pt>
                <c:pt idx="2">
                  <c:v>0</c:v>
                </c:pt>
                <c:pt idx="3">
                  <c:v>0</c:v>
                </c:pt>
                <c:pt idx="4">
                  <c:v>0</c:v>
                </c:pt>
              </c:numCache>
            </c:numRef>
          </c:xVal>
          <c:yVal>
            <c:numRef>
              <c:f>sensitivity!$B$9:$F$9</c:f>
              <c:numCache>
                <c:formatCode>_-* #,##0_-;\-* #,##0_-;_-* "-"??_-;_-@_-</c:formatCode>
                <c:ptCount val="5"/>
                <c:pt idx="0">
                  <c:v>0</c:v>
                </c:pt>
                <c:pt idx="1">
                  <c:v>0</c:v>
                </c:pt>
                <c:pt idx="2">
                  <c:v>0</c:v>
                </c:pt>
                <c:pt idx="3">
                  <c:v>0</c:v>
                </c:pt>
                <c:pt idx="4">
                  <c:v>0</c:v>
                </c:pt>
              </c:numCache>
            </c:numRef>
          </c:yVal>
          <c:smooth val="1"/>
        </c:ser>
        <c:ser>
          <c:idx val="2"/>
          <c:order val="2"/>
          <c:tx>
            <c:strRef>
              <c:f>sensitivity!$A$10</c:f>
              <c:strCache>
                <c:ptCount val="1"/>
                <c:pt idx="0">
                  <c:v>0</c:v>
                </c:pt>
              </c:strCache>
            </c:strRef>
          </c:tx>
          <c:dPt>
            <c:idx val="1"/>
            <c:bubble3D val="0"/>
          </c:dPt>
          <c:xVal>
            <c:numRef>
              <c:f>sensitivity!$B$7:$F$7</c:f>
              <c:numCache>
                <c:formatCode>0.00</c:formatCode>
                <c:ptCount val="5"/>
                <c:pt idx="0">
                  <c:v>0</c:v>
                </c:pt>
                <c:pt idx="1">
                  <c:v>0</c:v>
                </c:pt>
                <c:pt idx="2">
                  <c:v>0</c:v>
                </c:pt>
                <c:pt idx="3">
                  <c:v>0</c:v>
                </c:pt>
                <c:pt idx="4">
                  <c:v>0</c:v>
                </c:pt>
              </c:numCache>
            </c:numRef>
          </c:xVal>
          <c:yVal>
            <c:numRef>
              <c:f>sensitivity!$B$10:$F$10</c:f>
              <c:numCache>
                <c:formatCode>_-* #,##0_-;\-* #,##0_-;_-* "-"??_-;_-@_-</c:formatCode>
                <c:ptCount val="5"/>
                <c:pt idx="0">
                  <c:v>0</c:v>
                </c:pt>
                <c:pt idx="1">
                  <c:v>0</c:v>
                </c:pt>
                <c:pt idx="2">
                  <c:v>0</c:v>
                </c:pt>
                <c:pt idx="3">
                  <c:v>0</c:v>
                </c:pt>
                <c:pt idx="4">
                  <c:v>0</c:v>
                </c:pt>
              </c:numCache>
            </c:numRef>
          </c:yVal>
          <c:smooth val="1"/>
        </c:ser>
        <c:ser>
          <c:idx val="3"/>
          <c:order val="3"/>
          <c:tx>
            <c:strRef>
              <c:f>sensitivity!$A$11</c:f>
              <c:strCache>
                <c:ptCount val="1"/>
                <c:pt idx="0">
                  <c:v>0</c:v>
                </c:pt>
              </c:strCache>
            </c:strRef>
          </c:tx>
          <c:xVal>
            <c:numRef>
              <c:f>sensitivity!$B$7:$F$7</c:f>
              <c:numCache>
                <c:formatCode>0.00</c:formatCode>
                <c:ptCount val="5"/>
                <c:pt idx="0">
                  <c:v>0</c:v>
                </c:pt>
                <c:pt idx="1">
                  <c:v>0</c:v>
                </c:pt>
                <c:pt idx="2">
                  <c:v>0</c:v>
                </c:pt>
                <c:pt idx="3">
                  <c:v>0</c:v>
                </c:pt>
                <c:pt idx="4">
                  <c:v>0</c:v>
                </c:pt>
              </c:numCache>
            </c:numRef>
          </c:xVal>
          <c:yVal>
            <c:numRef>
              <c:f>sensitivity!$B$11:$F$11</c:f>
              <c:numCache>
                <c:formatCode>_-* #,##0_-;\-* #,##0_-;_-* "-"??_-;_-@_-</c:formatCode>
                <c:ptCount val="5"/>
                <c:pt idx="0">
                  <c:v>0</c:v>
                </c:pt>
                <c:pt idx="1">
                  <c:v>0</c:v>
                </c:pt>
                <c:pt idx="2">
                  <c:v>0</c:v>
                </c:pt>
                <c:pt idx="3">
                  <c:v>0</c:v>
                </c:pt>
                <c:pt idx="4">
                  <c:v>0</c:v>
                </c:pt>
              </c:numCache>
            </c:numRef>
          </c:yVal>
          <c:smooth val="1"/>
        </c:ser>
        <c:ser>
          <c:idx val="4"/>
          <c:order val="4"/>
          <c:tx>
            <c:strRef>
              <c:f>sensitivity!$A$12</c:f>
              <c:strCache>
                <c:ptCount val="1"/>
                <c:pt idx="0">
                  <c:v>0</c:v>
                </c:pt>
              </c:strCache>
            </c:strRef>
          </c:tx>
          <c:xVal>
            <c:numRef>
              <c:f>sensitivity!$B$7:$F$7</c:f>
              <c:numCache>
                <c:formatCode>0.00</c:formatCode>
                <c:ptCount val="5"/>
                <c:pt idx="0">
                  <c:v>0</c:v>
                </c:pt>
                <c:pt idx="1">
                  <c:v>0</c:v>
                </c:pt>
                <c:pt idx="2">
                  <c:v>0</c:v>
                </c:pt>
                <c:pt idx="3">
                  <c:v>0</c:v>
                </c:pt>
                <c:pt idx="4">
                  <c:v>0</c:v>
                </c:pt>
              </c:numCache>
            </c:numRef>
          </c:xVal>
          <c:yVal>
            <c:numRef>
              <c:f>sensitivity!$B$12:$F$12</c:f>
              <c:numCache>
                <c:formatCode>_-* #,##0_-;\-* #,##0_-;_-* "-"??_-;_-@_-</c:formatCode>
                <c:ptCount val="5"/>
                <c:pt idx="0">
                  <c:v>0</c:v>
                </c:pt>
                <c:pt idx="1">
                  <c:v>0</c:v>
                </c:pt>
                <c:pt idx="2">
                  <c:v>0</c:v>
                </c:pt>
                <c:pt idx="3">
                  <c:v>0</c:v>
                </c:pt>
                <c:pt idx="4">
                  <c:v>0</c:v>
                </c:pt>
              </c:numCache>
            </c:numRef>
          </c:yVal>
          <c:smooth val="1"/>
        </c:ser>
        <c:dLbls>
          <c:showLegendKey val="0"/>
          <c:showVal val="0"/>
          <c:showCatName val="0"/>
          <c:showSerName val="0"/>
          <c:showPercent val="0"/>
          <c:showBubbleSize val="0"/>
        </c:dLbls>
        <c:axId val="117583872"/>
        <c:axId val="117585792"/>
      </c:scatterChart>
      <c:valAx>
        <c:axId val="117583872"/>
        <c:scaling>
          <c:orientation val="minMax"/>
          <c:min val="5"/>
        </c:scaling>
        <c:delete val="0"/>
        <c:axPos val="b"/>
        <c:title>
          <c:tx>
            <c:rich>
              <a:bodyPr/>
              <a:lstStyle/>
              <a:p>
                <a:pPr>
                  <a:defRPr sz="1100"/>
                </a:pPr>
                <a:r>
                  <a:rPr lang="en-US" sz="1100"/>
                  <a:t>Long-term Payout ($/kgMS incl dividend)</a:t>
                </a:r>
              </a:p>
            </c:rich>
          </c:tx>
          <c:overlay val="0"/>
        </c:title>
        <c:numFmt formatCode="&quot;$&quot;#,##0.00" sourceLinked="0"/>
        <c:majorTickMark val="out"/>
        <c:minorTickMark val="none"/>
        <c:tickLblPos val="nextTo"/>
        <c:crossAx val="117585792"/>
        <c:crosses val="autoZero"/>
        <c:crossBetween val="midCat"/>
      </c:valAx>
      <c:valAx>
        <c:axId val="117585792"/>
        <c:scaling>
          <c:orientation val="minMax"/>
        </c:scaling>
        <c:delete val="0"/>
        <c:axPos val="l"/>
        <c:majorGridlines/>
        <c:title>
          <c:tx>
            <c:rich>
              <a:bodyPr rot="-5400000" vert="horz"/>
              <a:lstStyle/>
              <a:p>
                <a:pPr>
                  <a:defRPr sz="1100" b="1"/>
                </a:pPr>
                <a:r>
                  <a:rPr lang="en-US" sz="1100" b="1"/>
                  <a:t>Operating Profit ($/ha)</a:t>
                </a:r>
              </a:p>
            </c:rich>
          </c:tx>
          <c:overlay val="0"/>
        </c:title>
        <c:numFmt formatCode="_-* #,##0_-;\-* #,##0_-;_-* &quot;-&quot;??_-;_-@_-" sourceLinked="1"/>
        <c:majorTickMark val="out"/>
        <c:minorTickMark val="none"/>
        <c:tickLblPos val="nextTo"/>
        <c:crossAx val="117583872"/>
        <c:crosses val="autoZero"/>
        <c:crossBetween val="midCat"/>
      </c:valAx>
    </c:plotArea>
    <c:legend>
      <c:legendPos val="r"/>
      <c:layout>
        <c:manualLayout>
          <c:xMode val="edge"/>
          <c:yMode val="edge"/>
          <c:x val="0.87064444084239079"/>
          <c:y val="0.25078276410036354"/>
          <c:w val="0.1151985995691438"/>
          <c:h val="0.48418384158976274"/>
        </c:manualLayout>
      </c:layout>
      <c:overlay val="0"/>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39430634266883"/>
          <c:y val="4.8855972211394365E-2"/>
          <c:w val="0.61323077525064928"/>
          <c:h val="0.74220385818109369"/>
        </c:manualLayout>
      </c:layout>
      <c:scatterChart>
        <c:scatterStyle val="smoothMarker"/>
        <c:varyColors val="0"/>
        <c:ser>
          <c:idx val="0"/>
          <c:order val="0"/>
          <c:tx>
            <c:strRef>
              <c:f>sensitivity!$A$17</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sensitivity!$B$17:$F$17</c:f>
              <c:numCache>
                <c:formatCode>_-* #,##0_-;\-* #,##0_-;_-* "-"??_-;_-@_-</c:formatCode>
                <c:ptCount val="5"/>
                <c:pt idx="0">
                  <c:v>0</c:v>
                </c:pt>
                <c:pt idx="1">
                  <c:v>0</c:v>
                </c:pt>
                <c:pt idx="2">
                  <c:v>0</c:v>
                </c:pt>
                <c:pt idx="3">
                  <c:v>0</c:v>
                </c:pt>
                <c:pt idx="4">
                  <c:v>0</c:v>
                </c:pt>
              </c:numCache>
            </c:numRef>
          </c:yVal>
          <c:smooth val="1"/>
        </c:ser>
        <c:ser>
          <c:idx val="1"/>
          <c:order val="1"/>
          <c:tx>
            <c:strRef>
              <c:f>sensitivity!$A$18</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sensitivity!$B$18:$F$18</c:f>
              <c:numCache>
                <c:formatCode>_-* #,##0_-;\-* #,##0_-;_-* "-"??_-;_-@_-</c:formatCode>
                <c:ptCount val="5"/>
                <c:pt idx="0">
                  <c:v>0</c:v>
                </c:pt>
                <c:pt idx="1">
                  <c:v>0</c:v>
                </c:pt>
                <c:pt idx="2">
                  <c:v>0</c:v>
                </c:pt>
                <c:pt idx="3">
                  <c:v>0</c:v>
                </c:pt>
                <c:pt idx="4">
                  <c:v>0</c:v>
                </c:pt>
              </c:numCache>
            </c:numRef>
          </c:yVal>
          <c:smooth val="1"/>
        </c:ser>
        <c:ser>
          <c:idx val="2"/>
          <c:order val="2"/>
          <c:tx>
            <c:strRef>
              <c:f>sensitivity!$A$19</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sensitivity!$B$19:$F$19</c:f>
              <c:numCache>
                <c:formatCode>_-* #,##0_-;\-* #,##0_-;_-* "-"??_-;_-@_-</c:formatCode>
                <c:ptCount val="5"/>
                <c:pt idx="0">
                  <c:v>0</c:v>
                </c:pt>
                <c:pt idx="1">
                  <c:v>0</c:v>
                </c:pt>
                <c:pt idx="2">
                  <c:v>0</c:v>
                </c:pt>
                <c:pt idx="3">
                  <c:v>0</c:v>
                </c:pt>
                <c:pt idx="4">
                  <c:v>0</c:v>
                </c:pt>
              </c:numCache>
            </c:numRef>
          </c:yVal>
          <c:smooth val="1"/>
        </c:ser>
        <c:ser>
          <c:idx val="3"/>
          <c:order val="3"/>
          <c:tx>
            <c:strRef>
              <c:f>sensitivity!$A$20</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sensitivity!$B$20:$F$20</c:f>
              <c:numCache>
                <c:formatCode>_-* #,##0_-;\-* #,##0_-;_-* "-"??_-;_-@_-</c:formatCode>
                <c:ptCount val="5"/>
                <c:pt idx="0">
                  <c:v>0</c:v>
                </c:pt>
                <c:pt idx="1">
                  <c:v>0</c:v>
                </c:pt>
                <c:pt idx="2">
                  <c:v>0</c:v>
                </c:pt>
                <c:pt idx="3">
                  <c:v>0</c:v>
                </c:pt>
                <c:pt idx="4">
                  <c:v>0</c:v>
                </c:pt>
              </c:numCache>
            </c:numRef>
          </c:yVal>
          <c:smooth val="1"/>
        </c:ser>
        <c:ser>
          <c:idx val="4"/>
          <c:order val="4"/>
          <c:tx>
            <c:strRef>
              <c:f>sensitivity!$A$21</c:f>
              <c:strCache>
                <c:ptCount val="1"/>
                <c:pt idx="0">
                  <c:v>0.0</c:v>
                </c:pt>
              </c:strCache>
            </c:strRef>
          </c:tx>
          <c:xVal>
            <c:numRef>
              <c:f>sensitivity!$B$16:$F$16</c:f>
              <c:numCache>
                <c:formatCode>0.00</c:formatCode>
                <c:ptCount val="5"/>
                <c:pt idx="0">
                  <c:v>0</c:v>
                </c:pt>
                <c:pt idx="1">
                  <c:v>0</c:v>
                </c:pt>
                <c:pt idx="2">
                  <c:v>0</c:v>
                </c:pt>
                <c:pt idx="3">
                  <c:v>0</c:v>
                </c:pt>
                <c:pt idx="4">
                  <c:v>0</c:v>
                </c:pt>
              </c:numCache>
            </c:numRef>
          </c:xVal>
          <c:yVal>
            <c:numRef>
              <c:f>sensitivity!$B$21:$F$21</c:f>
              <c:numCache>
                <c:formatCode>_-* #,##0_-;\-* #,##0_-;_-* "-"??_-;_-@_-</c:formatCode>
                <c:ptCount val="5"/>
                <c:pt idx="0">
                  <c:v>0</c:v>
                </c:pt>
                <c:pt idx="1">
                  <c:v>0</c:v>
                </c:pt>
                <c:pt idx="2">
                  <c:v>0</c:v>
                </c:pt>
                <c:pt idx="3">
                  <c:v>0</c:v>
                </c:pt>
                <c:pt idx="4">
                  <c:v>0</c:v>
                </c:pt>
              </c:numCache>
            </c:numRef>
          </c:yVal>
          <c:smooth val="1"/>
        </c:ser>
        <c:dLbls>
          <c:showLegendKey val="0"/>
          <c:showVal val="0"/>
          <c:showCatName val="0"/>
          <c:showSerName val="0"/>
          <c:showPercent val="0"/>
          <c:showBubbleSize val="0"/>
        </c:dLbls>
        <c:axId val="117631232"/>
        <c:axId val="114164096"/>
      </c:scatterChart>
      <c:valAx>
        <c:axId val="117631232"/>
        <c:scaling>
          <c:orientation val="minMax"/>
          <c:min val="5"/>
        </c:scaling>
        <c:delete val="0"/>
        <c:axPos val="b"/>
        <c:title>
          <c:tx>
            <c:rich>
              <a:bodyPr/>
              <a:lstStyle/>
              <a:p>
                <a:pPr>
                  <a:defRPr sz="1100"/>
                </a:pPr>
                <a:r>
                  <a:rPr lang="en-US" sz="1100"/>
                  <a:t>Long-term Payout ($/kgMS incl dividend)</a:t>
                </a:r>
              </a:p>
            </c:rich>
          </c:tx>
          <c:overlay val="0"/>
        </c:title>
        <c:numFmt formatCode="0.00" sourceLinked="1"/>
        <c:majorTickMark val="out"/>
        <c:minorTickMark val="none"/>
        <c:tickLblPos val="nextTo"/>
        <c:crossAx val="114164096"/>
        <c:crosses val="autoZero"/>
        <c:crossBetween val="midCat"/>
      </c:valAx>
      <c:valAx>
        <c:axId val="114164096"/>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7631232"/>
        <c:crosses val="autoZero"/>
        <c:crossBetween val="midCat"/>
      </c:valAx>
    </c:plotArea>
    <c:legend>
      <c:legendPos val="r"/>
      <c:layout>
        <c:manualLayout>
          <c:xMode val="edge"/>
          <c:yMode val="edge"/>
          <c:x val="0.86713248556885436"/>
          <c:y val="0.2157319131250669"/>
          <c:w val="0.119805571250062"/>
          <c:h val="0.50419374645681825"/>
        </c:manualLayout>
      </c:layout>
      <c:overlay val="0"/>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N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0084123560768"/>
          <c:y val="4.8595405903741104E-2"/>
          <c:w val="0.60660188960586647"/>
          <c:h val="0.74357877686064344"/>
        </c:manualLayout>
      </c:layout>
      <c:scatterChart>
        <c:scatterStyle val="smoothMarker"/>
        <c:varyColors val="0"/>
        <c:ser>
          <c:idx val="0"/>
          <c:order val="0"/>
          <c:tx>
            <c:strRef>
              <c:f>sensitivity!$A$30</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sensitivity!$B$30:$F$30</c:f>
              <c:numCache>
                <c:formatCode>_-* #,##0_-;\-* #,##0_-;_-* "-"??_-;_-@_-</c:formatCode>
                <c:ptCount val="5"/>
                <c:pt idx="0">
                  <c:v>#N/A</c:v>
                </c:pt>
                <c:pt idx="1">
                  <c:v>#N/A</c:v>
                </c:pt>
                <c:pt idx="2">
                  <c:v>#N/A</c:v>
                </c:pt>
                <c:pt idx="3">
                  <c:v>#N/A</c:v>
                </c:pt>
                <c:pt idx="4">
                  <c:v>#N/A</c:v>
                </c:pt>
              </c:numCache>
            </c:numRef>
          </c:yVal>
          <c:smooth val="1"/>
        </c:ser>
        <c:ser>
          <c:idx val="1"/>
          <c:order val="1"/>
          <c:tx>
            <c:strRef>
              <c:f>sensitivity!$A$31</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sensitivity!$B$31:$F$31</c:f>
              <c:numCache>
                <c:formatCode>_-* #,##0_-;\-* #,##0_-;_-* "-"??_-;_-@_-</c:formatCode>
                <c:ptCount val="5"/>
                <c:pt idx="0">
                  <c:v>#N/A</c:v>
                </c:pt>
                <c:pt idx="1">
                  <c:v>#N/A</c:v>
                </c:pt>
                <c:pt idx="2">
                  <c:v>#N/A</c:v>
                </c:pt>
                <c:pt idx="3">
                  <c:v>#N/A</c:v>
                </c:pt>
                <c:pt idx="4">
                  <c:v>#N/A</c:v>
                </c:pt>
              </c:numCache>
            </c:numRef>
          </c:yVal>
          <c:smooth val="1"/>
        </c:ser>
        <c:ser>
          <c:idx val="2"/>
          <c:order val="2"/>
          <c:tx>
            <c:strRef>
              <c:f>sensitivity!$A$32</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sensitivity!$B$32:$F$32</c:f>
              <c:numCache>
                <c:formatCode>_-* #,##0_-;\-* #,##0_-;_-* "-"??_-;_-@_-</c:formatCode>
                <c:ptCount val="5"/>
                <c:pt idx="0">
                  <c:v>#N/A</c:v>
                </c:pt>
                <c:pt idx="1">
                  <c:v>#N/A</c:v>
                </c:pt>
                <c:pt idx="2">
                  <c:v>#N/A</c:v>
                </c:pt>
                <c:pt idx="3">
                  <c:v>#N/A</c:v>
                </c:pt>
                <c:pt idx="4">
                  <c:v>#N/A</c:v>
                </c:pt>
              </c:numCache>
            </c:numRef>
          </c:yVal>
          <c:smooth val="1"/>
        </c:ser>
        <c:ser>
          <c:idx val="3"/>
          <c:order val="3"/>
          <c:tx>
            <c:strRef>
              <c:f>sensitivity!$A$33</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sensitivity!$B$33:$F$33</c:f>
              <c:numCache>
                <c:formatCode>_-* #,##0_-;\-* #,##0_-;_-* "-"??_-;_-@_-</c:formatCode>
                <c:ptCount val="5"/>
                <c:pt idx="0">
                  <c:v>#N/A</c:v>
                </c:pt>
                <c:pt idx="1">
                  <c:v>#N/A</c:v>
                </c:pt>
                <c:pt idx="2">
                  <c:v>#N/A</c:v>
                </c:pt>
                <c:pt idx="3">
                  <c:v>#N/A</c:v>
                </c:pt>
                <c:pt idx="4">
                  <c:v>#N/A</c:v>
                </c:pt>
              </c:numCache>
            </c:numRef>
          </c:yVal>
          <c:smooth val="1"/>
        </c:ser>
        <c:ser>
          <c:idx val="4"/>
          <c:order val="4"/>
          <c:tx>
            <c:strRef>
              <c:f>sensitivity!$A$34</c:f>
              <c:strCache>
                <c:ptCount val="1"/>
                <c:pt idx="0">
                  <c:v>0</c:v>
                </c:pt>
              </c:strCache>
            </c:strRef>
          </c:tx>
          <c:xVal>
            <c:numRef>
              <c:f>sensitivity!$B$29:$F$29</c:f>
              <c:numCache>
                <c:formatCode>0.00</c:formatCode>
                <c:ptCount val="5"/>
                <c:pt idx="0">
                  <c:v>0</c:v>
                </c:pt>
                <c:pt idx="1">
                  <c:v>0</c:v>
                </c:pt>
                <c:pt idx="2">
                  <c:v>0</c:v>
                </c:pt>
                <c:pt idx="3">
                  <c:v>0</c:v>
                </c:pt>
                <c:pt idx="4">
                  <c:v>0</c:v>
                </c:pt>
              </c:numCache>
            </c:numRef>
          </c:xVal>
          <c:yVal>
            <c:numRef>
              <c:f>sensitivity!$B$34:$F$34</c:f>
              <c:numCache>
                <c:formatCode>_-* #,##0_-;\-* #,##0_-;_-* "-"??_-;_-@_-</c:formatCode>
                <c:ptCount val="5"/>
                <c:pt idx="0">
                  <c:v>#N/A</c:v>
                </c:pt>
                <c:pt idx="1">
                  <c:v>#N/A</c:v>
                </c:pt>
                <c:pt idx="2">
                  <c:v>#N/A</c:v>
                </c:pt>
                <c:pt idx="3">
                  <c:v>#N/A</c:v>
                </c:pt>
                <c:pt idx="4">
                  <c:v>#N/A</c:v>
                </c:pt>
              </c:numCache>
            </c:numRef>
          </c:yVal>
          <c:smooth val="1"/>
        </c:ser>
        <c:dLbls>
          <c:showLegendKey val="0"/>
          <c:showVal val="0"/>
          <c:showCatName val="0"/>
          <c:showSerName val="0"/>
          <c:showPercent val="0"/>
          <c:showBubbleSize val="0"/>
        </c:dLbls>
        <c:axId val="114217728"/>
        <c:axId val="114219648"/>
      </c:scatterChart>
      <c:valAx>
        <c:axId val="114217728"/>
        <c:scaling>
          <c:orientation val="minMax"/>
          <c:min val="5"/>
        </c:scaling>
        <c:delete val="0"/>
        <c:axPos val="b"/>
        <c:title>
          <c:tx>
            <c:rich>
              <a:bodyPr/>
              <a:lstStyle/>
              <a:p>
                <a:pPr>
                  <a:defRPr sz="1100"/>
                </a:pPr>
                <a:r>
                  <a:rPr lang="en-US" sz="1100"/>
                  <a:t>Long-term Payout ($/kgMS incl dividend)</a:t>
                </a:r>
              </a:p>
            </c:rich>
          </c:tx>
          <c:overlay val="0"/>
        </c:title>
        <c:numFmt formatCode="&quot;$&quot;#,##0.00" sourceLinked="0"/>
        <c:majorTickMark val="out"/>
        <c:minorTickMark val="none"/>
        <c:tickLblPos val="nextTo"/>
        <c:crossAx val="114219648"/>
        <c:crosses val="autoZero"/>
        <c:crossBetween val="midCat"/>
      </c:valAx>
      <c:valAx>
        <c:axId val="114219648"/>
        <c:scaling>
          <c:orientation val="minMax"/>
        </c:scaling>
        <c:delete val="0"/>
        <c:axPos val="l"/>
        <c:majorGridlines/>
        <c:title>
          <c:tx>
            <c:rich>
              <a:bodyPr rot="-5400000" vert="horz"/>
              <a:lstStyle/>
              <a:p>
                <a:pPr>
                  <a:defRPr sz="1100"/>
                </a:pPr>
                <a:r>
                  <a:rPr lang="en-US" sz="1100"/>
                  <a:t>Operating Profit ($/ha)</a:t>
                </a:r>
              </a:p>
            </c:rich>
          </c:tx>
          <c:overlay val="0"/>
        </c:title>
        <c:numFmt formatCode="_-* #,##0_-;\-* #,##0_-;_-* &quot;-&quot;??_-;_-@_-" sourceLinked="1"/>
        <c:majorTickMark val="out"/>
        <c:minorTickMark val="none"/>
        <c:tickLblPos val="nextTo"/>
        <c:crossAx val="114217728"/>
        <c:crosses val="autoZero"/>
        <c:crossBetween val="midCat"/>
      </c:valAx>
    </c:plotArea>
    <c:legend>
      <c:legendPos val="r"/>
      <c:layout>
        <c:manualLayout>
          <c:xMode val="edge"/>
          <c:yMode val="edge"/>
          <c:x val="0.87177466052767882"/>
          <c:y val="0.26292156164342328"/>
          <c:w val="0.11320186677491979"/>
          <c:h val="0.49218203840088443"/>
        </c:manualLayout>
      </c:layout>
      <c:overlay val="0"/>
    </c:legend>
    <c:plotVisOnly val="1"/>
    <c:dispBlanksAs val="gap"/>
    <c:showDLblsOverMax val="0"/>
  </c:chart>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image" Target="../media/image5.png"/><Relationship Id="rId7"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8.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image" Target="../media/image6.png"/><Relationship Id="rId9" Type="http://schemas.openxmlformats.org/officeDocument/2006/relationships/chart" Target="../charts/chart11.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7.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19.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chart" Target="../charts/chart25.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4.xml"/><Relationship Id="rId5" Type="http://schemas.openxmlformats.org/officeDocument/2006/relationships/chart" Target="../charts/chart23.xml"/><Relationship Id="rId4" Type="http://schemas.openxmlformats.org/officeDocument/2006/relationships/chart" Target="../charts/chart2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chart" Target="../charts/chart3.xml"/><Relationship Id="rId7"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image" Target="../media/image3.png"/><Relationship Id="rId10" Type="http://schemas.openxmlformats.org/officeDocument/2006/relationships/chart" Target="../charts/chart6.xml"/><Relationship Id="rId4" Type="http://schemas.openxmlformats.org/officeDocument/2006/relationships/chart" Target="../charts/chart4.xml"/><Relationship Id="rId9"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19</xdr:col>
      <xdr:colOff>405341</xdr:colOff>
      <xdr:row>3</xdr:row>
      <xdr:rowOff>161925</xdr:rowOff>
    </xdr:from>
    <xdr:to>
      <xdr:col>21</xdr:col>
      <xdr:colOff>595842</xdr:colOff>
      <xdr:row>4</xdr:row>
      <xdr:rowOff>676646</xdr:rowOff>
    </xdr:to>
    <xdr:sp macro="" textlink="">
      <xdr:nvSpPr>
        <xdr:cNvPr id="3" name="Rectangular Callout 2"/>
        <xdr:cNvSpPr/>
      </xdr:nvSpPr>
      <xdr:spPr bwMode="auto">
        <a:xfrm>
          <a:off x="11729508" y="1865842"/>
          <a:ext cx="1418167" cy="779304"/>
        </a:xfrm>
        <a:prstGeom prst="wedgeRectCallout">
          <a:avLst>
            <a:gd name="adj1" fmla="val 7891"/>
            <a:gd name="adj2" fmla="val 80032"/>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ctr" defTabSz="914400" rtl="0" eaLnBrk="0" fontAlgn="base" latinLnBrk="0" hangingPunct="0">
            <a:lnSpc>
              <a:spcPct val="100000"/>
            </a:lnSpc>
            <a:spcBef>
              <a:spcPct val="0"/>
            </a:spcBef>
            <a:spcAft>
              <a:spcPct val="0"/>
            </a:spcAft>
            <a:buClrTx/>
            <a:buSzTx/>
            <a:buFontTx/>
            <a:buNone/>
            <a:tabLst/>
          </a:pPr>
          <a:r>
            <a:rPr kumimoji="0" lang="en-NZ" sz="1050" b="1" i="0" u="none" strike="noStrike" cap="none" normalizeH="0" baseline="0">
              <a:ln>
                <a:noFill/>
              </a:ln>
              <a:solidFill>
                <a:schemeClr val="bg1"/>
              </a:solidFill>
              <a:effectLst/>
              <a:latin typeface="+mn-lt"/>
            </a:rPr>
            <a:t>Signals drop down box is present. Click here and select from list provided.</a:t>
          </a:r>
        </a:p>
      </xdr:txBody>
    </xdr:sp>
    <xdr:clientData/>
  </xdr:twoCellAnchor>
  <xdr:twoCellAnchor>
    <xdr:from>
      <xdr:col>16</xdr:col>
      <xdr:colOff>347133</xdr:colOff>
      <xdr:row>3</xdr:row>
      <xdr:rowOff>173567</xdr:rowOff>
    </xdr:from>
    <xdr:to>
      <xdr:col>18</xdr:col>
      <xdr:colOff>442384</xdr:colOff>
      <xdr:row>4</xdr:row>
      <xdr:rowOff>659712</xdr:rowOff>
    </xdr:to>
    <xdr:sp macro="" textlink="">
      <xdr:nvSpPr>
        <xdr:cNvPr id="4" name="Rectangular Callout 3"/>
        <xdr:cNvSpPr/>
      </xdr:nvSpPr>
      <xdr:spPr bwMode="auto">
        <a:xfrm>
          <a:off x="9829800" y="1877484"/>
          <a:ext cx="1322917" cy="750728"/>
        </a:xfrm>
        <a:prstGeom prst="wedgeRectCallout">
          <a:avLst>
            <a:gd name="adj1" fmla="val 38236"/>
            <a:gd name="adj2" fmla="val 77874"/>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ctr"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ctr" defTabSz="914400" rtl="0" eaLnBrk="0" fontAlgn="base" latinLnBrk="0" hangingPunct="0">
            <a:lnSpc>
              <a:spcPct val="100000"/>
            </a:lnSpc>
            <a:spcBef>
              <a:spcPct val="0"/>
            </a:spcBef>
            <a:spcAft>
              <a:spcPct val="0"/>
            </a:spcAft>
            <a:buClrTx/>
            <a:buSzTx/>
            <a:buFontTx/>
            <a:buNone/>
            <a:tabLst/>
          </a:pPr>
          <a:r>
            <a:rPr kumimoji="0" lang="en-NZ" sz="1050" b="1" i="0" u="none" strike="noStrike" cap="none" normalizeH="0" baseline="0">
              <a:ln>
                <a:noFill/>
              </a:ln>
              <a:solidFill>
                <a:schemeClr val="bg1"/>
              </a:solidFill>
              <a:effectLst/>
              <a:latin typeface="+mn-lt"/>
            </a:rPr>
            <a:t>Enter data in the amber cells. White cells are locked.</a:t>
          </a:r>
        </a:p>
      </xdr:txBody>
    </xdr:sp>
    <xdr:clientData/>
  </xdr:twoCellAnchor>
  <xdr:twoCellAnchor editAs="oneCell">
    <xdr:from>
      <xdr:col>13</xdr:col>
      <xdr:colOff>0</xdr:colOff>
      <xdr:row>7</xdr:row>
      <xdr:rowOff>0</xdr:rowOff>
    </xdr:from>
    <xdr:to>
      <xdr:col>25</xdr:col>
      <xdr:colOff>284801</xdr:colOff>
      <xdr:row>7</xdr:row>
      <xdr:rowOff>771525</xdr:rowOff>
    </xdr:to>
    <xdr:pic>
      <xdr:nvPicPr>
        <xdr:cNvPr id="5" name="Picture 4"/>
        <xdr:cNvPicPr>
          <a:picLocks noChangeAspect="1"/>
        </xdr:cNvPicPr>
      </xdr:nvPicPr>
      <xdr:blipFill rotWithShape="1">
        <a:blip xmlns:r="http://schemas.openxmlformats.org/officeDocument/2006/relationships" r:embed="rId1"/>
        <a:srcRect b="19792"/>
        <a:stretch/>
      </xdr:blipFill>
      <xdr:spPr>
        <a:xfrm>
          <a:off x="7591425" y="3943350"/>
          <a:ext cx="7600001" cy="771525"/>
        </a:xfrm>
        <a:prstGeom prst="rect">
          <a:avLst/>
        </a:prstGeom>
      </xdr:spPr>
    </xdr:pic>
    <xdr:clientData/>
  </xdr:twoCellAnchor>
  <xdr:twoCellAnchor>
    <xdr:from>
      <xdr:col>17</xdr:col>
      <xdr:colOff>380999</xdr:colOff>
      <xdr:row>8</xdr:row>
      <xdr:rowOff>66673</xdr:rowOff>
    </xdr:from>
    <xdr:to>
      <xdr:col>20</xdr:col>
      <xdr:colOff>542925</xdr:colOff>
      <xdr:row>9</xdr:row>
      <xdr:rowOff>228600</xdr:rowOff>
    </xdr:to>
    <xdr:sp macro="" textlink="">
      <xdr:nvSpPr>
        <xdr:cNvPr id="7" name="Rectangular Callout 6"/>
        <xdr:cNvSpPr/>
      </xdr:nvSpPr>
      <xdr:spPr bwMode="auto">
        <a:xfrm>
          <a:off x="10410824" y="4619623"/>
          <a:ext cx="1990726" cy="619127"/>
        </a:xfrm>
        <a:prstGeom prst="wedgeRectCallout">
          <a:avLst>
            <a:gd name="adj1" fmla="val -13936"/>
            <a:gd name="adj2" fmla="val -48768"/>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ctr"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ctr" defTabSz="914400" rtl="0" eaLnBrk="0" fontAlgn="base" latinLnBrk="0" hangingPunct="0">
            <a:lnSpc>
              <a:spcPct val="100000"/>
            </a:lnSpc>
            <a:spcBef>
              <a:spcPct val="0"/>
            </a:spcBef>
            <a:spcAft>
              <a:spcPct val="0"/>
            </a:spcAft>
            <a:buClrTx/>
            <a:buSzTx/>
            <a:buFontTx/>
            <a:buNone/>
            <a:tabLst/>
          </a:pPr>
          <a:r>
            <a:rPr kumimoji="0" lang="en-NZ" sz="1050" b="1" i="0" u="none" strike="noStrike" cap="none" normalizeH="0" baseline="0">
              <a:ln>
                <a:noFill/>
              </a:ln>
              <a:solidFill>
                <a:schemeClr val="bg1"/>
              </a:solidFill>
              <a:effectLst/>
              <a:latin typeface="+mn-lt"/>
            </a:rPr>
            <a:t>When you start a new category ensure all fields are entered to generate a realistic number.</a:t>
          </a:r>
        </a:p>
      </xdr:txBody>
    </xdr:sp>
    <xdr:clientData/>
  </xdr:twoCellAnchor>
  <xdr:twoCellAnchor>
    <xdr:from>
      <xdr:col>20</xdr:col>
      <xdr:colOff>523875</xdr:colOff>
      <xdr:row>7</xdr:row>
      <xdr:rowOff>533400</xdr:rowOff>
    </xdr:from>
    <xdr:to>
      <xdr:col>22</xdr:col>
      <xdr:colOff>295275</xdr:colOff>
      <xdr:row>8</xdr:row>
      <xdr:rowOff>142875</xdr:rowOff>
    </xdr:to>
    <xdr:cxnSp macro="">
      <xdr:nvCxnSpPr>
        <xdr:cNvPr id="10" name="Straight Arrow Connector 9"/>
        <xdr:cNvCxnSpPr/>
      </xdr:nvCxnSpPr>
      <xdr:spPr>
        <a:xfrm flipV="1">
          <a:off x="12382500" y="4476750"/>
          <a:ext cx="990600" cy="447675"/>
        </a:xfrm>
        <a:prstGeom prst="straightConnector1">
          <a:avLst/>
        </a:prstGeom>
        <a:ln w="28575">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542925</xdr:colOff>
      <xdr:row>7</xdr:row>
      <xdr:rowOff>542926</xdr:rowOff>
    </xdr:from>
    <xdr:to>
      <xdr:col>17</xdr:col>
      <xdr:colOff>400050</xdr:colOff>
      <xdr:row>8</xdr:row>
      <xdr:rowOff>152400</xdr:rowOff>
    </xdr:to>
    <xdr:cxnSp macro="">
      <xdr:nvCxnSpPr>
        <xdr:cNvPr id="11" name="Straight Arrow Connector 10"/>
        <xdr:cNvCxnSpPr/>
      </xdr:nvCxnSpPr>
      <xdr:spPr>
        <a:xfrm flipH="1" flipV="1">
          <a:off x="8743950" y="4486276"/>
          <a:ext cx="1685925" cy="447674"/>
        </a:xfrm>
        <a:prstGeom prst="straightConnector1">
          <a:avLst/>
        </a:prstGeom>
        <a:ln w="28575">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523875</xdr:colOff>
      <xdr:row>7</xdr:row>
      <xdr:rowOff>552450</xdr:rowOff>
    </xdr:from>
    <xdr:to>
      <xdr:col>18</xdr:col>
      <xdr:colOff>352425</xdr:colOff>
      <xdr:row>8</xdr:row>
      <xdr:rowOff>142875</xdr:rowOff>
    </xdr:to>
    <xdr:cxnSp macro="">
      <xdr:nvCxnSpPr>
        <xdr:cNvPr id="12" name="Straight Arrow Connector 11"/>
        <xdr:cNvCxnSpPr/>
      </xdr:nvCxnSpPr>
      <xdr:spPr>
        <a:xfrm flipH="1" flipV="1">
          <a:off x="10553700" y="4495800"/>
          <a:ext cx="438150" cy="428625"/>
        </a:xfrm>
        <a:prstGeom prst="straightConnector1">
          <a:avLst/>
        </a:prstGeom>
        <a:ln w="28575">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447675</xdr:colOff>
      <xdr:row>7</xdr:row>
      <xdr:rowOff>571501</xdr:rowOff>
    </xdr:from>
    <xdr:to>
      <xdr:col>20</xdr:col>
      <xdr:colOff>447675</xdr:colOff>
      <xdr:row>8</xdr:row>
      <xdr:rowOff>133350</xdr:rowOff>
    </xdr:to>
    <xdr:cxnSp macro="">
      <xdr:nvCxnSpPr>
        <xdr:cNvPr id="13" name="Straight Arrow Connector 12"/>
        <xdr:cNvCxnSpPr/>
      </xdr:nvCxnSpPr>
      <xdr:spPr>
        <a:xfrm flipV="1">
          <a:off x="11696700" y="4514851"/>
          <a:ext cx="609600" cy="400049"/>
        </a:xfrm>
        <a:prstGeom prst="straightConnector1">
          <a:avLst/>
        </a:prstGeom>
        <a:ln w="28575">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370416</xdr:colOff>
      <xdr:row>5</xdr:row>
      <xdr:rowOff>42334</xdr:rowOff>
    </xdr:from>
    <xdr:to>
      <xdr:col>21</xdr:col>
      <xdr:colOff>69274</xdr:colOff>
      <xdr:row>6</xdr:row>
      <xdr:rowOff>60238</xdr:rowOff>
    </xdr:to>
    <xdr:pic>
      <xdr:nvPicPr>
        <xdr:cNvPr id="6" name="Picture 5"/>
        <xdr:cNvPicPr>
          <a:picLocks noChangeAspect="1"/>
        </xdr:cNvPicPr>
      </xdr:nvPicPr>
      <xdr:blipFill>
        <a:blip xmlns:r="http://schemas.openxmlformats.org/officeDocument/2006/relationships" r:embed="rId2"/>
        <a:stretch>
          <a:fillRect/>
        </a:stretch>
      </xdr:blipFill>
      <xdr:spPr>
        <a:xfrm>
          <a:off x="8011583" y="2878667"/>
          <a:ext cx="4609524" cy="695238"/>
        </a:xfrm>
        <a:prstGeom prst="rect">
          <a:avLst/>
        </a:prstGeom>
      </xdr:spPr>
    </xdr:pic>
    <xdr:clientData/>
  </xdr:twoCellAnchor>
  <xdr:twoCellAnchor>
    <xdr:from>
      <xdr:col>21</xdr:col>
      <xdr:colOff>451909</xdr:colOff>
      <xdr:row>4</xdr:row>
      <xdr:rowOff>716492</xdr:rowOff>
    </xdr:from>
    <xdr:to>
      <xdr:col>25</xdr:col>
      <xdr:colOff>63500</xdr:colOff>
      <xdr:row>6</xdr:row>
      <xdr:rowOff>0</xdr:rowOff>
    </xdr:to>
    <xdr:sp macro="" textlink="">
      <xdr:nvSpPr>
        <xdr:cNvPr id="14" name="Rectangular Callout 13"/>
        <xdr:cNvSpPr/>
      </xdr:nvSpPr>
      <xdr:spPr bwMode="auto">
        <a:xfrm>
          <a:off x="13003742" y="2684992"/>
          <a:ext cx="2066925" cy="828675"/>
        </a:xfrm>
        <a:prstGeom prst="wedgeRectCallout">
          <a:avLst>
            <a:gd name="adj1" fmla="val -74231"/>
            <a:gd name="adj2" fmla="val 24757"/>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ctr" defTabSz="914400" rtl="0" eaLnBrk="0" fontAlgn="base" latinLnBrk="0" hangingPunct="0">
            <a:lnSpc>
              <a:spcPct val="100000"/>
            </a:lnSpc>
            <a:spcBef>
              <a:spcPct val="0"/>
            </a:spcBef>
            <a:spcAft>
              <a:spcPct val="0"/>
            </a:spcAft>
            <a:buClrTx/>
            <a:buSzTx/>
            <a:buFontTx/>
            <a:buNone/>
            <a:tabLst/>
          </a:pPr>
          <a:r>
            <a:rPr kumimoji="0" lang="en-NZ" sz="1050" b="1" i="0" u="none" strike="noStrike" cap="none" normalizeH="0" baseline="0">
              <a:ln>
                <a:noFill/>
              </a:ln>
              <a:solidFill>
                <a:schemeClr val="bg1"/>
              </a:solidFill>
              <a:effectLst/>
              <a:latin typeface="+mn-lt"/>
            </a:rPr>
            <a:t>A red triangle signals a comment is present to provide further information. Hover over the cell with your cursor to read it.</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0.76574</cdr:x>
      <cdr:y>0.01653</cdr:y>
    </cdr:from>
    <cdr:to>
      <cdr:x>0.99561</cdr:x>
      <cdr:y>0.21625</cdr:y>
    </cdr:to>
    <cdr:sp macro="" textlink="">
      <cdr:nvSpPr>
        <cdr:cNvPr id="2" name="TextBox 1"/>
        <cdr:cNvSpPr txBox="1"/>
      </cdr:nvSpPr>
      <cdr:spPr>
        <a:xfrm xmlns:a="http://schemas.openxmlformats.org/drawingml/2006/main">
          <a:off x="3659475" y="41639"/>
          <a:ext cx="1098550" cy="5030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Increase in Production  (kgMS)</a:t>
          </a:r>
        </a:p>
      </cdr:txBody>
    </cdr:sp>
  </cdr:relSizeAnchor>
  <cdr:relSizeAnchor xmlns:cdr="http://schemas.openxmlformats.org/drawingml/2006/chartDrawing">
    <cdr:from>
      <cdr:x>0.76017</cdr:x>
      <cdr:y>0.194</cdr:y>
    </cdr:from>
    <cdr:to>
      <cdr:x>0.88052</cdr:x>
      <cdr:y>0.65208</cdr:y>
    </cdr:to>
    <cdr:sp macro="" textlink="">
      <cdr:nvSpPr>
        <cdr:cNvPr id="3" name="TextBox 1"/>
        <cdr:cNvSpPr txBox="1"/>
      </cdr:nvSpPr>
      <cdr:spPr>
        <a:xfrm xmlns:a="http://schemas.openxmlformats.org/drawingml/2006/main">
          <a:off x="3632856" y="488657"/>
          <a:ext cx="575153" cy="11538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-50%</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+10%</a:t>
          </a:r>
        </a:p>
      </cdr:txBody>
    </cdr:sp>
  </cdr:relSizeAnchor>
  <cdr:relSizeAnchor xmlns:cdr="http://schemas.openxmlformats.org/drawingml/2006/chartDrawing">
    <cdr:from>
      <cdr:x>0.20772</cdr:x>
      <cdr:y>0.65462</cdr:y>
    </cdr:from>
    <cdr:to>
      <cdr:x>0.8215</cdr:x>
      <cdr:y>0.75827</cdr:y>
    </cdr:to>
    <cdr:sp macro="" textlink="">
      <cdr:nvSpPr>
        <cdr:cNvPr id="4" name="TextBox 1"/>
        <cdr:cNvSpPr txBox="1"/>
      </cdr:nvSpPr>
      <cdr:spPr>
        <a:xfrm xmlns:a="http://schemas.openxmlformats.org/drawingml/2006/main">
          <a:off x="992717" y="1648884"/>
          <a:ext cx="2933248" cy="261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644525</xdr:colOff>
      <xdr:row>179</xdr:row>
      <xdr:rowOff>96947</xdr:rowOff>
    </xdr:from>
    <xdr:to>
      <xdr:col>3</xdr:col>
      <xdr:colOff>664029</xdr:colOff>
      <xdr:row>200</xdr:row>
      <xdr:rowOff>178641</xdr:rowOff>
    </xdr:to>
    <xdr:pic>
      <xdr:nvPicPr>
        <xdr:cNvPr id="17" name="Picture 16"/>
        <xdr:cNvPicPr>
          <a:picLocks noChangeAspect="1"/>
        </xdr:cNvPicPr>
      </xdr:nvPicPr>
      <xdr:blipFill>
        <a:blip xmlns:r="http://schemas.openxmlformats.org/officeDocument/2006/relationships" r:embed="rId1"/>
        <a:stretch>
          <a:fillRect/>
        </a:stretch>
      </xdr:blipFill>
      <xdr:spPr>
        <a:xfrm>
          <a:off x="644525" y="37844522"/>
          <a:ext cx="5420179" cy="4082194"/>
        </a:xfrm>
        <a:prstGeom prst="rect">
          <a:avLst/>
        </a:prstGeom>
        <a:ln>
          <a:solidFill>
            <a:schemeClr val="accent3">
              <a:lumMod val="60000"/>
              <a:lumOff val="40000"/>
            </a:schemeClr>
          </a:solidFill>
        </a:ln>
      </xdr:spPr>
    </xdr:pic>
    <xdr:clientData/>
  </xdr:twoCellAnchor>
  <xdr:twoCellAnchor editAs="oneCell">
    <xdr:from>
      <xdr:col>4</xdr:col>
      <xdr:colOff>642942</xdr:colOff>
      <xdr:row>179</xdr:row>
      <xdr:rowOff>139243</xdr:rowOff>
    </xdr:from>
    <xdr:to>
      <xdr:col>10</xdr:col>
      <xdr:colOff>142876</xdr:colOff>
      <xdr:row>201</xdr:row>
      <xdr:rowOff>20741</xdr:rowOff>
    </xdr:to>
    <xdr:pic>
      <xdr:nvPicPr>
        <xdr:cNvPr id="18" name="Picture 17"/>
        <xdr:cNvPicPr>
          <a:picLocks noChangeAspect="1"/>
        </xdr:cNvPicPr>
      </xdr:nvPicPr>
      <xdr:blipFill>
        <a:blip xmlns:r="http://schemas.openxmlformats.org/officeDocument/2006/relationships" r:embed="rId2"/>
        <a:stretch>
          <a:fillRect/>
        </a:stretch>
      </xdr:blipFill>
      <xdr:spPr>
        <a:xfrm>
          <a:off x="7034217" y="37886818"/>
          <a:ext cx="5443534" cy="4072498"/>
        </a:xfrm>
        <a:prstGeom prst="rect">
          <a:avLst/>
        </a:prstGeom>
        <a:ln>
          <a:solidFill>
            <a:schemeClr val="accent3">
              <a:lumMod val="60000"/>
              <a:lumOff val="40000"/>
            </a:schemeClr>
          </a:solidFill>
        </a:ln>
      </xdr:spPr>
    </xdr:pic>
    <xdr:clientData/>
  </xdr:twoCellAnchor>
  <xdr:twoCellAnchor editAs="oneCell">
    <xdr:from>
      <xdr:col>0</xdr:col>
      <xdr:colOff>635001</xdr:colOff>
      <xdr:row>201</xdr:row>
      <xdr:rowOff>87479</xdr:rowOff>
    </xdr:from>
    <xdr:to>
      <xdr:col>3</xdr:col>
      <xdr:colOff>665752</xdr:colOff>
      <xdr:row>222</xdr:row>
      <xdr:rowOff>156581</xdr:rowOff>
    </xdr:to>
    <xdr:pic>
      <xdr:nvPicPr>
        <xdr:cNvPr id="19" name="Picture 18"/>
        <xdr:cNvPicPr>
          <a:picLocks noChangeAspect="1"/>
        </xdr:cNvPicPr>
      </xdr:nvPicPr>
      <xdr:blipFill>
        <a:blip xmlns:r="http://schemas.openxmlformats.org/officeDocument/2006/relationships" r:embed="rId3"/>
        <a:stretch>
          <a:fillRect/>
        </a:stretch>
      </xdr:blipFill>
      <xdr:spPr>
        <a:xfrm>
          <a:off x="635001" y="42981729"/>
          <a:ext cx="5412376" cy="4069602"/>
        </a:xfrm>
        <a:prstGeom prst="rect">
          <a:avLst/>
        </a:prstGeom>
        <a:ln>
          <a:solidFill>
            <a:schemeClr val="accent3">
              <a:lumMod val="60000"/>
              <a:lumOff val="40000"/>
            </a:schemeClr>
          </a:solidFill>
        </a:ln>
      </xdr:spPr>
    </xdr:pic>
    <xdr:clientData/>
  </xdr:twoCellAnchor>
  <xdr:twoCellAnchor editAs="oneCell">
    <xdr:from>
      <xdr:col>4</xdr:col>
      <xdr:colOff>647703</xdr:colOff>
      <xdr:row>201</xdr:row>
      <xdr:rowOff>125978</xdr:rowOff>
    </xdr:from>
    <xdr:to>
      <xdr:col>10</xdr:col>
      <xdr:colOff>156073</xdr:colOff>
      <xdr:row>223</xdr:row>
      <xdr:rowOff>11378</xdr:rowOff>
    </xdr:to>
    <xdr:pic>
      <xdr:nvPicPr>
        <xdr:cNvPr id="21" name="Picture 20"/>
        <xdr:cNvPicPr>
          <a:picLocks noChangeAspect="1"/>
        </xdr:cNvPicPr>
      </xdr:nvPicPr>
      <xdr:blipFill>
        <a:blip xmlns:r="http://schemas.openxmlformats.org/officeDocument/2006/relationships" r:embed="rId4"/>
        <a:stretch>
          <a:fillRect/>
        </a:stretch>
      </xdr:blipFill>
      <xdr:spPr>
        <a:xfrm>
          <a:off x="7038978" y="42064553"/>
          <a:ext cx="5451970" cy="4076400"/>
        </a:xfrm>
        <a:prstGeom prst="rect">
          <a:avLst/>
        </a:prstGeom>
        <a:ln>
          <a:solidFill>
            <a:schemeClr val="accent3">
              <a:lumMod val="60000"/>
              <a:lumOff val="40000"/>
            </a:schemeClr>
          </a:solidFill>
        </a:ln>
      </xdr:spPr>
    </xdr:pic>
    <xdr:clientData/>
  </xdr:twoCellAnchor>
  <xdr:twoCellAnchor>
    <xdr:from>
      <xdr:col>0</xdr:col>
      <xdr:colOff>976312</xdr:colOff>
      <xdr:row>147</xdr:row>
      <xdr:rowOff>3173</xdr:rowOff>
    </xdr:from>
    <xdr:to>
      <xdr:col>3</xdr:col>
      <xdr:colOff>976311</xdr:colOff>
      <xdr:row>159</xdr:row>
      <xdr:rowOff>190498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519113</xdr:colOff>
      <xdr:row>147</xdr:row>
      <xdr:rowOff>4499</xdr:rowOff>
    </xdr:from>
    <xdr:to>
      <xdr:col>10</xdr:col>
      <xdr:colOff>973932</xdr:colOff>
      <xdr:row>159</xdr:row>
      <xdr:rowOff>180975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988219</xdr:colOff>
      <xdr:row>164</xdr:row>
      <xdr:rowOff>120917</xdr:rowOff>
    </xdr:from>
    <xdr:to>
      <xdr:col>3</xdr:col>
      <xdr:colOff>988218</xdr:colOff>
      <xdr:row>177</xdr:row>
      <xdr:rowOff>104775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507205</xdr:colOff>
      <xdr:row>164</xdr:row>
      <xdr:rowOff>133349</xdr:rowOff>
    </xdr:from>
    <xdr:to>
      <xdr:col>10</xdr:col>
      <xdr:colOff>959642</xdr:colOff>
      <xdr:row>177</xdr:row>
      <xdr:rowOff>133350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519113</xdr:colOff>
      <xdr:row>130</xdr:row>
      <xdr:rowOff>11909</xdr:rowOff>
    </xdr:from>
    <xdr:to>
      <xdr:col>10</xdr:col>
      <xdr:colOff>973931</xdr:colOff>
      <xdr:row>143</xdr:row>
      <xdr:rowOff>11906</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976312</xdr:colOff>
      <xdr:row>130</xdr:row>
      <xdr:rowOff>11906</xdr:rowOff>
    </xdr:from>
    <xdr:to>
      <xdr:col>3</xdr:col>
      <xdr:colOff>976312</xdr:colOff>
      <xdr:row>143</xdr:row>
      <xdr:rowOff>23811</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135</xdr:row>
      <xdr:rowOff>11906</xdr:rowOff>
    </xdr:from>
    <xdr:to>
      <xdr:col>0</xdr:col>
      <xdr:colOff>892968</xdr:colOff>
      <xdr:row>137</xdr:row>
      <xdr:rowOff>119064</xdr:rowOff>
    </xdr:to>
    <xdr:sp macro="" textlink="">
      <xdr:nvSpPr>
        <xdr:cNvPr id="28" name="TextBox 9"/>
        <xdr:cNvSpPr txBox="1"/>
      </xdr:nvSpPr>
      <xdr:spPr>
        <a:xfrm>
          <a:off x="0" y="30408562"/>
          <a:ext cx="892968" cy="4881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36000" tIns="0" rIns="36000" bIns="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NZ" sz="1100" b="1"/>
            <a:t>OUR ESTIMATE</a:t>
          </a:r>
        </a:p>
      </xdr:txBody>
    </xdr:sp>
    <xdr:clientData/>
  </xdr:twoCellAnchor>
  <xdr:twoCellAnchor>
    <xdr:from>
      <xdr:col>4</xdr:col>
      <xdr:colOff>547688</xdr:colOff>
      <xdr:row>135</xdr:row>
      <xdr:rowOff>0</xdr:rowOff>
    </xdr:from>
    <xdr:to>
      <xdr:col>5</xdr:col>
      <xdr:colOff>464344</xdr:colOff>
      <xdr:row>137</xdr:row>
      <xdr:rowOff>95250</xdr:rowOff>
    </xdr:to>
    <xdr:sp macro="" textlink="">
      <xdr:nvSpPr>
        <xdr:cNvPr id="29" name="TextBox 17"/>
        <xdr:cNvSpPr txBox="1"/>
      </xdr:nvSpPr>
      <xdr:spPr>
        <a:xfrm>
          <a:off x="6929438" y="30396656"/>
          <a:ext cx="9048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36000" tIns="0" rIns="36000" bIns="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NZ" sz="1100" b="1" i="0" u="none" strike="noStrike">
              <a:solidFill>
                <a:schemeClr val="dk1"/>
              </a:solidFill>
              <a:effectLst/>
              <a:latin typeface="+mn-lt"/>
              <a:ea typeface="+mn-ea"/>
              <a:cs typeface="+mn-cs"/>
            </a:rPr>
            <a:t>YOUR </a:t>
          </a:r>
        </a:p>
        <a:p>
          <a:pPr algn="ctr"/>
          <a:r>
            <a:rPr lang="en-NZ" sz="1100" b="1" i="0" u="none" strike="noStrike">
              <a:solidFill>
                <a:schemeClr val="dk1"/>
              </a:solidFill>
              <a:effectLst/>
              <a:latin typeface="+mn-lt"/>
              <a:ea typeface="+mn-ea"/>
              <a:cs typeface="+mn-cs"/>
            </a:rPr>
            <a:t>VALUES</a:t>
          </a:r>
          <a:endParaRPr lang="en-NZ" sz="1100" b="1" i="0"/>
        </a:p>
      </xdr:txBody>
    </xdr:sp>
    <xdr:clientData/>
  </xdr:twoCellAnchor>
  <xdr:twoCellAnchor>
    <xdr:from>
      <xdr:col>0</xdr:col>
      <xdr:colOff>0</xdr:colOff>
      <xdr:row>152</xdr:row>
      <xdr:rowOff>0</xdr:rowOff>
    </xdr:from>
    <xdr:to>
      <xdr:col>0</xdr:col>
      <xdr:colOff>892968</xdr:colOff>
      <xdr:row>154</xdr:row>
      <xdr:rowOff>107158</xdr:rowOff>
    </xdr:to>
    <xdr:sp macro="" textlink="">
      <xdr:nvSpPr>
        <xdr:cNvPr id="30" name="TextBox 9"/>
        <xdr:cNvSpPr txBox="1"/>
      </xdr:nvSpPr>
      <xdr:spPr>
        <a:xfrm>
          <a:off x="0" y="33647063"/>
          <a:ext cx="892968" cy="4881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36000" tIns="0" rIns="36000" bIns="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NZ" sz="1100" b="1"/>
            <a:t>OUR ESTIMATE</a:t>
          </a:r>
        </a:p>
      </xdr:txBody>
    </xdr:sp>
    <xdr:clientData/>
  </xdr:twoCellAnchor>
  <xdr:twoCellAnchor>
    <xdr:from>
      <xdr:col>4</xdr:col>
      <xdr:colOff>523876</xdr:colOff>
      <xdr:row>152</xdr:row>
      <xdr:rowOff>-1</xdr:rowOff>
    </xdr:from>
    <xdr:to>
      <xdr:col>5</xdr:col>
      <xdr:colOff>440532</xdr:colOff>
      <xdr:row>154</xdr:row>
      <xdr:rowOff>95249</xdr:rowOff>
    </xdr:to>
    <xdr:sp macro="" textlink="">
      <xdr:nvSpPr>
        <xdr:cNvPr id="31" name="TextBox 17"/>
        <xdr:cNvSpPr txBox="1"/>
      </xdr:nvSpPr>
      <xdr:spPr>
        <a:xfrm>
          <a:off x="6905626" y="33647062"/>
          <a:ext cx="9048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36000" tIns="0" rIns="36000" bIns="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NZ" sz="1100" b="1" i="0">
              <a:solidFill>
                <a:schemeClr val="dk1"/>
              </a:solidFill>
              <a:effectLst/>
              <a:latin typeface="+mn-lt"/>
              <a:ea typeface="+mn-ea"/>
              <a:cs typeface="+mn-cs"/>
            </a:rPr>
            <a:t>YOUR </a:t>
          </a:r>
          <a:endParaRPr lang="en-NZ">
            <a:effectLst/>
          </a:endParaRPr>
        </a:p>
        <a:p>
          <a:pPr algn="ctr"/>
          <a:r>
            <a:rPr lang="en-NZ" sz="1100" b="1" i="0">
              <a:solidFill>
                <a:schemeClr val="dk1"/>
              </a:solidFill>
              <a:effectLst/>
              <a:latin typeface="+mn-lt"/>
              <a:ea typeface="+mn-ea"/>
              <a:cs typeface="+mn-cs"/>
            </a:rPr>
            <a:t>VALUES</a:t>
          </a:r>
          <a:endParaRPr lang="en-NZ">
            <a:effectLst/>
          </a:endParaRPr>
        </a:p>
      </xdr:txBody>
    </xdr:sp>
    <xdr:clientData/>
  </xdr:twoCellAnchor>
  <xdr:twoCellAnchor>
    <xdr:from>
      <xdr:col>4</xdr:col>
      <xdr:colOff>511969</xdr:colOff>
      <xdr:row>170</xdr:row>
      <xdr:rowOff>0</xdr:rowOff>
    </xdr:from>
    <xdr:to>
      <xdr:col>5</xdr:col>
      <xdr:colOff>428625</xdr:colOff>
      <xdr:row>172</xdr:row>
      <xdr:rowOff>95250</xdr:rowOff>
    </xdr:to>
    <xdr:sp macro="" textlink="">
      <xdr:nvSpPr>
        <xdr:cNvPr id="32" name="TextBox 17"/>
        <xdr:cNvSpPr txBox="1"/>
      </xdr:nvSpPr>
      <xdr:spPr>
        <a:xfrm>
          <a:off x="6893719" y="37076063"/>
          <a:ext cx="904875"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36000" tIns="0" rIns="36000" bIns="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NZ" sz="1100" b="1" i="0">
              <a:solidFill>
                <a:schemeClr val="dk1"/>
              </a:solidFill>
              <a:effectLst/>
              <a:latin typeface="+mn-lt"/>
              <a:ea typeface="+mn-ea"/>
              <a:cs typeface="+mn-cs"/>
            </a:rPr>
            <a:t>YOUR </a:t>
          </a:r>
          <a:endParaRPr lang="en-NZ">
            <a:effectLst/>
          </a:endParaRPr>
        </a:p>
        <a:p>
          <a:pPr algn="ctr"/>
          <a:r>
            <a:rPr lang="en-NZ" sz="1100" b="1" i="0">
              <a:solidFill>
                <a:schemeClr val="dk1"/>
              </a:solidFill>
              <a:effectLst/>
              <a:latin typeface="+mn-lt"/>
              <a:ea typeface="+mn-ea"/>
              <a:cs typeface="+mn-cs"/>
            </a:rPr>
            <a:t>VALUES</a:t>
          </a:r>
          <a:endParaRPr lang="en-NZ">
            <a:effectLst/>
          </a:endParaRPr>
        </a:p>
      </xdr:txBody>
    </xdr:sp>
    <xdr:clientData/>
  </xdr:twoCellAnchor>
  <xdr:twoCellAnchor>
    <xdr:from>
      <xdr:col>0</xdr:col>
      <xdr:colOff>0</xdr:colOff>
      <xdr:row>170</xdr:row>
      <xdr:rowOff>0</xdr:rowOff>
    </xdr:from>
    <xdr:to>
      <xdr:col>0</xdr:col>
      <xdr:colOff>892968</xdr:colOff>
      <xdr:row>172</xdr:row>
      <xdr:rowOff>107158</xdr:rowOff>
    </xdr:to>
    <xdr:sp macro="" textlink="">
      <xdr:nvSpPr>
        <xdr:cNvPr id="33" name="TextBox 9"/>
        <xdr:cNvSpPr txBox="1"/>
      </xdr:nvSpPr>
      <xdr:spPr>
        <a:xfrm>
          <a:off x="0" y="37076063"/>
          <a:ext cx="892968" cy="4881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lIns="36000" tIns="0" rIns="36000" bIns="0" rtlCol="0" anchor="ctr" anchorCtr="0"/>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NZ" sz="1100" b="1"/>
            <a:t>OUR ESTIMATE</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0.78146</cdr:x>
      <cdr:y>0.09221</cdr:y>
    </cdr:from>
    <cdr:to>
      <cdr:x>1</cdr:x>
      <cdr:y>0.29186</cdr:y>
    </cdr:to>
    <cdr:sp macro="" textlink="">
      <cdr:nvSpPr>
        <cdr:cNvPr id="2" name="TextBox 1"/>
        <cdr:cNvSpPr txBox="1"/>
      </cdr:nvSpPr>
      <cdr:spPr>
        <a:xfrm xmlns:a="http://schemas.openxmlformats.org/drawingml/2006/main">
          <a:off x="4214813" y="228065"/>
          <a:ext cx="1178717" cy="493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t>Feed Price (c/kgDM)</a:t>
          </a:r>
        </a:p>
      </cdr:txBody>
    </cdr:sp>
  </cdr:relSizeAnchor>
  <cdr:relSizeAnchor xmlns:cdr="http://schemas.openxmlformats.org/drawingml/2006/chartDrawing">
    <cdr:from>
      <cdr:x>0.77647</cdr:x>
      <cdr:y>0.21143</cdr:y>
    </cdr:from>
    <cdr:to>
      <cdr:x>0.89647</cdr:x>
      <cdr:y>0.66691</cdr:y>
    </cdr:to>
    <cdr:sp macro="" textlink="">
      <cdr:nvSpPr>
        <cdr:cNvPr id="3" name="TextBox 1"/>
        <cdr:cNvSpPr txBox="1"/>
      </cdr:nvSpPr>
      <cdr:spPr>
        <a:xfrm xmlns:a="http://schemas.openxmlformats.org/drawingml/2006/main">
          <a:off x="3741218" y="538043"/>
          <a:ext cx="578189" cy="1159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+15%</a:t>
          </a:r>
        </a:p>
      </cdr:txBody>
    </cdr:sp>
  </cdr:relSizeAnchor>
  <cdr:relSizeAnchor xmlns:cdr="http://schemas.openxmlformats.org/drawingml/2006/chartDrawing">
    <cdr:from>
      <cdr:x>0.20063</cdr:x>
      <cdr:y>0.68814</cdr:y>
    </cdr:from>
    <cdr:to>
      <cdr:x>0.80941</cdr:x>
      <cdr:y>0.79073</cdr:y>
    </cdr:to>
    <cdr:sp macro="" textlink="">
      <cdr:nvSpPr>
        <cdr:cNvPr id="4" name="TextBox 1"/>
        <cdr:cNvSpPr txBox="1"/>
      </cdr:nvSpPr>
      <cdr:spPr>
        <a:xfrm xmlns:a="http://schemas.openxmlformats.org/drawingml/2006/main">
          <a:off x="1015206" y="1996678"/>
          <a:ext cx="3080544" cy="29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userShapes>
</file>

<file path=xl/drawings/drawing13.xml><?xml version="1.0" encoding="utf-8"?>
<c:userShapes xmlns:c="http://schemas.openxmlformats.org/drawingml/2006/chart">
  <cdr:relSizeAnchor xmlns:cdr="http://schemas.openxmlformats.org/drawingml/2006/chartDrawing">
    <cdr:from>
      <cdr:x>0.78571</cdr:x>
      <cdr:y>0.06924</cdr:y>
    </cdr:from>
    <cdr:to>
      <cdr:x>0.99549</cdr:x>
      <cdr:y>0.26889</cdr:y>
    </cdr:to>
    <cdr:sp macro="" textlink="">
      <cdr:nvSpPr>
        <cdr:cNvPr id="2" name="TextBox 1"/>
        <cdr:cNvSpPr txBox="1"/>
      </cdr:nvSpPr>
      <cdr:spPr>
        <a:xfrm xmlns:a="http://schemas.openxmlformats.org/drawingml/2006/main">
          <a:off x="3758368" y="175929"/>
          <a:ext cx="1003463" cy="5072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Feed Price (c/kgDM)</a:t>
          </a:r>
        </a:p>
      </cdr:txBody>
    </cdr:sp>
  </cdr:relSizeAnchor>
  <cdr:relSizeAnchor xmlns:cdr="http://schemas.openxmlformats.org/drawingml/2006/chartDrawing">
    <cdr:from>
      <cdr:x>0.2218</cdr:x>
      <cdr:y>0.68179</cdr:y>
    </cdr:from>
    <cdr:to>
      <cdr:x>0.83059</cdr:x>
      <cdr:y>0.78493</cdr:y>
    </cdr:to>
    <cdr:sp macro="" textlink="">
      <cdr:nvSpPr>
        <cdr:cNvPr id="3" name="TextBox 1"/>
        <cdr:cNvSpPr txBox="1"/>
      </cdr:nvSpPr>
      <cdr:spPr>
        <a:xfrm xmlns:a="http://schemas.openxmlformats.org/drawingml/2006/main">
          <a:off x="1122362" y="1967706"/>
          <a:ext cx="3080544" cy="29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dr:relSizeAnchor xmlns:cdr="http://schemas.openxmlformats.org/drawingml/2006/chartDrawing">
    <cdr:from>
      <cdr:x>0.77212</cdr:x>
      <cdr:y>0.19432</cdr:y>
    </cdr:from>
    <cdr:to>
      <cdr:x>0.89212</cdr:x>
      <cdr:y>0.65224</cdr:y>
    </cdr:to>
    <cdr:sp macro="" textlink="">
      <cdr:nvSpPr>
        <cdr:cNvPr id="4" name="TextBox 1"/>
        <cdr:cNvSpPr txBox="1"/>
      </cdr:nvSpPr>
      <cdr:spPr>
        <a:xfrm xmlns:a="http://schemas.openxmlformats.org/drawingml/2006/main">
          <a:off x="3693338" y="493738"/>
          <a:ext cx="574009" cy="1163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+15%</a:t>
          </a:r>
        </a:p>
      </cdr:txBody>
    </cdr:sp>
  </cdr:relSizeAnchor>
</c:userShapes>
</file>

<file path=xl/drawings/drawing14.xml><?xml version="1.0" encoding="utf-8"?>
<c:userShapes xmlns:c="http://schemas.openxmlformats.org/drawingml/2006/chart">
  <cdr:relSizeAnchor xmlns:cdr="http://schemas.openxmlformats.org/drawingml/2006/chartDrawing">
    <cdr:from>
      <cdr:x>0.79524</cdr:x>
      <cdr:y>0.05051</cdr:y>
    </cdr:from>
    <cdr:to>
      <cdr:x>1</cdr:x>
      <cdr:y>0.24909</cdr:y>
    </cdr:to>
    <cdr:sp macro="" textlink="">
      <cdr:nvSpPr>
        <cdr:cNvPr id="2" name="TextBox 1"/>
        <cdr:cNvSpPr txBox="1"/>
      </cdr:nvSpPr>
      <cdr:spPr>
        <a:xfrm xmlns:a="http://schemas.openxmlformats.org/drawingml/2006/main">
          <a:off x="3821594" y="130897"/>
          <a:ext cx="983992" cy="514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System Benefits (TDM)</a:t>
          </a:r>
        </a:p>
      </cdr:txBody>
    </cdr:sp>
  </cdr:relSizeAnchor>
  <cdr:relSizeAnchor xmlns:cdr="http://schemas.openxmlformats.org/drawingml/2006/chartDrawing">
    <cdr:from>
      <cdr:x>0.19546</cdr:x>
      <cdr:y>0.69047</cdr:y>
    </cdr:from>
    <cdr:to>
      <cdr:x>0.80282</cdr:x>
      <cdr:y>0.79305</cdr:y>
    </cdr:to>
    <cdr:sp macro="" textlink="">
      <cdr:nvSpPr>
        <cdr:cNvPr id="3" name="TextBox 1"/>
        <cdr:cNvSpPr txBox="1"/>
      </cdr:nvSpPr>
      <cdr:spPr>
        <a:xfrm xmlns:a="http://schemas.openxmlformats.org/drawingml/2006/main">
          <a:off x="991395" y="2003425"/>
          <a:ext cx="3080544" cy="29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dr:relSizeAnchor xmlns:cdr="http://schemas.openxmlformats.org/drawingml/2006/chartDrawing">
    <cdr:from>
      <cdr:x>0.76588</cdr:x>
      <cdr:y>0.23106</cdr:y>
    </cdr:from>
    <cdr:to>
      <cdr:x>0.8856</cdr:x>
      <cdr:y>0.68653</cdr:y>
    </cdr:to>
    <cdr:sp macro="" textlink="">
      <cdr:nvSpPr>
        <cdr:cNvPr id="5" name="TextBox 1"/>
        <cdr:cNvSpPr txBox="1"/>
      </cdr:nvSpPr>
      <cdr:spPr>
        <a:xfrm xmlns:a="http://schemas.openxmlformats.org/drawingml/2006/main">
          <a:off x="3680502" y="598765"/>
          <a:ext cx="575325" cy="11802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-50%</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+50%</a:t>
          </a:r>
        </a:p>
      </cdr:txBody>
    </cdr:sp>
  </cdr:relSizeAnchor>
</c:userShapes>
</file>

<file path=xl/drawings/drawing15.xml><?xml version="1.0" encoding="utf-8"?>
<c:userShapes xmlns:c="http://schemas.openxmlformats.org/drawingml/2006/chart">
  <cdr:relSizeAnchor xmlns:cdr="http://schemas.openxmlformats.org/drawingml/2006/chartDrawing">
    <cdr:from>
      <cdr:x>0.79097</cdr:x>
      <cdr:y>0.05956</cdr:y>
    </cdr:from>
    <cdr:to>
      <cdr:x>1</cdr:x>
      <cdr:y>0.25979</cdr:y>
    </cdr:to>
    <cdr:sp macro="" textlink="">
      <cdr:nvSpPr>
        <cdr:cNvPr id="3" name="TextBox 1"/>
        <cdr:cNvSpPr txBox="1"/>
      </cdr:nvSpPr>
      <cdr:spPr>
        <a:xfrm xmlns:a="http://schemas.openxmlformats.org/drawingml/2006/main">
          <a:off x="3803395" y="154559"/>
          <a:ext cx="1005125" cy="5196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System Benefits (TDM)</a:t>
          </a:r>
        </a:p>
      </cdr:txBody>
    </cdr:sp>
  </cdr:relSizeAnchor>
  <cdr:relSizeAnchor xmlns:cdr="http://schemas.openxmlformats.org/drawingml/2006/chartDrawing">
    <cdr:from>
      <cdr:x>0.20818</cdr:x>
      <cdr:y>0.68791</cdr:y>
    </cdr:from>
    <cdr:to>
      <cdr:x>0.8184</cdr:x>
      <cdr:y>0.79134</cdr:y>
    </cdr:to>
    <cdr:sp macro="" textlink="">
      <cdr:nvSpPr>
        <cdr:cNvPr id="4" name="TextBox 1"/>
        <cdr:cNvSpPr txBox="1"/>
      </cdr:nvSpPr>
      <cdr:spPr>
        <a:xfrm xmlns:a="http://schemas.openxmlformats.org/drawingml/2006/main">
          <a:off x="1050925" y="1979613"/>
          <a:ext cx="3080544" cy="29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dr:relSizeAnchor xmlns:cdr="http://schemas.openxmlformats.org/drawingml/2006/chartDrawing">
    <cdr:from>
      <cdr:x>0.76478</cdr:x>
      <cdr:y>0.23747</cdr:y>
    </cdr:from>
    <cdr:to>
      <cdr:x>0.88506</cdr:x>
      <cdr:y>0.69672</cdr:y>
    </cdr:to>
    <cdr:sp macro="" textlink="">
      <cdr:nvSpPr>
        <cdr:cNvPr id="5" name="TextBox 1"/>
        <cdr:cNvSpPr txBox="1"/>
      </cdr:nvSpPr>
      <cdr:spPr>
        <a:xfrm xmlns:a="http://schemas.openxmlformats.org/drawingml/2006/main">
          <a:off x="3677460" y="616262"/>
          <a:ext cx="578369" cy="1191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-50%</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+50%</a:t>
          </a:r>
        </a:p>
      </cdr:txBody>
    </cdr:sp>
  </cdr:relSizeAnchor>
</c:userShapes>
</file>

<file path=xl/drawings/drawing16.xml><?xml version="1.0" encoding="utf-8"?>
<c:userShapes xmlns:c="http://schemas.openxmlformats.org/drawingml/2006/chart">
  <cdr:relSizeAnchor xmlns:cdr="http://schemas.openxmlformats.org/drawingml/2006/chartDrawing">
    <cdr:from>
      <cdr:x>0.78663</cdr:x>
      <cdr:y>0.00916</cdr:y>
    </cdr:from>
    <cdr:to>
      <cdr:x>0.99375</cdr:x>
      <cdr:y>0.20888</cdr:y>
    </cdr:to>
    <cdr:sp macro="" textlink="">
      <cdr:nvSpPr>
        <cdr:cNvPr id="4" name="TextBox 1"/>
        <cdr:cNvSpPr txBox="1"/>
      </cdr:nvSpPr>
      <cdr:spPr>
        <a:xfrm xmlns:a="http://schemas.openxmlformats.org/drawingml/2006/main">
          <a:off x="3643313" y="22794"/>
          <a:ext cx="959271" cy="4969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Increase in Production  (kgMS)</a:t>
          </a:r>
        </a:p>
      </cdr:txBody>
    </cdr:sp>
  </cdr:relSizeAnchor>
  <cdr:relSizeAnchor xmlns:cdr="http://schemas.openxmlformats.org/drawingml/2006/chartDrawing">
    <cdr:from>
      <cdr:x>0.75518</cdr:x>
      <cdr:y>0.1982</cdr:y>
    </cdr:from>
    <cdr:to>
      <cdr:x>0.88668</cdr:x>
      <cdr:y>0.65628</cdr:y>
    </cdr:to>
    <cdr:sp macro="" textlink="">
      <cdr:nvSpPr>
        <cdr:cNvPr id="5" name="TextBox 1"/>
        <cdr:cNvSpPr txBox="1"/>
      </cdr:nvSpPr>
      <cdr:spPr>
        <a:xfrm xmlns:a="http://schemas.openxmlformats.org/drawingml/2006/main">
          <a:off x="3631958" y="499240"/>
          <a:ext cx="632434" cy="11538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-50%</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+10%</a:t>
          </a:r>
        </a:p>
      </cdr:txBody>
    </cdr:sp>
  </cdr:relSizeAnchor>
  <cdr:relSizeAnchor xmlns:cdr="http://schemas.openxmlformats.org/drawingml/2006/chartDrawing">
    <cdr:from>
      <cdr:x>0.21521</cdr:x>
      <cdr:y>0.67143</cdr:y>
    </cdr:from>
    <cdr:to>
      <cdr:x>0.82512</cdr:x>
      <cdr:y>0.77508</cdr:y>
    </cdr:to>
    <cdr:sp macro="" textlink="">
      <cdr:nvSpPr>
        <cdr:cNvPr id="6" name="TextBox 1"/>
        <cdr:cNvSpPr txBox="1"/>
      </cdr:nvSpPr>
      <cdr:spPr>
        <a:xfrm xmlns:a="http://schemas.openxmlformats.org/drawingml/2006/main">
          <a:off x="1035050" y="1691217"/>
          <a:ext cx="2933248" cy="261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userShapes>
</file>

<file path=xl/drawings/drawing17.xml><?xml version="1.0" encoding="utf-8"?>
<c:userShapes xmlns:c="http://schemas.openxmlformats.org/drawingml/2006/chart">
  <cdr:relSizeAnchor xmlns:cdr="http://schemas.openxmlformats.org/drawingml/2006/chartDrawing">
    <cdr:from>
      <cdr:x>0.76574</cdr:x>
      <cdr:y>0.01653</cdr:y>
    </cdr:from>
    <cdr:to>
      <cdr:x>0.99561</cdr:x>
      <cdr:y>0.21625</cdr:y>
    </cdr:to>
    <cdr:sp macro="" textlink="">
      <cdr:nvSpPr>
        <cdr:cNvPr id="2" name="TextBox 1"/>
        <cdr:cNvSpPr txBox="1"/>
      </cdr:nvSpPr>
      <cdr:spPr>
        <a:xfrm xmlns:a="http://schemas.openxmlformats.org/drawingml/2006/main">
          <a:off x="3659475" y="41639"/>
          <a:ext cx="1098550" cy="5030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Increase in Production  (kgMS)</a:t>
          </a:r>
        </a:p>
      </cdr:txBody>
    </cdr:sp>
  </cdr:relSizeAnchor>
  <cdr:relSizeAnchor xmlns:cdr="http://schemas.openxmlformats.org/drawingml/2006/chartDrawing">
    <cdr:from>
      <cdr:x>0.76017</cdr:x>
      <cdr:y>0.194</cdr:y>
    </cdr:from>
    <cdr:to>
      <cdr:x>0.88052</cdr:x>
      <cdr:y>0.65208</cdr:y>
    </cdr:to>
    <cdr:sp macro="" textlink="">
      <cdr:nvSpPr>
        <cdr:cNvPr id="3" name="TextBox 1"/>
        <cdr:cNvSpPr txBox="1"/>
      </cdr:nvSpPr>
      <cdr:spPr>
        <a:xfrm xmlns:a="http://schemas.openxmlformats.org/drawingml/2006/main">
          <a:off x="3632856" y="488657"/>
          <a:ext cx="575153" cy="11538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-50%</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+10%</a:t>
          </a:r>
        </a:p>
      </cdr:txBody>
    </cdr:sp>
  </cdr:relSizeAnchor>
  <cdr:relSizeAnchor xmlns:cdr="http://schemas.openxmlformats.org/drawingml/2006/chartDrawing">
    <cdr:from>
      <cdr:x>0.20772</cdr:x>
      <cdr:y>0.65462</cdr:y>
    </cdr:from>
    <cdr:to>
      <cdr:x>0.8215</cdr:x>
      <cdr:y>0.75827</cdr:y>
    </cdr:to>
    <cdr:sp macro="" textlink="">
      <cdr:nvSpPr>
        <cdr:cNvPr id="4" name="TextBox 1"/>
        <cdr:cNvSpPr txBox="1"/>
      </cdr:nvSpPr>
      <cdr:spPr>
        <a:xfrm xmlns:a="http://schemas.openxmlformats.org/drawingml/2006/main">
          <a:off x="992717" y="1648884"/>
          <a:ext cx="2933248" cy="261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userShapes>
</file>

<file path=xl/drawings/drawing18.xml><?xml version="1.0" encoding="utf-8"?>
<xdr:wsDr xmlns:xdr="http://schemas.openxmlformats.org/drawingml/2006/spreadsheetDrawing" xmlns:a="http://schemas.openxmlformats.org/drawingml/2006/main">
  <xdr:twoCellAnchor>
    <xdr:from>
      <xdr:col>11</xdr:col>
      <xdr:colOff>4763</xdr:colOff>
      <xdr:row>234</xdr:row>
      <xdr:rowOff>3706</xdr:rowOff>
    </xdr:from>
    <xdr:to>
      <xdr:col>15</xdr:col>
      <xdr:colOff>433917</xdr:colOff>
      <xdr:row>248</xdr:row>
      <xdr:rowOff>74084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246592</xdr:colOff>
      <xdr:row>209</xdr:row>
      <xdr:rowOff>59795</xdr:rowOff>
    </xdr:from>
    <xdr:to>
      <xdr:col>21</xdr:col>
      <xdr:colOff>141817</xdr:colOff>
      <xdr:row>223</xdr:row>
      <xdr:rowOff>135995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57</xdr:col>
      <xdr:colOff>600075</xdr:colOff>
      <xdr:row>17</xdr:row>
      <xdr:rowOff>171450</xdr:rowOff>
    </xdr:from>
    <xdr:to>
      <xdr:col>65</xdr:col>
      <xdr:colOff>301767</xdr:colOff>
      <xdr:row>32</xdr:row>
      <xdr:rowOff>66553</xdr:rowOff>
    </xdr:to>
    <xdr:pic>
      <xdr:nvPicPr>
        <xdr:cNvPr id="4" name="Picture 3"/>
        <xdr:cNvPicPr>
          <a:picLocks noChangeAspect="1"/>
        </xdr:cNvPicPr>
      </xdr:nvPicPr>
      <xdr:blipFill>
        <a:blip xmlns:r="http://schemas.openxmlformats.org/officeDocument/2006/relationships" r:embed="rId3"/>
        <a:stretch>
          <a:fillRect/>
        </a:stretch>
      </xdr:blipFill>
      <xdr:spPr>
        <a:xfrm>
          <a:off x="50806350" y="2076450"/>
          <a:ext cx="4578492" cy="2981202"/>
        </a:xfrm>
        <a:prstGeom prst="rect">
          <a:avLst/>
        </a:prstGeom>
      </xdr:spPr>
    </xdr:pic>
    <xdr:clientData/>
  </xdr:twoCellAnchor>
  <xdr:twoCellAnchor>
    <xdr:from>
      <xdr:col>1</xdr:col>
      <xdr:colOff>28575</xdr:colOff>
      <xdr:row>234</xdr:row>
      <xdr:rowOff>10584</xdr:rowOff>
    </xdr:from>
    <xdr:to>
      <xdr:col>5</xdr:col>
      <xdr:colOff>451909</xdr:colOff>
      <xdr:row>248</xdr:row>
      <xdr:rowOff>86784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63499</xdr:colOff>
      <xdr:row>234</xdr:row>
      <xdr:rowOff>10584</xdr:rowOff>
    </xdr:from>
    <xdr:to>
      <xdr:col>10</xdr:col>
      <xdr:colOff>539749</xdr:colOff>
      <xdr:row>248</xdr:row>
      <xdr:rowOff>86784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973667</xdr:colOff>
      <xdr:row>234</xdr:row>
      <xdr:rowOff>0</xdr:rowOff>
    </xdr:from>
    <xdr:to>
      <xdr:col>20</xdr:col>
      <xdr:colOff>635000</xdr:colOff>
      <xdr:row>248</xdr:row>
      <xdr:rowOff>63500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740834</xdr:colOff>
      <xdr:row>234</xdr:row>
      <xdr:rowOff>10583</xdr:rowOff>
    </xdr:from>
    <xdr:to>
      <xdr:col>27</xdr:col>
      <xdr:colOff>825501</xdr:colOff>
      <xdr:row>248</xdr:row>
      <xdr:rowOff>74083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702733</xdr:colOff>
      <xdr:row>237</xdr:row>
      <xdr:rowOff>31749</xdr:rowOff>
    </xdr:from>
    <xdr:to>
      <xdr:col>10</xdr:col>
      <xdr:colOff>402167</xdr:colOff>
      <xdr:row>241</xdr:row>
      <xdr:rowOff>133350</xdr:rowOff>
    </xdr:to>
    <xdr:sp macro="" textlink="">
      <xdr:nvSpPr>
        <xdr:cNvPr id="10" name="Rectangle 9"/>
        <xdr:cNvSpPr/>
      </xdr:nvSpPr>
      <xdr:spPr>
        <a:xfrm>
          <a:off x="9475258" y="43513374"/>
          <a:ext cx="3795184" cy="863601"/>
        </a:xfrm>
        <a:prstGeom prst="rect">
          <a:avLst/>
        </a:prstGeom>
        <a:solidFill>
          <a:schemeClr val="accent6">
            <a:alpha val="29000"/>
          </a:schemeClr>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NZ" sz="1100"/>
        </a:p>
      </xdr:txBody>
    </xdr:sp>
    <xdr:clientData/>
  </xdr:twoCellAnchor>
  <xdr:twoCellAnchor>
    <xdr:from>
      <xdr:col>6</xdr:col>
      <xdr:colOff>0</xdr:colOff>
      <xdr:row>249</xdr:row>
      <xdr:rowOff>0</xdr:rowOff>
    </xdr:from>
    <xdr:to>
      <xdr:col>10</xdr:col>
      <xdr:colOff>476250</xdr:colOff>
      <xdr:row>263</xdr:row>
      <xdr:rowOff>76200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4763</xdr:colOff>
      <xdr:row>239</xdr:row>
      <xdr:rowOff>3706</xdr:rowOff>
    </xdr:from>
    <xdr:to>
      <xdr:col>15</xdr:col>
      <xdr:colOff>433917</xdr:colOff>
      <xdr:row>253</xdr:row>
      <xdr:rowOff>74084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45509</xdr:colOff>
      <xdr:row>218</xdr:row>
      <xdr:rowOff>123295</xdr:rowOff>
    </xdr:from>
    <xdr:to>
      <xdr:col>23</xdr:col>
      <xdr:colOff>406400</xdr:colOff>
      <xdr:row>232</xdr:row>
      <xdr:rowOff>8995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59</xdr:col>
      <xdr:colOff>230981</xdr:colOff>
      <xdr:row>10</xdr:row>
      <xdr:rowOff>123825</xdr:rowOff>
    </xdr:from>
    <xdr:to>
      <xdr:col>66</xdr:col>
      <xdr:colOff>539892</xdr:colOff>
      <xdr:row>25</xdr:row>
      <xdr:rowOff>41946</xdr:rowOff>
    </xdr:to>
    <xdr:pic>
      <xdr:nvPicPr>
        <xdr:cNvPr id="5" name="Picture 4"/>
        <xdr:cNvPicPr>
          <a:picLocks noChangeAspect="1"/>
        </xdr:cNvPicPr>
      </xdr:nvPicPr>
      <xdr:blipFill>
        <a:blip xmlns:r="http://schemas.openxmlformats.org/officeDocument/2006/relationships" r:embed="rId3"/>
        <a:stretch>
          <a:fillRect/>
        </a:stretch>
      </xdr:blipFill>
      <xdr:spPr>
        <a:xfrm>
          <a:off x="54975919" y="2636044"/>
          <a:ext cx="4559442" cy="2978027"/>
        </a:xfrm>
        <a:prstGeom prst="rect">
          <a:avLst/>
        </a:prstGeom>
      </xdr:spPr>
    </xdr:pic>
    <xdr:clientData/>
  </xdr:twoCellAnchor>
  <xdr:twoCellAnchor>
    <xdr:from>
      <xdr:col>1</xdr:col>
      <xdr:colOff>0</xdr:colOff>
      <xdr:row>239</xdr:row>
      <xdr:rowOff>10584</xdr:rowOff>
    </xdr:from>
    <xdr:to>
      <xdr:col>5</xdr:col>
      <xdr:colOff>423334</xdr:colOff>
      <xdr:row>253</xdr:row>
      <xdr:rowOff>86784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63499</xdr:colOff>
      <xdr:row>239</xdr:row>
      <xdr:rowOff>10584</xdr:rowOff>
    </xdr:from>
    <xdr:to>
      <xdr:col>10</xdr:col>
      <xdr:colOff>539749</xdr:colOff>
      <xdr:row>253</xdr:row>
      <xdr:rowOff>86784</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973667</xdr:colOff>
      <xdr:row>239</xdr:row>
      <xdr:rowOff>0</xdr:rowOff>
    </xdr:from>
    <xdr:to>
      <xdr:col>20</xdr:col>
      <xdr:colOff>635000</xdr:colOff>
      <xdr:row>253</xdr:row>
      <xdr:rowOff>63500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740834</xdr:colOff>
      <xdr:row>239</xdr:row>
      <xdr:rowOff>10583</xdr:rowOff>
    </xdr:from>
    <xdr:to>
      <xdr:col>27</xdr:col>
      <xdr:colOff>825501</xdr:colOff>
      <xdr:row>253</xdr:row>
      <xdr:rowOff>74083</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31750</xdr:colOff>
      <xdr:row>240</xdr:row>
      <xdr:rowOff>21167</xdr:rowOff>
    </xdr:from>
    <xdr:to>
      <xdr:col>3</xdr:col>
      <xdr:colOff>846667</xdr:colOff>
      <xdr:row>249</xdr:row>
      <xdr:rowOff>74083</xdr:rowOff>
    </xdr:to>
    <xdr:sp macro="" textlink="">
      <xdr:nvSpPr>
        <xdr:cNvPr id="6" name="Rectangle 5"/>
        <xdr:cNvSpPr/>
      </xdr:nvSpPr>
      <xdr:spPr>
        <a:xfrm>
          <a:off x="5683250" y="43391667"/>
          <a:ext cx="814917" cy="1767416"/>
        </a:xfrm>
        <a:prstGeom prst="rect">
          <a:avLst/>
        </a:prstGeom>
        <a:solidFill>
          <a:schemeClr val="accent6">
            <a:alpha val="29000"/>
          </a:schemeClr>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NZ" sz="1100"/>
        </a:p>
      </xdr:txBody>
    </xdr:sp>
    <xdr:clientData/>
  </xdr:twoCellAnchor>
  <xdr:twoCellAnchor>
    <xdr:from>
      <xdr:col>6</xdr:col>
      <xdr:colOff>702733</xdr:colOff>
      <xdr:row>242</xdr:row>
      <xdr:rowOff>31749</xdr:rowOff>
    </xdr:from>
    <xdr:to>
      <xdr:col>10</xdr:col>
      <xdr:colOff>402167</xdr:colOff>
      <xdr:row>247</xdr:row>
      <xdr:rowOff>10582</xdr:rowOff>
    </xdr:to>
    <xdr:sp macro="" textlink="">
      <xdr:nvSpPr>
        <xdr:cNvPr id="15" name="Rectangle 14"/>
        <xdr:cNvSpPr/>
      </xdr:nvSpPr>
      <xdr:spPr>
        <a:xfrm>
          <a:off x="9465733" y="43783249"/>
          <a:ext cx="3795184" cy="931333"/>
        </a:xfrm>
        <a:prstGeom prst="rect">
          <a:avLst/>
        </a:prstGeom>
        <a:solidFill>
          <a:schemeClr val="accent6">
            <a:alpha val="29000"/>
          </a:schemeClr>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NZ"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71437</xdr:colOff>
      <xdr:row>72</xdr:row>
      <xdr:rowOff>0</xdr:rowOff>
    </xdr:from>
    <xdr:to>
      <xdr:col>3</xdr:col>
      <xdr:colOff>226219</xdr:colOff>
      <xdr:row>75</xdr:row>
      <xdr:rowOff>202407</xdr:rowOff>
    </xdr:to>
    <xdr:sp macro="" textlink="">
      <xdr:nvSpPr>
        <xdr:cNvPr id="2" name="Pentagon 1"/>
        <xdr:cNvSpPr/>
      </xdr:nvSpPr>
      <xdr:spPr>
        <a:xfrm>
          <a:off x="7250906" y="18335625"/>
          <a:ext cx="154782" cy="881063"/>
        </a:xfrm>
        <a:prstGeom prst="homePlat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NZ"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785813</xdr:colOff>
      <xdr:row>63</xdr:row>
      <xdr:rowOff>99218</xdr:rowOff>
    </xdr:from>
    <xdr:to>
      <xdr:col>14</xdr:col>
      <xdr:colOff>583406</xdr:colOff>
      <xdr:row>76</xdr:row>
      <xdr:rowOff>119063</xdr:rowOff>
    </xdr:to>
    <xdr:grpSp>
      <xdr:nvGrpSpPr>
        <xdr:cNvPr id="4" name="Group 3"/>
        <xdr:cNvGrpSpPr/>
      </xdr:nvGrpSpPr>
      <xdr:grpSpPr>
        <a:xfrm>
          <a:off x="11513344" y="14720093"/>
          <a:ext cx="5655468" cy="2960689"/>
          <a:chOff x="6696075" y="30356175"/>
          <a:chExt cx="4590686" cy="2749534"/>
        </a:xfrm>
      </xdr:grpSpPr>
      <xdr:pic>
        <xdr:nvPicPr>
          <xdr:cNvPr id="5" name="Picture 4"/>
          <xdr:cNvPicPr>
            <a:picLocks noChangeAspect="1"/>
          </xdr:cNvPicPr>
        </xdr:nvPicPr>
        <xdr:blipFill>
          <a:blip xmlns:r="http://schemas.openxmlformats.org/officeDocument/2006/relationships" r:embed="rId1"/>
          <a:stretch>
            <a:fillRect/>
          </a:stretch>
        </xdr:blipFill>
        <xdr:spPr>
          <a:xfrm>
            <a:off x="6696075" y="30356175"/>
            <a:ext cx="4590686" cy="2749534"/>
          </a:xfrm>
          <a:prstGeom prst="rect">
            <a:avLst/>
          </a:prstGeom>
        </xdr:spPr>
      </xdr:pic>
      <xdr:sp macro="" textlink="">
        <xdr:nvSpPr>
          <xdr:cNvPr id="6" name="Rectangle 5"/>
          <xdr:cNvSpPr/>
        </xdr:nvSpPr>
        <xdr:spPr>
          <a:xfrm>
            <a:off x="7343775" y="31003875"/>
            <a:ext cx="2447925" cy="952500"/>
          </a:xfrm>
          <a:prstGeom prst="rect">
            <a:avLst/>
          </a:prstGeom>
          <a:solidFill>
            <a:schemeClr val="accent3">
              <a:lumMod val="40000"/>
              <a:lumOff val="60000"/>
              <a:alpha val="37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en-US"/>
          </a:p>
        </xdr:txBody>
      </xdr:sp>
      <xdr:cxnSp macro="">
        <xdr:nvCxnSpPr>
          <xdr:cNvPr id="7" name="Straight Connector 6"/>
          <xdr:cNvCxnSpPr/>
        </xdr:nvCxnSpPr>
        <xdr:spPr>
          <a:xfrm flipV="1">
            <a:off x="8277225" y="31727775"/>
            <a:ext cx="9525" cy="714375"/>
          </a:xfrm>
          <a:prstGeom prst="line">
            <a:avLst/>
          </a:prstGeom>
          <a:ln w="15875">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xdr:cNvCxnSpPr/>
        </xdr:nvCxnSpPr>
        <xdr:spPr>
          <a:xfrm flipV="1">
            <a:off x="7334250" y="31851600"/>
            <a:ext cx="962025" cy="9526"/>
          </a:xfrm>
          <a:prstGeom prst="line">
            <a:avLst/>
          </a:prstGeom>
          <a:ln w="15875">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xdr:cNvCxnSpPr/>
        </xdr:nvCxnSpPr>
        <xdr:spPr>
          <a:xfrm flipV="1">
            <a:off x="7324725" y="31727776"/>
            <a:ext cx="981075" cy="9524"/>
          </a:xfrm>
          <a:prstGeom prst="line">
            <a:avLst/>
          </a:prstGeom>
          <a:ln w="15875">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xdr:cNvCxnSpPr/>
        </xdr:nvCxnSpPr>
        <xdr:spPr>
          <a:xfrm>
            <a:off x="7334250" y="31356300"/>
            <a:ext cx="1266825" cy="9525"/>
          </a:xfrm>
          <a:prstGeom prst="line">
            <a:avLst/>
          </a:prstGeom>
          <a:ln w="15875">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11" name="TextBox 10"/>
          <xdr:cNvSpPr txBox="1"/>
        </xdr:nvSpPr>
        <xdr:spPr>
          <a:xfrm>
            <a:off x="8229600" y="31727775"/>
            <a:ext cx="2476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A</a:t>
            </a:r>
          </a:p>
        </xdr:txBody>
      </xdr:sp>
      <xdr:sp macro="" textlink="">
        <xdr:nvSpPr>
          <xdr:cNvPr id="12" name="TextBox 11"/>
          <xdr:cNvSpPr txBox="1"/>
        </xdr:nvSpPr>
        <xdr:spPr>
          <a:xfrm>
            <a:off x="8115300" y="31518225"/>
            <a:ext cx="2476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B</a:t>
            </a:r>
          </a:p>
        </xdr:txBody>
      </xdr:sp>
      <xdr:sp macro="" textlink="">
        <xdr:nvSpPr>
          <xdr:cNvPr id="13" name="TextBox 12"/>
          <xdr:cNvSpPr txBox="1"/>
        </xdr:nvSpPr>
        <xdr:spPr>
          <a:xfrm>
            <a:off x="8420100" y="31146750"/>
            <a:ext cx="2476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C</a:t>
            </a:r>
          </a:p>
        </xdr:txBody>
      </xdr:sp>
      <xdr:cxnSp macro="">
        <xdr:nvCxnSpPr>
          <xdr:cNvPr id="14" name="Straight Connector 13"/>
          <xdr:cNvCxnSpPr/>
        </xdr:nvCxnSpPr>
        <xdr:spPr>
          <a:xfrm>
            <a:off x="7334250" y="30994350"/>
            <a:ext cx="1581150" cy="0"/>
          </a:xfrm>
          <a:prstGeom prst="line">
            <a:avLst/>
          </a:prstGeom>
          <a:ln w="15875">
            <a:prstDash val="sysDash"/>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flipV="1">
            <a:off x="8915400" y="31003877"/>
            <a:ext cx="0" cy="1438273"/>
          </a:xfrm>
          <a:prstGeom prst="line">
            <a:avLst/>
          </a:prstGeom>
          <a:ln w="15875">
            <a:prstDash val="sysDash"/>
          </a:ln>
        </xdr:spPr>
        <xdr:style>
          <a:lnRef idx="1">
            <a:schemeClr val="accent1"/>
          </a:lnRef>
          <a:fillRef idx="0">
            <a:schemeClr val="accent1"/>
          </a:fillRef>
          <a:effectRef idx="0">
            <a:schemeClr val="accent1"/>
          </a:effectRef>
          <a:fontRef idx="minor">
            <a:schemeClr val="tx1"/>
          </a:fontRef>
        </xdr:style>
      </xdr:cxnSp>
      <xdr:sp macro="" textlink="">
        <xdr:nvSpPr>
          <xdr:cNvPr id="16" name="TextBox 15"/>
          <xdr:cNvSpPr txBox="1"/>
        </xdr:nvSpPr>
        <xdr:spPr>
          <a:xfrm>
            <a:off x="8896350" y="30870525"/>
            <a:ext cx="2476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1100" b="1"/>
              <a:t>D</a:t>
            </a:r>
          </a:p>
        </xdr:txBody>
      </xdr:sp>
    </xdr:grpSp>
    <xdr:clientData/>
  </xdr:twoCellAnchor>
  <xdr:twoCellAnchor>
    <xdr:from>
      <xdr:col>7</xdr:col>
      <xdr:colOff>11906</xdr:colOff>
      <xdr:row>46</xdr:row>
      <xdr:rowOff>221456</xdr:rowOff>
    </xdr:from>
    <xdr:to>
      <xdr:col>9</xdr:col>
      <xdr:colOff>516731</xdr:colOff>
      <xdr:row>60</xdr:row>
      <xdr:rowOff>211930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947737</xdr:colOff>
      <xdr:row>47</xdr:row>
      <xdr:rowOff>16668</xdr:rowOff>
    </xdr:from>
    <xdr:to>
      <xdr:col>14</xdr:col>
      <xdr:colOff>947738</xdr:colOff>
      <xdr:row>61</xdr:row>
      <xdr:rowOff>16667</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33</xdr:col>
      <xdr:colOff>9525</xdr:colOff>
      <xdr:row>6</xdr:row>
      <xdr:rowOff>76200</xdr:rowOff>
    </xdr:from>
    <xdr:to>
      <xdr:col>39</xdr:col>
      <xdr:colOff>107839</xdr:colOff>
      <xdr:row>23</xdr:row>
      <xdr:rowOff>80319</xdr:rowOff>
    </xdr:to>
    <xdr:pic>
      <xdr:nvPicPr>
        <xdr:cNvPr id="3" name="Picture 2"/>
        <xdr:cNvPicPr>
          <a:picLocks noChangeAspect="1"/>
        </xdr:cNvPicPr>
      </xdr:nvPicPr>
      <xdr:blipFill>
        <a:blip xmlns:r="http://schemas.openxmlformats.org/officeDocument/2006/relationships" r:embed="rId1"/>
        <a:stretch>
          <a:fillRect/>
        </a:stretch>
      </xdr:blipFill>
      <xdr:spPr>
        <a:xfrm>
          <a:off x="2295525" y="1219200"/>
          <a:ext cx="4584589" cy="3566469"/>
        </a:xfrm>
        <a:prstGeom prst="rect">
          <a:avLst/>
        </a:prstGeom>
      </xdr:spPr>
    </xdr:pic>
    <xdr:clientData/>
  </xdr:twoCellAnchor>
  <xdr:twoCellAnchor editAs="oneCell">
    <xdr:from>
      <xdr:col>67</xdr:col>
      <xdr:colOff>92075</xdr:colOff>
      <xdr:row>9</xdr:row>
      <xdr:rowOff>184150</xdr:rowOff>
    </xdr:from>
    <xdr:to>
      <xdr:col>74</xdr:col>
      <xdr:colOff>579049</xdr:colOff>
      <xdr:row>24</xdr:row>
      <xdr:rowOff>16810</xdr:rowOff>
    </xdr:to>
    <xdr:pic>
      <xdr:nvPicPr>
        <xdr:cNvPr id="4" name="Picture 3"/>
        <xdr:cNvPicPr>
          <a:picLocks noChangeAspect="1"/>
        </xdr:cNvPicPr>
      </xdr:nvPicPr>
      <xdr:blipFill>
        <a:blip xmlns:r="http://schemas.openxmlformats.org/officeDocument/2006/relationships" r:embed="rId2"/>
        <a:stretch>
          <a:fillRect/>
        </a:stretch>
      </xdr:blipFill>
      <xdr:spPr>
        <a:xfrm>
          <a:off x="69878575" y="2089150"/>
          <a:ext cx="4561557" cy="3007660"/>
        </a:xfrm>
        <a:prstGeom prst="rect">
          <a:avLst/>
        </a:prstGeom>
      </xdr:spPr>
    </xdr:pic>
    <xdr:clientData/>
  </xdr:twoCellAnchor>
  <xdr:twoCellAnchor>
    <xdr:from>
      <xdr:col>3</xdr:col>
      <xdr:colOff>137583</xdr:colOff>
      <xdr:row>17</xdr:row>
      <xdr:rowOff>105834</xdr:rowOff>
    </xdr:from>
    <xdr:to>
      <xdr:col>3</xdr:col>
      <xdr:colOff>7027976</xdr:colOff>
      <xdr:row>41</xdr:row>
      <xdr:rowOff>169332</xdr:rowOff>
    </xdr:to>
    <xdr:grpSp>
      <xdr:nvGrpSpPr>
        <xdr:cNvPr id="5" name="Group 4"/>
        <xdr:cNvGrpSpPr/>
      </xdr:nvGrpSpPr>
      <xdr:grpSpPr>
        <a:xfrm>
          <a:off x="5662083" y="3668184"/>
          <a:ext cx="6890393" cy="5092698"/>
          <a:chOff x="629645" y="949274"/>
          <a:chExt cx="8715682" cy="5819428"/>
        </a:xfrm>
      </xdr:grpSpPr>
      <xdr:sp macro="" textlink="">
        <xdr:nvSpPr>
          <xdr:cNvPr id="6" name="TextBox 4"/>
          <xdr:cNvSpPr txBox="1"/>
        </xdr:nvSpPr>
        <xdr:spPr>
          <a:xfrm>
            <a:off x="1074650" y="949274"/>
            <a:ext cx="2580830" cy="413791"/>
          </a:xfrm>
          <a:prstGeom prst="rect">
            <a:avLst/>
          </a:prstGeom>
          <a:noFill/>
        </xdr:spPr>
        <xdr:txBody>
          <a:bodyPr wrap="square" rtlCol="0">
            <a:spAutoFit/>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algn="ctr"/>
            <a:r>
              <a:rPr lang="en-NZ" sz="2000" b="1">
                <a:latin typeface="+mn-lt"/>
              </a:rPr>
              <a:t>Current System</a:t>
            </a:r>
          </a:p>
        </xdr:txBody>
      </xdr:sp>
      <xdr:sp macro="" textlink="">
        <xdr:nvSpPr>
          <xdr:cNvPr id="7" name="TextBox 5"/>
          <xdr:cNvSpPr txBox="1"/>
        </xdr:nvSpPr>
        <xdr:spPr>
          <a:xfrm>
            <a:off x="5096302" y="949274"/>
            <a:ext cx="3009545" cy="413791"/>
          </a:xfrm>
          <a:prstGeom prst="rect">
            <a:avLst/>
          </a:prstGeom>
          <a:noFill/>
        </xdr:spPr>
        <xdr:txBody>
          <a:bodyPr wrap="square" rtlCol="0">
            <a:spAutoFit/>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algn="ctr"/>
            <a:r>
              <a:rPr lang="en-NZ" sz="2000" b="1">
                <a:latin typeface="+mn-lt"/>
              </a:rPr>
              <a:t>Proposed System</a:t>
            </a:r>
          </a:p>
        </xdr:txBody>
      </xdr:sp>
      <xdr:sp macro="" textlink="">
        <xdr:nvSpPr>
          <xdr:cNvPr id="8" name="Rounded Rectangle 7"/>
          <xdr:cNvSpPr/>
        </xdr:nvSpPr>
        <xdr:spPr bwMode="auto">
          <a:xfrm>
            <a:off x="629645" y="2728356"/>
            <a:ext cx="3426039" cy="1479680"/>
          </a:xfrm>
          <a:prstGeom prst="roundRect">
            <a:avLst>
              <a:gd name="adj" fmla="val 6467"/>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ctr" defTabSz="914400" rtl="0" eaLnBrk="0" fontAlgn="base" latinLnBrk="0" hangingPunct="0">
              <a:lnSpc>
                <a:spcPct val="100000"/>
              </a:lnSpc>
              <a:spcBef>
                <a:spcPct val="0"/>
              </a:spcBef>
              <a:spcAft>
                <a:spcPct val="0"/>
              </a:spcAft>
              <a:buClrTx/>
              <a:buSzTx/>
              <a:buFontTx/>
              <a:buNone/>
              <a:tabLst/>
            </a:pPr>
            <a:r>
              <a:rPr kumimoji="0" lang="en-NZ" sz="1800" b="0" i="0" u="none" strike="noStrike" cap="none" normalizeH="0" baseline="0">
                <a:ln>
                  <a:noFill/>
                </a:ln>
                <a:solidFill>
                  <a:schemeClr val="tx1"/>
                </a:solidFill>
                <a:effectLst/>
                <a:latin typeface="+mn-lt"/>
              </a:rPr>
              <a:t>Feed Eaten</a:t>
            </a:r>
          </a:p>
          <a:p>
            <a:pPr marL="177800" marR="0" indent="452438" defTabSz="914400" rtl="0" eaLnBrk="0" fontAlgn="base" latinLnBrk="0" hangingPunct="0">
              <a:lnSpc>
                <a:spcPct val="100000"/>
              </a:lnSpc>
              <a:spcBef>
                <a:spcPct val="0"/>
              </a:spcBef>
              <a:spcAft>
                <a:spcPct val="0"/>
              </a:spcAft>
              <a:buClrTx/>
              <a:buSzTx/>
              <a:buFontTx/>
              <a:buNone/>
              <a:tabLst/>
            </a:pPr>
            <a:r>
              <a:rPr lang="en-NZ" sz="1100" i="1">
                <a:latin typeface="+mn-lt"/>
              </a:rPr>
              <a:t>less</a:t>
            </a:r>
            <a:r>
              <a:rPr lang="en-NZ" sz="1400" i="1">
                <a:latin typeface="+mn-lt"/>
              </a:rPr>
              <a:t> </a:t>
            </a:r>
            <a:r>
              <a:rPr kumimoji="0" lang="en-NZ" sz="1400" b="0" i="0" u="none" strike="noStrike" cap="none" normalizeH="0" baseline="0">
                <a:ln>
                  <a:noFill/>
                </a:ln>
                <a:solidFill>
                  <a:schemeClr val="tx1"/>
                </a:solidFill>
                <a:effectLst/>
                <a:latin typeface="+mn-lt"/>
              </a:rPr>
              <a:t>winter grazing</a:t>
            </a:r>
          </a:p>
          <a:p>
            <a:pPr marL="177800" indent="452438"/>
            <a:r>
              <a:rPr lang="en-NZ" sz="1100" i="1">
                <a:latin typeface="+mn-lt"/>
              </a:rPr>
              <a:t>less</a:t>
            </a:r>
            <a:r>
              <a:rPr lang="en-NZ" sz="1400" i="1"/>
              <a:t> </a:t>
            </a:r>
            <a:r>
              <a:rPr lang="en-NZ" sz="1400">
                <a:latin typeface="+mn-lt"/>
              </a:rPr>
              <a:t>supplement</a:t>
            </a:r>
          </a:p>
          <a:p>
            <a:pPr marL="177800" indent="452438"/>
            <a:r>
              <a:rPr lang="en-NZ" sz="1100" i="1">
                <a:latin typeface="+mn-lt"/>
              </a:rPr>
              <a:t>less</a:t>
            </a:r>
            <a:r>
              <a:rPr lang="en-NZ" sz="1400" i="1"/>
              <a:t> </a:t>
            </a:r>
            <a:r>
              <a:rPr kumimoji="0" lang="en-NZ" sz="1400" b="0" i="0" u="none" strike="noStrike" cap="none" normalizeH="0" baseline="0">
                <a:ln>
                  <a:noFill/>
                </a:ln>
                <a:solidFill>
                  <a:schemeClr val="tx1"/>
                </a:solidFill>
                <a:effectLst/>
                <a:latin typeface="+mn-lt"/>
              </a:rPr>
              <a:t>crop</a:t>
            </a:r>
          </a:p>
          <a:p>
            <a:pPr marL="177800" indent="452438"/>
            <a:r>
              <a:rPr lang="en-NZ" sz="1100" i="1">
                <a:latin typeface="+mn-lt"/>
              </a:rPr>
              <a:t>equals</a:t>
            </a:r>
            <a:r>
              <a:rPr lang="en-NZ" sz="1400">
                <a:latin typeface="+mn-lt"/>
              </a:rPr>
              <a:t> </a:t>
            </a:r>
            <a:r>
              <a:rPr lang="en-NZ" sz="1400" b="1">
                <a:latin typeface="+mn-lt"/>
              </a:rPr>
              <a:t>Pasture Eaten</a:t>
            </a:r>
            <a:endParaRPr kumimoji="0" lang="en-NZ" sz="1400" b="1" i="0" u="none" strike="noStrike" cap="none" normalizeH="0" baseline="0">
              <a:ln>
                <a:noFill/>
              </a:ln>
              <a:solidFill>
                <a:schemeClr val="tx1"/>
              </a:solidFill>
              <a:effectLst/>
              <a:latin typeface="+mn-lt"/>
            </a:endParaRPr>
          </a:p>
        </xdr:txBody>
      </xdr:sp>
      <xdr:sp macro="" textlink="">
        <xdr:nvSpPr>
          <xdr:cNvPr id="10" name="Rounded Rectangle 9"/>
          <xdr:cNvSpPr/>
        </xdr:nvSpPr>
        <xdr:spPr bwMode="auto">
          <a:xfrm>
            <a:off x="630012" y="1499715"/>
            <a:ext cx="3470106" cy="695362"/>
          </a:xfrm>
          <a:prstGeom prst="roundRect">
            <a:avLst>
              <a:gd name="adj" fmla="val 12837"/>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ctr" defTabSz="914400" rtl="0" eaLnBrk="0" fontAlgn="base" latinLnBrk="0" hangingPunct="0">
              <a:lnSpc>
                <a:spcPct val="100000"/>
              </a:lnSpc>
              <a:spcBef>
                <a:spcPct val="0"/>
              </a:spcBef>
              <a:spcAft>
                <a:spcPct val="0"/>
              </a:spcAft>
              <a:buClrTx/>
              <a:buSzTx/>
              <a:buFontTx/>
              <a:buNone/>
              <a:tabLst/>
            </a:pPr>
            <a:r>
              <a:rPr kumimoji="0" lang="en-NZ" sz="1800" b="0" i="0" u="none" strike="noStrike" cap="none" normalizeH="0" baseline="0">
                <a:ln>
                  <a:noFill/>
                </a:ln>
                <a:solidFill>
                  <a:schemeClr val="tx1"/>
                </a:solidFill>
                <a:effectLst/>
                <a:latin typeface="+mn-lt"/>
              </a:rPr>
              <a:t>Milk Production</a:t>
            </a:r>
          </a:p>
          <a:p>
            <a:pPr marL="0" marR="0" indent="0" algn="ctr" defTabSz="914400" rtl="0" eaLnBrk="0" fontAlgn="base" latinLnBrk="0" hangingPunct="0">
              <a:lnSpc>
                <a:spcPct val="100000"/>
              </a:lnSpc>
              <a:spcBef>
                <a:spcPct val="0"/>
              </a:spcBef>
              <a:spcAft>
                <a:spcPct val="0"/>
              </a:spcAft>
              <a:buClrTx/>
              <a:buSzTx/>
              <a:buFontTx/>
              <a:buNone/>
              <a:tabLst/>
            </a:pPr>
            <a:r>
              <a:rPr lang="en-NZ" sz="1200">
                <a:latin typeface="+mn-lt"/>
              </a:rPr>
              <a:t>(Breed / Lwt moderated)</a:t>
            </a:r>
            <a:endParaRPr kumimoji="0" lang="en-NZ" sz="1200" b="0" i="0" u="none" strike="noStrike" cap="none" normalizeH="0" baseline="0">
              <a:ln>
                <a:noFill/>
              </a:ln>
              <a:solidFill>
                <a:schemeClr val="tx1"/>
              </a:solidFill>
              <a:effectLst/>
              <a:latin typeface="+mn-lt"/>
            </a:endParaRPr>
          </a:p>
        </xdr:txBody>
      </xdr:sp>
      <xdr:sp macro="" textlink="">
        <xdr:nvSpPr>
          <xdr:cNvPr id="11" name="Rounded Rectangle 10"/>
          <xdr:cNvSpPr/>
        </xdr:nvSpPr>
        <xdr:spPr bwMode="auto">
          <a:xfrm>
            <a:off x="4866022" y="1507169"/>
            <a:ext cx="3470106" cy="687908"/>
          </a:xfrm>
          <a:prstGeom prst="roundRect">
            <a:avLst>
              <a:gd name="adj" fmla="val 11505"/>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ctr" defTabSz="914400" rtl="0" eaLnBrk="0" fontAlgn="base" latinLnBrk="0" hangingPunct="0">
              <a:lnSpc>
                <a:spcPct val="100000"/>
              </a:lnSpc>
              <a:spcBef>
                <a:spcPct val="0"/>
              </a:spcBef>
              <a:spcAft>
                <a:spcPct val="0"/>
              </a:spcAft>
              <a:buClrTx/>
              <a:buSzTx/>
              <a:buFontTx/>
              <a:buNone/>
              <a:tabLst/>
            </a:pPr>
            <a:r>
              <a:rPr kumimoji="0" lang="en-NZ" sz="1800" b="0" i="0" u="none" strike="noStrike" cap="none" normalizeH="0" baseline="0">
                <a:ln>
                  <a:noFill/>
                </a:ln>
                <a:solidFill>
                  <a:schemeClr val="tx1"/>
                </a:solidFill>
                <a:effectLst/>
                <a:latin typeface="+mn-lt"/>
              </a:rPr>
              <a:t>Milk Production</a:t>
            </a:r>
          </a:p>
          <a:p>
            <a:pPr algn="ctr"/>
            <a:r>
              <a:rPr lang="en-NZ" sz="1200">
                <a:latin typeface="+mn-lt"/>
              </a:rPr>
              <a:t>(Breed / Lwt moderated)</a:t>
            </a:r>
          </a:p>
        </xdr:txBody>
      </xdr:sp>
      <xdr:sp macro="" textlink="">
        <xdr:nvSpPr>
          <xdr:cNvPr id="12" name="Rounded Rectangle 11"/>
          <xdr:cNvSpPr/>
        </xdr:nvSpPr>
        <xdr:spPr bwMode="auto">
          <a:xfrm>
            <a:off x="4866022" y="2618984"/>
            <a:ext cx="3470106" cy="454945"/>
          </a:xfrm>
          <a:prstGeom prst="roundRect">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ctr" defTabSz="914400" rtl="0" eaLnBrk="0" fontAlgn="base" latinLnBrk="0" hangingPunct="0">
              <a:lnSpc>
                <a:spcPct val="100000"/>
              </a:lnSpc>
              <a:spcBef>
                <a:spcPct val="0"/>
              </a:spcBef>
              <a:spcAft>
                <a:spcPct val="0"/>
              </a:spcAft>
              <a:buClrTx/>
              <a:buSzTx/>
              <a:buFontTx/>
              <a:buNone/>
              <a:tabLst/>
            </a:pPr>
            <a:r>
              <a:rPr kumimoji="0" lang="en-NZ" sz="1800" b="0" i="0" u="none" strike="noStrike" cap="none" normalizeH="0" baseline="0">
                <a:ln>
                  <a:noFill/>
                </a:ln>
                <a:solidFill>
                  <a:schemeClr val="tx1"/>
                </a:solidFill>
                <a:effectLst/>
                <a:latin typeface="+mn-lt"/>
              </a:rPr>
              <a:t>Feed</a:t>
            </a:r>
            <a:r>
              <a:rPr kumimoji="0" lang="en-NZ" sz="1800" b="0" i="0" u="none" strike="noStrike" cap="none" normalizeH="0">
                <a:ln>
                  <a:noFill/>
                </a:ln>
                <a:solidFill>
                  <a:schemeClr val="tx1"/>
                </a:solidFill>
                <a:effectLst/>
                <a:latin typeface="+mn-lt"/>
              </a:rPr>
              <a:t> Required </a:t>
            </a:r>
            <a:endParaRPr kumimoji="0" lang="en-NZ" sz="1800" b="0" i="0" u="none" strike="noStrike" cap="none" normalizeH="0" baseline="0">
              <a:ln>
                <a:noFill/>
              </a:ln>
              <a:solidFill>
                <a:schemeClr val="tx1"/>
              </a:solidFill>
              <a:effectLst/>
              <a:latin typeface="+mn-lt"/>
            </a:endParaRPr>
          </a:p>
        </xdr:txBody>
      </xdr:sp>
      <xdr:sp macro="" textlink="">
        <xdr:nvSpPr>
          <xdr:cNvPr id="13" name="Rounded Rectangle 12"/>
          <xdr:cNvSpPr/>
        </xdr:nvSpPr>
        <xdr:spPr bwMode="auto">
          <a:xfrm>
            <a:off x="4878810" y="3468195"/>
            <a:ext cx="3470106" cy="3300507"/>
          </a:xfrm>
          <a:prstGeom prst="roundRect">
            <a:avLst>
              <a:gd name="adj" fmla="val 5267"/>
            </a:avLst>
          </a:prstGeom>
          <a:solidFill>
            <a:schemeClr val="accent1"/>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177800" indent="-177800" algn="ctr"/>
            <a:r>
              <a:rPr lang="en-NZ" sz="1800">
                <a:latin typeface="+mn-lt"/>
              </a:rPr>
              <a:t>Pasture Eaten</a:t>
            </a:r>
          </a:p>
          <a:p>
            <a:pPr marL="177800" indent="-177800"/>
            <a:endParaRPr lang="en-NZ" sz="500">
              <a:latin typeface="+mn-lt"/>
            </a:endParaRPr>
          </a:p>
          <a:p>
            <a:pPr marL="177800" indent="-177800"/>
            <a:r>
              <a:rPr lang="en-NZ" sz="1600" b="1">
                <a:latin typeface="+mn-lt"/>
              </a:rPr>
              <a:t>+ System Adjustments for:</a:t>
            </a:r>
          </a:p>
          <a:p>
            <a:pPr marL="463550" marR="0" indent="-201613" defTabSz="914400" rtl="0" eaLnBrk="0" fontAlgn="base" latinLnBrk="0" hangingPunct="0">
              <a:lnSpc>
                <a:spcPct val="100000"/>
              </a:lnSpc>
              <a:spcBef>
                <a:spcPct val="0"/>
              </a:spcBef>
              <a:spcAft>
                <a:spcPct val="0"/>
              </a:spcAft>
              <a:buClrTx/>
              <a:buSzTx/>
              <a:buFont typeface="Arial" panose="020B0604020202020204" pitchFamily="34" charset="0"/>
              <a:buChar char="•"/>
              <a:tabLst/>
            </a:pPr>
            <a:r>
              <a:rPr lang="en-NZ" sz="1400">
                <a:latin typeface="+mn-lt"/>
              </a:rPr>
              <a:t>improved utilisation</a:t>
            </a:r>
            <a:endParaRPr kumimoji="0" lang="en-NZ" sz="1400" b="0" u="none" strike="noStrike" cap="none" normalizeH="0" baseline="0">
              <a:ln>
                <a:noFill/>
              </a:ln>
              <a:solidFill>
                <a:schemeClr val="tx1"/>
              </a:solidFill>
              <a:effectLst/>
              <a:latin typeface="+mn-lt"/>
            </a:endParaRPr>
          </a:p>
          <a:p>
            <a:pPr marL="463550" indent="-201613">
              <a:buFont typeface="Arial" panose="020B0604020202020204" pitchFamily="34" charset="0"/>
              <a:buChar char="•"/>
            </a:pPr>
            <a:r>
              <a:rPr lang="en-NZ" sz="1400">
                <a:latin typeface="+mn-lt"/>
              </a:rPr>
              <a:t>reduced pugging</a:t>
            </a:r>
          </a:p>
          <a:p>
            <a:pPr marL="463550" indent="-201613">
              <a:buFont typeface="Arial" panose="020B0604020202020204" pitchFamily="34" charset="0"/>
              <a:buChar char="•"/>
            </a:pPr>
            <a:r>
              <a:rPr kumimoji="0" lang="en-NZ" sz="1400" b="0" i="0" u="none" strike="noStrike" cap="none" normalizeH="0" baseline="0">
                <a:ln>
                  <a:noFill/>
                </a:ln>
                <a:solidFill>
                  <a:schemeClr val="tx1"/>
                </a:solidFill>
                <a:effectLst/>
                <a:latin typeface="+mn-lt"/>
              </a:rPr>
              <a:t>reduced heat stress</a:t>
            </a:r>
          </a:p>
          <a:p>
            <a:pPr marL="463550" indent="-201613">
              <a:buFont typeface="Arial" panose="020B0604020202020204" pitchFamily="34" charset="0"/>
              <a:buChar char="•"/>
            </a:pPr>
            <a:r>
              <a:rPr lang="en-NZ" sz="1400">
                <a:latin typeface="+mn-lt"/>
              </a:rPr>
              <a:t>reduced cold stress</a:t>
            </a:r>
          </a:p>
          <a:p>
            <a:pPr marL="463550" indent="-201613">
              <a:buFont typeface="Arial" panose="020B0604020202020204" pitchFamily="34" charset="0"/>
              <a:buChar char="•"/>
            </a:pPr>
            <a:endParaRPr lang="en-NZ" sz="1400">
              <a:latin typeface="+mn-lt"/>
            </a:endParaRPr>
          </a:p>
          <a:p>
            <a:pPr marL="177800" indent="-177800" algn="ctr" rtl="0" eaLnBrk="0" fontAlgn="base" hangingPunct="0">
              <a:spcBef>
                <a:spcPct val="0"/>
              </a:spcBef>
              <a:spcAft>
                <a:spcPct val="0"/>
              </a:spcAft>
            </a:pPr>
            <a:r>
              <a:rPr lang="en-NZ" sz="1600" b="1" kern="1200">
                <a:solidFill>
                  <a:schemeClr val="tx1"/>
                </a:solidFill>
                <a:latin typeface="+mn-lt"/>
                <a:ea typeface="+mn-ea"/>
                <a:cs typeface="+mn-cs"/>
              </a:rPr>
              <a:t>+ Other Feed: </a:t>
            </a:r>
          </a:p>
          <a:p>
            <a:pPr marL="464400" lvl="1" indent="-201600" algn="l" rtl="0" eaLnBrk="0" fontAlgn="base" hangingPunct="0">
              <a:spcBef>
                <a:spcPct val="0"/>
              </a:spcBef>
              <a:spcAft>
                <a:spcPct val="0"/>
              </a:spcAft>
              <a:buFont typeface="Arial" panose="020B0604020202020204" pitchFamily="34" charset="0"/>
              <a:buChar char="•"/>
            </a:pPr>
            <a:r>
              <a:rPr lang="en-NZ" sz="1400" kern="1200">
                <a:solidFill>
                  <a:schemeClr val="tx1"/>
                </a:solidFill>
                <a:latin typeface="+mn-lt"/>
                <a:ea typeface="+mn-ea"/>
                <a:cs typeface="+mn-cs"/>
              </a:rPr>
              <a:t>winter grazing</a:t>
            </a:r>
          </a:p>
          <a:p>
            <a:pPr marL="464400" lvl="1" indent="-201600" algn="l" rtl="0" eaLnBrk="0" fontAlgn="base" hangingPunct="0">
              <a:spcBef>
                <a:spcPct val="0"/>
              </a:spcBef>
              <a:spcAft>
                <a:spcPct val="0"/>
              </a:spcAft>
              <a:buFont typeface="Arial" panose="020B0604020202020204" pitchFamily="34" charset="0"/>
              <a:buChar char="•"/>
            </a:pPr>
            <a:r>
              <a:rPr lang="en-NZ" sz="1400" kern="1200">
                <a:solidFill>
                  <a:schemeClr val="tx1"/>
                </a:solidFill>
                <a:latin typeface="+mn-lt"/>
                <a:ea typeface="+mn-ea"/>
                <a:cs typeface="+mn-cs"/>
              </a:rPr>
              <a:t>supplement </a:t>
            </a:r>
          </a:p>
          <a:p>
            <a:pPr marL="464400" lvl="1" indent="-201600" algn="l" rtl="0" eaLnBrk="0" fontAlgn="base" hangingPunct="0">
              <a:spcBef>
                <a:spcPct val="0"/>
              </a:spcBef>
              <a:spcAft>
                <a:spcPct val="0"/>
              </a:spcAft>
              <a:buFont typeface="Arial" panose="020B0604020202020204" pitchFamily="34" charset="0"/>
              <a:buChar char="•"/>
            </a:pPr>
            <a:r>
              <a:rPr lang="en-NZ" sz="1400" kern="1200">
                <a:solidFill>
                  <a:schemeClr val="tx1"/>
                </a:solidFill>
                <a:latin typeface="+mn-lt"/>
                <a:ea typeface="+mn-ea"/>
                <a:cs typeface="+mn-cs"/>
              </a:rPr>
              <a:t>crop</a:t>
            </a:r>
          </a:p>
          <a:p>
            <a:pPr marL="463550" indent="-201613">
              <a:buFont typeface="Arial" panose="020B0604020202020204" pitchFamily="34" charset="0"/>
              <a:buChar char="•"/>
            </a:pPr>
            <a:endParaRPr kumimoji="0" lang="en-NZ" sz="1400" b="0" i="0" u="none" strike="noStrike" cap="none" normalizeH="0" baseline="0">
              <a:ln>
                <a:noFill/>
              </a:ln>
              <a:solidFill>
                <a:schemeClr val="tx1"/>
              </a:solidFill>
              <a:effectLst/>
              <a:latin typeface="+mn-lt"/>
            </a:endParaRPr>
          </a:p>
        </xdr:txBody>
      </xdr:sp>
      <xdr:sp macro="" textlink="">
        <xdr:nvSpPr>
          <xdr:cNvPr id="14" name="Down Arrow 13"/>
          <xdr:cNvSpPr/>
        </xdr:nvSpPr>
        <xdr:spPr bwMode="auto">
          <a:xfrm>
            <a:off x="652046" y="2326996"/>
            <a:ext cx="985421" cy="298399"/>
          </a:xfrm>
          <a:prstGeom prst="downArrow">
            <a:avLst>
              <a:gd name="adj1" fmla="val 62613"/>
              <a:gd name="adj2" fmla="val 100000"/>
            </a:avLst>
          </a:prstGeom>
          <a:solidFill>
            <a:schemeClr val="tx1"/>
          </a:solidFill>
          <a:ln w="9525" cap="flat" cmpd="sng" algn="ctr">
            <a:solidFill>
              <a:schemeClr val="tx1"/>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en-NZ" sz="2000" b="0" i="0" u="none" strike="noStrike" cap="none" normalizeH="0" baseline="0">
              <a:ln>
                <a:noFill/>
              </a:ln>
              <a:solidFill>
                <a:schemeClr val="tx1"/>
              </a:solidFill>
              <a:effectLst/>
              <a:latin typeface="Times" pitchFamily="18" charset="0"/>
            </a:endParaRPr>
          </a:p>
        </xdr:txBody>
      </xdr:sp>
      <xdr:sp macro="" textlink="">
        <xdr:nvSpPr>
          <xdr:cNvPr id="15" name="Down Arrow 14"/>
          <xdr:cNvSpPr/>
        </xdr:nvSpPr>
        <xdr:spPr bwMode="auto">
          <a:xfrm>
            <a:off x="4962972" y="2275220"/>
            <a:ext cx="985421" cy="298399"/>
          </a:xfrm>
          <a:prstGeom prst="downArrow">
            <a:avLst>
              <a:gd name="adj1" fmla="val 62613"/>
              <a:gd name="adj2" fmla="val 100000"/>
            </a:avLst>
          </a:prstGeom>
          <a:solidFill>
            <a:schemeClr val="tx1"/>
          </a:solidFill>
          <a:ln w="9525" cap="flat" cmpd="sng" algn="ctr">
            <a:solidFill>
              <a:schemeClr val="tx1"/>
            </a:solidFill>
            <a:prstDash val="solid"/>
            <a:round/>
            <a:headEnd type="none" w="med" len="med"/>
            <a:tailEnd type="none" w="med" len="med"/>
          </a:ln>
          <a:effectLst/>
        </xdr:spPr>
        <xdr:txBody>
          <a:bodyPr vert="horz" wrap="square" lIns="91440" tIns="45720" rIns="91440" bIns="45720" numCol="1" rtlCol="0" anchor="t" anchorCtr="0" compatLnSpc="1">
            <a:prstTxWarp prst="textNoShape">
              <a:avLst/>
            </a:prstTxWarp>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en-NZ" sz="2000" b="0" i="0" u="none" strike="noStrike" cap="none" normalizeH="0" baseline="0">
              <a:ln>
                <a:noFill/>
              </a:ln>
              <a:solidFill>
                <a:schemeClr val="tx1"/>
              </a:solidFill>
              <a:effectLst/>
              <a:latin typeface="Times" pitchFamily="18" charset="0"/>
            </a:endParaRPr>
          </a:p>
        </xdr:txBody>
      </xdr:sp>
      <xdr:cxnSp macro="">
        <xdr:nvCxnSpPr>
          <xdr:cNvPr id="16" name="Straight Arrow Connector 15"/>
          <xdr:cNvCxnSpPr/>
        </xdr:nvCxnSpPr>
        <xdr:spPr bwMode="auto">
          <a:xfrm flipV="1">
            <a:off x="3454400" y="3707161"/>
            <a:ext cx="2245064" cy="211698"/>
          </a:xfrm>
          <a:prstGeom prst="straightConnector1">
            <a:avLst/>
          </a:prstGeom>
          <a:solidFill>
            <a:schemeClr val="accent1"/>
          </a:solidFill>
          <a:ln w="41275" cap="flat" cmpd="sng" algn="ctr">
            <a:solidFill>
              <a:schemeClr val="tx1"/>
            </a:solidFill>
            <a:prstDash val="solid"/>
            <a:round/>
            <a:headEnd type="none" w="med" len="med"/>
            <a:tailEnd type="triangle" w="med" len="lg"/>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cxnSp>
      <xdr:sp macro="" textlink="">
        <xdr:nvSpPr>
          <xdr:cNvPr id="17" name="TextBox 27"/>
          <xdr:cNvSpPr txBox="1"/>
        </xdr:nvSpPr>
        <xdr:spPr>
          <a:xfrm>
            <a:off x="6032372" y="3103008"/>
            <a:ext cx="1185170" cy="317918"/>
          </a:xfrm>
          <a:prstGeom prst="rect">
            <a:avLst/>
          </a:prstGeom>
          <a:noFill/>
        </xdr:spPr>
        <xdr:txBody>
          <a:bodyPr wrap="square" rtlCol="0">
            <a:spAutoFit/>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algn="ctr"/>
            <a:r>
              <a:rPr lang="en-NZ" sz="1400" b="1" i="1">
                <a:latin typeface="+mn-lt"/>
              </a:rPr>
              <a:t>Met by:</a:t>
            </a:r>
          </a:p>
        </xdr:txBody>
      </xdr:sp>
      <xdr:sp macro="" textlink="">
        <xdr:nvSpPr>
          <xdr:cNvPr id="18" name="TextBox 28"/>
          <xdr:cNvSpPr txBox="1"/>
        </xdr:nvSpPr>
        <xdr:spPr>
          <a:xfrm rot="5400000">
            <a:off x="7248783" y="3543336"/>
            <a:ext cx="3587589" cy="605498"/>
          </a:xfrm>
          <a:prstGeom prst="rect">
            <a:avLst/>
          </a:prstGeom>
          <a:noFill/>
        </xdr:spPr>
        <xdr:txBody>
          <a:bodyPr wrap="square" rtlCol="0">
            <a:spAutoFit/>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algn="ctr"/>
            <a:r>
              <a:rPr lang="en-NZ" sz="1400" b="1" i="1">
                <a:latin typeface="+mn-lt"/>
              </a:rPr>
              <a:t>Balance production and feed required by altering MS target or feed inputs</a:t>
            </a:r>
          </a:p>
        </xdr:txBody>
      </xdr:sp>
      <xdr:cxnSp macro="">
        <xdr:nvCxnSpPr>
          <xdr:cNvPr id="19" name="Elbow Connector 18"/>
          <xdr:cNvCxnSpPr>
            <a:stCxn id="12" idx="3"/>
            <a:endCxn id="13" idx="3"/>
          </xdr:cNvCxnSpPr>
        </xdr:nvCxnSpPr>
        <xdr:spPr bwMode="auto">
          <a:xfrm>
            <a:off x="8336128" y="2846457"/>
            <a:ext cx="12788" cy="2271992"/>
          </a:xfrm>
          <a:prstGeom prst="bentConnector3">
            <a:avLst>
              <a:gd name="adj1" fmla="val 2361128"/>
            </a:avLst>
          </a:prstGeom>
          <a:solidFill>
            <a:schemeClr val="accent1"/>
          </a:solidFill>
          <a:ln w="31750" cap="flat" cmpd="sng" algn="ctr">
            <a:solidFill>
              <a:schemeClr val="tx1"/>
            </a:solidFill>
            <a:prstDash val="solid"/>
            <a:round/>
            <a:headEnd type="triangle"/>
            <a:tailEnd type="none"/>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cxnSp>
      <xdr:sp macro="" textlink="">
        <xdr:nvSpPr>
          <xdr:cNvPr id="21" name="TextBox 38"/>
          <xdr:cNvSpPr txBox="1"/>
        </xdr:nvSpPr>
        <xdr:spPr>
          <a:xfrm rot="21264513">
            <a:off x="3985650" y="3473371"/>
            <a:ext cx="991625" cy="276999"/>
          </a:xfrm>
          <a:prstGeom prst="rect">
            <a:avLst/>
          </a:prstGeom>
          <a:noFill/>
        </xdr:spPr>
        <xdr:txBody>
          <a:bodyPr wrap="square" rtlCol="0">
            <a:spAutoFit/>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r>
              <a:rPr lang="en-NZ" sz="1100" b="1">
                <a:latin typeface="+mn-lt"/>
              </a:rPr>
              <a:t>Constant</a:t>
            </a:r>
          </a:p>
        </xdr:txBody>
      </xdr:sp>
      <xdr:sp macro="" textlink="">
        <xdr:nvSpPr>
          <xdr:cNvPr id="22" name="TextBox 21"/>
          <xdr:cNvSpPr txBox="1"/>
        </xdr:nvSpPr>
        <xdr:spPr>
          <a:xfrm>
            <a:off x="1772478" y="2312482"/>
            <a:ext cx="2059290" cy="317918"/>
          </a:xfrm>
          <a:prstGeom prst="rect">
            <a:avLst/>
          </a:prstGeom>
          <a:noFill/>
        </xdr:spPr>
        <xdr:txBody>
          <a:bodyPr wrap="square" rtlCol="0">
            <a:spAutoFit/>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algn="ctr"/>
            <a:r>
              <a:rPr lang="en-NZ" sz="1400" b="1" i="1">
                <a:latin typeface="+mn-lt"/>
              </a:rPr>
              <a:t>Used to calculate:</a:t>
            </a:r>
          </a:p>
        </xdr:txBody>
      </xdr:sp>
      <xdr:sp macro="" textlink="">
        <xdr:nvSpPr>
          <xdr:cNvPr id="23" name="TextBox 22"/>
          <xdr:cNvSpPr txBox="1"/>
        </xdr:nvSpPr>
        <xdr:spPr>
          <a:xfrm>
            <a:off x="6187896" y="2223066"/>
            <a:ext cx="2059290" cy="317918"/>
          </a:xfrm>
          <a:prstGeom prst="rect">
            <a:avLst/>
          </a:prstGeom>
          <a:noFill/>
        </xdr:spPr>
        <xdr:txBody>
          <a:bodyPr wrap="square" rtlCol="0">
            <a:spAutoFit/>
          </a:bodyPr>
          <a:lstStyle>
            <a:defPPr>
              <a:defRPr lang="en-NZ"/>
            </a:defPPr>
            <a:lvl1pPr algn="l" rtl="0" eaLnBrk="0" fontAlgn="base" hangingPunct="0">
              <a:spcBef>
                <a:spcPct val="0"/>
              </a:spcBef>
              <a:spcAft>
                <a:spcPct val="0"/>
              </a:spcAft>
              <a:defRPr sz="2400" kern="1200">
                <a:solidFill>
                  <a:schemeClr val="tx1"/>
                </a:solidFill>
                <a:latin typeface="Times" pitchFamily="18" charset="0"/>
                <a:ea typeface="+mn-ea"/>
                <a:cs typeface="+mn-cs"/>
              </a:defRPr>
            </a:lvl1pPr>
            <a:lvl2pPr marL="457200" algn="l" rtl="0" eaLnBrk="0" fontAlgn="base" hangingPunct="0">
              <a:spcBef>
                <a:spcPct val="0"/>
              </a:spcBef>
              <a:spcAft>
                <a:spcPct val="0"/>
              </a:spcAft>
              <a:defRPr sz="2400" kern="1200">
                <a:solidFill>
                  <a:schemeClr val="tx1"/>
                </a:solidFill>
                <a:latin typeface="Times" pitchFamily="18" charset="0"/>
                <a:ea typeface="+mn-ea"/>
                <a:cs typeface="+mn-cs"/>
              </a:defRPr>
            </a:lvl2pPr>
            <a:lvl3pPr marL="914400" algn="l" rtl="0" eaLnBrk="0" fontAlgn="base" hangingPunct="0">
              <a:spcBef>
                <a:spcPct val="0"/>
              </a:spcBef>
              <a:spcAft>
                <a:spcPct val="0"/>
              </a:spcAft>
              <a:defRPr sz="2400" kern="1200">
                <a:solidFill>
                  <a:schemeClr val="tx1"/>
                </a:solidFill>
                <a:latin typeface="Times" pitchFamily="18" charset="0"/>
                <a:ea typeface="+mn-ea"/>
                <a:cs typeface="+mn-cs"/>
              </a:defRPr>
            </a:lvl3pPr>
            <a:lvl4pPr marL="1371600" algn="l" rtl="0" eaLnBrk="0" fontAlgn="base" hangingPunct="0">
              <a:spcBef>
                <a:spcPct val="0"/>
              </a:spcBef>
              <a:spcAft>
                <a:spcPct val="0"/>
              </a:spcAft>
              <a:defRPr sz="2400" kern="1200">
                <a:solidFill>
                  <a:schemeClr val="tx1"/>
                </a:solidFill>
                <a:latin typeface="Times" pitchFamily="18" charset="0"/>
                <a:ea typeface="+mn-ea"/>
                <a:cs typeface="+mn-cs"/>
              </a:defRPr>
            </a:lvl4pPr>
            <a:lvl5pPr marL="1828800" algn="l" rtl="0" eaLnBrk="0" fontAlgn="base" hangingPunct="0">
              <a:spcBef>
                <a:spcPct val="0"/>
              </a:spcBef>
              <a:spcAft>
                <a:spcPct val="0"/>
              </a:spcAft>
              <a:defRPr sz="2400" kern="1200">
                <a:solidFill>
                  <a:schemeClr val="tx1"/>
                </a:solidFill>
                <a:latin typeface="Times" pitchFamily="18" charset="0"/>
                <a:ea typeface="+mn-ea"/>
                <a:cs typeface="+mn-cs"/>
              </a:defRPr>
            </a:lvl5pPr>
            <a:lvl6pPr marL="2286000" algn="l" defTabSz="914400" rtl="0" eaLnBrk="1" latinLnBrk="0" hangingPunct="1">
              <a:defRPr sz="2400" kern="1200">
                <a:solidFill>
                  <a:schemeClr val="tx1"/>
                </a:solidFill>
                <a:latin typeface="Times" pitchFamily="18" charset="0"/>
                <a:ea typeface="+mn-ea"/>
                <a:cs typeface="+mn-cs"/>
              </a:defRPr>
            </a:lvl6pPr>
            <a:lvl7pPr marL="2743200" algn="l" defTabSz="914400" rtl="0" eaLnBrk="1" latinLnBrk="0" hangingPunct="1">
              <a:defRPr sz="2400" kern="1200">
                <a:solidFill>
                  <a:schemeClr val="tx1"/>
                </a:solidFill>
                <a:latin typeface="Times" pitchFamily="18" charset="0"/>
                <a:ea typeface="+mn-ea"/>
                <a:cs typeface="+mn-cs"/>
              </a:defRPr>
            </a:lvl7pPr>
            <a:lvl8pPr marL="3200400" algn="l" defTabSz="914400" rtl="0" eaLnBrk="1" latinLnBrk="0" hangingPunct="1">
              <a:defRPr sz="2400" kern="1200">
                <a:solidFill>
                  <a:schemeClr val="tx1"/>
                </a:solidFill>
                <a:latin typeface="Times" pitchFamily="18" charset="0"/>
                <a:ea typeface="+mn-ea"/>
                <a:cs typeface="+mn-cs"/>
              </a:defRPr>
            </a:lvl8pPr>
            <a:lvl9pPr marL="3657600" algn="l" defTabSz="914400" rtl="0" eaLnBrk="1" latinLnBrk="0" hangingPunct="1">
              <a:defRPr sz="2400" kern="1200">
                <a:solidFill>
                  <a:schemeClr val="tx1"/>
                </a:solidFill>
                <a:latin typeface="Times" pitchFamily="18" charset="0"/>
                <a:ea typeface="+mn-ea"/>
                <a:cs typeface="+mn-cs"/>
              </a:defRPr>
            </a:lvl9pPr>
          </a:lstStyle>
          <a:p>
            <a:pPr algn="ctr"/>
            <a:r>
              <a:rPr lang="en-NZ" sz="1400" b="1" i="1">
                <a:latin typeface="+mn-lt"/>
              </a:rPr>
              <a:t>Used to calculate:</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7</xdr:col>
      <xdr:colOff>797718</xdr:colOff>
      <xdr:row>38</xdr:row>
      <xdr:rowOff>59530</xdr:rowOff>
    </xdr:from>
    <xdr:to>
      <xdr:col>15</xdr:col>
      <xdr:colOff>690562</xdr:colOff>
      <xdr:row>51</xdr:row>
      <xdr:rowOff>119063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1504435</xdr:colOff>
      <xdr:row>41</xdr:row>
      <xdr:rowOff>85975</xdr:rowOff>
    </xdr:from>
    <xdr:to>
      <xdr:col>12</xdr:col>
      <xdr:colOff>714375</xdr:colOff>
      <xdr:row>46</xdr:row>
      <xdr:rowOff>59531</xdr:rowOff>
    </xdr:to>
    <xdr:sp macro="" textlink="">
      <xdr:nvSpPr>
        <xdr:cNvPr id="3" name="Rectangle 2"/>
        <xdr:cNvSpPr/>
      </xdr:nvSpPr>
      <xdr:spPr>
        <a:xfrm>
          <a:off x="118014235" y="9820525"/>
          <a:ext cx="3724790" cy="1116556"/>
        </a:xfrm>
        <a:prstGeom prst="rect">
          <a:avLst/>
        </a:prstGeom>
        <a:solidFill>
          <a:schemeClr val="accent6">
            <a:alpha val="29000"/>
          </a:schemeClr>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NZ" sz="1100"/>
        </a:p>
      </xdr:txBody>
    </xdr:sp>
    <xdr:clientData/>
  </xdr:twoCellAnchor>
  <xdr:twoCellAnchor>
    <xdr:from>
      <xdr:col>7</xdr:col>
      <xdr:colOff>773906</xdr:colOff>
      <xdr:row>53</xdr:row>
      <xdr:rowOff>70114</xdr:rowOff>
    </xdr:from>
    <xdr:to>
      <xdr:col>15</xdr:col>
      <xdr:colOff>714375</xdr:colOff>
      <xdr:row>66</xdr:row>
      <xdr:rowOff>130969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1479022</xdr:colOff>
      <xdr:row>56</xdr:row>
      <xdr:rowOff>108198</xdr:rowOff>
    </xdr:from>
    <xdr:to>
      <xdr:col>12</xdr:col>
      <xdr:colOff>726281</xdr:colOff>
      <xdr:row>61</xdr:row>
      <xdr:rowOff>59531</xdr:rowOff>
    </xdr:to>
    <xdr:sp macro="" textlink="">
      <xdr:nvSpPr>
        <xdr:cNvPr id="5" name="Rectangle 4"/>
        <xdr:cNvSpPr/>
      </xdr:nvSpPr>
      <xdr:spPr>
        <a:xfrm>
          <a:off x="117988822" y="13271748"/>
          <a:ext cx="3762109" cy="1094333"/>
        </a:xfrm>
        <a:prstGeom prst="rect">
          <a:avLst/>
        </a:prstGeom>
        <a:solidFill>
          <a:schemeClr val="accent6">
            <a:alpha val="29000"/>
          </a:schemeClr>
        </a:solidFill>
        <a:ln>
          <a:no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NZ"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23813</xdr:colOff>
      <xdr:row>67</xdr:row>
      <xdr:rowOff>178594</xdr:rowOff>
    </xdr:from>
    <xdr:to>
      <xdr:col>5</xdr:col>
      <xdr:colOff>47625</xdr:colOff>
      <xdr:row>71</xdr:row>
      <xdr:rowOff>59531</xdr:rowOff>
    </xdr:to>
    <xdr:sp macro="" textlink="">
      <xdr:nvSpPr>
        <xdr:cNvPr id="2" name="Rectangle 1"/>
        <xdr:cNvSpPr/>
      </xdr:nvSpPr>
      <xdr:spPr>
        <a:xfrm>
          <a:off x="23813" y="17168813"/>
          <a:ext cx="11906250" cy="785812"/>
        </a:xfrm>
        <a:prstGeom prst="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Z"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826823</xdr:colOff>
      <xdr:row>55</xdr:row>
      <xdr:rowOff>222250</xdr:rowOff>
    </xdr:from>
    <xdr:to>
      <xdr:col>11</xdr:col>
      <xdr:colOff>25312</xdr:colOff>
      <xdr:row>66</xdr:row>
      <xdr:rowOff>205911</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223571</xdr:colOff>
      <xdr:row>55</xdr:row>
      <xdr:rowOff>211668</xdr:rowOff>
    </xdr:from>
    <xdr:to>
      <xdr:col>18</xdr:col>
      <xdr:colOff>1058</xdr:colOff>
      <xdr:row>66</xdr:row>
      <xdr:rowOff>191349</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1325</xdr:colOff>
      <xdr:row>70</xdr:row>
      <xdr:rowOff>232833</xdr:rowOff>
    </xdr:from>
    <xdr:to>
      <xdr:col>11</xdr:col>
      <xdr:colOff>23244</xdr:colOff>
      <xdr:row>82</xdr:row>
      <xdr:rowOff>9013</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190500</xdr:colOff>
      <xdr:row>71</xdr:row>
      <xdr:rowOff>0</xdr:rowOff>
    </xdr:from>
    <xdr:to>
      <xdr:col>17</xdr:col>
      <xdr:colOff>236520</xdr:colOff>
      <xdr:row>82</xdr:row>
      <xdr:rowOff>12815</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78</xdr:col>
      <xdr:colOff>11905</xdr:colOff>
      <xdr:row>0</xdr:row>
      <xdr:rowOff>0</xdr:rowOff>
    </xdr:from>
    <xdr:to>
      <xdr:col>92</xdr:col>
      <xdr:colOff>123028</xdr:colOff>
      <xdr:row>21</xdr:row>
      <xdr:rowOff>179917</xdr:rowOff>
    </xdr:to>
    <xdr:pic>
      <xdr:nvPicPr>
        <xdr:cNvPr id="12" name="Picture 11"/>
        <xdr:cNvPicPr>
          <a:picLocks noChangeAspect="1"/>
        </xdr:cNvPicPr>
      </xdr:nvPicPr>
      <xdr:blipFill>
        <a:blip xmlns:r="http://schemas.openxmlformats.org/officeDocument/2006/relationships" r:embed="rId5"/>
        <a:stretch>
          <a:fillRect/>
        </a:stretch>
      </xdr:blipFill>
      <xdr:spPr>
        <a:xfrm>
          <a:off x="48398905" y="0"/>
          <a:ext cx="7111999" cy="5334000"/>
        </a:xfrm>
        <a:prstGeom prst="rect">
          <a:avLst/>
        </a:prstGeom>
        <a:ln>
          <a:solidFill>
            <a:schemeClr val="accent3">
              <a:lumMod val="60000"/>
              <a:lumOff val="40000"/>
            </a:schemeClr>
          </a:solidFill>
        </a:ln>
      </xdr:spPr>
    </xdr:pic>
    <xdr:clientData/>
  </xdr:twoCellAnchor>
  <xdr:twoCellAnchor editAs="oneCell">
    <xdr:from>
      <xdr:col>95</xdr:col>
      <xdr:colOff>47625</xdr:colOff>
      <xdr:row>0</xdr:row>
      <xdr:rowOff>0</xdr:rowOff>
    </xdr:from>
    <xdr:to>
      <xdr:col>109</xdr:col>
      <xdr:colOff>178594</xdr:colOff>
      <xdr:row>21</xdr:row>
      <xdr:rowOff>194800</xdr:rowOff>
    </xdr:to>
    <xdr:pic>
      <xdr:nvPicPr>
        <xdr:cNvPr id="13" name="Picture 12"/>
        <xdr:cNvPicPr>
          <a:picLocks noChangeAspect="1"/>
        </xdr:cNvPicPr>
      </xdr:nvPicPr>
      <xdr:blipFill>
        <a:blip xmlns:r="http://schemas.openxmlformats.org/officeDocument/2006/relationships" r:embed="rId6"/>
        <a:stretch>
          <a:fillRect/>
        </a:stretch>
      </xdr:blipFill>
      <xdr:spPr>
        <a:xfrm>
          <a:off x="56435625" y="0"/>
          <a:ext cx="7131843" cy="5348883"/>
        </a:xfrm>
        <a:prstGeom prst="rect">
          <a:avLst/>
        </a:prstGeom>
        <a:ln>
          <a:solidFill>
            <a:schemeClr val="accent3">
              <a:lumMod val="60000"/>
              <a:lumOff val="40000"/>
            </a:schemeClr>
          </a:solidFill>
        </a:ln>
      </xdr:spPr>
    </xdr:pic>
    <xdr:clientData/>
  </xdr:twoCellAnchor>
  <xdr:twoCellAnchor editAs="oneCell">
    <xdr:from>
      <xdr:col>78</xdr:col>
      <xdr:colOff>23813</xdr:colOff>
      <xdr:row>22</xdr:row>
      <xdr:rowOff>11906</xdr:rowOff>
    </xdr:from>
    <xdr:to>
      <xdr:col>92</xdr:col>
      <xdr:colOff>166686</xdr:colOff>
      <xdr:row>45</xdr:row>
      <xdr:rowOff>202407</xdr:rowOff>
    </xdr:to>
    <xdr:pic>
      <xdr:nvPicPr>
        <xdr:cNvPr id="16" name="Picture 15"/>
        <xdr:cNvPicPr>
          <a:picLocks noChangeAspect="1"/>
        </xdr:cNvPicPr>
      </xdr:nvPicPr>
      <xdr:blipFill>
        <a:blip xmlns:r="http://schemas.openxmlformats.org/officeDocument/2006/relationships" r:embed="rId7"/>
        <a:stretch>
          <a:fillRect/>
        </a:stretch>
      </xdr:blipFill>
      <xdr:spPr>
        <a:xfrm>
          <a:off x="48410813" y="5607844"/>
          <a:ext cx="7143749" cy="5357813"/>
        </a:xfrm>
        <a:prstGeom prst="rect">
          <a:avLst/>
        </a:prstGeom>
        <a:ln>
          <a:solidFill>
            <a:schemeClr val="accent3">
              <a:lumMod val="60000"/>
              <a:lumOff val="40000"/>
            </a:schemeClr>
          </a:solidFill>
        </a:ln>
      </xdr:spPr>
    </xdr:pic>
    <xdr:clientData/>
  </xdr:twoCellAnchor>
  <xdr:twoCellAnchor editAs="oneCell">
    <xdr:from>
      <xdr:col>95</xdr:col>
      <xdr:colOff>35719</xdr:colOff>
      <xdr:row>22</xdr:row>
      <xdr:rowOff>11906</xdr:rowOff>
    </xdr:from>
    <xdr:to>
      <xdr:col>109</xdr:col>
      <xdr:colOff>190501</xdr:colOff>
      <xdr:row>45</xdr:row>
      <xdr:rowOff>211337</xdr:rowOff>
    </xdr:to>
    <xdr:pic>
      <xdr:nvPicPr>
        <xdr:cNvPr id="17" name="Picture 16"/>
        <xdr:cNvPicPr>
          <a:picLocks noChangeAspect="1"/>
        </xdr:cNvPicPr>
      </xdr:nvPicPr>
      <xdr:blipFill>
        <a:blip xmlns:r="http://schemas.openxmlformats.org/officeDocument/2006/relationships" r:embed="rId8"/>
        <a:stretch>
          <a:fillRect/>
        </a:stretch>
      </xdr:blipFill>
      <xdr:spPr>
        <a:xfrm>
          <a:off x="56423719" y="5607844"/>
          <a:ext cx="7155656" cy="5366743"/>
        </a:xfrm>
        <a:prstGeom prst="rect">
          <a:avLst/>
        </a:prstGeom>
        <a:ln>
          <a:solidFill>
            <a:schemeClr val="accent3">
              <a:lumMod val="60000"/>
              <a:lumOff val="40000"/>
            </a:schemeClr>
          </a:solidFill>
        </a:ln>
      </xdr:spPr>
    </xdr:pic>
    <xdr:clientData/>
  </xdr:twoCellAnchor>
  <xdr:twoCellAnchor>
    <xdr:from>
      <xdr:col>11</xdr:col>
      <xdr:colOff>190499</xdr:colOff>
      <xdr:row>42</xdr:row>
      <xdr:rowOff>3</xdr:rowOff>
    </xdr:from>
    <xdr:to>
      <xdr:col>17</xdr:col>
      <xdr:colOff>237379</xdr:colOff>
      <xdr:row>52</xdr:row>
      <xdr:rowOff>190502</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10583</xdr:colOff>
      <xdr:row>42</xdr:row>
      <xdr:rowOff>10585</xdr:rowOff>
    </xdr:from>
    <xdr:to>
      <xdr:col>11</xdr:col>
      <xdr:colOff>5921</xdr:colOff>
      <xdr:row>52</xdr:row>
      <xdr:rowOff>201084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1820335</xdr:colOff>
      <xdr:row>42</xdr:row>
      <xdr:rowOff>31749</xdr:rowOff>
    </xdr:from>
    <xdr:to>
      <xdr:col>7</xdr:col>
      <xdr:colOff>656167</xdr:colOff>
      <xdr:row>43</xdr:row>
      <xdr:rowOff>21167</xdr:rowOff>
    </xdr:to>
    <xdr:sp macro="" textlink="">
      <xdr:nvSpPr>
        <xdr:cNvPr id="10" name="TextBox 9"/>
        <xdr:cNvSpPr txBox="1"/>
      </xdr:nvSpPr>
      <xdr:spPr>
        <a:xfrm>
          <a:off x="9069918" y="10159999"/>
          <a:ext cx="1068916" cy="2222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0"/>
        <a:lstStyle/>
        <a:p>
          <a:pPr algn="ctr"/>
          <a:r>
            <a:rPr lang="en-NZ" sz="1100" b="1"/>
            <a:t>OUR ESTIMATE</a:t>
          </a:r>
        </a:p>
      </xdr:txBody>
    </xdr:sp>
    <xdr:clientData/>
  </xdr:twoCellAnchor>
  <xdr:twoCellAnchor>
    <xdr:from>
      <xdr:col>13</xdr:col>
      <xdr:colOff>713318</xdr:colOff>
      <xdr:row>42</xdr:row>
      <xdr:rowOff>21166</xdr:rowOff>
    </xdr:from>
    <xdr:to>
      <xdr:col>15</xdr:col>
      <xdr:colOff>423334</xdr:colOff>
      <xdr:row>43</xdr:row>
      <xdr:rowOff>14816</xdr:rowOff>
    </xdr:to>
    <xdr:sp macro="" textlink="">
      <xdr:nvSpPr>
        <xdr:cNvPr id="18" name="TextBox 17"/>
        <xdr:cNvSpPr txBox="1"/>
      </xdr:nvSpPr>
      <xdr:spPr>
        <a:xfrm>
          <a:off x="14058901" y="10149416"/>
          <a:ext cx="1043516" cy="2264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nchorCtr="0"/>
        <a:lstStyle/>
        <a:p>
          <a:pPr algn="ctr"/>
          <a:r>
            <a:rPr lang="en-NZ" sz="1100" b="1"/>
            <a:t>YOUR ESTIMATE</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0.79762</cdr:x>
      <cdr:y>0.09221</cdr:y>
    </cdr:from>
    <cdr:to>
      <cdr:x>1</cdr:x>
      <cdr:y>0.29186</cdr:y>
    </cdr:to>
    <cdr:sp macro="" textlink="">
      <cdr:nvSpPr>
        <cdr:cNvPr id="2" name="TextBox 1"/>
        <cdr:cNvSpPr txBox="1"/>
      </cdr:nvSpPr>
      <cdr:spPr>
        <a:xfrm xmlns:a="http://schemas.openxmlformats.org/drawingml/2006/main">
          <a:off x="3843124" y="234649"/>
          <a:ext cx="975115" cy="508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NZ" sz="1100" b="1"/>
            <a:t>Feed Price (c/kgDM)</a:t>
          </a:r>
        </a:p>
      </cdr:txBody>
    </cdr:sp>
  </cdr:relSizeAnchor>
  <cdr:relSizeAnchor xmlns:cdr="http://schemas.openxmlformats.org/drawingml/2006/chartDrawing">
    <cdr:from>
      <cdr:x>0.77647</cdr:x>
      <cdr:y>0.21143</cdr:y>
    </cdr:from>
    <cdr:to>
      <cdr:x>0.89647</cdr:x>
      <cdr:y>0.66691</cdr:y>
    </cdr:to>
    <cdr:sp macro="" textlink="">
      <cdr:nvSpPr>
        <cdr:cNvPr id="3" name="TextBox 1"/>
        <cdr:cNvSpPr txBox="1"/>
      </cdr:nvSpPr>
      <cdr:spPr>
        <a:xfrm xmlns:a="http://schemas.openxmlformats.org/drawingml/2006/main">
          <a:off x="3741218" y="538043"/>
          <a:ext cx="578189" cy="1159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+15%</a:t>
          </a:r>
        </a:p>
      </cdr:txBody>
    </cdr:sp>
  </cdr:relSizeAnchor>
  <cdr:relSizeAnchor xmlns:cdr="http://schemas.openxmlformats.org/drawingml/2006/chartDrawing">
    <cdr:from>
      <cdr:x>0.20063</cdr:x>
      <cdr:y>0.68814</cdr:y>
    </cdr:from>
    <cdr:to>
      <cdr:x>0.80941</cdr:x>
      <cdr:y>0.79073</cdr:y>
    </cdr:to>
    <cdr:sp macro="" textlink="">
      <cdr:nvSpPr>
        <cdr:cNvPr id="4" name="TextBox 1"/>
        <cdr:cNvSpPr txBox="1"/>
      </cdr:nvSpPr>
      <cdr:spPr>
        <a:xfrm xmlns:a="http://schemas.openxmlformats.org/drawingml/2006/main">
          <a:off x="1015206" y="1996678"/>
          <a:ext cx="3080544" cy="29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dr:relSizeAnchor xmlns:cdr="http://schemas.openxmlformats.org/drawingml/2006/chartDrawing">
    <cdr:from>
      <cdr:x>0.38834</cdr:x>
      <cdr:y>0.00333</cdr:y>
    </cdr:from>
    <cdr:to>
      <cdr:x>0.61019</cdr:x>
      <cdr:y>0.09066</cdr:y>
    </cdr:to>
    <cdr:sp macro="" textlink="">
      <cdr:nvSpPr>
        <cdr:cNvPr id="6" name="TextBox 9"/>
        <cdr:cNvSpPr txBox="1"/>
      </cdr:nvSpPr>
      <cdr:spPr>
        <a:xfrm xmlns:a="http://schemas.openxmlformats.org/drawingml/2006/main">
          <a:off x="1871134" y="8466"/>
          <a:ext cx="1068916" cy="2222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0" rIns="3600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NZ" sz="1100" b="1"/>
            <a:t>OUR ESTIMATE</a:t>
          </a:r>
        </a:p>
      </cdr:txBody>
    </cdr:sp>
  </cdr:relSizeAnchor>
</c:userShapes>
</file>

<file path=xl/drawings/drawing6.xml><?xml version="1.0" encoding="utf-8"?>
<c:userShapes xmlns:c="http://schemas.openxmlformats.org/drawingml/2006/chart">
  <cdr:relSizeAnchor xmlns:cdr="http://schemas.openxmlformats.org/drawingml/2006/chartDrawing">
    <cdr:from>
      <cdr:x>0.78571</cdr:x>
      <cdr:y>0.06924</cdr:y>
    </cdr:from>
    <cdr:to>
      <cdr:x>0.99549</cdr:x>
      <cdr:y>0.26889</cdr:y>
    </cdr:to>
    <cdr:sp macro="" textlink="">
      <cdr:nvSpPr>
        <cdr:cNvPr id="2" name="TextBox 1"/>
        <cdr:cNvSpPr txBox="1"/>
      </cdr:nvSpPr>
      <cdr:spPr>
        <a:xfrm xmlns:a="http://schemas.openxmlformats.org/drawingml/2006/main">
          <a:off x="3758368" y="175929"/>
          <a:ext cx="1003463" cy="5072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Feed Price (c/kgDM)</a:t>
          </a:r>
        </a:p>
      </cdr:txBody>
    </cdr:sp>
  </cdr:relSizeAnchor>
  <cdr:relSizeAnchor xmlns:cdr="http://schemas.openxmlformats.org/drawingml/2006/chartDrawing">
    <cdr:from>
      <cdr:x>0.2218</cdr:x>
      <cdr:y>0.68179</cdr:y>
    </cdr:from>
    <cdr:to>
      <cdr:x>0.83059</cdr:x>
      <cdr:y>0.78493</cdr:y>
    </cdr:to>
    <cdr:sp macro="" textlink="">
      <cdr:nvSpPr>
        <cdr:cNvPr id="3" name="TextBox 1"/>
        <cdr:cNvSpPr txBox="1"/>
      </cdr:nvSpPr>
      <cdr:spPr>
        <a:xfrm xmlns:a="http://schemas.openxmlformats.org/drawingml/2006/main">
          <a:off x="1122362" y="1967706"/>
          <a:ext cx="3080544" cy="29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dr:relSizeAnchor xmlns:cdr="http://schemas.openxmlformats.org/drawingml/2006/chartDrawing">
    <cdr:from>
      <cdr:x>0.77212</cdr:x>
      <cdr:y>0.19432</cdr:y>
    </cdr:from>
    <cdr:to>
      <cdr:x>0.89212</cdr:x>
      <cdr:y>0.65224</cdr:y>
    </cdr:to>
    <cdr:sp macro="" textlink="">
      <cdr:nvSpPr>
        <cdr:cNvPr id="4" name="TextBox 1"/>
        <cdr:cNvSpPr txBox="1"/>
      </cdr:nvSpPr>
      <cdr:spPr>
        <a:xfrm xmlns:a="http://schemas.openxmlformats.org/drawingml/2006/main">
          <a:off x="3693338" y="493738"/>
          <a:ext cx="574009" cy="1163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+15%</a:t>
          </a:r>
        </a:p>
      </cdr:txBody>
    </cdr:sp>
  </cdr:relSizeAnchor>
  <cdr:relSizeAnchor xmlns:cdr="http://schemas.openxmlformats.org/drawingml/2006/chartDrawing">
    <cdr:from>
      <cdr:x>0.3956</cdr:x>
      <cdr:y>0</cdr:y>
    </cdr:from>
    <cdr:to>
      <cdr:x>0.61375</cdr:x>
      <cdr:y>0.08914</cdr:y>
    </cdr:to>
    <cdr:sp macro="" textlink="">
      <cdr:nvSpPr>
        <cdr:cNvPr id="5" name="TextBox 17"/>
        <cdr:cNvSpPr txBox="1"/>
      </cdr:nvSpPr>
      <cdr:spPr>
        <a:xfrm xmlns:a="http://schemas.openxmlformats.org/drawingml/2006/main">
          <a:off x="1892300" y="0"/>
          <a:ext cx="1043516" cy="22648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0" rIns="3600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NZ" sz="1100" b="1"/>
            <a:t>YOUR ESTIMATE</a:t>
          </a:r>
        </a:p>
      </cdr:txBody>
    </cdr:sp>
  </cdr:relSizeAnchor>
</c:userShapes>
</file>

<file path=xl/drawings/drawing7.xml><?xml version="1.0" encoding="utf-8"?>
<c:userShapes xmlns:c="http://schemas.openxmlformats.org/drawingml/2006/chart">
  <cdr:relSizeAnchor xmlns:cdr="http://schemas.openxmlformats.org/drawingml/2006/chartDrawing">
    <cdr:from>
      <cdr:x>0.79524</cdr:x>
      <cdr:y>0.05051</cdr:y>
    </cdr:from>
    <cdr:to>
      <cdr:x>1</cdr:x>
      <cdr:y>0.24909</cdr:y>
    </cdr:to>
    <cdr:sp macro="" textlink="">
      <cdr:nvSpPr>
        <cdr:cNvPr id="2" name="TextBox 1"/>
        <cdr:cNvSpPr txBox="1"/>
      </cdr:nvSpPr>
      <cdr:spPr>
        <a:xfrm xmlns:a="http://schemas.openxmlformats.org/drawingml/2006/main">
          <a:off x="3821594" y="130897"/>
          <a:ext cx="983992" cy="5145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System Benefits (TDM)</a:t>
          </a:r>
        </a:p>
      </cdr:txBody>
    </cdr:sp>
  </cdr:relSizeAnchor>
  <cdr:relSizeAnchor xmlns:cdr="http://schemas.openxmlformats.org/drawingml/2006/chartDrawing">
    <cdr:from>
      <cdr:x>0.19546</cdr:x>
      <cdr:y>0.69047</cdr:y>
    </cdr:from>
    <cdr:to>
      <cdr:x>0.80282</cdr:x>
      <cdr:y>0.79305</cdr:y>
    </cdr:to>
    <cdr:sp macro="" textlink="">
      <cdr:nvSpPr>
        <cdr:cNvPr id="3" name="TextBox 1"/>
        <cdr:cNvSpPr txBox="1"/>
      </cdr:nvSpPr>
      <cdr:spPr>
        <a:xfrm xmlns:a="http://schemas.openxmlformats.org/drawingml/2006/main">
          <a:off x="991395" y="2003425"/>
          <a:ext cx="3080544" cy="29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dr:relSizeAnchor xmlns:cdr="http://schemas.openxmlformats.org/drawingml/2006/chartDrawing">
    <cdr:from>
      <cdr:x>0.76588</cdr:x>
      <cdr:y>0.23106</cdr:y>
    </cdr:from>
    <cdr:to>
      <cdr:x>0.8856</cdr:x>
      <cdr:y>0.68653</cdr:y>
    </cdr:to>
    <cdr:sp macro="" textlink="">
      <cdr:nvSpPr>
        <cdr:cNvPr id="5" name="TextBox 1"/>
        <cdr:cNvSpPr txBox="1"/>
      </cdr:nvSpPr>
      <cdr:spPr>
        <a:xfrm xmlns:a="http://schemas.openxmlformats.org/drawingml/2006/main">
          <a:off x="3680502" y="598765"/>
          <a:ext cx="575325" cy="118028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-50%</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+50%</a:t>
          </a:r>
        </a:p>
      </cdr:txBody>
    </cdr:sp>
  </cdr:relSizeAnchor>
  <cdr:relSizeAnchor xmlns:cdr="http://schemas.openxmlformats.org/drawingml/2006/chartDrawing">
    <cdr:from>
      <cdr:x>0.39157</cdr:x>
      <cdr:y>0.00735</cdr:y>
    </cdr:from>
    <cdr:to>
      <cdr:x>0.614</cdr:x>
      <cdr:y>0.09312</cdr:y>
    </cdr:to>
    <cdr:sp macro="" textlink="">
      <cdr:nvSpPr>
        <cdr:cNvPr id="7" name="TextBox 9"/>
        <cdr:cNvSpPr txBox="1"/>
      </cdr:nvSpPr>
      <cdr:spPr>
        <a:xfrm xmlns:a="http://schemas.openxmlformats.org/drawingml/2006/main">
          <a:off x="1881717" y="19050"/>
          <a:ext cx="1068916" cy="2222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0" rIns="3600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NZ" sz="1100" b="1"/>
            <a:t>OUR ESTIMATE</a:t>
          </a:r>
        </a:p>
      </cdr:txBody>
    </cdr:sp>
  </cdr:relSizeAnchor>
</c:userShapes>
</file>

<file path=xl/drawings/drawing8.xml><?xml version="1.0" encoding="utf-8"?>
<c:userShapes xmlns:c="http://schemas.openxmlformats.org/drawingml/2006/chart">
  <cdr:relSizeAnchor xmlns:cdr="http://schemas.openxmlformats.org/drawingml/2006/chartDrawing">
    <cdr:from>
      <cdr:x>0.79097</cdr:x>
      <cdr:y>0.05956</cdr:y>
    </cdr:from>
    <cdr:to>
      <cdr:x>1</cdr:x>
      <cdr:y>0.25979</cdr:y>
    </cdr:to>
    <cdr:sp macro="" textlink="">
      <cdr:nvSpPr>
        <cdr:cNvPr id="3" name="TextBox 1"/>
        <cdr:cNvSpPr txBox="1"/>
      </cdr:nvSpPr>
      <cdr:spPr>
        <a:xfrm xmlns:a="http://schemas.openxmlformats.org/drawingml/2006/main">
          <a:off x="3803395" y="154559"/>
          <a:ext cx="1005125" cy="5196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System Benefits (TDM)</a:t>
          </a:r>
        </a:p>
      </cdr:txBody>
    </cdr:sp>
  </cdr:relSizeAnchor>
  <cdr:relSizeAnchor xmlns:cdr="http://schemas.openxmlformats.org/drawingml/2006/chartDrawing">
    <cdr:from>
      <cdr:x>0.20818</cdr:x>
      <cdr:y>0.68791</cdr:y>
    </cdr:from>
    <cdr:to>
      <cdr:x>0.8184</cdr:x>
      <cdr:y>0.79134</cdr:y>
    </cdr:to>
    <cdr:sp macro="" textlink="">
      <cdr:nvSpPr>
        <cdr:cNvPr id="4" name="TextBox 1"/>
        <cdr:cNvSpPr txBox="1"/>
      </cdr:nvSpPr>
      <cdr:spPr>
        <a:xfrm xmlns:a="http://schemas.openxmlformats.org/drawingml/2006/main">
          <a:off x="1050925" y="1979613"/>
          <a:ext cx="3080544" cy="297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dr:relSizeAnchor xmlns:cdr="http://schemas.openxmlformats.org/drawingml/2006/chartDrawing">
    <cdr:from>
      <cdr:x>0.76478</cdr:x>
      <cdr:y>0.23747</cdr:y>
    </cdr:from>
    <cdr:to>
      <cdr:x>0.88506</cdr:x>
      <cdr:y>0.69672</cdr:y>
    </cdr:to>
    <cdr:sp macro="" textlink="">
      <cdr:nvSpPr>
        <cdr:cNvPr id="5" name="TextBox 1"/>
        <cdr:cNvSpPr txBox="1"/>
      </cdr:nvSpPr>
      <cdr:spPr>
        <a:xfrm xmlns:a="http://schemas.openxmlformats.org/drawingml/2006/main">
          <a:off x="3677460" y="616262"/>
          <a:ext cx="578369" cy="11918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-50%</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+50%</a:t>
          </a:r>
        </a:p>
      </cdr:txBody>
    </cdr:sp>
  </cdr:relSizeAnchor>
  <cdr:relSizeAnchor xmlns:cdr="http://schemas.openxmlformats.org/drawingml/2006/chartDrawing">
    <cdr:from>
      <cdr:x>0.39573</cdr:x>
      <cdr:y>0.00326</cdr:y>
    </cdr:from>
    <cdr:to>
      <cdr:x>0.61275</cdr:x>
      <cdr:y>0.09053</cdr:y>
    </cdr:to>
    <cdr:sp macro="" textlink="">
      <cdr:nvSpPr>
        <cdr:cNvPr id="6" name="TextBox 17"/>
        <cdr:cNvSpPr txBox="1"/>
      </cdr:nvSpPr>
      <cdr:spPr>
        <a:xfrm xmlns:a="http://schemas.openxmlformats.org/drawingml/2006/main">
          <a:off x="1902883" y="8467"/>
          <a:ext cx="1043516" cy="226483"/>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36000" tIns="0" rIns="3600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NZ" sz="1100" b="1"/>
            <a:t>YOUR ESTIMATE</a:t>
          </a:r>
        </a:p>
      </cdr:txBody>
    </cdr:sp>
  </cdr:relSizeAnchor>
</c:userShapes>
</file>

<file path=xl/drawings/drawing9.xml><?xml version="1.0" encoding="utf-8"?>
<c:userShapes xmlns:c="http://schemas.openxmlformats.org/drawingml/2006/chart">
  <cdr:relSizeAnchor xmlns:cdr="http://schemas.openxmlformats.org/drawingml/2006/chartDrawing">
    <cdr:from>
      <cdr:x>0.74259</cdr:x>
      <cdr:y>0.00916</cdr:y>
    </cdr:from>
    <cdr:to>
      <cdr:x>0.99375</cdr:x>
      <cdr:y>0.20888</cdr:y>
    </cdr:to>
    <cdr:sp macro="" textlink="">
      <cdr:nvSpPr>
        <cdr:cNvPr id="4" name="TextBox 1"/>
        <cdr:cNvSpPr txBox="1"/>
      </cdr:nvSpPr>
      <cdr:spPr>
        <a:xfrm xmlns:a="http://schemas.openxmlformats.org/drawingml/2006/main">
          <a:off x="3571397" y="23080"/>
          <a:ext cx="1207924" cy="5030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100" b="1"/>
            <a:t>Increase in Production  (kgMS)</a:t>
          </a:r>
        </a:p>
      </cdr:txBody>
    </cdr:sp>
  </cdr:relSizeAnchor>
  <cdr:relSizeAnchor xmlns:cdr="http://schemas.openxmlformats.org/drawingml/2006/chartDrawing">
    <cdr:from>
      <cdr:x>0.75518</cdr:x>
      <cdr:y>0.1982</cdr:y>
    </cdr:from>
    <cdr:to>
      <cdr:x>0.88668</cdr:x>
      <cdr:y>0.65628</cdr:y>
    </cdr:to>
    <cdr:sp macro="" textlink="">
      <cdr:nvSpPr>
        <cdr:cNvPr id="5" name="TextBox 1"/>
        <cdr:cNvSpPr txBox="1"/>
      </cdr:nvSpPr>
      <cdr:spPr>
        <a:xfrm xmlns:a="http://schemas.openxmlformats.org/drawingml/2006/main">
          <a:off x="3631958" y="499240"/>
          <a:ext cx="632434" cy="11538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-50%</a:t>
          </a:r>
        </a:p>
        <a:p xmlns:a="http://schemas.openxmlformats.org/drawingml/2006/main">
          <a:pPr algn="ctr">
            <a:lnSpc>
              <a:spcPct val="150000"/>
            </a:lnSpc>
            <a:spcAft>
              <a:spcPts val="0"/>
            </a:spcAft>
          </a:pPr>
          <a:r>
            <a:rPr lang="en-NZ" sz="1050" b="1"/>
            <a:t>-25%</a:t>
          </a:r>
        </a:p>
        <a:p xmlns:a="http://schemas.openxmlformats.org/drawingml/2006/main">
          <a:pPr algn="ctr">
            <a:lnSpc>
              <a:spcPct val="150000"/>
            </a:lnSpc>
            <a:spcAft>
              <a:spcPts val="0"/>
            </a:spcAft>
          </a:pPr>
          <a:r>
            <a:rPr lang="en-NZ" sz="1050" b="1"/>
            <a:t>Base</a:t>
          </a:r>
        </a:p>
        <a:p xmlns:a="http://schemas.openxmlformats.org/drawingml/2006/main">
          <a:pPr algn="ctr">
            <a:lnSpc>
              <a:spcPct val="150000"/>
            </a:lnSpc>
            <a:spcAft>
              <a:spcPts val="0"/>
            </a:spcAft>
          </a:pPr>
          <a:r>
            <a:rPr lang="en-NZ" sz="1050" b="1"/>
            <a:t>+5%</a:t>
          </a:r>
        </a:p>
        <a:p xmlns:a="http://schemas.openxmlformats.org/drawingml/2006/main">
          <a:pPr algn="ctr">
            <a:lnSpc>
              <a:spcPct val="150000"/>
            </a:lnSpc>
            <a:spcAft>
              <a:spcPts val="0"/>
            </a:spcAft>
          </a:pPr>
          <a:r>
            <a:rPr lang="en-NZ" sz="1050" b="1"/>
            <a:t>+10%</a:t>
          </a:r>
        </a:p>
      </cdr:txBody>
    </cdr:sp>
  </cdr:relSizeAnchor>
  <cdr:relSizeAnchor xmlns:cdr="http://schemas.openxmlformats.org/drawingml/2006/chartDrawing">
    <cdr:from>
      <cdr:x>0.21521</cdr:x>
      <cdr:y>0.67143</cdr:y>
    </cdr:from>
    <cdr:to>
      <cdr:x>0.82512</cdr:x>
      <cdr:y>0.77508</cdr:y>
    </cdr:to>
    <cdr:sp macro="" textlink="">
      <cdr:nvSpPr>
        <cdr:cNvPr id="6" name="TextBox 1"/>
        <cdr:cNvSpPr txBox="1"/>
      </cdr:nvSpPr>
      <cdr:spPr>
        <a:xfrm xmlns:a="http://schemas.openxmlformats.org/drawingml/2006/main">
          <a:off x="1035050" y="1691217"/>
          <a:ext cx="2933248" cy="261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50000"/>
            </a:lnSpc>
            <a:spcAft>
              <a:spcPts val="0"/>
            </a:spcAft>
          </a:pPr>
          <a:r>
            <a:rPr lang="en-NZ" sz="1050" b="1"/>
            <a:t>-15%       </a:t>
          </a:r>
          <a:r>
            <a:rPr lang="en-NZ" sz="1050" b="1" baseline="0"/>
            <a:t>      </a:t>
          </a:r>
          <a:r>
            <a:rPr lang="en-NZ" sz="1050" b="1"/>
            <a:t>-5%        Base        +5%</a:t>
          </a:r>
          <a:r>
            <a:rPr lang="en-NZ" sz="1050" b="1" baseline="0"/>
            <a:t>              +15%</a:t>
          </a:r>
          <a:endParaRPr lang="en-NZ" sz="1050" b="1"/>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eoff.Taylor@DairyNZ.co.nz"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8.bin"/><Relationship Id="rId1" Type="http://schemas.openxmlformats.org/officeDocument/2006/relationships/hyperlink" Target="mailto:Geoff.Taylor@DairyNZ.co.nz"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eoff.Taylor@DairyNZ.co.nz"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Geoff.Taylor@DairyNZ.co.nz"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Geoff.Taylor@DairyNZ.co.nz"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5.bin"/><Relationship Id="rId1" Type="http://schemas.openxmlformats.org/officeDocument/2006/relationships/hyperlink" Target="mailto:Geoff.Taylor@DairyNZ.co.nz"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9.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tabSelected="1" zoomScaleNormal="100" workbookViewId="0"/>
  </sheetViews>
  <sheetFormatPr defaultRowHeight="15" x14ac:dyDescent="0.25"/>
  <cols>
    <col min="1" max="1" width="4.140625" style="299" customWidth="1"/>
    <col min="2" max="16384" width="9.140625" style="299"/>
  </cols>
  <sheetData>
    <row r="1" spans="1:12" ht="21" customHeight="1" x14ac:dyDescent="0.25">
      <c r="A1" s="302" t="s">
        <v>777</v>
      </c>
    </row>
    <row r="2" spans="1:12" ht="98.25" customHeight="1" x14ac:dyDescent="0.25">
      <c r="A2" s="959" t="s">
        <v>809</v>
      </c>
      <c r="B2" s="959"/>
      <c r="C2" s="959"/>
      <c r="D2" s="959"/>
      <c r="E2" s="959"/>
      <c r="F2" s="959"/>
      <c r="G2" s="959"/>
      <c r="H2" s="959"/>
      <c r="I2" s="959"/>
      <c r="J2" s="959"/>
      <c r="K2" s="959"/>
      <c r="L2" s="959"/>
    </row>
    <row r="4" spans="1:12" ht="21" customHeight="1" x14ac:dyDescent="0.25">
      <c r="A4" s="302" t="s">
        <v>790</v>
      </c>
    </row>
    <row r="5" spans="1:12" ht="68.25" customHeight="1" x14ac:dyDescent="0.25">
      <c r="A5" s="843">
        <v>1</v>
      </c>
      <c r="B5" s="959" t="s">
        <v>798</v>
      </c>
      <c r="C5" s="959"/>
      <c r="D5" s="959"/>
      <c r="E5" s="959"/>
      <c r="F5" s="959"/>
      <c r="G5" s="959"/>
      <c r="H5" s="959"/>
      <c r="I5" s="959"/>
      <c r="J5" s="959"/>
      <c r="K5" s="959"/>
      <c r="L5" s="959"/>
    </row>
    <row r="6" spans="1:12" ht="53.25" customHeight="1" x14ac:dyDescent="0.25">
      <c r="A6" s="843">
        <v>2</v>
      </c>
      <c r="B6" s="959" t="s">
        <v>795</v>
      </c>
      <c r="C6" s="959"/>
      <c r="D6" s="959"/>
      <c r="E6" s="959"/>
      <c r="F6" s="959"/>
      <c r="G6" s="959"/>
      <c r="H6" s="959"/>
      <c r="I6" s="959"/>
      <c r="J6" s="959"/>
      <c r="K6" s="959"/>
      <c r="L6" s="959"/>
    </row>
    <row r="7" spans="1:12" ht="35.25" customHeight="1" x14ac:dyDescent="0.25">
      <c r="A7" s="843">
        <v>3</v>
      </c>
      <c r="B7" s="959" t="s">
        <v>771</v>
      </c>
      <c r="C7" s="959"/>
      <c r="D7" s="959"/>
      <c r="E7" s="959"/>
      <c r="F7" s="959"/>
      <c r="G7" s="959"/>
      <c r="H7" s="959"/>
      <c r="I7" s="959"/>
      <c r="J7" s="959"/>
      <c r="K7" s="959"/>
      <c r="L7" s="959"/>
    </row>
    <row r="8" spans="1:12" ht="66" customHeight="1" x14ac:dyDescent="0.25">
      <c r="A8" s="843">
        <v>4</v>
      </c>
      <c r="B8" s="959" t="s">
        <v>797</v>
      </c>
      <c r="C8" s="959"/>
      <c r="D8" s="959"/>
      <c r="E8" s="959"/>
      <c r="F8" s="959"/>
      <c r="G8" s="959"/>
      <c r="H8" s="959"/>
      <c r="I8" s="959"/>
      <c r="J8" s="959"/>
      <c r="K8" s="959"/>
      <c r="L8" s="959"/>
    </row>
    <row r="9" spans="1:12" ht="36" customHeight="1" x14ac:dyDescent="0.25">
      <c r="A9" s="843">
        <v>5</v>
      </c>
      <c r="B9" s="959" t="s">
        <v>772</v>
      </c>
      <c r="C9" s="959"/>
      <c r="D9" s="959"/>
      <c r="E9" s="959"/>
      <c r="F9" s="959"/>
      <c r="G9" s="959"/>
      <c r="H9" s="959"/>
      <c r="I9" s="959"/>
      <c r="J9" s="959"/>
      <c r="K9" s="959"/>
      <c r="L9" s="959"/>
    </row>
    <row r="10" spans="1:12" ht="33.75" customHeight="1" x14ac:dyDescent="0.25">
      <c r="A10" s="843">
        <v>6</v>
      </c>
      <c r="B10" s="959" t="s">
        <v>850</v>
      </c>
      <c r="C10" s="959"/>
      <c r="D10" s="959"/>
      <c r="E10" s="959"/>
      <c r="F10" s="959"/>
      <c r="G10" s="959"/>
      <c r="H10" s="959"/>
      <c r="I10" s="959"/>
      <c r="J10" s="959"/>
      <c r="K10" s="959"/>
      <c r="L10" s="959"/>
    </row>
    <row r="11" spans="1:12" ht="15" customHeight="1" x14ac:dyDescent="0.25">
      <c r="A11" s="843"/>
      <c r="B11" s="632"/>
      <c r="C11" s="632"/>
      <c r="D11" s="632"/>
      <c r="E11" s="632"/>
      <c r="F11" s="632"/>
      <c r="G11" s="632"/>
      <c r="H11" s="632"/>
      <c r="I11" s="632"/>
      <c r="J11" s="632"/>
      <c r="K11" s="632"/>
      <c r="L11" s="632"/>
    </row>
    <row r="12" spans="1:12" ht="21" customHeight="1" x14ac:dyDescent="0.25">
      <c r="A12" s="844" t="s">
        <v>791</v>
      </c>
      <c r="B12" s="632"/>
      <c r="C12" s="632"/>
      <c r="D12" s="632"/>
      <c r="E12" s="632"/>
      <c r="F12" s="632"/>
      <c r="G12" s="632"/>
      <c r="H12" s="632"/>
      <c r="I12" s="632"/>
      <c r="J12" s="632"/>
      <c r="K12" s="632"/>
      <c r="L12" s="632"/>
    </row>
    <row r="13" spans="1:12" ht="66.75" customHeight="1" x14ac:dyDescent="0.25">
      <c r="A13" s="960" t="s">
        <v>851</v>
      </c>
      <c r="B13" s="960"/>
      <c r="C13" s="960"/>
      <c r="D13" s="960"/>
      <c r="E13" s="960"/>
      <c r="F13" s="960"/>
      <c r="G13" s="960"/>
      <c r="H13" s="960"/>
      <c r="I13" s="960"/>
      <c r="J13" s="960"/>
      <c r="K13" s="960"/>
      <c r="L13" s="960"/>
    </row>
    <row r="14" spans="1:12" ht="18.75" customHeight="1" x14ac:dyDescent="0.25">
      <c r="A14" s="845" t="s">
        <v>792</v>
      </c>
      <c r="B14" s="815"/>
      <c r="C14" s="815"/>
      <c r="D14" s="815"/>
      <c r="E14" s="815"/>
      <c r="F14" s="815"/>
      <c r="G14" s="815"/>
      <c r="H14" s="815"/>
      <c r="I14" s="815"/>
      <c r="J14" s="815"/>
      <c r="K14" s="815"/>
      <c r="L14" s="815"/>
    </row>
    <row r="16" spans="1:12" ht="21" customHeight="1" x14ac:dyDescent="0.25">
      <c r="A16" s="846" t="s">
        <v>776</v>
      </c>
      <c r="B16" s="847"/>
      <c r="C16" s="847"/>
      <c r="D16" s="847"/>
      <c r="E16" s="847"/>
      <c r="F16" s="847"/>
      <c r="G16" s="847"/>
      <c r="H16" s="847"/>
      <c r="I16" s="847"/>
      <c r="J16" s="847"/>
      <c r="K16" s="847"/>
      <c r="L16" s="847"/>
    </row>
    <row r="17" spans="1:12" ht="123.75" customHeight="1" x14ac:dyDescent="0.25">
      <c r="A17" s="958" t="s">
        <v>863</v>
      </c>
      <c r="B17" s="958"/>
      <c r="C17" s="958"/>
      <c r="D17" s="958"/>
      <c r="E17" s="958"/>
      <c r="F17" s="958"/>
      <c r="G17" s="958"/>
      <c r="H17" s="958"/>
      <c r="I17" s="958"/>
      <c r="J17" s="958"/>
      <c r="K17" s="958"/>
      <c r="L17" s="958"/>
    </row>
  </sheetData>
  <sheetProtection password="D89C" sheet="1" objects="1" scenarios="1"/>
  <mergeCells count="9">
    <mergeCell ref="A17:L17"/>
    <mergeCell ref="A2:L2"/>
    <mergeCell ref="A13:L13"/>
    <mergeCell ref="B10:L10"/>
    <mergeCell ref="B7:L7"/>
    <mergeCell ref="B5:L5"/>
    <mergeCell ref="B8:L8"/>
    <mergeCell ref="B9:L9"/>
    <mergeCell ref="B6:L6"/>
  </mergeCells>
  <hyperlinks>
    <hyperlink ref="A14"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X126"/>
  <sheetViews>
    <sheetView zoomScaleNormal="100" workbookViewId="0"/>
  </sheetViews>
  <sheetFormatPr defaultRowHeight="16.5" customHeight="1" x14ac:dyDescent="0.25"/>
  <cols>
    <col min="1" max="1" width="3.5703125" style="299" customWidth="1"/>
    <col min="2" max="2" width="62.5703125" style="299" customWidth="1"/>
    <col min="3" max="3" width="16.7109375" style="299" customWidth="1"/>
    <col min="4" max="4" width="107.140625" style="299" customWidth="1"/>
    <col min="5" max="5" width="16.85546875" style="299" customWidth="1"/>
    <col min="6" max="6" width="107.140625" style="299" customWidth="1"/>
    <col min="7" max="7" width="16.7109375" style="299" customWidth="1"/>
    <col min="8" max="8" width="22.85546875" style="299" customWidth="1"/>
    <col min="9" max="13" width="19.7109375" style="299" customWidth="1"/>
    <col min="14" max="14" width="16.85546875" style="299" customWidth="1"/>
    <col min="15" max="15" width="29.7109375" style="299" customWidth="1"/>
    <col min="16" max="16" width="28.28515625" style="299" customWidth="1"/>
    <col min="17" max="17" width="16.85546875" style="299" customWidth="1"/>
    <col min="18" max="18" width="21.85546875" style="299" customWidth="1"/>
    <col min="19" max="22" width="11.140625" style="299" customWidth="1"/>
    <col min="23" max="23" width="16.85546875" style="299" customWidth="1"/>
    <col min="24" max="24" width="26" style="299" customWidth="1"/>
    <col min="25" max="25" width="23" style="299" customWidth="1"/>
    <col min="26" max="26" width="16.85546875" style="299" customWidth="1"/>
    <col min="27" max="32" width="10.7109375" style="346" customWidth="1"/>
    <col min="33" max="33" width="16.85546875" style="299" customWidth="1"/>
    <col min="34" max="34" width="18" style="524" customWidth="1"/>
    <col min="35" max="43" width="9.85546875" style="524" customWidth="1"/>
    <col min="44" max="44" width="8.5703125" style="299" customWidth="1"/>
    <col min="45" max="45" width="16.85546875" style="299" customWidth="1"/>
    <col min="46" max="46" width="54.28515625" style="299" customWidth="1"/>
    <col min="47" max="49" width="8.5703125" style="299" customWidth="1"/>
    <col min="50" max="50" width="16.85546875" style="299" customWidth="1"/>
    <col min="51" max="51" width="54.5703125" style="299" customWidth="1"/>
    <col min="52" max="58" width="13.85546875" style="524" customWidth="1"/>
    <col min="59" max="59" width="17" style="524" customWidth="1"/>
    <col min="60" max="60" width="21.85546875" style="346" customWidth="1"/>
    <col min="61" max="61" width="26.85546875" style="346" customWidth="1"/>
    <col min="62" max="62" width="16.85546875" style="346" customWidth="1"/>
    <col min="63" max="63" width="12.85546875" style="346" customWidth="1"/>
    <col min="64" max="66" width="25.28515625" style="346" customWidth="1"/>
    <col min="67" max="67" width="16.85546875" style="524" customWidth="1"/>
    <col min="68" max="73" width="8.5703125" style="299" customWidth="1"/>
    <col min="74" max="74" width="9.7109375" style="299" customWidth="1"/>
    <col min="75" max="75" width="9.28515625" style="299" customWidth="1"/>
    <col min="76" max="76" width="16.85546875" style="299" customWidth="1"/>
    <col min="77" max="81" width="21.42578125" style="299" customWidth="1"/>
    <col min="82" max="82" width="16.85546875" style="299" customWidth="1"/>
    <col min="83" max="83" width="53.28515625" style="346" customWidth="1"/>
    <col min="84" max="85" width="18.140625" style="346" customWidth="1"/>
    <col min="86" max="86" width="16.7109375" style="346" customWidth="1"/>
    <col min="87" max="87" width="27.42578125" style="299" customWidth="1"/>
    <col min="88" max="88" width="23.85546875" style="299" customWidth="1"/>
    <col min="89" max="89" width="16.85546875" style="299" customWidth="1"/>
    <col min="90" max="90" width="50.7109375" style="299" customWidth="1"/>
    <col min="91" max="91" width="11.28515625" style="299" customWidth="1"/>
    <col min="92" max="92" width="16.85546875" style="299" customWidth="1"/>
    <col min="93" max="93" width="19" style="299" customWidth="1"/>
    <col min="94" max="94" width="20.42578125" style="299" customWidth="1"/>
    <col min="95" max="97" width="20.42578125" style="346" customWidth="1"/>
    <col min="98" max="98" width="16.85546875" style="346" customWidth="1"/>
    <col min="99" max="100" width="18.28515625" style="346" customWidth="1"/>
    <col min="101" max="101" width="16.85546875" style="346" customWidth="1"/>
    <col min="102" max="103" width="27.85546875" style="346" customWidth="1"/>
    <col min="104" max="104" width="16.7109375" style="346" customWidth="1"/>
    <col min="105" max="105" width="68.140625" style="299" customWidth="1"/>
    <col min="106" max="118" width="13.140625" style="299" customWidth="1"/>
    <col min="119" max="16384" width="9.140625" style="299"/>
  </cols>
  <sheetData>
    <row r="1" spans="1:128" ht="16.5" customHeight="1" thickTop="1" thickBot="1" x14ac:dyDescent="0.35">
      <c r="A1" s="334" t="s">
        <v>859</v>
      </c>
      <c r="D1" s="334" t="s">
        <v>773</v>
      </c>
      <c r="E1" s="631" t="s">
        <v>765</v>
      </c>
      <c r="F1" s="334" t="s">
        <v>774</v>
      </c>
      <c r="G1" s="631" t="s">
        <v>765</v>
      </c>
      <c r="H1" s="594" t="s">
        <v>68</v>
      </c>
      <c r="I1" s="505"/>
      <c r="J1" s="505"/>
      <c r="K1" s="505"/>
      <c r="L1" s="505"/>
      <c r="M1" s="505"/>
      <c r="N1" s="631" t="s">
        <v>765</v>
      </c>
      <c r="O1" s="1020" t="s">
        <v>742</v>
      </c>
      <c r="P1" s="1020"/>
      <c r="Q1" s="630" t="s">
        <v>765</v>
      </c>
      <c r="R1" s="302" t="s">
        <v>402</v>
      </c>
      <c r="S1" s="303"/>
      <c r="T1" s="303"/>
      <c r="U1" s="303"/>
      <c r="V1" s="303"/>
      <c r="W1" s="630" t="s">
        <v>765</v>
      </c>
      <c r="X1" s="302" t="s">
        <v>403</v>
      </c>
      <c r="Z1" s="630" t="s">
        <v>765</v>
      </c>
      <c r="AA1" s="640" t="s">
        <v>737</v>
      </c>
      <c r="AG1" s="630" t="s">
        <v>765</v>
      </c>
      <c r="AH1" s="334" t="s">
        <v>770</v>
      </c>
      <c r="AS1" s="630" t="s">
        <v>765</v>
      </c>
      <c r="AT1" s="641" t="s">
        <v>724</v>
      </c>
      <c r="AU1" s="346"/>
      <c r="AV1" s="346"/>
      <c r="AW1" s="346"/>
      <c r="AX1" s="630" t="s">
        <v>765</v>
      </c>
      <c r="AY1" s="641" t="s">
        <v>725</v>
      </c>
      <c r="BG1" s="630" t="s">
        <v>765</v>
      </c>
      <c r="BH1" s="641" t="s">
        <v>749</v>
      </c>
      <c r="BJ1" s="630" t="s">
        <v>765</v>
      </c>
      <c r="BK1" s="641" t="s">
        <v>736</v>
      </c>
      <c r="BO1" s="630" t="s">
        <v>765</v>
      </c>
      <c r="BP1" s="641" t="s">
        <v>730</v>
      </c>
      <c r="BQ1" s="346"/>
      <c r="BR1" s="346"/>
      <c r="BS1" s="346"/>
      <c r="BT1" s="346"/>
      <c r="BU1" s="346"/>
      <c r="BV1" s="346"/>
      <c r="BW1" s="346"/>
      <c r="BX1" s="630" t="s">
        <v>765</v>
      </c>
      <c r="BY1" s="640" t="s">
        <v>767</v>
      </c>
      <c r="BZ1" s="346"/>
      <c r="CA1" s="346"/>
      <c r="CB1" s="346"/>
      <c r="CC1" s="346"/>
      <c r="CD1" s="630" t="s">
        <v>765</v>
      </c>
      <c r="CE1" s="641" t="s">
        <v>768</v>
      </c>
      <c r="CH1" s="631" t="s">
        <v>765</v>
      </c>
      <c r="CI1" s="334" t="s">
        <v>740</v>
      </c>
      <c r="CK1" s="631" t="s">
        <v>765</v>
      </c>
      <c r="CL1" s="641" t="s">
        <v>191</v>
      </c>
      <c r="CM1" s="346"/>
      <c r="CN1" s="631" t="s">
        <v>765</v>
      </c>
      <c r="CO1" s="302" t="s">
        <v>234</v>
      </c>
      <c r="CP1" s="346"/>
      <c r="CT1" s="631" t="s">
        <v>765</v>
      </c>
      <c r="CU1" s="334" t="s">
        <v>745</v>
      </c>
      <c r="CW1" s="631" t="s">
        <v>765</v>
      </c>
      <c r="CX1" s="641" t="s">
        <v>769</v>
      </c>
      <c r="CZ1" s="631" t="s">
        <v>765</v>
      </c>
      <c r="DA1" s="641" t="s">
        <v>754</v>
      </c>
      <c r="DX1" s="346"/>
    </row>
    <row r="2" spans="1:128" ht="16.5" customHeight="1" thickTop="1" x14ac:dyDescent="0.3">
      <c r="H2" s="524"/>
      <c r="N2" s="591"/>
      <c r="Q2" s="923"/>
      <c r="Z2" s="924"/>
      <c r="AH2" s="334"/>
      <c r="AT2" s="641"/>
      <c r="AU2" s="346"/>
      <c r="AV2" s="346"/>
      <c r="AW2" s="346"/>
      <c r="AX2" s="346"/>
      <c r="AY2" s="641"/>
      <c r="BQ2" s="346"/>
      <c r="BR2" s="346"/>
      <c r="BS2" s="346"/>
      <c r="BT2" s="346"/>
      <c r="BU2" s="346"/>
      <c r="BV2" s="346"/>
      <c r="BW2" s="346"/>
      <c r="BZ2" s="642"/>
      <c r="CA2" s="642"/>
      <c r="CB2" s="642"/>
      <c r="CC2" s="642"/>
      <c r="CQ2" s="299"/>
      <c r="CR2" s="299"/>
      <c r="CS2" s="299"/>
      <c r="CW2" s="299"/>
      <c r="DX2" s="346"/>
    </row>
    <row r="3" spans="1:128" ht="16.5" customHeight="1" x14ac:dyDescent="0.25">
      <c r="A3" s="1040" t="s">
        <v>766</v>
      </c>
      <c r="B3" s="1040"/>
      <c r="D3" s="959" t="s">
        <v>831</v>
      </c>
      <c r="E3" s="922"/>
      <c r="F3" s="1043" t="s">
        <v>856</v>
      </c>
      <c r="H3" s="959" t="s">
        <v>778</v>
      </c>
      <c r="I3" s="959"/>
      <c r="J3" s="959"/>
      <c r="K3" s="959"/>
      <c r="L3" s="959"/>
      <c r="M3" s="959"/>
      <c r="N3" s="592"/>
      <c r="O3" s="959" t="s">
        <v>779</v>
      </c>
      <c r="P3" s="959"/>
      <c r="Q3" s="484"/>
      <c r="R3" s="959" t="s">
        <v>780</v>
      </c>
      <c r="S3" s="959"/>
      <c r="T3" s="959"/>
      <c r="U3" s="959"/>
      <c r="V3" s="959"/>
      <c r="W3" s="922"/>
      <c r="X3" s="959" t="s">
        <v>825</v>
      </c>
      <c r="Y3" s="959"/>
      <c r="Z3" s="498"/>
      <c r="AA3" s="1017" t="s">
        <v>738</v>
      </c>
      <c r="AB3" s="1017"/>
      <c r="AC3" s="1017"/>
      <c r="AD3" s="1017"/>
      <c r="AE3" s="1017"/>
      <c r="AF3" s="1017"/>
      <c r="AH3" s="1050" t="s">
        <v>708</v>
      </c>
      <c r="AI3" s="1050"/>
      <c r="AJ3" s="1050"/>
      <c r="AK3" s="1050"/>
      <c r="AL3" s="1050"/>
      <c r="AM3" s="1050"/>
      <c r="AN3" s="1050"/>
      <c r="AO3" s="1050"/>
      <c r="AP3" s="1050"/>
      <c r="AQ3" s="1050"/>
      <c r="AT3" s="1017" t="s">
        <v>855</v>
      </c>
      <c r="AU3" s="1017"/>
      <c r="AV3" s="1017"/>
      <c r="AW3" s="1017"/>
      <c r="AX3" s="346"/>
      <c r="AY3" s="1017" t="s">
        <v>781</v>
      </c>
      <c r="AZ3" s="1017"/>
      <c r="BA3" s="1017"/>
      <c r="BB3" s="1017"/>
      <c r="BC3" s="1017"/>
      <c r="BD3" s="1017"/>
      <c r="BE3" s="1017"/>
      <c r="BF3" s="1017"/>
      <c r="BG3" s="925"/>
      <c r="BH3" s="1017" t="s">
        <v>753</v>
      </c>
      <c r="BI3" s="1017"/>
      <c r="BJ3" s="925"/>
      <c r="BK3" s="1017" t="s">
        <v>782</v>
      </c>
      <c r="BL3" s="1017"/>
      <c r="BM3" s="1017"/>
      <c r="BN3" s="1017"/>
      <c r="BP3" s="1017" t="s">
        <v>783</v>
      </c>
      <c r="BQ3" s="1017"/>
      <c r="BR3" s="1017"/>
      <c r="BS3" s="1017"/>
      <c r="BT3" s="1017"/>
      <c r="BU3" s="1017"/>
      <c r="BV3" s="1017"/>
      <c r="BW3" s="1017"/>
      <c r="BY3" s="1017" t="s">
        <v>732</v>
      </c>
      <c r="BZ3" s="1017"/>
      <c r="CA3" s="1017"/>
      <c r="CB3" s="1017"/>
      <c r="CC3" s="1017"/>
      <c r="CE3" s="1017" t="s">
        <v>784</v>
      </c>
      <c r="CF3" s="1017"/>
      <c r="CG3" s="1017"/>
      <c r="CI3" s="1029" t="s">
        <v>785</v>
      </c>
      <c r="CJ3" s="1029"/>
      <c r="CL3" s="346" t="s">
        <v>426</v>
      </c>
      <c r="CO3" s="959" t="s">
        <v>739</v>
      </c>
      <c r="CP3" s="959"/>
      <c r="CQ3" s="959"/>
      <c r="CR3" s="959"/>
      <c r="CS3" s="959"/>
      <c r="CU3" s="1017" t="s">
        <v>746</v>
      </c>
      <c r="CV3" s="1017"/>
      <c r="CX3" s="1017" t="s">
        <v>775</v>
      </c>
      <c r="CY3" s="1017"/>
      <c r="CZ3" s="925"/>
      <c r="DA3" s="299" t="s">
        <v>759</v>
      </c>
      <c r="DX3" s="346"/>
    </row>
    <row r="4" spans="1:128" ht="16.5" customHeight="1" x14ac:dyDescent="0.25">
      <c r="A4" s="1040"/>
      <c r="B4" s="1040"/>
      <c r="D4" s="959"/>
      <c r="E4" s="922"/>
      <c r="F4" s="1043"/>
      <c r="H4" s="959"/>
      <c r="I4" s="959"/>
      <c r="J4" s="959"/>
      <c r="K4" s="959"/>
      <c r="L4" s="959"/>
      <c r="M4" s="959"/>
      <c r="N4" s="593"/>
      <c r="O4" s="959"/>
      <c r="P4" s="959"/>
      <c r="Q4" s="603"/>
      <c r="R4" s="959"/>
      <c r="S4" s="959"/>
      <c r="T4" s="959"/>
      <c r="U4" s="959"/>
      <c r="V4" s="959"/>
      <c r="W4" s="922"/>
      <c r="X4" s="959"/>
      <c r="Y4" s="959"/>
      <c r="Z4" s="610"/>
      <c r="AA4" s="1017"/>
      <c r="AB4" s="1017"/>
      <c r="AC4" s="1017"/>
      <c r="AD4" s="1017"/>
      <c r="AE4" s="1017"/>
      <c r="AF4" s="1017"/>
      <c r="AH4" s="1050"/>
      <c r="AI4" s="1050"/>
      <c r="AJ4" s="1050"/>
      <c r="AK4" s="1050"/>
      <c r="AL4" s="1050"/>
      <c r="AM4" s="1050"/>
      <c r="AN4" s="1050"/>
      <c r="AO4" s="1050"/>
      <c r="AP4" s="1050"/>
      <c r="AQ4" s="1050"/>
      <c r="AT4" s="1017"/>
      <c r="AU4" s="1017"/>
      <c r="AV4" s="1017"/>
      <c r="AW4" s="1017"/>
      <c r="AX4" s="346"/>
      <c r="AY4" s="1017"/>
      <c r="AZ4" s="1017"/>
      <c r="BA4" s="1017"/>
      <c r="BB4" s="1017"/>
      <c r="BC4" s="1017"/>
      <c r="BD4" s="1017"/>
      <c r="BE4" s="1017"/>
      <c r="BF4" s="1017"/>
      <c r="BG4" s="925"/>
      <c r="BH4" s="1017"/>
      <c r="BI4" s="1017"/>
      <c r="BJ4" s="925"/>
      <c r="BK4" s="1017"/>
      <c r="BL4" s="1017"/>
      <c r="BM4" s="1017"/>
      <c r="BN4" s="1017"/>
      <c r="BP4" s="1017"/>
      <c r="BQ4" s="1017"/>
      <c r="BR4" s="1017"/>
      <c r="BS4" s="1017"/>
      <c r="BT4" s="1017"/>
      <c r="BU4" s="1017"/>
      <c r="BV4" s="1017"/>
      <c r="BW4" s="1017"/>
      <c r="BX4" s="925"/>
      <c r="BY4" s="1017"/>
      <c r="BZ4" s="1017"/>
      <c r="CA4" s="1017"/>
      <c r="CB4" s="1017"/>
      <c r="CC4" s="1017"/>
      <c r="CE4" s="1017"/>
      <c r="CF4" s="1017"/>
      <c r="CG4" s="1017"/>
      <c r="CI4" s="1029"/>
      <c r="CJ4" s="1029"/>
      <c r="CO4" s="959"/>
      <c r="CP4" s="959"/>
      <c r="CQ4" s="959"/>
      <c r="CR4" s="959"/>
      <c r="CS4" s="959"/>
      <c r="CU4" s="1017"/>
      <c r="CV4" s="1017"/>
      <c r="CX4" s="1017"/>
      <c r="CY4" s="1017"/>
      <c r="CZ4" s="925"/>
      <c r="DX4" s="346"/>
    </row>
    <row r="5" spans="1:128" ht="16.5" customHeight="1" thickBot="1" x14ac:dyDescent="0.3">
      <c r="D5" s="959"/>
      <c r="E5" s="922"/>
      <c r="F5" s="1043"/>
      <c r="H5" s="959"/>
      <c r="I5" s="959"/>
      <c r="J5" s="959"/>
      <c r="K5" s="959"/>
      <c r="L5" s="959"/>
      <c r="M5" s="959"/>
      <c r="N5" s="562"/>
      <c r="O5" s="959"/>
      <c r="P5" s="959"/>
      <c r="Q5" s="604"/>
      <c r="R5" s="959"/>
      <c r="S5" s="959"/>
      <c r="T5" s="959"/>
      <c r="U5" s="959"/>
      <c r="V5" s="959"/>
      <c r="W5" s="922"/>
      <c r="X5" s="959"/>
      <c r="Y5" s="959"/>
      <c r="Z5" s="589"/>
      <c r="AA5" s="1017"/>
      <c r="AB5" s="1017"/>
      <c r="AC5" s="1017"/>
      <c r="AD5" s="1017"/>
      <c r="AE5" s="1017"/>
      <c r="AF5" s="1017"/>
      <c r="AT5" s="1017"/>
      <c r="AU5" s="1017"/>
      <c r="AV5" s="1017"/>
      <c r="AW5" s="1017"/>
      <c r="AX5" s="643"/>
      <c r="AY5" s="1017"/>
      <c r="AZ5" s="1017"/>
      <c r="BA5" s="1017"/>
      <c r="BB5" s="1017"/>
      <c r="BC5" s="1017"/>
      <c r="BD5" s="1017"/>
      <c r="BE5" s="1017"/>
      <c r="BF5" s="1017"/>
      <c r="BG5" s="925"/>
      <c r="BH5" s="925"/>
      <c r="BI5" s="925"/>
      <c r="BJ5" s="925"/>
      <c r="BK5" s="1017"/>
      <c r="BL5" s="1017"/>
      <c r="BM5" s="1017"/>
      <c r="BN5" s="1017"/>
      <c r="BP5" s="1017"/>
      <c r="BQ5" s="1017"/>
      <c r="BR5" s="1017"/>
      <c r="BS5" s="1017"/>
      <c r="BT5" s="1017"/>
      <c r="BU5" s="1017"/>
      <c r="BV5" s="1017"/>
      <c r="BW5" s="1017"/>
      <c r="BX5" s="925"/>
      <c r="BY5" s="1017"/>
      <c r="BZ5" s="1017"/>
      <c r="CA5" s="1017"/>
      <c r="CB5" s="1017"/>
      <c r="CC5" s="1017"/>
      <c r="CE5" s="1017"/>
      <c r="CF5" s="1017"/>
      <c r="CG5" s="1017"/>
      <c r="CH5" s="644"/>
      <c r="CI5" s="1029"/>
      <c r="CJ5" s="1029"/>
      <c r="CO5" s="959"/>
      <c r="CP5" s="959"/>
      <c r="CQ5" s="959"/>
      <c r="CR5" s="959"/>
      <c r="CS5" s="959"/>
      <c r="CU5" s="1017"/>
      <c r="CV5" s="1017"/>
      <c r="CX5" s="1017"/>
      <c r="CY5" s="1017"/>
      <c r="CZ5" s="925"/>
      <c r="DX5" s="643"/>
    </row>
    <row r="6" spans="1:128" ht="16.5" customHeight="1" thickBot="1" x14ac:dyDescent="0.3">
      <c r="A6" s="377">
        <v>1</v>
      </c>
      <c r="B6" s="645" t="s">
        <v>773</v>
      </c>
      <c r="D6" s="959"/>
      <c r="E6" s="922"/>
      <c r="F6" s="1043"/>
      <c r="H6" s="959"/>
      <c r="I6" s="959"/>
      <c r="J6" s="959"/>
      <c r="K6" s="959"/>
      <c r="L6" s="959"/>
      <c r="M6" s="959"/>
      <c r="N6" s="562"/>
      <c r="O6" s="959"/>
      <c r="P6" s="959"/>
      <c r="Q6" s="604"/>
      <c r="R6" s="959"/>
      <c r="S6" s="959"/>
      <c r="T6" s="959"/>
      <c r="U6" s="959"/>
      <c r="V6" s="959"/>
      <c r="W6" s="922"/>
      <c r="X6" s="959"/>
      <c r="Y6" s="959"/>
      <c r="Z6" s="589"/>
      <c r="AA6" s="1017"/>
      <c r="AB6" s="1017"/>
      <c r="AC6" s="1017"/>
      <c r="AD6" s="1017"/>
      <c r="AE6" s="1017"/>
      <c r="AF6" s="1017"/>
      <c r="AT6" s="1017"/>
      <c r="AU6" s="1017"/>
      <c r="AV6" s="1017"/>
      <c r="AW6" s="1017"/>
      <c r="AX6" s="346"/>
      <c r="AY6" s="1017"/>
      <c r="AZ6" s="1017"/>
      <c r="BA6" s="1017"/>
      <c r="BB6" s="1017"/>
      <c r="BC6" s="1017"/>
      <c r="BD6" s="1017"/>
      <c r="BE6" s="1017"/>
      <c r="BF6" s="1017"/>
      <c r="BG6" s="925"/>
      <c r="BJ6" s="299"/>
      <c r="BK6" s="1017"/>
      <c r="BL6" s="1017"/>
      <c r="BM6" s="1017"/>
      <c r="BN6" s="1017"/>
      <c r="BP6" s="1017"/>
      <c r="BQ6" s="1017"/>
      <c r="BR6" s="1017"/>
      <c r="BS6" s="1017"/>
      <c r="BT6" s="1017"/>
      <c r="BU6" s="1017"/>
      <c r="BV6" s="1017"/>
      <c r="BW6" s="1017"/>
      <c r="BX6" s="925"/>
      <c r="BY6" s="1017"/>
      <c r="BZ6" s="1017"/>
      <c r="CA6" s="1017"/>
      <c r="CB6" s="1017"/>
      <c r="CC6" s="1017"/>
      <c r="CE6" s="1017"/>
      <c r="CF6" s="1017"/>
      <c r="CG6" s="1017"/>
      <c r="CH6" s="643"/>
      <c r="CI6" s="1029"/>
      <c r="CJ6" s="1029"/>
      <c r="CL6" s="646"/>
      <c r="CM6" s="647" t="s">
        <v>425</v>
      </c>
      <c r="CU6" s="1017"/>
      <c r="CV6" s="1017"/>
      <c r="CX6" s="1017"/>
      <c r="CY6" s="1017"/>
      <c r="CZ6" s="925"/>
      <c r="DA6" s="1015" t="s">
        <v>152</v>
      </c>
      <c r="DB6" s="1011" t="s">
        <v>6</v>
      </c>
      <c r="DC6" s="1011" t="s">
        <v>13</v>
      </c>
      <c r="DD6" s="1011" t="s">
        <v>12</v>
      </c>
      <c r="DE6" s="1011" t="s">
        <v>8</v>
      </c>
      <c r="DF6" s="1011" t="s">
        <v>7</v>
      </c>
      <c r="DG6" s="1011" t="s">
        <v>9</v>
      </c>
      <c r="DH6" s="1011" t="s">
        <v>10</v>
      </c>
      <c r="DI6" s="1011" t="s">
        <v>11</v>
      </c>
      <c r="DJ6" s="1011" t="s">
        <v>685</v>
      </c>
      <c r="DK6" s="1011" t="s">
        <v>686</v>
      </c>
      <c r="DL6" s="1011" t="s">
        <v>14</v>
      </c>
      <c r="DM6" s="1011" t="s">
        <v>15</v>
      </c>
      <c r="DN6" s="1013" t="s">
        <v>16</v>
      </c>
      <c r="DX6" s="346"/>
    </row>
    <row r="7" spans="1:128" ht="16.5" customHeight="1" thickBot="1" x14ac:dyDescent="0.3">
      <c r="A7" s="377">
        <v>2</v>
      </c>
      <c r="B7" s="645" t="s">
        <v>774</v>
      </c>
      <c r="D7" s="959"/>
      <c r="E7" s="922"/>
      <c r="F7" s="1043"/>
      <c r="N7" s="562"/>
      <c r="O7" s="959"/>
      <c r="P7" s="959"/>
      <c r="R7" s="959"/>
      <c r="S7" s="959"/>
      <c r="T7" s="959"/>
      <c r="U7" s="959"/>
      <c r="V7" s="959"/>
      <c r="W7" s="922"/>
      <c r="X7" s="959"/>
      <c r="Y7" s="959"/>
      <c r="Z7" s="589"/>
      <c r="AA7" s="1017"/>
      <c r="AB7" s="1017"/>
      <c r="AC7" s="1017"/>
      <c r="AD7" s="1017"/>
      <c r="AE7" s="1017"/>
      <c r="AF7" s="1017"/>
      <c r="AT7" s="1017"/>
      <c r="AU7" s="1017"/>
      <c r="AV7" s="1017"/>
      <c r="AW7" s="1017"/>
      <c r="AX7" s="346"/>
      <c r="AY7" s="1017"/>
      <c r="AZ7" s="1017"/>
      <c r="BA7" s="1017"/>
      <c r="BB7" s="1017"/>
      <c r="BC7" s="1017"/>
      <c r="BD7" s="1017"/>
      <c r="BE7" s="1017"/>
      <c r="BF7" s="1017"/>
      <c r="BG7" s="925"/>
      <c r="BJ7" s="648"/>
      <c r="BP7" s="1017"/>
      <c r="BQ7" s="1017"/>
      <c r="BR7" s="1017"/>
      <c r="BS7" s="1017"/>
      <c r="BT7" s="1017"/>
      <c r="BU7" s="1017"/>
      <c r="BV7" s="1017"/>
      <c r="BW7" s="1017"/>
      <c r="BX7" s="925"/>
      <c r="CI7" s="1029"/>
      <c r="CJ7" s="1029"/>
      <c r="CK7" s="925"/>
      <c r="CL7" s="649" t="s">
        <v>568</v>
      </c>
      <c r="CM7" s="650">
        <v>6</v>
      </c>
      <c r="CO7" s="646"/>
      <c r="CP7" s="928" t="s">
        <v>232</v>
      </c>
      <c r="CQ7" s="651" t="s">
        <v>235</v>
      </c>
      <c r="CR7" s="928" t="s">
        <v>233</v>
      </c>
      <c r="CS7" s="652" t="s">
        <v>235</v>
      </c>
      <c r="CU7" s="1017"/>
      <c r="CV7" s="1017"/>
      <c r="CX7" s="1017"/>
      <c r="CY7" s="1017"/>
      <c r="CZ7" s="925"/>
      <c r="DA7" s="1016"/>
      <c r="DB7" s="1012"/>
      <c r="DC7" s="1012"/>
      <c r="DD7" s="1012"/>
      <c r="DE7" s="1012"/>
      <c r="DF7" s="1012"/>
      <c r="DG7" s="1012"/>
      <c r="DH7" s="1012"/>
      <c r="DI7" s="1012"/>
      <c r="DJ7" s="1012"/>
      <c r="DK7" s="1012"/>
      <c r="DL7" s="1012"/>
      <c r="DM7" s="1012"/>
      <c r="DN7" s="1014"/>
      <c r="DX7" s="346"/>
    </row>
    <row r="8" spans="1:128" ht="16.5" customHeight="1" thickBot="1" x14ac:dyDescent="0.3">
      <c r="A8" s="377">
        <v>3</v>
      </c>
      <c r="B8" s="627" t="s">
        <v>68</v>
      </c>
      <c r="D8" s="959"/>
      <c r="E8" s="922"/>
      <c r="F8" s="1043"/>
      <c r="H8" s="1041" t="s">
        <v>19</v>
      </c>
      <c r="I8" s="1021" t="s">
        <v>39</v>
      </c>
      <c r="J8" s="1021" t="s">
        <v>40</v>
      </c>
      <c r="K8" s="1021" t="s">
        <v>786</v>
      </c>
      <c r="L8" s="1021" t="s">
        <v>67</v>
      </c>
      <c r="M8" s="1023" t="s">
        <v>64</v>
      </c>
      <c r="N8" s="562"/>
      <c r="O8" s="959"/>
      <c r="P8" s="959"/>
      <c r="R8" s="959"/>
      <c r="S8" s="959"/>
      <c r="T8" s="959"/>
      <c r="U8" s="959"/>
      <c r="V8" s="959"/>
      <c r="W8" s="922"/>
      <c r="X8" s="959"/>
      <c r="Y8" s="959"/>
      <c r="Z8" s="589"/>
      <c r="AA8" s="1017"/>
      <c r="AB8" s="1017"/>
      <c r="AC8" s="1017"/>
      <c r="AD8" s="1017"/>
      <c r="AE8" s="1017"/>
      <c r="AF8" s="1017"/>
      <c r="AT8" s="1017"/>
      <c r="AU8" s="1017"/>
      <c r="AV8" s="1017"/>
      <c r="AW8" s="1017"/>
      <c r="AX8" s="346"/>
      <c r="AY8" s="346"/>
      <c r="BJ8" s="653"/>
      <c r="BP8" s="1017"/>
      <c r="BQ8" s="1017"/>
      <c r="BR8" s="1017"/>
      <c r="BS8" s="1017"/>
      <c r="BT8" s="1017"/>
      <c r="BU8" s="1017"/>
      <c r="BV8" s="1017"/>
      <c r="BW8" s="1017"/>
      <c r="BX8" s="925"/>
      <c r="BY8" s="335" t="s">
        <v>733</v>
      </c>
      <c r="CK8" s="925"/>
      <c r="CL8" s="649" t="s">
        <v>569</v>
      </c>
      <c r="CM8" s="650">
        <v>8</v>
      </c>
      <c r="CO8" s="649" t="s">
        <v>172</v>
      </c>
      <c r="CP8" s="654">
        <v>8.5000000000000006E-2</v>
      </c>
      <c r="CQ8" s="655">
        <v>0.41</v>
      </c>
      <c r="CR8" s="654">
        <v>0.05</v>
      </c>
      <c r="CS8" s="656">
        <v>0.5</v>
      </c>
      <c r="CU8" s="657"/>
      <c r="CV8" s="657"/>
      <c r="CX8" s="1017"/>
      <c r="CY8" s="1017"/>
      <c r="CZ8" s="657"/>
      <c r="DA8" s="658" t="s">
        <v>755</v>
      </c>
      <c r="DB8" s="659"/>
      <c r="DC8" s="659"/>
      <c r="DD8" s="659"/>
      <c r="DE8" s="659"/>
      <c r="DF8" s="659"/>
      <c r="DG8" s="659"/>
      <c r="DH8" s="659"/>
      <c r="DI8" s="659"/>
      <c r="DJ8" s="659"/>
      <c r="DK8" s="659"/>
      <c r="DL8" s="659"/>
      <c r="DM8" s="659"/>
      <c r="DN8" s="660"/>
      <c r="DX8" s="346"/>
    </row>
    <row r="9" spans="1:128" ht="16.5" customHeight="1" thickBot="1" x14ac:dyDescent="0.3">
      <c r="A9" s="377">
        <v>4</v>
      </c>
      <c r="B9" s="628" t="s">
        <v>742</v>
      </c>
      <c r="D9" s="959"/>
      <c r="E9" s="922"/>
      <c r="F9" s="1043"/>
      <c r="H9" s="1042"/>
      <c r="I9" s="1022"/>
      <c r="J9" s="1022"/>
      <c r="K9" s="1022"/>
      <c r="L9" s="1022"/>
      <c r="M9" s="1024"/>
      <c r="N9" s="562"/>
      <c r="O9" s="959"/>
      <c r="P9" s="959"/>
      <c r="R9" s="959"/>
      <c r="S9" s="959"/>
      <c r="T9" s="959"/>
      <c r="U9" s="959"/>
      <c r="V9" s="959"/>
      <c r="W9" s="922"/>
      <c r="X9" s="959"/>
      <c r="Y9" s="959"/>
      <c r="Z9" s="589"/>
      <c r="AA9" s="1017"/>
      <c r="AB9" s="1017"/>
      <c r="AC9" s="1017"/>
      <c r="AD9" s="1017"/>
      <c r="AE9" s="1017"/>
      <c r="AF9" s="1017"/>
      <c r="AT9" s="1017"/>
      <c r="AU9" s="1017"/>
      <c r="AV9" s="1017"/>
      <c r="AW9" s="1017"/>
      <c r="AX9" s="346"/>
      <c r="AY9" s="664"/>
      <c r="AZ9" s="1025" t="s">
        <v>726</v>
      </c>
      <c r="BA9" s="1025" t="s">
        <v>208</v>
      </c>
      <c r="BB9" s="1025" t="s">
        <v>729</v>
      </c>
      <c r="BC9" s="1025" t="s">
        <v>731</v>
      </c>
      <c r="BD9" s="1025" t="s">
        <v>729</v>
      </c>
      <c r="BE9" s="1025" t="s">
        <v>727</v>
      </c>
      <c r="BF9" s="1027" t="s">
        <v>729</v>
      </c>
      <c r="BG9" s="665"/>
      <c r="BH9" s="666"/>
      <c r="BI9" s="667" t="s">
        <v>751</v>
      </c>
      <c r="BJ9" s="668"/>
      <c r="BK9" s="1038"/>
      <c r="BL9" s="1034" t="s">
        <v>568</v>
      </c>
      <c r="BM9" s="1034" t="s">
        <v>569</v>
      </c>
      <c r="BN9" s="1036" t="s">
        <v>550</v>
      </c>
      <c r="BP9" s="1017"/>
      <c r="BQ9" s="1017"/>
      <c r="BR9" s="1017"/>
      <c r="BS9" s="1017"/>
      <c r="BT9" s="1017"/>
      <c r="BU9" s="1017"/>
      <c r="BV9" s="1017"/>
      <c r="BW9" s="1017"/>
      <c r="BX9" s="925"/>
      <c r="BY9" s="669" t="s">
        <v>254</v>
      </c>
      <c r="BZ9" s="670" t="s">
        <v>255</v>
      </c>
      <c r="CA9" s="670" t="s">
        <v>260</v>
      </c>
      <c r="CB9" s="670" t="s">
        <v>261</v>
      </c>
      <c r="CC9" s="671" t="s">
        <v>264</v>
      </c>
      <c r="CE9" s="1018" t="s">
        <v>143</v>
      </c>
      <c r="CF9" s="1030" t="s">
        <v>423</v>
      </c>
      <c r="CG9" s="1032" t="s">
        <v>382</v>
      </c>
      <c r="CI9" s="621" t="s">
        <v>276</v>
      </c>
      <c r="CJ9" s="622" t="s">
        <v>420</v>
      </c>
      <c r="CK9" s="925"/>
      <c r="CL9" s="672" t="s">
        <v>550</v>
      </c>
      <c r="CM9" s="673">
        <v>12</v>
      </c>
      <c r="CN9" s="925"/>
      <c r="CO9" s="649" t="s">
        <v>228</v>
      </c>
      <c r="CP9" s="654">
        <v>0.13</v>
      </c>
      <c r="CQ9" s="655">
        <v>0.25</v>
      </c>
      <c r="CR9" s="654">
        <v>8.5000000000000006E-2</v>
      </c>
      <c r="CS9" s="656">
        <v>0.15</v>
      </c>
      <c r="CU9" s="646"/>
      <c r="CV9" s="674" t="s">
        <v>747</v>
      </c>
      <c r="CX9" s="1017"/>
      <c r="CY9" s="1017"/>
      <c r="CZ9" s="299"/>
      <c r="DA9" s="658" t="s">
        <v>153</v>
      </c>
      <c r="DB9" s="418">
        <f>'Base Calcs'!AE8</f>
        <v>130</v>
      </c>
      <c r="DC9" s="418">
        <f>'Base Calcs'!AF8</f>
        <v>130</v>
      </c>
      <c r="DD9" s="418">
        <f>'Base Calcs'!AG8</f>
        <v>130</v>
      </c>
      <c r="DE9" s="418">
        <f>'Base Calcs'!AH8</f>
        <v>130</v>
      </c>
      <c r="DF9" s="418">
        <f>'Base Calcs'!AI8</f>
        <v>130</v>
      </c>
      <c r="DG9" s="418">
        <f>'Base Calcs'!AJ8</f>
        <v>130</v>
      </c>
      <c r="DH9" s="418">
        <f>'Base Calcs'!AK8</f>
        <v>130</v>
      </c>
      <c r="DI9" s="418">
        <f>'Base Calcs'!AL8</f>
        <v>130</v>
      </c>
      <c r="DJ9" s="418">
        <f>'Base Calcs'!AM8</f>
        <v>130</v>
      </c>
      <c r="DK9" s="418">
        <f>'Base Calcs'!AN8</f>
        <v>130</v>
      </c>
      <c r="DL9" s="418">
        <f>'Base Calcs'!AO8</f>
        <v>130</v>
      </c>
      <c r="DM9" s="418">
        <f>'Base Calcs'!AP8</f>
        <v>130</v>
      </c>
      <c r="DN9" s="675">
        <f>'Base Calcs'!AQ8</f>
        <v>130</v>
      </c>
      <c r="DX9" s="346"/>
    </row>
    <row r="10" spans="1:128" ht="16.5" customHeight="1" thickBot="1" x14ac:dyDescent="0.3">
      <c r="A10" s="377">
        <v>5</v>
      </c>
      <c r="B10" s="629" t="s">
        <v>402</v>
      </c>
      <c r="D10" s="959"/>
      <c r="E10" s="922"/>
      <c r="F10" s="1043"/>
      <c r="H10" s="598" t="s">
        <v>42</v>
      </c>
      <c r="I10" s="595">
        <v>0.7</v>
      </c>
      <c r="J10" s="595">
        <v>0.85</v>
      </c>
      <c r="K10" s="595">
        <v>0.85</v>
      </c>
      <c r="L10" s="636">
        <v>0.95</v>
      </c>
      <c r="M10" s="596">
        <v>0.98</v>
      </c>
      <c r="N10" s="562"/>
      <c r="O10" s="959"/>
      <c r="P10" s="959"/>
      <c r="R10" s="959"/>
      <c r="S10" s="959"/>
      <c r="T10" s="959"/>
      <c r="U10" s="959"/>
      <c r="V10" s="959"/>
      <c r="W10" s="922"/>
      <c r="X10" s="959"/>
      <c r="Y10" s="959"/>
      <c r="Z10" s="589"/>
      <c r="AA10" s="1017"/>
      <c r="AB10" s="1017"/>
      <c r="AC10" s="1017"/>
      <c r="AD10" s="1017"/>
      <c r="AE10" s="1017"/>
      <c r="AF10" s="1017"/>
      <c r="AT10" s="1017"/>
      <c r="AU10" s="1017"/>
      <c r="AV10" s="1017"/>
      <c r="AW10" s="1017"/>
      <c r="AX10" s="346"/>
      <c r="AY10" s="677"/>
      <c r="AZ10" s="1026"/>
      <c r="BA10" s="1026"/>
      <c r="BB10" s="1026"/>
      <c r="BC10" s="1026"/>
      <c r="BD10" s="1026"/>
      <c r="BE10" s="1026"/>
      <c r="BF10" s="1028"/>
      <c r="BG10" s="665"/>
      <c r="BH10" s="678" t="s">
        <v>36</v>
      </c>
      <c r="BI10" s="679" t="s">
        <v>752</v>
      </c>
      <c r="BJ10" s="680"/>
      <c r="BK10" s="1039"/>
      <c r="BL10" s="1035"/>
      <c r="BM10" s="1035"/>
      <c r="BN10" s="1037"/>
      <c r="BP10" s="346"/>
      <c r="BQ10" s="346"/>
      <c r="BR10" s="346"/>
      <c r="BS10" s="346"/>
      <c r="BT10" s="346"/>
      <c r="BU10" s="346"/>
      <c r="BV10" s="346"/>
      <c r="BW10" s="346"/>
      <c r="BX10" s="346"/>
      <c r="BY10" s="927" t="s">
        <v>259</v>
      </c>
      <c r="BZ10" s="681">
        <v>1.6E-2</v>
      </c>
      <c r="CA10" s="682">
        <v>1.45</v>
      </c>
      <c r="CB10" s="682">
        <v>0.16</v>
      </c>
      <c r="CC10" s="650">
        <f>CB10+CA10</f>
        <v>1.6099999999999999</v>
      </c>
      <c r="CE10" s="1019"/>
      <c r="CF10" s="1031"/>
      <c r="CG10" s="1033"/>
      <c r="CI10" s="683" t="s">
        <v>277</v>
      </c>
      <c r="CJ10" s="606">
        <v>0.4</v>
      </c>
      <c r="CK10" s="346"/>
      <c r="CL10" s="346"/>
      <c r="CM10" s="346"/>
      <c r="CN10" s="346"/>
      <c r="CO10" s="649" t="s">
        <v>229</v>
      </c>
      <c r="CP10" s="654">
        <v>0.16</v>
      </c>
      <c r="CQ10" s="655">
        <v>0.17</v>
      </c>
      <c r="CR10" s="654">
        <v>0.105</v>
      </c>
      <c r="CS10" s="650">
        <v>0</v>
      </c>
      <c r="CU10" s="684" t="s">
        <v>748</v>
      </c>
      <c r="CV10" s="685">
        <v>7.0000000000000007E-2</v>
      </c>
      <c r="CX10" s="1017"/>
      <c r="CY10" s="1017"/>
      <c r="CZ10" s="680"/>
      <c r="DA10" s="658"/>
      <c r="DB10" s="418"/>
      <c r="DC10" s="418"/>
      <c r="DD10" s="418"/>
      <c r="DE10" s="418"/>
      <c r="DF10" s="418"/>
      <c r="DG10" s="418"/>
      <c r="DH10" s="418"/>
      <c r="DI10" s="418"/>
      <c r="DJ10" s="418"/>
      <c r="DK10" s="418"/>
      <c r="DL10" s="418"/>
      <c r="DM10" s="418"/>
      <c r="DN10" s="675"/>
      <c r="DX10" s="346"/>
    </row>
    <row r="11" spans="1:128" ht="16.5" customHeight="1" thickBot="1" x14ac:dyDescent="0.3">
      <c r="A11" s="377">
        <v>6</v>
      </c>
      <c r="B11" s="629" t="s">
        <v>403</v>
      </c>
      <c r="D11" s="959"/>
      <c r="E11" s="922"/>
      <c r="F11" s="1043"/>
      <c r="H11" s="598" t="s">
        <v>43</v>
      </c>
      <c r="I11" s="595">
        <v>0.7</v>
      </c>
      <c r="J11" s="595">
        <v>0.85</v>
      </c>
      <c r="K11" s="595">
        <v>0.85</v>
      </c>
      <c r="L11" s="636">
        <v>0.95</v>
      </c>
      <c r="M11" s="596" t="s">
        <v>741</v>
      </c>
      <c r="N11" s="562"/>
      <c r="R11" s="959"/>
      <c r="S11" s="959"/>
      <c r="T11" s="959"/>
      <c r="U11" s="959"/>
      <c r="V11" s="959"/>
      <c r="W11" s="922"/>
      <c r="Z11" s="589"/>
      <c r="AA11" s="1017"/>
      <c r="AB11" s="1017"/>
      <c r="AC11" s="1017"/>
      <c r="AD11" s="1017"/>
      <c r="AE11" s="1017"/>
      <c r="AF11" s="1017"/>
      <c r="AT11" s="661" t="s">
        <v>143</v>
      </c>
      <c r="AU11" s="662" t="s">
        <v>425</v>
      </c>
      <c r="AV11" s="663" t="s">
        <v>709</v>
      </c>
      <c r="AW11" s="346"/>
      <c r="AX11" s="346"/>
      <c r="AY11" s="686"/>
      <c r="AZ11" s="687"/>
      <c r="BA11" s="687"/>
      <c r="BB11" s="687"/>
      <c r="BC11" s="687"/>
      <c r="BD11" s="687"/>
      <c r="BE11" s="687"/>
      <c r="BF11" s="688"/>
      <c r="BG11" s="689"/>
      <c r="BH11" s="690" t="s">
        <v>750</v>
      </c>
      <c r="BI11" s="691">
        <v>55000</v>
      </c>
      <c r="BK11" s="692" t="s">
        <v>111</v>
      </c>
      <c r="BL11" s="693">
        <v>0.01</v>
      </c>
      <c r="BM11" s="693">
        <v>0.01</v>
      </c>
      <c r="BN11" s="694">
        <v>1.4999999999999999E-2</v>
      </c>
      <c r="BP11" s="346"/>
      <c r="BQ11" s="346"/>
      <c r="BR11" s="346"/>
      <c r="BS11" s="346"/>
      <c r="BT11" s="346"/>
      <c r="BU11" s="346"/>
      <c r="BV11" s="346"/>
      <c r="BW11" s="346"/>
      <c r="BX11" s="346"/>
      <c r="BY11" s="927" t="s">
        <v>256</v>
      </c>
      <c r="BZ11" s="695">
        <v>2.5000000000000001E-3</v>
      </c>
      <c r="CA11" s="682">
        <v>3.5</v>
      </c>
      <c r="CB11" s="682">
        <v>0.04</v>
      </c>
      <c r="CC11" s="650">
        <f t="shared" ref="CC11:CC13" si="0">CB11+CA11</f>
        <v>3.54</v>
      </c>
      <c r="CE11" s="649" t="s">
        <v>568</v>
      </c>
      <c r="CF11" s="682">
        <v>60</v>
      </c>
      <c r="CG11" s="650">
        <v>40</v>
      </c>
      <c r="CI11" s="683" t="s">
        <v>278</v>
      </c>
      <c r="CJ11" s="696">
        <v>0.6</v>
      </c>
      <c r="CK11" s="346"/>
      <c r="CL11" s="346"/>
      <c r="CM11" s="346"/>
      <c r="CN11" s="346"/>
      <c r="CO11" s="649" t="s">
        <v>230</v>
      </c>
      <c r="CP11" s="654">
        <v>0.13</v>
      </c>
      <c r="CQ11" s="655">
        <v>0.25</v>
      </c>
      <c r="CR11" s="654">
        <v>8.5000000000000006E-2</v>
      </c>
      <c r="CS11" s="656">
        <v>0.15</v>
      </c>
      <c r="CX11" s="1017"/>
      <c r="CY11" s="1017"/>
      <c r="DA11" s="658" t="s">
        <v>756</v>
      </c>
      <c r="DB11" s="418"/>
      <c r="DC11" s="418"/>
      <c r="DD11" s="418"/>
      <c r="DE11" s="418"/>
      <c r="DF11" s="418"/>
      <c r="DG11" s="418"/>
      <c r="DH11" s="418"/>
      <c r="DI11" s="418"/>
      <c r="DJ11" s="418"/>
      <c r="DK11" s="418"/>
      <c r="DL11" s="418"/>
      <c r="DM11" s="418"/>
      <c r="DN11" s="675"/>
      <c r="DX11" s="346"/>
    </row>
    <row r="12" spans="1:128" ht="16.5" customHeight="1" thickBot="1" x14ac:dyDescent="0.3">
      <c r="A12" s="377">
        <v>7</v>
      </c>
      <c r="B12" s="629" t="s">
        <v>737</v>
      </c>
      <c r="D12" s="959"/>
      <c r="E12" s="922"/>
      <c r="F12" s="1043"/>
      <c r="H12" s="598" t="s">
        <v>44</v>
      </c>
      <c r="I12" s="595">
        <v>0.7</v>
      </c>
      <c r="J12" s="595">
        <v>0.85</v>
      </c>
      <c r="K12" s="595">
        <v>0.85</v>
      </c>
      <c r="L12" s="636">
        <v>0.95</v>
      </c>
      <c r="M12" s="596">
        <v>0.98</v>
      </c>
      <c r="N12" s="562"/>
      <c r="O12" s="621" t="s">
        <v>276</v>
      </c>
      <c r="P12" s="622" t="s">
        <v>743</v>
      </c>
      <c r="R12" s="959"/>
      <c r="S12" s="959"/>
      <c r="T12" s="959"/>
      <c r="U12" s="959"/>
      <c r="V12" s="959"/>
      <c r="W12" s="922"/>
      <c r="X12" s="611" t="s">
        <v>152</v>
      </c>
      <c r="Y12" s="926" t="s">
        <v>673</v>
      </c>
      <c r="Z12" s="589"/>
      <c r="AA12" s="1017"/>
      <c r="AB12" s="1017"/>
      <c r="AC12" s="1017"/>
      <c r="AD12" s="1017"/>
      <c r="AE12" s="1017"/>
      <c r="AF12" s="1017"/>
      <c r="AT12" s="649" t="s">
        <v>568</v>
      </c>
      <c r="AU12" s="676">
        <v>1300</v>
      </c>
      <c r="AV12" s="675">
        <v>8</v>
      </c>
      <c r="AW12" s="346"/>
      <c r="AY12" s="686" t="s">
        <v>711</v>
      </c>
      <c r="AZ12" s="699">
        <v>1387000</v>
      </c>
      <c r="BA12" s="699">
        <v>0</v>
      </c>
      <c r="BB12" s="700">
        <v>0</v>
      </c>
      <c r="BC12" s="699">
        <v>150000</v>
      </c>
      <c r="BD12" s="700">
        <f>BC12/AZ12</f>
        <v>0.10814708002883922</v>
      </c>
      <c r="BE12" s="699">
        <f>AZ12+BA12+BC12</f>
        <v>1537000</v>
      </c>
      <c r="BF12" s="701">
        <f>BE12/AZ12</f>
        <v>1.1081470800288393</v>
      </c>
      <c r="BG12" s="702"/>
      <c r="BH12" s="672" t="s">
        <v>787</v>
      </c>
      <c r="BI12" s="703">
        <v>40000</v>
      </c>
      <c r="BK12" s="692" t="s">
        <v>112</v>
      </c>
      <c r="BL12" s="693">
        <f>BL11+0.0015</f>
        <v>1.15E-2</v>
      </c>
      <c r="BM12" s="693">
        <f>BM11+0.001</f>
        <v>1.0999999999999999E-2</v>
      </c>
      <c r="BN12" s="694">
        <f>BN11+0.0025</f>
        <v>1.7499999999999998E-2</v>
      </c>
      <c r="BY12" s="927" t="s">
        <v>257</v>
      </c>
      <c r="BZ12" s="695">
        <v>8.9999999999999993E-3</v>
      </c>
      <c r="CA12" s="682">
        <v>1.35</v>
      </c>
      <c r="CB12" s="682">
        <v>0.04</v>
      </c>
      <c r="CC12" s="650">
        <f t="shared" si="0"/>
        <v>1.3900000000000001</v>
      </c>
      <c r="CE12" s="649" t="s">
        <v>569</v>
      </c>
      <c r="CF12" s="682">
        <v>25</v>
      </c>
      <c r="CG12" s="650">
        <v>35</v>
      </c>
      <c r="CI12" s="704" t="s">
        <v>279</v>
      </c>
      <c r="CJ12" s="705">
        <v>0.8</v>
      </c>
      <c r="CO12" s="672" t="s">
        <v>231</v>
      </c>
      <c r="CP12" s="706">
        <v>0.06</v>
      </c>
      <c r="CQ12" s="707">
        <v>0.54</v>
      </c>
      <c r="CR12" s="708"/>
      <c r="CS12" s="673"/>
      <c r="CX12" s="1017"/>
      <c r="CY12" s="1017"/>
      <c r="DA12" s="658"/>
      <c r="DB12" s="418"/>
      <c r="DC12" s="418"/>
      <c r="DD12" s="418"/>
      <c r="DE12" s="418"/>
      <c r="DF12" s="418"/>
      <c r="DG12" s="418"/>
      <c r="DH12" s="418"/>
      <c r="DI12" s="418"/>
      <c r="DJ12" s="418"/>
      <c r="DK12" s="418"/>
      <c r="DL12" s="418"/>
      <c r="DM12" s="418"/>
      <c r="DN12" s="675"/>
      <c r="DX12" s="709"/>
    </row>
    <row r="13" spans="1:128" ht="16.5" customHeight="1" thickBot="1" x14ac:dyDescent="0.3">
      <c r="A13" s="377">
        <v>8</v>
      </c>
      <c r="B13" s="645" t="s">
        <v>770</v>
      </c>
      <c r="D13" s="959"/>
      <c r="E13" s="922"/>
      <c r="F13" s="1043"/>
      <c r="H13" s="598" t="s">
        <v>45</v>
      </c>
      <c r="I13" s="595">
        <v>0.8</v>
      </c>
      <c r="J13" s="595">
        <v>0.9</v>
      </c>
      <c r="K13" s="595">
        <v>0.9</v>
      </c>
      <c r="L13" s="636">
        <v>0.95</v>
      </c>
      <c r="M13" s="596" t="s">
        <v>741</v>
      </c>
      <c r="N13" s="562"/>
      <c r="O13" s="605" t="s">
        <v>277</v>
      </c>
      <c r="P13" s="606">
        <v>0.01</v>
      </c>
      <c r="Q13" s="376"/>
      <c r="R13" s="959"/>
      <c r="S13" s="959"/>
      <c r="T13" s="959"/>
      <c r="U13" s="959"/>
      <c r="V13" s="959"/>
      <c r="W13" s="922"/>
      <c r="X13" s="614" t="s">
        <v>6</v>
      </c>
      <c r="Y13" s="623">
        <v>0</v>
      </c>
      <c r="Z13" s="589"/>
      <c r="AT13" s="649" t="s">
        <v>569</v>
      </c>
      <c r="AU13" s="676">
        <v>1600</v>
      </c>
      <c r="AV13" s="675">
        <v>3.5</v>
      </c>
      <c r="AW13" s="346"/>
      <c r="AY13" s="686" t="s">
        <v>712</v>
      </c>
      <c r="AZ13" s="699">
        <v>1270996</v>
      </c>
      <c r="BA13" s="699">
        <v>244266</v>
      </c>
      <c r="BB13" s="700">
        <v>0.1921847118322953</v>
      </c>
      <c r="BC13" s="699">
        <v>137000</v>
      </c>
      <c r="BD13" s="700">
        <v>0.11109246055204033</v>
      </c>
      <c r="BE13" s="699">
        <f t="shared" ref="BE13:BE24" si="1">AZ13+BA13+BC13</f>
        <v>1652262</v>
      </c>
      <c r="BF13" s="701">
        <f t="shared" ref="BF13:BF24" si="2">BE13/AZ13</f>
        <v>1.2999741934671707</v>
      </c>
      <c r="BG13" s="702"/>
      <c r="BK13" s="692" t="s">
        <v>113</v>
      </c>
      <c r="BL13" s="693">
        <f t="shared" ref="BL13:BL20" si="3">BL12+0.0015</f>
        <v>1.2999999999999999E-2</v>
      </c>
      <c r="BM13" s="693">
        <f t="shared" ref="BM13:BM20" si="4">BM12+0.001</f>
        <v>1.2E-2</v>
      </c>
      <c r="BN13" s="694">
        <f t="shared" ref="BN13:BN20" si="5">BN12+0.0025</f>
        <v>1.9999999999999997E-2</v>
      </c>
      <c r="BY13" s="710" t="s">
        <v>258</v>
      </c>
      <c r="BZ13" s="711">
        <v>1.5E-3</v>
      </c>
      <c r="CA13" s="712">
        <v>0</v>
      </c>
      <c r="CB13" s="712">
        <v>0</v>
      </c>
      <c r="CC13" s="673">
        <f t="shared" si="0"/>
        <v>0</v>
      </c>
      <c r="CE13" s="672" t="s">
        <v>550</v>
      </c>
      <c r="CF13" s="712">
        <v>10</v>
      </c>
      <c r="CG13" s="673">
        <v>35</v>
      </c>
      <c r="DA13" s="658" t="s">
        <v>193</v>
      </c>
      <c r="DB13" s="418">
        <f>'Base Calcs'!AE48</f>
        <v>181</v>
      </c>
      <c r="DC13" s="418">
        <f>'Base Calcs'!AF48</f>
        <v>208</v>
      </c>
      <c r="DD13" s="418">
        <f>'Base Calcs'!AG48</f>
        <v>204</v>
      </c>
      <c r="DE13" s="418">
        <f>'Base Calcs'!AH48</f>
        <v>204</v>
      </c>
      <c r="DF13" s="418">
        <f>'Base Calcs'!AI48</f>
        <v>188</v>
      </c>
      <c r="DG13" s="418">
        <f>'Base Calcs'!AJ48</f>
        <v>178</v>
      </c>
      <c r="DH13" s="418">
        <f>'Base Calcs'!AK48</f>
        <v>178</v>
      </c>
      <c r="DI13" s="418">
        <f>'Base Calcs'!AL48</f>
        <v>178</v>
      </c>
      <c r="DJ13" s="418">
        <f>'Base Calcs'!AM48</f>
        <v>161</v>
      </c>
      <c r="DK13" s="418">
        <f>'Base Calcs'!AN48</f>
        <v>227</v>
      </c>
      <c r="DL13" s="418">
        <f>'Base Calcs'!AO48</f>
        <v>227</v>
      </c>
      <c r="DM13" s="418">
        <f>'Base Calcs'!AP48</f>
        <v>203</v>
      </c>
      <c r="DN13" s="675">
        <f>'Base Calcs'!AQ48</f>
        <v>203</v>
      </c>
      <c r="DX13" s="713"/>
    </row>
    <row r="14" spans="1:128" ht="16.5" customHeight="1" thickBot="1" x14ac:dyDescent="0.3">
      <c r="A14" s="377">
        <v>9</v>
      </c>
      <c r="B14" s="645" t="s">
        <v>724</v>
      </c>
      <c r="D14" s="959"/>
      <c r="E14" s="922"/>
      <c r="F14" s="1043"/>
      <c r="H14" s="598" t="s">
        <v>66</v>
      </c>
      <c r="I14" s="595">
        <v>0.7</v>
      </c>
      <c r="J14" s="595">
        <v>0.85</v>
      </c>
      <c r="K14" s="595">
        <v>0.85</v>
      </c>
      <c r="L14" s="636">
        <v>0.95</v>
      </c>
      <c r="M14" s="596">
        <v>0.98</v>
      </c>
      <c r="O14" s="605" t="s">
        <v>278</v>
      </c>
      <c r="P14" s="607">
        <v>0.02</v>
      </c>
      <c r="Q14" s="376"/>
      <c r="R14" s="959"/>
      <c r="S14" s="959"/>
      <c r="T14" s="959"/>
      <c r="U14" s="959"/>
      <c r="V14" s="959"/>
      <c r="W14" s="922"/>
      <c r="X14" s="614" t="s">
        <v>13</v>
      </c>
      <c r="Y14" s="623">
        <v>0</v>
      </c>
      <c r="AA14" s="646"/>
      <c r="AB14" s="714" t="s">
        <v>238</v>
      </c>
      <c r="AC14" s="714" t="s">
        <v>239</v>
      </c>
      <c r="AD14" s="714" t="s">
        <v>240</v>
      </c>
      <c r="AE14" s="714" t="s">
        <v>241</v>
      </c>
      <c r="AF14" s="671" t="s">
        <v>242</v>
      </c>
      <c r="AT14" s="672" t="s">
        <v>550</v>
      </c>
      <c r="AU14" s="697">
        <v>2750</v>
      </c>
      <c r="AV14" s="698">
        <v>8</v>
      </c>
      <c r="AW14" s="346"/>
      <c r="AY14" s="686" t="s">
        <v>713</v>
      </c>
      <c r="AZ14" s="699">
        <v>1850000</v>
      </c>
      <c r="BA14" s="699">
        <v>200000</v>
      </c>
      <c r="BB14" s="700">
        <v>0.10810810810810811</v>
      </c>
      <c r="BC14" s="699">
        <v>204500</v>
      </c>
      <c r="BD14" s="700">
        <v>0.11054054054054054</v>
      </c>
      <c r="BE14" s="699">
        <f t="shared" si="1"/>
        <v>2254500</v>
      </c>
      <c r="BF14" s="701">
        <f t="shared" si="2"/>
        <v>1.2186486486486487</v>
      </c>
      <c r="BG14" s="702"/>
      <c r="BK14" s="692" t="s">
        <v>114</v>
      </c>
      <c r="BL14" s="693">
        <f t="shared" si="3"/>
        <v>1.4499999999999999E-2</v>
      </c>
      <c r="BM14" s="693">
        <f t="shared" si="4"/>
        <v>1.3000000000000001E-2</v>
      </c>
      <c r="BN14" s="694">
        <f t="shared" si="5"/>
        <v>2.2499999999999996E-2</v>
      </c>
      <c r="BY14" s="346" t="s">
        <v>263</v>
      </c>
      <c r="BZ14" s="346"/>
      <c r="CA14" s="346"/>
      <c r="CB14" s="346"/>
      <c r="CC14" s="346"/>
      <c r="CX14" s="646"/>
      <c r="CY14" s="674" t="s">
        <v>747</v>
      </c>
      <c r="DA14" s="649"/>
      <c r="DB14" s="427"/>
      <c r="DC14" s="427"/>
      <c r="DD14" s="427"/>
      <c r="DE14" s="427"/>
      <c r="DF14" s="427"/>
      <c r="DG14" s="427"/>
      <c r="DH14" s="427"/>
      <c r="DI14" s="427"/>
      <c r="DJ14" s="427"/>
      <c r="DK14" s="427"/>
      <c r="DL14" s="427"/>
      <c r="DM14" s="427"/>
      <c r="DN14" s="615"/>
      <c r="DX14" s="713"/>
    </row>
    <row r="15" spans="1:128" ht="16.5" customHeight="1" thickBot="1" x14ac:dyDescent="0.3">
      <c r="A15" s="377">
        <v>10</v>
      </c>
      <c r="B15" s="645" t="s">
        <v>725</v>
      </c>
      <c r="D15" s="959"/>
      <c r="E15" s="922"/>
      <c r="F15" s="1043"/>
      <c r="H15" s="598" t="s">
        <v>46</v>
      </c>
      <c r="I15" s="595">
        <v>0.8</v>
      </c>
      <c r="J15" s="595">
        <v>0.9</v>
      </c>
      <c r="K15" s="595">
        <v>0.9</v>
      </c>
      <c r="L15" s="636">
        <v>0.95</v>
      </c>
      <c r="M15" s="596" t="s">
        <v>741</v>
      </c>
      <c r="O15" s="608" t="s">
        <v>279</v>
      </c>
      <c r="P15" s="609">
        <v>0.05</v>
      </c>
      <c r="Q15" s="376"/>
      <c r="R15" s="959"/>
      <c r="S15" s="959"/>
      <c r="T15" s="959"/>
      <c r="U15" s="959"/>
      <c r="V15" s="959"/>
      <c r="W15" s="922"/>
      <c r="X15" s="614" t="s">
        <v>12</v>
      </c>
      <c r="Y15" s="623">
        <v>0</v>
      </c>
      <c r="AA15" s="715" t="s">
        <v>111</v>
      </c>
      <c r="AB15" s="682">
        <v>1</v>
      </c>
      <c r="AC15" s="682">
        <v>1</v>
      </c>
      <c r="AD15" s="682">
        <v>1</v>
      </c>
      <c r="AE15" s="682">
        <v>1</v>
      </c>
      <c r="AF15" s="650">
        <v>1</v>
      </c>
      <c r="AT15" s="346"/>
      <c r="AU15" s="346"/>
      <c r="AV15" s="346"/>
      <c r="AW15" s="346"/>
      <c r="AY15" s="686" t="s">
        <v>714</v>
      </c>
      <c r="AZ15" s="699">
        <v>1783000</v>
      </c>
      <c r="BA15" s="699">
        <v>49000</v>
      </c>
      <c r="BB15" s="700">
        <v>2.7481772293886708E-2</v>
      </c>
      <c r="BC15" s="699">
        <v>283478.26086956525</v>
      </c>
      <c r="BD15" s="700">
        <v>0.16538988382121658</v>
      </c>
      <c r="BE15" s="699">
        <f t="shared" si="1"/>
        <v>2115478.2608695654</v>
      </c>
      <c r="BF15" s="701">
        <f t="shared" si="2"/>
        <v>1.1864712624058136</v>
      </c>
      <c r="BG15" s="702"/>
      <c r="BH15" s="716"/>
      <c r="BI15" s="716"/>
      <c r="BJ15" s="716"/>
      <c r="BK15" s="692" t="s">
        <v>115</v>
      </c>
      <c r="BL15" s="693">
        <f t="shared" si="3"/>
        <v>1.6E-2</v>
      </c>
      <c r="BM15" s="693">
        <f t="shared" si="4"/>
        <v>1.4000000000000002E-2</v>
      </c>
      <c r="BN15" s="694">
        <f t="shared" si="5"/>
        <v>2.4999999999999994E-2</v>
      </c>
      <c r="BY15" s="346"/>
      <c r="BZ15" s="346"/>
      <c r="CA15" s="346"/>
      <c r="CB15" s="346"/>
      <c r="CC15" s="346"/>
      <c r="CR15" s="717"/>
      <c r="CS15" s="716"/>
      <c r="CT15" s="716"/>
      <c r="CU15" s="716"/>
      <c r="CV15" s="716"/>
      <c r="CW15" s="716"/>
      <c r="CX15" s="684" t="s">
        <v>138</v>
      </c>
      <c r="CY15" s="685">
        <v>0.08</v>
      </c>
      <c r="CZ15" s="716"/>
      <c r="DA15" s="718" t="s">
        <v>788</v>
      </c>
      <c r="DB15" s="418">
        <v>7.5</v>
      </c>
      <c r="DC15" s="418">
        <v>7.5</v>
      </c>
      <c r="DD15" s="418">
        <v>7.5</v>
      </c>
      <c r="DE15" s="418">
        <v>7.5</v>
      </c>
      <c r="DF15" s="418">
        <v>7.5</v>
      </c>
      <c r="DG15" s="418">
        <v>7.5</v>
      </c>
      <c r="DH15" s="418">
        <v>7.5</v>
      </c>
      <c r="DI15" s="418">
        <v>7.5</v>
      </c>
      <c r="DJ15" s="418">
        <v>7.5</v>
      </c>
      <c r="DK15" s="418">
        <v>7.5</v>
      </c>
      <c r="DL15" s="418">
        <v>7.5</v>
      </c>
      <c r="DM15" s="418">
        <v>7.5</v>
      </c>
      <c r="DN15" s="675">
        <v>7.5</v>
      </c>
      <c r="DX15" s="713"/>
    </row>
    <row r="16" spans="1:128" ht="16.5" customHeight="1" thickBot="1" x14ac:dyDescent="0.3">
      <c r="A16" s="377">
        <v>11</v>
      </c>
      <c r="B16" s="645" t="s">
        <v>749</v>
      </c>
      <c r="D16" s="959"/>
      <c r="F16" s="1043"/>
      <c r="H16" s="598" t="s">
        <v>47</v>
      </c>
      <c r="I16" s="595">
        <v>0.8</v>
      </c>
      <c r="J16" s="595">
        <v>0.9</v>
      </c>
      <c r="K16" s="595">
        <v>0.9</v>
      </c>
      <c r="L16" s="636">
        <v>0.95</v>
      </c>
      <c r="M16" s="596" t="s">
        <v>741</v>
      </c>
      <c r="P16" s="376"/>
      <c r="Q16" s="376"/>
      <c r="R16" s="959"/>
      <c r="S16" s="959"/>
      <c r="T16" s="959"/>
      <c r="U16" s="959"/>
      <c r="V16" s="959"/>
      <c r="X16" s="614" t="s">
        <v>8</v>
      </c>
      <c r="Y16" s="623">
        <v>10</v>
      </c>
      <c r="AA16" s="715" t="s">
        <v>112</v>
      </c>
      <c r="AB16" s="682">
        <v>0.98</v>
      </c>
      <c r="AC16" s="682">
        <v>1</v>
      </c>
      <c r="AD16" s="682">
        <v>1</v>
      </c>
      <c r="AE16" s="682">
        <v>1</v>
      </c>
      <c r="AF16" s="650">
        <v>1</v>
      </c>
      <c r="AT16" s="719" t="s">
        <v>564</v>
      </c>
      <c r="AU16" s="720"/>
      <c r="AV16" s="721" t="s">
        <v>722</v>
      </c>
      <c r="AW16" s="722"/>
      <c r="AY16" s="686"/>
      <c r="AZ16" s="699"/>
      <c r="BA16" s="699"/>
      <c r="BB16" s="700"/>
      <c r="BC16" s="699"/>
      <c r="BD16" s="700"/>
      <c r="BE16" s="699"/>
      <c r="BF16" s="701"/>
      <c r="BG16" s="723"/>
      <c r="BK16" s="692" t="s">
        <v>116</v>
      </c>
      <c r="BL16" s="693">
        <f t="shared" si="3"/>
        <v>1.7500000000000002E-2</v>
      </c>
      <c r="BM16" s="693">
        <f t="shared" si="4"/>
        <v>1.5000000000000003E-2</v>
      </c>
      <c r="BN16" s="694">
        <f t="shared" si="5"/>
        <v>2.7499999999999993E-2</v>
      </c>
      <c r="BY16" s="724" t="s">
        <v>734</v>
      </c>
      <c r="BZ16" s="346"/>
      <c r="CA16" s="346"/>
      <c r="CB16" s="346"/>
      <c r="CC16" s="346"/>
      <c r="DA16" s="718" t="s">
        <v>760</v>
      </c>
      <c r="DB16" s="418">
        <v>9</v>
      </c>
      <c r="DC16" s="418">
        <v>9</v>
      </c>
      <c r="DD16" s="418">
        <v>9</v>
      </c>
      <c r="DE16" s="418">
        <v>9</v>
      </c>
      <c r="DF16" s="418">
        <v>9</v>
      </c>
      <c r="DG16" s="418">
        <v>9</v>
      </c>
      <c r="DH16" s="418">
        <v>9</v>
      </c>
      <c r="DI16" s="418">
        <v>9</v>
      </c>
      <c r="DJ16" s="418">
        <v>9</v>
      </c>
      <c r="DK16" s="418">
        <v>9</v>
      </c>
      <c r="DL16" s="418">
        <v>9</v>
      </c>
      <c r="DM16" s="418">
        <v>9</v>
      </c>
      <c r="DN16" s="675">
        <v>9</v>
      </c>
      <c r="DX16" s="713"/>
    </row>
    <row r="17" spans="1:128" ht="16.5" customHeight="1" x14ac:dyDescent="0.25">
      <c r="A17" s="377">
        <v>12</v>
      </c>
      <c r="B17" s="645" t="s">
        <v>736</v>
      </c>
      <c r="F17" s="1043"/>
      <c r="H17" s="598" t="s">
        <v>48</v>
      </c>
      <c r="I17" s="595">
        <v>0.8</v>
      </c>
      <c r="J17" s="595">
        <v>0.9</v>
      </c>
      <c r="K17" s="595">
        <v>0.9</v>
      </c>
      <c r="L17" s="636">
        <v>0.95</v>
      </c>
      <c r="M17" s="596" t="s">
        <v>741</v>
      </c>
      <c r="R17" s="959"/>
      <c r="S17" s="959"/>
      <c r="T17" s="959"/>
      <c r="U17" s="959"/>
      <c r="V17" s="959"/>
      <c r="X17" s="614" t="s">
        <v>7</v>
      </c>
      <c r="Y17" s="623">
        <v>5</v>
      </c>
      <c r="AA17" s="715" t="s">
        <v>113</v>
      </c>
      <c r="AB17" s="682">
        <v>0.93</v>
      </c>
      <c r="AC17" s="682">
        <v>0.98</v>
      </c>
      <c r="AD17" s="682">
        <v>1</v>
      </c>
      <c r="AE17" s="682">
        <v>1</v>
      </c>
      <c r="AF17" s="650">
        <v>1</v>
      </c>
      <c r="AT17" s="725" t="s">
        <v>555</v>
      </c>
      <c r="AU17" s="726" t="s">
        <v>160</v>
      </c>
      <c r="AV17" s="727" t="s">
        <v>709</v>
      </c>
      <c r="AW17" s="728" t="s">
        <v>710</v>
      </c>
      <c r="AY17" s="590" t="s">
        <v>715</v>
      </c>
      <c r="AZ17" s="699">
        <v>719774</v>
      </c>
      <c r="BA17" s="699">
        <v>153100</v>
      </c>
      <c r="BB17" s="700">
        <v>0.21270565483054404</v>
      </c>
      <c r="BC17" s="699">
        <v>5000</v>
      </c>
      <c r="BD17" s="700">
        <v>6.9466249128198572E-3</v>
      </c>
      <c r="BE17" s="699">
        <f t="shared" si="1"/>
        <v>877874</v>
      </c>
      <c r="BF17" s="701">
        <f t="shared" si="2"/>
        <v>1.219652279743364</v>
      </c>
      <c r="BG17" s="723"/>
      <c r="BK17" s="692" t="s">
        <v>117</v>
      </c>
      <c r="BL17" s="693">
        <f t="shared" si="3"/>
        <v>1.9000000000000003E-2</v>
      </c>
      <c r="BM17" s="693">
        <f t="shared" si="4"/>
        <v>1.6000000000000004E-2</v>
      </c>
      <c r="BN17" s="694">
        <f t="shared" si="5"/>
        <v>2.9999999999999992E-2</v>
      </c>
      <c r="BY17" s="669" t="s">
        <v>254</v>
      </c>
      <c r="BZ17" s="729" t="s">
        <v>735</v>
      </c>
      <c r="CA17" s="346"/>
      <c r="CB17" s="346"/>
      <c r="CC17" s="346"/>
      <c r="DA17" s="658"/>
      <c r="DB17" s="418"/>
      <c r="DC17" s="418"/>
      <c r="DD17" s="418"/>
      <c r="DE17" s="418"/>
      <c r="DF17" s="418"/>
      <c r="DG17" s="418"/>
      <c r="DH17" s="418"/>
      <c r="DI17" s="418"/>
      <c r="DJ17" s="418"/>
      <c r="DK17" s="418"/>
      <c r="DL17" s="418"/>
      <c r="DM17" s="418"/>
      <c r="DN17" s="675"/>
      <c r="DX17" s="713"/>
    </row>
    <row r="18" spans="1:128" ht="16.5" customHeight="1" thickBot="1" x14ac:dyDescent="0.3">
      <c r="A18" s="377">
        <v>13</v>
      </c>
      <c r="B18" s="645" t="s">
        <v>730</v>
      </c>
      <c r="D18" s="730"/>
      <c r="F18" s="1043"/>
      <c r="H18" s="598" t="s">
        <v>49</v>
      </c>
      <c r="I18" s="595">
        <v>0.7</v>
      </c>
      <c r="J18" s="595">
        <v>0.85</v>
      </c>
      <c r="K18" s="595">
        <v>0.85</v>
      </c>
      <c r="L18" s="636">
        <v>0.95</v>
      </c>
      <c r="M18" s="596">
        <v>0.98</v>
      </c>
      <c r="X18" s="614" t="s">
        <v>9</v>
      </c>
      <c r="Y18" s="623">
        <v>15</v>
      </c>
      <c r="AA18" s="715" t="s">
        <v>114</v>
      </c>
      <c r="AB18" s="682">
        <v>0.88</v>
      </c>
      <c r="AC18" s="682">
        <v>0.93</v>
      </c>
      <c r="AD18" s="682">
        <v>0.98</v>
      </c>
      <c r="AE18" s="682">
        <v>1</v>
      </c>
      <c r="AF18" s="650">
        <v>1</v>
      </c>
      <c r="AT18" s="731" t="s">
        <v>711</v>
      </c>
      <c r="AU18" s="732">
        <v>2101.5151515151515</v>
      </c>
      <c r="AV18" s="733">
        <v>8.0009859464207285</v>
      </c>
      <c r="AW18" s="734">
        <f>AU18/AV18</f>
        <v>262.65702322040352</v>
      </c>
      <c r="AY18" s="590" t="s">
        <v>716</v>
      </c>
      <c r="AZ18" s="699">
        <v>520000</v>
      </c>
      <c r="BA18" s="699">
        <v>56000</v>
      </c>
      <c r="BB18" s="700">
        <v>0.1076923076923077</v>
      </c>
      <c r="BC18" s="699">
        <v>130000</v>
      </c>
      <c r="BD18" s="700">
        <v>0.25</v>
      </c>
      <c r="BE18" s="699">
        <f t="shared" si="1"/>
        <v>706000</v>
      </c>
      <c r="BF18" s="701">
        <f t="shared" si="2"/>
        <v>1.3576923076923078</v>
      </c>
      <c r="BG18" s="723"/>
      <c r="BK18" s="692" t="s">
        <v>118</v>
      </c>
      <c r="BL18" s="693">
        <f t="shared" si="3"/>
        <v>2.0500000000000004E-2</v>
      </c>
      <c r="BM18" s="693">
        <f t="shared" si="4"/>
        <v>1.7000000000000005E-2</v>
      </c>
      <c r="BN18" s="694">
        <f t="shared" si="5"/>
        <v>3.2499999999999994E-2</v>
      </c>
      <c r="BY18" s="927" t="s">
        <v>259</v>
      </c>
      <c r="BZ18" s="735">
        <f>25.2%/6.25</f>
        <v>4.0320000000000002E-2</v>
      </c>
      <c r="CA18" s="346"/>
      <c r="CB18" s="346"/>
      <c r="CC18" s="346"/>
      <c r="DA18" s="736" t="s">
        <v>183</v>
      </c>
      <c r="DB18" s="418">
        <v>1.29</v>
      </c>
      <c r="DC18" s="418">
        <v>1.47</v>
      </c>
      <c r="DD18" s="418">
        <v>1.44</v>
      </c>
      <c r="DE18" s="418">
        <v>1.44</v>
      </c>
      <c r="DF18" s="418">
        <v>1.1299999999999999</v>
      </c>
      <c r="DG18" s="418">
        <v>1.43</v>
      </c>
      <c r="DH18" s="418">
        <v>1.43</v>
      </c>
      <c r="DI18" s="418">
        <v>1.43</v>
      </c>
      <c r="DJ18" s="418">
        <v>1.17</v>
      </c>
      <c r="DK18" s="418">
        <v>1.53</v>
      </c>
      <c r="DL18" s="418">
        <v>1.53</v>
      </c>
      <c r="DM18" s="418">
        <v>1.56</v>
      </c>
      <c r="DN18" s="675">
        <v>1.56</v>
      </c>
      <c r="DX18" s="713"/>
    </row>
    <row r="19" spans="1:128" ht="16.5" customHeight="1" thickBot="1" x14ac:dyDescent="0.3">
      <c r="A19" s="377">
        <v>14</v>
      </c>
      <c r="B19" s="629" t="s">
        <v>253</v>
      </c>
      <c r="D19" s="737"/>
      <c r="F19" s="1043"/>
      <c r="H19" s="598" t="s">
        <v>50</v>
      </c>
      <c r="I19" s="595">
        <v>0.75</v>
      </c>
      <c r="J19" s="595">
        <v>0.9</v>
      </c>
      <c r="K19" s="595">
        <v>0.9</v>
      </c>
      <c r="L19" s="636">
        <v>0.95</v>
      </c>
      <c r="M19" s="596" t="s">
        <v>741</v>
      </c>
      <c r="R19" s="611" t="s">
        <v>152</v>
      </c>
      <c r="S19" s="612" t="s">
        <v>536</v>
      </c>
      <c r="T19" s="612" t="s">
        <v>537</v>
      </c>
      <c r="U19" s="612" t="s">
        <v>538</v>
      </c>
      <c r="V19" s="613" t="s">
        <v>539</v>
      </c>
      <c r="W19" s="326"/>
      <c r="X19" s="614" t="s">
        <v>10</v>
      </c>
      <c r="Y19" s="623">
        <v>10</v>
      </c>
      <c r="AA19" s="738" t="s">
        <v>115</v>
      </c>
      <c r="AB19" s="712">
        <v>0.8</v>
      </c>
      <c r="AC19" s="712">
        <v>0.88</v>
      </c>
      <c r="AD19" s="712">
        <v>0.93</v>
      </c>
      <c r="AE19" s="712">
        <v>0.98</v>
      </c>
      <c r="AF19" s="673">
        <v>1</v>
      </c>
      <c r="AT19" s="731" t="s">
        <v>712</v>
      </c>
      <c r="AU19" s="732">
        <v>2572.8663967611337</v>
      </c>
      <c r="AV19" s="733">
        <v>7.403737491716214</v>
      </c>
      <c r="AW19" s="734">
        <f t="shared" ref="AW19:AW21" si="6">AU19/AV19</f>
        <v>347.50913300746078</v>
      </c>
      <c r="AY19" s="590" t="s">
        <v>717</v>
      </c>
      <c r="AZ19" s="699">
        <v>520000</v>
      </c>
      <c r="BA19" s="699">
        <v>56000</v>
      </c>
      <c r="BB19" s="700">
        <v>0.1076923076923077</v>
      </c>
      <c r="BC19" s="699">
        <v>0</v>
      </c>
      <c r="BD19" s="700">
        <v>0</v>
      </c>
      <c r="BE19" s="699">
        <f t="shared" si="1"/>
        <v>576000</v>
      </c>
      <c r="BF19" s="701">
        <f t="shared" si="2"/>
        <v>1.1076923076923078</v>
      </c>
      <c r="BG19" s="723"/>
      <c r="BK19" s="692" t="s">
        <v>119</v>
      </c>
      <c r="BL19" s="693">
        <f t="shared" si="3"/>
        <v>2.2000000000000006E-2</v>
      </c>
      <c r="BM19" s="693">
        <f t="shared" si="4"/>
        <v>1.8000000000000006E-2</v>
      </c>
      <c r="BN19" s="694">
        <f t="shared" si="5"/>
        <v>3.4999999999999996E-2</v>
      </c>
      <c r="BY19" s="927" t="s">
        <v>256</v>
      </c>
      <c r="BZ19" s="735">
        <v>7.4999999999999997E-3</v>
      </c>
      <c r="CA19" s="346"/>
      <c r="CB19" s="346"/>
      <c r="CC19" s="346"/>
      <c r="DA19" s="658"/>
      <c r="DB19" s="418"/>
      <c r="DC19" s="418"/>
      <c r="DD19" s="418"/>
      <c r="DE19" s="418"/>
      <c r="DF19" s="418"/>
      <c r="DG19" s="418"/>
      <c r="DH19" s="418"/>
      <c r="DI19" s="418"/>
      <c r="DJ19" s="418"/>
      <c r="DK19" s="418"/>
      <c r="DL19" s="418"/>
      <c r="DM19" s="418"/>
      <c r="DN19" s="675"/>
      <c r="DX19" s="713"/>
    </row>
    <row r="20" spans="1:128" ht="16.5" customHeight="1" thickBot="1" x14ac:dyDescent="0.3">
      <c r="A20" s="377">
        <v>15</v>
      </c>
      <c r="B20" s="645" t="s">
        <v>583</v>
      </c>
      <c r="D20" s="737"/>
      <c r="F20" s="1043"/>
      <c r="H20" s="598" t="s">
        <v>51</v>
      </c>
      <c r="I20" s="595" t="s">
        <v>741</v>
      </c>
      <c r="J20" s="595">
        <v>0.9</v>
      </c>
      <c r="K20" s="595">
        <v>0.9</v>
      </c>
      <c r="L20" s="636">
        <v>0.95</v>
      </c>
      <c r="M20" s="596">
        <v>0.98</v>
      </c>
      <c r="N20" s="562"/>
      <c r="R20" s="619" t="s">
        <v>671</v>
      </c>
      <c r="S20" s="567">
        <v>75</v>
      </c>
      <c r="T20" s="567">
        <v>72</v>
      </c>
      <c r="U20" s="567">
        <v>68</v>
      </c>
      <c r="V20" s="620">
        <v>68</v>
      </c>
      <c r="W20" s="589"/>
      <c r="X20" s="614" t="s">
        <v>11</v>
      </c>
      <c r="Y20" s="623">
        <v>15</v>
      </c>
      <c r="AT20" s="731" t="s">
        <v>713</v>
      </c>
      <c r="AU20" s="732">
        <v>2993.5275080906149</v>
      </c>
      <c r="AV20" s="733">
        <v>6.5857605177993523</v>
      </c>
      <c r="AW20" s="734">
        <f t="shared" si="6"/>
        <v>454.54545454545456</v>
      </c>
      <c r="AY20" s="590" t="s">
        <v>718</v>
      </c>
      <c r="AZ20" s="699">
        <v>600000</v>
      </c>
      <c r="BA20" s="699">
        <v>120000</v>
      </c>
      <c r="BB20" s="700">
        <v>0.2</v>
      </c>
      <c r="BC20" s="699">
        <v>140000</v>
      </c>
      <c r="BD20" s="700">
        <v>0.23333333333333334</v>
      </c>
      <c r="BE20" s="699">
        <f t="shared" si="1"/>
        <v>860000</v>
      </c>
      <c r="BF20" s="701">
        <f t="shared" si="2"/>
        <v>1.4333333333333333</v>
      </c>
      <c r="BG20" s="723"/>
      <c r="BK20" s="739" t="s">
        <v>120</v>
      </c>
      <c r="BL20" s="740">
        <f t="shared" si="3"/>
        <v>2.3500000000000007E-2</v>
      </c>
      <c r="BM20" s="740">
        <f t="shared" si="4"/>
        <v>1.9000000000000006E-2</v>
      </c>
      <c r="BN20" s="741">
        <f t="shared" si="5"/>
        <v>3.7499999999999999E-2</v>
      </c>
      <c r="BY20" s="927" t="s">
        <v>257</v>
      </c>
      <c r="BZ20" s="735">
        <v>1.1299999999999999E-2</v>
      </c>
      <c r="CA20" s="346"/>
      <c r="CB20" s="346"/>
      <c r="CC20" s="346"/>
      <c r="CD20" s="346"/>
      <c r="CI20" s="346"/>
      <c r="CJ20" s="346"/>
      <c r="DA20" s="658" t="s">
        <v>184</v>
      </c>
      <c r="DB20" s="418"/>
      <c r="DC20" s="418"/>
      <c r="DD20" s="418"/>
      <c r="DE20" s="418"/>
      <c r="DF20" s="418"/>
      <c r="DG20" s="418"/>
      <c r="DH20" s="418"/>
      <c r="DI20" s="418"/>
      <c r="DJ20" s="418"/>
      <c r="DK20" s="418"/>
      <c r="DL20" s="418"/>
      <c r="DM20" s="418"/>
      <c r="DN20" s="675"/>
      <c r="DX20" s="713"/>
    </row>
    <row r="21" spans="1:128" ht="16.5" customHeight="1" thickBot="1" x14ac:dyDescent="0.3">
      <c r="A21" s="377">
        <v>16</v>
      </c>
      <c r="B21" s="645" t="s">
        <v>740</v>
      </c>
      <c r="D21" s="737"/>
      <c r="F21" s="1043"/>
      <c r="H21" s="598" t="s">
        <v>52</v>
      </c>
      <c r="I21" s="595">
        <v>0.7</v>
      </c>
      <c r="J21" s="595">
        <v>0.85</v>
      </c>
      <c r="K21" s="595">
        <v>0.85</v>
      </c>
      <c r="L21" s="636">
        <v>0.95</v>
      </c>
      <c r="M21" s="596">
        <v>0.98</v>
      </c>
      <c r="N21" s="562"/>
      <c r="R21" s="614" t="s">
        <v>6</v>
      </c>
      <c r="S21" s="427">
        <f>55*5</f>
        <v>275</v>
      </c>
      <c r="T21" s="427">
        <f>77*5</f>
        <v>385</v>
      </c>
      <c r="U21" s="427">
        <v>400</v>
      </c>
      <c r="V21" s="615">
        <v>400</v>
      </c>
      <c r="W21" s="589"/>
      <c r="X21" s="614" t="s">
        <v>672</v>
      </c>
      <c r="Y21" s="623">
        <v>10</v>
      </c>
      <c r="AT21" s="731" t="s">
        <v>714</v>
      </c>
      <c r="AU21" s="732">
        <v>3301.8518518518517</v>
      </c>
      <c r="AV21" s="733">
        <v>10.029908604501072</v>
      </c>
      <c r="AW21" s="734">
        <f t="shared" si="6"/>
        <v>329.20059215396003</v>
      </c>
      <c r="AY21" s="590" t="s">
        <v>719</v>
      </c>
      <c r="AZ21" s="699">
        <v>360000</v>
      </c>
      <c r="BA21" s="699">
        <v>40000</v>
      </c>
      <c r="BB21" s="700">
        <v>0.1111111111111111</v>
      </c>
      <c r="BC21" s="699">
        <v>0</v>
      </c>
      <c r="BD21" s="700">
        <v>0</v>
      </c>
      <c r="BE21" s="699">
        <f t="shared" si="1"/>
        <v>400000</v>
      </c>
      <c r="BF21" s="701">
        <f t="shared" si="2"/>
        <v>1.1111111111111112</v>
      </c>
      <c r="BG21" s="723"/>
      <c r="BY21" s="710" t="s">
        <v>258</v>
      </c>
      <c r="BZ21" s="742">
        <v>2.5000000000000001E-3</v>
      </c>
      <c r="CA21" s="346"/>
      <c r="CB21" s="346"/>
      <c r="CC21" s="346"/>
      <c r="DA21" s="658" t="s">
        <v>154</v>
      </c>
      <c r="DB21" s="418">
        <f>5.32-0.35</f>
        <v>4.9700000000000006</v>
      </c>
      <c r="DC21" s="418">
        <f>5.19-0.33</f>
        <v>4.8600000000000003</v>
      </c>
      <c r="DD21" s="418">
        <f>5.21-0.38</f>
        <v>4.83</v>
      </c>
      <c r="DE21" s="418">
        <f>5.21-0.38</f>
        <v>4.83</v>
      </c>
      <c r="DF21" s="418">
        <f>4.62-0.35</f>
        <v>4.2700000000000005</v>
      </c>
      <c r="DG21" s="418">
        <f>4.76-0.33</f>
        <v>4.43</v>
      </c>
      <c r="DH21" s="418">
        <f>4.76-0.33</f>
        <v>4.43</v>
      </c>
      <c r="DI21" s="418">
        <f>4.76-0.33</f>
        <v>4.43</v>
      </c>
      <c r="DJ21" s="418">
        <f>5.27-0.49</f>
        <v>4.7799999999999994</v>
      </c>
      <c r="DK21" s="418">
        <f>4.98-0.51</f>
        <v>4.4700000000000006</v>
      </c>
      <c r="DL21" s="418">
        <f>4.98-0.51</f>
        <v>4.4700000000000006</v>
      </c>
      <c r="DM21" s="418">
        <f>4.98-0.42</f>
        <v>4.5600000000000005</v>
      </c>
      <c r="DN21" s="675">
        <f>4.98-0.42</f>
        <v>4.5600000000000005</v>
      </c>
      <c r="DX21" s="713"/>
    </row>
    <row r="22" spans="1:128" ht="16.5" customHeight="1" thickBot="1" x14ac:dyDescent="0.3">
      <c r="A22" s="377">
        <v>17</v>
      </c>
      <c r="B22" s="645" t="s">
        <v>191</v>
      </c>
      <c r="D22" s="737"/>
      <c r="F22" s="1043"/>
      <c r="H22" s="598" t="s">
        <v>53</v>
      </c>
      <c r="I22" s="595">
        <v>0.7</v>
      </c>
      <c r="J22" s="595">
        <v>0.85</v>
      </c>
      <c r="K22" s="595">
        <v>0.85</v>
      </c>
      <c r="L22" s="636">
        <v>0.95</v>
      </c>
      <c r="M22" s="596">
        <v>0.98</v>
      </c>
      <c r="N22" s="562"/>
      <c r="R22" s="614" t="s">
        <v>13</v>
      </c>
      <c r="S22" s="427">
        <f>44*5</f>
        <v>220</v>
      </c>
      <c r="T22" s="427">
        <f>66*5</f>
        <v>330</v>
      </c>
      <c r="U22" s="427">
        <v>345</v>
      </c>
      <c r="V22" s="615">
        <v>345</v>
      </c>
      <c r="W22" s="589"/>
      <c r="X22" s="614" t="s">
        <v>656</v>
      </c>
      <c r="Y22" s="623">
        <v>15</v>
      </c>
      <c r="AT22" s="743" t="s">
        <v>566</v>
      </c>
      <c r="AU22" s="744">
        <f>AVERAGE(AU18:AU21)</f>
        <v>2742.440227054688</v>
      </c>
      <c r="AV22" s="745">
        <f>AVERAGE(AV18:AV21)</f>
        <v>8.0050981401093413</v>
      </c>
      <c r="AW22" s="746"/>
      <c r="AY22" s="686"/>
      <c r="AZ22" s="699"/>
      <c r="BA22" s="699"/>
      <c r="BB22" s="700"/>
      <c r="BC22" s="699"/>
      <c r="BD22" s="700"/>
      <c r="BE22" s="699"/>
      <c r="BF22" s="701"/>
      <c r="BG22" s="723"/>
      <c r="DA22" s="658"/>
      <c r="DB22" s="418"/>
      <c r="DC22" s="418"/>
      <c r="DD22" s="418"/>
      <c r="DE22" s="418"/>
      <c r="DF22" s="418"/>
      <c r="DG22" s="418"/>
      <c r="DH22" s="418"/>
      <c r="DI22" s="418"/>
      <c r="DJ22" s="418"/>
      <c r="DK22" s="418"/>
      <c r="DL22" s="418"/>
      <c r="DM22" s="418"/>
      <c r="DN22" s="675"/>
      <c r="DX22" s="713"/>
    </row>
    <row r="23" spans="1:128" ht="16.5" customHeight="1" thickBot="1" x14ac:dyDescent="0.3">
      <c r="A23" s="377">
        <v>18</v>
      </c>
      <c r="B23" s="629" t="s">
        <v>234</v>
      </c>
      <c r="D23" s="737"/>
      <c r="F23" s="1043"/>
      <c r="H23" s="599" t="s">
        <v>54</v>
      </c>
      <c r="I23" s="595">
        <v>0.7</v>
      </c>
      <c r="J23" s="595">
        <v>0.85</v>
      </c>
      <c r="K23" s="595">
        <v>0.85</v>
      </c>
      <c r="L23" s="636">
        <v>0.95</v>
      </c>
      <c r="M23" s="596">
        <v>0.98</v>
      </c>
      <c r="N23" s="562"/>
      <c r="R23" s="614" t="s">
        <v>12</v>
      </c>
      <c r="S23" s="427">
        <v>180</v>
      </c>
      <c r="T23" s="427">
        <v>270</v>
      </c>
      <c r="U23" s="427">
        <v>300</v>
      </c>
      <c r="V23" s="615">
        <v>300</v>
      </c>
      <c r="W23" s="589"/>
      <c r="X23" s="614" t="s">
        <v>14</v>
      </c>
      <c r="Y23" s="623">
        <v>25</v>
      </c>
      <c r="AT23" s="747" t="s">
        <v>723</v>
      </c>
      <c r="AU23" s="748">
        <f>AW23*10</f>
        <v>3425.8670900157499</v>
      </c>
      <c r="AV23" s="749">
        <v>10</v>
      </c>
      <c r="AW23" s="750">
        <f>AU22/AV22</f>
        <v>342.586709001575</v>
      </c>
      <c r="AY23" s="590" t="s">
        <v>720</v>
      </c>
      <c r="AZ23" s="699">
        <v>280000</v>
      </c>
      <c r="BA23" s="699">
        <v>300000</v>
      </c>
      <c r="BB23" s="700">
        <v>1.0714285714285714</v>
      </c>
      <c r="BC23" s="699">
        <v>40000</v>
      </c>
      <c r="BD23" s="700">
        <v>0.14285714285714285</v>
      </c>
      <c r="BE23" s="699">
        <f t="shared" si="1"/>
        <v>620000</v>
      </c>
      <c r="BF23" s="701">
        <f t="shared" si="2"/>
        <v>2.2142857142857144</v>
      </c>
      <c r="BG23" s="723"/>
      <c r="DA23" s="658" t="s">
        <v>269</v>
      </c>
      <c r="DB23" s="418">
        <v>0.64</v>
      </c>
      <c r="DC23" s="418">
        <v>0.55000000000000004</v>
      </c>
      <c r="DD23" s="418">
        <v>0.51</v>
      </c>
      <c r="DE23" s="418">
        <v>0.51</v>
      </c>
      <c r="DF23" s="418">
        <v>0.56999999999999995</v>
      </c>
      <c r="DG23" s="418">
        <v>0.44</v>
      </c>
      <c r="DH23" s="418">
        <v>0.44</v>
      </c>
      <c r="DI23" s="418">
        <v>0.44</v>
      </c>
      <c r="DJ23" s="418">
        <v>1.03</v>
      </c>
      <c r="DK23" s="418">
        <v>0.54</v>
      </c>
      <c r="DL23" s="418">
        <v>0.54</v>
      </c>
      <c r="DM23" s="418">
        <v>0.62</v>
      </c>
      <c r="DN23" s="675">
        <v>0.62</v>
      </c>
      <c r="DX23" s="713"/>
    </row>
    <row r="24" spans="1:128" ht="16.5" customHeight="1" thickBot="1" x14ac:dyDescent="0.3">
      <c r="A24" s="377">
        <v>19</v>
      </c>
      <c r="B24" s="645" t="s">
        <v>763</v>
      </c>
      <c r="D24" s="737"/>
      <c r="F24" s="1043"/>
      <c r="H24" s="598" t="s">
        <v>55</v>
      </c>
      <c r="I24" s="595">
        <v>0.8</v>
      </c>
      <c r="J24" s="595">
        <v>0.85</v>
      </c>
      <c r="K24" s="595">
        <v>0.85</v>
      </c>
      <c r="L24" s="636">
        <v>0.95</v>
      </c>
      <c r="M24" s="596" t="s">
        <v>741</v>
      </c>
      <c r="N24" s="562"/>
      <c r="R24" s="614" t="s">
        <v>8</v>
      </c>
      <c r="S24" s="427">
        <v>150</v>
      </c>
      <c r="T24" s="427">
        <v>240</v>
      </c>
      <c r="U24" s="427">
        <v>270</v>
      </c>
      <c r="V24" s="615">
        <v>270</v>
      </c>
      <c r="W24" s="589"/>
      <c r="X24" s="614" t="s">
        <v>15</v>
      </c>
      <c r="Y24" s="623">
        <v>35</v>
      </c>
      <c r="AU24" s="751"/>
      <c r="AV24" s="752"/>
      <c r="AW24" s="753"/>
      <c r="AY24" s="590" t="s">
        <v>721</v>
      </c>
      <c r="AZ24" s="699">
        <v>300000</v>
      </c>
      <c r="BA24" s="699">
        <v>50000</v>
      </c>
      <c r="BB24" s="700">
        <v>0.16666666666666666</v>
      </c>
      <c r="BC24" s="699">
        <v>63000</v>
      </c>
      <c r="BD24" s="700">
        <v>0.21</v>
      </c>
      <c r="BE24" s="699">
        <f t="shared" si="1"/>
        <v>413000</v>
      </c>
      <c r="BF24" s="701">
        <f t="shared" si="2"/>
        <v>1.3766666666666667</v>
      </c>
      <c r="BG24" s="723"/>
      <c r="DA24" s="649"/>
      <c r="DB24" s="418"/>
      <c r="DC24" s="418"/>
      <c r="DD24" s="418"/>
      <c r="DE24" s="418"/>
      <c r="DF24" s="418"/>
      <c r="DG24" s="418"/>
      <c r="DH24" s="418"/>
      <c r="DI24" s="418"/>
      <c r="DJ24" s="418"/>
      <c r="DK24" s="418"/>
      <c r="DL24" s="418"/>
      <c r="DM24" s="418"/>
      <c r="DN24" s="675"/>
      <c r="DX24" s="713"/>
    </row>
    <row r="25" spans="1:128" ht="16.5" customHeight="1" thickBot="1" x14ac:dyDescent="0.3">
      <c r="A25" s="377">
        <v>20</v>
      </c>
      <c r="B25" s="645" t="s">
        <v>764</v>
      </c>
      <c r="D25" s="737"/>
      <c r="H25" s="599" t="s">
        <v>56</v>
      </c>
      <c r="I25" s="595">
        <v>0.7</v>
      </c>
      <c r="J25" s="595">
        <v>0.85</v>
      </c>
      <c r="K25" s="595">
        <v>0.85</v>
      </c>
      <c r="L25" s="636">
        <v>0.95</v>
      </c>
      <c r="M25" s="596">
        <v>0.98</v>
      </c>
      <c r="N25" s="562"/>
      <c r="R25" s="614" t="s">
        <v>7</v>
      </c>
      <c r="S25" s="427">
        <f>18*5</f>
        <v>90</v>
      </c>
      <c r="T25" s="427">
        <f>40*5</f>
        <v>200</v>
      </c>
      <c r="U25" s="427">
        <v>220</v>
      </c>
      <c r="V25" s="615">
        <v>220</v>
      </c>
      <c r="W25" s="589"/>
      <c r="X25" s="616" t="s">
        <v>16</v>
      </c>
      <c r="Y25" s="624">
        <v>30</v>
      </c>
      <c r="AT25" s="626" t="s">
        <v>715</v>
      </c>
      <c r="AU25" s="754">
        <v>1439.548</v>
      </c>
      <c r="AV25" s="755">
        <v>3.15</v>
      </c>
      <c r="AW25" s="756">
        <f>AU25/AV25</f>
        <v>456.99936507936508</v>
      </c>
      <c r="AY25" s="590"/>
      <c r="AZ25" s="757"/>
      <c r="BA25" s="757"/>
      <c r="BB25" s="757"/>
      <c r="BC25" s="757"/>
      <c r="BD25" s="757"/>
      <c r="BE25" s="757"/>
      <c r="BF25" s="758"/>
      <c r="BG25" s="326"/>
      <c r="DA25" s="658" t="s">
        <v>757</v>
      </c>
      <c r="DB25" s="418">
        <v>0.39</v>
      </c>
      <c r="DC25" s="418">
        <v>0.35</v>
      </c>
      <c r="DD25" s="418">
        <v>0.46</v>
      </c>
      <c r="DE25" s="418">
        <v>0.46</v>
      </c>
      <c r="DF25" s="418">
        <v>0.36</v>
      </c>
      <c r="DG25" s="418">
        <v>0.71</v>
      </c>
      <c r="DH25" s="418">
        <v>0.71</v>
      </c>
      <c r="DI25" s="418">
        <v>0.71</v>
      </c>
      <c r="DJ25" s="418">
        <v>0.28000000000000003</v>
      </c>
      <c r="DK25" s="418">
        <v>0.23</v>
      </c>
      <c r="DL25" s="418">
        <v>0.23</v>
      </c>
      <c r="DM25" s="418">
        <v>0.25</v>
      </c>
      <c r="DN25" s="675">
        <v>0.25</v>
      </c>
      <c r="DX25" s="713"/>
    </row>
    <row r="26" spans="1:128" ht="16.5" customHeight="1" thickBot="1" x14ac:dyDescent="0.3">
      <c r="A26" s="377">
        <v>21</v>
      </c>
      <c r="B26" s="645" t="s">
        <v>754</v>
      </c>
      <c r="D26" s="737"/>
      <c r="H26" s="598" t="s">
        <v>57</v>
      </c>
      <c r="I26" s="595">
        <v>0.8</v>
      </c>
      <c r="J26" s="595">
        <v>0.9</v>
      </c>
      <c r="K26" s="595">
        <v>0.9</v>
      </c>
      <c r="L26" s="636">
        <v>0.95</v>
      </c>
      <c r="M26" s="596" t="s">
        <v>741</v>
      </c>
      <c r="N26" s="562"/>
      <c r="R26" s="614" t="s">
        <v>9</v>
      </c>
      <c r="S26" s="427">
        <v>0</v>
      </c>
      <c r="T26" s="427">
        <f>18*5</f>
        <v>90</v>
      </c>
      <c r="U26" s="427">
        <v>110</v>
      </c>
      <c r="V26" s="615">
        <v>110</v>
      </c>
      <c r="W26" s="589"/>
      <c r="AT26" s="590" t="s">
        <v>716</v>
      </c>
      <c r="AU26" s="732">
        <v>2080</v>
      </c>
      <c r="AV26" s="733">
        <v>3.78</v>
      </c>
      <c r="AW26" s="734">
        <f t="shared" ref="AW26:AW29" si="7">AU26/AV26</f>
        <v>550.26455026455028</v>
      </c>
      <c r="AY26" s="759" t="s">
        <v>566</v>
      </c>
      <c r="AZ26" s="490"/>
      <c r="BA26" s="490"/>
      <c r="BB26" s="760">
        <f>AVERAGE(BB12:BB24)</f>
        <v>0.20955192833234537</v>
      </c>
      <c r="BC26" s="490"/>
      <c r="BD26" s="760">
        <f>AVERAGE(BD12:BD24)</f>
        <v>0.12166427873144842</v>
      </c>
      <c r="BE26" s="490"/>
      <c r="BF26" s="761">
        <f>AVERAGE(BF12:BF24)</f>
        <v>1.3303340822795706</v>
      </c>
      <c r="BG26" s="762"/>
      <c r="DA26" s="658"/>
      <c r="DB26" s="418"/>
      <c r="DC26" s="418"/>
      <c r="DD26" s="418"/>
      <c r="DE26" s="418"/>
      <c r="DF26" s="418"/>
      <c r="DG26" s="418"/>
      <c r="DH26" s="418"/>
      <c r="DI26" s="418"/>
      <c r="DJ26" s="418"/>
      <c r="DK26" s="418"/>
      <c r="DL26" s="418"/>
      <c r="DM26" s="418"/>
      <c r="DN26" s="675"/>
      <c r="DX26" s="713"/>
    </row>
    <row r="27" spans="1:128" ht="16.5" customHeight="1" thickBot="1" x14ac:dyDescent="0.3">
      <c r="B27" s="346"/>
      <c r="D27" s="737"/>
      <c r="H27" s="600" t="s">
        <v>58</v>
      </c>
      <c r="I27" s="601">
        <v>0.7</v>
      </c>
      <c r="J27" s="601">
        <v>0.85</v>
      </c>
      <c r="K27" s="601">
        <v>0.85</v>
      </c>
      <c r="L27" s="637">
        <v>0.95</v>
      </c>
      <c r="M27" s="602">
        <v>0.98</v>
      </c>
      <c r="N27" s="505"/>
      <c r="R27" s="614" t="s">
        <v>10</v>
      </c>
      <c r="S27" s="427">
        <v>180</v>
      </c>
      <c r="T27" s="427">
        <v>280</v>
      </c>
      <c r="U27" s="427">
        <v>350</v>
      </c>
      <c r="V27" s="615">
        <v>350</v>
      </c>
      <c r="W27" s="589"/>
      <c r="AH27" s="1047" t="s">
        <v>707</v>
      </c>
      <c r="AI27" s="1051" t="s">
        <v>491</v>
      </c>
      <c r="AJ27" s="1052"/>
      <c r="AK27" s="1053"/>
      <c r="AL27" s="1060" t="s">
        <v>495</v>
      </c>
      <c r="AM27" s="1060" t="s">
        <v>493</v>
      </c>
      <c r="AN27" s="1060" t="s">
        <v>494</v>
      </c>
      <c r="AO27" s="1025" t="s">
        <v>492</v>
      </c>
      <c r="AP27" s="1025" t="s">
        <v>702</v>
      </c>
      <c r="AQ27" s="1027" t="s">
        <v>703</v>
      </c>
      <c r="AT27" s="590" t="s">
        <v>717</v>
      </c>
      <c r="AU27" s="732">
        <v>1485.7142857142858</v>
      </c>
      <c r="AV27" s="733">
        <v>4.5</v>
      </c>
      <c r="AW27" s="734">
        <f t="shared" si="7"/>
        <v>330.15873015873018</v>
      </c>
      <c r="AY27" s="763" t="s">
        <v>728</v>
      </c>
      <c r="AZ27" s="764"/>
      <c r="BA27" s="764"/>
      <c r="BB27" s="765">
        <v>0.2</v>
      </c>
      <c r="BC27" s="764"/>
      <c r="BD27" s="765">
        <v>0.1</v>
      </c>
      <c r="BE27" s="764"/>
      <c r="BF27" s="766">
        <v>1.3</v>
      </c>
      <c r="BG27" s="762"/>
      <c r="DA27" s="658" t="s">
        <v>761</v>
      </c>
      <c r="DB27" s="418">
        <v>0.08</v>
      </c>
      <c r="DC27" s="418">
        <v>0.06</v>
      </c>
      <c r="DD27" s="418">
        <v>7.0000000000000007E-2</v>
      </c>
      <c r="DE27" s="418">
        <v>7.0000000000000007E-2</v>
      </c>
      <c r="DF27" s="418">
        <v>7.0000000000000007E-2</v>
      </c>
      <c r="DG27" s="418">
        <v>7.0000000000000007E-2</v>
      </c>
      <c r="DH27" s="418">
        <v>7.0000000000000007E-2</v>
      </c>
      <c r="DI27" s="418">
        <v>7.0000000000000007E-2</v>
      </c>
      <c r="DJ27" s="418">
        <v>0.08</v>
      </c>
      <c r="DK27" s="418">
        <v>0.05</v>
      </c>
      <c r="DL27" s="418">
        <v>0.05</v>
      </c>
      <c r="DM27" s="418">
        <v>0.06</v>
      </c>
      <c r="DN27" s="675">
        <v>0.06</v>
      </c>
      <c r="DX27" s="346"/>
    </row>
    <row r="28" spans="1:128" ht="16.5" customHeight="1" x14ac:dyDescent="0.25">
      <c r="B28" s="524"/>
      <c r="D28" s="737"/>
      <c r="H28" s="326"/>
      <c r="I28" s="562"/>
      <c r="J28" s="562"/>
      <c r="K28" s="562"/>
      <c r="L28" s="562"/>
      <c r="M28" s="562"/>
      <c r="N28" s="505"/>
      <c r="R28" s="614" t="s">
        <v>11</v>
      </c>
      <c r="S28" s="427">
        <v>180</v>
      </c>
      <c r="T28" s="427">
        <v>280</v>
      </c>
      <c r="U28" s="427">
        <v>350</v>
      </c>
      <c r="V28" s="615">
        <v>350</v>
      </c>
      <c r="W28" s="589"/>
      <c r="AH28" s="1048"/>
      <c r="AI28" s="1054"/>
      <c r="AJ28" s="1055"/>
      <c r="AK28" s="1056"/>
      <c r="AL28" s="1061"/>
      <c r="AM28" s="1061"/>
      <c r="AN28" s="1061"/>
      <c r="AO28" s="1063"/>
      <c r="AP28" s="1063"/>
      <c r="AQ28" s="1064"/>
      <c r="AT28" s="590" t="s">
        <v>718</v>
      </c>
      <c r="AU28" s="732">
        <v>1500</v>
      </c>
      <c r="AV28" s="733">
        <v>3.15</v>
      </c>
      <c r="AW28" s="734">
        <f t="shared" si="7"/>
        <v>476.1904761904762</v>
      </c>
      <c r="DA28" s="658"/>
      <c r="DB28" s="418"/>
      <c r="DC28" s="418"/>
      <c r="DD28" s="418"/>
      <c r="DE28" s="418"/>
      <c r="DF28" s="418"/>
      <c r="DG28" s="418"/>
      <c r="DH28" s="418"/>
      <c r="DI28" s="418"/>
      <c r="DJ28" s="418"/>
      <c r="DK28" s="418"/>
      <c r="DL28" s="418"/>
      <c r="DM28" s="418"/>
      <c r="DN28" s="675"/>
      <c r="DX28" s="346"/>
    </row>
    <row r="29" spans="1:128" ht="16.5" customHeight="1" x14ac:dyDescent="0.25">
      <c r="A29" s="638" t="s">
        <v>793</v>
      </c>
      <c r="B29" s="767"/>
      <c r="D29" s="737"/>
      <c r="H29" s="625" t="s">
        <v>744</v>
      </c>
      <c r="I29" s="562"/>
      <c r="J29" s="562"/>
      <c r="K29" s="562"/>
      <c r="L29" s="562"/>
      <c r="M29" s="562"/>
      <c r="N29" s="505"/>
      <c r="R29" s="614" t="s">
        <v>672</v>
      </c>
      <c r="S29" s="427">
        <v>15</v>
      </c>
      <c r="T29" s="427">
        <v>100</v>
      </c>
      <c r="U29" s="427">
        <v>110</v>
      </c>
      <c r="V29" s="615">
        <v>110</v>
      </c>
      <c r="W29" s="589"/>
      <c r="X29" s="922"/>
      <c r="Y29" s="922"/>
      <c r="AH29" s="1049"/>
      <c r="AI29" s="1057"/>
      <c r="AJ29" s="1058"/>
      <c r="AK29" s="1059"/>
      <c r="AL29" s="1062"/>
      <c r="AM29" s="1062"/>
      <c r="AN29" s="1062"/>
      <c r="AO29" s="1026"/>
      <c r="AP29" s="1026"/>
      <c r="AQ29" s="1028"/>
      <c r="AT29" s="590" t="s">
        <v>719</v>
      </c>
      <c r="AU29" s="732">
        <v>1600</v>
      </c>
      <c r="AV29" s="733">
        <v>2.8</v>
      </c>
      <c r="AW29" s="734">
        <f t="shared" si="7"/>
        <v>571.42857142857144</v>
      </c>
      <c r="AY29" s="1017" t="s">
        <v>789</v>
      </c>
      <c r="AZ29" s="1017"/>
      <c r="BA29" s="1017"/>
      <c r="BB29" s="1017"/>
      <c r="BC29" s="1017"/>
      <c r="BD29" s="1017"/>
      <c r="BE29" s="1017"/>
      <c r="BF29" s="1017"/>
      <c r="BG29" s="925"/>
      <c r="BO29" s="657"/>
      <c r="BP29" s="657"/>
      <c r="DA29" s="658" t="s">
        <v>270</v>
      </c>
      <c r="DB29" s="418">
        <v>0.35</v>
      </c>
      <c r="DC29" s="418">
        <v>0.33</v>
      </c>
      <c r="DD29" s="418">
        <v>0.38</v>
      </c>
      <c r="DE29" s="418">
        <v>0.38</v>
      </c>
      <c r="DF29" s="418">
        <v>0.35</v>
      </c>
      <c r="DG29" s="418">
        <v>0.33</v>
      </c>
      <c r="DH29" s="418">
        <v>0.33</v>
      </c>
      <c r="DI29" s="418">
        <v>0.33</v>
      </c>
      <c r="DJ29" s="418">
        <v>0.49</v>
      </c>
      <c r="DK29" s="418">
        <v>0.51</v>
      </c>
      <c r="DL29" s="418">
        <v>0.51</v>
      </c>
      <c r="DM29" s="418">
        <v>0.42</v>
      </c>
      <c r="DN29" s="675">
        <v>0.42</v>
      </c>
      <c r="DX29" s="346"/>
    </row>
    <row r="30" spans="1:128" ht="16.5" customHeight="1" thickBot="1" x14ac:dyDescent="0.3">
      <c r="A30" s="767"/>
      <c r="B30" s="639" t="s">
        <v>792</v>
      </c>
      <c r="D30" s="737"/>
      <c r="H30" s="326"/>
      <c r="I30" s="562"/>
      <c r="J30" s="562"/>
      <c r="K30" s="562"/>
      <c r="L30" s="562"/>
      <c r="M30" s="562"/>
      <c r="N30" s="505"/>
      <c r="R30" s="614" t="s">
        <v>656</v>
      </c>
      <c r="S30" s="427">
        <v>20</v>
      </c>
      <c r="T30" s="427">
        <v>130</v>
      </c>
      <c r="U30" s="427">
        <v>150</v>
      </c>
      <c r="V30" s="615">
        <v>150</v>
      </c>
      <c r="W30" s="589"/>
      <c r="X30" s="922"/>
      <c r="Y30" s="922"/>
      <c r="AH30" s="768"/>
      <c r="AI30" s="769" t="s">
        <v>687</v>
      </c>
      <c r="AJ30" s="770" t="s">
        <v>388</v>
      </c>
      <c r="AK30" s="771" t="s">
        <v>688</v>
      </c>
      <c r="AL30" s="770" t="s">
        <v>688</v>
      </c>
      <c r="AM30" s="772" t="s">
        <v>688</v>
      </c>
      <c r="AN30" s="770" t="s">
        <v>688</v>
      </c>
      <c r="AO30" s="772" t="s">
        <v>688</v>
      </c>
      <c r="AP30" s="770" t="s">
        <v>688</v>
      </c>
      <c r="AQ30" s="773" t="s">
        <v>688</v>
      </c>
      <c r="AT30" s="743" t="s">
        <v>566</v>
      </c>
      <c r="AU30" s="744">
        <f>AVERAGE(AU25:AU29)</f>
        <v>1621.0524571428571</v>
      </c>
      <c r="AV30" s="745">
        <f>AVERAGE(AV25:AV29)</f>
        <v>3.476</v>
      </c>
      <c r="AW30" s="774">
        <f>AU30/AV30</f>
        <v>466.35571264178856</v>
      </c>
      <c r="AY30" s="1017"/>
      <c r="AZ30" s="1017"/>
      <c r="BA30" s="1017"/>
      <c r="BB30" s="1017"/>
      <c r="BC30" s="1017"/>
      <c r="BD30" s="1017"/>
      <c r="BE30" s="1017"/>
      <c r="BF30" s="1017"/>
      <c r="BG30" s="925"/>
      <c r="BO30" s="657"/>
      <c r="BP30" s="657"/>
      <c r="DA30" s="649"/>
      <c r="DB30" s="418"/>
      <c r="DC30" s="418"/>
      <c r="DD30" s="418"/>
      <c r="DE30" s="418"/>
      <c r="DF30" s="418"/>
      <c r="DG30" s="418"/>
      <c r="DH30" s="418"/>
      <c r="DI30" s="418"/>
      <c r="DJ30" s="418"/>
      <c r="DK30" s="418"/>
      <c r="DL30" s="418"/>
      <c r="DM30" s="418"/>
      <c r="DN30" s="675"/>
      <c r="DX30" s="346"/>
    </row>
    <row r="31" spans="1:128" ht="16.5" customHeight="1" x14ac:dyDescent="0.25">
      <c r="D31" s="737"/>
      <c r="H31" s="505"/>
      <c r="I31" s="505"/>
      <c r="J31" s="505"/>
      <c r="K31" s="505"/>
      <c r="L31" s="505"/>
      <c r="M31" s="505"/>
      <c r="N31" s="505"/>
      <c r="R31" s="614" t="s">
        <v>14</v>
      </c>
      <c r="S31" s="427">
        <f>4*5</f>
        <v>20</v>
      </c>
      <c r="T31" s="427">
        <f>26*5</f>
        <v>130</v>
      </c>
      <c r="U31" s="427">
        <v>150</v>
      </c>
      <c r="V31" s="615">
        <v>150</v>
      </c>
      <c r="W31" s="589"/>
      <c r="X31" s="922"/>
      <c r="Y31" s="922"/>
      <c r="AH31" s="775"/>
      <c r="AI31" s="776" t="s">
        <v>154</v>
      </c>
      <c r="AJ31" s="777" t="s">
        <v>154</v>
      </c>
      <c r="AK31" s="778" t="s">
        <v>154</v>
      </c>
      <c r="AL31" s="777" t="s">
        <v>154</v>
      </c>
      <c r="AM31" s="779" t="s">
        <v>154</v>
      </c>
      <c r="AN31" s="777" t="s">
        <v>154</v>
      </c>
      <c r="AO31" s="779" t="s">
        <v>154</v>
      </c>
      <c r="AP31" s="777" t="s">
        <v>154</v>
      </c>
      <c r="AQ31" s="780" t="s">
        <v>154</v>
      </c>
      <c r="AT31" s="346"/>
      <c r="AU31" s="751"/>
      <c r="AV31" s="752"/>
      <c r="AW31" s="753"/>
      <c r="AY31" s="1017"/>
      <c r="AZ31" s="1017"/>
      <c r="BA31" s="1017"/>
      <c r="BB31" s="1017"/>
      <c r="BC31" s="1017"/>
      <c r="BD31" s="1017"/>
      <c r="BE31" s="1017"/>
      <c r="BF31" s="1017"/>
      <c r="BG31" s="925"/>
      <c r="BO31" s="657"/>
      <c r="BP31" s="657"/>
      <c r="DA31" s="658" t="s">
        <v>762</v>
      </c>
      <c r="DB31" s="418">
        <v>1.45</v>
      </c>
      <c r="DC31" s="418">
        <v>1.23</v>
      </c>
      <c r="DD31" s="418">
        <v>1.34</v>
      </c>
      <c r="DE31" s="418">
        <v>1.34</v>
      </c>
      <c r="DF31" s="418">
        <v>1.18</v>
      </c>
      <c r="DG31" s="418">
        <v>1.1200000000000001</v>
      </c>
      <c r="DH31" s="418">
        <v>1.1200000000000001</v>
      </c>
      <c r="DI31" s="418">
        <v>1.1200000000000001</v>
      </c>
      <c r="DJ31" s="418">
        <v>1.78</v>
      </c>
      <c r="DK31" s="418">
        <v>1.29</v>
      </c>
      <c r="DL31" s="418">
        <v>1.29</v>
      </c>
      <c r="DM31" s="418">
        <v>1.25</v>
      </c>
      <c r="DN31" s="675">
        <v>1.25</v>
      </c>
      <c r="DX31" s="346"/>
    </row>
    <row r="32" spans="1:128" ht="16.5" customHeight="1" thickBot="1" x14ac:dyDescent="0.3">
      <c r="A32" s="638" t="s">
        <v>858</v>
      </c>
      <c r="B32" s="767"/>
      <c r="D32" s="737"/>
      <c r="H32" s="505"/>
      <c r="I32" s="505"/>
      <c r="J32" s="505"/>
      <c r="K32" s="505"/>
      <c r="L32" s="505"/>
      <c r="M32" s="505"/>
      <c r="N32" s="505"/>
      <c r="R32" s="614" t="s">
        <v>15</v>
      </c>
      <c r="S32" s="427">
        <v>0</v>
      </c>
      <c r="T32" s="427">
        <v>55</v>
      </c>
      <c r="U32" s="427">
        <v>75</v>
      </c>
      <c r="V32" s="615">
        <v>75</v>
      </c>
      <c r="W32" s="589"/>
      <c r="AH32" s="768" t="s">
        <v>689</v>
      </c>
      <c r="AI32" s="781">
        <v>3.34</v>
      </c>
      <c r="AJ32" s="782">
        <v>0.28999999999999998</v>
      </c>
      <c r="AK32" s="783">
        <v>3.63</v>
      </c>
      <c r="AL32" s="782"/>
      <c r="AM32" s="784"/>
      <c r="AN32" s="782"/>
      <c r="AO32" s="784"/>
      <c r="AP32" s="782"/>
      <c r="AQ32" s="785"/>
      <c r="AU32" s="751"/>
      <c r="AV32" s="752"/>
      <c r="AW32" s="752"/>
      <c r="DA32" s="658"/>
      <c r="DB32" s="418"/>
      <c r="DC32" s="418"/>
      <c r="DD32" s="418"/>
      <c r="DE32" s="418"/>
      <c r="DF32" s="418"/>
      <c r="DG32" s="418"/>
      <c r="DH32" s="418"/>
      <c r="DI32" s="418"/>
      <c r="DJ32" s="418"/>
      <c r="DK32" s="418"/>
      <c r="DL32" s="418"/>
      <c r="DM32" s="418"/>
      <c r="DN32" s="675"/>
    </row>
    <row r="33" spans="1:118" ht="16.5" customHeight="1" thickBot="1" x14ac:dyDescent="0.3">
      <c r="A33" s="960" t="s">
        <v>796</v>
      </c>
      <c r="B33" s="960"/>
      <c r="D33" s="737"/>
      <c r="H33" s="505"/>
      <c r="I33" s="505"/>
      <c r="J33" s="505"/>
      <c r="K33" s="505"/>
      <c r="L33" s="505"/>
      <c r="M33" s="505"/>
      <c r="N33" s="505"/>
      <c r="R33" s="616" t="s">
        <v>16</v>
      </c>
      <c r="S33" s="617">
        <v>0</v>
      </c>
      <c r="T33" s="617">
        <v>55</v>
      </c>
      <c r="U33" s="617">
        <v>75</v>
      </c>
      <c r="V33" s="618">
        <v>75</v>
      </c>
      <c r="AH33" s="768" t="s">
        <v>690</v>
      </c>
      <c r="AI33" s="781">
        <v>3.97</v>
      </c>
      <c r="AJ33" s="782">
        <v>0.28000000000000003</v>
      </c>
      <c r="AK33" s="783">
        <v>4.25</v>
      </c>
      <c r="AL33" s="782"/>
      <c r="AM33" s="784"/>
      <c r="AN33" s="782"/>
      <c r="AO33" s="784"/>
      <c r="AP33" s="782"/>
      <c r="AQ33" s="785"/>
      <c r="AT33" s="626" t="s">
        <v>720</v>
      </c>
      <c r="AU33" s="754">
        <v>1120</v>
      </c>
      <c r="AV33" s="755">
        <v>5.12</v>
      </c>
      <c r="AW33" s="756">
        <f>AU33/AV33</f>
        <v>218.75</v>
      </c>
      <c r="DA33" s="658" t="s">
        <v>758</v>
      </c>
      <c r="DB33" s="786">
        <v>35000</v>
      </c>
      <c r="DC33" s="786">
        <v>55000</v>
      </c>
      <c r="DD33" s="786">
        <v>45000</v>
      </c>
      <c r="DE33" s="786">
        <v>35000</v>
      </c>
      <c r="DF33" s="786">
        <v>55000</v>
      </c>
      <c r="DG33" s="786">
        <v>40000</v>
      </c>
      <c r="DH33" s="786">
        <v>35000</v>
      </c>
      <c r="DI33" s="786">
        <v>35000</v>
      </c>
      <c r="DJ33" s="786">
        <v>35000</v>
      </c>
      <c r="DK33" s="786">
        <v>45000</v>
      </c>
      <c r="DL33" s="786">
        <v>50000</v>
      </c>
      <c r="DM33" s="786">
        <v>45000</v>
      </c>
      <c r="DN33" s="787">
        <v>45000</v>
      </c>
    </row>
    <row r="34" spans="1:118" ht="16.5" customHeight="1" x14ac:dyDescent="0.25">
      <c r="A34" s="960"/>
      <c r="B34" s="960"/>
      <c r="D34" s="737"/>
      <c r="H34" s="505"/>
      <c r="I34" s="505"/>
      <c r="J34" s="505"/>
      <c r="K34" s="505"/>
      <c r="L34" s="505"/>
      <c r="M34" s="505"/>
      <c r="N34" s="505"/>
      <c r="AH34" s="768" t="s">
        <v>691</v>
      </c>
      <c r="AI34" s="781">
        <v>4.37</v>
      </c>
      <c r="AJ34" s="782">
        <v>0.22</v>
      </c>
      <c r="AK34" s="783">
        <v>4.59</v>
      </c>
      <c r="AL34" s="782"/>
      <c r="AM34" s="784"/>
      <c r="AN34" s="782"/>
      <c r="AO34" s="784"/>
      <c r="AP34" s="782"/>
      <c r="AQ34" s="785"/>
      <c r="AT34" s="590" t="s">
        <v>721</v>
      </c>
      <c r="AU34" s="732">
        <v>1071.4285714285713</v>
      </c>
      <c r="AV34" s="733">
        <v>8.4439285714285717</v>
      </c>
      <c r="AW34" s="734">
        <f>AU34/AV34</f>
        <v>126.88745083111279</v>
      </c>
      <c r="DA34" s="649"/>
      <c r="DB34" s="427"/>
      <c r="DC34" s="427"/>
      <c r="DD34" s="427"/>
      <c r="DE34" s="427"/>
      <c r="DF34" s="427"/>
      <c r="DG34" s="427"/>
      <c r="DH34" s="427"/>
      <c r="DI34" s="427"/>
      <c r="DJ34" s="427"/>
      <c r="DK34" s="427"/>
      <c r="DL34" s="427"/>
      <c r="DM34" s="427"/>
      <c r="DN34" s="615"/>
    </row>
    <row r="35" spans="1:118" ht="16.5" customHeight="1" thickBot="1" x14ac:dyDescent="0.3">
      <c r="A35" s="960"/>
      <c r="B35" s="960"/>
      <c r="D35" s="737"/>
      <c r="H35" s="505"/>
      <c r="I35" s="505"/>
      <c r="J35" s="505"/>
      <c r="K35" s="505"/>
      <c r="L35" s="505"/>
      <c r="M35" s="505"/>
      <c r="N35" s="505"/>
      <c r="AH35" s="768" t="s">
        <v>692</v>
      </c>
      <c r="AI35" s="781">
        <v>3.85</v>
      </c>
      <c r="AJ35" s="782">
        <v>0.25</v>
      </c>
      <c r="AK35" s="783">
        <v>4.0999999999999996</v>
      </c>
      <c r="AL35" s="782"/>
      <c r="AM35" s="784"/>
      <c r="AN35" s="782"/>
      <c r="AO35" s="784"/>
      <c r="AP35" s="782"/>
      <c r="AQ35" s="785"/>
      <c r="AT35" s="743" t="s">
        <v>566</v>
      </c>
      <c r="AU35" s="744">
        <f>AVERAGE(AU33:AU34)</f>
        <v>1095.7142857142858</v>
      </c>
      <c r="AV35" s="745">
        <f>AVERAGE(AV33:AV34)</f>
        <v>6.7819642857142863</v>
      </c>
      <c r="AW35" s="774"/>
      <c r="DA35" s="658" t="s">
        <v>200</v>
      </c>
      <c r="DB35" s="418"/>
      <c r="DC35" s="418"/>
      <c r="DD35" s="418"/>
      <c r="DE35" s="418"/>
      <c r="DF35" s="418"/>
      <c r="DG35" s="418"/>
      <c r="DH35" s="418"/>
      <c r="DI35" s="418"/>
      <c r="DJ35" s="418"/>
      <c r="DK35" s="418"/>
      <c r="DL35" s="418"/>
      <c r="DM35" s="418"/>
      <c r="DN35" s="675"/>
    </row>
    <row r="36" spans="1:118" ht="16.5" customHeight="1" thickBot="1" x14ac:dyDescent="0.3">
      <c r="A36" s="960"/>
      <c r="B36" s="960"/>
      <c r="D36" s="737"/>
      <c r="H36" s="505"/>
      <c r="I36" s="505"/>
      <c r="J36" s="505"/>
      <c r="K36" s="505"/>
      <c r="L36" s="505"/>
      <c r="M36" s="505"/>
      <c r="N36" s="505"/>
      <c r="AH36" s="768" t="s">
        <v>693</v>
      </c>
      <c r="AI36" s="781">
        <v>3.87</v>
      </c>
      <c r="AJ36" s="782">
        <v>0.59</v>
      </c>
      <c r="AK36" s="783">
        <v>4.46</v>
      </c>
      <c r="AL36" s="782"/>
      <c r="AM36" s="784">
        <v>4.72</v>
      </c>
      <c r="AN36" s="782"/>
      <c r="AO36" s="784"/>
      <c r="AP36" s="782"/>
      <c r="AQ36" s="785"/>
      <c r="AT36" s="743" t="s">
        <v>567</v>
      </c>
      <c r="AU36" s="744">
        <f>AU35/AV35*AV36</f>
        <v>1292.5037520735143</v>
      </c>
      <c r="AV36" s="745">
        <v>8</v>
      </c>
      <c r="AW36" s="774">
        <f>AU36/AV36</f>
        <v>161.56296900918929</v>
      </c>
      <c r="DA36" s="605" t="s">
        <v>536</v>
      </c>
      <c r="DB36" s="788">
        <v>1800</v>
      </c>
      <c r="DC36" s="788">
        <v>1800</v>
      </c>
      <c r="DD36" s="788">
        <v>1800</v>
      </c>
      <c r="DE36" s="788">
        <v>1800</v>
      </c>
      <c r="DF36" s="788">
        <v>1800</v>
      </c>
      <c r="DG36" s="788">
        <v>1800</v>
      </c>
      <c r="DH36" s="788">
        <v>1800</v>
      </c>
      <c r="DI36" s="788">
        <v>1800</v>
      </c>
      <c r="DJ36" s="788">
        <v>1800</v>
      </c>
      <c r="DK36" s="788">
        <v>1800</v>
      </c>
      <c r="DL36" s="788">
        <v>1800</v>
      </c>
      <c r="DM36" s="788">
        <v>1800</v>
      </c>
      <c r="DN36" s="789">
        <v>1800</v>
      </c>
    </row>
    <row r="37" spans="1:118" ht="16.5" customHeight="1" x14ac:dyDescent="0.25">
      <c r="A37" s="960"/>
      <c r="B37" s="960"/>
      <c r="D37" s="737"/>
      <c r="H37" s="505"/>
      <c r="I37" s="505"/>
      <c r="J37" s="505"/>
      <c r="K37" s="505"/>
      <c r="L37" s="505"/>
      <c r="M37" s="505"/>
      <c r="N37" s="505"/>
      <c r="AH37" s="768" t="s">
        <v>694</v>
      </c>
      <c r="AI37" s="781">
        <v>7.59</v>
      </c>
      <c r="AJ37" s="782">
        <v>7.0000000000000007E-2</v>
      </c>
      <c r="AK37" s="783">
        <v>7.66</v>
      </c>
      <c r="AL37" s="782">
        <v>8</v>
      </c>
      <c r="AM37" s="784">
        <v>7.99</v>
      </c>
      <c r="AN37" s="782"/>
      <c r="AO37" s="784"/>
      <c r="AP37" s="782"/>
      <c r="AQ37" s="785"/>
      <c r="DA37" s="605" t="s">
        <v>537</v>
      </c>
      <c r="DB37" s="788">
        <v>1900</v>
      </c>
      <c r="DC37" s="788">
        <v>1900</v>
      </c>
      <c r="DD37" s="788">
        <v>1900</v>
      </c>
      <c r="DE37" s="788">
        <v>1900</v>
      </c>
      <c r="DF37" s="788">
        <v>1900</v>
      </c>
      <c r="DG37" s="788">
        <v>1900</v>
      </c>
      <c r="DH37" s="788">
        <v>1900</v>
      </c>
      <c r="DI37" s="788">
        <v>1900</v>
      </c>
      <c r="DJ37" s="788">
        <v>1900</v>
      </c>
      <c r="DK37" s="788">
        <v>1900</v>
      </c>
      <c r="DL37" s="788">
        <v>1900</v>
      </c>
      <c r="DM37" s="788">
        <v>1900</v>
      </c>
      <c r="DN37" s="789">
        <v>1900</v>
      </c>
    </row>
    <row r="38" spans="1:118" ht="16.5" customHeight="1" x14ac:dyDescent="0.25">
      <c r="A38" s="960"/>
      <c r="B38" s="960"/>
      <c r="D38" s="737"/>
      <c r="H38" s="505"/>
      <c r="I38" s="505"/>
      <c r="J38" s="505"/>
      <c r="K38" s="505"/>
      <c r="L38" s="505"/>
      <c r="M38" s="505"/>
      <c r="N38" s="505"/>
      <c r="AH38" s="768" t="s">
        <v>695</v>
      </c>
      <c r="AI38" s="781">
        <v>4.75</v>
      </c>
      <c r="AJ38" s="782">
        <v>0.45</v>
      </c>
      <c r="AK38" s="783">
        <v>5.2</v>
      </c>
      <c r="AL38" s="782">
        <v>5.38</v>
      </c>
      <c r="AM38" s="784">
        <v>4.58</v>
      </c>
      <c r="AN38" s="782">
        <v>5.03</v>
      </c>
      <c r="AO38" s="784"/>
      <c r="AP38" s="782"/>
      <c r="AQ38" s="785"/>
      <c r="DA38" s="605" t="s">
        <v>538</v>
      </c>
      <c r="DB38" s="788">
        <v>2000</v>
      </c>
      <c r="DC38" s="788">
        <v>2000</v>
      </c>
      <c r="DD38" s="788">
        <v>2000</v>
      </c>
      <c r="DE38" s="788">
        <v>2000</v>
      </c>
      <c r="DF38" s="788">
        <v>2000</v>
      </c>
      <c r="DG38" s="788">
        <v>2000</v>
      </c>
      <c r="DH38" s="788">
        <v>2000</v>
      </c>
      <c r="DI38" s="788">
        <v>2000</v>
      </c>
      <c r="DJ38" s="788">
        <v>2000</v>
      </c>
      <c r="DK38" s="788">
        <v>2000</v>
      </c>
      <c r="DL38" s="788">
        <v>2000</v>
      </c>
      <c r="DM38" s="788">
        <v>2000</v>
      </c>
      <c r="DN38" s="789">
        <v>2000</v>
      </c>
    </row>
    <row r="39" spans="1:118" ht="16.5" customHeight="1" thickBot="1" x14ac:dyDescent="0.3">
      <c r="A39" s="960"/>
      <c r="B39" s="960"/>
      <c r="D39" s="737"/>
      <c r="H39" s="505"/>
      <c r="I39" s="505"/>
      <c r="J39" s="505"/>
      <c r="K39" s="505"/>
      <c r="L39" s="505"/>
      <c r="M39" s="505"/>
      <c r="N39" s="505"/>
      <c r="AH39" s="768" t="s">
        <v>696</v>
      </c>
      <c r="AI39" s="781">
        <v>6.1</v>
      </c>
      <c r="AJ39" s="782">
        <v>0.27</v>
      </c>
      <c r="AK39" s="783">
        <v>6.37</v>
      </c>
      <c r="AL39" s="782">
        <v>6.32</v>
      </c>
      <c r="AM39" s="784">
        <v>6.15</v>
      </c>
      <c r="AN39" s="782">
        <v>6.31</v>
      </c>
      <c r="AO39" s="784">
        <v>6.07</v>
      </c>
      <c r="AP39" s="782"/>
      <c r="AQ39" s="785"/>
      <c r="DA39" s="608" t="s">
        <v>539</v>
      </c>
      <c r="DB39" s="790">
        <v>2100</v>
      </c>
      <c r="DC39" s="790">
        <v>2100</v>
      </c>
      <c r="DD39" s="790">
        <v>2100</v>
      </c>
      <c r="DE39" s="790">
        <v>2100</v>
      </c>
      <c r="DF39" s="790">
        <v>2100</v>
      </c>
      <c r="DG39" s="790">
        <v>2100</v>
      </c>
      <c r="DH39" s="790">
        <v>2100</v>
      </c>
      <c r="DI39" s="790">
        <v>1800</v>
      </c>
      <c r="DJ39" s="790">
        <v>2100</v>
      </c>
      <c r="DK39" s="790">
        <v>2100</v>
      </c>
      <c r="DL39" s="790">
        <v>2100</v>
      </c>
      <c r="DM39" s="790">
        <v>2100</v>
      </c>
      <c r="DN39" s="791">
        <v>2100</v>
      </c>
    </row>
    <row r="40" spans="1:118" ht="16.5" customHeight="1" x14ac:dyDescent="0.25">
      <c r="A40" s="960"/>
      <c r="B40" s="960"/>
      <c r="D40" s="737"/>
      <c r="H40" s="505"/>
      <c r="I40" s="505"/>
      <c r="J40" s="505"/>
      <c r="K40" s="505"/>
      <c r="L40" s="505"/>
      <c r="M40" s="505"/>
      <c r="N40" s="505"/>
      <c r="AH40" s="768" t="s">
        <v>697</v>
      </c>
      <c r="AI40" s="781">
        <v>7.6</v>
      </c>
      <c r="AJ40" s="782">
        <v>0.3</v>
      </c>
      <c r="AK40" s="783">
        <v>7.9</v>
      </c>
      <c r="AL40" s="782">
        <v>8.1</v>
      </c>
      <c r="AM40" s="784">
        <v>7.7</v>
      </c>
      <c r="AN40" s="782">
        <v>7.76</v>
      </c>
      <c r="AO40" s="784">
        <v>7.56</v>
      </c>
      <c r="AP40" s="782"/>
      <c r="AQ40" s="785"/>
    </row>
    <row r="41" spans="1:118" ht="16.5" customHeight="1" x14ac:dyDescent="0.25">
      <c r="A41" s="960"/>
      <c r="B41" s="960"/>
      <c r="D41" s="737"/>
      <c r="H41" s="505"/>
      <c r="I41" s="505"/>
      <c r="J41" s="505"/>
      <c r="K41" s="505"/>
      <c r="L41" s="505"/>
      <c r="M41" s="505"/>
      <c r="N41" s="505"/>
      <c r="AH41" s="768" t="s">
        <v>698</v>
      </c>
      <c r="AI41" s="781">
        <v>6.08</v>
      </c>
      <c r="AJ41" s="782">
        <v>0.32</v>
      </c>
      <c r="AK41" s="783">
        <v>6.4</v>
      </c>
      <c r="AL41" s="782">
        <v>7.5</v>
      </c>
      <c r="AM41" s="784">
        <v>6.04</v>
      </c>
      <c r="AN41" s="782">
        <v>6.22</v>
      </c>
      <c r="AO41" s="784"/>
      <c r="AP41" s="782">
        <v>6.18</v>
      </c>
      <c r="AQ41" s="785"/>
    </row>
    <row r="42" spans="1:118" ht="16.5" customHeight="1" x14ac:dyDescent="0.25">
      <c r="A42" s="902"/>
      <c r="B42" s="902"/>
      <c r="D42" s="737"/>
      <c r="H42" s="505"/>
      <c r="I42" s="505"/>
      <c r="J42" s="505"/>
      <c r="K42" s="505"/>
      <c r="L42" s="505"/>
      <c r="M42" s="505"/>
      <c r="N42" s="505"/>
      <c r="AH42" s="768" t="s">
        <v>699</v>
      </c>
      <c r="AI42" s="781">
        <v>5.84</v>
      </c>
      <c r="AJ42" s="782">
        <v>0.32</v>
      </c>
      <c r="AK42" s="783">
        <v>6.16</v>
      </c>
      <c r="AL42" s="782">
        <v>7.4</v>
      </c>
      <c r="AM42" s="784">
        <v>6.34</v>
      </c>
      <c r="AN42" s="782">
        <v>5.89</v>
      </c>
      <c r="AO42" s="784"/>
      <c r="AP42" s="782">
        <v>5.94</v>
      </c>
      <c r="AQ42" s="785"/>
    </row>
    <row r="43" spans="1:118" ht="16.5" customHeight="1" x14ac:dyDescent="0.25">
      <c r="A43" s="902"/>
      <c r="B43" s="902"/>
      <c r="D43" s="792"/>
      <c r="H43" s="505"/>
      <c r="I43" s="505"/>
      <c r="J43" s="505"/>
      <c r="K43" s="505"/>
      <c r="L43" s="505"/>
      <c r="M43" s="505"/>
      <c r="N43" s="505"/>
      <c r="AH43" s="768" t="s">
        <v>700</v>
      </c>
      <c r="AI43" s="781">
        <v>8.4</v>
      </c>
      <c r="AJ43" s="782">
        <v>0.1</v>
      </c>
      <c r="AK43" s="783">
        <v>8.5</v>
      </c>
      <c r="AL43" s="782">
        <v>9</v>
      </c>
      <c r="AM43" s="784">
        <v>7.57</v>
      </c>
      <c r="AN43" s="782">
        <v>8.31</v>
      </c>
      <c r="AO43" s="784">
        <v>8.5</v>
      </c>
      <c r="AP43" s="782">
        <v>8.5</v>
      </c>
      <c r="AQ43" s="785">
        <v>8.75</v>
      </c>
    </row>
    <row r="44" spans="1:118" ht="16.5" customHeight="1" x14ac:dyDescent="0.25">
      <c r="H44" s="505"/>
      <c r="I44" s="505"/>
      <c r="J44" s="505"/>
      <c r="K44" s="505"/>
      <c r="L44" s="505"/>
      <c r="M44" s="505"/>
      <c r="N44" s="505"/>
      <c r="AH44" s="768" t="s">
        <v>701</v>
      </c>
      <c r="AI44" s="781">
        <v>4.5</v>
      </c>
      <c r="AJ44" s="782">
        <v>0.15</v>
      </c>
      <c r="AK44" s="783">
        <v>4.95</v>
      </c>
      <c r="AL44" s="782">
        <v>6.5</v>
      </c>
      <c r="AM44" s="784">
        <v>5</v>
      </c>
      <c r="AN44" s="782">
        <v>4.5999999999999996</v>
      </c>
      <c r="AO44" s="784">
        <v>4.5999999999999996</v>
      </c>
      <c r="AP44" s="782">
        <v>4.5999999999999996</v>
      </c>
      <c r="AQ44" s="785"/>
    </row>
    <row r="45" spans="1:118" ht="16.5" customHeight="1" thickBot="1" x14ac:dyDescent="0.3">
      <c r="H45" s="505"/>
      <c r="I45" s="505"/>
      <c r="J45" s="505"/>
      <c r="K45" s="505"/>
      <c r="L45" s="505"/>
      <c r="M45" s="505"/>
      <c r="N45" s="505"/>
      <c r="AH45" s="1044" t="s">
        <v>705</v>
      </c>
      <c r="AI45" s="1045"/>
      <c r="AJ45" s="1045"/>
      <c r="AK45" s="1046"/>
      <c r="AL45" s="793">
        <f>(AL37-$AI37+AL38-$AI38+AL39-$AI39+AL40-$AI40+AL41-$AI41+AL42-$AI42+AL43-$AI43+AL44-$AI44)/COUNT(AL37:AL44)</f>
        <v>0.91749999999999998</v>
      </c>
      <c r="AM45" s="793">
        <f>(AM36-AI36+AM37-$AI37+AM38-$AI38+AM39-$AI39+AM40-$AI40+AM41-$AI41+AM42-$AI42+AM43-$AI43+AM44-$AI44)/COUNT(AM36:AM44)</f>
        <v>0.15111111111111125</v>
      </c>
      <c r="AN45" s="793">
        <f>(AN38-$AI38+AN39-$AI39+AN40-$AI40+AN41-$AI41+AN42-$AI42+AN43-$AI43+AN44-$AI44)/COUNT(AN36:AN44)</f>
        <v>0.12142857142857137</v>
      </c>
      <c r="AO45" s="793">
        <f>(AO39-$AI39+AO40-$AI40+AO43-$AI43+AO44-$AI44)/COUNT(AO36:AO44)</f>
        <v>3.2499999999999751E-2</v>
      </c>
      <c r="AP45" s="793">
        <f>(AP41-$AI41+AP42-$AI42+AP43-$AI43+AP44-$AI44)/COUNT(AP36:AP44)</f>
        <v>9.9999999999999645E-2</v>
      </c>
      <c r="AQ45" s="794">
        <f>AVERAGE(AM45:AP45)</f>
        <v>0.10125992063492051</v>
      </c>
    </row>
    <row r="46" spans="1:118" ht="16.5" customHeight="1" x14ac:dyDescent="0.25">
      <c r="H46" s="505"/>
      <c r="I46" s="505"/>
      <c r="J46" s="505"/>
      <c r="K46" s="505"/>
      <c r="L46" s="505"/>
      <c r="M46" s="505"/>
      <c r="N46" s="505"/>
      <c r="AH46" s="795"/>
      <c r="AI46" s="795"/>
      <c r="AJ46" s="795"/>
      <c r="AK46" s="795"/>
      <c r="AL46" s="795"/>
      <c r="AM46" s="795"/>
      <c r="AN46" s="795"/>
      <c r="AO46" s="795"/>
      <c r="AP46" s="795"/>
      <c r="AQ46" s="795"/>
    </row>
    <row r="47" spans="1:118" ht="16.5" customHeight="1" x14ac:dyDescent="0.25">
      <c r="H47" s="505"/>
      <c r="I47" s="505"/>
      <c r="J47" s="505"/>
      <c r="K47" s="505"/>
      <c r="L47" s="505"/>
      <c r="M47" s="505"/>
      <c r="N47" s="505"/>
      <c r="AH47" s="796" t="s">
        <v>704</v>
      </c>
      <c r="AI47" s="795"/>
      <c r="AJ47" s="795"/>
      <c r="AK47" s="795"/>
      <c r="AL47" s="795"/>
      <c r="AM47" s="795"/>
      <c r="AN47" s="795"/>
      <c r="AO47" s="795"/>
      <c r="AP47" s="795"/>
      <c r="AQ47" s="795"/>
    </row>
    <row r="48" spans="1:118" ht="16.5" customHeight="1" x14ac:dyDescent="0.25">
      <c r="H48" s="505"/>
      <c r="I48" s="505"/>
      <c r="J48" s="505"/>
      <c r="K48" s="505"/>
      <c r="L48" s="505"/>
      <c r="M48" s="505"/>
      <c r="N48" s="505"/>
      <c r="AH48" s="797" t="s">
        <v>706</v>
      </c>
      <c r="AI48" s="795"/>
      <c r="AJ48" s="795"/>
      <c r="AK48" s="795"/>
      <c r="AL48" s="795"/>
      <c r="AM48" s="795"/>
      <c r="AN48" s="795"/>
      <c r="AO48" s="795"/>
      <c r="AP48" s="795"/>
      <c r="AQ48" s="795"/>
    </row>
    <row r="49" spans="2:118" ht="16.5" customHeight="1" x14ac:dyDescent="0.25">
      <c r="H49" s="505"/>
      <c r="I49" s="505"/>
      <c r="J49" s="505"/>
      <c r="K49" s="505"/>
      <c r="L49" s="505"/>
      <c r="M49" s="505"/>
      <c r="N49" s="505"/>
    </row>
    <row r="50" spans="2:118" ht="16.5" customHeight="1" x14ac:dyDescent="0.25">
      <c r="C50" s="902"/>
      <c r="D50" s="902"/>
      <c r="E50" s="902"/>
      <c r="F50" s="902"/>
      <c r="G50" s="902"/>
      <c r="H50" s="902"/>
      <c r="I50" s="902"/>
      <c r="J50" s="902"/>
      <c r="K50" s="902"/>
      <c r="L50" s="902"/>
      <c r="M50" s="505"/>
      <c r="N50" s="505"/>
    </row>
    <row r="51" spans="2:118" ht="16.5" customHeight="1" x14ac:dyDescent="0.25">
      <c r="B51" s="902"/>
      <c r="C51" s="902"/>
      <c r="D51" s="902"/>
      <c r="E51" s="902"/>
      <c r="F51" s="902"/>
      <c r="G51" s="902"/>
      <c r="H51" s="902"/>
      <c r="I51" s="902"/>
      <c r="J51" s="902"/>
      <c r="K51" s="902"/>
      <c r="L51" s="902"/>
      <c r="M51" s="505"/>
      <c r="N51" s="505"/>
    </row>
    <row r="52" spans="2:118" ht="16.5" customHeight="1" x14ac:dyDescent="0.25">
      <c r="B52" s="902"/>
      <c r="C52" s="902"/>
      <c r="D52" s="902"/>
      <c r="E52" s="902"/>
      <c r="F52" s="902"/>
      <c r="G52" s="902"/>
      <c r="H52" s="902"/>
      <c r="I52" s="902"/>
      <c r="J52" s="902"/>
      <c r="K52" s="902"/>
      <c r="L52" s="902"/>
      <c r="M52" s="505"/>
      <c r="N52" s="505"/>
    </row>
    <row r="53" spans="2:118" ht="16.5" customHeight="1" x14ac:dyDescent="0.25">
      <c r="H53" s="505"/>
      <c r="I53" s="505"/>
      <c r="J53" s="505"/>
      <c r="K53" s="505"/>
      <c r="L53" s="505"/>
      <c r="M53" s="505"/>
      <c r="N53" s="505"/>
    </row>
    <row r="54" spans="2:118" ht="16.5" customHeight="1" x14ac:dyDescent="0.25">
      <c r="B54" s="524"/>
      <c r="H54" s="505"/>
      <c r="I54" s="505"/>
      <c r="J54" s="505"/>
      <c r="K54" s="505"/>
      <c r="L54" s="505"/>
      <c r="M54" s="505"/>
      <c r="N54" s="505"/>
    </row>
    <row r="55" spans="2:118" ht="16.5" customHeight="1" x14ac:dyDescent="0.25">
      <c r="H55" s="505"/>
      <c r="I55" s="505"/>
      <c r="J55" s="505"/>
      <c r="K55" s="505"/>
      <c r="L55" s="505"/>
      <c r="M55" s="505"/>
      <c r="N55" s="505"/>
    </row>
    <row r="56" spans="2:118" ht="16.5" customHeight="1" x14ac:dyDescent="0.25">
      <c r="B56" s="346"/>
      <c r="H56" s="505"/>
      <c r="I56" s="505"/>
      <c r="J56" s="505"/>
      <c r="K56" s="505"/>
      <c r="L56" s="505"/>
      <c r="M56" s="505"/>
      <c r="N56" s="505"/>
    </row>
    <row r="57" spans="2:118" ht="16.5" customHeight="1" x14ac:dyDescent="0.25">
      <c r="B57" s="346"/>
      <c r="H57" s="505"/>
      <c r="I57" s="505"/>
      <c r="J57" s="505"/>
      <c r="K57" s="505"/>
      <c r="L57" s="505"/>
      <c r="M57" s="505"/>
      <c r="N57" s="505"/>
    </row>
    <row r="58" spans="2:118" ht="16.5" customHeight="1" x14ac:dyDescent="0.25">
      <c r="H58" s="505"/>
      <c r="I58" s="505"/>
      <c r="J58" s="505"/>
      <c r="K58" s="505"/>
      <c r="L58" s="505"/>
      <c r="M58" s="505"/>
      <c r="N58" s="505"/>
    </row>
    <row r="59" spans="2:118" ht="16.5" customHeight="1" x14ac:dyDescent="0.25">
      <c r="B59" s="346"/>
      <c r="H59" s="505"/>
      <c r="I59" s="505"/>
      <c r="J59" s="505"/>
      <c r="K59" s="505"/>
      <c r="L59" s="505"/>
      <c r="M59" s="505"/>
      <c r="N59" s="505"/>
    </row>
    <row r="60" spans="2:118" ht="16.5" customHeight="1" x14ac:dyDescent="0.25">
      <c r="B60" s="346"/>
      <c r="H60" s="505"/>
      <c r="I60" s="505"/>
      <c r="J60" s="505"/>
      <c r="K60" s="505"/>
      <c r="L60" s="505"/>
      <c r="M60" s="505"/>
      <c r="N60" s="505"/>
    </row>
    <row r="61" spans="2:118" ht="16.5" customHeight="1" x14ac:dyDescent="0.25">
      <c r="B61" s="346"/>
      <c r="H61" s="505"/>
      <c r="I61" s="505"/>
      <c r="J61" s="505"/>
      <c r="K61" s="505"/>
      <c r="L61" s="505"/>
      <c r="M61" s="505"/>
      <c r="N61" s="505"/>
    </row>
    <row r="62" spans="2:118" ht="16.5" customHeight="1" x14ac:dyDescent="0.25">
      <c r="B62" s="524"/>
      <c r="H62" s="505"/>
      <c r="I62" s="505"/>
      <c r="J62" s="505"/>
      <c r="K62" s="505"/>
      <c r="L62" s="505"/>
      <c r="M62" s="505"/>
      <c r="N62" s="505"/>
      <c r="DB62" s="346"/>
      <c r="DC62" s="346"/>
      <c r="DD62" s="346"/>
      <c r="DE62" s="346"/>
      <c r="DF62" s="346"/>
      <c r="DG62" s="346"/>
      <c r="DH62" s="346"/>
      <c r="DI62" s="346"/>
      <c r="DJ62" s="346"/>
      <c r="DK62" s="346"/>
      <c r="DL62" s="346"/>
      <c r="DM62" s="346"/>
      <c r="DN62" s="346"/>
    </row>
    <row r="63" spans="2:118" ht="16.5" customHeight="1" x14ac:dyDescent="0.25">
      <c r="H63" s="505"/>
      <c r="I63" s="505"/>
      <c r="J63" s="505"/>
      <c r="K63" s="505"/>
      <c r="L63" s="505"/>
      <c r="M63" s="505"/>
      <c r="N63" s="505"/>
    </row>
    <row r="64" spans="2:118" ht="16.5" customHeight="1" x14ac:dyDescent="0.25">
      <c r="H64" s="505"/>
      <c r="I64" s="505"/>
      <c r="J64" s="505"/>
      <c r="K64" s="505"/>
      <c r="L64" s="505"/>
      <c r="M64" s="505"/>
      <c r="N64" s="505"/>
      <c r="DA64" s="346"/>
      <c r="DB64" s="346"/>
      <c r="DC64" s="346"/>
      <c r="DD64" s="346"/>
      <c r="DE64" s="346"/>
      <c r="DF64" s="346"/>
      <c r="DG64" s="346"/>
      <c r="DH64" s="346"/>
      <c r="DI64" s="346"/>
      <c r="DJ64" s="346"/>
      <c r="DK64" s="346"/>
      <c r="DL64" s="346"/>
      <c r="DM64" s="346"/>
      <c r="DN64" s="346"/>
    </row>
    <row r="65" spans="2:118" ht="16.5" customHeight="1" x14ac:dyDescent="0.25">
      <c r="H65" s="505"/>
      <c r="I65" s="505"/>
      <c r="J65" s="505"/>
      <c r="K65" s="505"/>
      <c r="L65" s="505"/>
      <c r="M65" s="505"/>
      <c r="N65" s="505"/>
      <c r="DA65" s="346"/>
      <c r="DB65" s="346"/>
      <c r="DC65" s="346"/>
      <c r="DD65" s="346"/>
      <c r="DE65" s="346"/>
      <c r="DF65" s="346"/>
      <c r="DG65" s="346"/>
      <c r="DH65" s="346"/>
      <c r="DI65" s="346"/>
      <c r="DJ65" s="346"/>
      <c r="DK65" s="346"/>
      <c r="DL65" s="346"/>
      <c r="DM65" s="346"/>
      <c r="DN65" s="346"/>
    </row>
    <row r="66" spans="2:118" ht="16.5" customHeight="1" x14ac:dyDescent="0.25">
      <c r="H66" s="505"/>
      <c r="I66" s="505"/>
      <c r="J66" s="505"/>
      <c r="K66" s="505"/>
      <c r="L66" s="505"/>
      <c r="M66" s="505"/>
      <c r="N66" s="505"/>
      <c r="DB66" s="346"/>
      <c r="DC66" s="346"/>
      <c r="DD66" s="346"/>
      <c r="DE66" s="346"/>
      <c r="DF66" s="346"/>
      <c r="DG66" s="346"/>
      <c r="DH66" s="346"/>
      <c r="DI66" s="346"/>
      <c r="DJ66" s="346"/>
      <c r="DK66" s="346"/>
      <c r="DL66" s="346"/>
      <c r="DM66" s="346"/>
      <c r="DN66" s="346"/>
    </row>
    <row r="67" spans="2:118" ht="16.5" customHeight="1" x14ac:dyDescent="0.25">
      <c r="H67" s="505"/>
      <c r="I67" s="505"/>
      <c r="J67" s="505"/>
      <c r="K67" s="505"/>
      <c r="L67" s="505"/>
      <c r="M67" s="505"/>
      <c r="N67" s="505"/>
    </row>
    <row r="68" spans="2:118" ht="16.5" customHeight="1" x14ac:dyDescent="0.25">
      <c r="H68" s="505"/>
      <c r="I68" s="505"/>
      <c r="J68" s="505"/>
      <c r="K68" s="505"/>
      <c r="L68" s="505"/>
      <c r="M68" s="505"/>
      <c r="N68" s="505"/>
      <c r="DA68" s="346"/>
      <c r="DB68" s="346"/>
      <c r="DC68" s="346"/>
      <c r="DD68" s="346"/>
      <c r="DE68" s="346"/>
      <c r="DF68" s="346"/>
      <c r="DG68" s="346"/>
      <c r="DH68" s="346"/>
      <c r="DI68" s="346"/>
      <c r="DJ68" s="346"/>
      <c r="DK68" s="346"/>
      <c r="DL68" s="346"/>
      <c r="DM68" s="346"/>
      <c r="DN68" s="346"/>
    </row>
    <row r="69" spans="2:118" ht="16.5" customHeight="1" x14ac:dyDescent="0.25">
      <c r="H69" s="505"/>
      <c r="I69" s="505"/>
      <c r="J69" s="505"/>
      <c r="K69" s="505"/>
      <c r="L69" s="505"/>
      <c r="M69" s="505"/>
      <c r="N69" s="505"/>
      <c r="DA69" s="346"/>
      <c r="DB69" s="346"/>
      <c r="DC69" s="346"/>
      <c r="DD69" s="346"/>
      <c r="DE69" s="346"/>
      <c r="DF69" s="346"/>
      <c r="DG69" s="346"/>
      <c r="DH69" s="346"/>
      <c r="DI69" s="346"/>
      <c r="DJ69" s="346"/>
      <c r="DK69" s="346"/>
      <c r="DL69" s="346"/>
      <c r="DM69" s="346"/>
      <c r="DN69" s="346"/>
    </row>
    <row r="70" spans="2:118" ht="16.5" customHeight="1" x14ac:dyDescent="0.25">
      <c r="H70" s="505"/>
      <c r="I70" s="505"/>
      <c r="J70" s="505"/>
      <c r="K70" s="505"/>
      <c r="L70" s="505"/>
      <c r="M70" s="505"/>
      <c r="N70" s="505"/>
      <c r="DB70" s="346"/>
      <c r="DC70" s="346"/>
      <c r="DD70" s="346"/>
      <c r="DE70" s="346"/>
      <c r="DF70" s="346"/>
      <c r="DG70" s="346"/>
      <c r="DH70" s="346"/>
      <c r="DI70" s="346"/>
      <c r="DJ70" s="346"/>
      <c r="DK70" s="346"/>
      <c r="DL70" s="346"/>
      <c r="DM70" s="346"/>
      <c r="DN70" s="346"/>
    </row>
    <row r="71" spans="2:118" ht="16.5" customHeight="1" x14ac:dyDescent="0.25">
      <c r="H71" s="505"/>
      <c r="I71" s="505"/>
      <c r="J71" s="505"/>
      <c r="K71" s="505"/>
      <c r="L71" s="505"/>
      <c r="M71" s="505"/>
      <c r="N71" s="505"/>
    </row>
    <row r="72" spans="2:118" ht="16.5" customHeight="1" x14ac:dyDescent="0.25">
      <c r="H72" s="505"/>
      <c r="I72" s="505"/>
      <c r="J72" s="505"/>
      <c r="K72" s="505"/>
      <c r="L72" s="505"/>
      <c r="M72" s="505"/>
      <c r="N72" s="505"/>
      <c r="DA72" s="346"/>
      <c r="DB72" s="346"/>
      <c r="DC72" s="346"/>
      <c r="DD72" s="346"/>
      <c r="DE72" s="346"/>
      <c r="DF72" s="346"/>
      <c r="DG72" s="346"/>
      <c r="DH72" s="346"/>
      <c r="DI72" s="346"/>
      <c r="DJ72" s="346"/>
      <c r="DK72" s="346"/>
      <c r="DL72" s="346"/>
      <c r="DM72" s="346"/>
      <c r="DN72" s="346"/>
    </row>
    <row r="73" spans="2:118" ht="16.5" customHeight="1" x14ac:dyDescent="0.25">
      <c r="B73" s="346"/>
      <c r="H73" s="505"/>
      <c r="I73" s="505"/>
      <c r="J73" s="505"/>
      <c r="K73" s="505"/>
      <c r="L73" s="505"/>
      <c r="M73" s="505"/>
      <c r="N73" s="505"/>
      <c r="DA73" s="346"/>
      <c r="DB73" s="346"/>
      <c r="DC73" s="346"/>
      <c r="DD73" s="346"/>
      <c r="DE73" s="346"/>
      <c r="DF73" s="346"/>
      <c r="DG73" s="346"/>
      <c r="DH73" s="346"/>
      <c r="DI73" s="346"/>
      <c r="DJ73" s="346"/>
      <c r="DK73" s="346"/>
      <c r="DL73" s="346"/>
      <c r="DM73" s="346"/>
      <c r="DN73" s="346"/>
    </row>
    <row r="74" spans="2:118" ht="16.5" customHeight="1" x14ac:dyDescent="0.25">
      <c r="B74" s="346"/>
      <c r="H74" s="505"/>
      <c r="I74" s="505"/>
      <c r="J74" s="505"/>
      <c r="K74" s="505"/>
      <c r="L74" s="505"/>
      <c r="M74" s="505"/>
      <c r="N74" s="505"/>
      <c r="DB74" s="346"/>
      <c r="DC74" s="346"/>
      <c r="DD74" s="346"/>
      <c r="DE74" s="346"/>
      <c r="DF74" s="346"/>
      <c r="DG74" s="346"/>
      <c r="DH74" s="346"/>
      <c r="DI74" s="346"/>
      <c r="DJ74" s="346"/>
      <c r="DK74" s="346"/>
      <c r="DL74" s="346"/>
      <c r="DM74" s="346"/>
      <c r="DN74" s="346"/>
    </row>
    <row r="75" spans="2:118" ht="16.5" customHeight="1" x14ac:dyDescent="0.25">
      <c r="B75" s="346"/>
      <c r="H75" s="505"/>
      <c r="I75" s="505"/>
      <c r="J75" s="505"/>
      <c r="K75" s="505"/>
      <c r="L75" s="505"/>
      <c r="M75" s="505"/>
      <c r="N75" s="505"/>
      <c r="DA75" s="346"/>
      <c r="DB75" s="346"/>
      <c r="DC75" s="346"/>
      <c r="DD75" s="346"/>
      <c r="DE75" s="346"/>
      <c r="DF75" s="346"/>
      <c r="DG75" s="346"/>
      <c r="DH75" s="346"/>
      <c r="DI75" s="346"/>
      <c r="DJ75" s="346"/>
      <c r="DK75" s="346"/>
      <c r="DL75" s="346"/>
      <c r="DM75" s="346"/>
      <c r="DN75" s="346"/>
    </row>
    <row r="76" spans="2:118" ht="16.5" customHeight="1" x14ac:dyDescent="0.25">
      <c r="B76" s="346"/>
      <c r="H76" s="505"/>
      <c r="I76" s="505"/>
      <c r="J76" s="505"/>
      <c r="K76" s="505"/>
      <c r="L76" s="505"/>
      <c r="M76" s="505"/>
      <c r="N76" s="505"/>
      <c r="DA76" s="346"/>
      <c r="DB76" s="346"/>
      <c r="DC76" s="346"/>
      <c r="DD76" s="346"/>
      <c r="DE76" s="346"/>
      <c r="DF76" s="346"/>
      <c r="DG76" s="346"/>
      <c r="DH76" s="346"/>
      <c r="DI76" s="346"/>
      <c r="DJ76" s="346"/>
      <c r="DK76" s="346"/>
      <c r="DL76" s="346"/>
      <c r="DM76" s="346"/>
      <c r="DN76" s="346"/>
    </row>
    <row r="77" spans="2:118" ht="16.5" customHeight="1" x14ac:dyDescent="0.25">
      <c r="B77" s="524"/>
      <c r="H77" s="505"/>
      <c r="I77" s="505"/>
      <c r="J77" s="505"/>
      <c r="K77" s="505"/>
      <c r="L77" s="505"/>
      <c r="M77" s="505"/>
      <c r="N77" s="505"/>
      <c r="DA77" s="346"/>
      <c r="DB77" s="346"/>
      <c r="DC77" s="346"/>
      <c r="DD77" s="346"/>
      <c r="DE77" s="346"/>
      <c r="DF77" s="346"/>
      <c r="DG77" s="346"/>
      <c r="DH77" s="346"/>
      <c r="DI77" s="346"/>
      <c r="DJ77" s="346"/>
      <c r="DK77" s="346"/>
      <c r="DL77" s="346"/>
      <c r="DM77" s="346"/>
      <c r="DN77" s="346"/>
    </row>
    <row r="78" spans="2:118" ht="16.5" customHeight="1" x14ac:dyDescent="0.25">
      <c r="H78" s="505"/>
      <c r="I78" s="505"/>
      <c r="J78" s="505"/>
      <c r="K78" s="505"/>
      <c r="L78" s="505"/>
      <c r="M78" s="505"/>
      <c r="N78" s="505"/>
    </row>
    <row r="79" spans="2:118" ht="16.5" customHeight="1" x14ac:dyDescent="0.25">
      <c r="B79" s="346"/>
      <c r="H79" s="505"/>
      <c r="I79" s="505"/>
      <c r="J79" s="505"/>
      <c r="K79" s="505"/>
      <c r="L79" s="505"/>
      <c r="M79" s="505"/>
      <c r="N79" s="505"/>
    </row>
    <row r="80" spans="2:118" ht="16.5" customHeight="1" x14ac:dyDescent="0.25">
      <c r="B80" s="346"/>
      <c r="H80" s="505"/>
      <c r="I80" s="505"/>
      <c r="J80" s="505"/>
      <c r="K80" s="505"/>
      <c r="L80" s="505"/>
      <c r="M80" s="505"/>
      <c r="N80" s="505"/>
    </row>
    <row r="81" spans="2:14" ht="16.5" customHeight="1" x14ac:dyDescent="0.25">
      <c r="B81" s="346"/>
      <c r="H81" s="505"/>
      <c r="I81" s="505"/>
      <c r="J81" s="505"/>
      <c r="K81" s="505"/>
      <c r="L81" s="505"/>
      <c r="M81" s="505"/>
      <c r="N81" s="505"/>
    </row>
    <row r="82" spans="2:14" ht="16.5" customHeight="1" x14ac:dyDescent="0.25">
      <c r="H82" s="505"/>
      <c r="I82" s="505"/>
      <c r="J82" s="505"/>
      <c r="K82" s="505"/>
      <c r="L82" s="505"/>
      <c r="M82" s="505"/>
      <c r="N82" s="505"/>
    </row>
    <row r="83" spans="2:14" ht="16.5" customHeight="1" x14ac:dyDescent="0.25">
      <c r="B83" s="524"/>
      <c r="H83" s="505"/>
      <c r="I83" s="505"/>
      <c r="J83" s="505"/>
      <c r="K83" s="505"/>
      <c r="L83" s="505"/>
      <c r="M83" s="505"/>
      <c r="N83" s="505"/>
    </row>
    <row r="84" spans="2:14" ht="16.5" customHeight="1" x14ac:dyDescent="0.25">
      <c r="B84" s="346"/>
      <c r="H84" s="505"/>
      <c r="I84" s="505"/>
      <c r="J84" s="505"/>
      <c r="K84" s="505"/>
      <c r="L84" s="505"/>
      <c r="M84" s="505"/>
      <c r="N84" s="505"/>
    </row>
    <row r="85" spans="2:14" ht="16.5" customHeight="1" x14ac:dyDescent="0.25">
      <c r="H85" s="505"/>
      <c r="I85" s="505"/>
      <c r="J85" s="505"/>
      <c r="K85" s="505"/>
      <c r="L85" s="505"/>
      <c r="M85" s="505"/>
      <c r="N85" s="505"/>
    </row>
    <row r="86" spans="2:14" ht="16.5" customHeight="1" x14ac:dyDescent="0.25">
      <c r="B86" s="346"/>
      <c r="H86" s="505"/>
      <c r="I86" s="505"/>
      <c r="J86" s="505"/>
      <c r="K86" s="505"/>
      <c r="L86" s="505"/>
      <c r="M86" s="505"/>
      <c r="N86" s="505"/>
    </row>
    <row r="87" spans="2:14" ht="16.5" customHeight="1" x14ac:dyDescent="0.25">
      <c r="B87" s="524"/>
      <c r="H87" s="505"/>
      <c r="I87" s="505"/>
      <c r="J87" s="505"/>
      <c r="K87" s="505"/>
      <c r="L87" s="505"/>
      <c r="M87" s="505"/>
      <c r="N87" s="505"/>
    </row>
    <row r="88" spans="2:14" ht="16.5" customHeight="1" x14ac:dyDescent="0.25">
      <c r="H88" s="505"/>
      <c r="I88" s="505"/>
      <c r="J88" s="505"/>
      <c r="K88" s="505"/>
      <c r="L88" s="505"/>
      <c r="M88" s="505"/>
      <c r="N88" s="505"/>
    </row>
    <row r="89" spans="2:14" ht="16.5" customHeight="1" x14ac:dyDescent="0.25">
      <c r="H89" s="505"/>
      <c r="I89" s="505"/>
      <c r="J89" s="505"/>
      <c r="K89" s="505"/>
      <c r="L89" s="505"/>
      <c r="M89" s="505"/>
      <c r="N89" s="505"/>
    </row>
    <row r="90" spans="2:14" ht="16.5" customHeight="1" x14ac:dyDescent="0.25">
      <c r="H90" s="505"/>
      <c r="I90" s="505"/>
      <c r="J90" s="505"/>
      <c r="K90" s="505"/>
      <c r="L90" s="505"/>
      <c r="M90" s="505"/>
      <c r="N90" s="505"/>
    </row>
    <row r="91" spans="2:14" ht="16.5" customHeight="1" x14ac:dyDescent="0.25">
      <c r="H91" s="505"/>
      <c r="I91" s="505"/>
      <c r="J91" s="505"/>
      <c r="K91" s="505"/>
      <c r="L91" s="505"/>
      <c r="M91" s="505"/>
      <c r="N91" s="505"/>
    </row>
    <row r="92" spans="2:14" ht="16.5" customHeight="1" x14ac:dyDescent="0.25">
      <c r="B92" s="346"/>
      <c r="H92" s="505"/>
      <c r="I92" s="505"/>
      <c r="J92" s="505"/>
      <c r="K92" s="505"/>
      <c r="L92" s="505"/>
      <c r="M92" s="505"/>
      <c r="N92" s="505"/>
    </row>
    <row r="93" spans="2:14" ht="16.5" customHeight="1" x14ac:dyDescent="0.25">
      <c r="B93" s="346"/>
      <c r="H93" s="505"/>
      <c r="I93" s="505"/>
      <c r="J93" s="505"/>
      <c r="K93" s="505"/>
      <c r="L93" s="505"/>
      <c r="M93" s="505"/>
      <c r="N93" s="505"/>
    </row>
    <row r="94" spans="2:14" ht="16.5" customHeight="1" x14ac:dyDescent="0.25">
      <c r="H94" s="505"/>
      <c r="I94" s="505"/>
      <c r="J94" s="505"/>
      <c r="K94" s="505"/>
      <c r="L94" s="505"/>
      <c r="M94" s="505"/>
      <c r="N94" s="505"/>
    </row>
    <row r="95" spans="2:14" ht="16.5" customHeight="1" x14ac:dyDescent="0.25">
      <c r="B95" s="346"/>
      <c r="H95" s="505"/>
      <c r="I95" s="505"/>
      <c r="J95" s="505"/>
      <c r="K95" s="505"/>
      <c r="L95" s="505"/>
      <c r="M95" s="505"/>
      <c r="N95" s="505"/>
    </row>
    <row r="96" spans="2:14" ht="16.5" customHeight="1" x14ac:dyDescent="0.25">
      <c r="B96" s="346"/>
      <c r="H96" s="505"/>
      <c r="I96" s="505"/>
      <c r="J96" s="505"/>
      <c r="K96" s="505"/>
      <c r="L96" s="505"/>
      <c r="M96" s="505"/>
      <c r="N96" s="505"/>
    </row>
    <row r="97" spans="2:104" ht="16.5" customHeight="1" x14ac:dyDescent="0.25">
      <c r="H97" s="505"/>
      <c r="I97" s="505"/>
      <c r="J97" s="505"/>
      <c r="K97" s="505"/>
      <c r="L97" s="505"/>
      <c r="M97" s="505"/>
      <c r="N97" s="505"/>
    </row>
    <row r="98" spans="2:104" ht="16.5" customHeight="1" x14ac:dyDescent="0.25">
      <c r="B98" s="346"/>
      <c r="H98" s="505"/>
      <c r="I98" s="505"/>
      <c r="J98" s="505"/>
      <c r="K98" s="505"/>
      <c r="L98" s="505"/>
      <c r="M98" s="505"/>
      <c r="N98" s="505"/>
    </row>
    <row r="99" spans="2:104" ht="16.5" customHeight="1" x14ac:dyDescent="0.25">
      <c r="B99" s="346"/>
      <c r="H99" s="505"/>
      <c r="I99" s="505"/>
      <c r="J99" s="505"/>
      <c r="K99" s="505"/>
      <c r="L99" s="505"/>
      <c r="M99" s="505"/>
      <c r="N99" s="505"/>
    </row>
    <row r="100" spans="2:104" ht="16.5" customHeight="1" x14ac:dyDescent="0.25">
      <c r="H100" s="505"/>
      <c r="I100" s="505"/>
      <c r="J100" s="505"/>
      <c r="K100" s="505"/>
      <c r="L100" s="505"/>
      <c r="M100" s="505"/>
      <c r="N100" s="505"/>
    </row>
    <row r="101" spans="2:104" ht="16.5" customHeight="1" x14ac:dyDescent="0.25">
      <c r="H101" s="505"/>
      <c r="I101" s="505"/>
      <c r="J101" s="505"/>
      <c r="K101" s="505"/>
      <c r="L101" s="505"/>
      <c r="M101" s="505"/>
      <c r="N101" s="505"/>
    </row>
    <row r="102" spans="2:104" ht="16.5" customHeight="1" x14ac:dyDescent="0.25">
      <c r="H102" s="505"/>
      <c r="I102" s="505"/>
      <c r="J102" s="505"/>
      <c r="K102" s="505"/>
      <c r="L102" s="505"/>
      <c r="M102" s="505"/>
      <c r="N102" s="505"/>
      <c r="AA102" s="798"/>
      <c r="AB102" s="798"/>
      <c r="AC102" s="798"/>
      <c r="AD102" s="798"/>
      <c r="AE102" s="798"/>
      <c r="AF102" s="798"/>
      <c r="BH102" s="798"/>
      <c r="BI102" s="798"/>
      <c r="BJ102" s="798"/>
      <c r="BK102" s="798"/>
      <c r="BL102" s="798"/>
      <c r="BM102" s="798"/>
      <c r="BN102" s="798"/>
      <c r="CE102" s="798"/>
      <c r="CF102" s="798"/>
      <c r="CG102" s="798"/>
      <c r="CH102" s="798"/>
      <c r="CQ102" s="798"/>
      <c r="CR102" s="798"/>
      <c r="CS102" s="798"/>
      <c r="CT102" s="798"/>
      <c r="CU102" s="798"/>
      <c r="CV102" s="798"/>
      <c r="CW102" s="798"/>
      <c r="CX102" s="798"/>
      <c r="CY102" s="798"/>
      <c r="CZ102" s="798"/>
    </row>
    <row r="103" spans="2:104" ht="16.5" customHeight="1" x14ac:dyDescent="0.25">
      <c r="H103" s="505"/>
      <c r="I103" s="505"/>
      <c r="J103" s="505"/>
      <c r="K103" s="505"/>
      <c r="L103" s="505"/>
      <c r="M103" s="505"/>
      <c r="N103" s="505"/>
      <c r="AA103" s="798"/>
      <c r="AB103" s="798"/>
      <c r="AC103" s="798"/>
      <c r="AD103" s="798"/>
      <c r="AE103" s="798"/>
      <c r="AF103" s="798"/>
      <c r="BH103" s="798"/>
      <c r="BI103" s="798"/>
      <c r="BJ103" s="798"/>
      <c r="BK103" s="798"/>
      <c r="BL103" s="798"/>
      <c r="BM103" s="798"/>
      <c r="BN103" s="798"/>
      <c r="CE103" s="798"/>
      <c r="CF103" s="798"/>
      <c r="CG103" s="798"/>
      <c r="CH103" s="798"/>
      <c r="CQ103" s="798"/>
      <c r="CR103" s="798"/>
      <c r="CS103" s="798"/>
      <c r="CT103" s="798"/>
      <c r="CU103" s="798"/>
      <c r="CV103" s="798"/>
      <c r="CW103" s="798"/>
      <c r="CX103" s="798"/>
      <c r="CY103" s="798"/>
      <c r="CZ103" s="798"/>
    </row>
    <row r="104" spans="2:104" ht="16.5" customHeight="1" x14ac:dyDescent="0.25">
      <c r="H104" s="505"/>
      <c r="I104" s="505"/>
      <c r="J104" s="505"/>
      <c r="K104" s="505"/>
      <c r="L104" s="505"/>
      <c r="M104" s="505"/>
      <c r="N104" s="505"/>
      <c r="AA104" s="798"/>
      <c r="AB104" s="798"/>
      <c r="AC104" s="798"/>
      <c r="AD104" s="798"/>
      <c r="AE104" s="798"/>
      <c r="AF104" s="798"/>
      <c r="BH104" s="798"/>
      <c r="BI104" s="798"/>
      <c r="BJ104" s="798"/>
      <c r="BK104" s="798"/>
      <c r="BL104" s="798"/>
      <c r="BM104" s="798"/>
      <c r="BN104" s="798"/>
      <c r="CE104" s="798"/>
      <c r="CF104" s="798"/>
      <c r="CG104" s="798"/>
      <c r="CH104" s="798"/>
      <c r="CQ104" s="798"/>
      <c r="CR104" s="798"/>
      <c r="CS104" s="798"/>
      <c r="CT104" s="798"/>
      <c r="CU104" s="798"/>
      <c r="CV104" s="798"/>
      <c r="CW104" s="798"/>
      <c r="CX104" s="798"/>
      <c r="CY104" s="798"/>
      <c r="CZ104" s="798"/>
    </row>
    <row r="105" spans="2:104" ht="16.5" customHeight="1" x14ac:dyDescent="0.25">
      <c r="H105" s="505"/>
      <c r="I105" s="505"/>
      <c r="J105" s="505"/>
      <c r="K105" s="505"/>
      <c r="L105" s="505"/>
      <c r="M105" s="505"/>
      <c r="N105" s="505"/>
      <c r="AA105" s="798"/>
      <c r="AB105" s="798"/>
      <c r="AC105" s="798"/>
      <c r="AD105" s="798"/>
      <c r="AE105" s="798"/>
      <c r="AF105" s="798"/>
      <c r="BH105" s="798"/>
      <c r="BI105" s="798"/>
      <c r="BJ105" s="798"/>
      <c r="BK105" s="798"/>
      <c r="BL105" s="798"/>
      <c r="BM105" s="798"/>
      <c r="BN105" s="798"/>
      <c r="CE105" s="798"/>
      <c r="CF105" s="798"/>
      <c r="CG105" s="798"/>
      <c r="CH105" s="798"/>
      <c r="CQ105" s="798"/>
      <c r="CR105" s="798"/>
      <c r="CS105" s="798"/>
      <c r="CT105" s="798"/>
      <c r="CU105" s="798"/>
      <c r="CV105" s="798"/>
      <c r="CW105" s="798"/>
      <c r="CX105" s="798"/>
      <c r="CY105" s="798"/>
      <c r="CZ105" s="798"/>
    </row>
    <row r="106" spans="2:104" ht="16.5" customHeight="1" x14ac:dyDescent="0.25">
      <c r="H106" s="505"/>
      <c r="I106" s="505"/>
      <c r="J106" s="505"/>
      <c r="K106" s="505"/>
      <c r="L106" s="505"/>
      <c r="M106" s="505"/>
      <c r="N106" s="505"/>
    </row>
    <row r="107" spans="2:104" ht="16.5" customHeight="1" x14ac:dyDescent="0.25">
      <c r="H107" s="505"/>
      <c r="I107" s="505"/>
      <c r="J107" s="505"/>
      <c r="K107" s="505"/>
      <c r="L107" s="505"/>
      <c r="M107" s="505"/>
      <c r="N107" s="505"/>
    </row>
    <row r="108" spans="2:104" ht="16.5" customHeight="1" x14ac:dyDescent="0.25">
      <c r="H108" s="505"/>
      <c r="I108" s="505"/>
      <c r="J108" s="505"/>
      <c r="K108" s="505"/>
      <c r="L108" s="505"/>
      <c r="M108" s="505"/>
      <c r="N108" s="505"/>
    </row>
    <row r="109" spans="2:104" ht="16.5" customHeight="1" x14ac:dyDescent="0.25">
      <c r="H109" s="505"/>
      <c r="I109" s="505"/>
      <c r="J109" s="505"/>
      <c r="K109" s="505"/>
      <c r="L109" s="505"/>
      <c r="M109" s="505"/>
      <c r="N109" s="505"/>
    </row>
    <row r="110" spans="2:104" ht="16.5" customHeight="1" x14ac:dyDescent="0.25">
      <c r="H110" s="505"/>
      <c r="I110" s="505"/>
      <c r="J110" s="505"/>
      <c r="K110" s="505"/>
      <c r="L110" s="505"/>
      <c r="M110" s="505"/>
      <c r="N110" s="505"/>
      <c r="AA110" s="798"/>
      <c r="AB110" s="798"/>
      <c r="AC110" s="798"/>
      <c r="AD110" s="798"/>
      <c r="AE110" s="798"/>
      <c r="AF110" s="798"/>
      <c r="BH110" s="798"/>
      <c r="BI110" s="798"/>
      <c r="BJ110" s="798"/>
      <c r="BK110" s="798"/>
      <c r="BL110" s="798"/>
      <c r="BM110" s="798"/>
      <c r="BN110" s="798"/>
      <c r="CE110" s="798"/>
      <c r="CF110" s="798"/>
      <c r="CG110" s="798"/>
      <c r="CH110" s="798"/>
      <c r="CQ110" s="798"/>
      <c r="CR110" s="798"/>
      <c r="CS110" s="798"/>
      <c r="CT110" s="798"/>
      <c r="CU110" s="798"/>
      <c r="CV110" s="798"/>
      <c r="CW110" s="798"/>
      <c r="CX110" s="798"/>
      <c r="CY110" s="798"/>
      <c r="CZ110" s="798"/>
    </row>
    <row r="111" spans="2:104" ht="16.5" customHeight="1" x14ac:dyDescent="0.25">
      <c r="H111" s="505"/>
      <c r="I111" s="505"/>
      <c r="J111" s="505"/>
      <c r="K111" s="505"/>
      <c r="L111" s="505"/>
      <c r="M111" s="505"/>
      <c r="N111" s="505"/>
    </row>
    <row r="112" spans="2:104" ht="16.5" customHeight="1" x14ac:dyDescent="0.25">
      <c r="H112" s="505"/>
      <c r="I112" s="505"/>
      <c r="J112" s="505"/>
      <c r="K112" s="505"/>
      <c r="L112" s="505"/>
      <c r="M112" s="505"/>
      <c r="N112" s="505"/>
    </row>
    <row r="113" spans="8:104" ht="16.5" customHeight="1" x14ac:dyDescent="0.25">
      <c r="H113" s="505"/>
      <c r="I113" s="505"/>
      <c r="J113" s="505"/>
      <c r="K113" s="505"/>
      <c r="L113" s="505"/>
      <c r="M113" s="505"/>
      <c r="N113" s="505"/>
    </row>
    <row r="114" spans="8:104" ht="16.5" customHeight="1" x14ac:dyDescent="0.25">
      <c r="H114" s="505"/>
      <c r="I114" s="505"/>
      <c r="J114" s="505"/>
      <c r="K114" s="505"/>
      <c r="L114" s="505"/>
      <c r="M114" s="505"/>
      <c r="N114" s="505"/>
      <c r="AA114" s="798"/>
      <c r="AB114" s="798"/>
      <c r="AC114" s="798"/>
      <c r="AD114" s="798"/>
      <c r="AE114" s="798"/>
      <c r="AF114" s="798"/>
      <c r="BH114" s="798"/>
      <c r="BI114" s="798"/>
      <c r="BJ114" s="798"/>
      <c r="BK114" s="798"/>
      <c r="BL114" s="798"/>
      <c r="BM114" s="798"/>
      <c r="BN114" s="798"/>
      <c r="CE114" s="798"/>
      <c r="CF114" s="798"/>
      <c r="CG114" s="798"/>
      <c r="CH114" s="798"/>
      <c r="CQ114" s="798"/>
      <c r="CR114" s="798"/>
      <c r="CS114" s="798"/>
      <c r="CT114" s="798"/>
      <c r="CU114" s="798"/>
      <c r="CV114" s="798"/>
      <c r="CW114" s="798"/>
      <c r="CX114" s="798"/>
      <c r="CY114" s="798"/>
      <c r="CZ114" s="798"/>
    </row>
    <row r="115" spans="8:104" ht="16.5" customHeight="1" x14ac:dyDescent="0.25">
      <c r="H115" s="505"/>
      <c r="I115" s="505"/>
      <c r="J115" s="505"/>
      <c r="K115" s="505"/>
      <c r="L115" s="505"/>
      <c r="M115" s="505"/>
      <c r="N115" s="505"/>
    </row>
    <row r="116" spans="8:104" ht="16.5" customHeight="1" x14ac:dyDescent="0.25">
      <c r="H116" s="505"/>
      <c r="I116" s="505"/>
      <c r="J116" s="505"/>
      <c r="K116" s="505"/>
      <c r="L116" s="505"/>
      <c r="M116" s="505"/>
      <c r="N116" s="505"/>
    </row>
    <row r="117" spans="8:104" ht="16.5" customHeight="1" x14ac:dyDescent="0.25">
      <c r="H117" s="505"/>
      <c r="I117" s="505"/>
      <c r="J117" s="505"/>
      <c r="K117" s="505"/>
      <c r="L117" s="505"/>
      <c r="M117" s="505"/>
      <c r="N117" s="505"/>
    </row>
    <row r="118" spans="8:104" ht="16.5" customHeight="1" x14ac:dyDescent="0.25">
      <c r="H118" s="505"/>
      <c r="I118" s="505"/>
      <c r="J118" s="505"/>
      <c r="K118" s="505"/>
      <c r="L118" s="505"/>
      <c r="M118" s="505"/>
      <c r="N118" s="505"/>
    </row>
    <row r="119" spans="8:104" ht="16.5" customHeight="1" x14ac:dyDescent="0.25">
      <c r="H119" s="505"/>
      <c r="I119" s="505"/>
      <c r="J119" s="505"/>
      <c r="K119" s="505"/>
      <c r="L119" s="505"/>
      <c r="M119" s="505"/>
      <c r="N119" s="505"/>
    </row>
    <row r="120" spans="8:104" ht="16.5" customHeight="1" x14ac:dyDescent="0.25">
      <c r="H120" s="505"/>
      <c r="I120" s="505"/>
      <c r="J120" s="505"/>
      <c r="K120" s="505"/>
      <c r="L120" s="505"/>
      <c r="M120" s="505"/>
      <c r="N120" s="505"/>
    </row>
    <row r="121" spans="8:104" ht="16.5" customHeight="1" x14ac:dyDescent="0.25">
      <c r="H121" s="505"/>
      <c r="I121" s="505"/>
      <c r="J121" s="505"/>
      <c r="K121" s="505"/>
      <c r="L121" s="505"/>
      <c r="M121" s="505"/>
      <c r="N121" s="505"/>
    </row>
    <row r="122" spans="8:104" ht="16.5" customHeight="1" x14ac:dyDescent="0.25">
      <c r="H122" s="505"/>
      <c r="I122" s="505"/>
      <c r="J122" s="505"/>
      <c r="K122" s="505"/>
      <c r="L122" s="505"/>
      <c r="M122" s="505"/>
      <c r="N122" s="505"/>
    </row>
    <row r="123" spans="8:104" ht="16.5" customHeight="1" x14ac:dyDescent="0.25">
      <c r="H123" s="505"/>
      <c r="I123" s="505"/>
      <c r="J123" s="505"/>
      <c r="K123" s="505"/>
      <c r="L123" s="505"/>
      <c r="M123" s="505"/>
      <c r="N123" s="505"/>
    </row>
    <row r="124" spans="8:104" ht="16.5" customHeight="1" x14ac:dyDescent="0.25">
      <c r="H124" s="505"/>
      <c r="I124" s="505"/>
      <c r="J124" s="505"/>
      <c r="K124" s="505"/>
      <c r="L124" s="505"/>
      <c r="M124" s="505"/>
      <c r="N124" s="505"/>
    </row>
    <row r="125" spans="8:104" ht="16.5" customHeight="1" x14ac:dyDescent="0.25">
      <c r="H125" s="505"/>
      <c r="I125" s="505"/>
      <c r="J125" s="505"/>
      <c r="K125" s="505"/>
      <c r="L125" s="505"/>
      <c r="M125" s="505"/>
      <c r="N125" s="505"/>
    </row>
    <row r="126" spans="8:104" ht="16.5" customHeight="1" x14ac:dyDescent="0.25">
      <c r="H126" s="505"/>
      <c r="I126" s="505"/>
      <c r="J126" s="505"/>
      <c r="K126" s="505"/>
      <c r="L126" s="505"/>
      <c r="M126" s="505"/>
      <c r="N126" s="505"/>
    </row>
  </sheetData>
  <sheetProtection password="D89C" sheet="1" objects="1" scenarios="1"/>
  <mergeCells count="66">
    <mergeCell ref="AH45:AK45"/>
    <mergeCell ref="AH27:AH29"/>
    <mergeCell ref="AH3:AQ4"/>
    <mergeCell ref="AI27:AK29"/>
    <mergeCell ref="AL27:AL29"/>
    <mergeCell ref="AM27:AM29"/>
    <mergeCell ref="AN27:AN29"/>
    <mergeCell ref="AO27:AO29"/>
    <mergeCell ref="AP27:AP29"/>
    <mergeCell ref="AQ27:AQ29"/>
    <mergeCell ref="A3:B4"/>
    <mergeCell ref="H8:H9"/>
    <mergeCell ref="X3:Y10"/>
    <mergeCell ref="O3:P10"/>
    <mergeCell ref="AA3:AF12"/>
    <mergeCell ref="H3:M6"/>
    <mergeCell ref="F3:F24"/>
    <mergeCell ref="D3:D16"/>
    <mergeCell ref="AY29:BF31"/>
    <mergeCell ref="BE9:BE10"/>
    <mergeCell ref="BF9:BF10"/>
    <mergeCell ref="R3:V17"/>
    <mergeCell ref="CO3:CS5"/>
    <mergeCell ref="CI3:CJ7"/>
    <mergeCell ref="CF9:CF10"/>
    <mergeCell ref="CG9:CG10"/>
    <mergeCell ref="BH3:BI4"/>
    <mergeCell ref="BY3:CC6"/>
    <mergeCell ref="BL9:BL10"/>
    <mergeCell ref="BM9:BM10"/>
    <mergeCell ref="BN9:BN10"/>
    <mergeCell ref="BK9:BK10"/>
    <mergeCell ref="BK3:BN6"/>
    <mergeCell ref="BP3:BW9"/>
    <mergeCell ref="CE9:CE10"/>
    <mergeCell ref="CE3:CG6"/>
    <mergeCell ref="CU3:CV7"/>
    <mergeCell ref="O1:P1"/>
    <mergeCell ref="I8:I9"/>
    <mergeCell ref="M8:M9"/>
    <mergeCell ref="L8:L9"/>
    <mergeCell ref="K8:K9"/>
    <mergeCell ref="J8:J9"/>
    <mergeCell ref="AY3:BF7"/>
    <mergeCell ref="AZ9:AZ10"/>
    <mergeCell ref="BA9:BA10"/>
    <mergeCell ref="BB9:BB10"/>
    <mergeCell ref="BC9:BC10"/>
    <mergeCell ref="BD9:BD10"/>
    <mergeCell ref="AT3:AW10"/>
    <mergeCell ref="A33:B41"/>
    <mergeCell ref="DK6:DK7"/>
    <mergeCell ref="DL6:DL7"/>
    <mergeCell ref="DM6:DM7"/>
    <mergeCell ref="DN6:DN7"/>
    <mergeCell ref="DA6:DA7"/>
    <mergeCell ref="DE6:DE7"/>
    <mergeCell ref="DF6:DF7"/>
    <mergeCell ref="DG6:DG7"/>
    <mergeCell ref="DH6:DH7"/>
    <mergeCell ref="DI6:DI7"/>
    <mergeCell ref="DJ6:DJ7"/>
    <mergeCell ref="CX3:CY12"/>
    <mergeCell ref="DB6:DB7"/>
    <mergeCell ref="DC6:DC7"/>
    <mergeCell ref="DD6:DD7"/>
  </mergeCells>
  <hyperlinks>
    <hyperlink ref="B8" location="Assumptions!H1" display="Feed Utilisation With Different Feeding Methods"/>
    <hyperlink ref="B9" location="Assumptions!O1" display="Increased Pasture Harvest as a Result of Standoff"/>
    <hyperlink ref="B10" location="Assumptions!R1" display="Heat Stress"/>
    <hyperlink ref="B11" location="Assumptions!X1" display="Cold Stress"/>
    <hyperlink ref="B12" location="Assumptions!AA1" display="Learning Curves for Achieving Target Production"/>
    <hyperlink ref="B13" location="Assumptions!AH1" display="Long Term Payout"/>
    <hyperlink ref="B14" location="Assumptions!AT1" display="Investment - Structure"/>
    <hyperlink ref="B15" location="Assumptions!A1" display="Investment - Other Infrastructure and Machinery"/>
    <hyperlink ref="B16" location="Assumptions!BH1" display="Labour Costs"/>
    <hyperlink ref="B17" location="Assumptions!BK1" display="R&amp;M on Infrastructure"/>
    <hyperlink ref="B18" location="Assumptions!BP1" display="Vehicle R&amp;M, Fuel and Oil due to Feeding"/>
    <hyperlink ref="B19" location="Assumptions!BY1" display="Fertiliser savings"/>
    <hyperlink ref="B20" location="Assumptions!CE1" display="Bedding / Manure Spreading costs"/>
    <hyperlink ref="B21" location="Assumptions!CI1" display="Reduction In Regrassing Costs"/>
    <hyperlink ref="B22" location="Assumptions!CL1" display="Insurance Costs"/>
    <hyperlink ref="B23" location="Assumptions!CO1" display="Depreciation Rates"/>
    <hyperlink ref="B24" location="Assumptions!CU1" display="Long Term Debt Rates"/>
    <hyperlink ref="B25" location="Assumptions!CX1" display="Weighted Average Cost of Capital (WACC)"/>
    <hyperlink ref="B26" location="Assumptions!DA1" display="Regional Costs"/>
    <hyperlink ref="N1" location="Assumptions!A1" display="CONTENTS"/>
    <hyperlink ref="Q1" location="Assumptions!A1" display="CONTENTS"/>
    <hyperlink ref="W1" location="Assumptions!A1" display="CONTENTS"/>
    <hyperlink ref="Z1" location="Assumptions!A1" display="CONTENTS"/>
    <hyperlink ref="AG1" location="Assumptions!A1" display="CONTENTS"/>
    <hyperlink ref="AS1" location="Assumptions!A1" display="CONTENTS"/>
    <hyperlink ref="AX1" location="Assumptions!A1" display="CONTENTS"/>
    <hyperlink ref="BG1" location="Assumptions!A1" display="CONTENTS"/>
    <hyperlink ref="BJ1" location="Assumptions!A1" display="CONTENTS"/>
    <hyperlink ref="BO1" location="Assumptions!A1" display="CONTENTS"/>
    <hyperlink ref="BX1" location="Assumptions!A1" display="CONTENTS"/>
    <hyperlink ref="CD1" location="Assumptions!A1" display="CONTENTS"/>
    <hyperlink ref="CH1" location="Assumptions!A1" display="CONTENTS"/>
    <hyperlink ref="CK1" location="Assumptions!A1" display="CONTENTS"/>
    <hyperlink ref="CN1" location="Assumptions!A1" display="CONTENTS"/>
    <hyperlink ref="CT1" location="Assumptions!A1" display="CONTENTS"/>
    <hyperlink ref="CW1" location="Assumptions!A1" display="CONTENTS"/>
    <hyperlink ref="CZ1" location="Assumptions!A1" display="CONTENTS"/>
    <hyperlink ref="B6" location="Assumptions!D1" display="Production System Logic"/>
    <hyperlink ref="B7" location="Assumptions!F1" display="Financial System Logic"/>
    <hyperlink ref="B30" r:id="rId1"/>
    <hyperlink ref="E1" location="Assumptions!A1" display="CONTENTS"/>
    <hyperlink ref="G1" location="Assumptions!A1" display="CONTENTS"/>
  </hyperlinks>
  <pageMargins left="0.7" right="0.7" top="0.75" bottom="0.75" header="0.3" footer="0.3"/>
  <pageSetup paperSize="9" orientation="portrait"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858"/>
  <sheetViews>
    <sheetView workbookViewId="0">
      <selection sqref="A1:CA858"/>
    </sheetView>
  </sheetViews>
  <sheetFormatPr defaultRowHeight="15" x14ac:dyDescent="0.25"/>
  <sheetData>
    <row r="1" spans="1:79" x14ac:dyDescent="0.25">
      <c r="A1" s="299"/>
      <c r="B1" s="299"/>
      <c r="C1" s="299"/>
      <c r="D1" s="299"/>
      <c r="E1" s="299"/>
      <c r="F1" s="299"/>
      <c r="G1" s="299"/>
      <c r="H1" s="299"/>
      <c r="I1" s="299"/>
      <c r="J1" s="299"/>
      <c r="K1" s="299"/>
      <c r="L1" s="299"/>
      <c r="M1" s="299"/>
      <c r="N1" s="299"/>
      <c r="O1" s="299"/>
      <c r="P1" s="299"/>
      <c r="Q1" s="299"/>
      <c r="R1" s="300" t="s">
        <v>498</v>
      </c>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row>
    <row r="2" spans="1:79" x14ac:dyDescent="0.25">
      <c r="A2" s="299"/>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row>
    <row r="3" spans="1:79" ht="60" x14ac:dyDescent="0.25">
      <c r="A3" s="896" t="s">
        <v>829</v>
      </c>
      <c r="B3" s="896"/>
      <c r="C3" s="896"/>
      <c r="D3" s="896"/>
      <c r="E3" s="896"/>
      <c r="F3" s="896"/>
      <c r="G3" s="301"/>
      <c r="H3" s="301"/>
      <c r="I3" s="301"/>
      <c r="J3" s="301"/>
      <c r="K3" s="301"/>
      <c r="L3" s="301"/>
      <c r="M3" s="301"/>
      <c r="N3" s="896"/>
      <c r="O3" s="301"/>
      <c r="P3" s="301"/>
      <c r="Q3" s="299"/>
      <c r="R3" s="299"/>
      <c r="S3" s="299"/>
      <c r="T3" s="299"/>
      <c r="U3" s="299"/>
      <c r="V3" s="299"/>
      <c r="W3" s="299"/>
      <c r="X3" s="299"/>
      <c r="Y3" s="299" t="s">
        <v>450</v>
      </c>
      <c r="Z3" s="299"/>
      <c r="AA3" s="299"/>
      <c r="AB3" s="299"/>
      <c r="AC3" s="299"/>
      <c r="AD3" s="299"/>
      <c r="AE3" s="299"/>
      <c r="AF3" s="299"/>
      <c r="AG3" s="299"/>
      <c r="AH3" s="299"/>
      <c r="AI3" s="299"/>
      <c r="AJ3" s="299"/>
      <c r="AK3" s="299"/>
      <c r="AL3" s="299"/>
      <c r="AM3" s="299"/>
      <c r="AN3" s="299"/>
      <c r="AO3" s="299"/>
      <c r="AP3" s="299"/>
      <c r="AQ3" s="299"/>
      <c r="AR3" s="299"/>
      <c r="AS3" s="299"/>
      <c r="AT3" s="299"/>
      <c r="AU3" s="299"/>
      <c r="AV3" s="299"/>
      <c r="AW3" s="299"/>
      <c r="AX3" s="299"/>
      <c r="AY3" s="299"/>
      <c r="AZ3" s="299"/>
      <c r="BA3" s="299"/>
      <c r="BB3" s="299"/>
      <c r="BC3" s="299"/>
      <c r="BD3" s="299"/>
      <c r="BE3" s="299"/>
      <c r="BF3" s="299"/>
      <c r="BG3" s="299"/>
      <c r="BH3" s="299"/>
      <c r="BI3" s="299"/>
      <c r="BJ3" s="299"/>
      <c r="BK3" s="299"/>
      <c r="BL3" s="299"/>
      <c r="BM3" s="299"/>
      <c r="BN3" s="299"/>
      <c r="BO3" s="299"/>
      <c r="BP3" s="299"/>
      <c r="BQ3" s="299"/>
      <c r="BR3" s="299"/>
      <c r="BS3" s="299"/>
      <c r="BT3" s="299"/>
      <c r="BU3" s="299"/>
      <c r="BV3" s="299"/>
      <c r="BW3" s="299"/>
      <c r="BX3" s="299"/>
      <c r="BY3" s="299"/>
      <c r="BZ3" s="299"/>
      <c r="CA3" s="299"/>
    </row>
    <row r="4" spans="1:79" x14ac:dyDescent="0.25">
      <c r="A4" s="896"/>
      <c r="B4" s="896"/>
      <c r="C4" s="896"/>
      <c r="D4" s="896"/>
      <c r="E4" s="896"/>
      <c r="F4" s="896"/>
      <c r="G4" s="301"/>
      <c r="H4" s="301"/>
      <c r="I4" s="301"/>
      <c r="J4" s="301"/>
      <c r="K4" s="301"/>
      <c r="L4" s="301"/>
      <c r="M4" s="301"/>
      <c r="N4" s="896"/>
      <c r="O4" s="301"/>
      <c r="P4" s="301"/>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299"/>
      <c r="BG4" s="299"/>
      <c r="BH4" s="299"/>
      <c r="BI4" s="299"/>
      <c r="BJ4" s="299"/>
      <c r="BK4" s="299"/>
      <c r="BL4" s="299"/>
      <c r="BM4" s="299"/>
      <c r="BN4" s="299"/>
      <c r="BO4" s="299"/>
      <c r="BP4" s="299"/>
      <c r="BQ4" s="299"/>
      <c r="BR4" s="299"/>
      <c r="BS4" s="299"/>
      <c r="BT4" s="299"/>
      <c r="BU4" s="299"/>
      <c r="BV4" s="299"/>
      <c r="BW4" s="299"/>
      <c r="BX4" s="299"/>
      <c r="BY4" s="299"/>
      <c r="BZ4" s="299"/>
      <c r="CA4" s="299"/>
    </row>
    <row r="5" spans="1:79" x14ac:dyDescent="0.25">
      <c r="A5" s="332" t="s">
        <v>500</v>
      </c>
      <c r="B5" s="896"/>
      <c r="C5" s="896"/>
      <c r="D5" s="896"/>
      <c r="E5" s="896"/>
      <c r="F5" s="896"/>
      <c r="G5" s="301"/>
      <c r="H5" s="301"/>
      <c r="I5" s="301"/>
      <c r="J5" s="301"/>
      <c r="K5" s="301"/>
      <c r="L5" s="301"/>
      <c r="M5" s="301"/>
      <c r="N5" s="896"/>
      <c r="O5" s="301"/>
      <c r="P5" s="301"/>
      <c r="Q5" s="299"/>
      <c r="R5" s="299"/>
      <c r="S5" s="299"/>
      <c r="T5" s="299"/>
      <c r="U5" s="299"/>
      <c r="V5" s="299"/>
      <c r="W5" s="299"/>
      <c r="X5" s="299"/>
      <c r="Y5" s="299"/>
      <c r="Z5" s="299"/>
      <c r="AA5" s="299"/>
      <c r="AB5" s="299"/>
      <c r="AC5" s="299"/>
      <c r="AD5" s="299"/>
      <c r="AE5" s="299"/>
      <c r="AF5" s="299"/>
      <c r="AG5" s="299"/>
      <c r="AH5" s="299"/>
      <c r="AI5" s="299"/>
      <c r="AJ5" s="299"/>
      <c r="AK5" s="299"/>
      <c r="AL5" s="299"/>
      <c r="AM5" s="299"/>
      <c r="AN5" s="299"/>
      <c r="AO5" s="299"/>
      <c r="AP5" s="299"/>
      <c r="AQ5" s="299"/>
      <c r="AR5" s="299"/>
      <c r="AS5" s="299"/>
      <c r="AT5" s="299"/>
      <c r="AU5" s="299"/>
      <c r="AV5" s="299"/>
      <c r="AW5" s="299"/>
      <c r="AX5" s="299"/>
      <c r="AY5" s="299"/>
      <c r="AZ5" s="299"/>
      <c r="BA5" s="299"/>
      <c r="BB5" s="299"/>
      <c r="BC5" s="299"/>
      <c r="BD5" s="299"/>
      <c r="BE5" s="299"/>
      <c r="BF5" s="299"/>
      <c r="BG5" s="299"/>
      <c r="BH5" s="299"/>
      <c r="BI5" s="299"/>
      <c r="BJ5" s="299"/>
      <c r="BK5" s="299"/>
      <c r="BL5" s="299"/>
      <c r="BM5" s="299"/>
      <c r="BN5" s="299"/>
      <c r="BO5" s="299"/>
      <c r="BP5" s="299"/>
      <c r="BQ5" s="299"/>
      <c r="BR5" s="299"/>
      <c r="BS5" s="299"/>
      <c r="BT5" s="299"/>
      <c r="BU5" s="299"/>
      <c r="BV5" s="299"/>
      <c r="BW5" s="299"/>
      <c r="BX5" s="299"/>
      <c r="BY5" s="299"/>
      <c r="BZ5" s="299"/>
      <c r="CA5" s="299"/>
    </row>
    <row r="6" spans="1:79" ht="15.75" x14ac:dyDescent="0.25">
      <c r="A6" s="306" t="s">
        <v>619</v>
      </c>
      <c r="B6" s="299"/>
      <c r="C6" s="299"/>
      <c r="D6" s="307" t="s">
        <v>814</v>
      </c>
      <c r="E6" s="299"/>
      <c r="F6" s="299"/>
      <c r="G6" s="301"/>
      <c r="H6" s="301"/>
      <c r="I6" s="301"/>
      <c r="J6" s="301"/>
      <c r="K6" s="301"/>
      <c r="L6" s="301"/>
      <c r="M6" s="301"/>
      <c r="N6" s="896"/>
      <c r="O6" s="301"/>
      <c r="P6" s="301"/>
      <c r="Q6" s="299"/>
      <c r="R6" s="299"/>
      <c r="S6" s="299"/>
      <c r="T6" s="299"/>
      <c r="U6" s="299"/>
      <c r="V6" s="299"/>
      <c r="W6" s="299"/>
      <c r="X6" s="299"/>
      <c r="Y6" s="299"/>
      <c r="Z6" s="299"/>
      <c r="AA6" s="299"/>
      <c r="AB6" s="299"/>
      <c r="AC6" s="299"/>
      <c r="AD6" s="299"/>
      <c r="AE6" s="299"/>
      <c r="AF6" s="299"/>
      <c r="AG6" s="299"/>
      <c r="AH6" s="299"/>
      <c r="AI6" s="299"/>
      <c r="AJ6" s="299"/>
      <c r="AK6" s="299"/>
      <c r="AL6" s="299"/>
      <c r="AM6" s="299"/>
      <c r="AN6" s="299"/>
      <c r="AO6" s="299"/>
      <c r="AP6" s="299"/>
      <c r="AQ6" s="299"/>
      <c r="AR6" s="299"/>
      <c r="AS6" s="299"/>
      <c r="AT6" s="299"/>
      <c r="AU6" s="299"/>
      <c r="AV6" s="299"/>
      <c r="AW6" s="299"/>
      <c r="AX6" s="299"/>
      <c r="AY6" s="299"/>
      <c r="AZ6" s="299"/>
      <c r="BA6" s="299"/>
      <c r="BB6" s="299"/>
      <c r="BC6" s="299"/>
      <c r="BD6" s="299"/>
      <c r="BE6" s="299"/>
      <c r="BF6" s="299"/>
      <c r="BG6" s="299"/>
      <c r="BH6" s="299"/>
      <c r="BI6" s="299"/>
      <c r="BJ6" s="299"/>
      <c r="BK6" s="299"/>
      <c r="BL6" s="299"/>
      <c r="BM6" s="299"/>
      <c r="BN6" s="299"/>
      <c r="BO6" s="299"/>
      <c r="BP6" s="299"/>
      <c r="BQ6" s="299"/>
      <c r="BR6" s="299"/>
      <c r="BS6" s="299"/>
      <c r="BT6" s="299"/>
      <c r="BU6" s="299"/>
      <c r="BV6" s="299"/>
      <c r="BW6" s="299"/>
      <c r="BX6" s="299"/>
      <c r="BY6" s="299"/>
      <c r="BZ6" s="299"/>
      <c r="CA6" s="299"/>
    </row>
    <row r="7" spans="1:79" x14ac:dyDescent="0.25">
      <c r="A7" s="299"/>
      <c r="B7" s="308">
        <f>D7*0.85</f>
        <v>0</v>
      </c>
      <c r="C7" s="309">
        <f>D7*0.95</f>
        <v>0</v>
      </c>
      <c r="D7" s="309">
        <f>'Your Results'!B47+'Your Results'!B48</f>
        <v>0</v>
      </c>
      <c r="E7" s="309">
        <f>D7*1.05</f>
        <v>0</v>
      </c>
      <c r="F7" s="309">
        <f>D7*1.15</f>
        <v>0</v>
      </c>
      <c r="G7" s="301"/>
      <c r="H7" s="301"/>
      <c r="I7" s="301"/>
      <c r="J7" s="301"/>
      <c r="K7" s="301"/>
      <c r="L7" s="301"/>
      <c r="M7" s="301"/>
      <c r="N7" s="896"/>
      <c r="O7" s="301"/>
      <c r="P7" s="301"/>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c r="CA7" s="299"/>
    </row>
    <row r="8" spans="1:79" x14ac:dyDescent="0.25">
      <c r="A8" s="310">
        <f>A10*0.85</f>
        <v>0</v>
      </c>
      <c r="B8" s="311" t="e">
        <f>ROUND('Your Results'!$J$12-('Your Results'!$B$50/'Current System'!$B$5)+((B$7*('Your Results'!$B$50/('Your Results'!$B$47+'Your Results'!$B$48)))/'Current System'!$B$5)+('Your Results'!$B$58/'Current System'!$B$5)-((('Base Calcs'!$J$82*1000*(sensitivity!$A8/100))-('Base Calcs'!$J$81*1000*'Base Calcs'!$K$81))/'Current System'!$B$5),-1)</f>
        <v>#DIV/0!</v>
      </c>
      <c r="C8" s="311" t="e">
        <f>ROUND('Your Results'!$J$12-('Your Results'!$B$50/'Current System'!$B$5)+((C$7*('Your Results'!$B$50/('Your Results'!$B$47+'Your Results'!$B$48)))/'Current System'!$B$5)+('Your Results'!$B$58/'Current System'!$B$5)-((('Base Calcs'!$J$82*1000*(sensitivity!$A8/100))-('Base Calcs'!$J$81*1000*'Base Calcs'!$K$81))/'Current System'!$B$5),-1)</f>
        <v>#DIV/0!</v>
      </c>
      <c r="D8" s="311" t="e">
        <f>ROUND('Your Results'!$J$12-('Your Results'!$B$50/'Current System'!$B$5)+((D$7*('Your Results'!$B$50/('Your Results'!$B$47+'Your Results'!$B$48)))/'Current System'!$B$5)+('Your Results'!$B$58/'Current System'!$B$5)-((('Base Calcs'!$J$82*1000*(sensitivity!$A8/100))-('Base Calcs'!$J$81*1000*'Base Calcs'!$K$81))/'Current System'!$B$5),-1)</f>
        <v>#DIV/0!</v>
      </c>
      <c r="E8" s="312" t="e">
        <f>ROUND('Your Results'!$J$12-('Your Results'!$B$50/'Current System'!$B$5)+((E$7*('Your Results'!$B$50/('Your Results'!$B$47+'Your Results'!$B$48)))/'Current System'!$B$5)+('Your Results'!$B$58/'Current System'!$B$5)-((('Base Calcs'!$J$82*1000*(sensitivity!$A8/100))-('Base Calcs'!$J$81*1000*'Base Calcs'!$K$81))/'Current System'!$B$5),-1)</f>
        <v>#DIV/0!</v>
      </c>
      <c r="F8" s="312" t="e">
        <f>ROUND('Your Results'!$J$12-('Your Results'!$B$50/'Current System'!$B$5)+((F$7*('Your Results'!$B$50/('Your Results'!$B$47+'Your Results'!$B$48)))/'Current System'!$B$5)+('Your Results'!$B$58/'Current System'!$B$5)-((('Base Calcs'!$J$82*1000*(sensitivity!$A8/100))-('Base Calcs'!$J$81*1000*'Base Calcs'!$K$81))/'Current System'!$B$5),-1)</f>
        <v>#DIV/0!</v>
      </c>
      <c r="G8" s="301"/>
      <c r="H8" s="301"/>
      <c r="I8" s="301"/>
      <c r="J8" s="301"/>
      <c r="K8" s="301"/>
      <c r="L8" s="301"/>
      <c r="M8" s="301"/>
      <c r="N8" s="896"/>
      <c r="O8" s="301"/>
      <c r="P8" s="301"/>
      <c r="Q8" s="299"/>
      <c r="R8" s="299"/>
      <c r="S8" s="299"/>
      <c r="T8" s="299"/>
      <c r="U8" s="299"/>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c r="CA8" s="299"/>
    </row>
    <row r="9" spans="1:79" ht="15.75" thickBot="1" x14ac:dyDescent="0.3">
      <c r="A9" s="310">
        <f>A10*0.95</f>
        <v>0</v>
      </c>
      <c r="B9" s="311" t="e">
        <f>ROUND('Your Results'!$J$12-('Your Results'!$B$50/'Current System'!$B$5)+((B$7*('Your Results'!$B$50/('Your Results'!$B$47+'Your Results'!$B$48)))/'Current System'!$B$5)+('Your Results'!$B$58/'Current System'!$B$5)-((('Base Calcs'!$J$82*1000*(sensitivity!$A9/100))-('Base Calcs'!$J$81*1000*'Base Calcs'!$K$81))/'Current System'!$B$5),-1)</f>
        <v>#DIV/0!</v>
      </c>
      <c r="C9" s="311" t="e">
        <f>ROUND('Your Results'!$J$12-('Your Results'!$B$50/'Current System'!$B$5)+((C$7*('Your Results'!$B$50/('Your Results'!$B$47+'Your Results'!$B$48)))/'Current System'!$B$5)+('Your Results'!$B$58/'Current System'!$B$5)-((('Base Calcs'!$J$82*1000*(sensitivity!$A9/100))-('Base Calcs'!$J$81*1000*'Base Calcs'!$K$81))/'Current System'!$B$5),-1)</f>
        <v>#DIV/0!</v>
      </c>
      <c r="D9" s="311" t="e">
        <f>ROUND('Your Results'!$J$12-('Your Results'!$B$50/'Current System'!$B$5)+((D$7*('Your Results'!$B$50/('Your Results'!$B$47+'Your Results'!$B$48)))/'Current System'!$B$5)+('Your Results'!$B$58/'Current System'!$B$5)-((('Base Calcs'!$J$82*1000*(sensitivity!$A9/100))-('Base Calcs'!$J$81*1000*'Base Calcs'!$K$81))/'Current System'!$B$5),-1)</f>
        <v>#DIV/0!</v>
      </c>
      <c r="E9" s="312" t="e">
        <f>ROUND('Your Results'!$J$12-('Your Results'!$B$50/'Current System'!$B$5)+((E$7*('Your Results'!$B$50/('Your Results'!$B$47+'Your Results'!$B$48)))/'Current System'!$B$5)+('Your Results'!$B$58/'Current System'!$B$5)-((('Base Calcs'!$J$82*1000*(sensitivity!$A9/100))-('Base Calcs'!$J$81*1000*'Base Calcs'!$K$81))/'Current System'!$B$5),-1)</f>
        <v>#DIV/0!</v>
      </c>
      <c r="F9" s="312" t="e">
        <f>ROUND('Your Results'!$J$12-('Your Results'!$B$50/'Current System'!$B$5)+((F$7*('Your Results'!$B$50/('Your Results'!$B$47+'Your Results'!$B$48)))/'Current System'!$B$5)+('Your Results'!$B$58/'Current System'!$B$5)-((('Base Calcs'!$J$82*1000*(sensitivity!$A9/100))-('Base Calcs'!$J$81*1000*'Base Calcs'!$K$81))/'Current System'!$B$5),-1)</f>
        <v>#DIV/0!</v>
      </c>
      <c r="G9" s="301"/>
      <c r="H9" s="301"/>
      <c r="I9" s="301"/>
      <c r="J9" s="301"/>
      <c r="K9" s="301"/>
      <c r="L9" s="301"/>
      <c r="M9" s="301"/>
      <c r="N9" s="896"/>
      <c r="O9" s="301"/>
      <c r="P9" s="301"/>
      <c r="Q9" s="299"/>
      <c r="R9" s="299"/>
      <c r="S9" s="299"/>
      <c r="T9" s="299"/>
      <c r="U9" s="299"/>
      <c r="V9" s="299"/>
      <c r="W9" s="299"/>
      <c r="X9" s="299"/>
      <c r="Y9" s="299"/>
      <c r="Z9" s="299"/>
      <c r="AA9" s="299"/>
      <c r="AB9" s="299"/>
      <c r="AC9" s="299"/>
      <c r="AD9" s="299"/>
      <c r="AE9" s="299"/>
      <c r="AF9" s="299"/>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c r="CA9" s="299"/>
    </row>
    <row r="10" spans="1:79" ht="16.5" thickTop="1" thickBot="1" x14ac:dyDescent="0.3">
      <c r="A10" s="310">
        <f>IFERROR('Base Calcs'!K82*100,0)</f>
        <v>0</v>
      </c>
      <c r="B10" s="311" t="e">
        <f>ROUND('Your Results'!$J$12-('Your Results'!$B$50/'Current System'!$B$5)+((B$7*('Your Results'!$B$50/('Your Results'!$B$47+'Your Results'!$B$48)))/'Current System'!$B$5)+('Your Results'!$B$58/'Current System'!$B$5)-((('Base Calcs'!$J$82*1000*(sensitivity!$A10/100))-('Base Calcs'!$J$81*1000*'Base Calcs'!$K$81))/'Current System'!$B$5),-1)</f>
        <v>#DIV/0!</v>
      </c>
      <c r="C10" s="311" t="e">
        <f>ROUND('Your Results'!$J$12-('Your Results'!$B$50/'Current System'!$B$5)+((C$7*('Your Results'!$B$50/('Your Results'!$B$47+'Your Results'!$B$48)))/'Current System'!$B$5)+('Your Results'!$B$58/'Current System'!$B$5)-((('Base Calcs'!$J$82*1000*(sensitivity!$A10/100))-('Base Calcs'!$J$81*1000*'Base Calcs'!$K$81))/'Current System'!$B$5),-1)</f>
        <v>#DIV/0!</v>
      </c>
      <c r="D10" s="320" t="e">
        <f>ROUND('Your Results'!$J$12-('Your Results'!$B$50/'Current System'!$B$5)+((D$7*('Your Results'!$B$50/('Your Results'!$B$47+'Your Results'!$B$48)))/'Current System'!$B$5)+(IF('Your Results'!$B$58=0,0,'Your Results'!$B$58/'Current System'!$B$5))-((('Base Calcs'!$J$82*1000*(sensitivity!$A10/100))-('Base Calcs'!$J$81*1000*'Base Calcs'!$K$81))/'Current System'!$B$5),-1)</f>
        <v>#DIV/0!</v>
      </c>
      <c r="E10" s="311" t="e">
        <f>ROUND('Your Results'!$J$12-('Your Results'!$B$50/'Current System'!$B$5)+((E$7*('Your Results'!$B$50/('Your Results'!$B$47+'Your Results'!$B$48)))/'Current System'!$B$5)+('Your Results'!$B$58/'Current System'!$B$5)-((('Base Calcs'!$J$82*1000*(sensitivity!$A10/100))-('Base Calcs'!$J$81*1000*'Base Calcs'!$K$81))/'Current System'!$B$5),-1)</f>
        <v>#DIV/0!</v>
      </c>
      <c r="F10" s="311" t="e">
        <f>ROUND('Your Results'!$J$12-('Your Results'!$B$50/'Current System'!$B$5)+((F$7*('Your Results'!$B$50/('Your Results'!$B$47+'Your Results'!$B$48)))/'Current System'!$B$5)+('Your Results'!$B$58/'Current System'!$B$5)-((('Base Calcs'!$J$82*1000*(sensitivity!$A10/100))-('Base Calcs'!$J$81*1000*'Base Calcs'!$K$81))/'Current System'!$B$5),-1)</f>
        <v>#DIV/0!</v>
      </c>
      <c r="G10" s="301"/>
      <c r="H10" s="301"/>
      <c r="I10" s="301"/>
      <c r="J10" s="301"/>
      <c r="K10" s="301"/>
      <c r="L10" s="301"/>
      <c r="M10" s="301"/>
      <c r="N10" s="896"/>
      <c r="O10" s="301"/>
      <c r="P10" s="301"/>
      <c r="Q10" s="299"/>
      <c r="R10" s="299"/>
      <c r="S10" s="299"/>
      <c r="T10" s="299"/>
      <c r="U10" s="299"/>
      <c r="V10" s="299"/>
      <c r="W10" s="299"/>
      <c r="X10" s="299"/>
      <c r="Y10" s="299"/>
      <c r="Z10" s="299"/>
      <c r="AA10" s="299"/>
      <c r="AB10" s="299"/>
      <c r="AC10" s="299"/>
      <c r="AD10" s="299"/>
      <c r="AE10" s="299"/>
      <c r="AF10" s="299"/>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c r="CA10" s="299"/>
    </row>
    <row r="11" spans="1:79" ht="15.75" thickTop="1" x14ac:dyDescent="0.25">
      <c r="A11" s="310">
        <f>A10*1.05</f>
        <v>0</v>
      </c>
      <c r="B11" s="312" t="e">
        <f>ROUND('Your Results'!$J$12-('Your Results'!$B$50/'Current System'!$B$5)+((B$7*('Your Results'!$B$50/('Your Results'!$B$47+'Your Results'!$B$48)))/'Current System'!$B$5)+('Your Results'!$B$58/'Current System'!$B$5)-((('Base Calcs'!$J$82*1000*(sensitivity!$A11/100))-('Base Calcs'!$J$81*1000*'Base Calcs'!$K$81))/'Current System'!$B$5),-1)</f>
        <v>#DIV/0!</v>
      </c>
      <c r="C11" s="312" t="e">
        <f>ROUND('Your Results'!$J$12-('Your Results'!$B$50/'Current System'!$B$5)+((C$7*('Your Results'!$B$50/('Your Results'!$B$47+'Your Results'!$B$48)))/'Current System'!$B$5)+('Your Results'!$B$58/'Current System'!$B$5)-((('Base Calcs'!$J$82*1000*(sensitivity!$A11/100))-('Base Calcs'!$J$81*1000*'Base Calcs'!$K$81))/'Current System'!$B$5),-1)</f>
        <v>#DIV/0!</v>
      </c>
      <c r="D11" s="311" t="e">
        <f>ROUND('Your Results'!$J$12-('Your Results'!$B$50/'Current System'!$B$5)+((D$7*('Your Results'!$B$50/('Your Results'!$B$47+'Your Results'!$B$48)))/'Current System'!$B$5)+('Your Results'!$B$58/'Current System'!$B$5)-((('Base Calcs'!$J$82*1000*(sensitivity!$A11/100))-('Base Calcs'!$J$81*1000*'Base Calcs'!$K$81))/'Current System'!$B$5),-1)</f>
        <v>#DIV/0!</v>
      </c>
      <c r="E11" s="311" t="e">
        <f>ROUND('Your Results'!$J$12-('Your Results'!$B$50/'Current System'!$B$5)+((E$7*('Your Results'!$B$50/('Your Results'!$B$47+'Your Results'!$B$48)))/'Current System'!$B$5)+('Your Results'!$B$58/'Current System'!$B$5)-((('Base Calcs'!$J$82*1000*(sensitivity!$A11/100))-('Base Calcs'!$J$81*1000*'Base Calcs'!$K$81))/'Current System'!$B$5),-1)</f>
        <v>#DIV/0!</v>
      </c>
      <c r="F11" s="311" t="e">
        <f>ROUND('Your Results'!$J$12-('Your Results'!$B$50/'Current System'!$B$5)+((F$7*('Your Results'!$B$50/('Your Results'!$B$47+'Your Results'!$B$48)))/'Current System'!$B$5)+('Your Results'!$B$58/'Current System'!$B$5)-((('Base Calcs'!$J$82*1000*(sensitivity!$A11/100))-('Base Calcs'!$J$81*1000*'Base Calcs'!$K$81))/'Current System'!$B$5),-1)</f>
        <v>#DIV/0!</v>
      </c>
      <c r="G11" s="301"/>
      <c r="H11" s="301"/>
      <c r="I11" s="301"/>
      <c r="J11" s="301"/>
      <c r="K11" s="301"/>
      <c r="L11" s="301"/>
      <c r="M11" s="301"/>
      <c r="N11" s="896"/>
      <c r="O11" s="301"/>
      <c r="P11" s="301"/>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c r="CA11" s="299"/>
    </row>
    <row r="12" spans="1:79" x14ac:dyDescent="0.25">
      <c r="A12" s="310">
        <f>A10*1.15</f>
        <v>0</v>
      </c>
      <c r="B12" s="312" t="e">
        <f>ROUND('Your Results'!$J$12-('Your Results'!$B$50/'Current System'!$B$5)+((B$7*('Your Results'!$B$50/('Your Results'!$B$47+'Your Results'!$B$48)))/'Current System'!$B$5)+('Your Results'!$B$58/'Current System'!$B$5)-((('Base Calcs'!$J$82*1000*(sensitivity!$A12/100))-('Base Calcs'!$J$81*1000*'Base Calcs'!$K$81))/'Current System'!$B$5),-1)</f>
        <v>#DIV/0!</v>
      </c>
      <c r="C12" s="312" t="e">
        <f>ROUND('Your Results'!$J$12-('Your Results'!$B$50/'Current System'!$B$5)+((C$7*('Your Results'!$B$50/('Your Results'!$B$47+'Your Results'!$B$48)))/'Current System'!$B$5)+('Your Results'!$B$58/'Current System'!$B$5)-((('Base Calcs'!$J$82*1000*(sensitivity!$A12/100))-('Base Calcs'!$J$81*1000*'Base Calcs'!$K$81))/'Current System'!$B$5),-1)</f>
        <v>#DIV/0!</v>
      </c>
      <c r="D12" s="311" t="e">
        <f>ROUND('Your Results'!$J$12-('Your Results'!$B$50/'Current System'!$B$5)+((D$7*('Your Results'!$B$50/('Your Results'!$B$47+'Your Results'!$B$48)))/'Current System'!$B$5)+('Your Results'!$B$58/'Current System'!$B$5)-((('Base Calcs'!$J$82*1000*(sensitivity!$A12/100))-('Base Calcs'!$J$81*1000*'Base Calcs'!$K$81))/'Current System'!$B$5),-1)</f>
        <v>#DIV/0!</v>
      </c>
      <c r="E12" s="311" t="e">
        <f>ROUND('Your Results'!$J$12-('Your Results'!$B$50/'Current System'!$B$5)+((E$7*('Your Results'!$B$50/('Your Results'!$B$47+'Your Results'!$B$48)))/'Current System'!$B$5)+('Your Results'!$B$58/'Current System'!$B$5)-((('Base Calcs'!$J$82*1000*(sensitivity!$A12/100))-('Base Calcs'!$J$81*1000*'Base Calcs'!$K$81))/'Current System'!$B$5),-1)</f>
        <v>#DIV/0!</v>
      </c>
      <c r="F12" s="311" t="e">
        <f>ROUND('Your Results'!$J$12-('Your Results'!$B$50/'Current System'!$B$5)+((F$7*('Your Results'!$B$50/('Your Results'!$B$47+'Your Results'!$B$48)))/'Current System'!$B$5)+('Your Results'!$B$58/'Current System'!$B$5)-((('Base Calcs'!$J$82*1000*(sensitivity!$A12/100))-('Base Calcs'!$J$81*1000*'Base Calcs'!$K$81))/'Current System'!$B$5),-1)</f>
        <v>#DIV/0!</v>
      </c>
      <c r="G12" s="301"/>
      <c r="H12" s="301"/>
      <c r="I12" s="301"/>
      <c r="J12" s="301"/>
      <c r="K12" s="301"/>
      <c r="L12" s="301"/>
      <c r="M12" s="301"/>
      <c r="N12" s="896"/>
      <c r="O12" s="301"/>
      <c r="P12" s="301"/>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299"/>
      <c r="BR12" s="299"/>
      <c r="BS12" s="299"/>
      <c r="BT12" s="299"/>
      <c r="BU12" s="299"/>
      <c r="BV12" s="299"/>
      <c r="BW12" s="299"/>
      <c r="BX12" s="299"/>
      <c r="BY12" s="299"/>
      <c r="BZ12" s="299"/>
      <c r="CA12" s="299"/>
    </row>
    <row r="13" spans="1:79" x14ac:dyDescent="0.25">
      <c r="A13" s="896"/>
      <c r="B13" s="896"/>
      <c r="C13" s="896"/>
      <c r="D13" s="896"/>
      <c r="E13" s="896"/>
      <c r="F13" s="896"/>
      <c r="G13" s="301"/>
      <c r="H13" s="301"/>
      <c r="I13" s="301"/>
      <c r="J13" s="301"/>
      <c r="K13" s="301"/>
      <c r="L13" s="301"/>
      <c r="M13" s="301"/>
      <c r="N13" s="896"/>
      <c r="O13" s="301"/>
      <c r="P13" s="301"/>
      <c r="Q13" s="299"/>
      <c r="R13" s="299"/>
      <c r="S13" s="299"/>
      <c r="T13" s="299"/>
      <c r="U13" s="299"/>
      <c r="V13" s="299"/>
      <c r="W13" s="299"/>
      <c r="X13" s="299"/>
      <c r="Y13" s="299"/>
      <c r="Z13" s="299"/>
      <c r="AA13" s="299"/>
      <c r="AB13" s="299"/>
      <c r="AC13" s="299"/>
      <c r="AD13" s="299"/>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c r="BD13" s="299"/>
      <c r="BE13" s="299"/>
      <c r="BF13" s="299"/>
      <c r="BG13" s="299"/>
      <c r="BH13" s="299"/>
      <c r="BI13" s="299"/>
      <c r="BJ13" s="299"/>
      <c r="BK13" s="299"/>
      <c r="BL13" s="299"/>
      <c r="BM13" s="299"/>
      <c r="BN13" s="299"/>
      <c r="BO13" s="299"/>
      <c r="BP13" s="299"/>
      <c r="BQ13" s="299"/>
      <c r="BR13" s="299"/>
      <c r="BS13" s="299"/>
      <c r="BT13" s="299"/>
      <c r="BU13" s="299"/>
      <c r="BV13" s="299"/>
      <c r="BW13" s="299"/>
      <c r="BX13" s="299"/>
      <c r="BY13" s="299"/>
      <c r="BZ13" s="299"/>
      <c r="CA13" s="299"/>
    </row>
    <row r="14" spans="1:79" x14ac:dyDescent="0.25">
      <c r="A14" s="896"/>
      <c r="B14" s="896"/>
      <c r="C14" s="896"/>
      <c r="D14" s="329"/>
      <c r="E14" s="896"/>
      <c r="F14" s="896"/>
      <c r="G14" s="301"/>
      <c r="H14" s="301"/>
      <c r="I14" s="301"/>
      <c r="J14" s="301"/>
      <c r="K14" s="301"/>
      <c r="L14" s="301"/>
      <c r="M14" s="301"/>
      <c r="N14" s="896"/>
      <c r="O14" s="301"/>
      <c r="P14" s="301"/>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c r="CA14" s="299"/>
    </row>
    <row r="15" spans="1:79" ht="15.75" x14ac:dyDescent="0.25">
      <c r="A15" s="306" t="s">
        <v>619</v>
      </c>
      <c r="B15" s="299"/>
      <c r="C15" s="299"/>
      <c r="D15" s="307" t="s">
        <v>814</v>
      </c>
      <c r="E15" s="299"/>
      <c r="F15" s="299"/>
      <c r="G15" s="301"/>
      <c r="H15" s="301"/>
      <c r="I15" s="301"/>
      <c r="J15" s="301"/>
      <c r="K15" s="301"/>
      <c r="L15" s="301"/>
      <c r="M15" s="301"/>
      <c r="N15" s="896"/>
      <c r="O15" s="301"/>
      <c r="P15" s="301"/>
      <c r="Q15" s="299"/>
      <c r="R15" s="299"/>
      <c r="S15" s="299"/>
      <c r="T15" s="299"/>
      <c r="U15" s="299"/>
      <c r="V15" s="299"/>
      <c r="W15" s="299"/>
      <c r="X15" s="299"/>
      <c r="Y15" s="299"/>
      <c r="Z15" s="299"/>
      <c r="AA15" s="299"/>
      <c r="AB15" s="299"/>
      <c r="AC15" s="299"/>
      <c r="AD15" s="299"/>
      <c r="AE15" s="299"/>
      <c r="AF15" s="299"/>
      <c r="AG15" s="299"/>
      <c r="AH15" s="299"/>
      <c r="AI15" s="299"/>
      <c r="AJ15" s="299"/>
      <c r="AK15" s="299"/>
      <c r="AL15" s="299"/>
      <c r="AM15" s="299"/>
      <c r="AN15" s="299"/>
      <c r="AO15" s="299"/>
      <c r="AP15" s="299"/>
      <c r="AQ15" s="299"/>
      <c r="AR15" s="299"/>
      <c r="AS15" s="299"/>
      <c r="AT15" s="299"/>
      <c r="AU15" s="299"/>
      <c r="AV15" s="299"/>
      <c r="AW15" s="299"/>
      <c r="AX15" s="299"/>
      <c r="AY15" s="299"/>
      <c r="AZ15" s="299"/>
      <c r="BA15" s="299"/>
      <c r="BB15" s="299"/>
      <c r="BC15" s="299"/>
      <c r="BD15" s="299"/>
      <c r="BE15" s="299"/>
      <c r="BF15" s="299"/>
      <c r="BG15" s="299"/>
      <c r="BH15" s="299"/>
      <c r="BI15" s="299"/>
      <c r="BJ15" s="299"/>
      <c r="BK15" s="299"/>
      <c r="BL15" s="299"/>
      <c r="BM15" s="299"/>
      <c r="BN15" s="299"/>
      <c r="BO15" s="299"/>
      <c r="BP15" s="299"/>
      <c r="BQ15" s="299"/>
      <c r="BR15" s="299"/>
      <c r="BS15" s="299"/>
      <c r="BT15" s="299"/>
      <c r="BU15" s="299"/>
      <c r="BV15" s="299"/>
      <c r="BW15" s="299"/>
      <c r="BX15" s="299"/>
      <c r="BY15" s="299"/>
      <c r="BZ15" s="299"/>
      <c r="CA15" s="299"/>
    </row>
    <row r="16" spans="1:79" x14ac:dyDescent="0.25">
      <c r="A16" s="299"/>
      <c r="B16" s="308">
        <f>D16*0.85</f>
        <v>0</v>
      </c>
      <c r="C16" s="309">
        <f>D16*0.95</f>
        <v>0</v>
      </c>
      <c r="D16" s="309">
        <f>'Your Results'!D47+'Your Results'!D48</f>
        <v>0</v>
      </c>
      <c r="E16" s="309">
        <f>D16*1.05</f>
        <v>0</v>
      </c>
      <c r="F16" s="309">
        <f>D16*1.15</f>
        <v>0</v>
      </c>
      <c r="G16" s="299"/>
      <c r="H16" s="299"/>
      <c r="I16" s="299"/>
      <c r="J16" s="299"/>
      <c r="K16" s="299"/>
      <c r="L16" s="299"/>
      <c r="M16" s="299"/>
      <c r="N16" s="299"/>
      <c r="O16" s="299"/>
      <c r="P16" s="299"/>
      <c r="Q16" s="299"/>
      <c r="R16" s="299"/>
      <c r="S16" s="299"/>
      <c r="T16" s="299"/>
      <c r="U16" s="299"/>
      <c r="V16" s="299"/>
      <c r="W16" s="299"/>
      <c r="X16" s="299"/>
      <c r="Y16" s="299"/>
      <c r="Z16" s="299">
        <v>0</v>
      </c>
      <c r="AA16" s="332">
        <v>1</v>
      </c>
      <c r="AB16" s="332">
        <v>2</v>
      </c>
      <c r="AC16" s="332">
        <v>3</v>
      </c>
      <c r="AD16" s="332">
        <v>4</v>
      </c>
      <c r="AE16" s="332">
        <v>5</v>
      </c>
      <c r="AF16" s="332">
        <v>6</v>
      </c>
      <c r="AG16" s="332">
        <v>7</v>
      </c>
      <c r="AH16" s="332">
        <v>8</v>
      </c>
      <c r="AI16" s="332">
        <v>9</v>
      </c>
      <c r="AJ16" s="333">
        <v>10</v>
      </c>
      <c r="AK16" s="299"/>
      <c r="AL16" s="299"/>
      <c r="AM16" s="299"/>
      <c r="AN16" s="299"/>
      <c r="AO16" s="299"/>
      <c r="AP16" s="299"/>
      <c r="AQ16" s="299"/>
      <c r="AR16" s="299"/>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299"/>
      <c r="CA16" s="299"/>
    </row>
    <row r="17" spans="1:79" x14ac:dyDescent="0.25">
      <c r="A17" s="389">
        <f>A19*0.85</f>
        <v>0</v>
      </c>
      <c r="B17" s="312" t="e">
        <f>ROUND('Your Results'!$L$12-('Your Results'!$D$50/'Current System'!$B$5)+((B$16*('Your Results'!$D$50/('Your Results'!$D$47+'Your Results'!$D$48)))/'Current System'!$B$5)+('Your Results'!$D$58/'Current System'!$B$5)-((('Base Calcs'!$J$82*1000*($A17/100))-('Base Calcs'!$J$81*1000*'Base Calcs'!$K$81))/'Current System'!$B$5),-1)</f>
        <v>#DIV/0!</v>
      </c>
      <c r="C17" s="312" t="e">
        <f>ROUND('Your Results'!$L$12-('Your Results'!$D$50/'Current System'!$B$5)+((C$16*('Your Results'!$D$50/('Your Results'!$D$47+'Your Results'!$D$48)))/'Current System'!$B$5)+('Your Results'!$D$58/'Current System'!$B$5)-((('Base Calcs'!$J$82*1000*($A17/100))-('Base Calcs'!$J$81*1000*'Base Calcs'!$K$81))/'Current System'!$B$5),-1)</f>
        <v>#DIV/0!</v>
      </c>
      <c r="D17" s="312" t="e">
        <f>ROUND('Your Results'!$L$12-('Your Results'!$D$50/'Current System'!$B$5)+((D$16*('Your Results'!$D$50/('Your Results'!$D$47+'Your Results'!$D$48)))/'Current System'!$B$5)+('Your Results'!$D$58/'Current System'!$B$5)-((('Base Calcs'!$J$82*1000*($A17/100))-('Base Calcs'!$J$81*1000*'Base Calcs'!$K$81))/'Current System'!$B$5),-1)</f>
        <v>#DIV/0!</v>
      </c>
      <c r="E17" s="312" t="e">
        <f>ROUND('Your Results'!$L$12-('Your Results'!$D$50/'Current System'!$B$5)+((E$16*('Your Results'!$D$50/('Your Results'!$D$47+'Your Results'!$D$48)))/'Current System'!$B$5)+('Your Results'!$D$58/'Current System'!$B$5)-((('Base Calcs'!$J$82*1000*($A17/100))-('Base Calcs'!$J$81*1000*'Base Calcs'!$K$81))/'Current System'!$B$5),-1)</f>
        <v>#DIV/0!</v>
      </c>
      <c r="F17" s="312" t="e">
        <f>ROUND('Your Results'!$L$12-('Your Results'!$D$50/'Current System'!$B$5)+((F$16*('Your Results'!$D$50/('Your Results'!$D$47+'Your Results'!$D$48)))/'Current System'!$B$5)+('Your Results'!$D$58/'Current System'!$B$5)-((('Base Calcs'!$J$82*1000*($A17/100))-('Base Calcs'!$J$81*1000*'Base Calcs'!$K$81))/'Current System'!$B$5),-1)</f>
        <v>#DIV/0!</v>
      </c>
      <c r="G17" s="299"/>
      <c r="H17" s="299"/>
      <c r="I17" s="299"/>
      <c r="J17" s="299"/>
      <c r="K17" s="299"/>
      <c r="L17" s="299"/>
      <c r="M17" s="299"/>
      <c r="N17" s="299"/>
      <c r="O17" s="299"/>
      <c r="P17" s="299"/>
      <c r="Q17" s="299"/>
      <c r="R17" s="299"/>
      <c r="S17" s="299"/>
      <c r="T17" s="299"/>
      <c r="U17" s="299"/>
      <c r="V17" s="299"/>
      <c r="W17" s="299"/>
      <c r="X17" s="299"/>
      <c r="Y17" s="299" t="s">
        <v>449</v>
      </c>
      <c r="Z17" s="331" t="e">
        <f>'Base Calcs'!B138</f>
        <v>#N/A</v>
      </c>
      <c r="AA17" s="331" t="e">
        <f>('Base Calcs'!C$113*('Your Results'!$D$47+'Your Results'!$D$48))+'Base Calcs'!C$115-'Base Calcs'!C$121-'Base Calcs'!C$126-'Base Calcs'!C$129</f>
        <v>#N/A</v>
      </c>
      <c r="AB17" s="331" t="e">
        <f>('Base Calcs'!D$113*('Your Results'!$D$47+'Your Results'!$D$48))+'Base Calcs'!D$115-'Base Calcs'!D$121-'Base Calcs'!D$126-'Base Calcs'!D$129</f>
        <v>#N/A</v>
      </c>
      <c r="AC17" s="331" t="e">
        <f>('Base Calcs'!E$113*('Your Results'!$D$47+'Your Results'!$D$48))+'Base Calcs'!E$115-'Base Calcs'!E$121-'Base Calcs'!E$126-'Base Calcs'!E$129</f>
        <v>#N/A</v>
      </c>
      <c r="AD17" s="331" t="e">
        <f>('Base Calcs'!F$113*('Your Results'!$D$47+'Your Results'!$D$48))+'Base Calcs'!F$115-'Base Calcs'!F$121-'Base Calcs'!F$126-'Base Calcs'!F$129</f>
        <v>#N/A</v>
      </c>
      <c r="AE17" s="331" t="e">
        <f>('Base Calcs'!G$113*('Your Results'!$D$47+'Your Results'!$D$48))+'Base Calcs'!G$115-'Base Calcs'!G$121-'Base Calcs'!G$126-'Base Calcs'!G$129</f>
        <v>#N/A</v>
      </c>
      <c r="AF17" s="331" t="e">
        <f>('Base Calcs'!H$113*('Your Results'!$D$47+'Your Results'!$D$48))+'Base Calcs'!H$115-'Base Calcs'!H$121-'Base Calcs'!H$126-'Base Calcs'!H$129</f>
        <v>#N/A</v>
      </c>
      <c r="AG17" s="331" t="e">
        <f>('Base Calcs'!I$113*('Your Results'!$D$47+'Your Results'!$D$48))+'Base Calcs'!I$115-'Base Calcs'!I$121-'Base Calcs'!I$126-'Base Calcs'!I$129</f>
        <v>#N/A</v>
      </c>
      <c r="AH17" s="331" t="e">
        <f>('Base Calcs'!J$113*('Your Results'!$D$47+'Your Results'!$D$48))+'Base Calcs'!J$115-'Base Calcs'!J$121-'Base Calcs'!J$126-'Base Calcs'!J$129</f>
        <v>#N/A</v>
      </c>
      <c r="AI17" s="331" t="e">
        <f>('Base Calcs'!K$113*('Your Results'!$D$47+'Your Results'!$D$48))+'Base Calcs'!K$115-'Base Calcs'!K$121-'Base Calcs'!K$126-'Base Calcs'!K$129</f>
        <v>#N/A</v>
      </c>
      <c r="AJ17" s="331" t="e">
        <f>('Base Calcs'!L$113*('Your Results'!$D$47+'Your Results'!$D$48))+'Base Calcs'!L$115-'Base Calcs'!L$121-'Base Calcs'!L$126-'Base Calcs'!L$129+SUM('Base Calcs'!$L$132:$L$136)</f>
        <v>#N/A</v>
      </c>
      <c r="AK17" s="299"/>
      <c r="AL17" s="299"/>
      <c r="AM17" s="299"/>
      <c r="AN17" s="299"/>
      <c r="AO17" s="299"/>
      <c r="AP17" s="299"/>
      <c r="AQ17" s="299"/>
      <c r="AR17" s="299"/>
      <c r="AS17" s="299"/>
      <c r="AT17" s="299"/>
      <c r="AU17" s="299"/>
      <c r="AV17" s="299"/>
      <c r="AW17" s="299"/>
      <c r="AX17" s="299"/>
      <c r="AY17" s="299"/>
      <c r="AZ17" s="299"/>
      <c r="BA17" s="299"/>
      <c r="BB17" s="299"/>
      <c r="BC17" s="299"/>
      <c r="BD17" s="299"/>
      <c r="BE17" s="299"/>
      <c r="BF17" s="299"/>
      <c r="BG17" s="299"/>
      <c r="BH17" s="299"/>
      <c r="BI17" s="299"/>
      <c r="BJ17" s="299"/>
      <c r="BK17" s="299"/>
      <c r="BL17" s="299"/>
      <c r="BM17" s="299"/>
      <c r="BN17" s="299"/>
      <c r="BO17" s="299"/>
      <c r="BP17" s="299"/>
      <c r="BQ17" s="299"/>
      <c r="BR17" s="299"/>
      <c r="BS17" s="299"/>
      <c r="BT17" s="299"/>
      <c r="BU17" s="299"/>
      <c r="BV17" s="299"/>
      <c r="BW17" s="299"/>
      <c r="BX17" s="299"/>
      <c r="BY17" s="299"/>
      <c r="BZ17" s="299"/>
      <c r="CA17" s="299"/>
    </row>
    <row r="18" spans="1:79" ht="19.5" thickBot="1" x14ac:dyDescent="0.35">
      <c r="A18" s="389">
        <f>A19*0.95</f>
        <v>0</v>
      </c>
      <c r="B18" s="312" t="e">
        <f>ROUND('Your Results'!$L$12-('Your Results'!$D$50/'Current System'!$B$5)+((B$16*('Your Results'!$D$50/('Your Results'!$D$47+'Your Results'!$D$48)))/'Current System'!$B$5)+('Your Results'!$D$58/'Current System'!$B$5)-((('Base Calcs'!$J$82*1000*($A18/100))-('Base Calcs'!$J$81*1000*'Base Calcs'!$K$81))/'Current System'!$B$5),-1)</f>
        <v>#DIV/0!</v>
      </c>
      <c r="C18" s="312" t="e">
        <f>ROUND('Your Results'!$L$12-('Your Results'!$D$50/'Current System'!$B$5)+((C$16*('Your Results'!$D$50/('Your Results'!$D$47+'Your Results'!$D$48)))/'Current System'!$B$5)+('Your Results'!$D$58/'Current System'!$B$5)-((('Base Calcs'!$J$82*1000*($A18/100))-('Base Calcs'!$J$81*1000*'Base Calcs'!$K$81))/'Current System'!$B$5),-1)</f>
        <v>#DIV/0!</v>
      </c>
      <c r="D18" s="312" t="e">
        <f>ROUND('Your Results'!$L$12-('Your Results'!$D$50/'Current System'!$B$5)+((D$16*('Your Results'!$D$50/('Your Results'!$D$47+'Your Results'!$D$48)))/'Current System'!$B$5)+('Your Results'!$D$58/'Current System'!$B$5)-((('Base Calcs'!$J$82*1000*($A18/100))-('Base Calcs'!$J$81*1000*'Base Calcs'!$K$81))/'Current System'!$B$5),-1)</f>
        <v>#DIV/0!</v>
      </c>
      <c r="E18" s="312" t="e">
        <f>ROUND('Your Results'!$L$12-('Your Results'!$D$50/'Current System'!$B$5)+((E$16*('Your Results'!$D$50/('Your Results'!$D$47+'Your Results'!$D$48)))/'Current System'!$B$5)+('Your Results'!$D$58/'Current System'!$B$5)-((('Base Calcs'!$J$82*1000*($A18/100))-('Base Calcs'!$J$81*1000*'Base Calcs'!$K$81))/'Current System'!$B$5),-1)</f>
        <v>#DIV/0!</v>
      </c>
      <c r="F18" s="312" t="e">
        <f>ROUND('Your Results'!$L$12-('Your Results'!$D$50/'Current System'!$B$5)+((F$16*('Your Results'!$D$50/('Your Results'!$D$47+'Your Results'!$D$48)))/'Current System'!$B$5)+('Your Results'!$D$58/'Current System'!$B$5)-((('Base Calcs'!$J$82*1000*($A18/100))-('Base Calcs'!$J$81*1000*'Base Calcs'!$K$81))/'Current System'!$B$5),-1)</f>
        <v>#DIV/0!</v>
      </c>
      <c r="G18" s="299"/>
      <c r="H18" s="334" t="s">
        <v>303</v>
      </c>
      <c r="I18" s="335"/>
      <c r="J18" s="335"/>
      <c r="K18" s="335"/>
      <c r="L18" s="299"/>
      <c r="M18" s="299"/>
      <c r="N18" s="299"/>
      <c r="O18" s="299"/>
      <c r="P18" s="299"/>
      <c r="Q18" s="299"/>
      <c r="R18" s="959" t="s">
        <v>815</v>
      </c>
      <c r="S18" s="299"/>
      <c r="T18" s="299"/>
      <c r="U18" s="299"/>
      <c r="V18" s="299"/>
      <c r="W18" s="299"/>
      <c r="X18" s="299"/>
      <c r="Y18" s="299" t="s">
        <v>451</v>
      </c>
      <c r="Z18" s="331" t="e">
        <f>'Your Value Calcs'!B131</f>
        <v>#N/A</v>
      </c>
      <c r="AA18" s="331" t="e">
        <f>('Your Value Calcs'!C104*('Your Results'!$B$47+'Your Results'!$B$48))+'Your Value Calcs'!C$106-'Your Value Calcs'!C$114-'Your Value Calcs'!C$119-'Your Value Calcs'!C$122</f>
        <v>#N/A</v>
      </c>
      <c r="AB18" s="331" t="e">
        <f>('Your Value Calcs'!D104*('Your Results'!$B$47+'Your Results'!$B$48))+'Your Value Calcs'!D$106-'Your Value Calcs'!D$114-'Your Value Calcs'!D$119-'Your Value Calcs'!D$122</f>
        <v>#N/A</v>
      </c>
      <c r="AC18" s="331" t="e">
        <f>('Your Value Calcs'!E104*('Your Results'!$B$47+'Your Results'!$B$48))+'Your Value Calcs'!E$106-'Your Value Calcs'!E$114-'Your Value Calcs'!E$119-'Your Value Calcs'!E$122</f>
        <v>#N/A</v>
      </c>
      <c r="AD18" s="331" t="e">
        <f>('Your Value Calcs'!F104*('Your Results'!$B$47+'Your Results'!$B$48))+'Your Value Calcs'!F$106-'Your Value Calcs'!F$114-'Your Value Calcs'!F$119-'Your Value Calcs'!F$122</f>
        <v>#N/A</v>
      </c>
      <c r="AE18" s="331" t="e">
        <f>('Your Value Calcs'!G104*('Your Results'!$B$47+'Your Results'!$B$48))+'Your Value Calcs'!G$106-'Your Value Calcs'!G$114-'Your Value Calcs'!G$119-'Your Value Calcs'!G$122</f>
        <v>#N/A</v>
      </c>
      <c r="AF18" s="331" t="e">
        <f>('Your Value Calcs'!H104*('Your Results'!$B$47+'Your Results'!$B$48))+'Your Value Calcs'!H$106-'Your Value Calcs'!H$114-'Your Value Calcs'!H$119-'Your Value Calcs'!H$122</f>
        <v>#N/A</v>
      </c>
      <c r="AG18" s="331" t="e">
        <f>('Your Value Calcs'!I104*('Your Results'!$B$47+'Your Results'!$B$48))+'Your Value Calcs'!I$106-'Your Value Calcs'!I$114-'Your Value Calcs'!I$119-'Your Value Calcs'!I$122</f>
        <v>#N/A</v>
      </c>
      <c r="AH18" s="331" t="e">
        <f>('Your Value Calcs'!J104*('Your Results'!$B$47+'Your Results'!$B$48))+'Your Value Calcs'!J$106-'Your Value Calcs'!J$114-'Your Value Calcs'!J$119-'Your Value Calcs'!J$122</f>
        <v>#N/A</v>
      </c>
      <c r="AI18" s="331" t="e">
        <f>('Your Value Calcs'!K104*('Your Results'!$B$47+'Your Results'!$B$48))+'Your Value Calcs'!K$106-'Your Value Calcs'!K$114-'Your Value Calcs'!K$119-'Your Value Calcs'!K$122</f>
        <v>#N/A</v>
      </c>
      <c r="AJ18" s="331" t="e">
        <f>('Your Value Calcs'!L104*('Your Results'!$B$47+'Your Results'!$B$48))+'Your Value Calcs'!L$106-'Your Value Calcs'!L$114-'Your Value Calcs'!L$119-'Your Value Calcs'!L$122+SUM('Your Value Calcs'!L125:L129)</f>
        <v>#N/A</v>
      </c>
      <c r="AK18" s="299"/>
      <c r="AL18" s="299"/>
      <c r="AM18" s="299"/>
      <c r="AN18" s="299"/>
      <c r="AO18" s="299"/>
      <c r="AP18" s="299"/>
      <c r="AQ18" s="299"/>
      <c r="AR18" s="299"/>
      <c r="AS18" s="299"/>
      <c r="AT18" s="299"/>
      <c r="AU18" s="299"/>
      <c r="AV18" s="299"/>
      <c r="AW18" s="299"/>
      <c r="AX18" s="299"/>
      <c r="AY18" s="299"/>
      <c r="AZ18" s="299"/>
      <c r="BA18" s="299"/>
      <c r="BB18" s="299"/>
      <c r="BC18" s="299"/>
      <c r="BD18" s="299"/>
      <c r="BE18" s="299"/>
      <c r="BF18" s="299"/>
      <c r="BG18" s="299"/>
      <c r="BH18" s="299"/>
      <c r="BI18" s="299"/>
      <c r="BJ18" s="299"/>
      <c r="BK18" s="299"/>
      <c r="BL18" s="299"/>
      <c r="BM18" s="299"/>
      <c r="BN18" s="299"/>
      <c r="BO18" s="299"/>
      <c r="BP18" s="299"/>
      <c r="BQ18" s="299"/>
      <c r="BR18" s="299"/>
      <c r="BS18" s="299"/>
      <c r="BT18" s="299"/>
      <c r="BU18" s="299"/>
      <c r="BV18" s="299"/>
      <c r="BW18" s="299"/>
      <c r="BX18" s="299"/>
      <c r="BY18" s="299"/>
      <c r="BZ18" s="299"/>
      <c r="CA18" s="299"/>
    </row>
    <row r="19" spans="1:79" ht="16.5" thickTop="1" thickBot="1" x14ac:dyDescent="0.3">
      <c r="A19" s="389">
        <f>IFERROR('Base Calcs'!K82*100,0)</f>
        <v>0</v>
      </c>
      <c r="B19" s="312" t="e">
        <f>ROUND('Your Results'!$L$12-('Your Results'!$D$50/'Current System'!$B$5)+((B$16*('Your Results'!$D$50/('Your Results'!$D$47+'Your Results'!$D$48)))/'Current System'!$B$5)+('Your Results'!$D$58/'Current System'!$B$5)-((('Base Calcs'!$J$82*1000*($A19/100))-('Base Calcs'!$J$81*1000*'Base Calcs'!$K$81))/'Current System'!$B$5),-1)</f>
        <v>#DIV/0!</v>
      </c>
      <c r="C19" s="312" t="e">
        <f>ROUND('Your Results'!$L$12-('Your Results'!$D$50/'Current System'!$B$5)+((C$16*('Your Results'!$D$50/('Your Results'!$D$47+'Your Results'!$D$48)))/'Current System'!$B$5)+('Your Results'!$D$58/'Current System'!$B$5)-((('Base Calcs'!$J$82*1000*($A19/100))-('Base Calcs'!$J$81*1000*'Base Calcs'!$K$81))/'Current System'!$B$5),-1)</f>
        <v>#DIV/0!</v>
      </c>
      <c r="D19" s="320" t="e">
        <f>ROUND('Your Results'!$L$12-('Your Results'!$D$50/'Current System'!$B$5)+((D$16*('Your Results'!$D$50/('Your Results'!$D$47+'Your Results'!$D$48)))/'Current System'!$B$5)+('Your Results'!$D$58/'Current System'!$B$5)-((('Base Calcs'!$J$82*1000*($A19/100))-('Base Calcs'!$J$81*1000*'Base Calcs'!$K$81))/'Current System'!$B$5),-1)</f>
        <v>#DIV/0!</v>
      </c>
      <c r="E19" s="312" t="e">
        <f>ROUND('Your Results'!$L$12-('Your Results'!$D$50/'Current System'!$B$5)+((E$16*('Your Results'!$D$50/('Your Results'!$D$47+'Your Results'!$D$48)))/'Current System'!$B$5)+('Your Results'!$D$58/'Current System'!$B$5)-((('Base Calcs'!$J$82*1000*($A19/100))-('Base Calcs'!$J$81*1000*'Base Calcs'!$K$81))/'Current System'!$B$5),-1)</f>
        <v>#DIV/0!</v>
      </c>
      <c r="F19" s="312" t="e">
        <f>ROUND('Your Results'!$L$12-('Your Results'!$D$50/'Current System'!$B$5)+((F$16*('Your Results'!$D$50/('Your Results'!$D$47+'Your Results'!$D$48)))/'Current System'!$B$5)+('Your Results'!$D$58/'Current System'!$B$5)-((('Base Calcs'!$J$82*1000*($A19/100))-('Base Calcs'!$J$81*1000*'Base Calcs'!$K$81))/'Current System'!$B$5),-1)</f>
        <v>#DIV/0!</v>
      </c>
      <c r="G19" s="299"/>
      <c r="H19" s="299"/>
      <c r="I19" s="299"/>
      <c r="J19" s="299"/>
      <c r="K19" s="299"/>
      <c r="L19" s="299"/>
      <c r="M19" s="299"/>
      <c r="N19" s="299"/>
      <c r="O19" s="299"/>
      <c r="P19" s="299"/>
      <c r="Q19" s="299"/>
      <c r="R19" s="959"/>
      <c r="S19" s="299"/>
      <c r="T19" s="299"/>
      <c r="U19" s="299"/>
      <c r="V19" s="299"/>
      <c r="W19" s="299"/>
      <c r="X19" s="299"/>
      <c r="Y19" s="299"/>
      <c r="Z19" s="299"/>
      <c r="AA19" s="338"/>
      <c r="AB19" s="338"/>
      <c r="AC19" s="338"/>
      <c r="AD19" s="338"/>
      <c r="AE19" s="338"/>
      <c r="AF19" s="338"/>
      <c r="AG19" s="338"/>
      <c r="AH19" s="338"/>
      <c r="AI19" s="338"/>
      <c r="AJ19" s="338"/>
      <c r="AK19" s="299"/>
      <c r="AL19" s="299"/>
      <c r="AM19" s="299"/>
      <c r="AN19" s="299"/>
      <c r="AO19" s="299"/>
      <c r="AP19" s="299"/>
      <c r="AQ19" s="299"/>
      <c r="AR19" s="299"/>
      <c r="AS19" s="299"/>
      <c r="AT19" s="299"/>
      <c r="AU19" s="299"/>
      <c r="AV19" s="299"/>
      <c r="AW19" s="299"/>
      <c r="AX19" s="299"/>
      <c r="AY19" s="299"/>
      <c r="AZ19" s="299"/>
      <c r="BA19" s="299"/>
      <c r="BB19" s="299"/>
      <c r="BC19" s="299"/>
      <c r="BD19" s="299"/>
      <c r="BE19" s="299"/>
      <c r="BF19" s="299"/>
      <c r="BG19" s="299"/>
      <c r="BH19" s="299"/>
      <c r="BI19" s="299"/>
      <c r="BJ19" s="299"/>
      <c r="BK19" s="299"/>
      <c r="BL19" s="299"/>
      <c r="BM19" s="299"/>
      <c r="BN19" s="299"/>
      <c r="BO19" s="299"/>
      <c r="BP19" s="299"/>
      <c r="BQ19" s="299"/>
      <c r="BR19" s="299"/>
      <c r="BS19" s="299"/>
      <c r="BT19" s="299"/>
      <c r="BU19" s="299"/>
      <c r="BV19" s="299"/>
      <c r="BW19" s="299"/>
      <c r="BX19" s="299"/>
      <c r="BY19" s="299"/>
      <c r="BZ19" s="299"/>
      <c r="CA19" s="299"/>
    </row>
    <row r="20" spans="1:79" ht="15.75" thickTop="1" x14ac:dyDescent="0.25">
      <c r="A20" s="389">
        <f>A19*1.05</f>
        <v>0</v>
      </c>
      <c r="B20" s="312" t="e">
        <f>ROUND('Your Results'!$L$12-('Your Results'!$D$50/'Current System'!$B$5)+((B$16*('Your Results'!$D$50/('Your Results'!$D$47+'Your Results'!$D$48)))/'Current System'!$B$5)+('Your Results'!$D$58/'Current System'!$B$5)-((('Base Calcs'!$J$82*1000*($A20/100))-('Base Calcs'!$J$81*1000*'Base Calcs'!$K$81))/'Current System'!$B$5),-1)</f>
        <v>#DIV/0!</v>
      </c>
      <c r="C20" s="312" t="e">
        <f>ROUND('Your Results'!$L$12-('Your Results'!$D$50/'Current System'!$B$5)+((C$16*('Your Results'!$D$50/('Your Results'!$D$47+'Your Results'!$D$48)))/'Current System'!$B$5)+('Your Results'!$D$58/'Current System'!$B$5)-((('Base Calcs'!$J$82*1000*($A20/100))-('Base Calcs'!$J$81*1000*'Base Calcs'!$K$81))/'Current System'!$B$5),-1)</f>
        <v>#DIV/0!</v>
      </c>
      <c r="D20" s="312" t="e">
        <f>ROUND('Your Results'!$L$12-('Your Results'!$D$50/'Current System'!$B$5)+((D$16*('Your Results'!$D$50/('Your Results'!$D$47+'Your Results'!$D$48)))/'Current System'!$B$5)+('Your Results'!$D$58/'Current System'!$B$5)-((('Base Calcs'!$J$82*1000*($A20/100))-('Base Calcs'!$J$81*1000*'Base Calcs'!$K$81))/'Current System'!$B$5),-1)</f>
        <v>#DIV/0!</v>
      </c>
      <c r="E20" s="312" t="e">
        <f>ROUND('Your Results'!$L$12-('Your Results'!$D$50/'Current System'!$B$5)+((E$16*('Your Results'!$D$50/('Your Results'!$D$47+'Your Results'!$D$48)))/'Current System'!$B$5)+('Your Results'!$D$58/'Current System'!$B$5)-((('Base Calcs'!$J$82*1000*($A20/100))-('Base Calcs'!$J$81*1000*'Base Calcs'!$K$81))/'Current System'!$B$5),-1)</f>
        <v>#DIV/0!</v>
      </c>
      <c r="F20" s="312" t="e">
        <f>ROUND('Your Results'!$L$12-('Your Results'!$D$50/'Current System'!$B$5)+((F$16*('Your Results'!$D$50/('Your Results'!$D$47+'Your Results'!$D$48)))/'Current System'!$B$5)+('Your Results'!$D$58/'Current System'!$B$5)-((('Base Calcs'!$J$82*1000*($A20/100))-('Base Calcs'!$J$81*1000*'Base Calcs'!$K$81))/'Current System'!$B$5),-1)</f>
        <v>#DIV/0!</v>
      </c>
      <c r="G20" s="299"/>
      <c r="H20" s="335" t="s">
        <v>446</v>
      </c>
      <c r="I20" s="299"/>
      <c r="J20" s="299"/>
      <c r="K20" s="299"/>
      <c r="L20" s="299"/>
      <c r="M20" s="299"/>
      <c r="N20" s="299"/>
      <c r="O20" s="299"/>
      <c r="P20" s="299"/>
      <c r="Q20" s="299"/>
      <c r="R20" s="95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c r="BQ20" s="299"/>
      <c r="BR20" s="299"/>
      <c r="BS20" s="299"/>
      <c r="BT20" s="299"/>
      <c r="BU20" s="299"/>
      <c r="BV20" s="299"/>
      <c r="BW20" s="299"/>
      <c r="BX20" s="299"/>
      <c r="BY20" s="299"/>
      <c r="BZ20" s="299"/>
      <c r="CA20" s="299"/>
    </row>
    <row r="21" spans="1:79" x14ac:dyDescent="0.25">
      <c r="A21" s="389">
        <f>A19*1.15</f>
        <v>0</v>
      </c>
      <c r="B21" s="312" t="e">
        <f>ROUND('Your Results'!$L$12-('Your Results'!$D$50/'Current System'!$B$5)+((B$16*('Your Results'!$D$50/('Your Results'!$D$47+'Your Results'!$D$48)))/'Current System'!$B$5)+('Your Results'!$D$58/'Current System'!$B$5)-((('Base Calcs'!$J$82*1000*($A21/100))-('Base Calcs'!$J$81*1000*'Base Calcs'!$K$81))/'Current System'!$B$5),-1)</f>
        <v>#DIV/0!</v>
      </c>
      <c r="C21" s="312" t="e">
        <f>ROUND('Your Results'!$L$12-('Your Results'!$D$50/'Current System'!$B$5)+((C$16*('Your Results'!$D$50/('Your Results'!$D$47+'Your Results'!$D$48)))/'Current System'!$B$5)+('Your Results'!$D$58/'Current System'!$B$5)-((('Base Calcs'!$J$82*1000*($A21/100))-('Base Calcs'!$J$81*1000*'Base Calcs'!$K$81))/'Current System'!$B$5),-1)</f>
        <v>#DIV/0!</v>
      </c>
      <c r="D21" s="312" t="e">
        <f>ROUND('Your Results'!$L$12-('Your Results'!$D$50/'Current System'!$B$5)+((D$16*('Your Results'!$D$50/('Your Results'!$D$47+'Your Results'!$D$48)))/'Current System'!$B$5)+('Your Results'!$D$58/'Current System'!$B$5)-((('Base Calcs'!$J$82*1000*($A21/100))-('Base Calcs'!$J$81*1000*'Base Calcs'!$K$81))/'Current System'!$B$5),-1)</f>
        <v>#DIV/0!</v>
      </c>
      <c r="E21" s="312" t="e">
        <f>ROUND('Your Results'!$L$12-('Your Results'!$D$50/'Current System'!$B$5)+((E$16*('Your Results'!$D$50/('Your Results'!$D$47+'Your Results'!$D$48)))/'Current System'!$B$5)+('Your Results'!$D$58/'Current System'!$B$5)-((('Base Calcs'!$J$82*1000*($A21/100))-('Base Calcs'!$J$81*1000*'Base Calcs'!$K$81))/'Current System'!$B$5),-1)</f>
        <v>#DIV/0!</v>
      </c>
      <c r="F21" s="312" t="e">
        <f>ROUND('Your Results'!$L$12-('Your Results'!$D$50/'Current System'!$B$5)+((F$16*('Your Results'!$D$50/('Your Results'!$D$47+'Your Results'!$D$48)))/'Current System'!$B$5)+('Your Results'!$D$58/'Current System'!$B$5)-((('Base Calcs'!$J$82*1000*($A21/100))-('Base Calcs'!$J$81*1000*'Base Calcs'!$K$81))/'Current System'!$B$5),-1)</f>
        <v>#DIV/0!</v>
      </c>
      <c r="G21" s="299"/>
      <c r="H21" s="299"/>
      <c r="I21" s="299"/>
      <c r="J21" s="299"/>
      <c r="K21" s="299"/>
      <c r="L21" s="1066" t="s">
        <v>386</v>
      </c>
      <c r="M21" s="1066"/>
      <c r="N21" s="299"/>
      <c r="O21" s="1066" t="s">
        <v>387</v>
      </c>
      <c r="P21" s="1066"/>
      <c r="Q21" s="299"/>
      <c r="R21" s="299"/>
      <c r="S21" s="299"/>
      <c r="T21" s="299"/>
      <c r="U21" s="299"/>
      <c r="V21" s="299"/>
      <c r="W21" s="299"/>
      <c r="X21" s="299"/>
      <c r="Y21" s="299"/>
      <c r="Z21" s="299"/>
      <c r="AA21" s="299"/>
      <c r="AB21" s="299"/>
      <c r="AC21" s="299"/>
      <c r="AD21" s="299"/>
      <c r="AE21" s="299"/>
      <c r="AF21" s="299"/>
      <c r="AG21" s="299"/>
      <c r="AH21" s="299"/>
      <c r="AI21" s="299"/>
      <c r="AJ21" s="299"/>
      <c r="AK21" s="299"/>
      <c r="AL21" s="299"/>
      <c r="AM21" s="299"/>
      <c r="AN21" s="299"/>
      <c r="AO21" s="299"/>
      <c r="AP21" s="299"/>
      <c r="AQ21" s="299"/>
      <c r="AR21" s="299"/>
      <c r="AS21" s="299"/>
      <c r="AT21" s="299"/>
      <c r="AU21" s="299"/>
      <c r="AV21" s="299"/>
      <c r="AW21" s="299"/>
      <c r="AX21" s="299"/>
      <c r="AY21" s="299"/>
      <c r="AZ21" s="299"/>
      <c r="BA21" s="299"/>
      <c r="BB21" s="299"/>
      <c r="BC21" s="299"/>
      <c r="BD21" s="299"/>
      <c r="BE21" s="299"/>
      <c r="BF21" s="299"/>
      <c r="BG21" s="299"/>
      <c r="BH21" s="299"/>
      <c r="BI21" s="299"/>
      <c r="BJ21" s="299"/>
      <c r="BK21" s="299"/>
      <c r="BL21" s="299"/>
      <c r="BM21" s="299"/>
      <c r="BN21" s="299"/>
      <c r="BO21" s="299"/>
      <c r="BP21" s="299"/>
      <c r="BQ21" s="299"/>
      <c r="BR21" s="299"/>
      <c r="BS21" s="299"/>
      <c r="BT21" s="299"/>
      <c r="BU21" s="299"/>
      <c r="BV21" s="299"/>
      <c r="BW21" s="299"/>
      <c r="BX21" s="299"/>
      <c r="BY21" s="299"/>
      <c r="BZ21" s="299"/>
      <c r="CA21" s="299"/>
    </row>
    <row r="22" spans="1:79" x14ac:dyDescent="0.25">
      <c r="A22" s="332"/>
      <c r="B22" s="332"/>
      <c r="C22" s="332"/>
      <c r="D22" s="332"/>
      <c r="E22" s="332"/>
      <c r="F22" s="299"/>
      <c r="G22" s="299"/>
      <c r="H22" s="340" t="s">
        <v>452</v>
      </c>
      <c r="I22" s="341"/>
      <c r="J22" s="341"/>
      <c r="K22" s="341"/>
      <c r="L22" s="299"/>
      <c r="M22" s="299"/>
      <c r="N22" s="341"/>
      <c r="O22" s="337">
        <f>'Your Results'!$B$47+'Your Results'!$B$48</f>
        <v>0</v>
      </c>
      <c r="P22" s="337">
        <f>'Your Results'!$D$47+'Your Results'!$D$48</f>
        <v>0</v>
      </c>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299"/>
      <c r="BR22" s="299"/>
      <c r="BS22" s="299"/>
      <c r="BT22" s="299"/>
      <c r="BU22" s="299"/>
      <c r="BV22" s="299"/>
      <c r="BW22" s="299"/>
      <c r="BX22" s="299"/>
      <c r="BY22" s="299"/>
      <c r="BZ22" s="299"/>
      <c r="CA22" s="299"/>
    </row>
    <row r="23" spans="1:79" x14ac:dyDescent="0.25">
      <c r="A23" s="343"/>
      <c r="B23" s="343"/>
      <c r="C23" s="343"/>
      <c r="D23" s="343"/>
      <c r="E23" s="343"/>
      <c r="F23" s="299"/>
      <c r="G23" s="299"/>
      <c r="H23" s="299" t="s">
        <v>334</v>
      </c>
      <c r="I23" s="299"/>
      <c r="J23" s="299"/>
      <c r="K23" s="299"/>
      <c r="L23" s="299"/>
      <c r="M23" s="299"/>
      <c r="N23" s="316"/>
      <c r="O23" s="299"/>
      <c r="P23" s="299"/>
      <c r="Q23" s="299"/>
      <c r="R23" s="299"/>
      <c r="S23" s="299"/>
      <c r="T23" s="299"/>
      <c r="U23" s="299"/>
      <c r="V23" s="299"/>
      <c r="W23" s="299"/>
      <c r="X23" s="299"/>
      <c r="Y23" s="299"/>
      <c r="Z23" s="299"/>
      <c r="AA23" s="299"/>
      <c r="AB23" s="299"/>
      <c r="AC23" s="299"/>
      <c r="AD23" s="299"/>
      <c r="AE23" s="299"/>
      <c r="AF23" s="299"/>
      <c r="AG23" s="299"/>
      <c r="AH23" s="299"/>
      <c r="AI23" s="299"/>
      <c r="AJ23" s="299"/>
      <c r="AK23" s="299"/>
      <c r="AL23" s="299"/>
      <c r="AM23" s="299"/>
      <c r="AN23" s="299"/>
      <c r="AO23" s="299"/>
      <c r="AP23" s="299"/>
      <c r="AQ23" s="299"/>
      <c r="AR23" s="299"/>
      <c r="AS23" s="299"/>
      <c r="AT23" s="299"/>
      <c r="AU23" s="299"/>
      <c r="AV23" s="299"/>
      <c r="AW23" s="299"/>
      <c r="AX23" s="299"/>
      <c r="AY23" s="299"/>
      <c r="AZ23" s="299"/>
      <c r="BA23" s="299"/>
      <c r="BB23" s="299"/>
      <c r="BC23" s="299"/>
      <c r="BD23" s="299"/>
      <c r="BE23" s="299"/>
      <c r="BF23" s="299"/>
      <c r="BG23" s="299"/>
      <c r="BH23" s="299"/>
      <c r="BI23" s="299"/>
      <c r="BJ23" s="299"/>
      <c r="BK23" s="299"/>
      <c r="BL23" s="299"/>
      <c r="BM23" s="299"/>
      <c r="BN23" s="299"/>
      <c r="BO23" s="299"/>
      <c r="BP23" s="299"/>
      <c r="BQ23" s="299"/>
      <c r="BR23" s="299"/>
      <c r="BS23" s="299"/>
      <c r="BT23" s="299"/>
      <c r="BU23" s="299"/>
      <c r="BV23" s="299"/>
      <c r="BW23" s="299"/>
      <c r="BX23" s="299"/>
      <c r="BY23" s="299"/>
      <c r="BZ23" s="299"/>
      <c r="CA23" s="299"/>
    </row>
    <row r="24" spans="1:79" x14ac:dyDescent="0.25">
      <c r="A24" s="299"/>
      <c r="B24" s="299"/>
      <c r="C24" s="299"/>
      <c r="D24" s="299"/>
      <c r="E24" s="299"/>
      <c r="F24" s="299"/>
      <c r="G24" s="299"/>
      <c r="H24" s="299" t="s">
        <v>447</v>
      </c>
      <c r="I24" s="299"/>
      <c r="J24" s="299"/>
      <c r="K24" s="299"/>
      <c r="L24" s="299"/>
      <c r="M24" s="299"/>
      <c r="N24" s="344"/>
      <c r="O24" s="299"/>
      <c r="P24" s="299"/>
      <c r="Q24" s="299"/>
      <c r="R24" s="299"/>
      <c r="S24" s="299"/>
      <c r="T24" s="299"/>
      <c r="U24" s="299"/>
      <c r="V24" s="299"/>
      <c r="W24" s="299"/>
      <c r="X24" s="299"/>
      <c r="Y24" s="299"/>
      <c r="Z24" s="299"/>
      <c r="AA24" s="299"/>
      <c r="AB24" s="299"/>
      <c r="AC24" s="299"/>
      <c r="AD24" s="299"/>
      <c r="AE24" s="299"/>
      <c r="AF24" s="299"/>
      <c r="AG24" s="299"/>
      <c r="AH24" s="299"/>
      <c r="AI24" s="299"/>
      <c r="AJ24" s="299"/>
      <c r="AK24" s="299"/>
      <c r="AL24" s="299"/>
      <c r="AM24" s="299"/>
      <c r="AN24" s="299"/>
      <c r="AO24" s="299"/>
      <c r="AP24" s="299"/>
      <c r="AQ24" s="299"/>
      <c r="AR24" s="299"/>
      <c r="AS24" s="299"/>
      <c r="AT24" s="299"/>
      <c r="AU24" s="299"/>
      <c r="AV24" s="299"/>
      <c r="AW24" s="299"/>
      <c r="AX24" s="299"/>
      <c r="AY24" s="299"/>
      <c r="AZ24" s="299"/>
      <c r="BA24" s="299"/>
      <c r="BB24" s="299"/>
      <c r="BC24" s="299"/>
      <c r="BD24" s="299"/>
      <c r="BE24" s="299"/>
      <c r="BF24" s="299"/>
      <c r="BG24" s="299"/>
      <c r="BH24" s="299"/>
      <c r="BI24" s="299"/>
      <c r="BJ24" s="299"/>
      <c r="BK24" s="299"/>
      <c r="BL24" s="299"/>
      <c r="BM24" s="299"/>
      <c r="BN24" s="299"/>
      <c r="BO24" s="299"/>
      <c r="BP24" s="299"/>
      <c r="BQ24" s="299"/>
      <c r="BR24" s="299"/>
      <c r="BS24" s="299"/>
      <c r="BT24" s="299"/>
      <c r="BU24" s="299"/>
      <c r="BV24" s="299"/>
      <c r="BW24" s="299"/>
      <c r="BX24" s="299"/>
      <c r="BY24" s="299"/>
      <c r="BZ24" s="299"/>
      <c r="CA24" s="299"/>
    </row>
    <row r="25" spans="1:79" x14ac:dyDescent="0.25">
      <c r="A25" s="299" t="s">
        <v>830</v>
      </c>
      <c r="B25" s="299"/>
      <c r="C25" s="299"/>
      <c r="D25" s="299"/>
      <c r="E25" s="299"/>
      <c r="F25" s="299"/>
      <c r="G25" s="299"/>
      <c r="H25" s="299"/>
      <c r="I25" s="299"/>
      <c r="J25" s="299"/>
      <c r="K25" s="299"/>
      <c r="L25" s="299"/>
      <c r="M25" s="299"/>
      <c r="N25" s="299"/>
      <c r="O25" s="299"/>
      <c r="P25" s="299"/>
      <c r="Q25" s="299"/>
      <c r="R25" s="299"/>
      <c r="S25" s="299"/>
      <c r="T25" s="299"/>
      <c r="U25" s="299"/>
      <c r="V25" s="299"/>
      <c r="W25" s="299"/>
      <c r="X25" s="299"/>
      <c r="Y25" s="299"/>
      <c r="Z25" s="338"/>
      <c r="AA25" s="299"/>
      <c r="AB25" s="299"/>
      <c r="AC25" s="299"/>
      <c r="AD25" s="299"/>
      <c r="AE25" s="299"/>
      <c r="AF25" s="299"/>
      <c r="AG25" s="299"/>
      <c r="AH25" s="299"/>
      <c r="AI25" s="299"/>
      <c r="AJ25" s="299"/>
      <c r="AK25" s="299"/>
      <c r="AL25" s="299"/>
      <c r="AM25" s="299"/>
      <c r="AN25" s="299"/>
      <c r="AO25" s="299"/>
      <c r="AP25" s="299"/>
      <c r="AQ25" s="299"/>
      <c r="AR25" s="299"/>
      <c r="AS25" s="299"/>
      <c r="AT25" s="299"/>
      <c r="AU25" s="299"/>
      <c r="AV25" s="299"/>
      <c r="AW25" s="299"/>
      <c r="AX25" s="299"/>
      <c r="AY25" s="299"/>
      <c r="AZ25" s="299"/>
      <c r="BA25" s="299"/>
      <c r="BB25" s="299"/>
      <c r="BC25" s="299"/>
      <c r="BD25" s="299"/>
      <c r="BE25" s="299"/>
      <c r="BF25" s="299"/>
      <c r="BG25" s="299"/>
      <c r="BH25" s="299"/>
      <c r="BI25" s="299"/>
      <c r="BJ25" s="299"/>
      <c r="BK25" s="299"/>
      <c r="BL25" s="299"/>
      <c r="BM25" s="299"/>
      <c r="BN25" s="299"/>
      <c r="BO25" s="299"/>
      <c r="BP25" s="299"/>
      <c r="BQ25" s="299"/>
      <c r="BR25" s="299"/>
      <c r="BS25" s="299"/>
      <c r="BT25" s="299"/>
      <c r="BU25" s="299"/>
      <c r="BV25" s="299"/>
      <c r="BW25" s="299"/>
      <c r="BX25" s="299"/>
      <c r="BY25" s="299"/>
      <c r="BZ25" s="299"/>
      <c r="CA25" s="299"/>
    </row>
    <row r="26" spans="1:79" x14ac:dyDescent="0.25">
      <c r="A26" s="299"/>
      <c r="B26" s="299"/>
      <c r="C26" s="299"/>
      <c r="D26" s="299"/>
      <c r="E26" s="299"/>
      <c r="F26" s="299"/>
      <c r="G26" s="299"/>
      <c r="H26" s="335" t="s">
        <v>448</v>
      </c>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c r="BM26" s="299"/>
      <c r="BN26" s="299"/>
      <c r="BO26" s="299"/>
      <c r="BP26" s="299"/>
      <c r="BQ26" s="299"/>
      <c r="BR26" s="299"/>
      <c r="BS26" s="299"/>
      <c r="BT26" s="299"/>
      <c r="BU26" s="299"/>
      <c r="BV26" s="299"/>
      <c r="BW26" s="299"/>
      <c r="BX26" s="299"/>
      <c r="BY26" s="299"/>
      <c r="BZ26" s="299"/>
      <c r="CA26" s="299"/>
    </row>
    <row r="27" spans="1:79" x14ac:dyDescent="0.25">
      <c r="A27" s="332" t="s">
        <v>500</v>
      </c>
      <c r="B27" s="332"/>
      <c r="C27" s="332"/>
      <c r="D27" s="332"/>
      <c r="E27" s="332"/>
      <c r="F27" s="299"/>
      <c r="G27" s="299"/>
      <c r="H27" s="299"/>
      <c r="I27" s="1065" t="s">
        <v>308</v>
      </c>
      <c r="J27" s="1065"/>
      <c r="K27" s="351"/>
      <c r="L27" s="1065" t="s">
        <v>386</v>
      </c>
      <c r="M27" s="1065"/>
      <c r="N27" s="313"/>
      <c r="O27" s="1065" t="s">
        <v>387</v>
      </c>
      <c r="P27" s="1065"/>
      <c r="Q27" s="299"/>
      <c r="R27" s="299"/>
      <c r="S27" s="299"/>
      <c r="T27" s="299"/>
      <c r="U27" s="299"/>
      <c r="V27" s="299"/>
      <c r="W27" s="299"/>
      <c r="X27" s="299"/>
      <c r="Y27" s="29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299"/>
      <c r="AX27" s="299"/>
      <c r="AY27" s="299"/>
      <c r="AZ27" s="299"/>
      <c r="BA27" s="299"/>
      <c r="BB27" s="299"/>
      <c r="BC27" s="299"/>
      <c r="BD27" s="299"/>
      <c r="BE27" s="299"/>
      <c r="BF27" s="299"/>
      <c r="BG27" s="299"/>
      <c r="BH27" s="299"/>
      <c r="BI27" s="299"/>
      <c r="BJ27" s="299"/>
      <c r="BK27" s="299"/>
      <c r="BL27" s="299"/>
      <c r="BM27" s="299"/>
      <c r="BN27" s="299"/>
      <c r="BO27" s="299"/>
      <c r="BP27" s="299"/>
      <c r="BQ27" s="299"/>
      <c r="BR27" s="299"/>
      <c r="BS27" s="299"/>
      <c r="BT27" s="299"/>
      <c r="BU27" s="299"/>
      <c r="BV27" s="299"/>
      <c r="BW27" s="299"/>
      <c r="BX27" s="299"/>
      <c r="BY27" s="299"/>
      <c r="BZ27" s="299"/>
      <c r="CA27" s="299"/>
    </row>
    <row r="28" spans="1:79" ht="15.75" x14ac:dyDescent="0.25">
      <c r="A28" s="306" t="s">
        <v>645</v>
      </c>
      <c r="B28" s="299"/>
      <c r="C28" s="299"/>
      <c r="D28" s="307" t="s">
        <v>814</v>
      </c>
      <c r="E28" s="299"/>
      <c r="F28" s="299"/>
      <c r="G28" s="299"/>
      <c r="H28" s="340" t="s">
        <v>452</v>
      </c>
      <c r="I28" s="337">
        <f>'Your Results'!$B$47+'Your Results'!$B$48</f>
        <v>0</v>
      </c>
      <c r="J28" s="337">
        <f>'Your Results'!$D$47+'Your Results'!$D$48</f>
        <v>0</v>
      </c>
      <c r="K28" s="340"/>
      <c r="L28" s="337">
        <f>'Your Results'!$B$47+'Your Results'!$B$48</f>
        <v>0</v>
      </c>
      <c r="M28" s="337">
        <f>'Your Results'!$D$47+'Your Results'!$D$48</f>
        <v>0</v>
      </c>
      <c r="N28" s="340"/>
      <c r="O28" s="337">
        <f>'Your Results'!$B$47+'Your Results'!$B$48</f>
        <v>0</v>
      </c>
      <c r="P28" s="337">
        <f>'Your Results'!$D$47+'Your Results'!$D$48</f>
        <v>0</v>
      </c>
      <c r="Q28" s="299"/>
      <c r="R28" s="959" t="s">
        <v>816</v>
      </c>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BB28" s="299"/>
      <c r="BC28" s="299"/>
      <c r="BD28" s="299"/>
      <c r="BE28" s="299"/>
      <c r="BF28" s="299"/>
      <c r="BG28" s="299"/>
      <c r="BH28" s="299"/>
      <c r="BI28" s="299"/>
      <c r="BJ28" s="299"/>
      <c r="BK28" s="299"/>
      <c r="BL28" s="299"/>
      <c r="BM28" s="299"/>
      <c r="BN28" s="299"/>
      <c r="BO28" s="299"/>
      <c r="BP28" s="299"/>
      <c r="BQ28" s="299"/>
      <c r="BR28" s="299"/>
      <c r="BS28" s="299"/>
      <c r="BT28" s="299"/>
      <c r="BU28" s="299"/>
      <c r="BV28" s="299"/>
      <c r="BW28" s="299"/>
      <c r="BX28" s="299"/>
      <c r="BY28" s="299"/>
      <c r="BZ28" s="299"/>
      <c r="CA28" s="299"/>
    </row>
    <row r="29" spans="1:79" x14ac:dyDescent="0.25">
      <c r="A29" s="299"/>
      <c r="B29" s="308">
        <f>D29*0.85</f>
        <v>0</v>
      </c>
      <c r="C29" s="309">
        <f>D29*0.95</f>
        <v>0</v>
      </c>
      <c r="D29" s="309">
        <f>'Your Results'!B47+'Your Results'!B48</f>
        <v>0</v>
      </c>
      <c r="E29" s="309">
        <f>D29*1.05</f>
        <v>0</v>
      </c>
      <c r="F29" s="309">
        <f>D29*1.15</f>
        <v>0</v>
      </c>
      <c r="G29" s="299"/>
      <c r="H29" s="299"/>
      <c r="I29" s="299"/>
      <c r="J29" s="299"/>
      <c r="K29" s="299"/>
      <c r="L29" s="299"/>
      <c r="M29" s="299"/>
      <c r="N29" s="299"/>
      <c r="O29" s="299"/>
      <c r="P29" s="299"/>
      <c r="Q29" s="299"/>
      <c r="R29" s="959"/>
      <c r="S29" s="299"/>
      <c r="T29" s="299"/>
      <c r="U29" s="299"/>
      <c r="V29" s="299"/>
      <c r="W29" s="299"/>
      <c r="X29" s="299"/>
      <c r="Y29" s="299"/>
      <c r="Z29" s="299"/>
      <c r="AA29" s="299"/>
      <c r="AB29" s="299"/>
      <c r="AC29" s="299"/>
      <c r="AD29" s="299"/>
      <c r="AE29" s="299"/>
      <c r="AF29" s="299"/>
      <c r="AG29" s="299"/>
      <c r="AH29" s="299"/>
      <c r="AI29" s="299"/>
      <c r="AJ29" s="299"/>
      <c r="AK29" s="299"/>
      <c r="AL29" s="299"/>
      <c r="AM29" s="299"/>
      <c r="AN29" s="299"/>
      <c r="AO29" s="299"/>
      <c r="AP29" s="299"/>
      <c r="AQ29" s="299"/>
      <c r="AR29" s="299"/>
      <c r="AS29" s="299"/>
      <c r="AT29" s="299"/>
      <c r="AU29" s="299"/>
      <c r="AV29" s="299"/>
      <c r="AW29" s="299"/>
      <c r="AX29" s="299"/>
      <c r="AY29" s="299"/>
      <c r="AZ29" s="299"/>
      <c r="BA29" s="299"/>
      <c r="BB29" s="299"/>
      <c r="BC29" s="299"/>
      <c r="BD29" s="299"/>
      <c r="BE29" s="299"/>
      <c r="BF29" s="299"/>
      <c r="BG29" s="299"/>
      <c r="BH29" s="299"/>
      <c r="BI29" s="299"/>
      <c r="BJ29" s="299"/>
      <c r="BK29" s="299"/>
      <c r="BL29" s="299"/>
      <c r="BM29" s="299"/>
      <c r="BN29" s="299"/>
      <c r="BO29" s="299"/>
      <c r="BP29" s="299"/>
      <c r="BQ29" s="299"/>
      <c r="BR29" s="299"/>
      <c r="BS29" s="299"/>
      <c r="BT29" s="299"/>
      <c r="BU29" s="299"/>
      <c r="BV29" s="299"/>
      <c r="BW29" s="299"/>
      <c r="BX29" s="299"/>
      <c r="BY29" s="299"/>
      <c r="BZ29" s="299"/>
      <c r="CA29" s="299"/>
    </row>
    <row r="30" spans="1:79" x14ac:dyDescent="0.25">
      <c r="A30" s="310">
        <f>A32*0.5</f>
        <v>0</v>
      </c>
      <c r="B30" s="311" t="e">
        <f>ROUND(((('Your Results'!$D$12*B$29)+'Base Calcs'!$E$161-'Base Calcs'!$E$201)/'Current System'!$B$5)+((((($A30-$A$32)*1000*11)/VLOOKUP('Your Results'!$D$8,'Reference Sheet'!$AD$3:$AJ$8,7,FALSE))*B$29)/'Current System'!$B$5),-1)</f>
        <v>#N/A</v>
      </c>
      <c r="C30" s="311" t="e">
        <f>ROUND(((('Your Results'!$D$12*C$29)+'Base Calcs'!$E$161-'Base Calcs'!$E$201)/'Current System'!$B$5)+((((($A30-$A$32)*1000*11)/VLOOKUP('Your Results'!$D$8,'Reference Sheet'!$AD$3:$AJ$8,7,FALSE))*C$29)/'Current System'!$B$5),-1)</f>
        <v>#N/A</v>
      </c>
      <c r="D30" s="311" t="e">
        <f>ROUND(((('Your Results'!$D$12*D$29)+'Base Calcs'!$E$161-'Base Calcs'!$E$201)/'Current System'!$B$5)+((((($A30-$A$32)*1000*11)/VLOOKUP('Your Results'!$D$8,'Reference Sheet'!$AD$3:$AJ$8,7,FALSE))*D$29)/'Current System'!$B$5),-1)</f>
        <v>#N/A</v>
      </c>
      <c r="E30" s="312" t="e">
        <f>ROUND(((('Your Results'!$D$12*E$29)+'Base Calcs'!$E$161-'Base Calcs'!$E$201)/'Current System'!$B$5)+((((($A30-$A$32)*1000*11)/VLOOKUP('Your Results'!$D$8,'Reference Sheet'!$AD$3:$AJ$8,7,FALSE))*E$29)/'Current System'!$B$5),-1)</f>
        <v>#N/A</v>
      </c>
      <c r="F30" s="312" t="e">
        <f>ROUND(((('Your Results'!$D$12*F$29)+'Base Calcs'!$E$161-'Base Calcs'!$E$201)/'Current System'!$B$5)+((((($A30-$A$32)*1000*11)/VLOOKUP('Your Results'!$D$8,'Reference Sheet'!$AD$3:$AJ$8,7,FALSE))*F$29)/'Current System'!$B$5),-1)</f>
        <v>#N/A</v>
      </c>
      <c r="G30" s="335"/>
      <c r="H30" s="299" t="s">
        <v>250</v>
      </c>
      <c r="I30" s="331" t="e">
        <f>'Base Calcs'!C163</f>
        <v>#N/A</v>
      </c>
      <c r="J30" s="331" t="e">
        <f>'Base Calcs'!C9*('Your Results'!D47+'Your Results'!D48)+'Base Calcs'!C161</f>
        <v>#N/A</v>
      </c>
      <c r="K30" s="331"/>
      <c r="L30" s="331" t="e">
        <f>'Base Calcs'!E163</f>
        <v>#N/A</v>
      </c>
      <c r="M30" s="331" t="e">
        <f>'Base Calcs'!E9*('Your Results'!D47+'Your Results'!D48)+'Base Calcs'!E161</f>
        <v>#N/A</v>
      </c>
      <c r="N30" s="331"/>
      <c r="O30" s="331" t="e">
        <f>('Your Value Calcs'!E9*('Your Results'!B47+'Your Results'!B48))+'Your Value Calcs'!E154+'Your Value Calcs'!E155</f>
        <v>#N/A</v>
      </c>
      <c r="P30" s="331" t="e">
        <f>'Your Value Calcs'!$E$157</f>
        <v>#N/A</v>
      </c>
      <c r="Q30" s="299"/>
      <c r="R30" s="299"/>
      <c r="S30" s="299"/>
      <c r="T30" s="299"/>
      <c r="U30" s="299"/>
      <c r="V30" s="299"/>
      <c r="W30" s="299"/>
      <c r="X30" s="299"/>
      <c r="Y30" s="299"/>
      <c r="Z30" s="299"/>
      <c r="AA30" s="299"/>
      <c r="AB30" s="299"/>
      <c r="AC30" s="299"/>
      <c r="AD30" s="299"/>
      <c r="AE30" s="299"/>
      <c r="AF30" s="299"/>
      <c r="AG30" s="299"/>
      <c r="AH30" s="299"/>
      <c r="AI30" s="299"/>
      <c r="AJ30" s="299"/>
      <c r="AK30" s="299"/>
      <c r="AL30" s="299"/>
      <c r="AM30" s="299"/>
      <c r="AN30" s="299"/>
      <c r="AO30" s="299"/>
      <c r="AP30" s="299"/>
      <c r="AQ30" s="299"/>
      <c r="AR30" s="299"/>
      <c r="AS30" s="299"/>
      <c r="AT30" s="299"/>
      <c r="AU30" s="299"/>
      <c r="AV30" s="299"/>
      <c r="AW30" s="299"/>
      <c r="AX30" s="299"/>
      <c r="AY30" s="299"/>
      <c r="AZ30" s="299"/>
      <c r="BA30" s="299"/>
      <c r="BB30" s="299"/>
      <c r="BC30" s="299"/>
      <c r="BD30" s="299"/>
      <c r="BE30" s="299"/>
      <c r="BF30" s="299"/>
      <c r="BG30" s="299"/>
      <c r="BH30" s="299"/>
      <c r="BI30" s="299"/>
      <c r="BJ30" s="299"/>
      <c r="BK30" s="299"/>
      <c r="BL30" s="299"/>
      <c r="BM30" s="299"/>
      <c r="BN30" s="299"/>
      <c r="BO30" s="299"/>
      <c r="BP30" s="299"/>
      <c r="BQ30" s="299"/>
      <c r="BR30" s="299"/>
      <c r="BS30" s="299"/>
      <c r="BT30" s="299"/>
      <c r="BU30" s="299"/>
      <c r="BV30" s="299"/>
      <c r="BW30" s="299"/>
      <c r="BX30" s="299"/>
      <c r="BY30" s="299"/>
      <c r="BZ30" s="299"/>
      <c r="CA30" s="299"/>
    </row>
    <row r="31" spans="1:79" ht="15.75" thickBot="1" x14ac:dyDescent="0.3">
      <c r="A31" s="310">
        <f>A32*0.75</f>
        <v>0</v>
      </c>
      <c r="B31" s="311" t="e">
        <f>ROUND(((('Your Results'!$D$12*B$29)+'Base Calcs'!$E$161-'Base Calcs'!$E$201)/'Current System'!$B$5)+((((($A31-$A$32)*1000*11)/VLOOKUP('Your Results'!$D$8,'Reference Sheet'!$AD$3:$AJ$8,7,FALSE))*B$29)/'Current System'!$B$5),-1)</f>
        <v>#N/A</v>
      </c>
      <c r="C31" s="311" t="e">
        <f>ROUND(((('Your Results'!$D$12*C$29)+'Base Calcs'!$E$161-'Base Calcs'!$E$201)/'Current System'!$B$5)+((((($A31-$A$32)*1000*11)/VLOOKUP('Your Results'!$D$8,'Reference Sheet'!$AD$3:$AJ$8,7,FALSE))*C$29)/'Current System'!$B$5),-1)</f>
        <v>#N/A</v>
      </c>
      <c r="D31" s="311" t="e">
        <f>ROUND(((('Your Results'!$D$12*D$29)+'Base Calcs'!$E$161-'Base Calcs'!$E$201)/'Current System'!$B$5)+((((($A31-$A$32)*1000*11)/VLOOKUP('Your Results'!$D$8,'Reference Sheet'!$AD$3:$AJ$8,7,FALSE))*D$29)/'Current System'!$B$5),-1)</f>
        <v>#N/A</v>
      </c>
      <c r="E31" s="312" t="e">
        <f>ROUND(((('Your Results'!$D$12*E$29)+'Base Calcs'!$E$161-'Base Calcs'!$E$201)/'Current System'!$B$5)+((((($A31-$A$32)*1000*11)/VLOOKUP('Your Results'!$D$8,'Reference Sheet'!$AD$3:$AJ$8,7,FALSE))*E$29)/'Current System'!$B$5),-1)</f>
        <v>#N/A</v>
      </c>
      <c r="F31" s="312" t="e">
        <f>ROUND(((('Your Results'!$D$12*F$29)+'Base Calcs'!$E$161-'Base Calcs'!$E$201)/'Current System'!$B$5)+((((($A31-$A$32)*1000*11)/VLOOKUP('Your Results'!$D$8,'Reference Sheet'!$AD$3:$AJ$8,7,FALSE))*F$29)/'Current System'!$B$5),-1)</f>
        <v>#N/A</v>
      </c>
      <c r="G31" s="335"/>
      <c r="H31" s="299" t="s">
        <v>251</v>
      </c>
      <c r="I31" s="331" t="e">
        <f>'Base Calcs'!C201-'Base Calcs'!C199</f>
        <v>#N/A</v>
      </c>
      <c r="J31" s="331" t="e">
        <f>I31</f>
        <v>#N/A</v>
      </c>
      <c r="K31" s="331"/>
      <c r="L31" s="331" t="e">
        <f>'Base Calcs'!E201-'Base Calcs'!E199</f>
        <v>#N/A</v>
      </c>
      <c r="M31" s="331" t="e">
        <f>L31</f>
        <v>#N/A</v>
      </c>
      <c r="N31" s="331"/>
      <c r="O31" s="331" t="e">
        <f>P31</f>
        <v>#N/A</v>
      </c>
      <c r="P31" s="331" t="e">
        <f>'Your Value Calcs'!$E$196-'Your Value Calcs'!$E$194</f>
        <v>#N/A</v>
      </c>
      <c r="Q31" s="299"/>
      <c r="R31" s="959" t="s">
        <v>817</v>
      </c>
      <c r="S31" s="299"/>
      <c r="T31" s="299"/>
      <c r="U31" s="299"/>
      <c r="V31" s="299"/>
      <c r="W31" s="299"/>
      <c r="X31" s="299"/>
      <c r="Y31" s="299"/>
      <c r="Z31" s="299"/>
      <c r="AA31" s="299"/>
      <c r="AB31" s="299"/>
      <c r="AC31" s="299"/>
      <c r="AD31" s="299"/>
      <c r="AE31" s="299"/>
      <c r="AF31" s="299"/>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299"/>
      <c r="BI31" s="299"/>
      <c r="BJ31" s="299"/>
      <c r="BK31" s="299"/>
      <c r="BL31" s="299"/>
      <c r="BM31" s="299"/>
      <c r="BN31" s="299"/>
      <c r="BO31" s="299"/>
      <c r="BP31" s="299"/>
      <c r="BQ31" s="299"/>
      <c r="BR31" s="299"/>
      <c r="BS31" s="299"/>
      <c r="BT31" s="299"/>
      <c r="BU31" s="299"/>
      <c r="BV31" s="299"/>
      <c r="BW31" s="299"/>
      <c r="BX31" s="299"/>
      <c r="BY31" s="299"/>
      <c r="BZ31" s="299"/>
      <c r="CA31" s="299"/>
    </row>
    <row r="32" spans="1:79" ht="16.5" thickTop="1" thickBot="1" x14ac:dyDescent="0.3">
      <c r="A32" s="310">
        <f>'Your Results'!D38</f>
        <v>0</v>
      </c>
      <c r="B32" s="311" t="e">
        <f>ROUND(((('Your Results'!$D$12*B$29)+'Base Calcs'!$E$161-'Base Calcs'!$E$201)/'Current System'!$B$5)+((((($A32-$A$32)*1000*11)/VLOOKUP('Your Results'!$D$8,'Reference Sheet'!$AD$3:$AJ$8,7,FALSE))*B$29)/'Current System'!$B$5),-1)</f>
        <v>#N/A</v>
      </c>
      <c r="C32" s="311" t="e">
        <f>ROUND(((('Your Results'!$D$12*C$29)+'Base Calcs'!$E$161-'Base Calcs'!$E$201)/'Current System'!$B$5)+((((($A32-$A$32)*1000*11)/VLOOKUP('Your Results'!$D$8,'Reference Sheet'!$AD$3:$AJ$8,7,FALSE))*C$29)/'Current System'!$B$5),-1)</f>
        <v>#N/A</v>
      </c>
      <c r="D32" s="320" t="e">
        <f>ROUND(((('Your Results'!$D$12*D$29)+'Base Calcs'!$E$161-'Base Calcs'!$E$201)/'Current System'!$B$5)+((((($A32-$A$32)*1000*11)/VLOOKUP('Your Results'!$D$8,'Reference Sheet'!$AD$3:$AJ$8,7,FALSE))*D$29)/'Current System'!$B$5),-1)</f>
        <v>#N/A</v>
      </c>
      <c r="E32" s="311" t="e">
        <f>ROUND(((('Your Results'!$D$12*E$29)+'Base Calcs'!$E$161-'Base Calcs'!$E$201)/'Current System'!$B$5)+((((($A32-$A$32)*1000*11)/VLOOKUP('Your Results'!$D$8,'Reference Sheet'!$AD$3:$AJ$8,7,FALSE))*E$29)/'Current System'!$B$5),-1)</f>
        <v>#N/A</v>
      </c>
      <c r="F32" s="311" t="e">
        <f>ROUND(((('Your Results'!$D$12*F$29)+'Base Calcs'!$E$161-'Base Calcs'!$E$201)/'Current System'!$B$5)+((((($A32-$A$32)*1000*11)/VLOOKUP('Your Results'!$D$8,'Reference Sheet'!$AD$3:$AJ$8,7,FALSE))*F$29)/'Current System'!$B$5),-1)</f>
        <v>#N/A</v>
      </c>
      <c r="G32" s="315"/>
      <c r="H32" s="354" t="s">
        <v>337</v>
      </c>
      <c r="I32" s="355" t="e">
        <f>I30-I31</f>
        <v>#N/A</v>
      </c>
      <c r="J32" s="355" t="e">
        <f>J30-J31</f>
        <v>#N/A</v>
      </c>
      <c r="K32" s="355"/>
      <c r="L32" s="355" t="e">
        <f>L30-L31</f>
        <v>#N/A</v>
      </c>
      <c r="M32" s="355" t="e">
        <f>M30-M31</f>
        <v>#N/A</v>
      </c>
      <c r="N32" s="355"/>
      <c r="O32" s="355" t="e">
        <f>O30-O31</f>
        <v>#N/A</v>
      </c>
      <c r="P32" s="355" t="e">
        <f>P30-P31</f>
        <v>#N/A</v>
      </c>
      <c r="Q32" s="299"/>
      <c r="R32" s="959"/>
      <c r="S32" s="299"/>
      <c r="T32" s="299"/>
      <c r="U32" s="299"/>
      <c r="V32" s="299"/>
      <c r="W32" s="299"/>
      <c r="X32" s="299"/>
      <c r="Y32" s="299"/>
      <c r="Z32" s="299"/>
      <c r="AA32" s="299"/>
      <c r="AB32" s="299"/>
      <c r="AC32" s="299"/>
      <c r="AD32" s="299"/>
      <c r="AE32" s="299"/>
      <c r="AF32" s="299"/>
      <c r="AG32" s="299"/>
      <c r="AH32" s="299"/>
      <c r="AI32" s="299"/>
      <c r="AJ32" s="299"/>
      <c r="AK32" s="299"/>
      <c r="AL32" s="299"/>
      <c r="AM32" s="299"/>
      <c r="AN32" s="299"/>
      <c r="AO32" s="299"/>
      <c r="AP32" s="299"/>
      <c r="AQ32" s="299"/>
      <c r="AR32" s="299"/>
      <c r="AS32" s="299"/>
      <c r="AT32" s="299"/>
      <c r="AU32" s="299"/>
      <c r="AV32" s="299"/>
      <c r="AW32" s="299"/>
      <c r="AX32" s="299"/>
      <c r="AY32" s="299"/>
      <c r="AZ32" s="299"/>
      <c r="BA32" s="299"/>
      <c r="BB32" s="299"/>
      <c r="BC32" s="299"/>
      <c r="BD32" s="299"/>
      <c r="BE32" s="299"/>
      <c r="BF32" s="299"/>
      <c r="BG32" s="299"/>
      <c r="BH32" s="299"/>
      <c r="BI32" s="299"/>
      <c r="BJ32" s="299"/>
      <c r="BK32" s="299"/>
      <c r="BL32" s="299"/>
      <c r="BM32" s="299"/>
      <c r="BN32" s="299"/>
      <c r="BO32" s="299"/>
      <c r="BP32" s="299"/>
      <c r="BQ32" s="299"/>
      <c r="BR32" s="299"/>
      <c r="BS32" s="299"/>
      <c r="BT32" s="299"/>
      <c r="BU32" s="299"/>
      <c r="BV32" s="299"/>
      <c r="BW32" s="299"/>
      <c r="BX32" s="299"/>
      <c r="BY32" s="299"/>
      <c r="BZ32" s="299"/>
      <c r="CA32" s="299"/>
    </row>
    <row r="33" spans="1:79" ht="15.75" thickTop="1" x14ac:dyDescent="0.25">
      <c r="A33" s="310">
        <f>A32*1.25</f>
        <v>0</v>
      </c>
      <c r="B33" s="312" t="e">
        <f>ROUND(((('Your Results'!$D$12*B$29)+'Base Calcs'!$E$161-'Base Calcs'!$E$201)/'Current System'!$B$5)+((((($A33-$A$32)*1000*11)/VLOOKUP('Your Results'!$D$8,'Reference Sheet'!$AD$3:$AJ$8,7,FALSE))*B$29)/'Current System'!$B$5),-1)</f>
        <v>#N/A</v>
      </c>
      <c r="C33" s="312" t="e">
        <f>ROUND(((('Your Results'!$D$12*C$29)+'Base Calcs'!$E$161-'Base Calcs'!$E$201)/'Current System'!$B$5)+((((($A33-$A$32)*1000*11)/VLOOKUP('Your Results'!$D$8,'Reference Sheet'!$AD$3:$AJ$8,7,FALSE))*C$29)/'Current System'!$B$5),-1)</f>
        <v>#N/A</v>
      </c>
      <c r="D33" s="312" t="e">
        <f>ROUND(((('Your Results'!$D$12*D$29)+'Base Calcs'!$E$161-'Base Calcs'!$E$201)/'Current System'!$B$5)+((((($A33-$A$32)*1000*11)/VLOOKUP('Your Results'!$D$8,'Reference Sheet'!$AD$3:$AJ$8,7,FALSE))*D$29)/'Current System'!$B$5),-1)</f>
        <v>#N/A</v>
      </c>
      <c r="E33" s="311" t="e">
        <f>ROUND(((('Your Results'!$D$12*E$29)+'Base Calcs'!$E$161-'Base Calcs'!$E$201)/'Current System'!$B$5)+((((($A33-$A$32)*1000*11)/VLOOKUP('Your Results'!$D$8,'Reference Sheet'!$AD$3:$AJ$8,7,FALSE))*E$29)/'Current System'!$B$5),-1)</f>
        <v>#N/A</v>
      </c>
      <c r="F33" s="311" t="e">
        <f>ROUND(((('Your Results'!$D$12*F$29)+'Base Calcs'!$E$161-'Base Calcs'!$E$201)/'Current System'!$B$5)+((((($A33-$A$32)*1000*11)/VLOOKUP('Your Results'!$D$8,'Reference Sheet'!$AD$3:$AJ$8,7,FALSE))*F$29)/'Current System'!$B$5),-1)</f>
        <v>#N/A</v>
      </c>
      <c r="G33" s="315"/>
      <c r="H33" s="356" t="s">
        <v>338</v>
      </c>
      <c r="I33" s="357" t="e">
        <f>'Base Calcs'!C199</f>
        <v>#N/A</v>
      </c>
      <c r="J33" s="357" t="e">
        <f>I33</f>
        <v>#N/A</v>
      </c>
      <c r="K33" s="357"/>
      <c r="L33" s="357" t="e">
        <f>'Base Calcs'!E199</f>
        <v>#N/A</v>
      </c>
      <c r="M33" s="357" t="e">
        <f>L33</f>
        <v>#N/A</v>
      </c>
      <c r="N33" s="357"/>
      <c r="O33" s="357" t="e">
        <f>P33</f>
        <v>#N/A</v>
      </c>
      <c r="P33" s="357" t="e">
        <f>'Your Value Calcs'!$E$194</f>
        <v>#N/A</v>
      </c>
      <c r="Q33" s="299"/>
      <c r="R33" s="959"/>
      <c r="S33" s="299"/>
      <c r="T33" s="299"/>
      <c r="U33" s="299"/>
      <c r="V33" s="299"/>
      <c r="W33" s="299"/>
      <c r="X33" s="299"/>
      <c r="Y33" s="299"/>
      <c r="Z33" s="299"/>
      <c r="AA33" s="299"/>
      <c r="AB33" s="299"/>
      <c r="AC33" s="299"/>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BB33" s="299"/>
      <c r="BC33" s="299"/>
      <c r="BD33" s="299"/>
      <c r="BE33" s="299"/>
      <c r="BF33" s="299"/>
      <c r="BG33" s="299"/>
      <c r="BH33" s="299"/>
      <c r="BI33" s="299"/>
      <c r="BJ33" s="299"/>
      <c r="BK33" s="299"/>
      <c r="BL33" s="299"/>
      <c r="BM33" s="299"/>
      <c r="BN33" s="299"/>
      <c r="BO33" s="299"/>
      <c r="BP33" s="299"/>
      <c r="BQ33" s="299"/>
      <c r="BR33" s="299"/>
      <c r="BS33" s="299"/>
      <c r="BT33" s="299"/>
      <c r="BU33" s="299"/>
      <c r="BV33" s="299"/>
      <c r="BW33" s="299"/>
      <c r="BX33" s="299"/>
      <c r="BY33" s="299"/>
      <c r="BZ33" s="299"/>
      <c r="CA33" s="299"/>
    </row>
    <row r="34" spans="1:79" x14ac:dyDescent="0.25">
      <c r="A34" s="310">
        <f>A32*1.5</f>
        <v>0</v>
      </c>
      <c r="B34" s="312" t="e">
        <f>ROUND(((('Your Results'!$D$12*B$29)+'Base Calcs'!$E$161-'Base Calcs'!$E$201)/'Current System'!$B$5)+((((($A34-$A$32)*1000*11)/VLOOKUP('Your Results'!$D$8,'Reference Sheet'!$AD$3:$AJ$8,7,FALSE))*B$29)/'Current System'!$B$5),-1)</f>
        <v>#N/A</v>
      </c>
      <c r="C34" s="312" t="e">
        <f>ROUND(((('Your Results'!$D$12*C$29)+'Base Calcs'!$E$161-'Base Calcs'!$E$201)/'Current System'!$B$5)+((((($A34-$A$32)*1000*11)/VLOOKUP('Your Results'!$D$8,'Reference Sheet'!$AD$3:$AJ$8,7,FALSE))*C$29)/'Current System'!$B$5),-1)</f>
        <v>#N/A</v>
      </c>
      <c r="D34" s="312" t="e">
        <f>ROUND(((('Your Results'!$D$12*D$29)+'Base Calcs'!$E$161-'Base Calcs'!$E$201)/'Current System'!$B$5)+((((($A34-$A$32)*1000*11)/VLOOKUP('Your Results'!$D$8,'Reference Sheet'!$AD$3:$AJ$8,7,FALSE))*D$29)/'Current System'!$B$5),-1)</f>
        <v>#N/A</v>
      </c>
      <c r="E34" s="311" t="e">
        <f>ROUND(((('Your Results'!$D$12*E$29)+'Base Calcs'!$E$161-'Base Calcs'!$E$201)/'Current System'!$B$5)+((((($A34-$A$32)*1000*11)/VLOOKUP('Your Results'!$D$8,'Reference Sheet'!$AD$3:$AJ$8,7,FALSE))*E$29)/'Current System'!$B$5),-1)</f>
        <v>#N/A</v>
      </c>
      <c r="F34" s="311" t="e">
        <f>ROUND(((('Your Results'!$D$12*F$29)+'Base Calcs'!$E$161-'Base Calcs'!$E$201)/'Current System'!$B$5)+((((($A34-$A$32)*1000*11)/VLOOKUP('Your Results'!$D$8,'Reference Sheet'!$AD$3:$AJ$8,7,FALSE))*F$29)/'Current System'!$B$5),-1)</f>
        <v>#N/A</v>
      </c>
      <c r="G34" s="315"/>
      <c r="H34" s="354" t="s">
        <v>316</v>
      </c>
      <c r="I34" s="299"/>
      <c r="J34" s="299"/>
      <c r="K34" s="355"/>
      <c r="L34" s="299"/>
      <c r="M34" s="299"/>
      <c r="N34" s="355"/>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299"/>
      <c r="AN34" s="299"/>
      <c r="AO34" s="299"/>
      <c r="AP34" s="299"/>
      <c r="AQ34" s="299"/>
      <c r="AR34" s="299"/>
      <c r="AS34" s="299"/>
      <c r="AT34" s="299"/>
      <c r="AU34" s="299"/>
      <c r="AV34" s="299"/>
      <c r="AW34" s="299"/>
      <c r="AX34" s="299"/>
      <c r="AY34" s="299"/>
      <c r="AZ34" s="299"/>
      <c r="BA34" s="299"/>
      <c r="BB34" s="299"/>
      <c r="BC34" s="299"/>
      <c r="BD34" s="299"/>
      <c r="BE34" s="299"/>
      <c r="BF34" s="299"/>
      <c r="BG34" s="299"/>
      <c r="BH34" s="299"/>
      <c r="BI34" s="299"/>
      <c r="BJ34" s="299"/>
      <c r="BK34" s="299"/>
      <c r="BL34" s="299"/>
      <c r="BM34" s="299"/>
      <c r="BN34" s="299"/>
      <c r="BO34" s="299"/>
      <c r="BP34" s="299"/>
      <c r="BQ34" s="299"/>
      <c r="BR34" s="299"/>
      <c r="BS34" s="299"/>
      <c r="BT34" s="299"/>
      <c r="BU34" s="299"/>
      <c r="BV34" s="299"/>
      <c r="BW34" s="299"/>
      <c r="BX34" s="299"/>
      <c r="BY34" s="299"/>
      <c r="BZ34" s="299"/>
      <c r="CA34" s="299"/>
    </row>
    <row r="35" spans="1:79" x14ac:dyDescent="0.25">
      <c r="A35" s="299"/>
      <c r="B35" s="299"/>
      <c r="C35" s="299"/>
      <c r="D35" s="299"/>
      <c r="E35" s="299"/>
      <c r="F35" s="299"/>
      <c r="G35" s="315"/>
      <c r="H35" s="356" t="s">
        <v>339</v>
      </c>
      <c r="I35" s="357" t="e">
        <f>'Base Calcs'!C205</f>
        <v>#N/A</v>
      </c>
      <c r="J35" s="357" t="e">
        <f>I35</f>
        <v>#N/A</v>
      </c>
      <c r="K35" s="357"/>
      <c r="L35" s="357" t="e">
        <f>'Base Calcs'!E205</f>
        <v>#N/A</v>
      </c>
      <c r="M35" s="357" t="e">
        <f>L35</f>
        <v>#N/A</v>
      </c>
      <c r="N35" s="357"/>
      <c r="O35" s="357" t="e">
        <f>P35</f>
        <v>#N/A</v>
      </c>
      <c r="P35" s="357" t="e">
        <f>'Your Value Calcs'!$E$200</f>
        <v>#N/A</v>
      </c>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AT35" s="299"/>
      <c r="AU35" s="299"/>
      <c r="AV35" s="299"/>
      <c r="AW35" s="299"/>
      <c r="AX35" s="299"/>
      <c r="AY35" s="299"/>
      <c r="AZ35" s="299"/>
      <c r="BA35" s="299"/>
      <c r="BB35" s="299"/>
      <c r="BC35" s="299"/>
      <c r="BD35" s="299"/>
      <c r="BE35" s="299"/>
      <c r="BF35" s="299"/>
      <c r="BG35" s="299"/>
      <c r="BH35" s="299"/>
      <c r="BI35" s="299"/>
      <c r="BJ35" s="299"/>
      <c r="BK35" s="299"/>
      <c r="BL35" s="299"/>
      <c r="BM35" s="299"/>
      <c r="BN35" s="299"/>
      <c r="BO35" s="299"/>
      <c r="BP35" s="299"/>
      <c r="BQ35" s="299"/>
      <c r="BR35" s="299"/>
      <c r="BS35" s="299"/>
      <c r="BT35" s="299"/>
      <c r="BU35" s="299"/>
      <c r="BV35" s="299"/>
      <c r="BW35" s="299"/>
      <c r="BX35" s="299"/>
      <c r="BY35" s="299"/>
      <c r="BZ35" s="299"/>
      <c r="CA35" s="299"/>
    </row>
    <row r="36" spans="1:79" ht="15.75" thickBot="1" x14ac:dyDescent="0.3">
      <c r="A36" s="299"/>
      <c r="B36" s="299"/>
      <c r="C36" s="299"/>
      <c r="D36" s="299"/>
      <c r="E36" s="299"/>
      <c r="F36" s="299"/>
      <c r="G36" s="359"/>
      <c r="H36" s="347" t="s">
        <v>340</v>
      </c>
      <c r="I36" s="299"/>
      <c r="J36" s="299"/>
      <c r="K36" s="348"/>
      <c r="L36" s="299"/>
      <c r="M36" s="299"/>
      <c r="N36" s="348"/>
      <c r="O36" s="299"/>
      <c r="P36" s="299"/>
      <c r="Q36" s="299"/>
      <c r="R36" s="299"/>
      <c r="S36" s="299"/>
      <c r="T36" s="299"/>
      <c r="U36" s="299"/>
      <c r="V36" s="299"/>
      <c r="W36" s="299"/>
      <c r="X36" s="299"/>
      <c r="Y36" s="299"/>
      <c r="Z36" s="299"/>
      <c r="AA36" s="299"/>
      <c r="AB36" s="299"/>
      <c r="AC36" s="299"/>
      <c r="AD36" s="299"/>
      <c r="AE36" s="299"/>
      <c r="AF36" s="299"/>
      <c r="AG36" s="299"/>
      <c r="AH36" s="299"/>
      <c r="AI36" s="299"/>
      <c r="AJ36" s="299"/>
      <c r="AK36" s="299"/>
      <c r="AL36" s="299"/>
      <c r="AM36" s="299"/>
      <c r="AN36" s="299"/>
      <c r="AO36" s="299"/>
      <c r="AP36" s="299"/>
      <c r="AQ36" s="299"/>
      <c r="AR36" s="299"/>
      <c r="AS36" s="299"/>
      <c r="AT36" s="299"/>
      <c r="AU36" s="299"/>
      <c r="AV36" s="299"/>
      <c r="AW36" s="299"/>
      <c r="AX36" s="299"/>
      <c r="AY36" s="299"/>
      <c r="AZ36" s="299"/>
      <c r="BA36" s="299"/>
      <c r="BB36" s="299"/>
      <c r="BC36" s="299"/>
      <c r="BD36" s="299"/>
      <c r="BE36" s="299"/>
      <c r="BF36" s="299"/>
      <c r="BG36" s="299"/>
      <c r="BH36" s="299"/>
      <c r="BI36" s="299"/>
      <c r="BJ36" s="299"/>
      <c r="BK36" s="299"/>
      <c r="BL36" s="299"/>
      <c r="BM36" s="299"/>
      <c r="BN36" s="299"/>
      <c r="BO36" s="299"/>
      <c r="BP36" s="299"/>
      <c r="BQ36" s="299"/>
      <c r="BR36" s="299"/>
      <c r="BS36" s="299"/>
      <c r="BT36" s="299"/>
      <c r="BU36" s="299"/>
      <c r="BV36" s="299"/>
      <c r="BW36" s="299"/>
      <c r="BX36" s="299"/>
      <c r="BY36" s="299"/>
      <c r="BZ36" s="299"/>
      <c r="CA36" s="299"/>
    </row>
    <row r="37" spans="1:79" ht="15.75" thickTop="1" x14ac:dyDescent="0.25">
      <c r="A37" s="299" t="s">
        <v>651</v>
      </c>
      <c r="B37" s="299"/>
      <c r="C37" s="299"/>
      <c r="D37" s="299"/>
      <c r="E37" s="299"/>
      <c r="F37" s="299"/>
      <c r="G37" s="359"/>
      <c r="H37" s="364"/>
      <c r="I37" s="331"/>
      <c r="J37" s="331"/>
      <c r="K37" s="331"/>
      <c r="L37" s="331"/>
      <c r="M37" s="299"/>
      <c r="N37" s="299"/>
      <c r="O37" s="299"/>
      <c r="P37" s="299"/>
      <c r="Q37" s="299"/>
      <c r="R37" s="299"/>
      <c r="S37" s="299"/>
      <c r="T37" s="299"/>
      <c r="U37" s="299"/>
      <c r="V37" s="299"/>
      <c r="W37" s="299"/>
      <c r="X37" s="299"/>
      <c r="Y37" s="299"/>
      <c r="Z37" s="299"/>
      <c r="AA37" s="299"/>
      <c r="AB37" s="299"/>
      <c r="AC37" s="299"/>
      <c r="AD37" s="299"/>
      <c r="AE37" s="299"/>
      <c r="AF37" s="299"/>
      <c r="AG37" s="299"/>
      <c r="AH37" s="299"/>
      <c r="AI37" s="299"/>
      <c r="AJ37" s="299"/>
      <c r="AK37" s="299"/>
      <c r="AL37" s="299"/>
      <c r="AM37" s="299"/>
      <c r="AN37" s="299"/>
      <c r="AO37" s="299"/>
      <c r="AP37" s="299"/>
      <c r="AQ37" s="299"/>
      <c r="AR37" s="299"/>
      <c r="AS37" s="299"/>
      <c r="AT37" s="299"/>
      <c r="AU37" s="299"/>
      <c r="AV37" s="299"/>
      <c r="AW37" s="299"/>
      <c r="AX37" s="299"/>
      <c r="AY37" s="299"/>
      <c r="AZ37" s="299"/>
      <c r="BA37" s="299"/>
      <c r="BB37" s="299"/>
      <c r="BC37" s="299"/>
      <c r="BD37" s="299"/>
      <c r="BE37" s="299"/>
      <c r="BF37" s="299"/>
      <c r="BG37" s="299"/>
      <c r="BH37" s="299"/>
      <c r="BI37" s="299"/>
      <c r="BJ37" s="299"/>
      <c r="BK37" s="299"/>
      <c r="BL37" s="299"/>
      <c r="BM37" s="299"/>
      <c r="BN37" s="299"/>
      <c r="BO37" s="299"/>
      <c r="BP37" s="299"/>
      <c r="BQ37" s="299"/>
      <c r="BR37" s="299"/>
      <c r="BS37" s="299"/>
      <c r="BT37" s="299"/>
      <c r="BU37" s="299"/>
      <c r="BV37" s="299"/>
      <c r="BW37" s="299"/>
      <c r="BX37" s="299"/>
      <c r="BY37" s="299"/>
      <c r="BZ37" s="299"/>
      <c r="CA37" s="299"/>
    </row>
    <row r="38" spans="1:79" ht="18.75" x14ac:dyDescent="0.3">
      <c r="A38" s="306" t="s">
        <v>645</v>
      </c>
      <c r="B38" s="299"/>
      <c r="C38" s="299"/>
      <c r="D38" s="307" t="s">
        <v>814</v>
      </c>
      <c r="E38" s="299"/>
      <c r="F38" s="299"/>
      <c r="G38" s="359"/>
      <c r="H38" s="368"/>
      <c r="I38" s="331"/>
      <c r="J38" s="331"/>
      <c r="K38" s="331"/>
      <c r="L38" s="369" t="s">
        <v>334</v>
      </c>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B38" s="299"/>
      <c r="BC38" s="299"/>
      <c r="BD38" s="299"/>
      <c r="BE38" s="299"/>
      <c r="BF38" s="299"/>
      <c r="BG38" s="299"/>
      <c r="BH38" s="299"/>
      <c r="BI38" s="299"/>
      <c r="BJ38" s="299"/>
      <c r="BK38" s="299"/>
      <c r="BL38" s="299"/>
      <c r="BM38" s="299"/>
      <c r="BN38" s="299"/>
      <c r="BO38" s="299"/>
      <c r="BP38" s="299"/>
      <c r="BQ38" s="299"/>
      <c r="BR38" s="299"/>
      <c r="BS38" s="299"/>
      <c r="BT38" s="299"/>
      <c r="BU38" s="299"/>
      <c r="BV38" s="299"/>
      <c r="BW38" s="299"/>
      <c r="BX38" s="299"/>
      <c r="BY38" s="299"/>
      <c r="BZ38" s="299"/>
      <c r="CA38" s="299"/>
    </row>
    <row r="39" spans="1:79" x14ac:dyDescent="0.25">
      <c r="A39" s="299"/>
      <c r="B39" s="308">
        <f>D39*0.85</f>
        <v>0</v>
      </c>
      <c r="C39" s="309">
        <f>D39*0.95</f>
        <v>0</v>
      </c>
      <c r="D39" s="309">
        <f>'Your Results'!D47+'Your Results'!D48</f>
        <v>0</v>
      </c>
      <c r="E39" s="309">
        <f>D39*1.05</f>
        <v>0</v>
      </c>
      <c r="F39" s="309">
        <f>D39*1.15</f>
        <v>0</v>
      </c>
      <c r="G39" s="359"/>
      <c r="H39" s="364"/>
      <c r="I39" s="331"/>
      <c r="J39" s="331"/>
      <c r="K39" s="331"/>
      <c r="L39" s="331"/>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299"/>
      <c r="AJ39" s="299"/>
      <c r="AK39" s="299"/>
      <c r="AL39" s="299"/>
      <c r="AM39" s="299"/>
      <c r="AN39" s="299"/>
      <c r="AO39" s="299"/>
      <c r="AP39" s="299"/>
      <c r="AQ39" s="299"/>
      <c r="AR39" s="299"/>
      <c r="AS39" s="299"/>
      <c r="AT39" s="299"/>
      <c r="AU39" s="299"/>
      <c r="AV39" s="299"/>
      <c r="AW39" s="299"/>
      <c r="AX39" s="299"/>
      <c r="AY39" s="299"/>
      <c r="AZ39" s="299"/>
      <c r="BA39" s="299"/>
      <c r="BB39" s="299"/>
      <c r="BC39" s="299"/>
      <c r="BD39" s="299"/>
      <c r="BE39" s="299"/>
      <c r="BF39" s="299"/>
      <c r="BG39" s="299"/>
      <c r="BH39" s="299"/>
      <c r="BI39" s="299"/>
      <c r="BJ39" s="299"/>
      <c r="BK39" s="299"/>
      <c r="BL39" s="299"/>
      <c r="BM39" s="299"/>
      <c r="BN39" s="299"/>
      <c r="BO39" s="299"/>
      <c r="BP39" s="299"/>
      <c r="BQ39" s="299"/>
      <c r="BR39" s="299"/>
      <c r="BS39" s="299"/>
      <c r="BT39" s="299"/>
      <c r="BU39" s="299"/>
      <c r="BV39" s="299"/>
      <c r="BW39" s="299"/>
      <c r="BX39" s="299"/>
      <c r="BY39" s="299"/>
      <c r="BZ39" s="299"/>
      <c r="CA39" s="299"/>
    </row>
    <row r="40" spans="1:79" x14ac:dyDescent="0.25">
      <c r="A40" s="310">
        <f>A42*0.5</f>
        <v>0</v>
      </c>
      <c r="B40" s="311" t="e">
        <f>ROUND(((('Your Results'!$D$12*B$39)+'Your Value Calcs'!$E$154-'Your Value Calcs'!$E$196)/'Current System'!$B$5)+(((($A40-$A$42)*1000*11)/VLOOKUP('Your Results'!$D$8,'Reference Sheet'!$AD$3:$AJ$8,7,FALSE)*B$39)/'Current System'!$B$5),-1)</f>
        <v>#N/A</v>
      </c>
      <c r="C40" s="311" t="e">
        <f>ROUND(((('Your Results'!$D$12*C$39)+'Your Value Calcs'!$E$154-'Your Value Calcs'!$E$196)/'Current System'!$B$5)+(((($A40-$A$42)*1000*11)/VLOOKUP('Your Results'!$D$8,'Reference Sheet'!$AD$3:$AJ$8,7,FALSE)*C$39)/'Current System'!$B$5),-1)</f>
        <v>#N/A</v>
      </c>
      <c r="D40" s="311" t="e">
        <f>ROUND(((('Your Results'!$D$12*D$39)+'Your Value Calcs'!$E$154-'Your Value Calcs'!$E$196)/'Current System'!$B$5)+(((($A40-$A$42)*1000*11)/VLOOKUP('Your Results'!$D$8,'Reference Sheet'!$AD$3:$AJ$8,7,FALSE)*D$39)/'Current System'!$B$5),-1)</f>
        <v>#N/A</v>
      </c>
      <c r="E40" s="312" t="e">
        <f>ROUND(((('Your Results'!$D$12*E$39)+'Your Value Calcs'!$E$154-'Your Value Calcs'!$E$196)/'Current System'!$B$5)+(((($A40-$A$42)*1000*11)/VLOOKUP('Your Results'!$D$8,'Reference Sheet'!$AD$3:$AJ$8,7,FALSE)*E$39)/'Current System'!$B$5),-1)</f>
        <v>#N/A</v>
      </c>
      <c r="F40" s="312" t="e">
        <f>ROUND(((('Your Results'!$D$12*F$39)+'Your Value Calcs'!$E$154-'Your Value Calcs'!$E$196)/'Current System'!$B$5)+(((($A40-$A$42)*1000*11)/VLOOKUP('Your Results'!$D$8,'Reference Sheet'!$AD$3:$AJ$8,7,FALSE)*F$39)/'Current System'!$B$5),-1)</f>
        <v>#N/A</v>
      </c>
      <c r="G40" s="370"/>
      <c r="H40" s="299"/>
      <c r="I40" s="299"/>
      <c r="J40" s="371"/>
      <c r="K40" s="371"/>
      <c r="L40" s="371"/>
      <c r="M40" s="300"/>
      <c r="N40" s="300"/>
      <c r="O40" s="300"/>
      <c r="P40" s="299"/>
      <c r="Q40" s="299"/>
      <c r="R40" s="299"/>
      <c r="S40" s="299"/>
      <c r="T40" s="299"/>
      <c r="U40" s="299"/>
      <c r="V40" s="299"/>
      <c r="W40" s="299"/>
      <c r="X40" s="299"/>
      <c r="Y40" s="299"/>
      <c r="Z40" s="299"/>
      <c r="AA40" s="299"/>
      <c r="AB40" s="299"/>
      <c r="AC40" s="299"/>
      <c r="AD40" s="299"/>
      <c r="AE40" s="299"/>
      <c r="AF40" s="299"/>
      <c r="AG40" s="299"/>
      <c r="AH40" s="299"/>
      <c r="AI40" s="299"/>
      <c r="AJ40" s="299"/>
      <c r="AK40" s="299"/>
      <c r="AL40" s="299"/>
      <c r="AM40" s="299"/>
      <c r="AN40" s="299"/>
      <c r="AO40" s="299"/>
      <c r="AP40" s="299"/>
      <c r="AQ40" s="299"/>
      <c r="AR40" s="299"/>
      <c r="AS40" s="299"/>
      <c r="AT40" s="299"/>
      <c r="AU40" s="299"/>
      <c r="AV40" s="299"/>
      <c r="AW40" s="299"/>
      <c r="AX40" s="299"/>
      <c r="AY40" s="299"/>
      <c r="AZ40" s="299"/>
      <c r="BA40" s="299"/>
      <c r="BB40" s="299"/>
      <c r="BC40" s="299"/>
      <c r="BD40" s="299"/>
      <c r="BE40" s="299"/>
      <c r="BF40" s="299"/>
      <c r="BG40" s="299"/>
      <c r="BH40" s="299"/>
      <c r="BI40" s="299"/>
      <c r="BJ40" s="299"/>
      <c r="BK40" s="299"/>
      <c r="BL40" s="299"/>
      <c r="BM40" s="299"/>
      <c r="BN40" s="299"/>
      <c r="BO40" s="299"/>
      <c r="BP40" s="299"/>
      <c r="BQ40" s="299"/>
      <c r="BR40" s="299"/>
      <c r="BS40" s="299"/>
      <c r="BT40" s="299"/>
      <c r="BU40" s="299"/>
      <c r="BV40" s="299"/>
      <c r="BW40" s="299"/>
      <c r="BX40" s="299"/>
      <c r="BY40" s="299"/>
      <c r="BZ40" s="299"/>
      <c r="CA40" s="299"/>
    </row>
    <row r="41" spans="1:79" ht="15.75" thickBot="1" x14ac:dyDescent="0.3">
      <c r="A41" s="310">
        <f>A42*0.75</f>
        <v>0</v>
      </c>
      <c r="B41" s="311" t="e">
        <f>ROUND(((('Your Results'!$D$12*B$39)+'Your Value Calcs'!$E$154-'Your Value Calcs'!$E$196)/'Current System'!$B$5)+(((($A41-$A$42)*1000*11)/VLOOKUP('Your Results'!$D$8,'Reference Sheet'!$AD$3:$AJ$8,7,FALSE)*B$39)/'Current System'!$B$5),-1)</f>
        <v>#N/A</v>
      </c>
      <c r="C41" s="311" t="e">
        <f>ROUND(((('Your Results'!$D$12*C$39)+'Your Value Calcs'!$E$154-'Your Value Calcs'!$E$196)/'Current System'!$B$5)+(((($A41-$A$42)*1000*11)/VLOOKUP('Your Results'!$D$8,'Reference Sheet'!$AD$3:$AJ$8,7,FALSE)*C$39)/'Current System'!$B$5),-1)</f>
        <v>#N/A</v>
      </c>
      <c r="D41" s="311" t="e">
        <f>ROUND(((('Your Results'!$D$12*D$39)+'Your Value Calcs'!$E$154-'Your Value Calcs'!$E$196)/'Current System'!$B$5)+(((($A41-$A$42)*1000*11)/VLOOKUP('Your Results'!$D$8,'Reference Sheet'!$AD$3:$AJ$8,7,FALSE)*D$39)/'Current System'!$B$5),-1)</f>
        <v>#N/A</v>
      </c>
      <c r="E41" s="312" t="e">
        <f>ROUND(((('Your Results'!$D$12*E$39)+'Your Value Calcs'!$E$154-'Your Value Calcs'!$E$196)/'Current System'!$B$5)+(((($A41-$A$42)*1000*11)/VLOOKUP('Your Results'!$D$8,'Reference Sheet'!$AD$3:$AJ$8,7,FALSE)*E$39)/'Current System'!$B$5),-1)</f>
        <v>#N/A</v>
      </c>
      <c r="F41" s="312" t="e">
        <f>ROUND(((('Your Results'!$D$12*F$39)+'Your Value Calcs'!$E$154-'Your Value Calcs'!$E$196)/'Current System'!$B$5)+(((($A41-$A$42)*1000*11)/VLOOKUP('Your Results'!$D$8,'Reference Sheet'!$AD$3:$AJ$8,7,FALSE)*F$39)/'Current System'!$B$5),-1)</f>
        <v>#N/A</v>
      </c>
      <c r="G41" s="299"/>
      <c r="H41" s="299"/>
      <c r="I41" s="358"/>
      <c r="J41" s="358"/>
      <c r="K41" s="358"/>
      <c r="L41" s="358"/>
      <c r="M41" s="299"/>
      <c r="N41" s="299"/>
      <c r="O41" s="299"/>
      <c r="P41" s="299"/>
      <c r="Q41" s="299"/>
      <c r="R41" s="299"/>
      <c r="S41" s="299"/>
      <c r="T41" s="299"/>
      <c r="U41" s="299"/>
      <c r="V41" s="299"/>
      <c r="W41" s="299"/>
      <c r="X41" s="299"/>
      <c r="Y41" s="299"/>
      <c r="Z41" s="299"/>
      <c r="AA41" s="299"/>
      <c r="AB41" s="299"/>
      <c r="AC41" s="299"/>
      <c r="AD41" s="299"/>
      <c r="AE41" s="299"/>
      <c r="AF41" s="299"/>
      <c r="AG41" s="299"/>
      <c r="AH41" s="299"/>
      <c r="AI41" s="299"/>
      <c r="AJ41" s="299"/>
      <c r="AK41" s="299"/>
      <c r="AL41" s="299"/>
      <c r="AM41" s="299"/>
      <c r="AN41" s="299"/>
      <c r="AO41" s="299"/>
      <c r="AP41" s="299"/>
      <c r="AQ41" s="299"/>
      <c r="AR41" s="299"/>
      <c r="AS41" s="299"/>
      <c r="AT41" s="299"/>
      <c r="AU41" s="299"/>
      <c r="AV41" s="299"/>
      <c r="AW41" s="299"/>
      <c r="AX41" s="299"/>
      <c r="AY41" s="299"/>
      <c r="AZ41" s="299"/>
      <c r="BA41" s="299"/>
      <c r="BB41" s="299"/>
      <c r="BC41" s="299"/>
      <c r="BD41" s="299"/>
      <c r="BE41" s="299"/>
      <c r="BF41" s="299"/>
      <c r="BG41" s="299"/>
      <c r="BH41" s="299"/>
      <c r="BI41" s="299"/>
      <c r="BJ41" s="299"/>
      <c r="BK41" s="299"/>
      <c r="BL41" s="299"/>
      <c r="BM41" s="299"/>
      <c r="BN41" s="299"/>
      <c r="BO41" s="299"/>
      <c r="BP41" s="299"/>
      <c r="BQ41" s="299"/>
      <c r="BR41" s="299"/>
      <c r="BS41" s="299"/>
      <c r="BT41" s="299"/>
      <c r="BU41" s="299"/>
      <c r="BV41" s="299"/>
      <c r="BW41" s="299"/>
      <c r="BX41" s="299"/>
      <c r="BY41" s="299"/>
      <c r="BZ41" s="299"/>
      <c r="CA41" s="299"/>
    </row>
    <row r="42" spans="1:79" ht="16.5" thickTop="1" thickBot="1" x14ac:dyDescent="0.3">
      <c r="A42" s="310">
        <f>'Your Results'!D38</f>
        <v>0</v>
      </c>
      <c r="B42" s="311" t="e">
        <f>ROUND(((('Your Results'!$D$12*B$39)+'Your Value Calcs'!$E$154-'Your Value Calcs'!$E$196)/'Current System'!$B$5)+(((($A42-$A$42)*1000*11)/VLOOKUP('Your Results'!$D$8,'Reference Sheet'!$AD$3:$AJ$8,7,FALSE)*B$39)/'Current System'!$B$5),-1)</f>
        <v>#N/A</v>
      </c>
      <c r="C42" s="311" t="e">
        <f>ROUND(((('Your Results'!$D$12*C$39)+'Your Value Calcs'!$E$154-'Your Value Calcs'!$E$196)/'Current System'!$B$5)+(((($A42-$A$42)*1000*11)/VLOOKUP('Your Results'!$D$8,'Reference Sheet'!$AD$3:$AJ$8,7,FALSE)*C$39)/'Current System'!$B$5),-1)</f>
        <v>#N/A</v>
      </c>
      <c r="D42" s="320" t="e">
        <f>ROUND(((('Your Results'!$D$12*D$39)+'Your Value Calcs'!$E$154-'Your Value Calcs'!$E$196)/'Current System'!$B$5)+(((($A42-$A$42)*1000*11)/VLOOKUP('Your Results'!$D$8,'Reference Sheet'!$AD$3:$AJ$8,7,FALSE)*D$39)/'Current System'!$B$5),-1)</f>
        <v>#N/A</v>
      </c>
      <c r="E42" s="311" t="e">
        <f>ROUND(((('Your Results'!$D$12*E$39)+'Your Value Calcs'!$E$154-'Your Value Calcs'!$E$196)/'Current System'!$B$5)+(((($A42-$A$42)*1000*11)/VLOOKUP('Your Results'!$D$8,'Reference Sheet'!$AD$3:$AJ$8,7,FALSE)*E$39)/'Current System'!$B$5),-1)</f>
        <v>#N/A</v>
      </c>
      <c r="F42" s="311" t="e">
        <f>ROUND(((('Your Results'!$D$12*F$39)+'Your Value Calcs'!$E$154-'Your Value Calcs'!$E$196)/'Current System'!$B$5)+(((($A42-$A$42)*1000*11)/VLOOKUP('Your Results'!$D$8,'Reference Sheet'!$AD$3:$AJ$8,7,FALSE)*F$39)/'Current System'!$B$5),-1)</f>
        <v>#N/A</v>
      </c>
      <c r="G42" s="299"/>
      <c r="H42" s="299"/>
      <c r="I42" s="373"/>
      <c r="J42" s="373"/>
      <c r="K42" s="373"/>
      <c r="L42" s="373"/>
      <c r="M42" s="299"/>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c r="AL42" s="299"/>
      <c r="AM42" s="299"/>
      <c r="AN42" s="299"/>
      <c r="AO42" s="299"/>
      <c r="AP42" s="299"/>
      <c r="AQ42" s="299"/>
      <c r="AR42" s="299"/>
      <c r="AS42" s="299"/>
      <c r="AT42" s="299"/>
      <c r="AU42" s="299"/>
      <c r="AV42" s="299"/>
      <c r="AW42" s="299"/>
      <c r="AX42" s="299"/>
      <c r="AY42" s="299"/>
      <c r="AZ42" s="299"/>
      <c r="BA42" s="299"/>
      <c r="BB42" s="299"/>
      <c r="BC42" s="299"/>
      <c r="BD42" s="299"/>
      <c r="BE42" s="299"/>
      <c r="BF42" s="299"/>
      <c r="BG42" s="299"/>
      <c r="BH42" s="299"/>
      <c r="BI42" s="299"/>
      <c r="BJ42" s="299"/>
      <c r="BK42" s="299"/>
      <c r="BL42" s="299"/>
      <c r="BM42" s="299"/>
      <c r="BN42" s="299"/>
      <c r="BO42" s="299"/>
      <c r="BP42" s="299"/>
      <c r="BQ42" s="299"/>
      <c r="BR42" s="299"/>
      <c r="BS42" s="299"/>
      <c r="BT42" s="299"/>
      <c r="BU42" s="299"/>
      <c r="BV42" s="299"/>
      <c r="BW42" s="299"/>
      <c r="BX42" s="299"/>
      <c r="BY42" s="299"/>
      <c r="BZ42" s="299"/>
      <c r="CA42" s="299"/>
    </row>
    <row r="43" spans="1:79" ht="15.75" thickTop="1" x14ac:dyDescent="0.25">
      <c r="A43" s="310">
        <f>A42*1.25</f>
        <v>0</v>
      </c>
      <c r="B43" s="312" t="e">
        <f>ROUND(((('Your Results'!$D$12*B$39)+'Your Value Calcs'!$E$154-'Your Value Calcs'!$E$196)/'Current System'!$B$5)+(((($A43-$A$42)*1000*11)/VLOOKUP('Your Results'!$D$8,'Reference Sheet'!$AD$3:$AJ$8,7,FALSE)*B$39)/'Current System'!$B$5),-1)</f>
        <v>#N/A</v>
      </c>
      <c r="C43" s="312" t="e">
        <f>ROUND(((('Your Results'!$D$12*C$39)+'Your Value Calcs'!$E$154-'Your Value Calcs'!$E$196)/'Current System'!$B$5)+(((($A43-$A$42)*1000*11)/VLOOKUP('Your Results'!$D$8,'Reference Sheet'!$AD$3:$AJ$8,7,FALSE)*C$39)/'Current System'!$B$5),-1)</f>
        <v>#N/A</v>
      </c>
      <c r="D43" s="312" t="e">
        <f>ROUND(((('Your Results'!$D$12*D$39)+'Your Value Calcs'!$E$154-'Your Value Calcs'!$E$196)/'Current System'!$B$5)+(((($A43-$A$42)*1000*11)/VLOOKUP('Your Results'!$D$8,'Reference Sheet'!$AD$3:$AJ$8,7,FALSE)*D$39)/'Current System'!$B$5),-1)</f>
        <v>#N/A</v>
      </c>
      <c r="E43" s="311" t="e">
        <f>ROUND(((('Your Results'!$D$12*E$39)+'Your Value Calcs'!$E$154-'Your Value Calcs'!$E$196)/'Current System'!$B$5)+(((($A43-$A$42)*1000*11)/VLOOKUP('Your Results'!$D$8,'Reference Sheet'!$AD$3:$AJ$8,7,FALSE)*E$39)/'Current System'!$B$5),-1)</f>
        <v>#N/A</v>
      </c>
      <c r="F43" s="311" t="e">
        <f>ROUND(((('Your Results'!$D$12*F$39)+'Your Value Calcs'!$E$154-'Your Value Calcs'!$E$196)/'Current System'!$B$5)+(((($A43-$A$42)*1000*11)/VLOOKUP('Your Results'!$D$8,'Reference Sheet'!$AD$3:$AJ$8,7,FALSE)*F$39)/'Current System'!$B$5),-1)</f>
        <v>#N/A</v>
      </c>
      <c r="G43" s="299"/>
      <c r="H43" s="345"/>
      <c r="I43" s="345"/>
      <c r="J43" s="345"/>
      <c r="K43" s="345"/>
      <c r="L43" s="345"/>
      <c r="M43" s="345"/>
      <c r="N43" s="299"/>
      <c r="O43" s="299"/>
      <c r="P43" s="299"/>
      <c r="Q43" s="299"/>
      <c r="R43" s="299" t="s">
        <v>499</v>
      </c>
      <c r="S43" s="299"/>
      <c r="T43" s="299"/>
      <c r="U43" s="299"/>
      <c r="V43" s="299"/>
      <c r="W43" s="299"/>
      <c r="X43" s="299"/>
      <c r="Y43" s="299"/>
      <c r="Z43" s="299"/>
      <c r="AA43" s="299"/>
      <c r="AB43" s="299"/>
      <c r="AC43" s="299"/>
      <c r="AD43" s="299"/>
      <c r="AE43" s="299"/>
      <c r="AF43" s="299"/>
      <c r="AG43" s="299"/>
      <c r="AH43" s="299"/>
      <c r="AI43" s="299"/>
      <c r="AJ43" s="299"/>
      <c r="AK43" s="299"/>
      <c r="AL43" s="299"/>
      <c r="AM43" s="299"/>
      <c r="AN43" s="299"/>
      <c r="AO43" s="299"/>
      <c r="AP43" s="299"/>
      <c r="AQ43" s="299"/>
      <c r="AR43" s="299"/>
      <c r="AS43" s="299"/>
      <c r="AT43" s="299"/>
      <c r="AU43" s="299"/>
      <c r="AV43" s="299"/>
      <c r="AW43" s="299"/>
      <c r="AX43" s="299"/>
      <c r="AY43" s="299"/>
      <c r="AZ43" s="299"/>
      <c r="BA43" s="299"/>
      <c r="BB43" s="299"/>
      <c r="BC43" s="299"/>
      <c r="BD43" s="299"/>
      <c r="BE43" s="299"/>
      <c r="BF43" s="299"/>
      <c r="BG43" s="299"/>
      <c r="BH43" s="299"/>
      <c r="BI43" s="299"/>
      <c r="BJ43" s="299"/>
      <c r="BK43" s="299"/>
      <c r="BL43" s="299"/>
      <c r="BM43" s="299"/>
      <c r="BN43" s="299"/>
      <c r="BO43" s="299"/>
      <c r="BP43" s="299"/>
      <c r="BQ43" s="299"/>
      <c r="BR43" s="299"/>
      <c r="BS43" s="299"/>
      <c r="BT43" s="299"/>
      <c r="BU43" s="299"/>
      <c r="BV43" s="299"/>
      <c r="BW43" s="299"/>
      <c r="BX43" s="299"/>
      <c r="BY43" s="299"/>
      <c r="BZ43" s="299"/>
      <c r="CA43" s="299"/>
    </row>
    <row r="44" spans="1:79" x14ac:dyDescent="0.25">
      <c r="A44" s="310">
        <f>A42*1.5</f>
        <v>0</v>
      </c>
      <c r="B44" s="312" t="e">
        <f>ROUND(((('Your Results'!$D$12*B$39)+'Your Value Calcs'!$E$154-'Your Value Calcs'!$E$196)/'Current System'!$B$5)+(((($A44-$A$42)*1000*11)/VLOOKUP('Your Results'!$D$8,'Reference Sheet'!$AD$3:$AJ$8,7,FALSE)*B$39)/'Current System'!$B$5),-1)</f>
        <v>#N/A</v>
      </c>
      <c r="C44" s="312" t="e">
        <f>ROUND(((('Your Results'!$D$12*C$39)+'Your Value Calcs'!$E$154-'Your Value Calcs'!$E$196)/'Current System'!$B$5)+(((($A44-$A$42)*1000*11)/VLOOKUP('Your Results'!$D$8,'Reference Sheet'!$AD$3:$AJ$8,7,FALSE)*C$39)/'Current System'!$B$5),-1)</f>
        <v>#N/A</v>
      </c>
      <c r="D44" s="312" t="e">
        <f>ROUND(((('Your Results'!$D$12*D$39)+'Your Value Calcs'!$E$154-'Your Value Calcs'!$E$196)/'Current System'!$B$5)+(((($A44-$A$42)*1000*11)/VLOOKUP('Your Results'!$D$8,'Reference Sheet'!$AD$3:$AJ$8,7,FALSE)*D$39)/'Current System'!$B$5),-1)</f>
        <v>#N/A</v>
      </c>
      <c r="E44" s="311" t="e">
        <f>ROUND(((('Your Results'!$D$12*E$39)+'Your Value Calcs'!$E$154-'Your Value Calcs'!$E$196)/'Current System'!$B$5)+(((($A44-$A$42)*1000*11)/VLOOKUP('Your Results'!$D$8,'Reference Sheet'!$AD$3:$AJ$8,7,FALSE)*E$39)/'Current System'!$B$5),-1)</f>
        <v>#N/A</v>
      </c>
      <c r="F44" s="311" t="e">
        <f>ROUND(((('Your Results'!$D$12*F$39)+'Your Value Calcs'!$E$154-'Your Value Calcs'!$E$196)/'Current System'!$B$5)+(((($A44-$A$42)*1000*11)/VLOOKUP('Your Results'!$D$8,'Reference Sheet'!$AD$3:$AJ$8,7,FALSE)*F$39)/'Current System'!$B$5),-1)</f>
        <v>#N/A</v>
      </c>
      <c r="G44" s="299"/>
      <c r="H44" s="345"/>
      <c r="I44" s="345"/>
      <c r="J44" s="345"/>
      <c r="K44" s="345"/>
      <c r="L44" s="345"/>
      <c r="M44" s="345"/>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299"/>
      <c r="AN44" s="299"/>
      <c r="AO44" s="299"/>
      <c r="AP44" s="299"/>
      <c r="AQ44" s="299"/>
      <c r="AR44" s="299"/>
      <c r="AS44" s="299"/>
      <c r="AT44" s="299"/>
      <c r="AU44" s="299"/>
      <c r="AV44" s="299"/>
      <c r="AW44" s="299"/>
      <c r="AX44" s="299"/>
      <c r="AY44" s="299"/>
      <c r="AZ44" s="299"/>
      <c r="BA44" s="299"/>
      <c r="BB44" s="299"/>
      <c r="BC44" s="299"/>
      <c r="BD44" s="299"/>
      <c r="BE44" s="299"/>
      <c r="BF44" s="299"/>
      <c r="BG44" s="299"/>
      <c r="BH44" s="299"/>
      <c r="BI44" s="299"/>
      <c r="BJ44" s="299"/>
      <c r="BK44" s="299"/>
      <c r="BL44" s="299"/>
      <c r="BM44" s="299"/>
      <c r="BN44" s="299"/>
      <c r="BO44" s="299"/>
      <c r="BP44" s="299"/>
      <c r="BQ44" s="299"/>
      <c r="BR44" s="299"/>
      <c r="BS44" s="299"/>
      <c r="BT44" s="299"/>
      <c r="BU44" s="299"/>
      <c r="BV44" s="299"/>
      <c r="BW44" s="299"/>
      <c r="BX44" s="299"/>
      <c r="BY44" s="299"/>
      <c r="BZ44" s="299"/>
      <c r="CA44" s="299"/>
    </row>
    <row r="45" spans="1:79" x14ac:dyDescent="0.25">
      <c r="A45" s="299"/>
      <c r="B45" s="299"/>
      <c r="C45" s="299"/>
      <c r="D45" s="299"/>
      <c r="E45" s="299"/>
      <c r="F45" s="299"/>
      <c r="G45" s="299"/>
      <c r="H45" s="374"/>
      <c r="I45" s="374"/>
      <c r="J45" s="374"/>
      <c r="K45" s="374"/>
      <c r="L45" s="374"/>
      <c r="M45" s="374"/>
      <c r="N45" s="338"/>
      <c r="O45" s="338"/>
      <c r="P45" s="338"/>
      <c r="Q45" s="338"/>
      <c r="R45" s="338"/>
      <c r="S45" s="338"/>
      <c r="T45" s="338"/>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299"/>
      <c r="BD45" s="299"/>
      <c r="BE45" s="299"/>
      <c r="BF45" s="299"/>
      <c r="BG45" s="299"/>
      <c r="BH45" s="299"/>
      <c r="BI45" s="299"/>
      <c r="BJ45" s="299"/>
      <c r="BK45" s="299"/>
      <c r="BL45" s="299"/>
      <c r="BM45" s="299"/>
      <c r="BN45" s="299"/>
      <c r="BO45" s="299"/>
      <c r="BP45" s="299"/>
      <c r="BQ45" s="299"/>
      <c r="BR45" s="299"/>
      <c r="BS45" s="299"/>
      <c r="BT45" s="299"/>
      <c r="BU45" s="299"/>
      <c r="BV45" s="299"/>
      <c r="BW45" s="299"/>
      <c r="BX45" s="299"/>
      <c r="BY45" s="299"/>
      <c r="BZ45" s="299"/>
      <c r="CA45" s="299"/>
    </row>
    <row r="46" spans="1:79" x14ac:dyDescent="0.25">
      <c r="A46" s="299"/>
      <c r="B46" s="299"/>
      <c r="C46" s="299"/>
      <c r="D46" s="299"/>
      <c r="E46" s="299"/>
      <c r="F46" s="299"/>
      <c r="G46" s="299"/>
      <c r="H46" s="345"/>
      <c r="I46" s="345"/>
      <c r="J46" s="345"/>
      <c r="K46" s="345"/>
      <c r="L46" s="345"/>
      <c r="M46" s="345"/>
      <c r="N46" s="299"/>
      <c r="O46" s="299"/>
      <c r="P46" s="299"/>
      <c r="Q46" s="299"/>
      <c r="R46" s="299"/>
      <c r="S46" s="299"/>
      <c r="T46" s="299"/>
      <c r="U46" s="299"/>
      <c r="V46" s="299"/>
      <c r="W46" s="299"/>
      <c r="X46" s="299"/>
      <c r="Y46" s="299"/>
      <c r="Z46" s="299"/>
      <c r="AA46" s="299"/>
      <c r="AB46" s="299"/>
      <c r="AC46" s="299"/>
      <c r="AD46" s="299"/>
      <c r="AE46" s="299"/>
      <c r="AF46" s="299"/>
      <c r="AG46" s="299"/>
      <c r="AH46" s="299"/>
      <c r="AI46" s="299"/>
      <c r="AJ46" s="299"/>
      <c r="AK46" s="299"/>
      <c r="AL46" s="299"/>
      <c r="AM46" s="299"/>
      <c r="AN46" s="299"/>
      <c r="AO46" s="299"/>
      <c r="AP46" s="299"/>
      <c r="AQ46" s="299"/>
      <c r="AR46" s="299"/>
      <c r="AS46" s="299"/>
      <c r="AT46" s="299"/>
      <c r="AU46" s="299"/>
      <c r="AV46" s="299"/>
      <c r="AW46" s="299"/>
      <c r="AX46" s="299"/>
      <c r="AY46" s="299"/>
      <c r="AZ46" s="299"/>
      <c r="BA46" s="299"/>
      <c r="BB46" s="299"/>
      <c r="BC46" s="299"/>
      <c r="BD46" s="299"/>
      <c r="BE46" s="299"/>
      <c r="BF46" s="299"/>
      <c r="BG46" s="299"/>
      <c r="BH46" s="299"/>
      <c r="BI46" s="299"/>
      <c r="BJ46" s="299"/>
      <c r="BK46" s="299"/>
      <c r="BL46" s="299"/>
      <c r="BM46" s="299"/>
      <c r="BN46" s="299"/>
      <c r="BO46" s="299"/>
      <c r="BP46" s="299"/>
      <c r="BQ46" s="299"/>
      <c r="BR46" s="299"/>
      <c r="BS46" s="299"/>
      <c r="BT46" s="299"/>
      <c r="BU46" s="299"/>
      <c r="BV46" s="299"/>
      <c r="BW46" s="299"/>
      <c r="BX46" s="299"/>
      <c r="BY46" s="299"/>
      <c r="BZ46" s="299"/>
      <c r="CA46" s="299"/>
    </row>
    <row r="47" spans="1:79" x14ac:dyDescent="0.25">
      <c r="A47" s="299" t="s">
        <v>833</v>
      </c>
      <c r="B47" s="299"/>
      <c r="C47" s="299"/>
      <c r="D47" s="299"/>
      <c r="E47" s="299"/>
      <c r="F47" s="299"/>
      <c r="G47" s="299"/>
      <c r="H47" s="345"/>
      <c r="I47" s="345"/>
      <c r="J47" s="345"/>
      <c r="K47" s="345"/>
      <c r="L47" s="345"/>
      <c r="M47" s="345"/>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c r="BQ47" s="299"/>
      <c r="BR47" s="299"/>
      <c r="BS47" s="299"/>
      <c r="BT47" s="299"/>
      <c r="BU47" s="299"/>
      <c r="BV47" s="299"/>
      <c r="BW47" s="299"/>
      <c r="BX47" s="299"/>
      <c r="BY47" s="299"/>
      <c r="BZ47" s="299"/>
      <c r="CA47" s="299"/>
    </row>
    <row r="48" spans="1:79" ht="15.75" x14ac:dyDescent="0.25">
      <c r="A48" s="306" t="s">
        <v>834</v>
      </c>
      <c r="B48" s="299"/>
      <c r="C48" s="299"/>
      <c r="D48" s="307" t="s">
        <v>814</v>
      </c>
      <c r="E48" s="299"/>
      <c r="F48" s="299"/>
      <c r="G48" s="299"/>
      <c r="H48" s="345"/>
      <c r="I48" s="345"/>
      <c r="J48" s="345"/>
      <c r="K48" s="345"/>
      <c r="L48" s="345"/>
      <c r="M48" s="345"/>
      <c r="N48" s="299"/>
      <c r="O48" s="299"/>
      <c r="P48" s="299"/>
      <c r="Q48" s="299"/>
      <c r="R48" s="299"/>
      <c r="S48" s="299"/>
      <c r="T48" s="299"/>
      <c r="U48" s="299"/>
      <c r="V48" s="299"/>
      <c r="W48" s="299"/>
      <c r="X48" s="299"/>
      <c r="Y48" s="299"/>
      <c r="Z48" s="299"/>
      <c r="AA48" s="299"/>
      <c r="AB48" s="299"/>
      <c r="AC48" s="299"/>
      <c r="AD48" s="299"/>
      <c r="AE48" s="299"/>
      <c r="AF48" s="299"/>
      <c r="AG48" s="299"/>
      <c r="AH48" s="299"/>
      <c r="AI48" s="299"/>
      <c r="AJ48" s="299"/>
      <c r="AK48" s="299"/>
      <c r="AL48" s="299"/>
      <c r="AM48" s="299"/>
      <c r="AN48" s="299"/>
      <c r="AO48" s="299"/>
      <c r="AP48" s="299"/>
      <c r="AQ48" s="299"/>
      <c r="AR48" s="299"/>
      <c r="AS48" s="299"/>
      <c r="AT48" s="299"/>
      <c r="AU48" s="299"/>
      <c r="AV48" s="299"/>
      <c r="AW48" s="299"/>
      <c r="AX48" s="299"/>
      <c r="AY48" s="299"/>
      <c r="AZ48" s="299"/>
      <c r="BA48" s="299"/>
      <c r="BB48" s="299"/>
      <c r="BC48" s="299"/>
      <c r="BD48" s="299"/>
      <c r="BE48" s="299"/>
      <c r="BF48" s="299"/>
      <c r="BG48" s="299"/>
      <c r="BH48" s="299"/>
      <c r="BI48" s="299"/>
      <c r="BJ48" s="299"/>
      <c r="BK48" s="299"/>
      <c r="BL48" s="299"/>
      <c r="BM48" s="299"/>
      <c r="BN48" s="299"/>
      <c r="BO48" s="299"/>
      <c r="BP48" s="299"/>
      <c r="BQ48" s="299"/>
      <c r="BR48" s="299"/>
      <c r="BS48" s="299"/>
      <c r="BT48" s="299"/>
      <c r="BU48" s="299"/>
      <c r="BV48" s="299"/>
      <c r="BW48" s="299"/>
      <c r="BX48" s="299"/>
      <c r="BY48" s="299"/>
      <c r="BZ48" s="299"/>
      <c r="CA48" s="299"/>
    </row>
    <row r="49" spans="1:79" x14ac:dyDescent="0.25">
      <c r="A49" s="299"/>
      <c r="B49" s="308">
        <f>D49*0.85</f>
        <v>0</v>
      </c>
      <c r="C49" s="309">
        <f>D49*0.95</f>
        <v>0</v>
      </c>
      <c r="D49" s="309">
        <f>'Your Results'!B47+'Your Results'!B48</f>
        <v>0</v>
      </c>
      <c r="E49" s="309">
        <f>D49*1.05</f>
        <v>0</v>
      </c>
      <c r="F49" s="309">
        <f>D49*1.15</f>
        <v>0</v>
      </c>
      <c r="G49" s="299"/>
      <c r="H49" s="345"/>
      <c r="I49" s="345"/>
      <c r="J49" s="345"/>
      <c r="K49" s="345"/>
      <c r="L49" s="345"/>
      <c r="M49" s="345"/>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299"/>
      <c r="AM49" s="299"/>
      <c r="AN49" s="299"/>
      <c r="AO49" s="299"/>
      <c r="AP49" s="299"/>
      <c r="AQ49" s="299"/>
      <c r="AR49" s="299"/>
      <c r="AS49" s="299"/>
      <c r="AT49" s="299"/>
      <c r="AU49" s="299"/>
      <c r="AV49" s="299"/>
      <c r="AW49" s="299"/>
      <c r="AX49" s="299"/>
      <c r="AY49" s="299"/>
      <c r="AZ49" s="299"/>
      <c r="BA49" s="299"/>
      <c r="BB49" s="299"/>
      <c r="BC49" s="299"/>
      <c r="BD49" s="299"/>
      <c r="BE49" s="299"/>
      <c r="BF49" s="299"/>
      <c r="BG49" s="299"/>
      <c r="BH49" s="299"/>
      <c r="BI49" s="299"/>
      <c r="BJ49" s="299"/>
      <c r="BK49" s="299"/>
      <c r="BL49" s="299"/>
      <c r="BM49" s="299"/>
      <c r="BN49" s="299"/>
      <c r="BO49" s="299"/>
      <c r="BP49" s="299"/>
      <c r="BQ49" s="299"/>
      <c r="BR49" s="299"/>
      <c r="BS49" s="299"/>
      <c r="BT49" s="299"/>
      <c r="BU49" s="299"/>
      <c r="BV49" s="299"/>
      <c r="BW49" s="299"/>
      <c r="BX49" s="299"/>
      <c r="BY49" s="299"/>
      <c r="BZ49" s="299"/>
      <c r="CA49" s="299"/>
    </row>
    <row r="50" spans="1:79" x14ac:dyDescent="0.25">
      <c r="A50" s="884">
        <f>A52*0.5</f>
        <v>0</v>
      </c>
      <c r="B50" s="311" t="e">
        <f>ROUND(((('Base Calcs'!$C$9+$A50)*B$49)+'Base Calcs'!$E$161-'Base Calcs'!$E$201)/'Your Results'!$B$6,-1)</f>
        <v>#N/A</v>
      </c>
      <c r="C50" s="311" t="e">
        <f>ROUND(((('Base Calcs'!$C$9+$A50)*C$49)+'Base Calcs'!$E$161-'Base Calcs'!$E$201)/'Your Results'!$B$6,-1)</f>
        <v>#N/A</v>
      </c>
      <c r="D50" s="311" t="e">
        <f>ROUND(((('Base Calcs'!$C$9+$A50)*D$49)+'Base Calcs'!$E$161-'Base Calcs'!$E$201)/'Your Results'!$B$6,-1)</f>
        <v>#N/A</v>
      </c>
      <c r="E50" s="312" t="e">
        <f>ROUND(((('Base Calcs'!$C$9+$A50)*E$49)+'Base Calcs'!$E$161-'Base Calcs'!$E$201)/'Your Results'!$B$6,-1)</f>
        <v>#N/A</v>
      </c>
      <c r="F50" s="312" t="e">
        <f>ROUND(((('Base Calcs'!$C$9+$A50)*F$49)+'Base Calcs'!$E$161-'Base Calcs'!$E$201)/'Your Results'!$B$6,-1)</f>
        <v>#N/A</v>
      </c>
      <c r="G50" s="299"/>
      <c r="H50" s="345"/>
      <c r="I50" s="345"/>
      <c r="J50" s="345"/>
      <c r="K50" s="345"/>
      <c r="L50" s="345"/>
      <c r="M50" s="345"/>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299"/>
      <c r="BD50" s="299"/>
      <c r="BE50" s="299"/>
      <c r="BF50" s="299"/>
      <c r="BG50" s="299"/>
      <c r="BH50" s="299"/>
      <c r="BI50" s="299"/>
      <c r="BJ50" s="299"/>
      <c r="BK50" s="299"/>
      <c r="BL50" s="299"/>
      <c r="BM50" s="299"/>
      <c r="BN50" s="299"/>
      <c r="BO50" s="299"/>
      <c r="BP50" s="299"/>
      <c r="BQ50" s="299"/>
      <c r="BR50" s="299"/>
      <c r="BS50" s="299"/>
      <c r="BT50" s="299"/>
      <c r="BU50" s="299"/>
      <c r="BV50" s="299"/>
      <c r="BW50" s="299"/>
      <c r="BX50" s="299"/>
      <c r="BY50" s="299"/>
      <c r="BZ50" s="299"/>
      <c r="CA50" s="299"/>
    </row>
    <row r="51" spans="1:79" ht="15.75" thickBot="1" x14ac:dyDescent="0.3">
      <c r="A51" s="884">
        <f>A52*0.75</f>
        <v>0</v>
      </c>
      <c r="B51" s="311" t="e">
        <f>ROUND(((('Base Calcs'!$C$9+$A51)*B$49)+'Base Calcs'!$E$161-'Base Calcs'!$E$201)/'Your Results'!$B$6,-1)</f>
        <v>#N/A</v>
      </c>
      <c r="C51" s="311" t="e">
        <f>ROUND(((('Base Calcs'!$C$9+$A51)*C$49)+'Base Calcs'!$E$161-'Base Calcs'!$E$201)/'Your Results'!$B$6,-1)</f>
        <v>#N/A</v>
      </c>
      <c r="D51" s="311" t="e">
        <f>ROUND(((('Base Calcs'!$C$9+$A51)*D$49)+'Base Calcs'!$E$161-'Base Calcs'!$E$201)/'Your Results'!$B$6,-1)</f>
        <v>#N/A</v>
      </c>
      <c r="E51" s="312" t="e">
        <f>ROUND(((('Base Calcs'!$C$9+$A51)*E$49)+'Base Calcs'!$E$161-'Base Calcs'!$E$201)/'Your Results'!$B$6,-1)</f>
        <v>#N/A</v>
      </c>
      <c r="F51" s="312" t="e">
        <f>ROUND(((('Base Calcs'!$C$9+$A51)*F$49)+'Base Calcs'!$E$161-'Base Calcs'!$E$201)/'Your Results'!$B$6,-1)</f>
        <v>#N/A</v>
      </c>
      <c r="G51" s="299"/>
      <c r="H51" s="345"/>
      <c r="I51" s="345"/>
      <c r="J51" s="345"/>
      <c r="K51" s="345"/>
      <c r="L51" s="345"/>
      <c r="M51" s="345"/>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c r="AL51" s="299"/>
      <c r="AM51" s="299"/>
      <c r="AN51" s="299"/>
      <c r="AO51" s="299"/>
      <c r="AP51" s="299"/>
      <c r="AQ51" s="299"/>
      <c r="AR51" s="299"/>
      <c r="AS51" s="299"/>
      <c r="AT51" s="299"/>
      <c r="AU51" s="299"/>
      <c r="AV51" s="299"/>
      <c r="AW51" s="299"/>
      <c r="AX51" s="299"/>
      <c r="AY51" s="299"/>
      <c r="AZ51" s="299"/>
      <c r="BA51" s="299"/>
      <c r="BB51" s="299"/>
      <c r="BC51" s="299"/>
      <c r="BD51" s="299"/>
      <c r="BE51" s="299"/>
      <c r="BF51" s="299"/>
      <c r="BG51" s="299"/>
      <c r="BH51" s="299"/>
      <c r="BI51" s="299"/>
      <c r="BJ51" s="299"/>
      <c r="BK51" s="299"/>
      <c r="BL51" s="299"/>
      <c r="BM51" s="299"/>
      <c r="BN51" s="299"/>
      <c r="BO51" s="299"/>
      <c r="BP51" s="299"/>
      <c r="BQ51" s="299"/>
      <c r="BR51" s="299"/>
      <c r="BS51" s="299"/>
      <c r="BT51" s="299"/>
      <c r="BU51" s="299"/>
      <c r="BV51" s="299"/>
      <c r="BW51" s="299"/>
      <c r="BX51" s="299"/>
      <c r="BY51" s="299"/>
      <c r="BZ51" s="299"/>
      <c r="CA51" s="299"/>
    </row>
    <row r="52" spans="1:79" ht="16.5" thickTop="1" thickBot="1" x14ac:dyDescent="0.3">
      <c r="A52" s="884">
        <f>'Your Results'!D12-'Your Results'!B12</f>
        <v>0</v>
      </c>
      <c r="B52" s="311" t="e">
        <f>ROUND(((('Base Calcs'!$C$9+$A52)*B$49)+'Base Calcs'!$E$161-'Base Calcs'!$E$201)/'Your Results'!$B$6,-1)</f>
        <v>#N/A</v>
      </c>
      <c r="C52" s="311" t="e">
        <f>ROUND(((('Base Calcs'!$C$9+$A52)*C$49)+'Base Calcs'!$E$161-'Base Calcs'!$E$201)/'Your Results'!$B$6,-1)</f>
        <v>#N/A</v>
      </c>
      <c r="D52" s="320" t="e">
        <f>ROUND(((('Base Calcs'!$C$9+$A52)*D$49)+'Base Calcs'!$E$161-'Base Calcs'!$E$201)/'Your Results'!$B$6,-1)</f>
        <v>#N/A</v>
      </c>
      <c r="E52" s="311" t="e">
        <f>ROUND(((('Base Calcs'!$C$9+$A52)*E$49)+'Base Calcs'!$E$161-'Base Calcs'!$E$201)/'Your Results'!$B$6,-1)</f>
        <v>#N/A</v>
      </c>
      <c r="F52" s="311" t="e">
        <f>ROUND(((('Base Calcs'!$C$9+$A52)*F$49)+'Base Calcs'!$E$161-'Base Calcs'!$E$201)/'Your Results'!$B$6,-1)</f>
        <v>#N/A</v>
      </c>
      <c r="G52" s="299"/>
      <c r="H52" s="345"/>
      <c r="I52" s="345"/>
      <c r="J52" s="345"/>
      <c r="K52" s="345"/>
      <c r="L52" s="345"/>
      <c r="M52" s="345"/>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299"/>
      <c r="BD52" s="299"/>
      <c r="BE52" s="299"/>
      <c r="BF52" s="299"/>
      <c r="BG52" s="299"/>
      <c r="BH52" s="299"/>
      <c r="BI52" s="299"/>
      <c r="BJ52" s="299"/>
      <c r="BK52" s="299"/>
      <c r="BL52" s="299"/>
      <c r="BM52" s="299"/>
      <c r="BN52" s="299"/>
      <c r="BO52" s="299"/>
      <c r="BP52" s="299"/>
      <c r="BQ52" s="299"/>
      <c r="BR52" s="299"/>
      <c r="BS52" s="299"/>
      <c r="BT52" s="299"/>
      <c r="BU52" s="299"/>
      <c r="BV52" s="299"/>
      <c r="BW52" s="299"/>
      <c r="BX52" s="299"/>
      <c r="BY52" s="299"/>
      <c r="BZ52" s="299"/>
      <c r="CA52" s="299"/>
    </row>
    <row r="53" spans="1:79" ht="19.5" thickTop="1" x14ac:dyDescent="0.3">
      <c r="A53" s="884">
        <f>A52*1.05</f>
        <v>0</v>
      </c>
      <c r="B53" s="312" t="e">
        <f>ROUND(((('Base Calcs'!$C$9+$A53)*B$49)+'Base Calcs'!$E$161-'Base Calcs'!$E$201)/'Your Results'!$B$6,-1)</f>
        <v>#N/A</v>
      </c>
      <c r="C53" s="312" t="e">
        <f>ROUND(((('Base Calcs'!$C$9+$A53)*C$49)+'Base Calcs'!$E$161-'Base Calcs'!$E$201)/'Your Results'!$B$6,-1)</f>
        <v>#N/A</v>
      </c>
      <c r="D53" s="312" t="e">
        <f>ROUND(((('Base Calcs'!$C$9+$A53)*D$49)+'Base Calcs'!$E$161-'Base Calcs'!$E$201)/'Your Results'!$B$6,-1)</f>
        <v>#N/A</v>
      </c>
      <c r="E53" s="311" t="e">
        <f>ROUND(((('Base Calcs'!$C$9+$A53)*E$49)+'Base Calcs'!$E$161-'Base Calcs'!$E$201)/'Your Results'!$B$6,-1)</f>
        <v>#N/A</v>
      </c>
      <c r="F53" s="311" t="e">
        <f>ROUND(((('Base Calcs'!$C$9+$A53)*F$49)+'Base Calcs'!$E$161-'Base Calcs'!$E$201)/'Your Results'!$B$6,-1)</f>
        <v>#N/A</v>
      </c>
      <c r="G53" s="299"/>
      <c r="H53" s="345"/>
      <c r="I53" s="345"/>
      <c r="J53" s="345"/>
      <c r="K53" s="345"/>
      <c r="L53" s="334" t="s">
        <v>302</v>
      </c>
      <c r="M53" s="345"/>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299"/>
      <c r="AN53" s="299"/>
      <c r="AO53" s="299"/>
      <c r="AP53" s="299"/>
      <c r="AQ53" s="299"/>
      <c r="AR53" s="299"/>
      <c r="AS53" s="299"/>
      <c r="AT53" s="299"/>
      <c r="AU53" s="299"/>
      <c r="AV53" s="299"/>
      <c r="AW53" s="299"/>
      <c r="AX53" s="299"/>
      <c r="AY53" s="299"/>
      <c r="AZ53" s="299"/>
      <c r="BA53" s="299"/>
      <c r="BB53" s="299"/>
      <c r="BC53" s="299"/>
      <c r="BD53" s="299"/>
      <c r="BE53" s="299"/>
      <c r="BF53" s="299"/>
      <c r="BG53" s="299"/>
      <c r="BH53" s="299"/>
      <c r="BI53" s="299"/>
      <c r="BJ53" s="299"/>
      <c r="BK53" s="299"/>
      <c r="BL53" s="299"/>
      <c r="BM53" s="299"/>
      <c r="BN53" s="299"/>
      <c r="BO53" s="299"/>
      <c r="BP53" s="299"/>
      <c r="BQ53" s="299"/>
      <c r="BR53" s="299"/>
      <c r="BS53" s="299"/>
      <c r="BT53" s="299"/>
      <c r="BU53" s="299"/>
      <c r="BV53" s="299"/>
      <c r="BW53" s="299"/>
      <c r="BX53" s="299"/>
      <c r="BY53" s="299"/>
      <c r="BZ53" s="299"/>
      <c r="CA53" s="299"/>
    </row>
    <row r="54" spans="1:79" x14ac:dyDescent="0.25">
      <c r="A54" s="884">
        <f>A52*1.1</f>
        <v>0</v>
      </c>
      <c r="B54" s="312" t="e">
        <f>ROUND(((('Base Calcs'!$C$9+$A54)*B$49)+'Base Calcs'!$E$161-'Base Calcs'!$E$201)/'Your Results'!$B$6,-1)</f>
        <v>#N/A</v>
      </c>
      <c r="C54" s="312" t="e">
        <f>ROUND(((('Base Calcs'!$C$9+$A54)*C$49)+'Base Calcs'!$E$161-'Base Calcs'!$E$201)/'Your Results'!$B$6,-1)</f>
        <v>#N/A</v>
      </c>
      <c r="D54" s="312" t="e">
        <f>ROUND(((('Base Calcs'!$C$9+$A54)*D$49)+'Base Calcs'!$E$161-'Base Calcs'!$E$201)/'Your Results'!$B$6,-1)</f>
        <v>#N/A</v>
      </c>
      <c r="E54" s="311" t="e">
        <f>ROUND(((('Base Calcs'!$C$9+$A54)*E$49)+'Base Calcs'!$E$161-'Base Calcs'!$E$201)/'Your Results'!$B$6,-1)</f>
        <v>#N/A</v>
      </c>
      <c r="F54" s="311" t="e">
        <f>ROUND(((('Base Calcs'!$C$9+$A54)*F$49)+'Base Calcs'!$E$161-'Base Calcs'!$E$201)/'Your Results'!$B$6,-1)</f>
        <v>#N/A</v>
      </c>
      <c r="G54" s="299"/>
      <c r="H54" s="345"/>
      <c r="I54" s="345"/>
      <c r="J54" s="345"/>
      <c r="K54" s="345"/>
      <c r="L54" s="345"/>
      <c r="M54" s="345"/>
      <c r="N54" s="299"/>
      <c r="O54" s="299"/>
      <c r="P54" s="299"/>
      <c r="Q54" s="299"/>
      <c r="R54" s="299"/>
      <c r="S54" s="299"/>
      <c r="T54" s="299"/>
      <c r="U54" s="299"/>
      <c r="V54" s="299"/>
      <c r="W54" s="299"/>
      <c r="X54" s="299"/>
      <c r="Y54" s="299"/>
      <c r="Z54" s="299"/>
      <c r="AA54" s="299"/>
      <c r="AB54" s="299"/>
      <c r="AC54" s="299"/>
      <c r="AD54" s="299"/>
      <c r="AE54" s="299"/>
      <c r="AF54" s="299"/>
      <c r="AG54" s="299"/>
      <c r="AH54" s="299"/>
      <c r="AI54" s="299"/>
      <c r="AJ54" s="299"/>
      <c r="AK54" s="299"/>
      <c r="AL54" s="299"/>
      <c r="AM54" s="299"/>
      <c r="AN54" s="299"/>
      <c r="AO54" s="299"/>
      <c r="AP54" s="299"/>
      <c r="AQ54" s="299"/>
      <c r="AR54" s="299"/>
      <c r="AS54" s="299"/>
      <c r="AT54" s="299"/>
      <c r="AU54" s="299"/>
      <c r="AV54" s="299"/>
      <c r="AW54" s="299"/>
      <c r="AX54" s="299"/>
      <c r="AY54" s="299"/>
      <c r="AZ54" s="299"/>
      <c r="BA54" s="299"/>
      <c r="BB54" s="299"/>
      <c r="BC54" s="299"/>
      <c r="BD54" s="299"/>
      <c r="BE54" s="299"/>
      <c r="BF54" s="299"/>
      <c r="BG54" s="299"/>
      <c r="BH54" s="299"/>
      <c r="BI54" s="299"/>
      <c r="BJ54" s="299"/>
      <c r="BK54" s="299"/>
      <c r="BL54" s="299"/>
      <c r="BM54" s="299"/>
      <c r="BN54" s="299"/>
      <c r="BO54" s="299"/>
      <c r="BP54" s="299"/>
      <c r="BQ54" s="299"/>
      <c r="BR54" s="299"/>
      <c r="BS54" s="299"/>
      <c r="BT54" s="299"/>
      <c r="BU54" s="299"/>
      <c r="BV54" s="299"/>
      <c r="BW54" s="299"/>
      <c r="BX54" s="299"/>
      <c r="BY54" s="299"/>
      <c r="BZ54" s="299"/>
      <c r="CA54" s="299"/>
    </row>
    <row r="55" spans="1:79" x14ac:dyDescent="0.25">
      <c r="A55" s="299"/>
      <c r="B55" s="299"/>
      <c r="C55" s="299"/>
      <c r="D55" s="299"/>
      <c r="E55" s="299"/>
      <c r="F55" s="299"/>
      <c r="G55" s="299"/>
      <c r="H55" s="345"/>
      <c r="I55" s="345"/>
      <c r="J55" s="345"/>
      <c r="K55" s="345"/>
      <c r="L55" s="345"/>
      <c r="M55" s="345"/>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c r="AL55" s="299"/>
      <c r="AM55" s="299"/>
      <c r="AN55" s="299"/>
      <c r="AO55" s="299"/>
      <c r="AP55" s="299"/>
      <c r="AQ55" s="299"/>
      <c r="AR55" s="299"/>
      <c r="AS55" s="299"/>
      <c r="AT55" s="299"/>
      <c r="AU55" s="299"/>
      <c r="AV55" s="299"/>
      <c r="AW55" s="299"/>
      <c r="AX55" s="299"/>
      <c r="AY55" s="299"/>
      <c r="AZ55" s="299"/>
      <c r="BA55" s="299"/>
      <c r="BB55" s="299"/>
      <c r="BC55" s="299"/>
      <c r="BD55" s="299"/>
      <c r="BE55" s="299"/>
      <c r="BF55" s="299"/>
      <c r="BG55" s="299"/>
      <c r="BH55" s="299"/>
      <c r="BI55" s="299"/>
      <c r="BJ55" s="299"/>
      <c r="BK55" s="299"/>
      <c r="BL55" s="299"/>
      <c r="BM55" s="299"/>
      <c r="BN55" s="299"/>
      <c r="BO55" s="299"/>
      <c r="BP55" s="299"/>
      <c r="BQ55" s="299"/>
      <c r="BR55" s="299"/>
      <c r="BS55" s="299"/>
      <c r="BT55" s="299"/>
      <c r="BU55" s="299"/>
      <c r="BV55" s="299"/>
      <c r="BW55" s="299"/>
      <c r="BX55" s="299"/>
      <c r="BY55" s="299"/>
      <c r="BZ55" s="299"/>
      <c r="CA55" s="299"/>
    </row>
    <row r="56" spans="1:79" x14ac:dyDescent="0.25">
      <c r="A56" s="299"/>
      <c r="B56" s="299"/>
      <c r="C56" s="299"/>
      <c r="D56" s="299"/>
      <c r="E56" s="299"/>
      <c r="F56" s="299"/>
      <c r="G56" s="299"/>
      <c r="H56" s="345"/>
      <c r="I56" s="345"/>
      <c r="J56" s="345"/>
      <c r="K56" s="345"/>
      <c r="L56" s="345"/>
      <c r="M56" s="345"/>
      <c r="N56" s="299"/>
      <c r="O56" s="299"/>
      <c r="P56" s="299"/>
      <c r="Q56" s="299"/>
      <c r="R56" s="299"/>
      <c r="S56" s="299"/>
      <c r="T56" s="299"/>
      <c r="U56" s="299"/>
      <c r="V56" s="299"/>
      <c r="W56" s="299"/>
      <c r="X56" s="299"/>
      <c r="Y56" s="299"/>
      <c r="Z56" s="299"/>
      <c r="AA56" s="299"/>
      <c r="AB56" s="299"/>
      <c r="AC56" s="299"/>
      <c r="AD56" s="299"/>
      <c r="AE56" s="299"/>
      <c r="AF56" s="299"/>
      <c r="AG56" s="299"/>
      <c r="AH56" s="299"/>
      <c r="AI56" s="299"/>
      <c r="AJ56" s="299"/>
      <c r="AK56" s="299"/>
      <c r="AL56" s="299"/>
      <c r="AM56" s="299"/>
      <c r="AN56" s="299"/>
      <c r="AO56" s="299"/>
      <c r="AP56" s="299"/>
      <c r="AQ56" s="299"/>
      <c r="AR56" s="299"/>
      <c r="AS56" s="299"/>
      <c r="AT56" s="299"/>
      <c r="AU56" s="299"/>
      <c r="AV56" s="299"/>
      <c r="AW56" s="299"/>
      <c r="AX56" s="299"/>
      <c r="AY56" s="299"/>
      <c r="AZ56" s="299"/>
      <c r="BA56" s="299"/>
      <c r="BB56" s="299"/>
      <c r="BC56" s="299"/>
      <c r="BD56" s="299"/>
      <c r="BE56" s="299"/>
      <c r="BF56" s="299"/>
      <c r="BG56" s="299"/>
      <c r="BH56" s="299"/>
      <c r="BI56" s="299"/>
      <c r="BJ56" s="299"/>
      <c r="BK56" s="299"/>
      <c r="BL56" s="299"/>
      <c r="BM56" s="299"/>
      <c r="BN56" s="299"/>
      <c r="BO56" s="299"/>
      <c r="BP56" s="299"/>
      <c r="BQ56" s="299"/>
      <c r="BR56" s="299"/>
      <c r="BS56" s="299"/>
      <c r="BT56" s="299"/>
      <c r="BU56" s="299"/>
      <c r="BV56" s="299"/>
      <c r="BW56" s="299"/>
      <c r="BX56" s="299"/>
      <c r="BY56" s="299"/>
      <c r="BZ56" s="299"/>
      <c r="CA56" s="299"/>
    </row>
    <row r="57" spans="1:79" x14ac:dyDescent="0.25">
      <c r="A57" s="299"/>
      <c r="B57" s="299"/>
      <c r="C57" s="299"/>
      <c r="D57" s="299"/>
      <c r="E57" s="299"/>
      <c r="F57" s="299"/>
      <c r="G57" s="299"/>
      <c r="H57" s="345"/>
      <c r="I57" s="345"/>
      <c r="J57" s="345"/>
      <c r="K57" s="345"/>
      <c r="L57" s="345"/>
      <c r="M57" s="345"/>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299"/>
      <c r="BD57" s="299"/>
      <c r="BE57" s="299"/>
      <c r="BF57" s="299"/>
      <c r="BG57" s="299"/>
      <c r="BH57" s="299"/>
      <c r="BI57" s="299"/>
      <c r="BJ57" s="299"/>
      <c r="BK57" s="299"/>
      <c r="BL57" s="299"/>
      <c r="BM57" s="299"/>
      <c r="BN57" s="299"/>
      <c r="BO57" s="299"/>
      <c r="BP57" s="299"/>
      <c r="BQ57" s="299"/>
      <c r="BR57" s="299"/>
      <c r="BS57" s="299"/>
      <c r="BT57" s="299"/>
      <c r="BU57" s="299"/>
      <c r="BV57" s="299"/>
      <c r="BW57" s="299"/>
      <c r="BX57" s="299"/>
      <c r="BY57" s="299"/>
      <c r="BZ57" s="299"/>
      <c r="CA57" s="299"/>
    </row>
    <row r="58" spans="1:79" ht="15.75" x14ac:dyDescent="0.25">
      <c r="A58" s="306" t="s">
        <v>834</v>
      </c>
      <c r="B58" s="299"/>
      <c r="C58" s="299"/>
      <c r="D58" s="307" t="s">
        <v>814</v>
      </c>
      <c r="E58" s="299"/>
      <c r="F58" s="299"/>
      <c r="G58" s="299"/>
      <c r="H58" s="345"/>
      <c r="I58" s="345"/>
      <c r="J58" s="345"/>
      <c r="K58" s="345"/>
      <c r="L58" s="345"/>
      <c r="M58" s="345"/>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K58" s="299"/>
      <c r="AL58" s="299"/>
      <c r="AM58" s="299"/>
      <c r="AN58" s="299"/>
      <c r="AO58" s="299"/>
      <c r="AP58" s="299"/>
      <c r="AQ58" s="299"/>
      <c r="AR58" s="299"/>
      <c r="AS58" s="299"/>
      <c r="AT58" s="299"/>
      <c r="AU58" s="299"/>
      <c r="AV58" s="299"/>
      <c r="AW58" s="299"/>
      <c r="AX58" s="299"/>
      <c r="AY58" s="299"/>
      <c r="AZ58" s="299"/>
      <c r="BA58" s="299"/>
      <c r="BB58" s="299"/>
      <c r="BC58" s="299"/>
      <c r="BD58" s="299"/>
      <c r="BE58" s="299"/>
      <c r="BF58" s="299"/>
      <c r="BG58" s="299"/>
      <c r="BH58" s="299"/>
      <c r="BI58" s="299"/>
      <c r="BJ58" s="299"/>
      <c r="BK58" s="299"/>
      <c r="BL58" s="299"/>
      <c r="BM58" s="299"/>
      <c r="BN58" s="299"/>
      <c r="BO58" s="299"/>
      <c r="BP58" s="299"/>
      <c r="BQ58" s="299"/>
      <c r="BR58" s="299"/>
      <c r="BS58" s="299"/>
      <c r="BT58" s="299"/>
      <c r="BU58" s="299"/>
      <c r="BV58" s="299"/>
      <c r="BW58" s="299"/>
      <c r="BX58" s="299"/>
      <c r="BY58" s="299"/>
      <c r="BZ58" s="299"/>
      <c r="CA58" s="299"/>
    </row>
    <row r="59" spans="1:79" x14ac:dyDescent="0.25">
      <c r="A59" s="299"/>
      <c r="B59" s="308">
        <f>D59*0.85</f>
        <v>0</v>
      </c>
      <c r="C59" s="309">
        <f>D59*0.95</f>
        <v>0</v>
      </c>
      <c r="D59" s="309">
        <f>'Your Results'!D47+'Your Results'!D48</f>
        <v>0</v>
      </c>
      <c r="E59" s="309">
        <f>D59*1.05</f>
        <v>0</v>
      </c>
      <c r="F59" s="309">
        <f>D59*1.15</f>
        <v>0</v>
      </c>
      <c r="G59" s="299"/>
      <c r="H59" s="345"/>
      <c r="I59" s="345"/>
      <c r="J59" s="345"/>
      <c r="K59" s="345"/>
      <c r="L59" s="345"/>
      <c r="M59" s="345"/>
      <c r="N59" s="299"/>
      <c r="O59" s="299"/>
      <c r="P59" s="299"/>
      <c r="Q59" s="299"/>
      <c r="R59" s="299"/>
      <c r="S59" s="299"/>
      <c r="T59" s="299"/>
      <c r="U59" s="299"/>
      <c r="V59" s="299"/>
      <c r="W59" s="299"/>
      <c r="X59" s="299"/>
      <c r="Y59" s="299"/>
      <c r="Z59" s="299"/>
      <c r="AA59" s="299"/>
      <c r="AB59" s="299"/>
      <c r="AC59" s="299"/>
      <c r="AD59" s="299"/>
      <c r="AE59" s="299"/>
      <c r="AF59" s="299"/>
      <c r="AG59" s="299"/>
      <c r="AH59" s="299"/>
      <c r="AI59" s="299"/>
      <c r="AJ59" s="299"/>
      <c r="AK59" s="299"/>
      <c r="AL59" s="299"/>
      <c r="AM59" s="299"/>
      <c r="AN59" s="299"/>
      <c r="AO59" s="299"/>
      <c r="AP59" s="299"/>
      <c r="AQ59" s="299"/>
      <c r="AR59" s="299"/>
      <c r="AS59" s="299"/>
      <c r="AT59" s="299"/>
      <c r="AU59" s="299"/>
      <c r="AV59" s="299"/>
      <c r="AW59" s="299"/>
      <c r="AX59" s="299"/>
      <c r="AY59" s="299"/>
      <c r="AZ59" s="299"/>
      <c r="BA59" s="299"/>
      <c r="BB59" s="299"/>
      <c r="BC59" s="299"/>
      <c r="BD59" s="299"/>
      <c r="BE59" s="299"/>
      <c r="BF59" s="299"/>
      <c r="BG59" s="299"/>
      <c r="BH59" s="299"/>
      <c r="BI59" s="299"/>
      <c r="BJ59" s="299"/>
      <c r="BK59" s="299"/>
      <c r="BL59" s="299"/>
      <c r="BM59" s="299"/>
      <c r="BN59" s="299"/>
      <c r="BO59" s="299"/>
      <c r="BP59" s="299"/>
      <c r="BQ59" s="299"/>
      <c r="BR59" s="299"/>
      <c r="BS59" s="299"/>
      <c r="BT59" s="299"/>
      <c r="BU59" s="299"/>
      <c r="BV59" s="299"/>
      <c r="BW59" s="299"/>
      <c r="BX59" s="299"/>
      <c r="BY59" s="299"/>
      <c r="BZ59" s="299"/>
      <c r="CA59" s="299"/>
    </row>
    <row r="60" spans="1:79" x14ac:dyDescent="0.25">
      <c r="A60" s="884">
        <f>A62*0.5</f>
        <v>0</v>
      </c>
      <c r="B60" s="311" t="e">
        <f>ROUND(((('Your Value Calcs'!$C$9+$A60)*B$59)+'Your Value Calcs'!$E$154+'Your Value Calcs'!$E$155-'Your Value Calcs'!$E$196)/'Your Results'!$B$6,-1)</f>
        <v>#N/A</v>
      </c>
      <c r="C60" s="311" t="e">
        <f>ROUND(((('Your Value Calcs'!$C$9+$A60)*C$59)+'Your Value Calcs'!$E$154+'Your Value Calcs'!$E$155-'Your Value Calcs'!$E$196)/'Your Results'!$B$6,-1)</f>
        <v>#N/A</v>
      </c>
      <c r="D60" s="311" t="e">
        <f>ROUND(((('Your Value Calcs'!$C$9+$A60)*D$59)+'Your Value Calcs'!$E$154+'Your Value Calcs'!$E$155-'Your Value Calcs'!$E$196)/'Your Results'!$B$6,-1)</f>
        <v>#N/A</v>
      </c>
      <c r="E60" s="312" t="e">
        <f>ROUND(((('Your Value Calcs'!$C$9+$A60)*E$59)+'Your Value Calcs'!$E$154+'Your Value Calcs'!$E$155-'Your Value Calcs'!$E$196)/'Your Results'!$B$6,-1)</f>
        <v>#N/A</v>
      </c>
      <c r="F60" s="312" t="e">
        <f>ROUND(((('Your Value Calcs'!$C$9+$A60)*F$59)+'Your Value Calcs'!$E$154+'Your Value Calcs'!$E$155-'Your Value Calcs'!$E$196)/'Your Results'!$B$6,-1)</f>
        <v>#N/A</v>
      </c>
      <c r="G60" s="299"/>
      <c r="H60" s="345"/>
      <c r="I60" s="345"/>
      <c r="J60" s="345"/>
      <c r="K60" s="345"/>
      <c r="L60" s="345"/>
      <c r="M60" s="345"/>
      <c r="N60" s="299"/>
      <c r="O60" s="299"/>
      <c r="P60" s="299"/>
      <c r="Q60" s="299"/>
      <c r="R60" s="299"/>
      <c r="S60" s="299"/>
      <c r="T60" s="299"/>
      <c r="U60" s="299"/>
      <c r="V60" s="299"/>
      <c r="W60" s="299"/>
      <c r="X60" s="299"/>
      <c r="Y60" s="299"/>
      <c r="Z60" s="299"/>
      <c r="AA60" s="299"/>
      <c r="AB60" s="299"/>
      <c r="AC60" s="299"/>
      <c r="AD60" s="299"/>
      <c r="AE60" s="299"/>
      <c r="AF60" s="299"/>
      <c r="AG60" s="299"/>
      <c r="AH60" s="299"/>
      <c r="AI60" s="299"/>
      <c r="AJ60" s="299"/>
      <c r="AK60" s="299"/>
      <c r="AL60" s="299"/>
      <c r="AM60" s="299"/>
      <c r="AN60" s="299"/>
      <c r="AO60" s="299"/>
      <c r="AP60" s="299"/>
      <c r="AQ60" s="299"/>
      <c r="AR60" s="299"/>
      <c r="AS60" s="299"/>
      <c r="AT60" s="299"/>
      <c r="AU60" s="299"/>
      <c r="AV60" s="299"/>
      <c r="AW60" s="299"/>
      <c r="AX60" s="299"/>
      <c r="AY60" s="299"/>
      <c r="AZ60" s="299"/>
      <c r="BA60" s="299"/>
      <c r="BB60" s="299"/>
      <c r="BC60" s="299"/>
      <c r="BD60" s="299"/>
      <c r="BE60" s="299"/>
      <c r="BF60" s="299"/>
      <c r="BG60" s="299"/>
      <c r="BH60" s="299"/>
      <c r="BI60" s="299"/>
      <c r="BJ60" s="299"/>
      <c r="BK60" s="299"/>
      <c r="BL60" s="299"/>
      <c r="BM60" s="299"/>
      <c r="BN60" s="299"/>
      <c r="BO60" s="299"/>
      <c r="BP60" s="299"/>
      <c r="BQ60" s="299"/>
      <c r="BR60" s="299"/>
      <c r="BS60" s="299"/>
      <c r="BT60" s="299"/>
      <c r="BU60" s="299"/>
      <c r="BV60" s="299"/>
      <c r="BW60" s="299"/>
      <c r="BX60" s="299"/>
      <c r="BY60" s="299"/>
      <c r="BZ60" s="299"/>
      <c r="CA60" s="299"/>
    </row>
    <row r="61" spans="1:79" ht="15.75" thickBot="1" x14ac:dyDescent="0.3">
      <c r="A61" s="884">
        <f>A62*0.75</f>
        <v>0</v>
      </c>
      <c r="B61" s="311" t="e">
        <f>ROUND(((('Your Value Calcs'!$C$9+$A61)*B$59)+'Your Value Calcs'!$E$154+'Your Value Calcs'!$E$155-'Your Value Calcs'!$E$196)/'Your Results'!$B$6,-1)</f>
        <v>#N/A</v>
      </c>
      <c r="C61" s="311" t="e">
        <f>ROUND(((('Your Value Calcs'!$C$9+$A61)*C$59)+'Your Value Calcs'!$E$154+'Your Value Calcs'!$E$155-'Your Value Calcs'!$E$196)/'Your Results'!$B$6,-1)</f>
        <v>#N/A</v>
      </c>
      <c r="D61" s="311" t="e">
        <f>ROUND(((('Your Value Calcs'!$C$9+$A61)*D$59)+'Your Value Calcs'!$E$154+'Your Value Calcs'!$E$155-'Your Value Calcs'!$E$196)/'Your Results'!$B$6,-1)</f>
        <v>#N/A</v>
      </c>
      <c r="E61" s="312" t="e">
        <f>ROUND(((('Your Value Calcs'!$C$9+$A61)*E$59)+'Your Value Calcs'!$E$154+'Your Value Calcs'!$E$155-'Your Value Calcs'!$E$196)/'Your Results'!$B$6,-1)</f>
        <v>#N/A</v>
      </c>
      <c r="F61" s="312" t="e">
        <f>ROUND(((('Your Value Calcs'!$C$9+$A61)*F$59)+'Your Value Calcs'!$E$154+'Your Value Calcs'!$E$155-'Your Value Calcs'!$E$196)/'Your Results'!$B$6,-1)</f>
        <v>#N/A</v>
      </c>
      <c r="G61" s="299"/>
      <c r="H61" s="345"/>
      <c r="I61" s="345"/>
      <c r="J61" s="345"/>
      <c r="K61" s="345"/>
      <c r="L61" s="345"/>
      <c r="M61" s="345"/>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K61" s="299"/>
      <c r="AL61" s="299"/>
      <c r="AM61" s="299"/>
      <c r="AN61" s="299"/>
      <c r="AO61" s="299"/>
      <c r="AP61" s="299"/>
      <c r="AQ61" s="299"/>
      <c r="AR61" s="299"/>
      <c r="AS61" s="299"/>
      <c r="AT61" s="299"/>
      <c r="AU61" s="299"/>
      <c r="AV61" s="299"/>
      <c r="AW61" s="299"/>
      <c r="AX61" s="299"/>
      <c r="AY61" s="299"/>
      <c r="AZ61" s="299"/>
      <c r="BA61" s="299"/>
      <c r="BB61" s="299"/>
      <c r="BC61" s="299"/>
      <c r="BD61" s="299"/>
      <c r="BE61" s="299"/>
      <c r="BF61" s="299"/>
      <c r="BG61" s="299"/>
      <c r="BH61" s="299"/>
      <c r="BI61" s="299"/>
      <c r="BJ61" s="299"/>
      <c r="BK61" s="299"/>
      <c r="BL61" s="299"/>
      <c r="BM61" s="299"/>
      <c r="BN61" s="299"/>
      <c r="BO61" s="299"/>
      <c r="BP61" s="299"/>
      <c r="BQ61" s="299"/>
      <c r="BR61" s="299"/>
      <c r="BS61" s="299"/>
      <c r="BT61" s="299"/>
      <c r="BU61" s="299"/>
      <c r="BV61" s="299"/>
      <c r="BW61" s="299"/>
      <c r="BX61" s="299"/>
      <c r="BY61" s="299"/>
      <c r="BZ61" s="299"/>
      <c r="CA61" s="299"/>
    </row>
    <row r="62" spans="1:79" ht="16.5" thickTop="1" thickBot="1" x14ac:dyDescent="0.3">
      <c r="A62" s="884">
        <f>'Your Results'!D12-'Your Results'!B12</f>
        <v>0</v>
      </c>
      <c r="B62" s="311" t="e">
        <f>ROUND(((('Your Value Calcs'!$C$9+$A62)*B$59)+'Your Value Calcs'!$E$154+'Your Value Calcs'!$E$155-'Your Value Calcs'!$E$196)/'Your Results'!$B$6,-1)</f>
        <v>#N/A</v>
      </c>
      <c r="C62" s="311" t="e">
        <f>ROUND(((('Your Value Calcs'!$C$9+$A62)*C$59)+'Your Value Calcs'!$E$154+'Your Value Calcs'!$E$155-'Your Value Calcs'!$E$196)/'Your Results'!$B$6,-1)</f>
        <v>#N/A</v>
      </c>
      <c r="D62" s="320" t="e">
        <f>ROUND(((('Your Value Calcs'!$C$9+$A62)*D$59)+'Your Value Calcs'!$E$154+'Your Value Calcs'!$E$155-'Your Value Calcs'!$E$196)/'Your Results'!$B$6,-1)</f>
        <v>#N/A</v>
      </c>
      <c r="E62" s="311" t="e">
        <f>ROUND(((('Your Value Calcs'!$C$9+$A62)*E$59)+'Your Value Calcs'!$E$154+'Your Value Calcs'!$E$155-'Your Value Calcs'!$E$196)/'Your Results'!$B$6,-1)</f>
        <v>#N/A</v>
      </c>
      <c r="F62" s="311" t="e">
        <f>ROUND(((('Your Value Calcs'!$C$9+$A62)*F$59)+'Your Value Calcs'!$E$154+'Your Value Calcs'!$E$155-'Your Value Calcs'!$E$196)/'Your Results'!$B$6,-1)</f>
        <v>#N/A</v>
      </c>
      <c r="G62" s="299"/>
      <c r="H62" s="345"/>
      <c r="I62" s="345"/>
      <c r="J62" s="345"/>
      <c r="K62" s="345"/>
      <c r="L62" s="345"/>
      <c r="M62" s="345"/>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299"/>
      <c r="BD62" s="299"/>
      <c r="BE62" s="299"/>
      <c r="BF62" s="299"/>
      <c r="BG62" s="299"/>
      <c r="BH62" s="299"/>
      <c r="BI62" s="299"/>
      <c r="BJ62" s="299"/>
      <c r="BK62" s="299"/>
      <c r="BL62" s="299"/>
      <c r="BM62" s="299"/>
      <c r="BN62" s="299"/>
      <c r="BO62" s="299"/>
      <c r="BP62" s="299"/>
      <c r="BQ62" s="299"/>
      <c r="BR62" s="299"/>
      <c r="BS62" s="299"/>
      <c r="BT62" s="299"/>
      <c r="BU62" s="299"/>
      <c r="BV62" s="299"/>
      <c r="BW62" s="299"/>
      <c r="BX62" s="299"/>
      <c r="BY62" s="299"/>
      <c r="BZ62" s="299"/>
      <c r="CA62" s="299"/>
    </row>
    <row r="63" spans="1:79" ht="15.75" thickTop="1" x14ac:dyDescent="0.25">
      <c r="A63" s="884">
        <f>A62*1.05</f>
        <v>0</v>
      </c>
      <c r="B63" s="312" t="e">
        <f>ROUND(((('Your Value Calcs'!$C$9+$A63)*B$59)+'Your Value Calcs'!$E$154+'Your Value Calcs'!$E$155-'Your Value Calcs'!$E$196)/'Your Results'!$B$6,-1)</f>
        <v>#N/A</v>
      </c>
      <c r="C63" s="312" t="e">
        <f>ROUND(((('Your Value Calcs'!$C$9+$A63)*C$59)+'Your Value Calcs'!$E$154+'Your Value Calcs'!$E$155-'Your Value Calcs'!$E$196)/'Your Results'!$B$6,-1)</f>
        <v>#N/A</v>
      </c>
      <c r="D63" s="312" t="e">
        <f>ROUND(((('Your Value Calcs'!$C$9+$A63)*D$59)+'Your Value Calcs'!$E$154+'Your Value Calcs'!$E$155-'Your Value Calcs'!$E$196)/'Your Results'!$B$6,-1)</f>
        <v>#N/A</v>
      </c>
      <c r="E63" s="311" t="e">
        <f>ROUND(((('Your Value Calcs'!$C$9+$A63)*E$59)+'Your Value Calcs'!$E$154+'Your Value Calcs'!$E$155-'Your Value Calcs'!$E$196)/'Your Results'!$B$6,-1)</f>
        <v>#N/A</v>
      </c>
      <c r="F63" s="311" t="e">
        <f>ROUND(((('Your Value Calcs'!$C$9+$A63)*F$59)+'Your Value Calcs'!$E$154+'Your Value Calcs'!$E$155-'Your Value Calcs'!$E$196)/'Your Results'!$B$6,-1)</f>
        <v>#N/A</v>
      </c>
      <c r="G63" s="299"/>
      <c r="H63" s="345"/>
      <c r="I63" s="345"/>
      <c r="J63" s="345"/>
      <c r="K63" s="345"/>
      <c r="L63" s="345"/>
      <c r="M63" s="345"/>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9"/>
      <c r="AQ63" s="299"/>
      <c r="AR63" s="299"/>
      <c r="AS63" s="299"/>
      <c r="AT63" s="299"/>
      <c r="AU63" s="299"/>
      <c r="AV63" s="299"/>
      <c r="AW63" s="299"/>
      <c r="AX63" s="299"/>
      <c r="AY63" s="299"/>
      <c r="AZ63" s="299"/>
      <c r="BA63" s="299"/>
      <c r="BB63" s="299"/>
      <c r="BC63" s="299"/>
      <c r="BD63" s="299"/>
      <c r="BE63" s="299"/>
      <c r="BF63" s="299"/>
      <c r="BG63" s="299"/>
      <c r="BH63" s="299"/>
      <c r="BI63" s="299"/>
      <c r="BJ63" s="299"/>
      <c r="BK63" s="299"/>
      <c r="BL63" s="299"/>
      <c r="BM63" s="299"/>
      <c r="BN63" s="299"/>
      <c r="BO63" s="299"/>
      <c r="BP63" s="299"/>
      <c r="BQ63" s="299"/>
      <c r="BR63" s="299"/>
      <c r="BS63" s="299"/>
      <c r="BT63" s="299"/>
      <c r="BU63" s="299"/>
      <c r="BV63" s="299"/>
      <c r="BW63" s="299"/>
      <c r="BX63" s="299"/>
      <c r="BY63" s="299"/>
      <c r="BZ63" s="299"/>
      <c r="CA63" s="299"/>
    </row>
    <row r="64" spans="1:79" x14ac:dyDescent="0.25">
      <c r="A64" s="884">
        <f>A62*1.1</f>
        <v>0</v>
      </c>
      <c r="B64" s="312" t="e">
        <f>ROUND(((('Your Value Calcs'!$C$9+$A64)*B$59)+'Your Value Calcs'!$E$154+'Your Value Calcs'!$E$155-'Your Value Calcs'!$E$196)/'Your Results'!$B$6,-1)</f>
        <v>#N/A</v>
      </c>
      <c r="C64" s="312" t="e">
        <f>ROUND(((('Your Value Calcs'!$C$9+$A64)*C$59)+'Your Value Calcs'!$E$154+'Your Value Calcs'!$E$155-'Your Value Calcs'!$E$196)/'Your Results'!$B$6,-1)</f>
        <v>#N/A</v>
      </c>
      <c r="D64" s="312" t="e">
        <f>ROUND(((('Your Value Calcs'!$C$9+$A64)*D$59)+'Your Value Calcs'!$E$154+'Your Value Calcs'!$E$155-'Your Value Calcs'!$E$196)/'Your Results'!$B$6,-1)</f>
        <v>#N/A</v>
      </c>
      <c r="E64" s="311" t="e">
        <f>ROUND(((('Your Value Calcs'!$C$9+$A64)*E$59)+'Your Value Calcs'!$E$154+'Your Value Calcs'!$E$155-'Your Value Calcs'!$E$196)/'Your Results'!$B$6,-1)</f>
        <v>#N/A</v>
      </c>
      <c r="F64" s="311" t="e">
        <f>ROUND(((('Your Value Calcs'!$C$9+$A64)*F$59)+'Your Value Calcs'!$E$154+'Your Value Calcs'!$E$155-'Your Value Calcs'!$E$196)/'Your Results'!$B$6,-1)</f>
        <v>#N/A</v>
      </c>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L64" s="299"/>
      <c r="AM64" s="299"/>
      <c r="AN64" s="299"/>
      <c r="AO64" s="299"/>
      <c r="AP64" s="299"/>
      <c r="AQ64" s="299"/>
      <c r="AR64" s="299"/>
      <c r="AS64" s="299"/>
      <c r="AT64" s="299"/>
      <c r="AU64" s="299"/>
      <c r="AV64" s="299"/>
      <c r="AW64" s="299"/>
      <c r="AX64" s="299"/>
      <c r="AY64" s="299"/>
      <c r="AZ64" s="299"/>
      <c r="BA64" s="299"/>
      <c r="BB64" s="299"/>
      <c r="BC64" s="299"/>
      <c r="BD64" s="299"/>
      <c r="BE64" s="299"/>
      <c r="BF64" s="299"/>
      <c r="BG64" s="299"/>
      <c r="BH64" s="299"/>
      <c r="BI64" s="299"/>
      <c r="BJ64" s="299"/>
      <c r="BK64" s="299"/>
      <c r="BL64" s="299"/>
      <c r="BM64" s="299"/>
      <c r="BN64" s="299"/>
      <c r="BO64" s="299"/>
      <c r="BP64" s="299"/>
      <c r="BQ64" s="299"/>
      <c r="BR64" s="299"/>
      <c r="BS64" s="299"/>
      <c r="BT64" s="299"/>
      <c r="BU64" s="299"/>
      <c r="BV64" s="299"/>
      <c r="BW64" s="299"/>
      <c r="BX64" s="299"/>
      <c r="BY64" s="299"/>
      <c r="BZ64" s="299"/>
      <c r="CA64" s="299"/>
    </row>
    <row r="65" spans="1:79" x14ac:dyDescent="0.25">
      <c r="A65" s="299"/>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299"/>
      <c r="BD65" s="299"/>
      <c r="BE65" s="299"/>
      <c r="BF65" s="299"/>
      <c r="BG65" s="299"/>
      <c r="BH65" s="299"/>
      <c r="BI65" s="299"/>
      <c r="BJ65" s="299"/>
      <c r="BK65" s="299"/>
      <c r="BL65" s="299"/>
      <c r="BM65" s="299"/>
      <c r="BN65" s="299"/>
      <c r="BO65" s="299"/>
      <c r="BP65" s="299"/>
      <c r="BQ65" s="299"/>
      <c r="BR65" s="299"/>
      <c r="BS65" s="299"/>
      <c r="BT65" s="299"/>
      <c r="BU65" s="299"/>
      <c r="BV65" s="299"/>
      <c r="BW65" s="299"/>
      <c r="BX65" s="299"/>
      <c r="BY65" s="299"/>
      <c r="BZ65" s="299"/>
      <c r="CA65" s="299"/>
    </row>
    <row r="66" spans="1:79" x14ac:dyDescent="0.25">
      <c r="A66" s="299"/>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299"/>
      <c r="BD66" s="299"/>
      <c r="BE66" s="299"/>
      <c r="BF66" s="299"/>
      <c r="BG66" s="299"/>
      <c r="BH66" s="299"/>
      <c r="BI66" s="299"/>
      <c r="BJ66" s="299"/>
      <c r="BK66" s="299"/>
      <c r="BL66" s="299"/>
      <c r="BM66" s="299"/>
      <c r="BN66" s="299"/>
      <c r="BO66" s="299"/>
      <c r="BP66" s="299"/>
      <c r="BQ66" s="299"/>
      <c r="BR66" s="299"/>
      <c r="BS66" s="299"/>
      <c r="BT66" s="299"/>
      <c r="BU66" s="299"/>
      <c r="BV66" s="299"/>
      <c r="BW66" s="299"/>
      <c r="BX66" s="299"/>
      <c r="BY66" s="299"/>
      <c r="BZ66" s="299"/>
      <c r="CA66" s="299"/>
    </row>
    <row r="67" spans="1:79" x14ac:dyDescent="0.25">
      <c r="A67" s="299"/>
      <c r="B67" s="299"/>
      <c r="C67" s="299"/>
      <c r="D67" s="299"/>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299"/>
      <c r="BD67" s="299"/>
      <c r="BE67" s="299"/>
      <c r="BF67" s="299"/>
      <c r="BG67" s="299"/>
      <c r="BH67" s="299"/>
      <c r="BI67" s="299"/>
      <c r="BJ67" s="299"/>
      <c r="BK67" s="299"/>
      <c r="BL67" s="299"/>
      <c r="BM67" s="299"/>
      <c r="BN67" s="299"/>
      <c r="BO67" s="299"/>
      <c r="BP67" s="299"/>
      <c r="BQ67" s="299"/>
      <c r="BR67" s="299"/>
      <c r="BS67" s="299"/>
      <c r="BT67" s="299"/>
      <c r="BU67" s="299"/>
      <c r="BV67" s="299"/>
      <c r="BW67" s="299"/>
      <c r="BX67" s="299"/>
      <c r="BY67" s="299"/>
      <c r="BZ67" s="299"/>
      <c r="CA67" s="299"/>
    </row>
    <row r="68" spans="1:79" x14ac:dyDescent="0.25">
      <c r="A68" s="299"/>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299"/>
      <c r="BD68" s="299"/>
      <c r="BE68" s="299"/>
      <c r="BF68" s="299"/>
      <c r="BG68" s="299"/>
      <c r="BH68" s="299"/>
      <c r="BI68" s="299"/>
      <c r="BJ68" s="299"/>
      <c r="BK68" s="299"/>
      <c r="BL68" s="299"/>
      <c r="BM68" s="299"/>
      <c r="BN68" s="299"/>
      <c r="BO68" s="299"/>
      <c r="BP68" s="299"/>
      <c r="BQ68" s="299"/>
      <c r="BR68" s="299"/>
      <c r="BS68" s="299"/>
      <c r="BT68" s="299"/>
      <c r="BU68" s="299"/>
      <c r="BV68" s="299"/>
      <c r="BW68" s="299"/>
      <c r="BX68" s="299"/>
      <c r="BY68" s="299"/>
      <c r="BZ68" s="299"/>
      <c r="CA68" s="299"/>
    </row>
    <row r="69" spans="1:79" x14ac:dyDescent="0.25">
      <c r="A69" s="299"/>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299"/>
      <c r="BD69" s="299"/>
      <c r="BE69" s="299"/>
      <c r="BF69" s="299"/>
      <c r="BG69" s="299"/>
      <c r="BH69" s="299"/>
      <c r="BI69" s="299"/>
      <c r="BJ69" s="299"/>
      <c r="BK69" s="299"/>
      <c r="BL69" s="299"/>
      <c r="BM69" s="299"/>
      <c r="BN69" s="299"/>
      <c r="BO69" s="299"/>
      <c r="BP69" s="299"/>
      <c r="BQ69" s="299"/>
      <c r="BR69" s="299"/>
      <c r="BS69" s="299"/>
      <c r="BT69" s="299"/>
      <c r="BU69" s="299"/>
      <c r="BV69" s="299"/>
      <c r="BW69" s="299"/>
      <c r="BX69" s="299"/>
      <c r="BY69" s="299"/>
      <c r="BZ69" s="299"/>
      <c r="CA69" s="299"/>
    </row>
    <row r="70" spans="1:79" x14ac:dyDescent="0.25">
      <c r="A70" s="299"/>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299"/>
      <c r="BD70" s="299"/>
      <c r="BE70" s="299"/>
      <c r="BF70" s="299"/>
      <c r="BG70" s="299"/>
      <c r="BH70" s="299"/>
      <c r="BI70" s="299"/>
      <c r="BJ70" s="299"/>
      <c r="BK70" s="299"/>
      <c r="BL70" s="299"/>
      <c r="BM70" s="299"/>
      <c r="BN70" s="299"/>
      <c r="BO70" s="299"/>
      <c r="BP70" s="299"/>
      <c r="BQ70" s="299"/>
      <c r="BR70" s="299"/>
      <c r="BS70" s="299"/>
      <c r="BT70" s="299"/>
      <c r="BU70" s="299"/>
      <c r="BV70" s="299"/>
      <c r="BW70" s="299"/>
      <c r="BX70" s="299"/>
      <c r="BY70" s="299"/>
      <c r="BZ70" s="299"/>
      <c r="CA70" s="299"/>
    </row>
    <row r="71" spans="1:79" x14ac:dyDescent="0.25">
      <c r="A71" s="299"/>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299"/>
      <c r="BD71" s="299"/>
      <c r="BE71" s="299"/>
      <c r="BF71" s="299"/>
      <c r="BG71" s="299"/>
      <c r="BH71" s="299"/>
      <c r="BI71" s="299"/>
      <c r="BJ71" s="299"/>
      <c r="BK71" s="299"/>
      <c r="BL71" s="299"/>
      <c r="BM71" s="299"/>
      <c r="BN71" s="299"/>
      <c r="BO71" s="299"/>
      <c r="BP71" s="299"/>
      <c r="BQ71" s="299"/>
      <c r="BR71" s="299"/>
      <c r="BS71" s="299"/>
      <c r="BT71" s="299"/>
      <c r="BU71" s="299"/>
      <c r="BV71" s="299"/>
      <c r="BW71" s="299"/>
      <c r="BX71" s="299"/>
      <c r="BY71" s="299"/>
      <c r="BZ71" s="299"/>
      <c r="CA71" s="299"/>
    </row>
    <row r="72" spans="1:79" x14ac:dyDescent="0.25">
      <c r="A72" s="299"/>
      <c r="B72" s="299"/>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299"/>
      <c r="BD72" s="299"/>
      <c r="BE72" s="299"/>
      <c r="BF72" s="299"/>
      <c r="BG72" s="299"/>
      <c r="BH72" s="299"/>
      <c r="BI72" s="299"/>
      <c r="BJ72" s="299"/>
      <c r="BK72" s="299"/>
      <c r="BL72" s="299"/>
      <c r="BM72" s="299"/>
      <c r="BN72" s="299"/>
      <c r="BO72" s="299"/>
      <c r="BP72" s="299"/>
      <c r="BQ72" s="299"/>
      <c r="BR72" s="299"/>
      <c r="BS72" s="299"/>
      <c r="BT72" s="299"/>
      <c r="BU72" s="299"/>
      <c r="BV72" s="299"/>
      <c r="BW72" s="299"/>
      <c r="BX72" s="299"/>
      <c r="BY72" s="299"/>
      <c r="BZ72" s="299"/>
      <c r="CA72" s="299"/>
    </row>
    <row r="73" spans="1:79" x14ac:dyDescent="0.25">
      <c r="A73" s="299"/>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299"/>
      <c r="BD73" s="299"/>
      <c r="BE73" s="299"/>
      <c r="BF73" s="299"/>
      <c r="BG73" s="299"/>
      <c r="BH73" s="299"/>
      <c r="BI73" s="299"/>
      <c r="BJ73" s="299"/>
      <c r="BK73" s="299"/>
      <c r="BL73" s="299"/>
      <c r="BM73" s="299"/>
      <c r="BN73" s="299"/>
      <c r="BO73" s="299"/>
      <c r="BP73" s="299"/>
      <c r="BQ73" s="299"/>
      <c r="BR73" s="299"/>
      <c r="BS73" s="299"/>
      <c r="BT73" s="299"/>
      <c r="BU73" s="299"/>
      <c r="BV73" s="299"/>
      <c r="BW73" s="299"/>
      <c r="BX73" s="299"/>
      <c r="BY73" s="299"/>
      <c r="BZ73" s="299"/>
      <c r="CA73" s="299"/>
    </row>
    <row r="74" spans="1:79" x14ac:dyDescent="0.25">
      <c r="A74" s="299"/>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299"/>
      <c r="BD74" s="299"/>
      <c r="BE74" s="299"/>
      <c r="BF74" s="299"/>
      <c r="BG74" s="299"/>
      <c r="BH74" s="299"/>
      <c r="BI74" s="299"/>
      <c r="BJ74" s="299"/>
      <c r="BK74" s="299"/>
      <c r="BL74" s="299"/>
      <c r="BM74" s="299"/>
      <c r="BN74" s="299"/>
      <c r="BO74" s="299"/>
      <c r="BP74" s="299"/>
      <c r="BQ74" s="299"/>
      <c r="BR74" s="299"/>
      <c r="BS74" s="299"/>
      <c r="BT74" s="299"/>
      <c r="BU74" s="299"/>
      <c r="BV74" s="299"/>
      <c r="BW74" s="299"/>
      <c r="BX74" s="299"/>
      <c r="BY74" s="299"/>
      <c r="BZ74" s="299"/>
      <c r="CA74" s="299"/>
    </row>
    <row r="75" spans="1:79" x14ac:dyDescent="0.25">
      <c r="A75" s="299"/>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299"/>
      <c r="BD75" s="299"/>
      <c r="BE75" s="299"/>
      <c r="BF75" s="299"/>
      <c r="BG75" s="299"/>
      <c r="BH75" s="299"/>
      <c r="BI75" s="299"/>
      <c r="BJ75" s="299"/>
      <c r="BK75" s="299"/>
      <c r="BL75" s="299"/>
      <c r="BM75" s="299"/>
      <c r="BN75" s="299"/>
      <c r="BO75" s="299"/>
      <c r="BP75" s="299"/>
      <c r="BQ75" s="299"/>
      <c r="BR75" s="299"/>
      <c r="BS75" s="299"/>
      <c r="BT75" s="299"/>
      <c r="BU75" s="299"/>
      <c r="BV75" s="299"/>
      <c r="BW75" s="299"/>
      <c r="BX75" s="299"/>
      <c r="BY75" s="299"/>
      <c r="BZ75" s="299"/>
      <c r="CA75" s="299"/>
    </row>
    <row r="76" spans="1:79" x14ac:dyDescent="0.25">
      <c r="A76" s="299"/>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299"/>
      <c r="BD76" s="299"/>
      <c r="BE76" s="299"/>
      <c r="BF76" s="299"/>
      <c r="BG76" s="299"/>
      <c r="BH76" s="299"/>
      <c r="BI76" s="299"/>
      <c r="BJ76" s="299"/>
      <c r="BK76" s="299"/>
      <c r="BL76" s="299"/>
      <c r="BM76" s="299"/>
      <c r="BN76" s="299"/>
      <c r="BO76" s="299"/>
      <c r="BP76" s="299"/>
      <c r="BQ76" s="299"/>
      <c r="BR76" s="299"/>
      <c r="BS76" s="299"/>
      <c r="BT76" s="299"/>
      <c r="BU76" s="299"/>
      <c r="BV76" s="299"/>
      <c r="BW76" s="299"/>
      <c r="BX76" s="299"/>
      <c r="BY76" s="299"/>
      <c r="BZ76" s="299"/>
      <c r="CA76" s="299"/>
    </row>
    <row r="77" spans="1:79" x14ac:dyDescent="0.25">
      <c r="A77" s="299"/>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299"/>
      <c r="BD77" s="299"/>
      <c r="BE77" s="299"/>
      <c r="BF77" s="299"/>
      <c r="BG77" s="299"/>
      <c r="BH77" s="299"/>
      <c r="BI77" s="299"/>
      <c r="BJ77" s="299"/>
      <c r="BK77" s="299"/>
      <c r="BL77" s="299"/>
      <c r="BM77" s="299"/>
      <c r="BN77" s="299"/>
      <c r="BO77" s="299"/>
      <c r="BP77" s="299"/>
      <c r="BQ77" s="299"/>
      <c r="BR77" s="299"/>
      <c r="BS77" s="299"/>
      <c r="BT77" s="299"/>
      <c r="BU77" s="299"/>
      <c r="BV77" s="299"/>
      <c r="BW77" s="299"/>
      <c r="BX77" s="299"/>
      <c r="BY77" s="299"/>
      <c r="BZ77" s="299"/>
      <c r="CA77" s="299"/>
    </row>
    <row r="78" spans="1:79" x14ac:dyDescent="0.25">
      <c r="A78" s="299"/>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299"/>
      <c r="BD78" s="299"/>
      <c r="BE78" s="299"/>
      <c r="BF78" s="299"/>
      <c r="BG78" s="299"/>
      <c r="BH78" s="299"/>
      <c r="BI78" s="299"/>
      <c r="BJ78" s="299"/>
      <c r="BK78" s="299"/>
      <c r="BL78" s="299"/>
      <c r="BM78" s="299"/>
      <c r="BN78" s="299"/>
      <c r="BO78" s="299"/>
      <c r="BP78" s="299"/>
      <c r="BQ78" s="299"/>
      <c r="BR78" s="299"/>
      <c r="BS78" s="299"/>
      <c r="BT78" s="299"/>
      <c r="BU78" s="299"/>
      <c r="BV78" s="299"/>
      <c r="BW78" s="299"/>
      <c r="BX78" s="299"/>
      <c r="BY78" s="299"/>
      <c r="BZ78" s="299"/>
      <c r="CA78" s="299"/>
    </row>
    <row r="79" spans="1:79" x14ac:dyDescent="0.25">
      <c r="A79" s="299"/>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299"/>
      <c r="BD79" s="299"/>
      <c r="BE79" s="299"/>
      <c r="BF79" s="299"/>
      <c r="BG79" s="299"/>
      <c r="BH79" s="299"/>
      <c r="BI79" s="299"/>
      <c r="BJ79" s="299"/>
      <c r="BK79" s="299"/>
      <c r="BL79" s="299"/>
      <c r="BM79" s="299"/>
      <c r="BN79" s="299"/>
      <c r="BO79" s="299"/>
      <c r="BP79" s="299"/>
      <c r="BQ79" s="299"/>
      <c r="BR79" s="299"/>
      <c r="BS79" s="299"/>
      <c r="BT79" s="299"/>
      <c r="BU79" s="299"/>
      <c r="BV79" s="299"/>
      <c r="BW79" s="299"/>
      <c r="BX79" s="299"/>
      <c r="BY79" s="299"/>
      <c r="BZ79" s="299"/>
      <c r="CA79" s="299"/>
    </row>
    <row r="80" spans="1:79" x14ac:dyDescent="0.25">
      <c r="A80" s="299"/>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299"/>
      <c r="BD80" s="299"/>
      <c r="BE80" s="299"/>
      <c r="BF80" s="299"/>
      <c r="BG80" s="299"/>
      <c r="BH80" s="299"/>
      <c r="BI80" s="299"/>
      <c r="BJ80" s="299"/>
      <c r="BK80" s="299"/>
      <c r="BL80" s="299"/>
      <c r="BM80" s="299"/>
      <c r="BN80" s="299"/>
      <c r="BO80" s="299"/>
      <c r="BP80" s="299"/>
      <c r="BQ80" s="299"/>
      <c r="BR80" s="299"/>
      <c r="BS80" s="299"/>
      <c r="BT80" s="299"/>
      <c r="BU80" s="299"/>
      <c r="BV80" s="299"/>
      <c r="BW80" s="299"/>
      <c r="BX80" s="299"/>
      <c r="BY80" s="299"/>
      <c r="BZ80" s="299"/>
      <c r="CA80" s="299"/>
    </row>
    <row r="81" spans="1:79" x14ac:dyDescent="0.25">
      <c r="A81" s="299"/>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299"/>
      <c r="BD81" s="299"/>
      <c r="BE81" s="299"/>
      <c r="BF81" s="299"/>
      <c r="BG81" s="299"/>
      <c r="BH81" s="299"/>
      <c r="BI81" s="299"/>
      <c r="BJ81" s="299"/>
      <c r="BK81" s="299"/>
      <c r="BL81" s="299"/>
      <c r="BM81" s="299"/>
      <c r="BN81" s="299"/>
      <c r="BO81" s="299"/>
      <c r="BP81" s="299"/>
      <c r="BQ81" s="299"/>
      <c r="BR81" s="299"/>
      <c r="BS81" s="299"/>
      <c r="BT81" s="299"/>
      <c r="BU81" s="299"/>
      <c r="BV81" s="299"/>
      <c r="BW81" s="299"/>
      <c r="BX81" s="299"/>
      <c r="BY81" s="299"/>
      <c r="BZ81" s="299"/>
      <c r="CA81" s="299"/>
    </row>
    <row r="82" spans="1:79" x14ac:dyDescent="0.25">
      <c r="A82" s="299"/>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299"/>
      <c r="BR82" s="299"/>
      <c r="BS82" s="299"/>
      <c r="BT82" s="299"/>
      <c r="BU82" s="299"/>
      <c r="BV82" s="299"/>
      <c r="BW82" s="299"/>
      <c r="BX82" s="299"/>
      <c r="BY82" s="299"/>
      <c r="BZ82" s="299"/>
      <c r="CA82" s="299"/>
    </row>
    <row r="83" spans="1:79" x14ac:dyDescent="0.25">
      <c r="A83" s="299"/>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299"/>
      <c r="BD83" s="299"/>
      <c r="BE83" s="299"/>
      <c r="BF83" s="299"/>
      <c r="BG83" s="299"/>
      <c r="BH83" s="299"/>
      <c r="BI83" s="299"/>
      <c r="BJ83" s="299"/>
      <c r="BK83" s="299"/>
      <c r="BL83" s="299"/>
      <c r="BM83" s="299"/>
      <c r="BN83" s="299"/>
      <c r="BO83" s="299"/>
      <c r="BP83" s="299"/>
      <c r="BQ83" s="299"/>
      <c r="BR83" s="299"/>
      <c r="BS83" s="299"/>
      <c r="BT83" s="299"/>
      <c r="BU83" s="299"/>
      <c r="BV83" s="299"/>
      <c r="BW83" s="299"/>
      <c r="BX83" s="299"/>
      <c r="BY83" s="299"/>
      <c r="BZ83" s="299"/>
      <c r="CA83" s="299"/>
    </row>
    <row r="84" spans="1:79" x14ac:dyDescent="0.25">
      <c r="A84" s="299"/>
      <c r="B84" s="299"/>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299"/>
      <c r="BD84" s="299"/>
      <c r="BE84" s="299"/>
      <c r="BF84" s="299"/>
      <c r="BG84" s="299"/>
      <c r="BH84" s="299"/>
      <c r="BI84" s="299"/>
      <c r="BJ84" s="299"/>
      <c r="BK84" s="299"/>
      <c r="BL84" s="299"/>
      <c r="BM84" s="299"/>
      <c r="BN84" s="299"/>
      <c r="BO84" s="299"/>
      <c r="BP84" s="299"/>
      <c r="BQ84" s="299"/>
      <c r="BR84" s="299"/>
      <c r="BS84" s="299"/>
      <c r="BT84" s="299"/>
      <c r="BU84" s="299"/>
      <c r="BV84" s="299"/>
      <c r="BW84" s="299"/>
      <c r="BX84" s="299"/>
      <c r="BY84" s="299"/>
      <c r="BZ84" s="299"/>
      <c r="CA84" s="299"/>
    </row>
    <row r="85" spans="1:79" x14ac:dyDescent="0.25">
      <c r="A85" s="299"/>
      <c r="B85" s="299"/>
      <c r="C85" s="299"/>
      <c r="D85" s="299"/>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9"/>
      <c r="AT85" s="299"/>
      <c r="AU85" s="299"/>
      <c r="AV85" s="299"/>
      <c r="AW85" s="299"/>
      <c r="AX85" s="299"/>
      <c r="AY85" s="299"/>
      <c r="AZ85" s="299"/>
      <c r="BA85" s="299"/>
      <c r="BB85" s="299"/>
      <c r="BC85" s="299"/>
      <c r="BD85" s="299"/>
      <c r="BE85" s="299"/>
      <c r="BF85" s="299"/>
      <c r="BG85" s="299"/>
      <c r="BH85" s="299"/>
      <c r="BI85" s="299"/>
      <c r="BJ85" s="299"/>
      <c r="BK85" s="299"/>
      <c r="BL85" s="299"/>
      <c r="BM85" s="299"/>
      <c r="BN85" s="299"/>
      <c r="BO85" s="299"/>
      <c r="BP85" s="299"/>
      <c r="BQ85" s="299"/>
      <c r="BR85" s="299"/>
      <c r="BS85" s="299"/>
      <c r="BT85" s="299"/>
      <c r="BU85" s="299"/>
      <c r="BV85" s="299"/>
      <c r="BW85" s="299"/>
      <c r="BX85" s="299"/>
      <c r="BY85" s="299"/>
      <c r="BZ85" s="299"/>
      <c r="CA85" s="299"/>
    </row>
    <row r="86" spans="1:79" x14ac:dyDescent="0.25">
      <c r="A86" s="299"/>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c r="BQ86" s="299"/>
      <c r="BR86" s="299"/>
      <c r="BS86" s="299"/>
      <c r="BT86" s="299"/>
      <c r="BU86" s="299"/>
      <c r="BV86" s="299"/>
      <c r="BW86" s="299"/>
      <c r="BX86" s="299"/>
      <c r="BY86" s="299"/>
      <c r="BZ86" s="299"/>
      <c r="CA86" s="299"/>
    </row>
    <row r="87" spans="1:79" x14ac:dyDescent="0.25">
      <c r="A87" s="299"/>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299"/>
      <c r="BD87" s="299"/>
      <c r="BE87" s="299"/>
      <c r="BF87" s="299"/>
      <c r="BG87" s="299"/>
      <c r="BH87" s="299"/>
      <c r="BI87" s="299"/>
      <c r="BJ87" s="299"/>
      <c r="BK87" s="299"/>
      <c r="BL87" s="299"/>
      <c r="BM87" s="299"/>
      <c r="BN87" s="299"/>
      <c r="BO87" s="299"/>
      <c r="BP87" s="299"/>
      <c r="BQ87" s="299"/>
      <c r="BR87" s="299"/>
      <c r="BS87" s="299"/>
      <c r="BT87" s="299"/>
      <c r="BU87" s="299"/>
      <c r="BV87" s="299"/>
      <c r="BW87" s="299"/>
      <c r="BX87" s="299"/>
      <c r="BY87" s="299"/>
      <c r="BZ87" s="299"/>
      <c r="CA87" s="299"/>
    </row>
    <row r="88" spans="1:79" x14ac:dyDescent="0.25">
      <c r="A88" s="299"/>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299"/>
      <c r="BD88" s="299"/>
      <c r="BE88" s="299"/>
      <c r="BF88" s="299"/>
      <c r="BG88" s="299"/>
      <c r="BH88" s="299"/>
      <c r="BI88" s="299"/>
      <c r="BJ88" s="299"/>
      <c r="BK88" s="299"/>
      <c r="BL88" s="299"/>
      <c r="BM88" s="299"/>
      <c r="BN88" s="299"/>
      <c r="BO88" s="299"/>
      <c r="BP88" s="299"/>
      <c r="BQ88" s="299"/>
      <c r="BR88" s="299"/>
      <c r="BS88" s="299"/>
      <c r="BT88" s="299"/>
      <c r="BU88" s="299"/>
      <c r="BV88" s="299"/>
      <c r="BW88" s="299"/>
      <c r="BX88" s="299"/>
      <c r="BY88" s="299"/>
      <c r="BZ88" s="299"/>
      <c r="CA88" s="299"/>
    </row>
    <row r="89" spans="1:79" x14ac:dyDescent="0.25">
      <c r="A89" s="299"/>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299"/>
      <c r="BD89" s="299"/>
      <c r="BE89" s="299"/>
      <c r="BF89" s="299"/>
      <c r="BG89" s="299"/>
      <c r="BH89" s="299"/>
      <c r="BI89" s="299"/>
      <c r="BJ89" s="299"/>
      <c r="BK89" s="299"/>
      <c r="BL89" s="299"/>
      <c r="BM89" s="299"/>
      <c r="BN89" s="299"/>
      <c r="BO89" s="299"/>
      <c r="BP89" s="299"/>
      <c r="BQ89" s="299"/>
      <c r="BR89" s="299"/>
      <c r="BS89" s="299"/>
      <c r="BT89" s="299"/>
      <c r="BU89" s="299"/>
      <c r="BV89" s="299"/>
      <c r="BW89" s="299"/>
      <c r="BX89" s="299"/>
      <c r="BY89" s="299"/>
      <c r="BZ89" s="299"/>
      <c r="CA89" s="299"/>
    </row>
    <row r="90" spans="1:79" x14ac:dyDescent="0.25">
      <c r="A90" s="299"/>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299"/>
      <c r="BD90" s="299"/>
      <c r="BE90" s="299"/>
      <c r="BF90" s="299"/>
      <c r="BG90" s="299"/>
      <c r="BH90" s="299"/>
      <c r="BI90" s="299"/>
      <c r="BJ90" s="299"/>
      <c r="BK90" s="299"/>
      <c r="BL90" s="299"/>
      <c r="BM90" s="299"/>
      <c r="BN90" s="299"/>
      <c r="BO90" s="299"/>
      <c r="BP90" s="299"/>
      <c r="BQ90" s="299"/>
      <c r="BR90" s="299"/>
      <c r="BS90" s="299"/>
      <c r="BT90" s="299"/>
      <c r="BU90" s="299"/>
      <c r="BV90" s="299"/>
      <c r="BW90" s="299"/>
      <c r="BX90" s="299"/>
      <c r="BY90" s="299"/>
      <c r="BZ90" s="299"/>
      <c r="CA90" s="299"/>
    </row>
    <row r="91" spans="1:79" x14ac:dyDescent="0.25">
      <c r="A91" s="299"/>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299"/>
      <c r="BD91" s="299"/>
      <c r="BE91" s="299"/>
      <c r="BF91" s="299"/>
      <c r="BG91" s="299"/>
      <c r="BH91" s="299"/>
      <c r="BI91" s="299"/>
      <c r="BJ91" s="299"/>
      <c r="BK91" s="299"/>
      <c r="BL91" s="299"/>
      <c r="BM91" s="299"/>
      <c r="BN91" s="299"/>
      <c r="BO91" s="299"/>
      <c r="BP91" s="299"/>
      <c r="BQ91" s="299"/>
      <c r="BR91" s="299"/>
      <c r="BS91" s="299"/>
      <c r="BT91" s="299"/>
      <c r="BU91" s="299"/>
      <c r="BV91" s="299"/>
      <c r="BW91" s="299"/>
      <c r="BX91" s="299"/>
      <c r="BY91" s="299"/>
      <c r="BZ91" s="299"/>
      <c r="CA91" s="299"/>
    </row>
    <row r="92" spans="1:79" x14ac:dyDescent="0.25">
      <c r="A92" s="299"/>
      <c r="B92" s="299"/>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c r="BQ92" s="299"/>
      <c r="BR92" s="299"/>
      <c r="BS92" s="299"/>
      <c r="BT92" s="299"/>
      <c r="BU92" s="299"/>
      <c r="BV92" s="299"/>
      <c r="BW92" s="299"/>
      <c r="BX92" s="299"/>
      <c r="BY92" s="299"/>
      <c r="BZ92" s="299"/>
      <c r="CA92" s="299"/>
    </row>
    <row r="93" spans="1:79" x14ac:dyDescent="0.25">
      <c r="A93" s="299"/>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299"/>
      <c r="BD93" s="299"/>
      <c r="BE93" s="299"/>
      <c r="BF93" s="299"/>
      <c r="BG93" s="299"/>
      <c r="BH93" s="299"/>
      <c r="BI93" s="299"/>
      <c r="BJ93" s="299"/>
      <c r="BK93" s="299"/>
      <c r="BL93" s="299"/>
      <c r="BM93" s="299"/>
      <c r="BN93" s="299"/>
      <c r="BO93" s="299"/>
      <c r="BP93" s="299"/>
      <c r="BQ93" s="299"/>
      <c r="BR93" s="299"/>
      <c r="BS93" s="299"/>
      <c r="BT93" s="299"/>
      <c r="BU93" s="299"/>
      <c r="BV93" s="299"/>
      <c r="BW93" s="299"/>
      <c r="BX93" s="299"/>
      <c r="BY93" s="299"/>
      <c r="BZ93" s="299"/>
      <c r="CA93" s="299"/>
    </row>
    <row r="94" spans="1:79" x14ac:dyDescent="0.25">
      <c r="A94" s="299"/>
      <c r="B94" s="299"/>
      <c r="C94" s="299"/>
      <c r="D94" s="299"/>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299"/>
      <c r="BD94" s="299"/>
      <c r="BE94" s="299"/>
      <c r="BF94" s="299"/>
      <c r="BG94" s="299"/>
      <c r="BH94" s="299"/>
      <c r="BI94" s="299"/>
      <c r="BJ94" s="299"/>
      <c r="BK94" s="299"/>
      <c r="BL94" s="299"/>
      <c r="BM94" s="299"/>
      <c r="BN94" s="299"/>
      <c r="BO94" s="299"/>
      <c r="BP94" s="299"/>
      <c r="BQ94" s="299"/>
      <c r="BR94" s="299"/>
      <c r="BS94" s="299"/>
      <c r="BT94" s="299"/>
      <c r="BU94" s="299"/>
      <c r="BV94" s="299"/>
      <c r="BW94" s="299"/>
      <c r="BX94" s="299"/>
      <c r="BY94" s="299"/>
      <c r="BZ94" s="299"/>
      <c r="CA94" s="299"/>
    </row>
    <row r="95" spans="1:79" x14ac:dyDescent="0.25">
      <c r="A95" s="299"/>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299"/>
      <c r="AR95" s="299"/>
      <c r="AS95" s="299"/>
      <c r="AT95" s="299"/>
      <c r="AU95" s="299"/>
      <c r="AV95" s="299"/>
      <c r="AW95" s="299"/>
      <c r="AX95" s="299"/>
      <c r="AY95" s="299"/>
      <c r="AZ95" s="299"/>
      <c r="BA95" s="299"/>
      <c r="BB95" s="299"/>
      <c r="BC95" s="299"/>
      <c r="BD95" s="299"/>
      <c r="BE95" s="299"/>
      <c r="BF95" s="299"/>
      <c r="BG95" s="299"/>
      <c r="BH95" s="299"/>
      <c r="BI95" s="299"/>
      <c r="BJ95" s="299"/>
      <c r="BK95" s="299"/>
      <c r="BL95" s="299"/>
      <c r="BM95" s="299"/>
      <c r="BN95" s="299"/>
      <c r="BO95" s="299"/>
      <c r="BP95" s="299"/>
      <c r="BQ95" s="299"/>
      <c r="BR95" s="299"/>
      <c r="BS95" s="299"/>
      <c r="BT95" s="299"/>
      <c r="BU95" s="299"/>
      <c r="BV95" s="299"/>
      <c r="BW95" s="299"/>
      <c r="BX95" s="299"/>
      <c r="BY95" s="299"/>
      <c r="BZ95" s="299"/>
      <c r="CA95" s="299"/>
    </row>
    <row r="96" spans="1:79" x14ac:dyDescent="0.25">
      <c r="A96" s="299"/>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299"/>
      <c r="AE96" s="299"/>
      <c r="AF96" s="299"/>
      <c r="AG96" s="299"/>
      <c r="AH96" s="299"/>
      <c r="AI96" s="299"/>
      <c r="AJ96" s="299"/>
      <c r="AK96" s="299"/>
      <c r="AL96" s="299"/>
      <c r="AM96" s="299"/>
      <c r="AN96" s="299"/>
      <c r="AO96" s="299"/>
      <c r="AP96" s="299"/>
      <c r="AQ96" s="299"/>
      <c r="AR96" s="299"/>
      <c r="AS96" s="299"/>
      <c r="AT96" s="299"/>
      <c r="AU96" s="299"/>
      <c r="AV96" s="299"/>
      <c r="AW96" s="299"/>
      <c r="AX96" s="299"/>
      <c r="AY96" s="299"/>
      <c r="AZ96" s="299"/>
      <c r="BA96" s="299"/>
      <c r="BB96" s="299"/>
      <c r="BC96" s="299"/>
      <c r="BD96" s="299"/>
      <c r="BE96" s="299"/>
      <c r="BF96" s="299"/>
      <c r="BG96" s="299"/>
      <c r="BH96" s="299"/>
      <c r="BI96" s="299"/>
      <c r="BJ96" s="299"/>
      <c r="BK96" s="299"/>
      <c r="BL96" s="299"/>
      <c r="BM96" s="299"/>
      <c r="BN96" s="299"/>
      <c r="BO96" s="299"/>
      <c r="BP96" s="299"/>
      <c r="BQ96" s="299"/>
      <c r="BR96" s="299"/>
      <c r="BS96" s="299"/>
      <c r="BT96" s="299"/>
      <c r="BU96" s="299"/>
      <c r="BV96" s="299"/>
      <c r="BW96" s="299"/>
      <c r="BX96" s="299"/>
      <c r="BY96" s="299"/>
      <c r="BZ96" s="299"/>
      <c r="CA96" s="299"/>
    </row>
    <row r="97" spans="1:79" x14ac:dyDescent="0.25">
      <c r="A97" s="299"/>
      <c r="B97" s="299"/>
      <c r="C97" s="299"/>
      <c r="D97" s="299"/>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299"/>
      <c r="AE97" s="299"/>
      <c r="AF97" s="299"/>
      <c r="AG97" s="299"/>
      <c r="AH97" s="299"/>
      <c r="AI97" s="299"/>
      <c r="AJ97" s="299"/>
      <c r="AK97" s="299"/>
      <c r="AL97" s="299"/>
      <c r="AM97" s="299"/>
      <c r="AN97" s="299"/>
      <c r="AO97" s="299"/>
      <c r="AP97" s="299"/>
      <c r="AQ97" s="299"/>
      <c r="AR97" s="299"/>
      <c r="AS97" s="299"/>
      <c r="AT97" s="299"/>
      <c r="AU97" s="299"/>
      <c r="AV97" s="299"/>
      <c r="AW97" s="299"/>
      <c r="AX97" s="299"/>
      <c r="AY97" s="299"/>
      <c r="AZ97" s="299"/>
      <c r="BA97" s="299"/>
      <c r="BB97" s="299"/>
      <c r="BC97" s="299"/>
      <c r="BD97" s="299"/>
      <c r="BE97" s="299"/>
      <c r="BF97" s="299"/>
      <c r="BG97" s="299"/>
      <c r="BH97" s="299"/>
      <c r="BI97" s="299"/>
      <c r="BJ97" s="299"/>
      <c r="BK97" s="299"/>
      <c r="BL97" s="299"/>
      <c r="BM97" s="299"/>
      <c r="BN97" s="299"/>
      <c r="BO97" s="299"/>
      <c r="BP97" s="299"/>
      <c r="BQ97" s="299"/>
      <c r="BR97" s="299"/>
      <c r="BS97" s="299"/>
      <c r="BT97" s="299"/>
      <c r="BU97" s="299"/>
      <c r="BV97" s="299"/>
      <c r="BW97" s="299"/>
      <c r="BX97" s="299"/>
      <c r="BY97" s="299"/>
      <c r="BZ97" s="299"/>
      <c r="CA97" s="299"/>
    </row>
    <row r="98" spans="1:79" x14ac:dyDescent="0.25">
      <c r="A98" s="299"/>
      <c r="B98" s="299"/>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299"/>
      <c r="BD98" s="299"/>
      <c r="BE98" s="299"/>
      <c r="BF98" s="299"/>
      <c r="BG98" s="299"/>
      <c r="BH98" s="299"/>
      <c r="BI98" s="299"/>
      <c r="BJ98" s="299"/>
      <c r="BK98" s="299"/>
      <c r="BL98" s="299"/>
      <c r="BM98" s="299"/>
      <c r="BN98" s="299"/>
      <c r="BO98" s="299"/>
      <c r="BP98" s="299"/>
      <c r="BQ98" s="299"/>
      <c r="BR98" s="299"/>
      <c r="BS98" s="299"/>
      <c r="BT98" s="299"/>
      <c r="BU98" s="299"/>
      <c r="BV98" s="299"/>
      <c r="BW98" s="299"/>
      <c r="BX98" s="299"/>
      <c r="BY98" s="299"/>
      <c r="BZ98" s="299"/>
      <c r="CA98" s="299"/>
    </row>
    <row r="99" spans="1:79" x14ac:dyDescent="0.25">
      <c r="A99" s="299"/>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9"/>
      <c r="AJ99" s="299"/>
      <c r="AK99" s="299"/>
      <c r="AL99" s="299"/>
      <c r="AM99" s="299"/>
      <c r="AN99" s="299"/>
      <c r="AO99" s="299"/>
      <c r="AP99" s="299"/>
      <c r="AQ99" s="299"/>
      <c r="AR99" s="299"/>
      <c r="AS99" s="299"/>
      <c r="AT99" s="299"/>
      <c r="AU99" s="299"/>
      <c r="AV99" s="299"/>
      <c r="AW99" s="299"/>
      <c r="AX99" s="299"/>
      <c r="AY99" s="299"/>
      <c r="AZ99" s="299"/>
      <c r="BA99" s="299"/>
      <c r="BB99" s="299"/>
      <c r="BC99" s="299"/>
      <c r="BD99" s="299"/>
      <c r="BE99" s="299"/>
      <c r="BF99" s="299"/>
      <c r="BG99" s="299"/>
      <c r="BH99" s="299"/>
      <c r="BI99" s="299"/>
      <c r="BJ99" s="299"/>
      <c r="BK99" s="299"/>
      <c r="BL99" s="299"/>
      <c r="BM99" s="299"/>
      <c r="BN99" s="299"/>
      <c r="BO99" s="299"/>
      <c r="BP99" s="299"/>
      <c r="BQ99" s="299"/>
      <c r="BR99" s="299"/>
      <c r="BS99" s="299"/>
      <c r="BT99" s="299"/>
      <c r="BU99" s="299"/>
      <c r="BV99" s="299"/>
      <c r="BW99" s="299"/>
      <c r="BX99" s="299"/>
      <c r="BY99" s="299"/>
      <c r="BZ99" s="299"/>
      <c r="CA99" s="299"/>
    </row>
    <row r="100" spans="1:79" x14ac:dyDescent="0.25">
      <c r="A100" s="299"/>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299"/>
      <c r="BD100" s="299"/>
      <c r="BE100" s="299"/>
      <c r="BF100" s="299"/>
      <c r="BG100" s="299"/>
      <c r="BH100" s="299"/>
      <c r="BI100" s="299"/>
      <c r="BJ100" s="299"/>
      <c r="BK100" s="299"/>
      <c r="BL100" s="299"/>
      <c r="BM100" s="299"/>
      <c r="BN100" s="299"/>
      <c r="BO100" s="299"/>
      <c r="BP100" s="299"/>
      <c r="BQ100" s="299"/>
      <c r="BR100" s="299"/>
      <c r="BS100" s="299"/>
      <c r="BT100" s="299"/>
      <c r="BU100" s="299"/>
      <c r="BV100" s="299"/>
      <c r="BW100" s="299"/>
      <c r="BX100" s="299"/>
      <c r="BY100" s="299"/>
      <c r="BZ100" s="299"/>
      <c r="CA100" s="299"/>
    </row>
    <row r="101" spans="1:79" x14ac:dyDescent="0.25">
      <c r="A101" s="299"/>
      <c r="B101" s="299"/>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299"/>
      <c r="BD101" s="299"/>
      <c r="BE101" s="299"/>
      <c r="BF101" s="299"/>
      <c r="BG101" s="299"/>
      <c r="BH101" s="299"/>
      <c r="BI101" s="299"/>
      <c r="BJ101" s="299"/>
      <c r="BK101" s="299"/>
      <c r="BL101" s="299"/>
      <c r="BM101" s="299"/>
      <c r="BN101" s="299"/>
      <c r="BO101" s="299"/>
      <c r="BP101" s="299"/>
      <c r="BQ101" s="299"/>
      <c r="BR101" s="299"/>
      <c r="BS101" s="299"/>
      <c r="BT101" s="299"/>
      <c r="BU101" s="299"/>
      <c r="BV101" s="299"/>
      <c r="BW101" s="299"/>
      <c r="BX101" s="299"/>
      <c r="BY101" s="299"/>
      <c r="BZ101" s="299"/>
      <c r="CA101" s="299"/>
    </row>
    <row r="102" spans="1:79" x14ac:dyDescent="0.25">
      <c r="A102" s="299"/>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299"/>
      <c r="BD102" s="299"/>
      <c r="BE102" s="299"/>
      <c r="BF102" s="299"/>
      <c r="BG102" s="299"/>
      <c r="BH102" s="299"/>
      <c r="BI102" s="299"/>
      <c r="BJ102" s="299"/>
      <c r="BK102" s="299"/>
      <c r="BL102" s="299"/>
      <c r="BM102" s="299"/>
      <c r="BN102" s="299"/>
      <c r="BO102" s="299"/>
      <c r="BP102" s="299"/>
      <c r="BQ102" s="299"/>
      <c r="BR102" s="299"/>
      <c r="BS102" s="299"/>
      <c r="BT102" s="299"/>
      <c r="BU102" s="299"/>
      <c r="BV102" s="299"/>
      <c r="BW102" s="299"/>
      <c r="BX102" s="299"/>
      <c r="BY102" s="299"/>
      <c r="BZ102" s="299"/>
      <c r="CA102" s="299"/>
    </row>
    <row r="103" spans="1:79" x14ac:dyDescent="0.25">
      <c r="A103" s="299"/>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299"/>
      <c r="BD103" s="299"/>
      <c r="BE103" s="299"/>
      <c r="BF103" s="299"/>
      <c r="BG103" s="299"/>
      <c r="BH103" s="299"/>
      <c r="BI103" s="299"/>
      <c r="BJ103" s="299"/>
      <c r="BK103" s="299"/>
      <c r="BL103" s="299"/>
      <c r="BM103" s="299"/>
      <c r="BN103" s="299"/>
      <c r="BO103" s="299"/>
      <c r="BP103" s="299"/>
      <c r="BQ103" s="299"/>
      <c r="BR103" s="299"/>
      <c r="BS103" s="299"/>
      <c r="BT103" s="299"/>
      <c r="BU103" s="299"/>
      <c r="BV103" s="299"/>
      <c r="BW103" s="299"/>
      <c r="BX103" s="299"/>
      <c r="BY103" s="299"/>
      <c r="BZ103" s="299"/>
      <c r="CA103" s="299"/>
    </row>
    <row r="104" spans="1:79" x14ac:dyDescent="0.25">
      <c r="A104" s="299"/>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299"/>
      <c r="BD104" s="299"/>
      <c r="BE104" s="299"/>
      <c r="BF104" s="299"/>
      <c r="BG104" s="299"/>
      <c r="BH104" s="299"/>
      <c r="BI104" s="299"/>
      <c r="BJ104" s="299"/>
      <c r="BK104" s="299"/>
      <c r="BL104" s="299"/>
      <c r="BM104" s="299"/>
      <c r="BN104" s="299"/>
      <c r="BO104" s="299"/>
      <c r="BP104" s="299"/>
      <c r="BQ104" s="299"/>
      <c r="BR104" s="299"/>
      <c r="BS104" s="299"/>
      <c r="BT104" s="299"/>
      <c r="BU104" s="299"/>
      <c r="BV104" s="299"/>
      <c r="BW104" s="299"/>
      <c r="BX104" s="299"/>
      <c r="BY104" s="299"/>
      <c r="BZ104" s="299"/>
      <c r="CA104" s="299"/>
    </row>
    <row r="105" spans="1:79" x14ac:dyDescent="0.25">
      <c r="A105" s="299"/>
      <c r="B105" s="299"/>
      <c r="C105" s="299"/>
      <c r="D105" s="299"/>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299"/>
      <c r="BD105" s="299"/>
      <c r="BE105" s="299"/>
      <c r="BF105" s="299"/>
      <c r="BG105" s="299"/>
      <c r="BH105" s="299"/>
      <c r="BI105" s="299"/>
      <c r="BJ105" s="299"/>
      <c r="BK105" s="299"/>
      <c r="BL105" s="299"/>
      <c r="BM105" s="299"/>
      <c r="BN105" s="299"/>
      <c r="BO105" s="299"/>
      <c r="BP105" s="299"/>
      <c r="BQ105" s="299"/>
      <c r="BR105" s="299"/>
      <c r="BS105" s="299"/>
      <c r="BT105" s="299"/>
      <c r="BU105" s="299"/>
      <c r="BV105" s="299"/>
      <c r="BW105" s="299"/>
      <c r="BX105" s="299"/>
      <c r="BY105" s="299"/>
      <c r="BZ105" s="299"/>
      <c r="CA105" s="299"/>
    </row>
    <row r="106" spans="1:79" x14ac:dyDescent="0.25">
      <c r="A106" s="299"/>
      <c r="B106" s="299"/>
      <c r="C106" s="299"/>
      <c r="D106" s="299"/>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299"/>
      <c r="BD106" s="299"/>
      <c r="BE106" s="299"/>
      <c r="BF106" s="299"/>
      <c r="BG106" s="299"/>
      <c r="BH106" s="299"/>
      <c r="BI106" s="299"/>
      <c r="BJ106" s="299"/>
      <c r="BK106" s="299"/>
      <c r="BL106" s="299"/>
      <c r="BM106" s="299"/>
      <c r="BN106" s="299"/>
      <c r="BO106" s="299"/>
      <c r="BP106" s="299"/>
      <c r="BQ106" s="299"/>
      <c r="BR106" s="299"/>
      <c r="BS106" s="299"/>
      <c r="BT106" s="299"/>
      <c r="BU106" s="299"/>
      <c r="BV106" s="299"/>
      <c r="BW106" s="299"/>
      <c r="BX106" s="299"/>
      <c r="BY106" s="299"/>
      <c r="BZ106" s="299"/>
      <c r="CA106" s="299"/>
    </row>
    <row r="107" spans="1:79" x14ac:dyDescent="0.25">
      <c r="A107" s="299"/>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299"/>
      <c r="BD107" s="299"/>
      <c r="BE107" s="299"/>
      <c r="BF107" s="299"/>
      <c r="BG107" s="299"/>
      <c r="BH107" s="299"/>
      <c r="BI107" s="299"/>
      <c r="BJ107" s="299"/>
      <c r="BK107" s="299"/>
      <c r="BL107" s="299"/>
      <c r="BM107" s="299"/>
      <c r="BN107" s="299"/>
      <c r="BO107" s="299"/>
      <c r="BP107" s="299"/>
      <c r="BQ107" s="299"/>
      <c r="BR107" s="299"/>
      <c r="BS107" s="299"/>
      <c r="BT107" s="299"/>
      <c r="BU107" s="299"/>
      <c r="BV107" s="299"/>
      <c r="BW107" s="299"/>
      <c r="BX107" s="299"/>
      <c r="BY107" s="299"/>
      <c r="BZ107" s="299"/>
      <c r="CA107" s="299"/>
    </row>
    <row r="108" spans="1:79" x14ac:dyDescent="0.25">
      <c r="A108" s="299"/>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299"/>
      <c r="BD108" s="299"/>
      <c r="BE108" s="299"/>
      <c r="BF108" s="299"/>
      <c r="BG108" s="299"/>
      <c r="BH108" s="299"/>
      <c r="BI108" s="299"/>
      <c r="BJ108" s="299"/>
      <c r="BK108" s="299"/>
      <c r="BL108" s="299"/>
      <c r="BM108" s="299"/>
      <c r="BN108" s="299"/>
      <c r="BO108" s="299"/>
      <c r="BP108" s="299"/>
      <c r="BQ108" s="299"/>
      <c r="BR108" s="299"/>
      <c r="BS108" s="299"/>
      <c r="BT108" s="299"/>
      <c r="BU108" s="299"/>
      <c r="BV108" s="299"/>
      <c r="BW108" s="299"/>
      <c r="BX108" s="299"/>
      <c r="BY108" s="299"/>
      <c r="BZ108" s="299"/>
      <c r="CA108" s="299"/>
    </row>
    <row r="109" spans="1:79" x14ac:dyDescent="0.25">
      <c r="A109" s="299"/>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299"/>
      <c r="BD109" s="299"/>
      <c r="BE109" s="299"/>
      <c r="BF109" s="299"/>
      <c r="BG109" s="299"/>
      <c r="BH109" s="299"/>
      <c r="BI109" s="299"/>
      <c r="BJ109" s="299"/>
      <c r="BK109" s="299"/>
      <c r="BL109" s="299"/>
      <c r="BM109" s="299"/>
      <c r="BN109" s="299"/>
      <c r="BO109" s="299"/>
      <c r="BP109" s="299"/>
      <c r="BQ109" s="299"/>
      <c r="BR109" s="299"/>
      <c r="BS109" s="299"/>
      <c r="BT109" s="299"/>
      <c r="BU109" s="299"/>
      <c r="BV109" s="299"/>
      <c r="BW109" s="299"/>
      <c r="BX109" s="299"/>
      <c r="BY109" s="299"/>
      <c r="BZ109" s="299"/>
      <c r="CA109" s="299"/>
    </row>
    <row r="110" spans="1:79" x14ac:dyDescent="0.25">
      <c r="A110" s="299"/>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299"/>
      <c r="BD110" s="299"/>
      <c r="BE110" s="299"/>
      <c r="BF110" s="299"/>
      <c r="BG110" s="299"/>
      <c r="BH110" s="299"/>
      <c r="BI110" s="299"/>
      <c r="BJ110" s="299"/>
      <c r="BK110" s="299"/>
      <c r="BL110" s="299"/>
      <c r="BM110" s="299"/>
      <c r="BN110" s="299"/>
      <c r="BO110" s="299"/>
      <c r="BP110" s="299"/>
      <c r="BQ110" s="299"/>
      <c r="BR110" s="299"/>
      <c r="BS110" s="299"/>
      <c r="BT110" s="299"/>
      <c r="BU110" s="299"/>
      <c r="BV110" s="299"/>
      <c r="BW110" s="299"/>
      <c r="BX110" s="299"/>
      <c r="BY110" s="299"/>
      <c r="BZ110" s="299"/>
      <c r="CA110" s="299"/>
    </row>
    <row r="111" spans="1:79" x14ac:dyDescent="0.25">
      <c r="A111" s="299"/>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299"/>
      <c r="BD111" s="299"/>
      <c r="BE111" s="299"/>
      <c r="BF111" s="299"/>
      <c r="BG111" s="299"/>
      <c r="BH111" s="299"/>
      <c r="BI111" s="299"/>
      <c r="BJ111" s="299"/>
      <c r="BK111" s="299"/>
      <c r="BL111" s="299"/>
      <c r="BM111" s="299"/>
      <c r="BN111" s="299"/>
      <c r="BO111" s="299"/>
      <c r="BP111" s="299"/>
      <c r="BQ111" s="299"/>
      <c r="BR111" s="299"/>
      <c r="BS111" s="299"/>
      <c r="BT111" s="299"/>
      <c r="BU111" s="299"/>
      <c r="BV111" s="299"/>
      <c r="BW111" s="299"/>
      <c r="BX111" s="299"/>
      <c r="BY111" s="299"/>
      <c r="BZ111" s="299"/>
      <c r="CA111" s="299"/>
    </row>
    <row r="112" spans="1:79" x14ac:dyDescent="0.25">
      <c r="A112" s="299"/>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299"/>
      <c r="BR112" s="299"/>
      <c r="BS112" s="299"/>
      <c r="BT112" s="299"/>
      <c r="BU112" s="299"/>
      <c r="BV112" s="299"/>
      <c r="BW112" s="299"/>
      <c r="BX112" s="299"/>
      <c r="BY112" s="299"/>
      <c r="BZ112" s="299"/>
      <c r="CA112" s="299"/>
    </row>
    <row r="113" spans="1:79" x14ac:dyDescent="0.25">
      <c r="A113" s="299"/>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299"/>
      <c r="BD113" s="299"/>
      <c r="BE113" s="299"/>
      <c r="BF113" s="299"/>
      <c r="BG113" s="299"/>
      <c r="BH113" s="299"/>
      <c r="BI113" s="299"/>
      <c r="BJ113" s="299"/>
      <c r="BK113" s="299"/>
      <c r="BL113" s="299"/>
      <c r="BM113" s="299"/>
      <c r="BN113" s="299"/>
      <c r="BO113" s="299"/>
      <c r="BP113" s="299"/>
      <c r="BQ113" s="299"/>
      <c r="BR113" s="299"/>
      <c r="BS113" s="299"/>
      <c r="BT113" s="299"/>
      <c r="BU113" s="299"/>
      <c r="BV113" s="299"/>
      <c r="BW113" s="299"/>
      <c r="BX113" s="299"/>
      <c r="BY113" s="299"/>
      <c r="BZ113" s="299"/>
      <c r="CA113" s="299"/>
    </row>
    <row r="114" spans="1:79" x14ac:dyDescent="0.25">
      <c r="A114" s="299"/>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299"/>
      <c r="BD114" s="299"/>
      <c r="BE114" s="299"/>
      <c r="BF114" s="299"/>
      <c r="BG114" s="299"/>
      <c r="BH114" s="299"/>
      <c r="BI114" s="299"/>
      <c r="BJ114" s="299"/>
      <c r="BK114" s="299"/>
      <c r="BL114" s="299"/>
      <c r="BM114" s="299"/>
      <c r="BN114" s="299"/>
      <c r="BO114" s="299"/>
      <c r="BP114" s="299"/>
      <c r="BQ114" s="299"/>
      <c r="BR114" s="299"/>
      <c r="BS114" s="299"/>
      <c r="BT114" s="299"/>
      <c r="BU114" s="299"/>
      <c r="BV114" s="299"/>
      <c r="BW114" s="299"/>
      <c r="BX114" s="299"/>
      <c r="BY114" s="299"/>
      <c r="BZ114" s="299"/>
      <c r="CA114" s="299"/>
    </row>
    <row r="115" spans="1:79" x14ac:dyDescent="0.25">
      <c r="A115" s="299"/>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O115" s="299"/>
      <c r="AP115" s="299"/>
      <c r="AQ115" s="299"/>
      <c r="AR115" s="299"/>
      <c r="AS115" s="299"/>
      <c r="AT115" s="299"/>
      <c r="AU115" s="299"/>
      <c r="AV115" s="299"/>
      <c r="AW115" s="299"/>
      <c r="AX115" s="299"/>
      <c r="AY115" s="299"/>
      <c r="AZ115" s="299"/>
      <c r="BA115" s="299"/>
      <c r="BB115" s="299"/>
      <c r="BC115" s="299"/>
      <c r="BD115" s="299"/>
      <c r="BE115" s="299"/>
      <c r="BF115" s="299"/>
      <c r="BG115" s="299"/>
      <c r="BH115" s="299"/>
      <c r="BI115" s="299"/>
      <c r="BJ115" s="299"/>
      <c r="BK115" s="299"/>
      <c r="BL115" s="299"/>
      <c r="BM115" s="299"/>
      <c r="BN115" s="299"/>
      <c r="BO115" s="299"/>
      <c r="BP115" s="299"/>
      <c r="BQ115" s="299"/>
      <c r="BR115" s="299"/>
      <c r="BS115" s="299"/>
      <c r="BT115" s="299"/>
      <c r="BU115" s="299"/>
      <c r="BV115" s="299"/>
      <c r="BW115" s="299"/>
      <c r="BX115" s="299"/>
      <c r="BY115" s="299"/>
      <c r="BZ115" s="299"/>
      <c r="CA115" s="299"/>
    </row>
    <row r="116" spans="1:79" x14ac:dyDescent="0.25">
      <c r="A116" s="299"/>
      <c r="B116" s="299"/>
      <c r="C116" s="299"/>
      <c r="D116" s="299"/>
      <c r="E116" s="299"/>
      <c r="F116" s="299"/>
      <c r="G116" s="299"/>
      <c r="H116" s="299"/>
      <c r="I116" s="299"/>
      <c r="J116" s="299"/>
      <c r="K116" s="299"/>
      <c r="L116" s="299"/>
      <c r="M116" s="299"/>
      <c r="N116" s="299"/>
      <c r="O116" s="299"/>
      <c r="P116" s="299"/>
      <c r="Q116" s="299"/>
      <c r="R116" s="299"/>
      <c r="S116" s="299"/>
      <c r="T116" s="299"/>
      <c r="U116" s="299"/>
      <c r="V116" s="299"/>
      <c r="W116" s="299"/>
      <c r="X116" s="299"/>
      <c r="Y116" s="299"/>
      <c r="Z116" s="299"/>
      <c r="AA116" s="299"/>
      <c r="AB116" s="299"/>
      <c r="AC116" s="299"/>
      <c r="AD116" s="299"/>
      <c r="AE116" s="299"/>
      <c r="AF116" s="299"/>
      <c r="AG116" s="299"/>
      <c r="AH116" s="299"/>
      <c r="AI116" s="299"/>
      <c r="AJ116" s="299"/>
      <c r="AK116" s="299"/>
      <c r="AL116" s="299"/>
      <c r="AM116" s="299"/>
      <c r="AN116" s="299"/>
      <c r="AO116" s="299"/>
      <c r="AP116" s="299"/>
      <c r="AQ116" s="299"/>
      <c r="AR116" s="299"/>
      <c r="AS116" s="299"/>
      <c r="AT116" s="299"/>
      <c r="AU116" s="299"/>
      <c r="AV116" s="299"/>
      <c r="AW116" s="299"/>
      <c r="AX116" s="299"/>
      <c r="AY116" s="299"/>
      <c r="AZ116" s="299"/>
      <c r="BA116" s="299"/>
      <c r="BB116" s="299"/>
      <c r="BC116" s="299"/>
      <c r="BD116" s="299"/>
      <c r="BE116" s="299"/>
      <c r="BF116" s="299"/>
      <c r="BG116" s="299"/>
      <c r="BH116" s="299"/>
      <c r="BI116" s="299"/>
      <c r="BJ116" s="299"/>
      <c r="BK116" s="299"/>
      <c r="BL116" s="299"/>
      <c r="BM116" s="299"/>
      <c r="BN116" s="299"/>
      <c r="BO116" s="299"/>
      <c r="BP116" s="299"/>
      <c r="BQ116" s="299"/>
      <c r="BR116" s="299"/>
      <c r="BS116" s="299"/>
      <c r="BT116" s="299"/>
      <c r="BU116" s="299"/>
      <c r="BV116" s="299"/>
      <c r="BW116" s="299"/>
      <c r="BX116" s="299"/>
      <c r="BY116" s="299"/>
      <c r="BZ116" s="299"/>
      <c r="CA116" s="299"/>
    </row>
    <row r="117" spans="1:79" x14ac:dyDescent="0.25">
      <c r="A117" s="299"/>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299"/>
      <c r="AE117" s="299"/>
      <c r="AF117" s="299"/>
      <c r="AG117" s="299"/>
      <c r="AH117" s="299"/>
      <c r="AI117" s="299"/>
      <c r="AJ117" s="299"/>
      <c r="AK117" s="299"/>
      <c r="AL117" s="299"/>
      <c r="AM117" s="299"/>
      <c r="AN117" s="299"/>
      <c r="AO117" s="299"/>
      <c r="AP117" s="299"/>
      <c r="AQ117" s="299"/>
      <c r="AR117" s="299"/>
      <c r="AS117" s="299"/>
      <c r="AT117" s="299"/>
      <c r="AU117" s="299"/>
      <c r="AV117" s="299"/>
      <c r="AW117" s="299"/>
      <c r="AX117" s="299"/>
      <c r="AY117" s="299"/>
      <c r="AZ117" s="299"/>
      <c r="BA117" s="299"/>
      <c r="BB117" s="299"/>
      <c r="BC117" s="299"/>
      <c r="BD117" s="299"/>
      <c r="BE117" s="299"/>
      <c r="BF117" s="299"/>
      <c r="BG117" s="299"/>
      <c r="BH117" s="299"/>
      <c r="BI117" s="299"/>
      <c r="BJ117" s="299"/>
      <c r="BK117" s="299"/>
      <c r="BL117" s="299"/>
      <c r="BM117" s="299"/>
      <c r="BN117" s="299"/>
      <c r="BO117" s="299"/>
      <c r="BP117" s="299"/>
      <c r="BQ117" s="299"/>
      <c r="BR117" s="299"/>
      <c r="BS117" s="299"/>
      <c r="BT117" s="299"/>
      <c r="BU117" s="299"/>
      <c r="BV117" s="299"/>
      <c r="BW117" s="299"/>
      <c r="BX117" s="299"/>
      <c r="BY117" s="299"/>
      <c r="BZ117" s="299"/>
      <c r="CA117" s="299"/>
    </row>
    <row r="118" spans="1:79" x14ac:dyDescent="0.25">
      <c r="A118" s="299"/>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299"/>
      <c r="AE118" s="299"/>
      <c r="AF118" s="299"/>
      <c r="AG118" s="299"/>
      <c r="AH118" s="299"/>
      <c r="AI118" s="299"/>
      <c r="AJ118" s="299"/>
      <c r="AK118" s="299"/>
      <c r="AL118" s="299"/>
      <c r="AM118" s="299"/>
      <c r="AN118" s="299"/>
      <c r="AO118" s="299"/>
      <c r="AP118" s="299"/>
      <c r="AQ118" s="299"/>
      <c r="AR118" s="299"/>
      <c r="AS118" s="299"/>
      <c r="AT118" s="299"/>
      <c r="AU118" s="299"/>
      <c r="AV118" s="299"/>
      <c r="AW118" s="299"/>
      <c r="AX118" s="299"/>
      <c r="AY118" s="299"/>
      <c r="AZ118" s="299"/>
      <c r="BA118" s="299"/>
      <c r="BB118" s="299"/>
      <c r="BC118" s="299"/>
      <c r="BD118" s="299"/>
      <c r="BE118" s="299"/>
      <c r="BF118" s="299"/>
      <c r="BG118" s="299"/>
      <c r="BH118" s="299"/>
      <c r="BI118" s="299"/>
      <c r="BJ118" s="299"/>
      <c r="BK118" s="299"/>
      <c r="BL118" s="299"/>
      <c r="BM118" s="299"/>
      <c r="BN118" s="299"/>
      <c r="BO118" s="299"/>
      <c r="BP118" s="299"/>
      <c r="BQ118" s="299"/>
      <c r="BR118" s="299"/>
      <c r="BS118" s="299"/>
      <c r="BT118" s="299"/>
      <c r="BU118" s="299"/>
      <c r="BV118" s="299"/>
      <c r="BW118" s="299"/>
      <c r="BX118" s="299"/>
      <c r="BY118" s="299"/>
      <c r="BZ118" s="299"/>
      <c r="CA118" s="299"/>
    </row>
    <row r="119" spans="1:79" x14ac:dyDescent="0.25">
      <c r="A119" s="299"/>
      <c r="B119" s="299"/>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c r="AL119" s="299"/>
      <c r="AM119" s="299"/>
      <c r="AN119" s="299"/>
      <c r="AO119" s="299"/>
      <c r="AP119" s="299"/>
      <c r="AQ119" s="299"/>
      <c r="AR119" s="299"/>
      <c r="AS119" s="299"/>
      <c r="AT119" s="299"/>
      <c r="AU119" s="299"/>
      <c r="AV119" s="299"/>
      <c r="AW119" s="299"/>
      <c r="AX119" s="299"/>
      <c r="AY119" s="299"/>
      <c r="AZ119" s="299"/>
      <c r="BA119" s="299"/>
      <c r="BB119" s="299"/>
      <c r="BC119" s="299"/>
      <c r="BD119" s="299"/>
      <c r="BE119" s="299"/>
      <c r="BF119" s="299"/>
      <c r="BG119" s="299"/>
      <c r="BH119" s="299"/>
      <c r="BI119" s="299"/>
      <c r="BJ119" s="299"/>
      <c r="BK119" s="299"/>
      <c r="BL119" s="299"/>
      <c r="BM119" s="299"/>
      <c r="BN119" s="299"/>
      <c r="BO119" s="299"/>
      <c r="BP119" s="299"/>
      <c r="BQ119" s="299"/>
      <c r="BR119" s="299"/>
      <c r="BS119" s="299"/>
      <c r="BT119" s="299"/>
      <c r="BU119" s="299"/>
      <c r="BV119" s="299"/>
      <c r="BW119" s="299"/>
      <c r="BX119" s="299"/>
      <c r="BY119" s="299"/>
      <c r="BZ119" s="299"/>
      <c r="CA119" s="299"/>
    </row>
    <row r="120" spans="1:79" x14ac:dyDescent="0.25">
      <c r="A120" s="299"/>
      <c r="B120" s="299"/>
      <c r="C120" s="299"/>
      <c r="D120" s="299"/>
      <c r="E120" s="299"/>
      <c r="F120" s="299"/>
      <c r="G120" s="299"/>
      <c r="H120" s="299"/>
      <c r="I120" s="299"/>
      <c r="J120" s="299"/>
      <c r="K120" s="299"/>
      <c r="L120" s="299"/>
      <c r="M120" s="299"/>
      <c r="N120" s="299"/>
      <c r="O120" s="299"/>
      <c r="P120" s="299"/>
      <c r="Q120" s="299"/>
      <c r="R120" s="299"/>
      <c r="S120" s="299"/>
      <c r="T120" s="299"/>
      <c r="U120" s="299"/>
      <c r="V120" s="299"/>
      <c r="W120" s="299"/>
      <c r="X120" s="299"/>
      <c r="Y120" s="299"/>
      <c r="Z120" s="299"/>
      <c r="AA120" s="299"/>
      <c r="AB120" s="299"/>
      <c r="AC120" s="299"/>
      <c r="AD120" s="299"/>
      <c r="AE120" s="299"/>
      <c r="AF120" s="299"/>
      <c r="AG120" s="299"/>
      <c r="AH120" s="299"/>
      <c r="AI120" s="299"/>
      <c r="AJ120" s="299"/>
      <c r="AK120" s="299"/>
      <c r="AL120" s="299"/>
      <c r="AM120" s="299"/>
      <c r="AN120" s="299"/>
      <c r="AO120" s="299"/>
      <c r="AP120" s="299"/>
      <c r="AQ120" s="299"/>
      <c r="AR120" s="299"/>
      <c r="AS120" s="299"/>
      <c r="AT120" s="299"/>
      <c r="AU120" s="299"/>
      <c r="AV120" s="299"/>
      <c r="AW120" s="299"/>
      <c r="AX120" s="299"/>
      <c r="AY120" s="299"/>
      <c r="AZ120" s="299"/>
      <c r="BA120" s="299"/>
      <c r="BB120" s="299"/>
      <c r="BC120" s="299"/>
      <c r="BD120" s="299"/>
      <c r="BE120" s="299"/>
      <c r="BF120" s="299"/>
      <c r="BG120" s="299"/>
      <c r="BH120" s="299"/>
      <c r="BI120" s="299"/>
      <c r="BJ120" s="299"/>
      <c r="BK120" s="299"/>
      <c r="BL120" s="299"/>
      <c r="BM120" s="299"/>
      <c r="BN120" s="299"/>
      <c r="BO120" s="299"/>
      <c r="BP120" s="299"/>
      <c r="BQ120" s="299"/>
      <c r="BR120" s="299"/>
      <c r="BS120" s="299"/>
      <c r="BT120" s="299"/>
      <c r="BU120" s="299"/>
      <c r="BV120" s="299"/>
      <c r="BW120" s="299"/>
      <c r="BX120" s="299"/>
      <c r="BY120" s="299"/>
      <c r="BZ120" s="299"/>
      <c r="CA120" s="299"/>
    </row>
    <row r="121" spans="1:79" x14ac:dyDescent="0.25">
      <c r="A121" s="299"/>
      <c r="B121" s="299"/>
      <c r="C121" s="299"/>
      <c r="D121" s="299"/>
      <c r="E121" s="299"/>
      <c r="F121" s="299"/>
      <c r="G121" s="299"/>
      <c r="H121" s="299"/>
      <c r="I121" s="299"/>
      <c r="J121" s="299"/>
      <c r="K121" s="299"/>
      <c r="L121" s="299"/>
      <c r="M121" s="299"/>
      <c r="N121" s="299"/>
      <c r="O121" s="299"/>
      <c r="P121" s="299"/>
      <c r="Q121" s="299"/>
      <c r="R121" s="299"/>
      <c r="S121" s="299"/>
      <c r="T121" s="299"/>
      <c r="U121" s="299"/>
      <c r="V121" s="299"/>
      <c r="W121" s="299"/>
      <c r="X121" s="299"/>
      <c r="Y121" s="299"/>
      <c r="Z121" s="299"/>
      <c r="AA121" s="299"/>
      <c r="AB121" s="299"/>
      <c r="AC121" s="299"/>
      <c r="AD121" s="299"/>
      <c r="AE121" s="299"/>
      <c r="AF121" s="299"/>
      <c r="AG121" s="299"/>
      <c r="AH121" s="299"/>
      <c r="AI121" s="299"/>
      <c r="AJ121" s="299"/>
      <c r="AK121" s="299"/>
      <c r="AL121" s="299"/>
      <c r="AM121" s="299"/>
      <c r="AN121" s="299"/>
      <c r="AO121" s="299"/>
      <c r="AP121" s="299"/>
      <c r="AQ121" s="299"/>
      <c r="AR121" s="299"/>
      <c r="AS121" s="299"/>
      <c r="AT121" s="299"/>
      <c r="AU121" s="299"/>
      <c r="AV121" s="299"/>
      <c r="AW121" s="299"/>
      <c r="AX121" s="299"/>
      <c r="AY121" s="299"/>
      <c r="AZ121" s="299"/>
      <c r="BA121" s="299"/>
      <c r="BB121" s="299"/>
      <c r="BC121" s="299"/>
      <c r="BD121" s="299"/>
      <c r="BE121" s="299"/>
      <c r="BF121" s="299"/>
      <c r="BG121" s="299"/>
      <c r="BH121" s="299"/>
      <c r="BI121" s="299"/>
      <c r="BJ121" s="299"/>
      <c r="BK121" s="299"/>
      <c r="BL121" s="299"/>
      <c r="BM121" s="299"/>
      <c r="BN121" s="299"/>
      <c r="BO121" s="299"/>
      <c r="BP121" s="299"/>
      <c r="BQ121" s="299"/>
      <c r="BR121" s="299"/>
      <c r="BS121" s="299"/>
      <c r="BT121" s="299"/>
      <c r="BU121" s="299"/>
      <c r="BV121" s="299"/>
      <c r="BW121" s="299"/>
      <c r="BX121" s="299"/>
      <c r="BY121" s="299"/>
      <c r="BZ121" s="299"/>
      <c r="CA121" s="299"/>
    </row>
    <row r="122" spans="1:79" x14ac:dyDescent="0.25">
      <c r="A122" s="299"/>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299"/>
      <c r="AP122" s="299"/>
      <c r="AQ122" s="299"/>
      <c r="AR122" s="299"/>
      <c r="AS122" s="299"/>
      <c r="AT122" s="299"/>
      <c r="AU122" s="299"/>
      <c r="AV122" s="299"/>
      <c r="AW122" s="299"/>
      <c r="AX122" s="299"/>
      <c r="AY122" s="299"/>
      <c r="AZ122" s="299"/>
      <c r="BA122" s="299"/>
      <c r="BB122" s="299"/>
      <c r="BC122" s="299"/>
      <c r="BD122" s="299"/>
      <c r="BE122" s="299"/>
      <c r="BF122" s="299"/>
      <c r="BG122" s="299"/>
      <c r="BH122" s="299"/>
      <c r="BI122" s="299"/>
      <c r="BJ122" s="299"/>
      <c r="BK122" s="299"/>
      <c r="BL122" s="299"/>
      <c r="BM122" s="299"/>
      <c r="BN122" s="299"/>
      <c r="BO122" s="299"/>
      <c r="BP122" s="299"/>
      <c r="BQ122" s="299"/>
      <c r="BR122" s="299"/>
      <c r="BS122" s="299"/>
      <c r="BT122" s="299"/>
      <c r="BU122" s="299"/>
      <c r="BV122" s="299"/>
      <c r="BW122" s="299"/>
      <c r="BX122" s="299"/>
      <c r="BY122" s="299"/>
      <c r="BZ122" s="299"/>
      <c r="CA122" s="299"/>
    </row>
    <row r="123" spans="1:79" x14ac:dyDescent="0.25">
      <c r="A123" s="299"/>
      <c r="B123" s="299"/>
      <c r="C123" s="299"/>
      <c r="D123" s="299"/>
      <c r="E123" s="299"/>
      <c r="F123" s="299"/>
      <c r="G123" s="299"/>
      <c r="H123" s="299"/>
      <c r="I123" s="299"/>
      <c r="J123" s="299"/>
      <c r="K123" s="299"/>
      <c r="L123" s="299"/>
      <c r="M123" s="299"/>
      <c r="N123" s="299"/>
      <c r="O123" s="299"/>
      <c r="P123" s="299"/>
      <c r="Q123" s="299"/>
      <c r="R123" s="299"/>
      <c r="S123" s="299"/>
      <c r="T123" s="299"/>
      <c r="U123" s="299"/>
      <c r="V123" s="299"/>
      <c r="W123" s="299"/>
      <c r="X123" s="299"/>
      <c r="Y123" s="299"/>
      <c r="Z123" s="299"/>
      <c r="AA123" s="299"/>
      <c r="AB123" s="299"/>
      <c r="AC123" s="299"/>
      <c r="AD123" s="299"/>
      <c r="AE123" s="299"/>
      <c r="AF123" s="299"/>
      <c r="AG123" s="299"/>
      <c r="AH123" s="299"/>
      <c r="AI123" s="299"/>
      <c r="AJ123" s="299"/>
      <c r="AK123" s="299"/>
      <c r="AL123" s="299"/>
      <c r="AM123" s="299"/>
      <c r="AN123" s="299"/>
      <c r="AO123" s="299"/>
      <c r="AP123" s="299"/>
      <c r="AQ123" s="299"/>
      <c r="AR123" s="299"/>
      <c r="AS123" s="299"/>
      <c r="AT123" s="299"/>
      <c r="AU123" s="299"/>
      <c r="AV123" s="299"/>
      <c r="AW123" s="299"/>
      <c r="AX123" s="299"/>
      <c r="AY123" s="299"/>
      <c r="AZ123" s="299"/>
      <c r="BA123" s="299"/>
      <c r="BB123" s="299"/>
      <c r="BC123" s="299"/>
      <c r="BD123" s="299"/>
      <c r="BE123" s="299"/>
      <c r="BF123" s="299"/>
      <c r="BG123" s="299"/>
      <c r="BH123" s="299"/>
      <c r="BI123" s="299"/>
      <c r="BJ123" s="299"/>
      <c r="BK123" s="299"/>
      <c r="BL123" s="299"/>
      <c r="BM123" s="299"/>
      <c r="BN123" s="299"/>
      <c r="BO123" s="299"/>
      <c r="BP123" s="299"/>
      <c r="BQ123" s="299"/>
      <c r="BR123" s="299"/>
      <c r="BS123" s="299"/>
      <c r="BT123" s="299"/>
      <c r="BU123" s="299"/>
      <c r="BV123" s="299"/>
      <c r="BW123" s="299"/>
      <c r="BX123" s="299"/>
      <c r="BY123" s="299"/>
      <c r="BZ123" s="299"/>
      <c r="CA123" s="299"/>
    </row>
    <row r="124" spans="1:79" x14ac:dyDescent="0.25">
      <c r="A124" s="299"/>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299"/>
      <c r="AF124" s="299"/>
      <c r="AG124" s="299"/>
      <c r="AH124" s="299"/>
      <c r="AI124" s="299"/>
      <c r="AJ124" s="299"/>
      <c r="AK124" s="299"/>
      <c r="AL124" s="299"/>
      <c r="AM124" s="299"/>
      <c r="AN124" s="299"/>
      <c r="AO124" s="299"/>
      <c r="AP124" s="299"/>
      <c r="AQ124" s="299"/>
      <c r="AR124" s="299"/>
      <c r="AS124" s="299"/>
      <c r="AT124" s="299"/>
      <c r="AU124" s="299"/>
      <c r="AV124" s="299"/>
      <c r="AW124" s="299"/>
      <c r="AX124" s="299"/>
      <c r="AY124" s="299"/>
      <c r="AZ124" s="299"/>
      <c r="BA124" s="299"/>
      <c r="BB124" s="299"/>
      <c r="BC124" s="299"/>
      <c r="BD124" s="299"/>
      <c r="BE124" s="299"/>
      <c r="BF124" s="299"/>
      <c r="BG124" s="299"/>
      <c r="BH124" s="299"/>
      <c r="BI124" s="299"/>
      <c r="BJ124" s="299"/>
      <c r="BK124" s="299"/>
      <c r="BL124" s="299"/>
      <c r="BM124" s="299"/>
      <c r="BN124" s="299"/>
      <c r="BO124" s="299"/>
      <c r="BP124" s="299"/>
      <c r="BQ124" s="299"/>
      <c r="BR124" s="299"/>
      <c r="BS124" s="299"/>
      <c r="BT124" s="299"/>
      <c r="BU124" s="299"/>
      <c r="BV124" s="299"/>
      <c r="BW124" s="299"/>
      <c r="BX124" s="299"/>
      <c r="BY124" s="299"/>
      <c r="BZ124" s="299"/>
      <c r="CA124" s="299"/>
    </row>
    <row r="125" spans="1:79" x14ac:dyDescent="0.25">
      <c r="A125" s="299"/>
      <c r="B125" s="299"/>
      <c r="C125" s="299"/>
      <c r="D125" s="299"/>
      <c r="E125" s="299"/>
      <c r="F125" s="299"/>
      <c r="G125" s="299"/>
      <c r="H125" s="299"/>
      <c r="I125" s="299"/>
      <c r="J125" s="299"/>
      <c r="K125" s="299"/>
      <c r="L125" s="299"/>
      <c r="M125" s="299"/>
      <c r="N125" s="299"/>
      <c r="O125" s="299"/>
      <c r="P125" s="299"/>
      <c r="Q125" s="299"/>
      <c r="R125" s="299"/>
      <c r="S125" s="299"/>
      <c r="T125" s="299"/>
      <c r="U125" s="299"/>
      <c r="V125" s="299"/>
      <c r="W125" s="299"/>
      <c r="X125" s="299"/>
      <c r="Y125" s="299"/>
      <c r="Z125" s="299"/>
      <c r="AA125" s="299"/>
      <c r="AB125" s="299"/>
      <c r="AC125" s="299"/>
      <c r="AD125" s="299"/>
      <c r="AE125" s="299"/>
      <c r="AF125" s="299"/>
      <c r="AG125" s="299"/>
      <c r="AH125" s="299"/>
      <c r="AI125" s="299"/>
      <c r="AJ125" s="299"/>
      <c r="AK125" s="299"/>
      <c r="AL125" s="299"/>
      <c r="AM125" s="299"/>
      <c r="AN125" s="299"/>
      <c r="AO125" s="299"/>
      <c r="AP125" s="299"/>
      <c r="AQ125" s="299"/>
      <c r="AR125" s="299"/>
      <c r="AS125" s="299"/>
      <c r="AT125" s="299"/>
      <c r="AU125" s="299"/>
      <c r="AV125" s="299"/>
      <c r="AW125" s="299"/>
      <c r="AX125" s="299"/>
      <c r="AY125" s="299"/>
      <c r="AZ125" s="299"/>
      <c r="BA125" s="299"/>
      <c r="BB125" s="299"/>
      <c r="BC125" s="299"/>
      <c r="BD125" s="299"/>
      <c r="BE125" s="299"/>
      <c r="BF125" s="299"/>
      <c r="BG125" s="299"/>
      <c r="BH125" s="299"/>
      <c r="BI125" s="299"/>
      <c r="BJ125" s="299"/>
      <c r="BK125" s="299"/>
      <c r="BL125" s="299"/>
      <c r="BM125" s="299"/>
      <c r="BN125" s="299"/>
      <c r="BO125" s="299"/>
      <c r="BP125" s="299"/>
      <c r="BQ125" s="299"/>
      <c r="BR125" s="299"/>
      <c r="BS125" s="299"/>
      <c r="BT125" s="299"/>
      <c r="BU125" s="299"/>
      <c r="BV125" s="299"/>
      <c r="BW125" s="299"/>
      <c r="BX125" s="299"/>
      <c r="BY125" s="299"/>
      <c r="BZ125" s="299"/>
      <c r="CA125" s="299"/>
    </row>
    <row r="126" spans="1:79" x14ac:dyDescent="0.25">
      <c r="A126" s="299"/>
      <c r="B126" s="299"/>
      <c r="C126" s="299"/>
      <c r="D126" s="299"/>
      <c r="E126" s="299"/>
      <c r="F126" s="299"/>
      <c r="G126" s="299"/>
      <c r="H126" s="299"/>
      <c r="I126" s="299"/>
      <c r="J126" s="299"/>
      <c r="K126" s="299"/>
      <c r="L126" s="299"/>
      <c r="M126" s="299"/>
      <c r="N126" s="299"/>
      <c r="O126" s="299"/>
      <c r="P126" s="299"/>
      <c r="Q126" s="299"/>
      <c r="R126" s="299"/>
      <c r="S126" s="299"/>
      <c r="T126" s="299"/>
      <c r="U126" s="299"/>
      <c r="V126" s="299"/>
      <c r="W126" s="299"/>
      <c r="X126" s="299"/>
      <c r="Y126" s="299"/>
      <c r="Z126" s="299"/>
      <c r="AA126" s="299"/>
      <c r="AB126" s="299"/>
      <c r="AC126" s="299"/>
      <c r="AD126" s="299"/>
      <c r="AE126" s="299"/>
      <c r="AF126" s="299"/>
      <c r="AG126" s="299"/>
      <c r="AH126" s="299"/>
      <c r="AI126" s="299"/>
      <c r="AJ126" s="299"/>
      <c r="AK126" s="299"/>
      <c r="AL126" s="299"/>
      <c r="AM126" s="299"/>
      <c r="AN126" s="299"/>
      <c r="AO126" s="299"/>
      <c r="AP126" s="299"/>
      <c r="AQ126" s="299"/>
      <c r="AR126" s="299"/>
      <c r="AS126" s="299"/>
      <c r="AT126" s="299"/>
      <c r="AU126" s="299"/>
      <c r="AV126" s="299"/>
      <c r="AW126" s="299"/>
      <c r="AX126" s="299"/>
      <c r="AY126" s="299"/>
      <c r="AZ126" s="299"/>
      <c r="BA126" s="299"/>
      <c r="BB126" s="299"/>
      <c r="BC126" s="299"/>
      <c r="BD126" s="299"/>
      <c r="BE126" s="299"/>
      <c r="BF126" s="299"/>
      <c r="BG126" s="299"/>
      <c r="BH126" s="299"/>
      <c r="BI126" s="299"/>
      <c r="BJ126" s="299"/>
      <c r="BK126" s="299"/>
      <c r="BL126" s="299"/>
      <c r="BM126" s="299"/>
      <c r="BN126" s="299"/>
      <c r="BO126" s="299"/>
      <c r="BP126" s="299"/>
      <c r="BQ126" s="299"/>
      <c r="BR126" s="299"/>
      <c r="BS126" s="299"/>
      <c r="BT126" s="299"/>
      <c r="BU126" s="299"/>
      <c r="BV126" s="299"/>
      <c r="BW126" s="299"/>
      <c r="BX126" s="299"/>
      <c r="BY126" s="299"/>
      <c r="BZ126" s="299"/>
      <c r="CA126" s="299"/>
    </row>
    <row r="127" spans="1:79" x14ac:dyDescent="0.25">
      <c r="A127" s="299"/>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299"/>
      <c r="AE127" s="299"/>
      <c r="AF127" s="299"/>
      <c r="AG127" s="299"/>
      <c r="AH127" s="299"/>
      <c r="AI127" s="299"/>
      <c r="AJ127" s="299"/>
      <c r="AK127" s="299"/>
      <c r="AL127" s="299"/>
      <c r="AM127" s="299"/>
      <c r="AN127" s="299"/>
      <c r="AO127" s="299"/>
      <c r="AP127" s="299"/>
      <c r="AQ127" s="299"/>
      <c r="AR127" s="299"/>
      <c r="AS127" s="299"/>
      <c r="AT127" s="299"/>
      <c r="AU127" s="299"/>
      <c r="AV127" s="299"/>
      <c r="AW127" s="299"/>
      <c r="AX127" s="299"/>
      <c r="AY127" s="299"/>
      <c r="AZ127" s="299"/>
      <c r="BA127" s="299"/>
      <c r="BB127" s="299"/>
      <c r="BC127" s="299"/>
      <c r="BD127" s="299"/>
      <c r="BE127" s="299"/>
      <c r="BF127" s="299"/>
      <c r="BG127" s="299"/>
      <c r="BH127" s="299"/>
      <c r="BI127" s="299"/>
      <c r="BJ127" s="299"/>
      <c r="BK127" s="299"/>
      <c r="BL127" s="299"/>
      <c r="BM127" s="299"/>
      <c r="BN127" s="299"/>
      <c r="BO127" s="299"/>
      <c r="BP127" s="299"/>
      <c r="BQ127" s="299"/>
      <c r="BR127" s="299"/>
      <c r="BS127" s="299"/>
      <c r="BT127" s="299"/>
      <c r="BU127" s="299"/>
      <c r="BV127" s="299"/>
      <c r="BW127" s="299"/>
      <c r="BX127" s="299"/>
      <c r="BY127" s="299"/>
      <c r="BZ127" s="299"/>
      <c r="CA127" s="299"/>
    </row>
    <row r="128" spans="1:79" x14ac:dyDescent="0.25">
      <c r="A128" s="299"/>
      <c r="B128" s="299"/>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299"/>
      <c r="BN128" s="299"/>
      <c r="BO128" s="299"/>
      <c r="BP128" s="299"/>
      <c r="BQ128" s="299"/>
      <c r="BR128" s="299"/>
      <c r="BS128" s="299"/>
      <c r="BT128" s="299"/>
      <c r="BU128" s="299"/>
      <c r="BV128" s="299"/>
      <c r="BW128" s="299"/>
      <c r="BX128" s="299"/>
      <c r="BY128" s="299"/>
      <c r="BZ128" s="299"/>
      <c r="CA128" s="299"/>
    </row>
    <row r="129" spans="1:79" x14ac:dyDescent="0.25">
      <c r="A129" s="299"/>
      <c r="B129" s="299"/>
      <c r="C129" s="299"/>
      <c r="D129" s="299"/>
      <c r="E129" s="299"/>
      <c r="F129" s="299"/>
      <c r="G129" s="299"/>
      <c r="H129" s="299"/>
      <c r="I129" s="299"/>
      <c r="J129" s="299"/>
      <c r="K129" s="299"/>
      <c r="L129" s="299"/>
      <c r="M129" s="299"/>
      <c r="N129" s="299"/>
      <c r="O129" s="299"/>
      <c r="P129" s="299"/>
      <c r="Q129" s="299"/>
      <c r="R129" s="299"/>
      <c r="S129" s="299"/>
      <c r="T129" s="299"/>
      <c r="U129" s="299"/>
      <c r="V129" s="299"/>
      <c r="W129" s="299"/>
      <c r="X129" s="299"/>
      <c r="Y129" s="299"/>
      <c r="Z129" s="299"/>
      <c r="AA129" s="299"/>
      <c r="AB129" s="299"/>
      <c r="AC129" s="299"/>
      <c r="AD129" s="299"/>
      <c r="AE129" s="299"/>
      <c r="AF129" s="299"/>
      <c r="AG129" s="299"/>
      <c r="AH129" s="299"/>
      <c r="AI129" s="299"/>
      <c r="AJ129" s="299"/>
      <c r="AK129" s="299"/>
      <c r="AL129" s="299"/>
      <c r="AM129" s="299"/>
      <c r="AN129" s="299"/>
      <c r="AO129" s="299"/>
      <c r="AP129" s="299"/>
      <c r="AQ129" s="299"/>
      <c r="AR129" s="299"/>
      <c r="AS129" s="299"/>
      <c r="AT129" s="299"/>
      <c r="AU129" s="299"/>
      <c r="AV129" s="299"/>
      <c r="AW129" s="299"/>
      <c r="AX129" s="299"/>
      <c r="AY129" s="299"/>
      <c r="AZ129" s="299"/>
      <c r="BA129" s="299"/>
      <c r="BB129" s="299"/>
      <c r="BC129" s="299"/>
      <c r="BD129" s="299"/>
      <c r="BE129" s="299"/>
      <c r="BF129" s="299"/>
      <c r="BG129" s="299"/>
      <c r="BH129" s="299"/>
      <c r="BI129" s="299"/>
      <c r="BJ129" s="299"/>
      <c r="BK129" s="299"/>
      <c r="BL129" s="299"/>
      <c r="BM129" s="299"/>
      <c r="BN129" s="299"/>
      <c r="BO129" s="299"/>
      <c r="BP129" s="299"/>
      <c r="BQ129" s="299"/>
      <c r="BR129" s="299"/>
      <c r="BS129" s="299"/>
      <c r="BT129" s="299"/>
      <c r="BU129" s="299"/>
      <c r="BV129" s="299"/>
      <c r="BW129" s="299"/>
      <c r="BX129" s="299"/>
      <c r="BY129" s="299"/>
      <c r="BZ129" s="299"/>
      <c r="CA129" s="299"/>
    </row>
    <row r="130" spans="1:79" x14ac:dyDescent="0.25">
      <c r="A130" s="299"/>
      <c r="B130" s="299"/>
      <c r="C130" s="299"/>
      <c r="D130" s="299"/>
      <c r="E130" s="299"/>
      <c r="F130" s="299"/>
      <c r="G130" s="299"/>
      <c r="H130" s="299"/>
      <c r="I130" s="299"/>
      <c r="J130" s="299"/>
      <c r="K130" s="299"/>
      <c r="L130" s="299"/>
      <c r="M130" s="299"/>
      <c r="N130" s="299"/>
      <c r="O130" s="299"/>
      <c r="P130" s="299"/>
      <c r="Q130" s="299"/>
      <c r="R130" s="299"/>
      <c r="S130" s="299"/>
      <c r="T130" s="299"/>
      <c r="U130" s="299"/>
      <c r="V130" s="299"/>
      <c r="W130" s="299"/>
      <c r="X130" s="299"/>
      <c r="Y130" s="299"/>
      <c r="Z130" s="299"/>
      <c r="AA130" s="299"/>
      <c r="AB130" s="299"/>
      <c r="AC130" s="299"/>
      <c r="AD130" s="299"/>
      <c r="AE130" s="299"/>
      <c r="AF130" s="299"/>
      <c r="AG130" s="299"/>
      <c r="AH130" s="299"/>
      <c r="AI130" s="299"/>
      <c r="AJ130" s="299"/>
      <c r="AK130" s="299"/>
      <c r="AL130" s="299"/>
      <c r="AM130" s="299"/>
      <c r="AN130" s="299"/>
      <c r="AO130" s="299"/>
      <c r="AP130" s="299"/>
      <c r="AQ130" s="299"/>
      <c r="AR130" s="299"/>
      <c r="AS130" s="299"/>
      <c r="AT130" s="299"/>
      <c r="AU130" s="299"/>
      <c r="AV130" s="299"/>
      <c r="AW130" s="299"/>
      <c r="AX130" s="299"/>
      <c r="AY130" s="299"/>
      <c r="AZ130" s="299"/>
      <c r="BA130" s="299"/>
      <c r="BB130" s="299"/>
      <c r="BC130" s="299"/>
      <c r="BD130" s="299"/>
      <c r="BE130" s="299"/>
      <c r="BF130" s="299"/>
      <c r="BG130" s="299"/>
      <c r="BH130" s="299"/>
      <c r="BI130" s="299"/>
      <c r="BJ130" s="299"/>
      <c r="BK130" s="299"/>
      <c r="BL130" s="299"/>
      <c r="BM130" s="299"/>
      <c r="BN130" s="299"/>
      <c r="BO130" s="299"/>
      <c r="BP130" s="299"/>
      <c r="BQ130" s="299"/>
      <c r="BR130" s="299"/>
      <c r="BS130" s="299"/>
      <c r="BT130" s="299"/>
      <c r="BU130" s="299"/>
      <c r="BV130" s="299"/>
      <c r="BW130" s="299"/>
      <c r="BX130" s="299"/>
      <c r="BY130" s="299"/>
      <c r="BZ130" s="299"/>
      <c r="CA130" s="299"/>
    </row>
    <row r="131" spans="1:79" x14ac:dyDescent="0.25">
      <c r="A131" s="299"/>
      <c r="B131" s="299"/>
      <c r="C131" s="299"/>
      <c r="D131" s="299"/>
      <c r="E131" s="299"/>
      <c r="F131" s="299"/>
      <c r="G131" s="299"/>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99"/>
      <c r="AE131" s="299"/>
      <c r="AF131" s="299"/>
      <c r="AG131" s="299"/>
      <c r="AH131" s="299"/>
      <c r="AI131" s="299"/>
      <c r="AJ131" s="299"/>
      <c r="AK131" s="299"/>
      <c r="AL131" s="299"/>
      <c r="AM131" s="299"/>
      <c r="AN131" s="299"/>
      <c r="AO131" s="299"/>
      <c r="AP131" s="299"/>
      <c r="AQ131" s="299"/>
      <c r="AR131" s="299"/>
      <c r="AS131" s="299"/>
      <c r="AT131" s="299"/>
      <c r="AU131" s="299"/>
      <c r="AV131" s="299"/>
      <c r="AW131" s="299"/>
      <c r="AX131" s="299"/>
      <c r="AY131" s="299"/>
      <c r="AZ131" s="299"/>
      <c r="BA131" s="299"/>
      <c r="BB131" s="299"/>
      <c r="BC131" s="299"/>
      <c r="BD131" s="299"/>
      <c r="BE131" s="299"/>
      <c r="BF131" s="299"/>
      <c r="BG131" s="299"/>
      <c r="BH131" s="299"/>
      <c r="BI131" s="299"/>
      <c r="BJ131" s="299"/>
      <c r="BK131" s="299"/>
      <c r="BL131" s="299"/>
      <c r="BM131" s="299"/>
      <c r="BN131" s="299"/>
      <c r="BO131" s="299"/>
      <c r="BP131" s="299"/>
      <c r="BQ131" s="299"/>
      <c r="BR131" s="299"/>
      <c r="BS131" s="299"/>
      <c r="BT131" s="299"/>
      <c r="BU131" s="299"/>
      <c r="BV131" s="299"/>
      <c r="BW131" s="299"/>
      <c r="BX131" s="299"/>
      <c r="BY131" s="299"/>
      <c r="BZ131" s="299"/>
      <c r="CA131" s="299"/>
    </row>
    <row r="132" spans="1:79" x14ac:dyDescent="0.25">
      <c r="A132" s="299"/>
      <c r="B132" s="299"/>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299"/>
      <c r="BN132" s="299"/>
      <c r="BO132" s="299"/>
      <c r="BP132" s="299"/>
      <c r="BQ132" s="299"/>
      <c r="BR132" s="299"/>
      <c r="BS132" s="299"/>
      <c r="BT132" s="299"/>
      <c r="BU132" s="299"/>
      <c r="BV132" s="299"/>
      <c r="BW132" s="299"/>
      <c r="BX132" s="299"/>
      <c r="BY132" s="299"/>
      <c r="BZ132" s="299"/>
      <c r="CA132" s="299"/>
    </row>
    <row r="133" spans="1:79" x14ac:dyDescent="0.25">
      <c r="A133" s="299"/>
      <c r="B133" s="299"/>
      <c r="C133" s="299"/>
      <c r="D133" s="299"/>
      <c r="E133" s="299"/>
      <c r="F133" s="299"/>
      <c r="G133" s="299"/>
      <c r="H133" s="299"/>
      <c r="I133" s="299"/>
      <c r="J133" s="299"/>
      <c r="K133" s="299"/>
      <c r="L133" s="299"/>
      <c r="M133" s="299"/>
      <c r="N133" s="299"/>
      <c r="O133" s="299"/>
      <c r="P133" s="299"/>
      <c r="Q133" s="299"/>
      <c r="R133" s="299"/>
      <c r="S133" s="299"/>
      <c r="T133" s="299"/>
      <c r="U133" s="299"/>
      <c r="V133" s="299"/>
      <c r="W133" s="299"/>
      <c r="X133" s="299"/>
      <c r="Y133" s="299"/>
      <c r="Z133" s="299"/>
      <c r="AA133" s="299"/>
      <c r="AB133" s="299"/>
      <c r="AC133" s="299"/>
      <c r="AD133" s="299"/>
      <c r="AE133" s="299"/>
      <c r="AF133" s="299"/>
      <c r="AG133" s="299"/>
      <c r="AH133" s="299"/>
      <c r="AI133" s="299"/>
      <c r="AJ133" s="299"/>
      <c r="AK133" s="299"/>
      <c r="AL133" s="299"/>
      <c r="AM133" s="299"/>
      <c r="AN133" s="299"/>
      <c r="AO133" s="299"/>
      <c r="AP133" s="299"/>
      <c r="AQ133" s="299"/>
      <c r="AR133" s="299"/>
      <c r="AS133" s="299"/>
      <c r="AT133" s="299"/>
      <c r="AU133" s="299"/>
      <c r="AV133" s="299"/>
      <c r="AW133" s="299"/>
      <c r="AX133" s="299"/>
      <c r="AY133" s="299"/>
      <c r="AZ133" s="299"/>
      <c r="BA133" s="299"/>
      <c r="BB133" s="299"/>
      <c r="BC133" s="299"/>
      <c r="BD133" s="299"/>
      <c r="BE133" s="299"/>
      <c r="BF133" s="299"/>
      <c r="BG133" s="299"/>
      <c r="BH133" s="299"/>
      <c r="BI133" s="299"/>
      <c r="BJ133" s="299"/>
      <c r="BK133" s="299"/>
      <c r="BL133" s="299"/>
      <c r="BM133" s="299"/>
      <c r="BN133" s="299"/>
      <c r="BO133" s="299"/>
      <c r="BP133" s="299"/>
      <c r="BQ133" s="299"/>
      <c r="BR133" s="299"/>
      <c r="BS133" s="299"/>
      <c r="BT133" s="299"/>
      <c r="BU133" s="299"/>
      <c r="BV133" s="299"/>
      <c r="BW133" s="299"/>
      <c r="BX133" s="299"/>
      <c r="BY133" s="299"/>
      <c r="BZ133" s="299"/>
      <c r="CA133" s="299"/>
    </row>
    <row r="134" spans="1:79" x14ac:dyDescent="0.25">
      <c r="A134" s="299"/>
      <c r="B134" s="299"/>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299"/>
      <c r="AY134" s="299"/>
      <c r="AZ134" s="299"/>
      <c r="BA134" s="299"/>
      <c r="BB134" s="299"/>
      <c r="BC134" s="299"/>
      <c r="BD134" s="299"/>
      <c r="BE134" s="299"/>
      <c r="BF134" s="299"/>
      <c r="BG134" s="299"/>
      <c r="BH134" s="299"/>
      <c r="BI134" s="299"/>
      <c r="BJ134" s="299"/>
      <c r="BK134" s="299"/>
      <c r="BL134" s="299"/>
      <c r="BM134" s="299"/>
      <c r="BN134" s="299"/>
      <c r="BO134" s="299"/>
      <c r="BP134" s="299"/>
      <c r="BQ134" s="299"/>
      <c r="BR134" s="299"/>
      <c r="BS134" s="299"/>
      <c r="BT134" s="299"/>
      <c r="BU134" s="299"/>
      <c r="BV134" s="299"/>
      <c r="BW134" s="299"/>
      <c r="BX134" s="299"/>
      <c r="BY134" s="299"/>
      <c r="BZ134" s="299"/>
      <c r="CA134" s="299"/>
    </row>
    <row r="135" spans="1:79" x14ac:dyDescent="0.25">
      <c r="A135" s="299"/>
      <c r="B135" s="299"/>
      <c r="C135" s="299"/>
      <c r="D135" s="299"/>
      <c r="E135" s="299"/>
      <c r="F135" s="299"/>
      <c r="G135" s="299"/>
      <c r="H135" s="299"/>
      <c r="I135" s="299"/>
      <c r="J135" s="299"/>
      <c r="K135" s="299"/>
      <c r="L135" s="299"/>
      <c r="M135" s="299"/>
      <c r="N135" s="299"/>
      <c r="O135" s="299"/>
      <c r="P135" s="299"/>
      <c r="Q135" s="299"/>
      <c r="R135" s="299"/>
      <c r="S135" s="299"/>
      <c r="T135" s="299"/>
      <c r="U135" s="299"/>
      <c r="V135" s="299"/>
      <c r="W135" s="299"/>
      <c r="X135" s="299"/>
      <c r="Y135" s="299"/>
      <c r="Z135" s="299"/>
      <c r="AA135" s="299"/>
      <c r="AB135" s="299"/>
      <c r="AC135" s="299"/>
      <c r="AD135" s="299"/>
      <c r="AE135" s="299"/>
      <c r="AF135" s="299"/>
      <c r="AG135" s="299"/>
      <c r="AH135" s="299"/>
      <c r="AI135" s="299"/>
      <c r="AJ135" s="299"/>
      <c r="AK135" s="299"/>
      <c r="AL135" s="299"/>
      <c r="AM135" s="299"/>
      <c r="AN135" s="299"/>
      <c r="AO135" s="299"/>
      <c r="AP135" s="299"/>
      <c r="AQ135" s="299"/>
      <c r="AR135" s="299"/>
      <c r="AS135" s="299"/>
      <c r="AT135" s="299"/>
      <c r="AU135" s="299"/>
      <c r="AV135" s="299"/>
      <c r="AW135" s="299"/>
      <c r="AX135" s="299"/>
      <c r="AY135" s="299"/>
      <c r="AZ135" s="299"/>
      <c r="BA135" s="299"/>
      <c r="BB135" s="299"/>
      <c r="BC135" s="299"/>
      <c r="BD135" s="299"/>
      <c r="BE135" s="299"/>
      <c r="BF135" s="299"/>
      <c r="BG135" s="299"/>
      <c r="BH135" s="299"/>
      <c r="BI135" s="299"/>
      <c r="BJ135" s="299"/>
      <c r="BK135" s="299"/>
      <c r="BL135" s="299"/>
      <c r="BM135" s="299"/>
      <c r="BN135" s="299"/>
      <c r="BO135" s="299"/>
      <c r="BP135" s="299"/>
      <c r="BQ135" s="299"/>
      <c r="BR135" s="299"/>
      <c r="BS135" s="299"/>
      <c r="BT135" s="299"/>
      <c r="BU135" s="299"/>
      <c r="BV135" s="299"/>
      <c r="BW135" s="299"/>
      <c r="BX135" s="299"/>
      <c r="BY135" s="299"/>
      <c r="BZ135" s="299"/>
      <c r="CA135" s="299"/>
    </row>
    <row r="136" spans="1:79" x14ac:dyDescent="0.25">
      <c r="A136" s="299"/>
      <c r="B136" s="299"/>
      <c r="C136" s="299"/>
      <c r="D136" s="299"/>
      <c r="E136" s="299"/>
      <c r="F136" s="299"/>
      <c r="G136" s="299"/>
      <c r="H136" s="299"/>
      <c r="I136" s="299"/>
      <c r="J136" s="299"/>
      <c r="K136" s="299"/>
      <c r="L136" s="299"/>
      <c r="M136" s="299"/>
      <c r="N136" s="299"/>
      <c r="O136" s="299"/>
      <c r="P136" s="299"/>
      <c r="Q136" s="299"/>
      <c r="R136" s="299"/>
      <c r="S136" s="299"/>
      <c r="T136" s="299"/>
      <c r="U136" s="299"/>
      <c r="V136" s="299"/>
      <c r="W136" s="299"/>
      <c r="X136" s="299"/>
      <c r="Y136" s="299"/>
      <c r="Z136" s="299"/>
      <c r="AA136" s="299"/>
      <c r="AB136" s="299"/>
      <c r="AC136" s="299"/>
      <c r="AD136" s="299"/>
      <c r="AE136" s="299"/>
      <c r="AF136" s="299"/>
      <c r="AG136" s="299"/>
      <c r="AH136" s="299"/>
      <c r="AI136" s="299"/>
      <c r="AJ136" s="299"/>
      <c r="AK136" s="299"/>
      <c r="AL136" s="299"/>
      <c r="AM136" s="299"/>
      <c r="AN136" s="299"/>
      <c r="AO136" s="299"/>
      <c r="AP136" s="299"/>
      <c r="AQ136" s="299"/>
      <c r="AR136" s="299"/>
      <c r="AS136" s="299"/>
      <c r="AT136" s="299"/>
      <c r="AU136" s="299"/>
      <c r="AV136" s="299"/>
      <c r="AW136" s="299"/>
      <c r="AX136" s="299"/>
      <c r="AY136" s="299"/>
      <c r="AZ136" s="299"/>
      <c r="BA136" s="299"/>
      <c r="BB136" s="299"/>
      <c r="BC136" s="299"/>
      <c r="BD136" s="299"/>
      <c r="BE136" s="299"/>
      <c r="BF136" s="299"/>
      <c r="BG136" s="299"/>
      <c r="BH136" s="299"/>
      <c r="BI136" s="299"/>
      <c r="BJ136" s="299"/>
      <c r="BK136" s="299"/>
      <c r="BL136" s="299"/>
      <c r="BM136" s="299"/>
      <c r="BN136" s="299"/>
      <c r="BO136" s="299"/>
      <c r="BP136" s="299"/>
      <c r="BQ136" s="299"/>
      <c r="BR136" s="299"/>
      <c r="BS136" s="299"/>
      <c r="BT136" s="299"/>
      <c r="BU136" s="299"/>
      <c r="BV136" s="299"/>
      <c r="BW136" s="299"/>
      <c r="BX136" s="299"/>
      <c r="BY136" s="299"/>
      <c r="BZ136" s="299"/>
      <c r="CA136" s="299"/>
    </row>
    <row r="137" spans="1:79" x14ac:dyDescent="0.25">
      <c r="A137" s="299"/>
      <c r="B137" s="299"/>
      <c r="C137" s="299"/>
      <c r="D137" s="299"/>
      <c r="E137" s="299"/>
      <c r="F137" s="299"/>
      <c r="G137" s="299"/>
      <c r="H137" s="299"/>
      <c r="I137" s="299"/>
      <c r="J137" s="299"/>
      <c r="K137" s="299"/>
      <c r="L137" s="299"/>
      <c r="M137" s="299"/>
      <c r="N137" s="299"/>
      <c r="O137" s="299"/>
      <c r="P137" s="299"/>
      <c r="Q137" s="299"/>
      <c r="R137" s="299"/>
      <c r="S137" s="299"/>
      <c r="T137" s="299"/>
      <c r="U137" s="299"/>
      <c r="V137" s="299"/>
      <c r="W137" s="299"/>
      <c r="X137" s="299"/>
      <c r="Y137" s="299"/>
      <c r="Z137" s="299"/>
      <c r="AA137" s="299"/>
      <c r="AB137" s="299"/>
      <c r="AC137" s="299"/>
      <c r="AD137" s="299"/>
      <c r="AE137" s="299"/>
      <c r="AF137" s="299"/>
      <c r="AG137" s="299"/>
      <c r="AH137" s="299"/>
      <c r="AI137" s="299"/>
      <c r="AJ137" s="299"/>
      <c r="AK137" s="299"/>
      <c r="AL137" s="299"/>
      <c r="AM137" s="299"/>
      <c r="AN137" s="299"/>
      <c r="AO137" s="299"/>
      <c r="AP137" s="299"/>
      <c r="AQ137" s="299"/>
      <c r="AR137" s="299"/>
      <c r="AS137" s="299"/>
      <c r="AT137" s="299"/>
      <c r="AU137" s="299"/>
      <c r="AV137" s="299"/>
      <c r="AW137" s="299"/>
      <c r="AX137" s="299"/>
      <c r="AY137" s="299"/>
      <c r="AZ137" s="299"/>
      <c r="BA137" s="299"/>
      <c r="BB137" s="299"/>
      <c r="BC137" s="299"/>
      <c r="BD137" s="299"/>
      <c r="BE137" s="299"/>
      <c r="BF137" s="299"/>
      <c r="BG137" s="299"/>
      <c r="BH137" s="299"/>
      <c r="BI137" s="299"/>
      <c r="BJ137" s="299"/>
      <c r="BK137" s="299"/>
      <c r="BL137" s="299"/>
      <c r="BM137" s="299"/>
      <c r="BN137" s="299"/>
      <c r="BO137" s="299"/>
      <c r="BP137" s="299"/>
      <c r="BQ137" s="299"/>
      <c r="BR137" s="299"/>
      <c r="BS137" s="299"/>
      <c r="BT137" s="299"/>
      <c r="BU137" s="299"/>
      <c r="BV137" s="299"/>
      <c r="BW137" s="299"/>
      <c r="BX137" s="299"/>
      <c r="BY137" s="299"/>
      <c r="BZ137" s="299"/>
      <c r="CA137" s="299"/>
    </row>
    <row r="138" spans="1:79" x14ac:dyDescent="0.25">
      <c r="A138" s="299"/>
      <c r="B138" s="299"/>
      <c r="C138" s="299"/>
      <c r="D138" s="299"/>
      <c r="E138" s="299"/>
      <c r="F138" s="299"/>
      <c r="G138" s="299"/>
      <c r="H138" s="299"/>
      <c r="I138" s="299"/>
      <c r="J138" s="299"/>
      <c r="K138" s="299"/>
      <c r="L138" s="299"/>
      <c r="M138" s="299"/>
      <c r="N138" s="299"/>
      <c r="O138" s="299"/>
      <c r="P138" s="299"/>
      <c r="Q138" s="299"/>
      <c r="R138" s="299"/>
      <c r="S138" s="299"/>
      <c r="T138" s="299"/>
      <c r="U138" s="299"/>
      <c r="V138" s="299"/>
      <c r="W138" s="299"/>
      <c r="X138" s="299"/>
      <c r="Y138" s="299"/>
      <c r="Z138" s="299"/>
      <c r="AA138" s="299"/>
      <c r="AB138" s="299"/>
      <c r="AC138" s="299"/>
      <c r="AD138" s="299"/>
      <c r="AE138" s="299"/>
      <c r="AF138" s="299"/>
      <c r="AG138" s="299"/>
      <c r="AH138" s="299"/>
      <c r="AI138" s="299"/>
      <c r="AJ138" s="299"/>
      <c r="AK138" s="299"/>
      <c r="AL138" s="299"/>
      <c r="AM138" s="299"/>
      <c r="AN138" s="299"/>
      <c r="AO138" s="299"/>
      <c r="AP138" s="299"/>
      <c r="AQ138" s="299"/>
      <c r="AR138" s="299"/>
      <c r="AS138" s="299"/>
      <c r="AT138" s="299"/>
      <c r="AU138" s="299"/>
      <c r="AV138" s="299"/>
      <c r="AW138" s="299"/>
      <c r="AX138" s="299"/>
      <c r="AY138" s="299"/>
      <c r="AZ138" s="299"/>
      <c r="BA138" s="299"/>
      <c r="BB138" s="299"/>
      <c r="BC138" s="299"/>
      <c r="BD138" s="299"/>
      <c r="BE138" s="299"/>
      <c r="BF138" s="299"/>
      <c r="BG138" s="299"/>
      <c r="BH138" s="299"/>
      <c r="BI138" s="299"/>
      <c r="BJ138" s="299"/>
      <c r="BK138" s="299"/>
      <c r="BL138" s="299"/>
      <c r="BM138" s="299"/>
      <c r="BN138" s="299"/>
      <c r="BO138" s="299"/>
      <c r="BP138" s="299"/>
      <c r="BQ138" s="299"/>
      <c r="BR138" s="299"/>
      <c r="BS138" s="299"/>
      <c r="BT138" s="299"/>
      <c r="BU138" s="299"/>
      <c r="BV138" s="299"/>
      <c r="BW138" s="299"/>
      <c r="BX138" s="299"/>
      <c r="BY138" s="299"/>
      <c r="BZ138" s="299"/>
      <c r="CA138" s="299"/>
    </row>
    <row r="139" spans="1:79" x14ac:dyDescent="0.25">
      <c r="A139" s="299"/>
      <c r="B139" s="299"/>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299"/>
      <c r="AM139" s="299"/>
      <c r="AN139" s="299"/>
      <c r="AO139" s="299"/>
      <c r="AP139" s="299"/>
      <c r="AQ139" s="299"/>
      <c r="AR139" s="299"/>
      <c r="AS139" s="299"/>
      <c r="AT139" s="299"/>
      <c r="AU139" s="299"/>
      <c r="AV139" s="299"/>
      <c r="AW139" s="299"/>
      <c r="AX139" s="299"/>
      <c r="AY139" s="299"/>
      <c r="AZ139" s="299"/>
      <c r="BA139" s="299"/>
      <c r="BB139" s="299"/>
      <c r="BC139" s="299"/>
      <c r="BD139" s="299"/>
      <c r="BE139" s="299"/>
      <c r="BF139" s="299"/>
      <c r="BG139" s="299"/>
      <c r="BH139" s="299"/>
      <c r="BI139" s="299"/>
      <c r="BJ139" s="299"/>
      <c r="BK139" s="299"/>
      <c r="BL139" s="299"/>
      <c r="BM139" s="299"/>
      <c r="BN139" s="299"/>
      <c r="BO139" s="299"/>
      <c r="BP139" s="299"/>
      <c r="BQ139" s="299"/>
      <c r="BR139" s="299"/>
      <c r="BS139" s="299"/>
      <c r="BT139" s="299"/>
      <c r="BU139" s="299"/>
      <c r="BV139" s="299"/>
      <c r="BW139" s="299"/>
      <c r="BX139" s="299"/>
      <c r="BY139" s="299"/>
      <c r="BZ139" s="299"/>
      <c r="CA139" s="299"/>
    </row>
    <row r="140" spans="1:79" x14ac:dyDescent="0.25">
      <c r="A140" s="299"/>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299"/>
      <c r="AF140" s="299"/>
      <c r="AG140" s="299"/>
      <c r="AH140" s="299"/>
      <c r="AI140" s="299"/>
      <c r="AJ140" s="299"/>
      <c r="AK140" s="299"/>
      <c r="AL140" s="299"/>
      <c r="AM140" s="299"/>
      <c r="AN140" s="299"/>
      <c r="AO140" s="299"/>
      <c r="AP140" s="299"/>
      <c r="AQ140" s="299"/>
      <c r="AR140" s="299"/>
      <c r="AS140" s="299"/>
      <c r="AT140" s="299"/>
      <c r="AU140" s="299"/>
      <c r="AV140" s="299"/>
      <c r="AW140" s="299"/>
      <c r="AX140" s="299"/>
      <c r="AY140" s="299"/>
      <c r="AZ140" s="299"/>
      <c r="BA140" s="299"/>
      <c r="BB140" s="299"/>
      <c r="BC140" s="299"/>
      <c r="BD140" s="299"/>
      <c r="BE140" s="299"/>
      <c r="BF140" s="299"/>
      <c r="BG140" s="299"/>
      <c r="BH140" s="299"/>
      <c r="BI140" s="299"/>
      <c r="BJ140" s="299"/>
      <c r="BK140" s="299"/>
      <c r="BL140" s="299"/>
      <c r="BM140" s="299"/>
      <c r="BN140" s="299"/>
      <c r="BO140" s="299"/>
      <c r="BP140" s="299"/>
      <c r="BQ140" s="299"/>
      <c r="BR140" s="299"/>
      <c r="BS140" s="299"/>
      <c r="BT140" s="299"/>
      <c r="BU140" s="299"/>
      <c r="BV140" s="299"/>
      <c r="BW140" s="299"/>
      <c r="BX140" s="299"/>
      <c r="BY140" s="299"/>
      <c r="BZ140" s="299"/>
      <c r="CA140" s="299"/>
    </row>
    <row r="141" spans="1:79" x14ac:dyDescent="0.25">
      <c r="A141" s="299"/>
      <c r="B141" s="299"/>
      <c r="C141" s="299"/>
      <c r="D141" s="299"/>
      <c r="E141" s="299"/>
      <c r="F141" s="299"/>
      <c r="G141" s="299"/>
      <c r="H141" s="299"/>
      <c r="I141" s="299"/>
      <c r="J141" s="299"/>
      <c r="K141" s="299"/>
      <c r="L141" s="299"/>
      <c r="M141" s="299"/>
      <c r="N141" s="299"/>
      <c r="O141" s="299"/>
      <c r="P141" s="299"/>
      <c r="Q141" s="299"/>
      <c r="R141" s="299"/>
      <c r="S141" s="299"/>
      <c r="T141" s="299"/>
      <c r="U141" s="299"/>
      <c r="V141" s="299"/>
      <c r="W141" s="299"/>
      <c r="X141" s="299"/>
      <c r="Y141" s="299"/>
      <c r="Z141" s="299"/>
      <c r="AA141" s="299"/>
      <c r="AB141" s="299"/>
      <c r="AC141" s="299"/>
      <c r="AD141" s="299"/>
      <c r="AE141" s="299"/>
      <c r="AF141" s="299"/>
      <c r="AG141" s="299"/>
      <c r="AH141" s="299"/>
      <c r="AI141" s="299"/>
      <c r="AJ141" s="299"/>
      <c r="AK141" s="299"/>
      <c r="AL141" s="299"/>
      <c r="AM141" s="299"/>
      <c r="AN141" s="299"/>
      <c r="AO141" s="299"/>
      <c r="AP141" s="299"/>
      <c r="AQ141" s="299"/>
      <c r="AR141" s="299"/>
      <c r="AS141" s="299"/>
      <c r="AT141" s="299"/>
      <c r="AU141" s="299"/>
      <c r="AV141" s="299"/>
      <c r="AW141" s="299"/>
      <c r="AX141" s="299"/>
      <c r="AY141" s="299"/>
      <c r="AZ141" s="299"/>
      <c r="BA141" s="299"/>
      <c r="BB141" s="299"/>
      <c r="BC141" s="299"/>
      <c r="BD141" s="299"/>
      <c r="BE141" s="299"/>
      <c r="BF141" s="299"/>
      <c r="BG141" s="299"/>
      <c r="BH141" s="299"/>
      <c r="BI141" s="299"/>
      <c r="BJ141" s="299"/>
      <c r="BK141" s="299"/>
      <c r="BL141" s="299"/>
      <c r="BM141" s="299"/>
      <c r="BN141" s="299"/>
      <c r="BO141" s="299"/>
      <c r="BP141" s="299"/>
      <c r="BQ141" s="299"/>
      <c r="BR141" s="299"/>
      <c r="BS141" s="299"/>
      <c r="BT141" s="299"/>
      <c r="BU141" s="299"/>
      <c r="BV141" s="299"/>
      <c r="BW141" s="299"/>
      <c r="BX141" s="299"/>
      <c r="BY141" s="299"/>
      <c r="BZ141" s="299"/>
      <c r="CA141" s="299"/>
    </row>
    <row r="142" spans="1:79" x14ac:dyDescent="0.25">
      <c r="A142" s="299"/>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299"/>
      <c r="AJ142" s="299"/>
      <c r="AK142" s="299"/>
      <c r="AL142" s="299"/>
      <c r="AM142" s="299"/>
      <c r="AN142" s="299"/>
      <c r="AO142" s="299"/>
      <c r="AP142" s="299"/>
      <c r="AQ142" s="299"/>
      <c r="AR142" s="299"/>
      <c r="AS142" s="299"/>
      <c r="AT142" s="299"/>
      <c r="AU142" s="299"/>
      <c r="AV142" s="299"/>
      <c r="AW142" s="299"/>
      <c r="AX142" s="299"/>
      <c r="AY142" s="299"/>
      <c r="AZ142" s="299"/>
      <c r="BA142" s="299"/>
      <c r="BB142" s="299"/>
      <c r="BC142" s="299"/>
      <c r="BD142" s="299"/>
      <c r="BE142" s="299"/>
      <c r="BF142" s="299"/>
      <c r="BG142" s="299"/>
      <c r="BH142" s="299"/>
      <c r="BI142" s="299"/>
      <c r="BJ142" s="299"/>
      <c r="BK142" s="299"/>
      <c r="BL142" s="299"/>
      <c r="BM142" s="299"/>
      <c r="BN142" s="299"/>
      <c r="BO142" s="299"/>
      <c r="BP142" s="299"/>
      <c r="BQ142" s="299"/>
      <c r="BR142" s="299"/>
      <c r="BS142" s="299"/>
      <c r="BT142" s="299"/>
      <c r="BU142" s="299"/>
      <c r="BV142" s="299"/>
      <c r="BW142" s="299"/>
      <c r="BX142" s="299"/>
      <c r="BY142" s="299"/>
      <c r="BZ142" s="299"/>
      <c r="CA142" s="299"/>
    </row>
    <row r="143" spans="1:79" x14ac:dyDescent="0.25">
      <c r="A143" s="299"/>
      <c r="B143" s="299"/>
      <c r="C143" s="299"/>
      <c r="D143" s="299"/>
      <c r="E143" s="299"/>
      <c r="F143" s="299"/>
      <c r="G143" s="299"/>
      <c r="H143" s="299"/>
      <c r="I143" s="299"/>
      <c r="J143" s="299"/>
      <c r="K143" s="299"/>
      <c r="L143" s="299"/>
      <c r="M143" s="299"/>
      <c r="N143" s="299"/>
      <c r="O143" s="299"/>
      <c r="P143" s="299"/>
      <c r="Q143" s="299"/>
      <c r="R143" s="299"/>
      <c r="S143" s="299"/>
      <c r="T143" s="299"/>
      <c r="U143" s="299"/>
      <c r="V143" s="299"/>
      <c r="W143" s="299"/>
      <c r="X143" s="299"/>
      <c r="Y143" s="299"/>
      <c r="Z143" s="299"/>
      <c r="AA143" s="299"/>
      <c r="AB143" s="299"/>
      <c r="AC143" s="299"/>
      <c r="AD143" s="299"/>
      <c r="AE143" s="299"/>
      <c r="AF143" s="299"/>
      <c r="AG143" s="299"/>
      <c r="AH143" s="299"/>
      <c r="AI143" s="299"/>
      <c r="AJ143" s="299"/>
      <c r="AK143" s="299"/>
      <c r="AL143" s="299"/>
      <c r="AM143" s="299"/>
      <c r="AN143" s="299"/>
      <c r="AO143" s="299"/>
      <c r="AP143" s="299"/>
      <c r="AQ143" s="299"/>
      <c r="AR143" s="299"/>
      <c r="AS143" s="299"/>
      <c r="AT143" s="299"/>
      <c r="AU143" s="299"/>
      <c r="AV143" s="299"/>
      <c r="AW143" s="299"/>
      <c r="AX143" s="299"/>
      <c r="AY143" s="299"/>
      <c r="AZ143" s="299"/>
      <c r="BA143" s="299"/>
      <c r="BB143" s="299"/>
      <c r="BC143" s="299"/>
      <c r="BD143" s="299"/>
      <c r="BE143" s="299"/>
      <c r="BF143" s="299"/>
      <c r="BG143" s="299"/>
      <c r="BH143" s="299"/>
      <c r="BI143" s="299"/>
      <c r="BJ143" s="299"/>
      <c r="BK143" s="299"/>
      <c r="BL143" s="299"/>
      <c r="BM143" s="299"/>
      <c r="BN143" s="299"/>
      <c r="BO143" s="299"/>
      <c r="BP143" s="299"/>
      <c r="BQ143" s="299"/>
      <c r="BR143" s="299"/>
      <c r="BS143" s="299"/>
      <c r="BT143" s="299"/>
      <c r="BU143" s="299"/>
      <c r="BV143" s="299"/>
      <c r="BW143" s="299"/>
      <c r="BX143" s="299"/>
      <c r="BY143" s="299"/>
      <c r="BZ143" s="299"/>
      <c r="CA143" s="299"/>
    </row>
    <row r="144" spans="1:79" x14ac:dyDescent="0.25">
      <c r="A144" s="299"/>
      <c r="B144" s="299"/>
      <c r="C144" s="299"/>
      <c r="D144" s="299"/>
      <c r="E144" s="299"/>
      <c r="F144" s="299"/>
      <c r="G144" s="299"/>
      <c r="H144" s="299"/>
      <c r="I144" s="299"/>
      <c r="J144" s="299"/>
      <c r="K144" s="299"/>
      <c r="L144" s="299"/>
      <c r="M144" s="299"/>
      <c r="N144" s="299"/>
      <c r="O144" s="299"/>
      <c r="P144" s="299"/>
      <c r="Q144" s="299"/>
      <c r="R144" s="299"/>
      <c r="S144" s="299"/>
      <c r="T144" s="299"/>
      <c r="U144" s="299"/>
      <c r="V144" s="299"/>
      <c r="W144" s="299"/>
      <c r="X144" s="299"/>
      <c r="Y144" s="299"/>
      <c r="Z144" s="299"/>
      <c r="AA144" s="299"/>
      <c r="AB144" s="299"/>
      <c r="AC144" s="299"/>
      <c r="AD144" s="299"/>
      <c r="AE144" s="299"/>
      <c r="AF144" s="299"/>
      <c r="AG144" s="299"/>
      <c r="AH144" s="299"/>
      <c r="AI144" s="299"/>
      <c r="AJ144" s="299"/>
      <c r="AK144" s="299"/>
      <c r="AL144" s="299"/>
      <c r="AM144" s="299"/>
      <c r="AN144" s="299"/>
      <c r="AO144" s="299"/>
      <c r="AP144" s="299"/>
      <c r="AQ144" s="299"/>
      <c r="AR144" s="299"/>
      <c r="AS144" s="299"/>
      <c r="AT144" s="299"/>
      <c r="AU144" s="299"/>
      <c r="AV144" s="299"/>
      <c r="AW144" s="299"/>
      <c r="AX144" s="299"/>
      <c r="AY144" s="299"/>
      <c r="AZ144" s="299"/>
      <c r="BA144" s="299"/>
      <c r="BB144" s="299"/>
      <c r="BC144" s="299"/>
      <c r="BD144" s="299"/>
      <c r="BE144" s="299"/>
      <c r="BF144" s="299"/>
      <c r="BG144" s="299"/>
      <c r="BH144" s="299"/>
      <c r="BI144" s="299"/>
      <c r="BJ144" s="299"/>
      <c r="BK144" s="299"/>
      <c r="BL144" s="299"/>
      <c r="BM144" s="299"/>
      <c r="BN144" s="299"/>
      <c r="BO144" s="299"/>
      <c r="BP144" s="299"/>
      <c r="BQ144" s="299"/>
      <c r="BR144" s="299"/>
      <c r="BS144" s="299"/>
      <c r="BT144" s="299"/>
      <c r="BU144" s="299"/>
      <c r="BV144" s="299"/>
      <c r="BW144" s="299"/>
      <c r="BX144" s="299"/>
      <c r="BY144" s="299"/>
      <c r="BZ144" s="299"/>
      <c r="CA144" s="299"/>
    </row>
    <row r="145" spans="1:79" x14ac:dyDescent="0.25">
      <c r="A145" s="299"/>
      <c r="B145" s="299"/>
      <c r="C145" s="299"/>
      <c r="D145" s="299"/>
      <c r="E145" s="299"/>
      <c r="F145" s="299"/>
      <c r="G145" s="299"/>
      <c r="H145" s="299"/>
      <c r="I145" s="299"/>
      <c r="J145" s="299"/>
      <c r="K145" s="299"/>
      <c r="L145" s="299"/>
      <c r="M145" s="299"/>
      <c r="N145" s="299"/>
      <c r="O145" s="299"/>
      <c r="P145" s="299"/>
      <c r="Q145" s="299"/>
      <c r="R145" s="299"/>
      <c r="S145" s="299"/>
      <c r="T145" s="299"/>
      <c r="U145" s="299"/>
      <c r="V145" s="299"/>
      <c r="W145" s="299"/>
      <c r="X145" s="299"/>
      <c r="Y145" s="299"/>
      <c r="Z145" s="299"/>
      <c r="AA145" s="299"/>
      <c r="AB145" s="299"/>
      <c r="AC145" s="299"/>
      <c r="AD145" s="299"/>
      <c r="AE145" s="299"/>
      <c r="AF145" s="299"/>
      <c r="AG145" s="299"/>
      <c r="AH145" s="299"/>
      <c r="AI145" s="299"/>
      <c r="AJ145" s="299"/>
      <c r="AK145" s="299"/>
      <c r="AL145" s="299"/>
      <c r="AM145" s="299"/>
      <c r="AN145" s="299"/>
      <c r="AO145" s="299"/>
      <c r="AP145" s="299"/>
      <c r="AQ145" s="299"/>
      <c r="AR145" s="299"/>
      <c r="AS145" s="299"/>
      <c r="AT145" s="299"/>
      <c r="AU145" s="299"/>
      <c r="AV145" s="299"/>
      <c r="AW145" s="299"/>
      <c r="AX145" s="299"/>
      <c r="AY145" s="299"/>
      <c r="AZ145" s="299"/>
      <c r="BA145" s="299"/>
      <c r="BB145" s="299"/>
      <c r="BC145" s="299"/>
      <c r="BD145" s="299"/>
      <c r="BE145" s="299"/>
      <c r="BF145" s="299"/>
      <c r="BG145" s="299"/>
      <c r="BH145" s="299"/>
      <c r="BI145" s="299"/>
      <c r="BJ145" s="299"/>
      <c r="BK145" s="299"/>
      <c r="BL145" s="299"/>
      <c r="BM145" s="299"/>
      <c r="BN145" s="299"/>
      <c r="BO145" s="299"/>
      <c r="BP145" s="299"/>
      <c r="BQ145" s="299"/>
      <c r="BR145" s="299"/>
      <c r="BS145" s="299"/>
      <c r="BT145" s="299"/>
      <c r="BU145" s="299"/>
      <c r="BV145" s="299"/>
      <c r="BW145" s="299"/>
      <c r="BX145" s="299"/>
      <c r="BY145" s="299"/>
      <c r="BZ145" s="299"/>
      <c r="CA145" s="299"/>
    </row>
    <row r="146" spans="1:79" x14ac:dyDescent="0.25">
      <c r="A146" s="299"/>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99"/>
      <c r="AE146" s="299"/>
      <c r="AF146" s="299"/>
      <c r="AG146" s="299"/>
      <c r="AH146" s="299"/>
      <c r="AI146" s="299"/>
      <c r="AJ146" s="299"/>
      <c r="AK146" s="299"/>
      <c r="AL146" s="299"/>
      <c r="AM146" s="299"/>
      <c r="AN146" s="299"/>
      <c r="AO146" s="299"/>
      <c r="AP146" s="299"/>
      <c r="AQ146" s="299"/>
      <c r="AR146" s="299"/>
      <c r="AS146" s="299"/>
      <c r="AT146" s="299"/>
      <c r="AU146" s="299"/>
      <c r="AV146" s="299"/>
      <c r="AW146" s="299"/>
      <c r="AX146" s="299"/>
      <c r="AY146" s="299"/>
      <c r="AZ146" s="299"/>
      <c r="BA146" s="299"/>
      <c r="BB146" s="299"/>
      <c r="BC146" s="299"/>
      <c r="BD146" s="299"/>
      <c r="BE146" s="299"/>
      <c r="BF146" s="299"/>
      <c r="BG146" s="299"/>
      <c r="BH146" s="299"/>
      <c r="BI146" s="299"/>
      <c r="BJ146" s="299"/>
      <c r="BK146" s="299"/>
      <c r="BL146" s="299"/>
      <c r="BM146" s="299"/>
      <c r="BN146" s="299"/>
      <c r="BO146" s="299"/>
      <c r="BP146" s="299"/>
      <c r="BQ146" s="299"/>
      <c r="BR146" s="299"/>
      <c r="BS146" s="299"/>
      <c r="BT146" s="299"/>
      <c r="BU146" s="299"/>
      <c r="BV146" s="299"/>
      <c r="BW146" s="299"/>
      <c r="BX146" s="299"/>
      <c r="BY146" s="299"/>
      <c r="BZ146" s="299"/>
      <c r="CA146" s="299"/>
    </row>
    <row r="147" spans="1:79" x14ac:dyDescent="0.25">
      <c r="A147" s="299"/>
      <c r="B147" s="299"/>
      <c r="C147" s="299"/>
      <c r="D147" s="299"/>
      <c r="E147" s="299"/>
      <c r="F147" s="299"/>
      <c r="G147" s="299"/>
      <c r="H147" s="299"/>
      <c r="I147" s="299"/>
      <c r="J147" s="299"/>
      <c r="K147" s="299"/>
      <c r="L147" s="299"/>
      <c r="M147" s="299"/>
      <c r="N147" s="299"/>
      <c r="O147" s="299"/>
      <c r="P147" s="299"/>
      <c r="Q147" s="299"/>
      <c r="R147" s="299"/>
      <c r="S147" s="299"/>
      <c r="T147" s="299"/>
      <c r="U147" s="299"/>
      <c r="V147" s="299"/>
      <c r="W147" s="299"/>
      <c r="X147" s="299"/>
      <c r="Y147" s="299"/>
      <c r="Z147" s="299"/>
      <c r="AA147" s="299"/>
      <c r="AB147" s="299"/>
      <c r="AC147" s="299"/>
      <c r="AD147" s="299"/>
      <c r="AE147" s="299"/>
      <c r="AF147" s="299"/>
      <c r="AG147" s="299"/>
      <c r="AH147" s="299"/>
      <c r="AI147" s="299"/>
      <c r="AJ147" s="299"/>
      <c r="AK147" s="299"/>
      <c r="AL147" s="299"/>
      <c r="AM147" s="299"/>
      <c r="AN147" s="299"/>
      <c r="AO147" s="299"/>
      <c r="AP147" s="299"/>
      <c r="AQ147" s="299"/>
      <c r="AR147" s="299"/>
      <c r="AS147" s="299"/>
      <c r="AT147" s="299"/>
      <c r="AU147" s="299"/>
      <c r="AV147" s="299"/>
      <c r="AW147" s="299"/>
      <c r="AX147" s="299"/>
      <c r="AY147" s="299"/>
      <c r="AZ147" s="299"/>
      <c r="BA147" s="299"/>
      <c r="BB147" s="299"/>
      <c r="BC147" s="299"/>
      <c r="BD147" s="299"/>
      <c r="BE147" s="299"/>
      <c r="BF147" s="299"/>
      <c r="BG147" s="299"/>
      <c r="BH147" s="299"/>
      <c r="BI147" s="299"/>
      <c r="BJ147" s="299"/>
      <c r="BK147" s="299"/>
      <c r="BL147" s="299"/>
      <c r="BM147" s="299"/>
      <c r="BN147" s="299"/>
      <c r="BO147" s="299"/>
      <c r="BP147" s="299"/>
      <c r="BQ147" s="299"/>
      <c r="BR147" s="299"/>
      <c r="BS147" s="299"/>
      <c r="BT147" s="299"/>
      <c r="BU147" s="299"/>
      <c r="BV147" s="299"/>
      <c r="BW147" s="299"/>
      <c r="BX147" s="299"/>
      <c r="BY147" s="299"/>
      <c r="BZ147" s="299"/>
      <c r="CA147" s="299"/>
    </row>
    <row r="148" spans="1:79" x14ac:dyDescent="0.25">
      <c r="A148" s="299"/>
      <c r="B148" s="299"/>
      <c r="C148" s="299"/>
      <c r="D148" s="299"/>
      <c r="E148" s="299"/>
      <c r="F148" s="299"/>
      <c r="G148" s="299"/>
      <c r="H148" s="299"/>
      <c r="I148" s="299"/>
      <c r="J148" s="299"/>
      <c r="K148" s="299"/>
      <c r="L148" s="299"/>
      <c r="M148" s="299"/>
      <c r="N148" s="299"/>
      <c r="O148" s="299"/>
      <c r="P148" s="299"/>
      <c r="Q148" s="299"/>
      <c r="R148" s="299"/>
      <c r="S148" s="299"/>
      <c r="T148" s="299"/>
      <c r="U148" s="299"/>
      <c r="V148" s="299"/>
      <c r="W148" s="299"/>
      <c r="X148" s="299"/>
      <c r="Y148" s="299"/>
      <c r="Z148" s="299"/>
      <c r="AA148" s="299"/>
      <c r="AB148" s="299"/>
      <c r="AC148" s="299"/>
      <c r="AD148" s="299"/>
      <c r="AE148" s="299"/>
      <c r="AF148" s="299"/>
      <c r="AG148" s="299"/>
      <c r="AH148" s="299"/>
      <c r="AI148" s="299"/>
      <c r="AJ148" s="299"/>
      <c r="AK148" s="299"/>
      <c r="AL148" s="299"/>
      <c r="AM148" s="299"/>
      <c r="AN148" s="299"/>
      <c r="AO148" s="299"/>
      <c r="AP148" s="299"/>
      <c r="AQ148" s="299"/>
      <c r="AR148" s="299"/>
      <c r="AS148" s="299"/>
      <c r="AT148" s="299"/>
      <c r="AU148" s="299"/>
      <c r="AV148" s="299"/>
      <c r="AW148" s="299"/>
      <c r="AX148" s="299"/>
      <c r="AY148" s="299"/>
      <c r="AZ148" s="299"/>
      <c r="BA148" s="299"/>
      <c r="BB148" s="299"/>
      <c r="BC148" s="299"/>
      <c r="BD148" s="299"/>
      <c r="BE148" s="299"/>
      <c r="BF148" s="299"/>
      <c r="BG148" s="299"/>
      <c r="BH148" s="299"/>
      <c r="BI148" s="299"/>
      <c r="BJ148" s="299"/>
      <c r="BK148" s="299"/>
      <c r="BL148" s="299"/>
      <c r="BM148" s="299"/>
      <c r="BN148" s="299"/>
      <c r="BO148" s="299"/>
      <c r="BP148" s="299"/>
      <c r="BQ148" s="299"/>
      <c r="BR148" s="299"/>
      <c r="BS148" s="299"/>
      <c r="BT148" s="299"/>
      <c r="BU148" s="299"/>
      <c r="BV148" s="299"/>
      <c r="BW148" s="299"/>
      <c r="BX148" s="299"/>
      <c r="BY148" s="299"/>
      <c r="BZ148" s="299"/>
      <c r="CA148" s="299"/>
    </row>
    <row r="149" spans="1:79" x14ac:dyDescent="0.25">
      <c r="A149" s="299"/>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299"/>
      <c r="AF149" s="299"/>
      <c r="AG149" s="299"/>
      <c r="AH149" s="299"/>
      <c r="AI149" s="299"/>
      <c r="AJ149" s="299"/>
      <c r="AK149" s="299"/>
      <c r="AL149" s="299"/>
      <c r="AM149" s="299"/>
      <c r="AN149" s="299"/>
      <c r="AO149" s="299"/>
      <c r="AP149" s="299"/>
      <c r="AQ149" s="299"/>
      <c r="AR149" s="299"/>
      <c r="AS149" s="299"/>
      <c r="AT149" s="299"/>
      <c r="AU149" s="299"/>
      <c r="AV149" s="299"/>
      <c r="AW149" s="299"/>
      <c r="AX149" s="299"/>
      <c r="AY149" s="299"/>
      <c r="AZ149" s="299"/>
      <c r="BA149" s="299"/>
      <c r="BB149" s="299"/>
      <c r="BC149" s="299"/>
      <c r="BD149" s="299"/>
      <c r="BE149" s="299"/>
      <c r="BF149" s="299"/>
      <c r="BG149" s="299"/>
      <c r="BH149" s="299"/>
      <c r="BI149" s="299"/>
      <c r="BJ149" s="299"/>
      <c r="BK149" s="299"/>
      <c r="BL149" s="299"/>
      <c r="BM149" s="299"/>
      <c r="BN149" s="299"/>
      <c r="BO149" s="299"/>
      <c r="BP149" s="299"/>
      <c r="BQ149" s="299"/>
      <c r="BR149" s="299"/>
      <c r="BS149" s="299"/>
      <c r="BT149" s="299"/>
      <c r="BU149" s="299"/>
      <c r="BV149" s="299"/>
      <c r="BW149" s="299"/>
      <c r="BX149" s="299"/>
      <c r="BY149" s="299"/>
      <c r="BZ149" s="299"/>
      <c r="CA149" s="299"/>
    </row>
    <row r="150" spans="1:79" x14ac:dyDescent="0.25">
      <c r="A150" s="299"/>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299"/>
      <c r="AE150" s="299"/>
      <c r="AF150" s="299"/>
      <c r="AG150" s="299"/>
      <c r="AH150" s="299"/>
      <c r="AI150" s="299"/>
      <c r="AJ150" s="299"/>
      <c r="AK150" s="299"/>
      <c r="AL150" s="299"/>
      <c r="AM150" s="299"/>
      <c r="AN150" s="299"/>
      <c r="AO150" s="299"/>
      <c r="AP150" s="299"/>
      <c r="AQ150" s="299"/>
      <c r="AR150" s="299"/>
      <c r="AS150" s="299"/>
      <c r="AT150" s="299"/>
      <c r="AU150" s="299"/>
      <c r="AV150" s="299"/>
      <c r="AW150" s="299"/>
      <c r="AX150" s="299"/>
      <c r="AY150" s="299"/>
      <c r="AZ150" s="299"/>
      <c r="BA150" s="299"/>
      <c r="BB150" s="299"/>
      <c r="BC150" s="299"/>
      <c r="BD150" s="299"/>
      <c r="BE150" s="299"/>
      <c r="BF150" s="299"/>
      <c r="BG150" s="299"/>
      <c r="BH150" s="299"/>
      <c r="BI150" s="299"/>
      <c r="BJ150" s="299"/>
      <c r="BK150" s="299"/>
      <c r="BL150" s="299"/>
      <c r="BM150" s="299"/>
      <c r="BN150" s="299"/>
      <c r="BO150" s="299"/>
      <c r="BP150" s="299"/>
      <c r="BQ150" s="299"/>
      <c r="BR150" s="299"/>
      <c r="BS150" s="299"/>
      <c r="BT150" s="299"/>
      <c r="BU150" s="299"/>
      <c r="BV150" s="299"/>
      <c r="BW150" s="299"/>
      <c r="BX150" s="299"/>
      <c r="BY150" s="299"/>
      <c r="BZ150" s="299"/>
      <c r="CA150" s="299"/>
    </row>
    <row r="151" spans="1:79" x14ac:dyDescent="0.25">
      <c r="A151" s="299"/>
      <c r="B151" s="299"/>
      <c r="C151" s="299"/>
      <c r="D151" s="299"/>
      <c r="E151" s="299"/>
      <c r="F151" s="299"/>
      <c r="G151" s="299"/>
      <c r="H151" s="299"/>
      <c r="I151" s="299"/>
      <c r="J151" s="299"/>
      <c r="K151" s="299"/>
      <c r="L151" s="299"/>
      <c r="M151" s="299"/>
      <c r="N151" s="299"/>
      <c r="O151" s="299"/>
      <c r="P151" s="299"/>
      <c r="Q151" s="299"/>
      <c r="R151" s="299"/>
      <c r="S151" s="299"/>
      <c r="T151" s="299"/>
      <c r="U151" s="299"/>
      <c r="V151" s="299"/>
      <c r="W151" s="299"/>
      <c r="X151" s="299"/>
      <c r="Y151" s="299"/>
      <c r="Z151" s="299"/>
      <c r="AA151" s="299"/>
      <c r="AB151" s="299"/>
      <c r="AC151" s="299"/>
      <c r="AD151" s="299"/>
      <c r="AE151" s="299"/>
      <c r="AF151" s="299"/>
      <c r="AG151" s="299"/>
      <c r="AH151" s="299"/>
      <c r="AI151" s="299"/>
      <c r="AJ151" s="299"/>
      <c r="AK151" s="299"/>
      <c r="AL151" s="299"/>
      <c r="AM151" s="299"/>
      <c r="AN151" s="299"/>
      <c r="AO151" s="299"/>
      <c r="AP151" s="299"/>
      <c r="AQ151" s="299"/>
      <c r="AR151" s="299"/>
      <c r="AS151" s="299"/>
      <c r="AT151" s="299"/>
      <c r="AU151" s="299"/>
      <c r="AV151" s="299"/>
      <c r="AW151" s="299"/>
      <c r="AX151" s="299"/>
      <c r="AY151" s="299"/>
      <c r="AZ151" s="299"/>
      <c r="BA151" s="299"/>
      <c r="BB151" s="299"/>
      <c r="BC151" s="299"/>
      <c r="BD151" s="299"/>
      <c r="BE151" s="299"/>
      <c r="BF151" s="299"/>
      <c r="BG151" s="299"/>
      <c r="BH151" s="299"/>
      <c r="BI151" s="299"/>
      <c r="BJ151" s="299"/>
      <c r="BK151" s="299"/>
      <c r="BL151" s="299"/>
      <c r="BM151" s="299"/>
      <c r="BN151" s="299"/>
      <c r="BO151" s="299"/>
      <c r="BP151" s="299"/>
      <c r="BQ151" s="299"/>
      <c r="BR151" s="299"/>
      <c r="BS151" s="299"/>
      <c r="BT151" s="299"/>
      <c r="BU151" s="299"/>
      <c r="BV151" s="299"/>
      <c r="BW151" s="299"/>
      <c r="BX151" s="299"/>
      <c r="BY151" s="299"/>
      <c r="BZ151" s="299"/>
      <c r="CA151" s="299"/>
    </row>
    <row r="152" spans="1:79" x14ac:dyDescent="0.25">
      <c r="A152" s="299"/>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299"/>
      <c r="AE152" s="299"/>
      <c r="AF152" s="299"/>
      <c r="AG152" s="299"/>
      <c r="AH152" s="299"/>
      <c r="AI152" s="299"/>
      <c r="AJ152" s="299"/>
      <c r="AK152" s="299"/>
      <c r="AL152" s="299"/>
      <c r="AM152" s="299"/>
      <c r="AN152" s="299"/>
      <c r="AO152" s="299"/>
      <c r="AP152" s="299"/>
      <c r="AQ152" s="299"/>
      <c r="AR152" s="299"/>
      <c r="AS152" s="299"/>
      <c r="AT152" s="299"/>
      <c r="AU152" s="299"/>
      <c r="AV152" s="299"/>
      <c r="AW152" s="299"/>
      <c r="AX152" s="299"/>
      <c r="AY152" s="299"/>
      <c r="AZ152" s="299"/>
      <c r="BA152" s="299"/>
      <c r="BB152" s="299"/>
      <c r="BC152" s="299"/>
      <c r="BD152" s="299"/>
      <c r="BE152" s="299"/>
      <c r="BF152" s="299"/>
      <c r="BG152" s="299"/>
      <c r="BH152" s="299"/>
      <c r="BI152" s="299"/>
      <c r="BJ152" s="299"/>
      <c r="BK152" s="299"/>
      <c r="BL152" s="299"/>
      <c r="BM152" s="299"/>
      <c r="BN152" s="299"/>
      <c r="BO152" s="299"/>
      <c r="BP152" s="299"/>
      <c r="BQ152" s="299"/>
      <c r="BR152" s="299"/>
      <c r="BS152" s="299"/>
      <c r="BT152" s="299"/>
      <c r="BU152" s="299"/>
      <c r="BV152" s="299"/>
      <c r="BW152" s="299"/>
      <c r="BX152" s="299"/>
      <c r="BY152" s="299"/>
      <c r="BZ152" s="299"/>
      <c r="CA152" s="299"/>
    </row>
    <row r="153" spans="1:79" x14ac:dyDescent="0.25">
      <c r="A153" s="299"/>
      <c r="B153" s="299"/>
      <c r="C153" s="299"/>
      <c r="D153" s="299"/>
      <c r="E153" s="299"/>
      <c r="F153" s="299"/>
      <c r="G153" s="299"/>
      <c r="H153" s="299"/>
      <c r="I153" s="299"/>
      <c r="J153" s="299"/>
      <c r="K153" s="299"/>
      <c r="L153" s="299"/>
      <c r="M153" s="299"/>
      <c r="N153" s="299"/>
      <c r="O153" s="299"/>
      <c r="P153" s="299"/>
      <c r="Q153" s="299"/>
      <c r="R153" s="299"/>
      <c r="S153" s="299"/>
      <c r="T153" s="299"/>
      <c r="U153" s="299"/>
      <c r="V153" s="299"/>
      <c r="W153" s="299"/>
      <c r="X153" s="299"/>
      <c r="Y153" s="299"/>
      <c r="Z153" s="299"/>
      <c r="AA153" s="299"/>
      <c r="AB153" s="299"/>
      <c r="AC153" s="299"/>
      <c r="AD153" s="299"/>
      <c r="AE153" s="299"/>
      <c r="AF153" s="299"/>
      <c r="AG153" s="299"/>
      <c r="AH153" s="299"/>
      <c r="AI153" s="299"/>
      <c r="AJ153" s="299"/>
      <c r="AK153" s="299"/>
      <c r="AL153" s="299"/>
      <c r="AM153" s="299"/>
      <c r="AN153" s="299"/>
      <c r="AO153" s="299"/>
      <c r="AP153" s="299"/>
      <c r="AQ153" s="299"/>
      <c r="AR153" s="299"/>
      <c r="AS153" s="299"/>
      <c r="AT153" s="299"/>
      <c r="AU153" s="299"/>
      <c r="AV153" s="299"/>
      <c r="AW153" s="299"/>
      <c r="AX153" s="299"/>
      <c r="AY153" s="299"/>
      <c r="AZ153" s="299"/>
      <c r="BA153" s="299"/>
      <c r="BB153" s="299"/>
      <c r="BC153" s="299"/>
      <c r="BD153" s="299"/>
      <c r="BE153" s="299"/>
      <c r="BF153" s="299"/>
      <c r="BG153" s="299"/>
      <c r="BH153" s="299"/>
      <c r="BI153" s="299"/>
      <c r="BJ153" s="299"/>
      <c r="BK153" s="299"/>
      <c r="BL153" s="299"/>
      <c r="BM153" s="299"/>
      <c r="BN153" s="299"/>
      <c r="BO153" s="299"/>
      <c r="BP153" s="299"/>
      <c r="BQ153" s="299"/>
      <c r="BR153" s="299"/>
      <c r="BS153" s="299"/>
      <c r="BT153" s="299"/>
      <c r="BU153" s="299"/>
      <c r="BV153" s="299"/>
      <c r="BW153" s="299"/>
      <c r="BX153" s="299"/>
      <c r="BY153" s="299"/>
      <c r="BZ153" s="299"/>
      <c r="CA153" s="299"/>
    </row>
    <row r="154" spans="1:79" x14ac:dyDescent="0.25">
      <c r="A154" s="299"/>
      <c r="B154" s="299"/>
      <c r="C154" s="299"/>
      <c r="D154" s="299"/>
      <c r="E154" s="299"/>
      <c r="F154" s="299"/>
      <c r="G154" s="299"/>
      <c r="H154" s="299"/>
      <c r="I154" s="299"/>
      <c r="J154" s="299"/>
      <c r="K154" s="299"/>
      <c r="L154" s="299"/>
      <c r="M154" s="299"/>
      <c r="N154" s="299"/>
      <c r="O154" s="299"/>
      <c r="P154" s="299"/>
      <c r="Q154" s="299"/>
      <c r="R154" s="299"/>
      <c r="S154" s="299"/>
      <c r="T154" s="299"/>
      <c r="U154" s="299"/>
      <c r="V154" s="299"/>
      <c r="W154" s="299"/>
      <c r="X154" s="299"/>
      <c r="Y154" s="299"/>
      <c r="Z154" s="299"/>
      <c r="AA154" s="299"/>
      <c r="AB154" s="299"/>
      <c r="AC154" s="299"/>
      <c r="AD154" s="299"/>
      <c r="AE154" s="299"/>
      <c r="AF154" s="299"/>
      <c r="AG154" s="299"/>
      <c r="AH154" s="299"/>
      <c r="AI154" s="299"/>
      <c r="AJ154" s="299"/>
      <c r="AK154" s="299"/>
      <c r="AL154" s="299"/>
      <c r="AM154" s="299"/>
      <c r="AN154" s="299"/>
      <c r="AO154" s="299"/>
      <c r="AP154" s="299"/>
      <c r="AQ154" s="299"/>
      <c r="AR154" s="299"/>
      <c r="AS154" s="299"/>
      <c r="AT154" s="299"/>
      <c r="AU154" s="299"/>
      <c r="AV154" s="299"/>
      <c r="AW154" s="299"/>
      <c r="AX154" s="299"/>
      <c r="AY154" s="299"/>
      <c r="AZ154" s="299"/>
      <c r="BA154" s="299"/>
      <c r="BB154" s="299"/>
      <c r="BC154" s="299"/>
      <c r="BD154" s="299"/>
      <c r="BE154" s="299"/>
      <c r="BF154" s="299"/>
      <c r="BG154" s="299"/>
      <c r="BH154" s="299"/>
      <c r="BI154" s="299"/>
      <c r="BJ154" s="299"/>
      <c r="BK154" s="299"/>
      <c r="BL154" s="299"/>
      <c r="BM154" s="299"/>
      <c r="BN154" s="299"/>
      <c r="BO154" s="299"/>
      <c r="BP154" s="299"/>
      <c r="BQ154" s="299"/>
      <c r="BR154" s="299"/>
      <c r="BS154" s="299"/>
      <c r="BT154" s="299"/>
      <c r="BU154" s="299"/>
      <c r="BV154" s="299"/>
      <c r="BW154" s="299"/>
      <c r="BX154" s="299"/>
      <c r="BY154" s="299"/>
      <c r="BZ154" s="299"/>
      <c r="CA154" s="299"/>
    </row>
    <row r="155" spans="1:79" x14ac:dyDescent="0.25">
      <c r="A155" s="299"/>
      <c r="B155" s="299"/>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c r="BQ155" s="299"/>
      <c r="BR155" s="299"/>
      <c r="BS155" s="299"/>
      <c r="BT155" s="299"/>
      <c r="BU155" s="299"/>
      <c r="BV155" s="299"/>
      <c r="BW155" s="299"/>
      <c r="BX155" s="299"/>
      <c r="BY155" s="299"/>
      <c r="BZ155" s="299"/>
      <c r="CA155" s="299"/>
    </row>
    <row r="156" spans="1:79" x14ac:dyDescent="0.25">
      <c r="A156" s="299"/>
      <c r="B156" s="299"/>
      <c r="C156" s="299"/>
      <c r="D156" s="299"/>
      <c r="E156" s="299"/>
      <c r="F156" s="299"/>
      <c r="G156" s="299"/>
      <c r="H156" s="299"/>
      <c r="I156" s="299"/>
      <c r="J156" s="299"/>
      <c r="K156" s="299"/>
      <c r="L156" s="299"/>
      <c r="M156" s="299"/>
      <c r="N156" s="299"/>
      <c r="O156" s="299"/>
      <c r="P156" s="299"/>
      <c r="Q156" s="299"/>
      <c r="R156" s="299"/>
      <c r="S156" s="299"/>
      <c r="T156" s="299"/>
      <c r="U156" s="299"/>
      <c r="V156" s="299"/>
      <c r="W156" s="299"/>
      <c r="X156" s="299"/>
      <c r="Y156" s="299"/>
      <c r="Z156" s="299"/>
      <c r="AA156" s="299"/>
      <c r="AB156" s="299"/>
      <c r="AC156" s="299"/>
      <c r="AD156" s="299"/>
      <c r="AE156" s="299"/>
      <c r="AF156" s="299"/>
      <c r="AG156" s="299"/>
      <c r="AH156" s="299"/>
      <c r="AI156" s="299"/>
      <c r="AJ156" s="299"/>
      <c r="AK156" s="299"/>
      <c r="AL156" s="299"/>
      <c r="AM156" s="299"/>
      <c r="AN156" s="299"/>
      <c r="AO156" s="299"/>
      <c r="AP156" s="299"/>
      <c r="AQ156" s="299"/>
      <c r="AR156" s="299"/>
      <c r="AS156" s="299"/>
      <c r="AT156" s="299"/>
      <c r="AU156" s="299"/>
      <c r="AV156" s="299"/>
      <c r="AW156" s="299"/>
      <c r="AX156" s="299"/>
      <c r="AY156" s="299"/>
      <c r="AZ156" s="299"/>
      <c r="BA156" s="299"/>
      <c r="BB156" s="299"/>
      <c r="BC156" s="299"/>
      <c r="BD156" s="299"/>
      <c r="BE156" s="299"/>
      <c r="BF156" s="299"/>
      <c r="BG156" s="299"/>
      <c r="BH156" s="299"/>
      <c r="BI156" s="299"/>
      <c r="BJ156" s="299"/>
      <c r="BK156" s="299"/>
      <c r="BL156" s="299"/>
      <c r="BM156" s="299"/>
      <c r="BN156" s="299"/>
      <c r="BO156" s="299"/>
      <c r="BP156" s="299"/>
      <c r="BQ156" s="299"/>
      <c r="BR156" s="299"/>
      <c r="BS156" s="299"/>
      <c r="BT156" s="299"/>
      <c r="BU156" s="299"/>
      <c r="BV156" s="299"/>
      <c r="BW156" s="299"/>
      <c r="BX156" s="299"/>
      <c r="BY156" s="299"/>
      <c r="BZ156" s="299"/>
      <c r="CA156" s="299"/>
    </row>
    <row r="157" spans="1:79" x14ac:dyDescent="0.25">
      <c r="A157" s="299"/>
      <c r="B157" s="299"/>
      <c r="C157" s="299"/>
      <c r="D157" s="299"/>
      <c r="E157" s="299"/>
      <c r="F157" s="299"/>
      <c r="G157" s="299"/>
      <c r="H157" s="299"/>
      <c r="I157" s="299"/>
      <c r="J157" s="299"/>
      <c r="K157" s="299"/>
      <c r="L157" s="299"/>
      <c r="M157" s="299"/>
      <c r="N157" s="299"/>
      <c r="O157" s="299"/>
      <c r="P157" s="299"/>
      <c r="Q157" s="299"/>
      <c r="R157" s="299"/>
      <c r="S157" s="299"/>
      <c r="T157" s="299"/>
      <c r="U157" s="299"/>
      <c r="V157" s="299"/>
      <c r="W157" s="299"/>
      <c r="X157" s="299"/>
      <c r="Y157" s="299"/>
      <c r="Z157" s="299"/>
      <c r="AA157" s="299"/>
      <c r="AB157" s="299"/>
      <c r="AC157" s="299"/>
      <c r="AD157" s="299"/>
      <c r="AE157" s="299"/>
      <c r="AF157" s="299"/>
      <c r="AG157" s="299"/>
      <c r="AH157" s="299"/>
      <c r="AI157" s="299"/>
      <c r="AJ157" s="299"/>
      <c r="AK157" s="299"/>
      <c r="AL157" s="299"/>
      <c r="AM157" s="299"/>
      <c r="AN157" s="299"/>
      <c r="AO157" s="299"/>
      <c r="AP157" s="299"/>
      <c r="AQ157" s="299"/>
      <c r="AR157" s="299"/>
      <c r="AS157" s="299"/>
      <c r="AT157" s="299"/>
      <c r="AU157" s="299"/>
      <c r="AV157" s="299"/>
      <c r="AW157" s="299"/>
      <c r="AX157" s="299"/>
      <c r="AY157" s="299"/>
      <c r="AZ157" s="299"/>
      <c r="BA157" s="299"/>
      <c r="BB157" s="299"/>
      <c r="BC157" s="299"/>
      <c r="BD157" s="299"/>
      <c r="BE157" s="299"/>
      <c r="BF157" s="299"/>
      <c r="BG157" s="299"/>
      <c r="BH157" s="299"/>
      <c r="BI157" s="299"/>
      <c r="BJ157" s="299"/>
      <c r="BK157" s="299"/>
      <c r="BL157" s="299"/>
      <c r="BM157" s="299"/>
      <c r="BN157" s="299"/>
      <c r="BO157" s="299"/>
      <c r="BP157" s="299"/>
      <c r="BQ157" s="299"/>
      <c r="BR157" s="299"/>
      <c r="BS157" s="299"/>
      <c r="BT157" s="299"/>
      <c r="BU157" s="299"/>
      <c r="BV157" s="299"/>
      <c r="BW157" s="299"/>
      <c r="BX157" s="299"/>
      <c r="BY157" s="299"/>
      <c r="BZ157" s="299"/>
      <c r="CA157" s="299"/>
    </row>
    <row r="158" spans="1:79" x14ac:dyDescent="0.25">
      <c r="A158" s="299"/>
      <c r="B158" s="299"/>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9"/>
      <c r="BG158" s="299"/>
      <c r="BH158" s="299"/>
      <c r="BI158" s="299"/>
      <c r="BJ158" s="299"/>
      <c r="BK158" s="299"/>
      <c r="BL158" s="299"/>
      <c r="BM158" s="299"/>
      <c r="BN158" s="299"/>
      <c r="BO158" s="299"/>
      <c r="BP158" s="299"/>
      <c r="BQ158" s="299"/>
      <c r="BR158" s="299"/>
      <c r="BS158" s="299"/>
      <c r="BT158" s="299"/>
      <c r="BU158" s="299"/>
      <c r="BV158" s="299"/>
      <c r="BW158" s="299"/>
      <c r="BX158" s="299"/>
      <c r="BY158" s="299"/>
      <c r="BZ158" s="299"/>
      <c r="CA158" s="299"/>
    </row>
    <row r="159" spans="1:79" x14ac:dyDescent="0.25">
      <c r="A159" s="299"/>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299"/>
    </row>
    <row r="160" spans="1:79" x14ac:dyDescent="0.25">
      <c r="A160" s="299"/>
      <c r="B160" s="299"/>
      <c r="C160" s="299"/>
      <c r="D160" s="299"/>
      <c r="E160" s="299"/>
      <c r="F160" s="299"/>
      <c r="G160" s="299"/>
      <c r="H160" s="299"/>
      <c r="I160" s="299"/>
      <c r="J160" s="299"/>
      <c r="K160" s="299"/>
      <c r="L160" s="299"/>
      <c r="M160" s="299"/>
      <c r="N160" s="299"/>
      <c r="O160" s="299"/>
      <c r="P160" s="299"/>
      <c r="Q160" s="299"/>
      <c r="R160" s="299"/>
      <c r="S160" s="299"/>
      <c r="T160" s="299"/>
      <c r="U160" s="299"/>
      <c r="V160" s="299"/>
      <c r="W160" s="299"/>
      <c r="X160" s="299"/>
      <c r="Y160" s="299"/>
      <c r="Z160" s="299"/>
      <c r="AA160" s="299"/>
      <c r="AB160" s="299"/>
      <c r="AC160" s="299"/>
      <c r="AD160" s="299"/>
      <c r="AE160" s="299"/>
      <c r="AF160" s="299"/>
      <c r="AG160" s="299"/>
      <c r="AH160" s="299"/>
      <c r="AI160" s="299"/>
      <c r="AJ160" s="299"/>
      <c r="AK160" s="299"/>
      <c r="AL160" s="299"/>
      <c r="AM160" s="299"/>
      <c r="AN160" s="299"/>
      <c r="AO160" s="299"/>
      <c r="AP160" s="299"/>
      <c r="AQ160" s="299"/>
      <c r="AR160" s="299"/>
      <c r="AS160" s="299"/>
      <c r="AT160" s="299"/>
      <c r="AU160" s="299"/>
      <c r="AV160" s="299"/>
      <c r="AW160" s="299"/>
      <c r="AX160" s="299"/>
      <c r="AY160" s="299"/>
      <c r="AZ160" s="299"/>
      <c r="BA160" s="299"/>
      <c r="BB160" s="299"/>
      <c r="BC160" s="299"/>
      <c r="BD160" s="299"/>
      <c r="BE160" s="299"/>
      <c r="BF160" s="299"/>
      <c r="BG160" s="299"/>
      <c r="BH160" s="299"/>
      <c r="BI160" s="299"/>
      <c r="BJ160" s="299"/>
      <c r="BK160" s="299"/>
      <c r="BL160" s="299"/>
      <c r="BM160" s="299"/>
      <c r="BN160" s="299"/>
      <c r="BO160" s="299"/>
      <c r="BP160" s="299"/>
      <c r="BQ160" s="299"/>
      <c r="BR160" s="299"/>
      <c r="BS160" s="299"/>
      <c r="BT160" s="299"/>
      <c r="BU160" s="299"/>
      <c r="BV160" s="299"/>
      <c r="BW160" s="299"/>
      <c r="BX160" s="299"/>
      <c r="BY160" s="299"/>
      <c r="BZ160" s="299"/>
      <c r="CA160" s="299"/>
    </row>
    <row r="161" spans="1:79" x14ac:dyDescent="0.25">
      <c r="A161" s="299"/>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299"/>
      <c r="AE161" s="299"/>
      <c r="AF161" s="299"/>
      <c r="AG161" s="299"/>
      <c r="AH161" s="299"/>
      <c r="AI161" s="299"/>
      <c r="AJ161" s="299"/>
      <c r="AK161" s="299"/>
      <c r="AL161" s="299"/>
      <c r="AM161" s="299"/>
      <c r="AN161" s="299"/>
      <c r="AO161" s="299"/>
      <c r="AP161" s="299"/>
      <c r="AQ161" s="299"/>
      <c r="AR161" s="299"/>
      <c r="AS161" s="299"/>
      <c r="AT161" s="299"/>
      <c r="AU161" s="299"/>
      <c r="AV161" s="299"/>
      <c r="AW161" s="299"/>
      <c r="AX161" s="299"/>
      <c r="AY161" s="299"/>
      <c r="AZ161" s="299"/>
      <c r="BA161" s="299"/>
      <c r="BB161" s="299"/>
      <c r="BC161" s="299"/>
      <c r="BD161" s="299"/>
      <c r="BE161" s="299"/>
      <c r="BF161" s="299"/>
      <c r="BG161" s="299"/>
      <c r="BH161" s="299"/>
      <c r="BI161" s="299"/>
      <c r="BJ161" s="299"/>
      <c r="BK161" s="299"/>
      <c r="BL161" s="299"/>
      <c r="BM161" s="299"/>
      <c r="BN161" s="299"/>
      <c r="BO161" s="299"/>
      <c r="BP161" s="299"/>
      <c r="BQ161" s="299"/>
      <c r="BR161" s="299"/>
      <c r="BS161" s="299"/>
      <c r="BT161" s="299"/>
      <c r="BU161" s="299"/>
      <c r="BV161" s="299"/>
      <c r="BW161" s="299"/>
      <c r="BX161" s="299"/>
      <c r="BY161" s="299"/>
      <c r="BZ161" s="299"/>
      <c r="CA161" s="299"/>
    </row>
    <row r="162" spans="1:79" x14ac:dyDescent="0.25">
      <c r="A162" s="299"/>
      <c r="B162" s="299"/>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299"/>
      <c r="BR162" s="299"/>
      <c r="BS162" s="299"/>
      <c r="BT162" s="299"/>
      <c r="BU162" s="299"/>
      <c r="BV162" s="299"/>
      <c r="BW162" s="299"/>
      <c r="BX162" s="299"/>
      <c r="BY162" s="299"/>
      <c r="BZ162" s="299"/>
      <c r="CA162" s="299"/>
    </row>
    <row r="163" spans="1:79" x14ac:dyDescent="0.25">
      <c r="A163" s="299"/>
      <c r="B163" s="299"/>
      <c r="C163" s="299"/>
      <c r="D163" s="299"/>
      <c r="E163" s="299"/>
      <c r="F163" s="299"/>
      <c r="G163" s="299"/>
      <c r="H163" s="299"/>
      <c r="I163" s="299"/>
      <c r="J163" s="299"/>
      <c r="K163" s="299"/>
      <c r="L163" s="299"/>
      <c r="M163" s="299"/>
      <c r="N163" s="299"/>
      <c r="O163" s="299"/>
      <c r="P163" s="299"/>
      <c r="Q163" s="299"/>
      <c r="R163" s="299"/>
      <c r="S163" s="299"/>
      <c r="T163" s="299"/>
      <c r="U163" s="299"/>
      <c r="V163" s="299"/>
      <c r="W163" s="299"/>
      <c r="X163" s="299"/>
      <c r="Y163" s="299"/>
      <c r="Z163" s="299"/>
      <c r="AA163" s="299"/>
      <c r="AB163" s="299"/>
      <c r="AC163" s="299"/>
      <c r="AD163" s="299"/>
      <c r="AE163" s="299"/>
      <c r="AF163" s="299"/>
      <c r="AG163" s="299"/>
      <c r="AH163" s="299"/>
      <c r="AI163" s="299"/>
      <c r="AJ163" s="299"/>
      <c r="AK163" s="299"/>
      <c r="AL163" s="299"/>
      <c r="AM163" s="299"/>
      <c r="AN163" s="299"/>
      <c r="AO163" s="299"/>
      <c r="AP163" s="299"/>
      <c r="AQ163" s="299"/>
      <c r="AR163" s="299"/>
      <c r="AS163" s="299"/>
      <c r="AT163" s="299"/>
      <c r="AU163" s="299"/>
      <c r="AV163" s="299"/>
      <c r="AW163" s="299"/>
      <c r="AX163" s="299"/>
      <c r="AY163" s="299"/>
      <c r="AZ163" s="299"/>
      <c r="BA163" s="299"/>
      <c r="BB163" s="299"/>
      <c r="BC163" s="299"/>
      <c r="BD163" s="299"/>
      <c r="BE163" s="299"/>
      <c r="BF163" s="299"/>
      <c r="BG163" s="299"/>
      <c r="BH163" s="299"/>
      <c r="BI163" s="299"/>
      <c r="BJ163" s="299"/>
      <c r="BK163" s="299"/>
      <c r="BL163" s="299"/>
      <c r="BM163" s="299"/>
      <c r="BN163" s="299"/>
      <c r="BO163" s="299"/>
      <c r="BP163" s="299"/>
      <c r="BQ163" s="299"/>
      <c r="BR163" s="299"/>
      <c r="BS163" s="299"/>
      <c r="BT163" s="299"/>
      <c r="BU163" s="299"/>
      <c r="BV163" s="299"/>
      <c r="BW163" s="299"/>
      <c r="BX163" s="299"/>
      <c r="BY163" s="299"/>
      <c r="BZ163" s="299"/>
      <c r="CA163" s="299"/>
    </row>
    <row r="164" spans="1:79" x14ac:dyDescent="0.25">
      <c r="A164" s="299"/>
      <c r="B164" s="299"/>
      <c r="C164" s="299"/>
      <c r="D164" s="299"/>
      <c r="E164" s="299"/>
      <c r="F164" s="299"/>
      <c r="G164" s="299"/>
      <c r="H164" s="299"/>
      <c r="I164" s="299"/>
      <c r="J164" s="299"/>
      <c r="K164" s="299"/>
      <c r="L164" s="299"/>
      <c r="M164" s="299"/>
      <c r="N164" s="299"/>
      <c r="O164" s="299"/>
      <c r="P164" s="299"/>
      <c r="Q164" s="299"/>
      <c r="R164" s="299"/>
      <c r="S164" s="299"/>
      <c r="T164" s="299"/>
      <c r="U164" s="299"/>
      <c r="V164" s="299"/>
      <c r="W164" s="299"/>
      <c r="X164" s="299"/>
      <c r="Y164" s="299"/>
      <c r="Z164" s="299"/>
      <c r="AA164" s="299"/>
      <c r="AB164" s="299"/>
      <c r="AC164" s="299"/>
      <c r="AD164" s="299"/>
      <c r="AE164" s="299"/>
      <c r="AF164" s="299"/>
      <c r="AG164" s="299"/>
      <c r="AH164" s="299"/>
      <c r="AI164" s="299"/>
      <c r="AJ164" s="299"/>
      <c r="AK164" s="299"/>
      <c r="AL164" s="299"/>
      <c r="AM164" s="299"/>
      <c r="AN164" s="299"/>
      <c r="AO164" s="299"/>
      <c r="AP164" s="299"/>
      <c r="AQ164" s="299"/>
      <c r="AR164" s="299"/>
      <c r="AS164" s="299"/>
      <c r="AT164" s="299"/>
      <c r="AU164" s="299"/>
      <c r="AV164" s="299"/>
      <c r="AW164" s="299"/>
      <c r="AX164" s="299"/>
      <c r="AY164" s="299"/>
      <c r="AZ164" s="299"/>
      <c r="BA164" s="299"/>
      <c r="BB164" s="299"/>
      <c r="BC164" s="299"/>
      <c r="BD164" s="299"/>
      <c r="BE164" s="299"/>
      <c r="BF164" s="299"/>
      <c r="BG164" s="299"/>
      <c r="BH164" s="299"/>
      <c r="BI164" s="299"/>
      <c r="BJ164" s="299"/>
      <c r="BK164" s="299"/>
      <c r="BL164" s="299"/>
      <c r="BM164" s="299"/>
      <c r="BN164" s="299"/>
      <c r="BO164" s="299"/>
      <c r="BP164" s="299"/>
      <c r="BQ164" s="299"/>
      <c r="BR164" s="299"/>
      <c r="BS164" s="299"/>
      <c r="BT164" s="299"/>
      <c r="BU164" s="299"/>
      <c r="BV164" s="299"/>
      <c r="BW164" s="299"/>
      <c r="BX164" s="299"/>
      <c r="BY164" s="299"/>
      <c r="BZ164" s="299"/>
      <c r="CA164" s="299"/>
    </row>
    <row r="165" spans="1:79" x14ac:dyDescent="0.25">
      <c r="A165" s="299"/>
      <c r="B165" s="299"/>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299"/>
      <c r="AE165" s="299"/>
      <c r="AF165" s="299"/>
      <c r="AG165" s="299"/>
      <c r="AH165" s="299"/>
      <c r="AI165" s="299"/>
      <c r="AJ165" s="299"/>
      <c r="AK165" s="299"/>
      <c r="AL165" s="299"/>
      <c r="AM165" s="299"/>
      <c r="AN165" s="299"/>
      <c r="AO165" s="299"/>
      <c r="AP165" s="299"/>
      <c r="AQ165" s="299"/>
      <c r="AR165" s="299"/>
      <c r="AS165" s="299"/>
      <c r="AT165" s="299"/>
      <c r="AU165" s="299"/>
      <c r="AV165" s="299"/>
      <c r="AW165" s="299"/>
      <c r="AX165" s="299"/>
      <c r="AY165" s="299"/>
      <c r="AZ165" s="299"/>
      <c r="BA165" s="299"/>
      <c r="BB165" s="299"/>
      <c r="BC165" s="299"/>
      <c r="BD165" s="299"/>
      <c r="BE165" s="299"/>
      <c r="BF165" s="299"/>
      <c r="BG165" s="299"/>
      <c r="BH165" s="299"/>
      <c r="BI165" s="299"/>
      <c r="BJ165" s="299"/>
      <c r="BK165" s="299"/>
      <c r="BL165" s="299"/>
      <c r="BM165" s="299"/>
      <c r="BN165" s="299"/>
      <c r="BO165" s="299"/>
      <c r="BP165" s="299"/>
      <c r="BQ165" s="299"/>
      <c r="BR165" s="299"/>
      <c r="BS165" s="299"/>
      <c r="BT165" s="299"/>
      <c r="BU165" s="299"/>
      <c r="BV165" s="299"/>
      <c r="BW165" s="299"/>
      <c r="BX165" s="299"/>
      <c r="BY165" s="299"/>
      <c r="BZ165" s="299"/>
      <c r="CA165" s="299"/>
    </row>
    <row r="166" spans="1:79" x14ac:dyDescent="0.25">
      <c r="A166" s="299"/>
      <c r="B166" s="299"/>
      <c r="C166" s="299"/>
      <c r="D166" s="299"/>
      <c r="E166" s="299"/>
      <c r="F166" s="299"/>
      <c r="G166" s="299"/>
      <c r="H166" s="299"/>
      <c r="I166" s="299"/>
      <c r="J166" s="299"/>
      <c r="K166" s="299"/>
      <c r="L166" s="299"/>
      <c r="M166" s="299"/>
      <c r="N166" s="299"/>
      <c r="O166" s="299"/>
      <c r="P166" s="299"/>
      <c r="Q166" s="299"/>
      <c r="R166" s="299"/>
      <c r="S166" s="299"/>
      <c r="T166" s="299"/>
      <c r="U166" s="299"/>
      <c r="V166" s="299"/>
      <c r="W166" s="299"/>
      <c r="X166" s="299"/>
      <c r="Y166" s="299"/>
      <c r="Z166" s="299"/>
      <c r="AA166" s="299"/>
      <c r="AB166" s="299"/>
      <c r="AC166" s="299"/>
      <c r="AD166" s="299"/>
      <c r="AE166" s="299"/>
      <c r="AF166" s="299"/>
      <c r="AG166" s="299"/>
      <c r="AH166" s="299"/>
      <c r="AI166" s="299"/>
      <c r="AJ166" s="299"/>
      <c r="AK166" s="299"/>
      <c r="AL166" s="299"/>
      <c r="AM166" s="299"/>
      <c r="AN166" s="299"/>
      <c r="AO166" s="299"/>
      <c r="AP166" s="299"/>
      <c r="AQ166" s="299"/>
      <c r="AR166" s="299"/>
      <c r="AS166" s="299"/>
      <c r="AT166" s="299"/>
      <c r="AU166" s="299"/>
      <c r="AV166" s="299"/>
      <c r="AW166" s="299"/>
      <c r="AX166" s="299"/>
      <c r="AY166" s="299"/>
      <c r="AZ166" s="299"/>
      <c r="BA166" s="299"/>
      <c r="BB166" s="299"/>
      <c r="BC166" s="299"/>
      <c r="BD166" s="299"/>
      <c r="BE166" s="299"/>
      <c r="BF166" s="299"/>
      <c r="BG166" s="299"/>
      <c r="BH166" s="299"/>
      <c r="BI166" s="299"/>
      <c r="BJ166" s="299"/>
      <c r="BK166" s="299"/>
      <c r="BL166" s="299"/>
      <c r="BM166" s="299"/>
      <c r="BN166" s="299"/>
      <c r="BO166" s="299"/>
      <c r="BP166" s="299"/>
      <c r="BQ166" s="299"/>
      <c r="BR166" s="299"/>
      <c r="BS166" s="299"/>
      <c r="BT166" s="299"/>
      <c r="BU166" s="299"/>
      <c r="BV166" s="299"/>
      <c r="BW166" s="299"/>
      <c r="BX166" s="299"/>
      <c r="BY166" s="299"/>
      <c r="BZ166" s="299"/>
      <c r="CA166" s="299"/>
    </row>
    <row r="167" spans="1:79" x14ac:dyDescent="0.25">
      <c r="A167" s="299"/>
      <c r="B167" s="299"/>
      <c r="C167" s="299"/>
      <c r="D167" s="299"/>
      <c r="E167" s="299"/>
      <c r="F167" s="299"/>
      <c r="G167" s="299"/>
      <c r="H167" s="299"/>
      <c r="I167" s="299"/>
      <c r="J167" s="299"/>
      <c r="K167" s="299"/>
      <c r="L167" s="299"/>
      <c r="M167" s="299"/>
      <c r="N167" s="299"/>
      <c r="O167" s="299"/>
      <c r="P167" s="299"/>
      <c r="Q167" s="299"/>
      <c r="R167" s="299"/>
      <c r="S167" s="299"/>
      <c r="T167" s="299"/>
      <c r="U167" s="299"/>
      <c r="V167" s="299"/>
      <c r="W167" s="299"/>
      <c r="X167" s="299"/>
      <c r="Y167" s="299"/>
      <c r="Z167" s="299"/>
      <c r="AA167" s="299"/>
      <c r="AB167" s="299"/>
      <c r="AC167" s="299"/>
      <c r="AD167" s="299"/>
      <c r="AE167" s="299"/>
      <c r="AF167" s="299"/>
      <c r="AG167" s="299"/>
      <c r="AH167" s="299"/>
      <c r="AI167" s="299"/>
      <c r="AJ167" s="299"/>
      <c r="AK167" s="299"/>
      <c r="AL167" s="299"/>
      <c r="AM167" s="299"/>
      <c r="AN167" s="299"/>
      <c r="AO167" s="299"/>
      <c r="AP167" s="299"/>
      <c r="AQ167" s="299"/>
      <c r="AR167" s="299"/>
      <c r="AS167" s="299"/>
      <c r="AT167" s="299"/>
      <c r="AU167" s="299"/>
      <c r="AV167" s="299"/>
      <c r="AW167" s="299"/>
      <c r="AX167" s="299"/>
      <c r="AY167" s="299"/>
      <c r="AZ167" s="299"/>
      <c r="BA167" s="299"/>
      <c r="BB167" s="299"/>
      <c r="BC167" s="299"/>
      <c r="BD167" s="299"/>
      <c r="BE167" s="299"/>
      <c r="BF167" s="299"/>
      <c r="BG167" s="299"/>
      <c r="BH167" s="299"/>
      <c r="BI167" s="299"/>
      <c r="BJ167" s="299"/>
      <c r="BK167" s="299"/>
      <c r="BL167" s="299"/>
      <c r="BM167" s="299"/>
      <c r="BN167" s="299"/>
      <c r="BO167" s="299"/>
      <c r="BP167" s="299"/>
      <c r="BQ167" s="299"/>
      <c r="BR167" s="299"/>
      <c r="BS167" s="299"/>
      <c r="BT167" s="299"/>
      <c r="BU167" s="299"/>
      <c r="BV167" s="299"/>
      <c r="BW167" s="299"/>
      <c r="BX167" s="299"/>
      <c r="BY167" s="299"/>
      <c r="BZ167" s="299"/>
      <c r="CA167" s="299"/>
    </row>
    <row r="168" spans="1:79" x14ac:dyDescent="0.25">
      <c r="A168" s="299"/>
      <c r="B168" s="299"/>
      <c r="C168" s="299"/>
      <c r="D168" s="299"/>
      <c r="E168" s="299"/>
      <c r="F168" s="299"/>
      <c r="G168" s="299"/>
      <c r="H168" s="299"/>
      <c r="I168" s="299"/>
      <c r="J168" s="299"/>
      <c r="K168" s="299"/>
      <c r="L168" s="299"/>
      <c r="M168" s="299"/>
      <c r="N168" s="299"/>
      <c r="O168" s="299"/>
      <c r="P168" s="299"/>
      <c r="Q168" s="299"/>
      <c r="R168" s="299"/>
      <c r="S168" s="299"/>
      <c r="T168" s="299"/>
      <c r="U168" s="299"/>
      <c r="V168" s="299"/>
      <c r="W168" s="299"/>
      <c r="X168" s="299"/>
      <c r="Y168" s="299"/>
      <c r="Z168" s="299"/>
      <c r="AA168" s="299"/>
      <c r="AB168" s="299"/>
      <c r="AC168" s="299"/>
      <c r="AD168" s="299"/>
      <c r="AE168" s="299"/>
      <c r="AF168" s="299"/>
      <c r="AG168" s="299"/>
      <c r="AH168" s="299"/>
      <c r="AI168" s="299"/>
      <c r="AJ168" s="299"/>
      <c r="AK168" s="299"/>
      <c r="AL168" s="299"/>
      <c r="AM168" s="299"/>
      <c r="AN168" s="299"/>
      <c r="AO168" s="299"/>
      <c r="AP168" s="299"/>
      <c r="AQ168" s="299"/>
      <c r="AR168" s="299"/>
      <c r="AS168" s="299"/>
      <c r="AT168" s="299"/>
      <c r="AU168" s="299"/>
      <c r="AV168" s="299"/>
      <c r="AW168" s="299"/>
      <c r="AX168" s="299"/>
      <c r="AY168" s="299"/>
      <c r="AZ168" s="299"/>
      <c r="BA168" s="299"/>
      <c r="BB168" s="299"/>
      <c r="BC168" s="299"/>
      <c r="BD168" s="299"/>
      <c r="BE168" s="299"/>
      <c r="BF168" s="299"/>
      <c r="BG168" s="299"/>
      <c r="BH168" s="299"/>
      <c r="BI168" s="299"/>
      <c r="BJ168" s="299"/>
      <c r="BK168" s="299"/>
      <c r="BL168" s="299"/>
      <c r="BM168" s="299"/>
      <c r="BN168" s="299"/>
      <c r="BO168" s="299"/>
      <c r="BP168" s="299"/>
      <c r="BQ168" s="299"/>
      <c r="BR168" s="299"/>
      <c r="BS168" s="299"/>
      <c r="BT168" s="299"/>
      <c r="BU168" s="299"/>
      <c r="BV168" s="299"/>
      <c r="BW168" s="299"/>
      <c r="BX168" s="299"/>
      <c r="BY168" s="299"/>
      <c r="BZ168" s="299"/>
      <c r="CA168" s="299"/>
    </row>
    <row r="169" spans="1:79" x14ac:dyDescent="0.25">
      <c r="A169" s="299"/>
      <c r="B169" s="299"/>
      <c r="C169" s="299"/>
      <c r="D169" s="299"/>
      <c r="E169" s="299"/>
      <c r="F169" s="299"/>
      <c r="G169" s="299"/>
      <c r="H169" s="299"/>
      <c r="I169" s="299"/>
      <c r="J169" s="299"/>
      <c r="K169" s="299"/>
      <c r="L169" s="299"/>
      <c r="M169" s="299"/>
      <c r="N169" s="299"/>
      <c r="O169" s="299"/>
      <c r="P169" s="299"/>
      <c r="Q169" s="299"/>
      <c r="R169" s="299"/>
      <c r="S169" s="299"/>
      <c r="T169" s="299"/>
      <c r="U169" s="299"/>
      <c r="V169" s="299"/>
      <c r="W169" s="299"/>
      <c r="X169" s="299"/>
      <c r="Y169" s="299"/>
      <c r="Z169" s="299"/>
      <c r="AA169" s="299"/>
      <c r="AB169" s="299"/>
      <c r="AC169" s="299"/>
      <c r="AD169" s="299"/>
      <c r="AE169" s="299"/>
      <c r="AF169" s="299"/>
      <c r="AG169" s="299"/>
      <c r="AH169" s="299"/>
      <c r="AI169" s="299"/>
      <c r="AJ169" s="299"/>
      <c r="AK169" s="299"/>
      <c r="AL169" s="299"/>
      <c r="AM169" s="299"/>
      <c r="AN169" s="299"/>
      <c r="AO169" s="299"/>
      <c r="AP169" s="299"/>
      <c r="AQ169" s="299"/>
      <c r="AR169" s="299"/>
      <c r="AS169" s="299"/>
      <c r="AT169" s="299"/>
      <c r="AU169" s="299"/>
      <c r="AV169" s="299"/>
      <c r="AW169" s="299"/>
      <c r="AX169" s="299"/>
      <c r="AY169" s="299"/>
      <c r="AZ169" s="299"/>
      <c r="BA169" s="299"/>
      <c r="BB169" s="299"/>
      <c r="BC169" s="299"/>
      <c r="BD169" s="299"/>
      <c r="BE169" s="299"/>
      <c r="BF169" s="299"/>
      <c r="BG169" s="299"/>
      <c r="BH169" s="299"/>
      <c r="BI169" s="299"/>
      <c r="BJ169" s="299"/>
      <c r="BK169" s="299"/>
      <c r="BL169" s="299"/>
      <c r="BM169" s="299"/>
      <c r="BN169" s="299"/>
      <c r="BO169" s="299"/>
      <c r="BP169" s="299"/>
      <c r="BQ169" s="299"/>
      <c r="BR169" s="299"/>
      <c r="BS169" s="299"/>
      <c r="BT169" s="299"/>
      <c r="BU169" s="299"/>
      <c r="BV169" s="299"/>
      <c r="BW169" s="299"/>
      <c r="BX169" s="299"/>
      <c r="BY169" s="299"/>
      <c r="BZ169" s="299"/>
      <c r="CA169" s="299"/>
    </row>
    <row r="170" spans="1:79" x14ac:dyDescent="0.25">
      <c r="A170" s="299"/>
      <c r="B170" s="299"/>
      <c r="C170" s="299"/>
      <c r="D170" s="299"/>
      <c r="E170" s="299"/>
      <c r="F170" s="299"/>
      <c r="G170" s="299"/>
      <c r="H170" s="299"/>
      <c r="I170" s="299"/>
      <c r="J170" s="299"/>
      <c r="K170" s="299"/>
      <c r="L170" s="299"/>
      <c r="M170" s="299"/>
      <c r="N170" s="299"/>
      <c r="O170" s="299"/>
      <c r="P170" s="299"/>
      <c r="Q170" s="299"/>
      <c r="R170" s="299"/>
      <c r="S170" s="299"/>
      <c r="T170" s="299"/>
      <c r="U170" s="299"/>
      <c r="V170" s="299"/>
      <c r="W170" s="299"/>
      <c r="X170" s="299"/>
      <c r="Y170" s="299"/>
      <c r="Z170" s="299"/>
      <c r="AA170" s="299"/>
      <c r="AB170" s="299"/>
      <c r="AC170" s="299"/>
      <c r="AD170" s="299"/>
      <c r="AE170" s="299"/>
      <c r="AF170" s="299"/>
      <c r="AG170" s="299"/>
      <c r="AH170" s="299"/>
      <c r="AI170" s="299"/>
      <c r="AJ170" s="299"/>
      <c r="AK170" s="299"/>
      <c r="AL170" s="299"/>
      <c r="AM170" s="299"/>
      <c r="AN170" s="299"/>
      <c r="AO170" s="299"/>
      <c r="AP170" s="299"/>
      <c r="AQ170" s="299"/>
      <c r="AR170" s="299"/>
      <c r="AS170" s="299"/>
      <c r="AT170" s="299"/>
      <c r="AU170" s="299"/>
      <c r="AV170" s="299"/>
      <c r="AW170" s="299"/>
      <c r="AX170" s="299"/>
      <c r="AY170" s="299"/>
      <c r="AZ170" s="299"/>
      <c r="BA170" s="299"/>
      <c r="BB170" s="299"/>
      <c r="BC170" s="299"/>
      <c r="BD170" s="299"/>
      <c r="BE170" s="299"/>
      <c r="BF170" s="299"/>
      <c r="BG170" s="299"/>
      <c r="BH170" s="299"/>
      <c r="BI170" s="299"/>
      <c r="BJ170" s="299"/>
      <c r="BK170" s="299"/>
      <c r="BL170" s="299"/>
      <c r="BM170" s="299"/>
      <c r="BN170" s="299"/>
      <c r="BO170" s="299"/>
      <c r="BP170" s="299"/>
      <c r="BQ170" s="299"/>
      <c r="BR170" s="299"/>
      <c r="BS170" s="299"/>
      <c r="BT170" s="299"/>
      <c r="BU170" s="299"/>
      <c r="BV170" s="299"/>
      <c r="BW170" s="299"/>
      <c r="BX170" s="299"/>
      <c r="BY170" s="299"/>
      <c r="BZ170" s="299"/>
      <c r="CA170" s="299"/>
    </row>
    <row r="171" spans="1:79" x14ac:dyDescent="0.25">
      <c r="A171" s="299"/>
      <c r="B171" s="299"/>
      <c r="C171" s="299"/>
      <c r="D171" s="299"/>
      <c r="E171" s="299"/>
      <c r="F171" s="299"/>
      <c r="G171" s="299"/>
      <c r="H171" s="299"/>
      <c r="I171" s="299"/>
      <c r="J171" s="299"/>
      <c r="K171" s="299"/>
      <c r="L171" s="299"/>
      <c r="M171" s="299"/>
      <c r="N171" s="299"/>
      <c r="O171" s="299"/>
      <c r="P171" s="299"/>
      <c r="Q171" s="299"/>
      <c r="R171" s="299"/>
      <c r="S171" s="299"/>
      <c r="T171" s="299"/>
      <c r="U171" s="299"/>
      <c r="V171" s="299"/>
      <c r="W171" s="299"/>
      <c r="X171" s="299"/>
      <c r="Y171" s="299"/>
      <c r="Z171" s="299"/>
      <c r="AA171" s="299"/>
      <c r="AB171" s="299"/>
      <c r="AC171" s="299"/>
      <c r="AD171" s="299"/>
      <c r="AE171" s="299"/>
      <c r="AF171" s="299"/>
      <c r="AG171" s="299"/>
      <c r="AH171" s="299"/>
      <c r="AI171" s="299"/>
      <c r="AJ171" s="299"/>
      <c r="AK171" s="299"/>
      <c r="AL171" s="299"/>
      <c r="AM171" s="299"/>
      <c r="AN171" s="299"/>
      <c r="AO171" s="299"/>
      <c r="AP171" s="299"/>
      <c r="AQ171" s="299"/>
      <c r="AR171" s="299"/>
      <c r="AS171" s="299"/>
      <c r="AT171" s="299"/>
      <c r="AU171" s="299"/>
      <c r="AV171" s="299"/>
      <c r="AW171" s="299"/>
      <c r="AX171" s="299"/>
      <c r="AY171" s="299"/>
      <c r="AZ171" s="299"/>
      <c r="BA171" s="299"/>
      <c r="BB171" s="299"/>
      <c r="BC171" s="299"/>
      <c r="BD171" s="299"/>
      <c r="BE171" s="299"/>
      <c r="BF171" s="299"/>
      <c r="BG171" s="299"/>
      <c r="BH171" s="299"/>
      <c r="BI171" s="299"/>
      <c r="BJ171" s="299"/>
      <c r="BK171" s="299"/>
      <c r="BL171" s="299"/>
      <c r="BM171" s="299"/>
      <c r="BN171" s="299"/>
      <c r="BO171" s="299"/>
      <c r="BP171" s="299"/>
      <c r="BQ171" s="299"/>
      <c r="BR171" s="299"/>
      <c r="BS171" s="299"/>
      <c r="BT171" s="299"/>
      <c r="BU171" s="299"/>
      <c r="BV171" s="299"/>
      <c r="BW171" s="299"/>
      <c r="BX171" s="299"/>
      <c r="BY171" s="299"/>
      <c r="BZ171" s="299"/>
      <c r="CA171" s="299"/>
    </row>
    <row r="172" spans="1:79" x14ac:dyDescent="0.25">
      <c r="A172" s="299"/>
      <c r="B172" s="299"/>
      <c r="C172" s="299"/>
      <c r="D172" s="299"/>
      <c r="E172" s="299"/>
      <c r="F172" s="299"/>
      <c r="G172" s="299"/>
      <c r="H172" s="299"/>
      <c r="I172" s="299"/>
      <c r="J172" s="299"/>
      <c r="K172" s="299"/>
      <c r="L172" s="299"/>
      <c r="M172" s="299"/>
      <c r="N172" s="299"/>
      <c r="O172" s="299"/>
      <c r="P172" s="299"/>
      <c r="Q172" s="299"/>
      <c r="R172" s="299"/>
      <c r="S172" s="299"/>
      <c r="T172" s="299"/>
      <c r="U172" s="299"/>
      <c r="V172" s="299"/>
      <c r="W172" s="299"/>
      <c r="X172" s="299"/>
      <c r="Y172" s="299"/>
      <c r="Z172" s="299"/>
      <c r="AA172" s="299"/>
      <c r="AB172" s="299"/>
      <c r="AC172" s="299"/>
      <c r="AD172" s="299"/>
      <c r="AE172" s="299"/>
      <c r="AF172" s="299"/>
      <c r="AG172" s="299"/>
      <c r="AH172" s="299"/>
      <c r="AI172" s="299"/>
      <c r="AJ172" s="299"/>
      <c r="AK172" s="299"/>
      <c r="AL172" s="299"/>
      <c r="AM172" s="299"/>
      <c r="AN172" s="299"/>
      <c r="AO172" s="299"/>
      <c r="AP172" s="299"/>
      <c r="AQ172" s="299"/>
      <c r="AR172" s="299"/>
      <c r="AS172" s="299"/>
      <c r="AT172" s="299"/>
      <c r="AU172" s="299"/>
      <c r="AV172" s="299"/>
      <c r="AW172" s="299"/>
      <c r="AX172" s="299"/>
      <c r="AY172" s="299"/>
      <c r="AZ172" s="299"/>
      <c r="BA172" s="299"/>
      <c r="BB172" s="299"/>
      <c r="BC172" s="299"/>
      <c r="BD172" s="299"/>
      <c r="BE172" s="299"/>
      <c r="BF172" s="299"/>
      <c r="BG172" s="299"/>
      <c r="BH172" s="299"/>
      <c r="BI172" s="299"/>
      <c r="BJ172" s="299"/>
      <c r="BK172" s="299"/>
      <c r="BL172" s="299"/>
      <c r="BM172" s="299"/>
      <c r="BN172" s="299"/>
      <c r="BO172" s="299"/>
      <c r="BP172" s="299"/>
      <c r="BQ172" s="299"/>
      <c r="BR172" s="299"/>
      <c r="BS172" s="299"/>
      <c r="BT172" s="299"/>
      <c r="BU172" s="299"/>
      <c r="BV172" s="299"/>
      <c r="BW172" s="299"/>
      <c r="BX172" s="299"/>
      <c r="BY172" s="299"/>
      <c r="BZ172" s="299"/>
      <c r="CA172" s="299"/>
    </row>
    <row r="173" spans="1:79" x14ac:dyDescent="0.25">
      <c r="A173" s="299"/>
      <c r="B173" s="299"/>
      <c r="C173" s="299"/>
      <c r="D173" s="299"/>
      <c r="E173" s="299"/>
      <c r="F173" s="299"/>
      <c r="G173" s="299"/>
      <c r="H173" s="299"/>
      <c r="I173" s="299"/>
      <c r="J173" s="299"/>
      <c r="K173" s="299"/>
      <c r="L173" s="299"/>
      <c r="M173" s="299"/>
      <c r="N173" s="299"/>
      <c r="O173" s="299"/>
      <c r="P173" s="299"/>
      <c r="Q173" s="299"/>
      <c r="R173" s="299"/>
      <c r="S173" s="299"/>
      <c r="T173" s="299"/>
      <c r="U173" s="299"/>
      <c r="V173" s="299"/>
      <c r="W173" s="299"/>
      <c r="X173" s="299"/>
      <c r="Y173" s="299"/>
      <c r="Z173" s="299"/>
      <c r="AA173" s="299"/>
      <c r="AB173" s="299"/>
      <c r="AC173" s="299"/>
      <c r="AD173" s="299"/>
      <c r="AE173" s="299"/>
      <c r="AF173" s="299"/>
      <c r="AG173" s="299"/>
      <c r="AH173" s="299"/>
      <c r="AI173" s="299"/>
      <c r="AJ173" s="299"/>
      <c r="AK173" s="299"/>
      <c r="AL173" s="299"/>
      <c r="AM173" s="299"/>
      <c r="AN173" s="299"/>
      <c r="AO173" s="299"/>
      <c r="AP173" s="299"/>
      <c r="AQ173" s="299"/>
      <c r="AR173" s="299"/>
      <c r="AS173" s="299"/>
      <c r="AT173" s="299"/>
      <c r="AU173" s="299"/>
      <c r="AV173" s="299"/>
      <c r="AW173" s="299"/>
      <c r="AX173" s="299"/>
      <c r="AY173" s="299"/>
      <c r="AZ173" s="299"/>
      <c r="BA173" s="299"/>
      <c r="BB173" s="299"/>
      <c r="BC173" s="299"/>
      <c r="BD173" s="299"/>
      <c r="BE173" s="299"/>
      <c r="BF173" s="299"/>
      <c r="BG173" s="299"/>
      <c r="BH173" s="299"/>
      <c r="BI173" s="299"/>
      <c r="BJ173" s="299"/>
      <c r="BK173" s="299"/>
      <c r="BL173" s="299"/>
      <c r="BM173" s="299"/>
      <c r="BN173" s="299"/>
      <c r="BO173" s="299"/>
      <c r="BP173" s="299"/>
      <c r="BQ173" s="299"/>
      <c r="BR173" s="299"/>
      <c r="BS173" s="299"/>
      <c r="BT173" s="299"/>
      <c r="BU173" s="299"/>
      <c r="BV173" s="299"/>
      <c r="BW173" s="299"/>
      <c r="BX173" s="299"/>
      <c r="BY173" s="299"/>
      <c r="BZ173" s="299"/>
      <c r="CA173" s="299"/>
    </row>
    <row r="174" spans="1:79" x14ac:dyDescent="0.25">
      <c r="A174" s="299"/>
      <c r="B174" s="299"/>
      <c r="C174" s="299"/>
      <c r="D174" s="299"/>
      <c r="E174" s="299"/>
      <c r="F174" s="299"/>
      <c r="G174" s="299"/>
      <c r="H174" s="299"/>
      <c r="I174" s="299"/>
      <c r="J174" s="299"/>
      <c r="K174" s="299"/>
      <c r="L174" s="299"/>
      <c r="M174" s="299"/>
      <c r="N174" s="299"/>
      <c r="O174" s="299"/>
      <c r="P174" s="299"/>
      <c r="Q174" s="299"/>
      <c r="R174" s="299"/>
      <c r="S174" s="299"/>
      <c r="T174" s="299"/>
      <c r="U174" s="299"/>
      <c r="V174" s="299"/>
      <c r="W174" s="299"/>
      <c r="X174" s="299"/>
      <c r="Y174" s="299"/>
      <c r="Z174" s="299"/>
      <c r="AA174" s="299"/>
      <c r="AB174" s="299"/>
      <c r="AC174" s="299"/>
      <c r="AD174" s="299"/>
      <c r="AE174" s="299"/>
      <c r="AF174" s="299"/>
      <c r="AG174" s="299"/>
      <c r="AH174" s="299"/>
      <c r="AI174" s="299"/>
      <c r="AJ174" s="299"/>
      <c r="AK174" s="299"/>
      <c r="AL174" s="299"/>
      <c r="AM174" s="299"/>
      <c r="AN174" s="299"/>
      <c r="AO174" s="299"/>
      <c r="AP174" s="299"/>
      <c r="AQ174" s="299"/>
      <c r="AR174" s="299"/>
      <c r="AS174" s="299"/>
      <c r="AT174" s="299"/>
      <c r="AU174" s="299"/>
      <c r="AV174" s="299"/>
      <c r="AW174" s="299"/>
      <c r="AX174" s="299"/>
      <c r="AY174" s="299"/>
      <c r="AZ174" s="299"/>
      <c r="BA174" s="299"/>
      <c r="BB174" s="299"/>
      <c r="BC174" s="299"/>
      <c r="BD174" s="299"/>
      <c r="BE174" s="299"/>
      <c r="BF174" s="299"/>
      <c r="BG174" s="299"/>
      <c r="BH174" s="299"/>
      <c r="BI174" s="299"/>
      <c r="BJ174" s="299"/>
      <c r="BK174" s="299"/>
      <c r="BL174" s="299"/>
      <c r="BM174" s="299"/>
      <c r="BN174" s="299"/>
      <c r="BO174" s="299"/>
      <c r="BP174" s="299"/>
      <c r="BQ174" s="299"/>
      <c r="BR174" s="299"/>
      <c r="BS174" s="299"/>
      <c r="BT174" s="299"/>
      <c r="BU174" s="299"/>
      <c r="BV174" s="299"/>
      <c r="BW174" s="299"/>
      <c r="BX174" s="299"/>
      <c r="BY174" s="299"/>
      <c r="BZ174" s="299"/>
      <c r="CA174" s="299"/>
    </row>
    <row r="175" spans="1:79" x14ac:dyDescent="0.25">
      <c r="A175" s="299"/>
      <c r="B175" s="299"/>
      <c r="C175" s="299"/>
      <c r="D175" s="299"/>
      <c r="E175" s="299"/>
      <c r="F175" s="299"/>
      <c r="G175" s="299"/>
      <c r="H175" s="299"/>
      <c r="I175" s="299"/>
      <c r="J175" s="299"/>
      <c r="K175" s="299"/>
      <c r="L175" s="299"/>
      <c r="M175" s="299"/>
      <c r="N175" s="299"/>
      <c r="O175" s="299"/>
      <c r="P175" s="299"/>
      <c r="Q175" s="299"/>
      <c r="R175" s="299"/>
      <c r="S175" s="299"/>
      <c r="T175" s="299"/>
      <c r="U175" s="299"/>
      <c r="V175" s="299"/>
      <c r="W175" s="299"/>
      <c r="X175" s="299"/>
      <c r="Y175" s="299"/>
      <c r="Z175" s="299"/>
      <c r="AA175" s="299"/>
      <c r="AB175" s="299"/>
      <c r="AC175" s="299"/>
      <c r="AD175" s="299"/>
      <c r="AE175" s="299"/>
      <c r="AF175" s="299"/>
      <c r="AG175" s="299"/>
      <c r="AH175" s="299"/>
      <c r="AI175" s="299"/>
      <c r="AJ175" s="299"/>
      <c r="AK175" s="299"/>
      <c r="AL175" s="299"/>
      <c r="AM175" s="299"/>
      <c r="AN175" s="299"/>
      <c r="AO175" s="299"/>
      <c r="AP175" s="299"/>
      <c r="AQ175" s="299"/>
      <c r="AR175" s="299"/>
      <c r="AS175" s="299"/>
      <c r="AT175" s="299"/>
      <c r="AU175" s="299"/>
      <c r="AV175" s="299"/>
      <c r="AW175" s="299"/>
      <c r="AX175" s="299"/>
      <c r="AY175" s="299"/>
      <c r="AZ175" s="299"/>
      <c r="BA175" s="299"/>
      <c r="BB175" s="299"/>
      <c r="BC175" s="299"/>
      <c r="BD175" s="299"/>
      <c r="BE175" s="299"/>
      <c r="BF175" s="299"/>
      <c r="BG175" s="299"/>
      <c r="BH175" s="299"/>
      <c r="BI175" s="299"/>
      <c r="BJ175" s="299"/>
      <c r="BK175" s="299"/>
      <c r="BL175" s="299"/>
      <c r="BM175" s="299"/>
      <c r="BN175" s="299"/>
      <c r="BO175" s="299"/>
      <c r="BP175" s="299"/>
      <c r="BQ175" s="299"/>
      <c r="BR175" s="299"/>
      <c r="BS175" s="299"/>
      <c r="BT175" s="299"/>
      <c r="BU175" s="299"/>
      <c r="BV175" s="299"/>
      <c r="BW175" s="299"/>
      <c r="BX175" s="299"/>
      <c r="BY175" s="299"/>
      <c r="BZ175" s="299"/>
      <c r="CA175" s="299"/>
    </row>
    <row r="176" spans="1:79" x14ac:dyDescent="0.25">
      <c r="A176" s="299"/>
      <c r="B176" s="299"/>
      <c r="C176" s="299"/>
      <c r="D176" s="299"/>
      <c r="E176" s="299"/>
      <c r="F176" s="299"/>
      <c r="G176" s="299"/>
      <c r="H176" s="299"/>
      <c r="I176" s="299"/>
      <c r="J176" s="299"/>
      <c r="K176" s="299"/>
      <c r="L176" s="299"/>
      <c r="M176" s="299"/>
      <c r="N176" s="299"/>
      <c r="O176" s="299"/>
      <c r="P176" s="299"/>
      <c r="Q176" s="299"/>
      <c r="R176" s="299"/>
      <c r="S176" s="299"/>
      <c r="T176" s="299"/>
      <c r="U176" s="299"/>
      <c r="V176" s="299"/>
      <c r="W176" s="299"/>
      <c r="X176" s="299"/>
      <c r="Y176" s="299"/>
      <c r="Z176" s="299"/>
      <c r="AA176" s="299"/>
      <c r="AB176" s="299"/>
      <c r="AC176" s="299"/>
      <c r="AD176" s="299"/>
      <c r="AE176" s="299"/>
      <c r="AF176" s="299"/>
      <c r="AG176" s="299"/>
      <c r="AH176" s="299"/>
      <c r="AI176" s="299"/>
      <c r="AJ176" s="299"/>
      <c r="AK176" s="299"/>
      <c r="AL176" s="299"/>
      <c r="AM176" s="299"/>
      <c r="AN176" s="299"/>
      <c r="AO176" s="299"/>
      <c r="AP176" s="299"/>
      <c r="AQ176" s="299"/>
      <c r="AR176" s="299"/>
      <c r="AS176" s="299"/>
      <c r="AT176" s="299"/>
      <c r="AU176" s="299"/>
      <c r="AV176" s="299"/>
      <c r="AW176" s="299"/>
      <c r="AX176" s="299"/>
      <c r="AY176" s="299"/>
      <c r="AZ176" s="299"/>
      <c r="BA176" s="299"/>
      <c r="BB176" s="299"/>
      <c r="BC176" s="299"/>
      <c r="BD176" s="299"/>
      <c r="BE176" s="299"/>
      <c r="BF176" s="299"/>
      <c r="BG176" s="299"/>
      <c r="BH176" s="299"/>
      <c r="BI176" s="299"/>
      <c r="BJ176" s="299"/>
      <c r="BK176" s="299"/>
      <c r="BL176" s="299"/>
      <c r="BM176" s="299"/>
      <c r="BN176" s="299"/>
      <c r="BO176" s="299"/>
      <c r="BP176" s="299"/>
      <c r="BQ176" s="299"/>
      <c r="BR176" s="299"/>
      <c r="BS176" s="299"/>
      <c r="BT176" s="299"/>
      <c r="BU176" s="299"/>
      <c r="BV176" s="299"/>
      <c r="BW176" s="299"/>
      <c r="BX176" s="299"/>
      <c r="BY176" s="299"/>
      <c r="BZ176" s="299"/>
      <c r="CA176" s="299"/>
    </row>
    <row r="177" spans="1:79" x14ac:dyDescent="0.25">
      <c r="A177" s="299"/>
      <c r="B177" s="299"/>
      <c r="C177" s="299"/>
      <c r="D177" s="299"/>
      <c r="E177" s="299"/>
      <c r="F177" s="299"/>
      <c r="G177" s="299"/>
      <c r="H177" s="299"/>
      <c r="I177" s="299"/>
      <c r="J177" s="299"/>
      <c r="K177" s="299"/>
      <c r="L177" s="299"/>
      <c r="M177" s="299"/>
      <c r="N177" s="299"/>
      <c r="O177" s="299"/>
      <c r="P177" s="299"/>
      <c r="Q177" s="299"/>
      <c r="R177" s="299"/>
      <c r="S177" s="299"/>
      <c r="T177" s="299"/>
      <c r="U177" s="299"/>
      <c r="V177" s="299"/>
      <c r="W177" s="299"/>
      <c r="X177" s="299"/>
      <c r="Y177" s="299"/>
      <c r="Z177" s="299"/>
      <c r="AA177" s="299"/>
      <c r="AB177" s="299"/>
      <c r="AC177" s="299"/>
      <c r="AD177" s="299"/>
      <c r="AE177" s="299"/>
      <c r="AF177" s="299"/>
      <c r="AG177" s="299"/>
      <c r="AH177" s="299"/>
      <c r="AI177" s="299"/>
      <c r="AJ177" s="299"/>
      <c r="AK177" s="299"/>
      <c r="AL177" s="299"/>
      <c r="AM177" s="299"/>
      <c r="AN177" s="299"/>
      <c r="AO177" s="299"/>
      <c r="AP177" s="299"/>
      <c r="AQ177" s="299"/>
      <c r="AR177" s="299"/>
      <c r="AS177" s="299"/>
      <c r="AT177" s="299"/>
      <c r="AU177" s="299"/>
      <c r="AV177" s="299"/>
      <c r="AW177" s="299"/>
      <c r="AX177" s="299"/>
      <c r="AY177" s="299"/>
      <c r="AZ177" s="299"/>
      <c r="BA177" s="299"/>
      <c r="BB177" s="299"/>
      <c r="BC177" s="299"/>
      <c r="BD177" s="299"/>
      <c r="BE177" s="299"/>
      <c r="BF177" s="299"/>
      <c r="BG177" s="299"/>
      <c r="BH177" s="299"/>
      <c r="BI177" s="299"/>
      <c r="BJ177" s="299"/>
      <c r="BK177" s="299"/>
      <c r="BL177" s="299"/>
      <c r="BM177" s="299"/>
      <c r="BN177" s="299"/>
      <c r="BO177" s="299"/>
      <c r="BP177" s="299"/>
      <c r="BQ177" s="299"/>
      <c r="BR177" s="299"/>
      <c r="BS177" s="299"/>
      <c r="BT177" s="299"/>
      <c r="BU177" s="299"/>
      <c r="BV177" s="299"/>
      <c r="BW177" s="299"/>
      <c r="BX177" s="299"/>
      <c r="BY177" s="299"/>
      <c r="BZ177" s="299"/>
      <c r="CA177" s="299"/>
    </row>
    <row r="178" spans="1:79" x14ac:dyDescent="0.25">
      <c r="A178" s="299"/>
      <c r="B178" s="299"/>
      <c r="C178" s="299"/>
      <c r="D178" s="299"/>
      <c r="E178" s="299"/>
      <c r="F178" s="299"/>
      <c r="G178" s="299"/>
      <c r="H178" s="299"/>
      <c r="I178" s="299"/>
      <c r="J178" s="299"/>
      <c r="K178" s="299"/>
      <c r="L178" s="299"/>
      <c r="M178" s="299"/>
      <c r="N178" s="299"/>
      <c r="O178" s="299"/>
      <c r="P178" s="299"/>
      <c r="Q178" s="299"/>
      <c r="R178" s="299"/>
      <c r="S178" s="299"/>
      <c r="T178" s="299"/>
      <c r="U178" s="299"/>
      <c r="V178" s="299"/>
      <c r="W178" s="299"/>
      <c r="X178" s="299"/>
      <c r="Y178" s="299"/>
      <c r="Z178" s="299"/>
      <c r="AA178" s="299"/>
      <c r="AB178" s="299"/>
      <c r="AC178" s="299"/>
      <c r="AD178" s="299"/>
      <c r="AE178" s="299"/>
      <c r="AF178" s="299"/>
      <c r="AG178" s="299"/>
      <c r="AH178" s="299"/>
      <c r="AI178" s="299"/>
      <c r="AJ178" s="299"/>
      <c r="AK178" s="299"/>
      <c r="AL178" s="299"/>
      <c r="AM178" s="299"/>
      <c r="AN178" s="299"/>
      <c r="AO178" s="299"/>
      <c r="AP178" s="299"/>
      <c r="AQ178" s="299"/>
      <c r="AR178" s="299"/>
      <c r="AS178" s="299"/>
      <c r="AT178" s="299"/>
      <c r="AU178" s="299"/>
      <c r="AV178" s="299"/>
      <c r="AW178" s="299"/>
      <c r="AX178" s="299"/>
      <c r="AY178" s="299"/>
      <c r="AZ178" s="299"/>
      <c r="BA178" s="299"/>
      <c r="BB178" s="299"/>
      <c r="BC178" s="299"/>
      <c r="BD178" s="299"/>
      <c r="BE178" s="299"/>
      <c r="BF178" s="299"/>
      <c r="BG178" s="299"/>
      <c r="BH178" s="299"/>
      <c r="BI178" s="299"/>
      <c r="BJ178" s="299"/>
      <c r="BK178" s="299"/>
      <c r="BL178" s="299"/>
      <c r="BM178" s="299"/>
      <c r="BN178" s="299"/>
      <c r="BO178" s="299"/>
      <c r="BP178" s="299"/>
      <c r="BQ178" s="299"/>
      <c r="BR178" s="299"/>
      <c r="BS178" s="299"/>
      <c r="BT178" s="299"/>
      <c r="BU178" s="299"/>
      <c r="BV178" s="299"/>
      <c r="BW178" s="299"/>
      <c r="BX178" s="299"/>
      <c r="BY178" s="299"/>
      <c r="BZ178" s="299"/>
      <c r="CA178" s="299"/>
    </row>
    <row r="179" spans="1:79" x14ac:dyDescent="0.25">
      <c r="A179" s="299"/>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299"/>
      <c r="AE179" s="299"/>
      <c r="AF179" s="299"/>
      <c r="AG179" s="299"/>
      <c r="AH179" s="299"/>
      <c r="AI179" s="299"/>
      <c r="AJ179" s="299"/>
      <c r="AK179" s="299"/>
      <c r="AL179" s="299"/>
      <c r="AM179" s="299"/>
      <c r="AN179" s="299"/>
      <c r="AO179" s="299"/>
      <c r="AP179" s="299"/>
      <c r="AQ179" s="299"/>
      <c r="AR179" s="299"/>
      <c r="AS179" s="299"/>
      <c r="AT179" s="299"/>
      <c r="AU179" s="299"/>
      <c r="AV179" s="299"/>
      <c r="AW179" s="299"/>
      <c r="AX179" s="299"/>
      <c r="AY179" s="299"/>
      <c r="AZ179" s="299"/>
      <c r="BA179" s="299"/>
      <c r="BB179" s="299"/>
      <c r="BC179" s="299"/>
      <c r="BD179" s="299"/>
      <c r="BE179" s="299"/>
      <c r="BF179" s="299"/>
      <c r="BG179" s="299"/>
      <c r="BH179" s="299"/>
      <c r="BI179" s="299"/>
      <c r="BJ179" s="299"/>
      <c r="BK179" s="299"/>
      <c r="BL179" s="299"/>
      <c r="BM179" s="299"/>
      <c r="BN179" s="299"/>
      <c r="BO179" s="299"/>
      <c r="BP179" s="299"/>
      <c r="BQ179" s="299"/>
      <c r="BR179" s="299"/>
      <c r="BS179" s="299"/>
      <c r="BT179" s="299"/>
      <c r="BU179" s="299"/>
      <c r="BV179" s="299"/>
      <c r="BW179" s="299"/>
      <c r="BX179" s="299"/>
      <c r="BY179" s="299"/>
      <c r="BZ179" s="299"/>
      <c r="CA179" s="299"/>
    </row>
    <row r="180" spans="1:79" x14ac:dyDescent="0.25">
      <c r="A180" s="299"/>
      <c r="B180" s="299"/>
      <c r="C180" s="299"/>
      <c r="D180" s="299"/>
      <c r="E180" s="299"/>
      <c r="F180" s="299"/>
      <c r="G180" s="299"/>
      <c r="H180" s="299"/>
      <c r="I180" s="299"/>
      <c r="J180" s="299"/>
      <c r="K180" s="299"/>
      <c r="L180" s="299"/>
      <c r="M180" s="299"/>
      <c r="N180" s="299"/>
      <c r="O180" s="299"/>
      <c r="P180" s="299"/>
      <c r="Q180" s="299"/>
      <c r="R180" s="299"/>
      <c r="S180" s="299"/>
      <c r="T180" s="299"/>
      <c r="U180" s="299"/>
      <c r="V180" s="299"/>
      <c r="W180" s="299"/>
      <c r="X180" s="299"/>
      <c r="Y180" s="299"/>
      <c r="Z180" s="299"/>
      <c r="AA180" s="299"/>
      <c r="AB180" s="299"/>
      <c r="AC180" s="299"/>
      <c r="AD180" s="299"/>
      <c r="AE180" s="299"/>
      <c r="AF180" s="299"/>
      <c r="AG180" s="299"/>
      <c r="AH180" s="299"/>
      <c r="AI180" s="299"/>
      <c r="AJ180" s="299"/>
      <c r="AK180" s="299"/>
      <c r="AL180" s="299"/>
      <c r="AM180" s="299"/>
      <c r="AN180" s="299"/>
      <c r="AO180" s="299"/>
      <c r="AP180" s="299"/>
      <c r="AQ180" s="299"/>
      <c r="AR180" s="299"/>
      <c r="AS180" s="299"/>
      <c r="AT180" s="299"/>
      <c r="AU180" s="299"/>
      <c r="AV180" s="299"/>
      <c r="AW180" s="299"/>
      <c r="AX180" s="299"/>
      <c r="AY180" s="299"/>
      <c r="AZ180" s="299"/>
      <c r="BA180" s="299"/>
      <c r="BB180" s="299"/>
      <c r="BC180" s="299"/>
      <c r="BD180" s="299"/>
      <c r="BE180" s="299"/>
      <c r="BF180" s="299"/>
      <c r="BG180" s="299"/>
      <c r="BH180" s="299"/>
      <c r="BI180" s="299"/>
      <c r="BJ180" s="299"/>
      <c r="BK180" s="299"/>
      <c r="BL180" s="299"/>
      <c r="BM180" s="299"/>
      <c r="BN180" s="299"/>
      <c r="BO180" s="299"/>
      <c r="BP180" s="299"/>
      <c r="BQ180" s="299"/>
      <c r="BR180" s="299"/>
      <c r="BS180" s="299"/>
      <c r="BT180" s="299"/>
      <c r="BU180" s="299"/>
      <c r="BV180" s="299"/>
      <c r="BW180" s="299"/>
      <c r="BX180" s="299"/>
      <c r="BY180" s="299"/>
      <c r="BZ180" s="299"/>
      <c r="CA180" s="299"/>
    </row>
    <row r="181" spans="1:79" x14ac:dyDescent="0.25">
      <c r="A181" s="299"/>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299"/>
      <c r="AE181" s="299"/>
      <c r="AF181" s="299"/>
      <c r="AG181" s="299"/>
      <c r="AH181" s="299"/>
      <c r="AI181" s="299"/>
      <c r="AJ181" s="299"/>
      <c r="AK181" s="299"/>
      <c r="AL181" s="299"/>
      <c r="AM181" s="299"/>
      <c r="AN181" s="299"/>
      <c r="AO181" s="299"/>
      <c r="AP181" s="299"/>
      <c r="AQ181" s="299"/>
      <c r="AR181" s="299"/>
      <c r="AS181" s="299"/>
      <c r="AT181" s="299"/>
      <c r="AU181" s="299"/>
      <c r="AV181" s="299"/>
      <c r="AW181" s="299"/>
      <c r="AX181" s="299"/>
      <c r="AY181" s="299"/>
      <c r="AZ181" s="299"/>
      <c r="BA181" s="299"/>
      <c r="BB181" s="299"/>
      <c r="BC181" s="299"/>
      <c r="BD181" s="299"/>
      <c r="BE181" s="299"/>
      <c r="BF181" s="299"/>
      <c r="BG181" s="299"/>
      <c r="BH181" s="299"/>
      <c r="BI181" s="299"/>
      <c r="BJ181" s="299"/>
      <c r="BK181" s="299"/>
      <c r="BL181" s="299"/>
      <c r="BM181" s="299"/>
      <c r="BN181" s="299"/>
      <c r="BO181" s="299"/>
      <c r="BP181" s="299"/>
      <c r="BQ181" s="299"/>
      <c r="BR181" s="299"/>
      <c r="BS181" s="299"/>
      <c r="BT181" s="299"/>
      <c r="BU181" s="299"/>
      <c r="BV181" s="299"/>
      <c r="BW181" s="299"/>
      <c r="BX181" s="299"/>
      <c r="BY181" s="299"/>
      <c r="BZ181" s="299"/>
      <c r="CA181" s="299"/>
    </row>
    <row r="182" spans="1:79" x14ac:dyDescent="0.25">
      <c r="A182" s="299"/>
      <c r="B182" s="299"/>
      <c r="C182" s="299"/>
      <c r="D182" s="299"/>
      <c r="E182" s="299"/>
      <c r="F182" s="299"/>
      <c r="G182" s="299"/>
      <c r="H182" s="299"/>
      <c r="I182" s="299"/>
      <c r="J182" s="299"/>
      <c r="K182" s="299"/>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c r="AL182" s="299"/>
      <c r="AM182" s="299"/>
      <c r="AN182" s="299"/>
      <c r="AO182" s="299"/>
      <c r="AP182" s="299"/>
      <c r="AQ182" s="299"/>
      <c r="AR182" s="299"/>
      <c r="AS182" s="299"/>
      <c r="AT182" s="299"/>
      <c r="AU182" s="299"/>
      <c r="AV182" s="299"/>
      <c r="AW182" s="299"/>
      <c r="AX182" s="299"/>
      <c r="AY182" s="299"/>
      <c r="AZ182" s="299"/>
      <c r="BA182" s="299"/>
      <c r="BB182" s="299"/>
      <c r="BC182" s="299"/>
      <c r="BD182" s="299"/>
      <c r="BE182" s="299"/>
      <c r="BF182" s="299"/>
      <c r="BG182" s="299"/>
      <c r="BH182" s="299"/>
      <c r="BI182" s="299"/>
      <c r="BJ182" s="299"/>
      <c r="BK182" s="299"/>
      <c r="BL182" s="299"/>
      <c r="BM182" s="299"/>
      <c r="BN182" s="299"/>
      <c r="BO182" s="299"/>
      <c r="BP182" s="299"/>
      <c r="BQ182" s="299"/>
      <c r="BR182" s="299"/>
      <c r="BS182" s="299"/>
      <c r="BT182" s="299"/>
      <c r="BU182" s="299"/>
      <c r="BV182" s="299"/>
      <c r="BW182" s="299"/>
      <c r="BX182" s="299"/>
      <c r="BY182" s="299"/>
      <c r="BZ182" s="299"/>
      <c r="CA182" s="299"/>
    </row>
    <row r="183" spans="1:79" x14ac:dyDescent="0.25">
      <c r="A183" s="299"/>
      <c r="B183" s="299"/>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299"/>
      <c r="AE183" s="299"/>
      <c r="AF183" s="299"/>
      <c r="AG183" s="299"/>
      <c r="AH183" s="299"/>
      <c r="AI183" s="299"/>
      <c r="AJ183" s="299"/>
      <c r="AK183" s="299"/>
      <c r="AL183" s="299"/>
      <c r="AM183" s="299"/>
      <c r="AN183" s="299"/>
      <c r="AO183" s="299"/>
      <c r="AP183" s="299"/>
      <c r="AQ183" s="299"/>
      <c r="AR183" s="299"/>
      <c r="AS183" s="299"/>
      <c r="AT183" s="299"/>
      <c r="AU183" s="299"/>
      <c r="AV183" s="299"/>
      <c r="AW183" s="299"/>
      <c r="AX183" s="299"/>
      <c r="AY183" s="299"/>
      <c r="AZ183" s="299"/>
      <c r="BA183" s="299"/>
      <c r="BB183" s="299"/>
      <c r="BC183" s="299"/>
      <c r="BD183" s="299"/>
      <c r="BE183" s="299"/>
      <c r="BF183" s="299"/>
      <c r="BG183" s="299"/>
      <c r="BH183" s="299"/>
      <c r="BI183" s="299"/>
      <c r="BJ183" s="299"/>
      <c r="BK183" s="299"/>
      <c r="BL183" s="299"/>
      <c r="BM183" s="299"/>
      <c r="BN183" s="299"/>
      <c r="BO183" s="299"/>
      <c r="BP183" s="299"/>
      <c r="BQ183" s="299"/>
      <c r="BR183" s="299"/>
      <c r="BS183" s="299"/>
      <c r="BT183" s="299"/>
      <c r="BU183" s="299"/>
      <c r="BV183" s="299"/>
      <c r="BW183" s="299"/>
      <c r="BX183" s="299"/>
      <c r="BY183" s="299"/>
      <c r="BZ183" s="299"/>
      <c r="CA183" s="299"/>
    </row>
    <row r="184" spans="1:79" x14ac:dyDescent="0.25">
      <c r="A184" s="299"/>
      <c r="B184" s="299"/>
      <c r="C184" s="299"/>
      <c r="D184" s="299"/>
      <c r="E184" s="299"/>
      <c r="F184" s="299"/>
      <c r="G184" s="299"/>
      <c r="H184" s="299"/>
      <c r="I184" s="299"/>
      <c r="J184" s="299"/>
      <c r="K184" s="299"/>
      <c r="L184" s="299"/>
      <c r="M184" s="299"/>
      <c r="N184" s="299"/>
      <c r="O184" s="299"/>
      <c r="P184" s="299"/>
      <c r="Q184" s="299"/>
      <c r="R184" s="299"/>
      <c r="S184" s="299"/>
      <c r="T184" s="299"/>
      <c r="U184" s="299"/>
      <c r="V184" s="299"/>
      <c r="W184" s="299"/>
      <c r="X184" s="299"/>
      <c r="Y184" s="299"/>
      <c r="Z184" s="299"/>
      <c r="AA184" s="299"/>
      <c r="AB184" s="299"/>
      <c r="AC184" s="299"/>
      <c r="AD184" s="299"/>
      <c r="AE184" s="299"/>
      <c r="AF184" s="299"/>
      <c r="AG184" s="299"/>
      <c r="AH184" s="299"/>
      <c r="AI184" s="299"/>
      <c r="AJ184" s="299"/>
      <c r="AK184" s="299"/>
      <c r="AL184" s="299"/>
      <c r="AM184" s="299"/>
      <c r="AN184" s="299"/>
      <c r="AO184" s="299"/>
      <c r="AP184" s="299"/>
      <c r="AQ184" s="299"/>
      <c r="AR184" s="299"/>
      <c r="AS184" s="299"/>
      <c r="AT184" s="299"/>
      <c r="AU184" s="299"/>
      <c r="AV184" s="299"/>
      <c r="AW184" s="299"/>
      <c r="AX184" s="299"/>
      <c r="AY184" s="299"/>
      <c r="AZ184" s="299"/>
      <c r="BA184" s="299"/>
      <c r="BB184" s="299"/>
      <c r="BC184" s="299"/>
      <c r="BD184" s="299"/>
      <c r="BE184" s="299"/>
      <c r="BF184" s="299"/>
      <c r="BG184" s="299"/>
      <c r="BH184" s="299"/>
      <c r="BI184" s="299"/>
      <c r="BJ184" s="299"/>
      <c r="BK184" s="299"/>
      <c r="BL184" s="299"/>
      <c r="BM184" s="299"/>
      <c r="BN184" s="299"/>
      <c r="BO184" s="299"/>
      <c r="BP184" s="299"/>
      <c r="BQ184" s="299"/>
      <c r="BR184" s="299"/>
      <c r="BS184" s="299"/>
      <c r="BT184" s="299"/>
      <c r="BU184" s="299"/>
      <c r="BV184" s="299"/>
      <c r="BW184" s="299"/>
      <c r="BX184" s="299"/>
      <c r="BY184" s="299"/>
      <c r="BZ184" s="299"/>
      <c r="CA184" s="299"/>
    </row>
    <row r="185" spans="1:79" x14ac:dyDescent="0.25">
      <c r="A185" s="299"/>
      <c r="B185" s="299"/>
      <c r="C185" s="299"/>
      <c r="D185" s="299"/>
      <c r="E185" s="299"/>
      <c r="F185" s="299"/>
      <c r="G185" s="299"/>
      <c r="H185" s="299"/>
      <c r="I185" s="299"/>
      <c r="J185" s="299"/>
      <c r="K185" s="299"/>
      <c r="L185" s="299"/>
      <c r="M185" s="299"/>
      <c r="N185" s="299"/>
      <c r="O185" s="299"/>
      <c r="P185" s="299"/>
      <c r="Q185" s="299"/>
      <c r="R185" s="299"/>
      <c r="S185" s="299"/>
      <c r="T185" s="299"/>
      <c r="U185" s="299"/>
      <c r="V185" s="299"/>
      <c r="W185" s="299"/>
      <c r="X185" s="299"/>
      <c r="Y185" s="299"/>
      <c r="Z185" s="299"/>
      <c r="AA185" s="299"/>
      <c r="AB185" s="299"/>
      <c r="AC185" s="299"/>
      <c r="AD185" s="299"/>
      <c r="AE185" s="299"/>
      <c r="AF185" s="299"/>
      <c r="AG185" s="299"/>
      <c r="AH185" s="299"/>
      <c r="AI185" s="299"/>
      <c r="AJ185" s="299"/>
      <c r="AK185" s="299"/>
      <c r="AL185" s="299"/>
      <c r="AM185" s="299"/>
      <c r="AN185" s="299"/>
      <c r="AO185" s="299"/>
      <c r="AP185" s="299"/>
      <c r="AQ185" s="299"/>
      <c r="AR185" s="299"/>
      <c r="AS185" s="299"/>
      <c r="AT185" s="299"/>
      <c r="AU185" s="299"/>
      <c r="AV185" s="299"/>
      <c r="AW185" s="299"/>
      <c r="AX185" s="299"/>
      <c r="AY185" s="299"/>
      <c r="AZ185" s="299"/>
      <c r="BA185" s="299"/>
      <c r="BB185" s="299"/>
      <c r="BC185" s="299"/>
      <c r="BD185" s="299"/>
      <c r="BE185" s="299"/>
      <c r="BF185" s="299"/>
      <c r="BG185" s="299"/>
      <c r="BH185" s="299"/>
      <c r="BI185" s="299"/>
      <c r="BJ185" s="299"/>
      <c r="BK185" s="299"/>
      <c r="BL185" s="299"/>
      <c r="BM185" s="299"/>
      <c r="BN185" s="299"/>
      <c r="BO185" s="299"/>
      <c r="BP185" s="299"/>
      <c r="BQ185" s="299"/>
      <c r="BR185" s="299"/>
      <c r="BS185" s="299"/>
      <c r="BT185" s="299"/>
      <c r="BU185" s="299"/>
      <c r="BV185" s="299"/>
      <c r="BW185" s="299"/>
      <c r="BX185" s="299"/>
      <c r="BY185" s="299"/>
      <c r="BZ185" s="299"/>
      <c r="CA185" s="299"/>
    </row>
    <row r="186" spans="1:79" x14ac:dyDescent="0.25">
      <c r="A186" s="299"/>
      <c r="B186" s="299"/>
      <c r="C186" s="299"/>
      <c r="D186" s="299"/>
      <c r="E186" s="299"/>
      <c r="F186" s="299"/>
      <c r="G186" s="299"/>
      <c r="H186" s="299"/>
      <c r="I186" s="299"/>
      <c r="J186" s="299"/>
      <c r="K186" s="299"/>
      <c r="L186" s="299"/>
      <c r="M186" s="299"/>
      <c r="N186" s="299"/>
      <c r="O186" s="299"/>
      <c r="P186" s="299"/>
      <c r="Q186" s="299"/>
      <c r="R186" s="299"/>
      <c r="S186" s="299"/>
      <c r="T186" s="299"/>
      <c r="U186" s="299"/>
      <c r="V186" s="299"/>
      <c r="W186" s="299"/>
      <c r="X186" s="299"/>
      <c r="Y186" s="299"/>
      <c r="Z186" s="299"/>
      <c r="AA186" s="299"/>
      <c r="AB186" s="299"/>
      <c r="AC186" s="299"/>
      <c r="AD186" s="299"/>
      <c r="AE186" s="299"/>
      <c r="AF186" s="299"/>
      <c r="AG186" s="299"/>
      <c r="AH186" s="299"/>
      <c r="AI186" s="299"/>
      <c r="AJ186" s="299"/>
      <c r="AK186" s="299"/>
      <c r="AL186" s="299"/>
      <c r="AM186" s="299"/>
      <c r="AN186" s="299"/>
      <c r="AO186" s="299"/>
      <c r="AP186" s="299"/>
      <c r="AQ186" s="299"/>
      <c r="AR186" s="299"/>
      <c r="AS186" s="299"/>
      <c r="AT186" s="299"/>
      <c r="AU186" s="299"/>
      <c r="AV186" s="299"/>
      <c r="AW186" s="299"/>
      <c r="AX186" s="299"/>
      <c r="AY186" s="299"/>
      <c r="AZ186" s="299"/>
      <c r="BA186" s="299"/>
      <c r="BB186" s="299"/>
      <c r="BC186" s="299"/>
      <c r="BD186" s="299"/>
      <c r="BE186" s="299"/>
      <c r="BF186" s="299"/>
      <c r="BG186" s="299"/>
      <c r="BH186" s="299"/>
      <c r="BI186" s="299"/>
      <c r="BJ186" s="299"/>
      <c r="BK186" s="299"/>
      <c r="BL186" s="299"/>
      <c r="BM186" s="299"/>
      <c r="BN186" s="299"/>
      <c r="BO186" s="299"/>
      <c r="BP186" s="299"/>
      <c r="BQ186" s="299"/>
      <c r="BR186" s="299"/>
      <c r="BS186" s="299"/>
      <c r="BT186" s="299"/>
      <c r="BU186" s="299"/>
      <c r="BV186" s="299"/>
      <c r="BW186" s="299"/>
      <c r="BX186" s="299"/>
      <c r="BY186" s="299"/>
      <c r="BZ186" s="299"/>
      <c r="CA186" s="299"/>
    </row>
    <row r="187" spans="1:79" x14ac:dyDescent="0.25">
      <c r="A187" s="299"/>
      <c r="B187" s="299"/>
      <c r="C187" s="299"/>
      <c r="D187" s="299"/>
      <c r="E187" s="299"/>
      <c r="F187" s="299"/>
      <c r="G187" s="299"/>
      <c r="H187" s="299"/>
      <c r="I187" s="299"/>
      <c r="J187" s="299"/>
      <c r="K187" s="299"/>
      <c r="L187" s="299"/>
      <c r="M187" s="299"/>
      <c r="N187" s="299"/>
      <c r="O187" s="299"/>
      <c r="P187" s="299"/>
      <c r="Q187" s="299"/>
      <c r="R187" s="299"/>
      <c r="S187" s="299"/>
      <c r="T187" s="299"/>
      <c r="U187" s="299"/>
      <c r="V187" s="299"/>
      <c r="W187" s="299"/>
      <c r="X187" s="299"/>
      <c r="Y187" s="299"/>
      <c r="Z187" s="299"/>
      <c r="AA187" s="299"/>
      <c r="AB187" s="299"/>
      <c r="AC187" s="299"/>
      <c r="AD187" s="299"/>
      <c r="AE187" s="299"/>
      <c r="AF187" s="299"/>
      <c r="AG187" s="299"/>
      <c r="AH187" s="299"/>
      <c r="AI187" s="299"/>
      <c r="AJ187" s="299"/>
      <c r="AK187" s="299"/>
      <c r="AL187" s="299"/>
      <c r="AM187" s="299"/>
      <c r="AN187" s="299"/>
      <c r="AO187" s="299"/>
      <c r="AP187" s="299"/>
      <c r="AQ187" s="299"/>
      <c r="AR187" s="299"/>
      <c r="AS187" s="299"/>
      <c r="AT187" s="299"/>
      <c r="AU187" s="299"/>
      <c r="AV187" s="299"/>
      <c r="AW187" s="299"/>
      <c r="AX187" s="299"/>
      <c r="AY187" s="299"/>
      <c r="AZ187" s="299"/>
      <c r="BA187" s="299"/>
      <c r="BB187" s="299"/>
      <c r="BC187" s="299"/>
      <c r="BD187" s="299"/>
      <c r="BE187" s="299"/>
      <c r="BF187" s="299"/>
      <c r="BG187" s="299"/>
      <c r="BH187" s="299"/>
      <c r="BI187" s="299"/>
      <c r="BJ187" s="299"/>
      <c r="BK187" s="299"/>
      <c r="BL187" s="299"/>
      <c r="BM187" s="299"/>
      <c r="BN187" s="299"/>
      <c r="BO187" s="299"/>
      <c r="BP187" s="299"/>
      <c r="BQ187" s="299"/>
      <c r="BR187" s="299"/>
      <c r="BS187" s="299"/>
      <c r="BT187" s="299"/>
      <c r="BU187" s="299"/>
      <c r="BV187" s="299"/>
      <c r="BW187" s="299"/>
      <c r="BX187" s="299"/>
      <c r="BY187" s="299"/>
      <c r="BZ187" s="299"/>
      <c r="CA187" s="299"/>
    </row>
    <row r="188" spans="1:79" x14ac:dyDescent="0.25">
      <c r="A188" s="299"/>
      <c r="B188" s="299"/>
      <c r="C188" s="299"/>
      <c r="D188" s="299"/>
      <c r="E188" s="299"/>
      <c r="F188" s="299"/>
      <c r="G188" s="299"/>
      <c r="H188" s="299"/>
      <c r="I188" s="299"/>
      <c r="J188" s="299"/>
      <c r="K188" s="299"/>
      <c r="L188" s="299"/>
      <c r="M188" s="299"/>
      <c r="N188" s="299"/>
      <c r="O188" s="299"/>
      <c r="P188" s="299"/>
      <c r="Q188" s="299"/>
      <c r="R188" s="299"/>
      <c r="S188" s="299"/>
      <c r="T188" s="299"/>
      <c r="U188" s="299"/>
      <c r="V188" s="299"/>
      <c r="W188" s="299"/>
      <c r="X188" s="299"/>
      <c r="Y188" s="299"/>
      <c r="Z188" s="299"/>
      <c r="AA188" s="299"/>
      <c r="AB188" s="299"/>
      <c r="AC188" s="299"/>
      <c r="AD188" s="299"/>
      <c r="AE188" s="299"/>
      <c r="AF188" s="299"/>
      <c r="AG188" s="299"/>
      <c r="AH188" s="299"/>
      <c r="AI188" s="299"/>
      <c r="AJ188" s="299"/>
      <c r="AK188" s="299"/>
      <c r="AL188" s="299"/>
      <c r="AM188" s="299"/>
      <c r="AN188" s="299"/>
      <c r="AO188" s="299"/>
      <c r="AP188" s="299"/>
      <c r="AQ188" s="299"/>
      <c r="AR188" s="299"/>
      <c r="AS188" s="299"/>
      <c r="AT188" s="299"/>
      <c r="AU188" s="299"/>
      <c r="AV188" s="299"/>
      <c r="AW188" s="299"/>
      <c r="AX188" s="299"/>
      <c r="AY188" s="299"/>
      <c r="AZ188" s="299"/>
      <c r="BA188" s="299"/>
      <c r="BB188" s="299"/>
      <c r="BC188" s="299"/>
      <c r="BD188" s="299"/>
      <c r="BE188" s="299"/>
      <c r="BF188" s="299"/>
      <c r="BG188" s="299"/>
      <c r="BH188" s="299"/>
      <c r="BI188" s="299"/>
      <c r="BJ188" s="299"/>
      <c r="BK188" s="299"/>
      <c r="BL188" s="299"/>
      <c r="BM188" s="299"/>
      <c r="BN188" s="299"/>
      <c r="BO188" s="299"/>
      <c r="BP188" s="299"/>
      <c r="BQ188" s="299"/>
      <c r="BR188" s="299"/>
      <c r="BS188" s="299"/>
      <c r="BT188" s="299"/>
      <c r="BU188" s="299"/>
      <c r="BV188" s="299"/>
      <c r="BW188" s="299"/>
      <c r="BX188" s="299"/>
      <c r="BY188" s="299"/>
      <c r="BZ188" s="299"/>
      <c r="CA188" s="299"/>
    </row>
    <row r="189" spans="1:79" x14ac:dyDescent="0.25">
      <c r="A189" s="299"/>
      <c r="B189" s="299"/>
      <c r="C189" s="299"/>
      <c r="D189" s="299"/>
      <c r="E189" s="299"/>
      <c r="F189" s="299"/>
      <c r="G189" s="299"/>
      <c r="H189" s="299"/>
      <c r="I189" s="299"/>
      <c r="J189" s="299"/>
      <c r="K189" s="299"/>
      <c r="L189" s="299"/>
      <c r="M189" s="299"/>
      <c r="N189" s="299"/>
      <c r="O189" s="299"/>
      <c r="P189" s="299"/>
      <c r="Q189" s="299"/>
      <c r="R189" s="299"/>
      <c r="S189" s="299"/>
      <c r="T189" s="299"/>
      <c r="U189" s="299"/>
      <c r="V189" s="299"/>
      <c r="W189" s="299"/>
      <c r="X189" s="299"/>
      <c r="Y189" s="299"/>
      <c r="Z189" s="299"/>
      <c r="AA189" s="299"/>
      <c r="AB189" s="299"/>
      <c r="AC189" s="299"/>
      <c r="AD189" s="299"/>
      <c r="AE189" s="299"/>
      <c r="AF189" s="299"/>
      <c r="AG189" s="299"/>
      <c r="AH189" s="299"/>
      <c r="AI189" s="299"/>
      <c r="AJ189" s="299"/>
      <c r="AK189" s="299"/>
      <c r="AL189" s="299"/>
      <c r="AM189" s="299"/>
      <c r="AN189" s="299"/>
      <c r="AO189" s="299"/>
      <c r="AP189" s="299"/>
      <c r="AQ189" s="299"/>
      <c r="AR189" s="299"/>
      <c r="AS189" s="299"/>
      <c r="AT189" s="299"/>
      <c r="AU189" s="299"/>
      <c r="AV189" s="299"/>
      <c r="AW189" s="299"/>
      <c r="AX189" s="299"/>
      <c r="AY189" s="299"/>
      <c r="AZ189" s="299"/>
      <c r="BA189" s="299"/>
      <c r="BB189" s="299"/>
      <c r="BC189" s="299"/>
      <c r="BD189" s="299"/>
      <c r="BE189" s="299"/>
      <c r="BF189" s="299"/>
      <c r="BG189" s="299"/>
      <c r="BH189" s="299"/>
      <c r="BI189" s="299"/>
      <c r="BJ189" s="299"/>
      <c r="BK189" s="299"/>
      <c r="BL189" s="299"/>
      <c r="BM189" s="299"/>
      <c r="BN189" s="299"/>
      <c r="BO189" s="299"/>
      <c r="BP189" s="299"/>
      <c r="BQ189" s="299"/>
      <c r="BR189" s="299"/>
      <c r="BS189" s="299"/>
      <c r="BT189" s="299"/>
      <c r="BU189" s="299"/>
      <c r="BV189" s="299"/>
      <c r="BW189" s="299"/>
      <c r="BX189" s="299"/>
      <c r="BY189" s="299"/>
      <c r="BZ189" s="299"/>
      <c r="CA189" s="299"/>
    </row>
    <row r="190" spans="1:79" x14ac:dyDescent="0.25">
      <c r="A190" s="299"/>
      <c r="B190" s="299"/>
      <c r="C190" s="299"/>
      <c r="D190" s="299"/>
      <c r="E190" s="299"/>
      <c r="F190" s="299"/>
      <c r="G190" s="299"/>
      <c r="H190" s="299"/>
      <c r="I190" s="299"/>
      <c r="J190" s="299"/>
      <c r="K190" s="299"/>
      <c r="L190" s="299"/>
      <c r="M190" s="299"/>
      <c r="N190" s="299"/>
      <c r="O190" s="299"/>
      <c r="P190" s="299"/>
      <c r="Q190" s="299"/>
      <c r="R190" s="299"/>
      <c r="S190" s="299"/>
      <c r="T190" s="299"/>
      <c r="U190" s="299"/>
      <c r="V190" s="299"/>
      <c r="W190" s="299"/>
      <c r="X190" s="299"/>
      <c r="Y190" s="299"/>
      <c r="Z190" s="299"/>
      <c r="AA190" s="299"/>
      <c r="AB190" s="299"/>
      <c r="AC190" s="299"/>
      <c r="AD190" s="299"/>
      <c r="AE190" s="299"/>
      <c r="AF190" s="299"/>
      <c r="AG190" s="299"/>
      <c r="AH190" s="299"/>
      <c r="AI190" s="299"/>
      <c r="AJ190" s="299"/>
      <c r="AK190" s="299"/>
      <c r="AL190" s="299"/>
      <c r="AM190" s="299"/>
      <c r="AN190" s="299"/>
      <c r="AO190" s="299"/>
      <c r="AP190" s="299"/>
      <c r="AQ190" s="299"/>
      <c r="AR190" s="299"/>
      <c r="AS190" s="299"/>
      <c r="AT190" s="299"/>
      <c r="AU190" s="299"/>
      <c r="AV190" s="299"/>
      <c r="AW190" s="299"/>
      <c r="AX190" s="299"/>
      <c r="AY190" s="299"/>
      <c r="AZ190" s="299"/>
      <c r="BA190" s="299"/>
      <c r="BB190" s="299"/>
      <c r="BC190" s="299"/>
      <c r="BD190" s="299"/>
      <c r="BE190" s="299"/>
      <c r="BF190" s="299"/>
      <c r="BG190" s="299"/>
      <c r="BH190" s="299"/>
      <c r="BI190" s="299"/>
      <c r="BJ190" s="299"/>
      <c r="BK190" s="299"/>
      <c r="BL190" s="299"/>
      <c r="BM190" s="299"/>
      <c r="BN190" s="299"/>
      <c r="BO190" s="299"/>
      <c r="BP190" s="299"/>
      <c r="BQ190" s="299"/>
      <c r="BR190" s="299"/>
      <c r="BS190" s="299"/>
      <c r="BT190" s="299"/>
      <c r="BU190" s="299"/>
      <c r="BV190" s="299"/>
      <c r="BW190" s="299"/>
      <c r="BX190" s="299"/>
      <c r="BY190" s="299"/>
      <c r="BZ190" s="299"/>
      <c r="CA190" s="299"/>
    </row>
    <row r="191" spans="1:79" x14ac:dyDescent="0.25">
      <c r="A191" s="299"/>
      <c r="B191" s="299"/>
      <c r="C191" s="299"/>
      <c r="D191" s="299"/>
      <c r="E191" s="299"/>
      <c r="F191" s="299"/>
      <c r="G191" s="299"/>
      <c r="H191" s="299"/>
      <c r="I191" s="299"/>
      <c r="J191" s="299"/>
      <c r="K191" s="299"/>
      <c r="L191" s="299"/>
      <c r="M191" s="299"/>
      <c r="N191" s="299"/>
      <c r="O191" s="299"/>
      <c r="P191" s="299"/>
      <c r="Q191" s="299"/>
      <c r="R191" s="299"/>
      <c r="S191" s="299"/>
      <c r="T191" s="299"/>
      <c r="U191" s="299"/>
      <c r="V191" s="299"/>
      <c r="W191" s="299"/>
      <c r="X191" s="299"/>
      <c r="Y191" s="299"/>
      <c r="Z191" s="299"/>
      <c r="AA191" s="299"/>
      <c r="AB191" s="299"/>
      <c r="AC191" s="299"/>
      <c r="AD191" s="299"/>
      <c r="AE191" s="299"/>
      <c r="AF191" s="299"/>
      <c r="AG191" s="299"/>
      <c r="AH191" s="299"/>
      <c r="AI191" s="299"/>
      <c r="AJ191" s="299"/>
      <c r="AK191" s="299"/>
      <c r="AL191" s="299"/>
      <c r="AM191" s="299"/>
      <c r="AN191" s="299"/>
      <c r="AO191" s="299"/>
      <c r="AP191" s="299"/>
      <c r="AQ191" s="299"/>
      <c r="AR191" s="299"/>
      <c r="AS191" s="299"/>
      <c r="AT191" s="299"/>
      <c r="AU191" s="299"/>
      <c r="AV191" s="299"/>
      <c r="AW191" s="299"/>
      <c r="AX191" s="299"/>
      <c r="AY191" s="299"/>
      <c r="AZ191" s="299"/>
      <c r="BA191" s="299"/>
      <c r="BB191" s="299"/>
      <c r="BC191" s="299"/>
      <c r="BD191" s="299"/>
      <c r="BE191" s="299"/>
      <c r="BF191" s="299"/>
      <c r="BG191" s="299"/>
      <c r="BH191" s="299"/>
      <c r="BI191" s="299"/>
      <c r="BJ191" s="299"/>
      <c r="BK191" s="299"/>
      <c r="BL191" s="299"/>
      <c r="BM191" s="299"/>
      <c r="BN191" s="299"/>
      <c r="BO191" s="299"/>
      <c r="BP191" s="299"/>
      <c r="BQ191" s="299"/>
      <c r="BR191" s="299"/>
      <c r="BS191" s="299"/>
      <c r="BT191" s="299"/>
      <c r="BU191" s="299"/>
      <c r="BV191" s="299"/>
      <c r="BW191" s="299"/>
      <c r="BX191" s="299"/>
      <c r="BY191" s="299"/>
      <c r="BZ191" s="299"/>
      <c r="CA191" s="299"/>
    </row>
    <row r="192" spans="1:79" x14ac:dyDescent="0.25">
      <c r="A192" s="299"/>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299"/>
      <c r="AE192" s="299"/>
      <c r="AF192" s="299"/>
      <c r="AG192" s="299"/>
      <c r="AH192" s="299"/>
      <c r="AI192" s="299"/>
      <c r="AJ192" s="299"/>
      <c r="AK192" s="299"/>
      <c r="AL192" s="299"/>
      <c r="AM192" s="299"/>
      <c r="AN192" s="299"/>
      <c r="AO192" s="299"/>
      <c r="AP192" s="299"/>
      <c r="AQ192" s="299"/>
      <c r="AR192" s="299"/>
      <c r="AS192" s="299"/>
      <c r="AT192" s="299"/>
      <c r="AU192" s="299"/>
      <c r="AV192" s="299"/>
      <c r="AW192" s="299"/>
      <c r="AX192" s="299"/>
      <c r="AY192" s="299"/>
      <c r="AZ192" s="299"/>
      <c r="BA192" s="299"/>
      <c r="BB192" s="299"/>
      <c r="BC192" s="299"/>
      <c r="BD192" s="299"/>
      <c r="BE192" s="299"/>
      <c r="BF192" s="299"/>
      <c r="BG192" s="299"/>
      <c r="BH192" s="299"/>
      <c r="BI192" s="299"/>
      <c r="BJ192" s="299"/>
      <c r="BK192" s="299"/>
      <c r="BL192" s="299"/>
      <c r="BM192" s="299"/>
      <c r="BN192" s="299"/>
      <c r="BO192" s="299"/>
      <c r="BP192" s="299"/>
      <c r="BQ192" s="299"/>
      <c r="BR192" s="299"/>
      <c r="BS192" s="299"/>
      <c r="BT192" s="299"/>
      <c r="BU192" s="299"/>
      <c r="BV192" s="299"/>
      <c r="BW192" s="299"/>
      <c r="BX192" s="299"/>
      <c r="BY192" s="299"/>
      <c r="BZ192" s="299"/>
      <c r="CA192" s="299"/>
    </row>
    <row r="193" spans="1:79" x14ac:dyDescent="0.25">
      <c r="A193" s="299"/>
      <c r="B193" s="299"/>
      <c r="C193" s="299"/>
      <c r="D193" s="299"/>
      <c r="E193" s="299"/>
      <c r="F193" s="299"/>
      <c r="G193" s="299"/>
      <c r="H193" s="299"/>
      <c r="I193" s="299"/>
      <c r="J193" s="299"/>
      <c r="K193" s="299"/>
      <c r="L193" s="299"/>
      <c r="M193" s="299"/>
      <c r="N193" s="299"/>
      <c r="O193" s="299"/>
      <c r="P193" s="299"/>
      <c r="Q193" s="299"/>
      <c r="R193" s="299"/>
      <c r="S193" s="299"/>
      <c r="T193" s="299"/>
      <c r="U193" s="299"/>
      <c r="V193" s="299"/>
      <c r="W193" s="299"/>
      <c r="X193" s="299"/>
      <c r="Y193" s="299"/>
      <c r="Z193" s="299"/>
      <c r="AA193" s="299"/>
      <c r="AB193" s="299"/>
      <c r="AC193" s="299"/>
      <c r="AD193" s="299"/>
      <c r="AE193" s="299"/>
      <c r="AF193" s="299"/>
      <c r="AG193" s="299"/>
      <c r="AH193" s="299"/>
      <c r="AI193" s="299"/>
      <c r="AJ193" s="299"/>
      <c r="AK193" s="299"/>
      <c r="AL193" s="299"/>
      <c r="AM193" s="299"/>
      <c r="AN193" s="299"/>
      <c r="AO193" s="299"/>
      <c r="AP193" s="299"/>
      <c r="AQ193" s="299"/>
      <c r="AR193" s="299"/>
      <c r="AS193" s="299"/>
      <c r="AT193" s="299"/>
      <c r="AU193" s="299"/>
      <c r="AV193" s="299"/>
      <c r="AW193" s="299"/>
      <c r="AX193" s="299"/>
      <c r="AY193" s="299"/>
      <c r="AZ193" s="299"/>
      <c r="BA193" s="299"/>
      <c r="BB193" s="299"/>
      <c r="BC193" s="299"/>
      <c r="BD193" s="299"/>
      <c r="BE193" s="299"/>
      <c r="BF193" s="299"/>
      <c r="BG193" s="299"/>
      <c r="BH193" s="299"/>
      <c r="BI193" s="299"/>
      <c r="BJ193" s="299"/>
      <c r="BK193" s="299"/>
      <c r="BL193" s="299"/>
      <c r="BM193" s="299"/>
      <c r="BN193" s="299"/>
      <c r="BO193" s="299"/>
      <c r="BP193" s="299"/>
      <c r="BQ193" s="299"/>
      <c r="BR193" s="299"/>
      <c r="BS193" s="299"/>
      <c r="BT193" s="299"/>
      <c r="BU193" s="299"/>
      <c r="BV193" s="299"/>
      <c r="BW193" s="299"/>
      <c r="BX193" s="299"/>
      <c r="BY193" s="299"/>
      <c r="BZ193" s="299"/>
      <c r="CA193" s="299"/>
    </row>
    <row r="194" spans="1:79" x14ac:dyDescent="0.25">
      <c r="A194" s="299"/>
      <c r="B194" s="299"/>
      <c r="C194" s="299"/>
      <c r="D194" s="299"/>
      <c r="E194" s="299"/>
      <c r="F194" s="299"/>
      <c r="G194" s="299"/>
      <c r="H194" s="299"/>
      <c r="I194" s="299"/>
      <c r="J194" s="299"/>
      <c r="K194" s="299"/>
      <c r="L194" s="299"/>
      <c r="M194" s="299"/>
      <c r="N194" s="299"/>
      <c r="O194" s="299"/>
      <c r="P194" s="299"/>
      <c r="Q194" s="299"/>
      <c r="R194" s="299"/>
      <c r="S194" s="299"/>
      <c r="T194" s="299"/>
      <c r="U194" s="299"/>
      <c r="V194" s="299"/>
      <c r="W194" s="299"/>
      <c r="X194" s="299"/>
      <c r="Y194" s="299"/>
      <c r="Z194" s="299"/>
      <c r="AA194" s="299"/>
      <c r="AB194" s="299"/>
      <c r="AC194" s="299"/>
      <c r="AD194" s="299"/>
      <c r="AE194" s="299"/>
      <c r="AF194" s="299"/>
      <c r="AG194" s="299"/>
      <c r="AH194" s="299"/>
      <c r="AI194" s="299"/>
      <c r="AJ194" s="299"/>
      <c r="AK194" s="299"/>
      <c r="AL194" s="299"/>
      <c r="AM194" s="299"/>
      <c r="AN194" s="299"/>
      <c r="AO194" s="299"/>
      <c r="AP194" s="299"/>
      <c r="AQ194" s="299"/>
      <c r="AR194" s="299"/>
      <c r="AS194" s="299"/>
      <c r="AT194" s="299"/>
      <c r="AU194" s="299"/>
      <c r="AV194" s="299"/>
      <c r="AW194" s="299"/>
      <c r="AX194" s="299"/>
      <c r="AY194" s="299"/>
      <c r="AZ194" s="299"/>
      <c r="BA194" s="299"/>
      <c r="BB194" s="299"/>
      <c r="BC194" s="299"/>
      <c r="BD194" s="299"/>
      <c r="BE194" s="299"/>
      <c r="BF194" s="299"/>
      <c r="BG194" s="299"/>
      <c r="BH194" s="299"/>
      <c r="BI194" s="299"/>
      <c r="BJ194" s="299"/>
      <c r="BK194" s="299"/>
      <c r="BL194" s="299"/>
      <c r="BM194" s="299"/>
      <c r="BN194" s="299"/>
      <c r="BO194" s="299"/>
      <c r="BP194" s="299"/>
      <c r="BQ194" s="299"/>
      <c r="BR194" s="299"/>
      <c r="BS194" s="299"/>
      <c r="BT194" s="299"/>
      <c r="BU194" s="299"/>
      <c r="BV194" s="299"/>
      <c r="BW194" s="299"/>
      <c r="BX194" s="299"/>
      <c r="BY194" s="299"/>
      <c r="BZ194" s="299"/>
      <c r="CA194" s="299"/>
    </row>
    <row r="195" spans="1:79" x14ac:dyDescent="0.25">
      <c r="A195" s="299"/>
      <c r="B195" s="299"/>
      <c r="C195" s="299"/>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299"/>
      <c r="AL195" s="299"/>
      <c r="AM195" s="299"/>
      <c r="AN195" s="299"/>
      <c r="AO195" s="299"/>
      <c r="AP195" s="299"/>
      <c r="AQ195" s="299"/>
      <c r="AR195" s="299"/>
      <c r="AS195" s="299"/>
      <c r="AT195" s="299"/>
      <c r="AU195" s="299"/>
      <c r="AV195" s="299"/>
      <c r="AW195" s="299"/>
      <c r="AX195" s="299"/>
      <c r="AY195" s="299"/>
      <c r="AZ195" s="299"/>
      <c r="BA195" s="299"/>
      <c r="BB195" s="299"/>
      <c r="BC195" s="299"/>
      <c r="BD195" s="299"/>
      <c r="BE195" s="299"/>
      <c r="BF195" s="299"/>
      <c r="BG195" s="299"/>
      <c r="BH195" s="299"/>
      <c r="BI195" s="299"/>
      <c r="BJ195" s="299"/>
      <c r="BK195" s="299"/>
      <c r="BL195" s="299"/>
      <c r="BM195" s="299"/>
      <c r="BN195" s="299"/>
      <c r="BO195" s="299"/>
      <c r="BP195" s="299"/>
      <c r="BQ195" s="299"/>
      <c r="BR195" s="299"/>
      <c r="BS195" s="299"/>
      <c r="BT195" s="299"/>
      <c r="BU195" s="299"/>
      <c r="BV195" s="299"/>
      <c r="BW195" s="299"/>
      <c r="BX195" s="299"/>
      <c r="BY195" s="299"/>
      <c r="BZ195" s="299"/>
      <c r="CA195" s="299"/>
    </row>
    <row r="196" spans="1:79" x14ac:dyDescent="0.25">
      <c r="A196" s="299"/>
      <c r="B196" s="299"/>
      <c r="C196" s="299"/>
      <c r="D196" s="299"/>
      <c r="E196" s="299"/>
      <c r="F196" s="299"/>
      <c r="G196" s="299"/>
      <c r="H196" s="299"/>
      <c r="I196" s="299"/>
      <c r="J196" s="299"/>
      <c r="K196" s="299"/>
      <c r="L196" s="299"/>
      <c r="M196" s="299"/>
      <c r="N196" s="299"/>
      <c r="O196" s="299"/>
      <c r="P196" s="299"/>
      <c r="Q196" s="299"/>
      <c r="R196" s="299"/>
      <c r="S196" s="299"/>
      <c r="T196" s="299"/>
      <c r="U196" s="299"/>
      <c r="V196" s="299"/>
      <c r="W196" s="299"/>
      <c r="X196" s="299"/>
      <c r="Y196" s="299"/>
      <c r="Z196" s="299"/>
      <c r="AA196" s="299"/>
      <c r="AB196" s="299"/>
      <c r="AC196" s="299"/>
      <c r="AD196" s="299"/>
      <c r="AE196" s="299"/>
      <c r="AF196" s="299"/>
      <c r="AG196" s="299"/>
      <c r="AH196" s="299"/>
      <c r="AI196" s="299"/>
      <c r="AJ196" s="299"/>
      <c r="AK196" s="299"/>
      <c r="AL196" s="299"/>
      <c r="AM196" s="299"/>
      <c r="AN196" s="299"/>
      <c r="AO196" s="299"/>
      <c r="AP196" s="299"/>
      <c r="AQ196" s="299"/>
      <c r="AR196" s="299"/>
      <c r="AS196" s="299"/>
      <c r="AT196" s="299"/>
      <c r="AU196" s="299"/>
      <c r="AV196" s="299"/>
      <c r="AW196" s="299"/>
      <c r="AX196" s="299"/>
      <c r="AY196" s="299"/>
      <c r="AZ196" s="299"/>
      <c r="BA196" s="299"/>
      <c r="BB196" s="299"/>
      <c r="BC196" s="299"/>
      <c r="BD196" s="299"/>
      <c r="BE196" s="299"/>
      <c r="BF196" s="299"/>
      <c r="BG196" s="299"/>
      <c r="BH196" s="299"/>
      <c r="BI196" s="299"/>
      <c r="BJ196" s="299"/>
      <c r="BK196" s="299"/>
      <c r="BL196" s="299"/>
      <c r="BM196" s="299"/>
      <c r="BN196" s="299"/>
      <c r="BO196" s="299"/>
      <c r="BP196" s="299"/>
      <c r="BQ196" s="299"/>
      <c r="BR196" s="299"/>
      <c r="BS196" s="299"/>
      <c r="BT196" s="299"/>
      <c r="BU196" s="299"/>
      <c r="BV196" s="299"/>
      <c r="BW196" s="299"/>
      <c r="BX196" s="299"/>
      <c r="BY196" s="299"/>
      <c r="BZ196" s="299"/>
      <c r="CA196" s="299"/>
    </row>
    <row r="197" spans="1:79" x14ac:dyDescent="0.25">
      <c r="A197" s="299"/>
      <c r="B197" s="299"/>
      <c r="C197" s="299"/>
      <c r="D197" s="299"/>
      <c r="E197" s="299"/>
      <c r="F197" s="299"/>
      <c r="G197" s="299"/>
      <c r="H197" s="299"/>
      <c r="I197" s="299"/>
      <c r="J197" s="299"/>
      <c r="K197" s="299"/>
      <c r="L197" s="299"/>
      <c r="M197" s="299"/>
      <c r="N197" s="299"/>
      <c r="O197" s="299"/>
      <c r="P197" s="299"/>
      <c r="Q197" s="299"/>
      <c r="R197" s="299"/>
      <c r="S197" s="299"/>
      <c r="T197" s="299"/>
      <c r="U197" s="299"/>
      <c r="V197" s="299"/>
      <c r="W197" s="299"/>
      <c r="X197" s="299"/>
      <c r="Y197" s="299"/>
      <c r="Z197" s="299"/>
      <c r="AA197" s="299"/>
      <c r="AB197" s="299"/>
      <c r="AC197" s="299"/>
      <c r="AD197" s="299"/>
      <c r="AE197" s="299"/>
      <c r="AF197" s="299"/>
      <c r="AG197" s="299"/>
      <c r="AH197" s="299"/>
      <c r="AI197" s="299"/>
      <c r="AJ197" s="299"/>
      <c r="AK197" s="299"/>
      <c r="AL197" s="299"/>
      <c r="AM197" s="299"/>
      <c r="AN197" s="299"/>
      <c r="AO197" s="299"/>
      <c r="AP197" s="299"/>
      <c r="AQ197" s="299"/>
      <c r="AR197" s="299"/>
      <c r="AS197" s="299"/>
      <c r="AT197" s="299"/>
      <c r="AU197" s="299"/>
      <c r="AV197" s="299"/>
      <c r="AW197" s="299"/>
      <c r="AX197" s="299"/>
      <c r="AY197" s="299"/>
      <c r="AZ197" s="299"/>
      <c r="BA197" s="299"/>
      <c r="BB197" s="299"/>
      <c r="BC197" s="299"/>
      <c r="BD197" s="299"/>
      <c r="BE197" s="299"/>
      <c r="BF197" s="299"/>
      <c r="BG197" s="299"/>
      <c r="BH197" s="299"/>
      <c r="BI197" s="299"/>
      <c r="BJ197" s="299"/>
      <c r="BK197" s="299"/>
      <c r="BL197" s="299"/>
      <c r="BM197" s="299"/>
      <c r="BN197" s="299"/>
      <c r="BO197" s="299"/>
      <c r="BP197" s="299"/>
      <c r="BQ197" s="299"/>
      <c r="BR197" s="299"/>
      <c r="BS197" s="299"/>
      <c r="BT197" s="299"/>
      <c r="BU197" s="299"/>
      <c r="BV197" s="299"/>
      <c r="BW197" s="299"/>
      <c r="BX197" s="299"/>
      <c r="BY197" s="299"/>
      <c r="BZ197" s="299"/>
      <c r="CA197" s="299"/>
    </row>
    <row r="198" spans="1:79" x14ac:dyDescent="0.25">
      <c r="A198" s="299"/>
      <c r="B198" s="299"/>
      <c r="C198" s="299"/>
      <c r="D198" s="299"/>
      <c r="E198" s="299"/>
      <c r="F198" s="299"/>
      <c r="G198" s="299"/>
      <c r="H198" s="299"/>
      <c r="I198" s="299"/>
      <c r="J198" s="299"/>
      <c r="K198" s="299"/>
      <c r="L198" s="299"/>
      <c r="M198" s="299"/>
      <c r="N198" s="299"/>
      <c r="O198" s="299"/>
      <c r="P198" s="299"/>
      <c r="Q198" s="299"/>
      <c r="R198" s="299"/>
      <c r="S198" s="299"/>
      <c r="T198" s="299"/>
      <c r="U198" s="299"/>
      <c r="V198" s="299"/>
      <c r="W198" s="299"/>
      <c r="X198" s="299"/>
      <c r="Y198" s="299"/>
      <c r="Z198" s="299"/>
      <c r="AA198" s="299"/>
      <c r="AB198" s="299"/>
      <c r="AC198" s="299"/>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299"/>
      <c r="AY198" s="299"/>
      <c r="AZ198" s="299"/>
      <c r="BA198" s="299"/>
      <c r="BB198" s="299"/>
      <c r="BC198" s="299"/>
      <c r="BD198" s="299"/>
      <c r="BE198" s="299"/>
      <c r="BF198" s="299"/>
      <c r="BG198" s="299"/>
      <c r="BH198" s="299"/>
      <c r="BI198" s="299"/>
      <c r="BJ198" s="299"/>
      <c r="BK198" s="299"/>
      <c r="BL198" s="299"/>
      <c r="BM198" s="299"/>
      <c r="BN198" s="299"/>
      <c r="BO198" s="299"/>
      <c r="BP198" s="299"/>
      <c r="BQ198" s="299"/>
      <c r="BR198" s="299"/>
      <c r="BS198" s="299"/>
      <c r="BT198" s="299"/>
      <c r="BU198" s="299"/>
      <c r="BV198" s="299"/>
      <c r="BW198" s="299"/>
      <c r="BX198" s="299"/>
      <c r="BY198" s="299"/>
      <c r="BZ198" s="299"/>
      <c r="CA198" s="299"/>
    </row>
    <row r="199" spans="1:79" x14ac:dyDescent="0.25">
      <c r="A199" s="299"/>
      <c r="B199" s="299"/>
      <c r="C199" s="299"/>
      <c r="D199" s="299"/>
      <c r="E199" s="299"/>
      <c r="F199" s="299"/>
      <c r="G199" s="299"/>
      <c r="H199" s="299"/>
      <c r="I199" s="299"/>
      <c r="J199" s="299"/>
      <c r="K199" s="299"/>
      <c r="L199" s="299"/>
      <c r="M199" s="299"/>
      <c r="N199" s="299"/>
      <c r="O199" s="299"/>
      <c r="P199" s="299"/>
      <c r="Q199" s="299"/>
      <c r="R199" s="299"/>
      <c r="S199" s="299"/>
      <c r="T199" s="299"/>
      <c r="U199" s="299"/>
      <c r="V199" s="299"/>
      <c r="W199" s="299"/>
      <c r="X199" s="299"/>
      <c r="Y199" s="299"/>
      <c r="Z199" s="299"/>
      <c r="AA199" s="299"/>
      <c r="AB199" s="299"/>
      <c r="AC199" s="299"/>
      <c r="AD199" s="299"/>
      <c r="AE199" s="299"/>
      <c r="AF199" s="299"/>
      <c r="AG199" s="299"/>
      <c r="AH199" s="299"/>
      <c r="AI199" s="299"/>
      <c r="AJ199" s="299"/>
      <c r="AK199" s="299"/>
      <c r="AL199" s="299"/>
      <c r="AM199" s="299"/>
      <c r="AN199" s="299"/>
      <c r="AO199" s="299"/>
      <c r="AP199" s="299"/>
      <c r="AQ199" s="299"/>
      <c r="AR199" s="299"/>
      <c r="AS199" s="299"/>
      <c r="AT199" s="299"/>
      <c r="AU199" s="299"/>
      <c r="AV199" s="299"/>
      <c r="AW199" s="299"/>
      <c r="AX199" s="299"/>
      <c r="AY199" s="299"/>
      <c r="AZ199" s="299"/>
      <c r="BA199" s="299"/>
      <c r="BB199" s="299"/>
      <c r="BC199" s="299"/>
      <c r="BD199" s="299"/>
      <c r="BE199" s="299"/>
      <c r="BF199" s="299"/>
      <c r="BG199" s="299"/>
      <c r="BH199" s="299"/>
      <c r="BI199" s="299"/>
      <c r="BJ199" s="299"/>
      <c r="BK199" s="299"/>
      <c r="BL199" s="299"/>
      <c r="BM199" s="299"/>
      <c r="BN199" s="299"/>
      <c r="BO199" s="299"/>
      <c r="BP199" s="299"/>
      <c r="BQ199" s="299"/>
      <c r="BR199" s="299"/>
      <c r="BS199" s="299"/>
      <c r="BT199" s="299"/>
      <c r="BU199" s="299"/>
      <c r="BV199" s="299"/>
      <c r="BW199" s="299"/>
      <c r="BX199" s="299"/>
      <c r="BY199" s="299"/>
      <c r="BZ199" s="299"/>
      <c r="CA199" s="299"/>
    </row>
    <row r="200" spans="1:79" x14ac:dyDescent="0.25">
      <c r="A200" s="299"/>
      <c r="B200" s="299"/>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299"/>
      <c r="AY200" s="299"/>
      <c r="AZ200" s="299"/>
      <c r="BA200" s="299"/>
      <c r="BB200" s="299"/>
      <c r="BC200" s="299"/>
      <c r="BD200" s="299"/>
      <c r="BE200" s="299"/>
      <c r="BF200" s="299"/>
      <c r="BG200" s="299"/>
      <c r="BH200" s="299"/>
      <c r="BI200" s="299"/>
      <c r="BJ200" s="299"/>
      <c r="BK200" s="299"/>
      <c r="BL200" s="299"/>
      <c r="BM200" s="299"/>
      <c r="BN200" s="299"/>
      <c r="BO200" s="299"/>
      <c r="BP200" s="299"/>
      <c r="BQ200" s="299"/>
      <c r="BR200" s="299"/>
      <c r="BS200" s="299"/>
      <c r="BT200" s="299"/>
      <c r="BU200" s="299"/>
      <c r="BV200" s="299"/>
      <c r="BW200" s="299"/>
      <c r="BX200" s="299"/>
      <c r="BY200" s="299"/>
      <c r="BZ200" s="299"/>
      <c r="CA200" s="299"/>
    </row>
    <row r="201" spans="1:79" x14ac:dyDescent="0.25">
      <c r="A201" s="299"/>
      <c r="B201" s="299"/>
      <c r="C201" s="299"/>
      <c r="D201" s="299"/>
      <c r="E201" s="299"/>
      <c r="F201" s="299"/>
      <c r="G201" s="299"/>
      <c r="H201" s="299"/>
      <c r="I201" s="299"/>
      <c r="J201" s="299"/>
      <c r="K201" s="299"/>
      <c r="L201" s="299"/>
      <c r="M201" s="299"/>
      <c r="N201" s="299"/>
      <c r="O201" s="299"/>
      <c r="P201" s="299"/>
      <c r="Q201" s="299"/>
      <c r="R201" s="299"/>
      <c r="S201" s="299"/>
      <c r="T201" s="299"/>
      <c r="U201" s="299"/>
      <c r="V201" s="299"/>
      <c r="W201" s="299"/>
      <c r="X201" s="299"/>
      <c r="Y201" s="299"/>
      <c r="Z201" s="299"/>
      <c r="AA201" s="299"/>
      <c r="AB201" s="299"/>
      <c r="AC201" s="299"/>
      <c r="AD201" s="299"/>
      <c r="AE201" s="299"/>
      <c r="AF201" s="299"/>
      <c r="AG201" s="299"/>
      <c r="AH201" s="299"/>
      <c r="AI201" s="299"/>
      <c r="AJ201" s="299"/>
      <c r="AK201" s="299"/>
      <c r="AL201" s="299"/>
      <c r="AM201" s="299"/>
      <c r="AN201" s="299"/>
      <c r="AO201" s="299"/>
      <c r="AP201" s="299"/>
      <c r="AQ201" s="299"/>
      <c r="AR201" s="299"/>
      <c r="AS201" s="299"/>
      <c r="AT201" s="299"/>
      <c r="AU201" s="299"/>
      <c r="AV201" s="299"/>
      <c r="AW201" s="299"/>
      <c r="AX201" s="299"/>
      <c r="AY201" s="299"/>
      <c r="AZ201" s="299"/>
      <c r="BA201" s="299"/>
      <c r="BB201" s="299"/>
      <c r="BC201" s="299"/>
      <c r="BD201" s="299"/>
      <c r="BE201" s="299"/>
      <c r="BF201" s="299"/>
      <c r="BG201" s="299"/>
      <c r="BH201" s="299"/>
      <c r="BI201" s="299"/>
      <c r="BJ201" s="299"/>
      <c r="BK201" s="299"/>
      <c r="BL201" s="299"/>
      <c r="BM201" s="299"/>
      <c r="BN201" s="299"/>
      <c r="BO201" s="299"/>
      <c r="BP201" s="299"/>
      <c r="BQ201" s="299"/>
      <c r="BR201" s="299"/>
      <c r="BS201" s="299"/>
      <c r="BT201" s="299"/>
      <c r="BU201" s="299"/>
      <c r="BV201" s="299"/>
      <c r="BW201" s="299"/>
      <c r="BX201" s="299"/>
      <c r="BY201" s="299"/>
      <c r="BZ201" s="299"/>
      <c r="CA201" s="299"/>
    </row>
    <row r="202" spans="1:79" x14ac:dyDescent="0.25">
      <c r="A202" s="299"/>
      <c r="B202" s="299"/>
      <c r="C202" s="299"/>
      <c r="D202" s="299"/>
      <c r="E202" s="299"/>
      <c r="F202" s="299"/>
      <c r="G202" s="299"/>
      <c r="H202" s="299"/>
      <c r="I202" s="299"/>
      <c r="J202" s="299"/>
      <c r="K202" s="299"/>
      <c r="L202" s="299"/>
      <c r="M202" s="299"/>
      <c r="N202" s="299"/>
      <c r="O202" s="299"/>
      <c r="P202" s="299"/>
      <c r="Q202" s="299"/>
      <c r="R202" s="299"/>
      <c r="S202" s="299"/>
      <c r="T202" s="299"/>
      <c r="U202" s="299"/>
      <c r="V202" s="299"/>
      <c r="W202" s="299"/>
      <c r="X202" s="299"/>
      <c r="Y202" s="299"/>
      <c r="Z202" s="299"/>
      <c r="AA202" s="299"/>
      <c r="AB202" s="299"/>
      <c r="AC202" s="299"/>
      <c r="AD202" s="299"/>
      <c r="AE202" s="299"/>
      <c r="AF202" s="299"/>
      <c r="AG202" s="299"/>
      <c r="AH202" s="299"/>
      <c r="AI202" s="299"/>
      <c r="AJ202" s="299"/>
      <c r="AK202" s="299"/>
      <c r="AL202" s="299"/>
      <c r="AM202" s="299"/>
      <c r="AN202" s="299"/>
      <c r="AO202" s="299"/>
      <c r="AP202" s="299"/>
      <c r="AQ202" s="299"/>
      <c r="AR202" s="299"/>
      <c r="AS202" s="299"/>
      <c r="AT202" s="299"/>
      <c r="AU202" s="299"/>
      <c r="AV202" s="299"/>
      <c r="AW202" s="299"/>
      <c r="AX202" s="299"/>
      <c r="AY202" s="299"/>
      <c r="AZ202" s="299"/>
      <c r="BA202" s="299"/>
      <c r="BB202" s="299"/>
      <c r="BC202" s="299"/>
      <c r="BD202" s="299"/>
      <c r="BE202" s="299"/>
      <c r="BF202" s="299"/>
      <c r="BG202" s="299"/>
      <c r="BH202" s="299"/>
      <c r="BI202" s="299"/>
      <c r="BJ202" s="299"/>
      <c r="BK202" s="299"/>
      <c r="BL202" s="299"/>
      <c r="BM202" s="299"/>
      <c r="BN202" s="299"/>
      <c r="BO202" s="299"/>
      <c r="BP202" s="299"/>
      <c r="BQ202" s="299"/>
      <c r="BR202" s="299"/>
      <c r="BS202" s="299"/>
      <c r="BT202" s="299"/>
      <c r="BU202" s="299"/>
      <c r="BV202" s="299"/>
      <c r="BW202" s="299"/>
      <c r="BX202" s="299"/>
      <c r="BY202" s="299"/>
      <c r="BZ202" s="299"/>
      <c r="CA202" s="299"/>
    </row>
    <row r="203" spans="1:79" x14ac:dyDescent="0.25">
      <c r="A203" s="299"/>
      <c r="B203" s="299"/>
      <c r="C203" s="299"/>
      <c r="D203" s="299"/>
      <c r="E203" s="299"/>
      <c r="F203" s="299"/>
      <c r="G203" s="299"/>
      <c r="H203" s="299"/>
      <c r="I203" s="299"/>
      <c r="J203" s="299"/>
      <c r="K203" s="299"/>
      <c r="L203" s="299"/>
      <c r="M203" s="299"/>
      <c r="N203" s="299"/>
      <c r="O203" s="299"/>
      <c r="P203" s="299"/>
      <c r="Q203" s="299"/>
      <c r="R203" s="299"/>
      <c r="S203" s="299"/>
      <c r="T203" s="299"/>
      <c r="U203" s="299"/>
      <c r="V203" s="299"/>
      <c r="W203" s="299"/>
      <c r="X203" s="299"/>
      <c r="Y203" s="299"/>
      <c r="Z203" s="299"/>
      <c r="AA203" s="299"/>
      <c r="AB203" s="299"/>
      <c r="AC203" s="299"/>
      <c r="AD203" s="299"/>
      <c r="AE203" s="299"/>
      <c r="AF203" s="299"/>
      <c r="AG203" s="299"/>
      <c r="AH203" s="299"/>
      <c r="AI203" s="299"/>
      <c r="AJ203" s="299"/>
      <c r="AK203" s="299"/>
      <c r="AL203" s="299"/>
      <c r="AM203" s="299"/>
      <c r="AN203" s="299"/>
      <c r="AO203" s="299"/>
      <c r="AP203" s="299"/>
      <c r="AQ203" s="299"/>
      <c r="AR203" s="299"/>
      <c r="AS203" s="299"/>
      <c r="AT203" s="299"/>
      <c r="AU203" s="299"/>
      <c r="AV203" s="299"/>
      <c r="AW203" s="299"/>
      <c r="AX203" s="299"/>
      <c r="AY203" s="299"/>
      <c r="AZ203" s="299"/>
      <c r="BA203" s="299"/>
      <c r="BB203" s="299"/>
      <c r="BC203" s="299"/>
      <c r="BD203" s="299"/>
      <c r="BE203" s="299"/>
      <c r="BF203" s="299"/>
      <c r="BG203" s="299"/>
      <c r="BH203" s="299"/>
      <c r="BI203" s="299"/>
      <c r="BJ203" s="299"/>
      <c r="BK203" s="299"/>
      <c r="BL203" s="299"/>
      <c r="BM203" s="299"/>
      <c r="BN203" s="299"/>
      <c r="BO203" s="299"/>
      <c r="BP203" s="299"/>
      <c r="BQ203" s="299"/>
      <c r="BR203" s="299"/>
      <c r="BS203" s="299"/>
      <c r="BT203" s="299"/>
      <c r="BU203" s="299"/>
      <c r="BV203" s="299"/>
      <c r="BW203" s="299"/>
      <c r="BX203" s="299"/>
      <c r="BY203" s="299"/>
      <c r="BZ203" s="299"/>
      <c r="CA203" s="299"/>
    </row>
    <row r="204" spans="1:79" x14ac:dyDescent="0.25">
      <c r="A204" s="299"/>
      <c r="B204" s="299"/>
      <c r="C204" s="299"/>
      <c r="D204" s="299"/>
      <c r="E204" s="299"/>
      <c r="F204" s="299"/>
      <c r="G204" s="299"/>
      <c r="H204" s="299"/>
      <c r="I204" s="299"/>
      <c r="J204" s="299"/>
      <c r="K204" s="299"/>
      <c r="L204" s="299"/>
      <c r="M204" s="299"/>
      <c r="N204" s="299"/>
      <c r="O204" s="299"/>
      <c r="P204" s="299"/>
      <c r="Q204" s="299"/>
      <c r="R204" s="299"/>
      <c r="S204" s="299"/>
      <c r="T204" s="299"/>
      <c r="U204" s="299"/>
      <c r="V204" s="299"/>
      <c r="W204" s="299"/>
      <c r="X204" s="299"/>
      <c r="Y204" s="299"/>
      <c r="Z204" s="299"/>
      <c r="AA204" s="299"/>
      <c r="AB204" s="299"/>
      <c r="AC204" s="299"/>
      <c r="AD204" s="299"/>
      <c r="AE204" s="299"/>
      <c r="AF204" s="299"/>
      <c r="AG204" s="299"/>
      <c r="AH204" s="299"/>
      <c r="AI204" s="299"/>
      <c r="AJ204" s="299"/>
      <c r="AK204" s="299"/>
      <c r="AL204" s="299"/>
      <c r="AM204" s="299"/>
      <c r="AN204" s="299"/>
      <c r="AO204" s="299"/>
      <c r="AP204" s="299"/>
      <c r="AQ204" s="299"/>
      <c r="AR204" s="299"/>
      <c r="AS204" s="299"/>
      <c r="AT204" s="299"/>
      <c r="AU204" s="299"/>
      <c r="AV204" s="299"/>
      <c r="AW204" s="299"/>
      <c r="AX204" s="299"/>
      <c r="AY204" s="299"/>
      <c r="AZ204" s="299"/>
      <c r="BA204" s="299"/>
      <c r="BB204" s="299"/>
      <c r="BC204" s="299"/>
      <c r="BD204" s="299"/>
      <c r="BE204" s="299"/>
      <c r="BF204" s="299"/>
      <c r="BG204" s="299"/>
      <c r="BH204" s="299"/>
      <c r="BI204" s="299"/>
      <c r="BJ204" s="299"/>
      <c r="BK204" s="299"/>
      <c r="BL204" s="299"/>
      <c r="BM204" s="299"/>
      <c r="BN204" s="299"/>
      <c r="BO204" s="299"/>
      <c r="BP204" s="299"/>
      <c r="BQ204" s="299"/>
      <c r="BR204" s="299"/>
      <c r="BS204" s="299"/>
      <c r="BT204" s="299"/>
      <c r="BU204" s="299"/>
      <c r="BV204" s="299"/>
      <c r="BW204" s="299"/>
      <c r="BX204" s="299"/>
      <c r="BY204" s="299"/>
      <c r="BZ204" s="299"/>
      <c r="CA204" s="299"/>
    </row>
    <row r="205" spans="1:79" x14ac:dyDescent="0.25">
      <c r="A205" s="299"/>
      <c r="B205" s="299"/>
      <c r="C205" s="299"/>
      <c r="D205" s="299"/>
      <c r="E205" s="299"/>
      <c r="F205" s="299"/>
      <c r="G205" s="299"/>
      <c r="H205" s="299"/>
      <c r="I205" s="299"/>
      <c r="J205" s="299"/>
      <c r="K205" s="299"/>
      <c r="L205" s="299"/>
      <c r="M205" s="299"/>
      <c r="N205" s="299"/>
      <c r="O205" s="299"/>
      <c r="P205" s="299"/>
      <c r="Q205" s="299"/>
      <c r="R205" s="299"/>
      <c r="S205" s="299"/>
      <c r="T205" s="299"/>
      <c r="U205" s="299"/>
      <c r="V205" s="299"/>
      <c r="W205" s="299"/>
      <c r="X205" s="299"/>
      <c r="Y205" s="299"/>
      <c r="Z205" s="299"/>
      <c r="AA205" s="299"/>
      <c r="AB205" s="299"/>
      <c r="AC205" s="299"/>
      <c r="AD205" s="299"/>
      <c r="AE205" s="299"/>
      <c r="AF205" s="299"/>
      <c r="AG205" s="299"/>
      <c r="AH205" s="299"/>
      <c r="AI205" s="299"/>
      <c r="AJ205" s="299"/>
      <c r="AK205" s="299"/>
      <c r="AL205" s="299"/>
      <c r="AM205" s="299"/>
      <c r="AN205" s="299"/>
      <c r="AO205" s="299"/>
      <c r="AP205" s="299"/>
      <c r="AQ205" s="299"/>
      <c r="AR205" s="299"/>
      <c r="AS205" s="299"/>
      <c r="AT205" s="299"/>
      <c r="AU205" s="299"/>
      <c r="AV205" s="299"/>
      <c r="AW205" s="299"/>
      <c r="AX205" s="299"/>
      <c r="AY205" s="299"/>
      <c r="AZ205" s="299"/>
      <c r="BA205" s="299"/>
      <c r="BB205" s="299"/>
      <c r="BC205" s="299"/>
      <c r="BD205" s="299"/>
      <c r="BE205" s="299"/>
      <c r="BF205" s="299"/>
      <c r="BG205" s="299"/>
      <c r="BH205" s="299"/>
      <c r="BI205" s="299"/>
      <c r="BJ205" s="299"/>
      <c r="BK205" s="299"/>
      <c r="BL205" s="299"/>
      <c r="BM205" s="299"/>
      <c r="BN205" s="299"/>
      <c r="BO205" s="299"/>
      <c r="BP205" s="299"/>
      <c r="BQ205" s="299"/>
      <c r="BR205" s="299"/>
      <c r="BS205" s="299"/>
      <c r="BT205" s="299"/>
      <c r="BU205" s="299"/>
      <c r="BV205" s="299"/>
      <c r="BW205" s="299"/>
      <c r="BX205" s="299"/>
      <c r="BY205" s="299"/>
      <c r="BZ205" s="299"/>
      <c r="CA205" s="299"/>
    </row>
    <row r="206" spans="1:79" x14ac:dyDescent="0.25">
      <c r="A206" s="299"/>
      <c r="B206" s="299"/>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299"/>
      <c r="AF206" s="299"/>
      <c r="AG206" s="299"/>
      <c r="AH206" s="299"/>
      <c r="AI206" s="299"/>
      <c r="AJ206" s="299"/>
      <c r="AK206" s="299"/>
      <c r="AL206" s="299"/>
      <c r="AM206" s="299"/>
      <c r="AN206" s="299"/>
      <c r="AO206" s="299"/>
      <c r="AP206" s="299"/>
      <c r="AQ206" s="299"/>
      <c r="AR206" s="299"/>
      <c r="AS206" s="299"/>
      <c r="AT206" s="299"/>
      <c r="AU206" s="299"/>
      <c r="AV206" s="299"/>
      <c r="AW206" s="299"/>
      <c r="AX206" s="299"/>
      <c r="AY206" s="299"/>
      <c r="AZ206" s="299"/>
      <c r="BA206" s="299"/>
      <c r="BB206" s="299"/>
      <c r="BC206" s="299"/>
      <c r="BD206" s="299"/>
      <c r="BE206" s="299"/>
      <c r="BF206" s="299"/>
      <c r="BG206" s="299"/>
      <c r="BH206" s="299"/>
      <c r="BI206" s="299"/>
      <c r="BJ206" s="299"/>
      <c r="BK206" s="299"/>
      <c r="BL206" s="299"/>
      <c r="BM206" s="299"/>
      <c r="BN206" s="299"/>
      <c r="BO206" s="299"/>
      <c r="BP206" s="299"/>
      <c r="BQ206" s="299"/>
      <c r="BR206" s="299"/>
      <c r="BS206" s="299"/>
      <c r="BT206" s="299"/>
      <c r="BU206" s="299"/>
      <c r="BV206" s="299"/>
      <c r="BW206" s="299"/>
      <c r="BX206" s="299"/>
      <c r="BY206" s="299"/>
      <c r="BZ206" s="299"/>
      <c r="CA206" s="299"/>
    </row>
    <row r="207" spans="1:79" x14ac:dyDescent="0.25">
      <c r="A207" s="299"/>
      <c r="B207" s="299"/>
      <c r="C207" s="299"/>
      <c r="D207" s="299"/>
      <c r="E207" s="299"/>
      <c r="F207" s="299"/>
      <c r="G207" s="299"/>
      <c r="H207" s="299"/>
      <c r="I207" s="299"/>
      <c r="J207" s="299"/>
      <c r="K207" s="299"/>
      <c r="L207" s="299"/>
      <c r="M207" s="299"/>
      <c r="N207" s="299"/>
      <c r="O207" s="299"/>
      <c r="P207" s="299"/>
      <c r="Q207" s="299"/>
      <c r="R207" s="299"/>
      <c r="S207" s="299"/>
      <c r="T207" s="299"/>
      <c r="U207" s="299"/>
      <c r="V207" s="299"/>
      <c r="W207" s="299"/>
      <c r="X207" s="299"/>
      <c r="Y207" s="299"/>
      <c r="Z207" s="299"/>
      <c r="AA207" s="299"/>
      <c r="AB207" s="299"/>
      <c r="AC207" s="299"/>
      <c r="AD207" s="299"/>
      <c r="AE207" s="299"/>
      <c r="AF207" s="299"/>
      <c r="AG207" s="299"/>
      <c r="AH207" s="299"/>
      <c r="AI207" s="299"/>
      <c r="AJ207" s="299"/>
      <c r="AK207" s="299"/>
      <c r="AL207" s="299"/>
      <c r="AM207" s="299"/>
      <c r="AN207" s="299"/>
      <c r="AO207" s="299"/>
      <c r="AP207" s="299"/>
      <c r="AQ207" s="299"/>
      <c r="AR207" s="299"/>
      <c r="AS207" s="299"/>
      <c r="AT207" s="299"/>
      <c r="AU207" s="299"/>
      <c r="AV207" s="299"/>
      <c r="AW207" s="299"/>
      <c r="AX207" s="299"/>
      <c r="AY207" s="299"/>
      <c r="AZ207" s="299"/>
      <c r="BA207" s="299"/>
      <c r="BB207" s="299"/>
      <c r="BC207" s="299"/>
      <c r="BD207" s="299"/>
      <c r="BE207" s="299"/>
      <c r="BF207" s="299"/>
      <c r="BG207" s="299"/>
      <c r="BH207" s="299"/>
      <c r="BI207" s="299"/>
      <c r="BJ207" s="299"/>
      <c r="BK207" s="299"/>
      <c r="BL207" s="299"/>
      <c r="BM207" s="299"/>
      <c r="BN207" s="299"/>
      <c r="BO207" s="299"/>
      <c r="BP207" s="299"/>
      <c r="BQ207" s="299"/>
      <c r="BR207" s="299"/>
      <c r="BS207" s="299"/>
      <c r="BT207" s="299"/>
      <c r="BU207" s="299"/>
      <c r="BV207" s="299"/>
      <c r="BW207" s="299"/>
      <c r="BX207" s="299"/>
      <c r="BY207" s="299"/>
      <c r="BZ207" s="299"/>
      <c r="CA207" s="299"/>
    </row>
    <row r="208" spans="1:79" x14ac:dyDescent="0.25">
      <c r="A208" s="299"/>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299"/>
      <c r="AE208" s="299"/>
      <c r="AF208" s="299"/>
      <c r="AG208" s="299"/>
      <c r="AH208" s="299"/>
      <c r="AI208" s="299"/>
      <c r="AJ208" s="299"/>
      <c r="AK208" s="299"/>
      <c r="AL208" s="299"/>
      <c r="AM208" s="299"/>
      <c r="AN208" s="299"/>
      <c r="AO208" s="299"/>
      <c r="AP208" s="299"/>
      <c r="AQ208" s="299"/>
      <c r="AR208" s="299"/>
      <c r="AS208" s="299"/>
      <c r="AT208" s="299"/>
      <c r="AU208" s="299"/>
      <c r="AV208" s="299"/>
      <c r="AW208" s="299"/>
      <c r="AX208" s="299"/>
      <c r="AY208" s="299"/>
      <c r="AZ208" s="299"/>
      <c r="BA208" s="299"/>
      <c r="BB208" s="299"/>
      <c r="BC208" s="299"/>
      <c r="BD208" s="299"/>
      <c r="BE208" s="299"/>
      <c r="BF208" s="299"/>
      <c r="BG208" s="299"/>
      <c r="BH208" s="299"/>
      <c r="BI208" s="299"/>
      <c r="BJ208" s="299"/>
      <c r="BK208" s="299"/>
      <c r="BL208" s="299"/>
      <c r="BM208" s="299"/>
      <c r="BN208" s="299"/>
      <c r="BO208" s="299"/>
      <c r="BP208" s="299"/>
      <c r="BQ208" s="299"/>
      <c r="BR208" s="299"/>
      <c r="BS208" s="299"/>
      <c r="BT208" s="299"/>
      <c r="BU208" s="299"/>
      <c r="BV208" s="299"/>
      <c r="BW208" s="299"/>
      <c r="BX208" s="299"/>
      <c r="BY208" s="299"/>
      <c r="BZ208" s="299"/>
      <c r="CA208" s="299"/>
    </row>
    <row r="209" spans="1:79" x14ac:dyDescent="0.25">
      <c r="A209" s="299"/>
      <c r="B209" s="299"/>
      <c r="C209" s="299"/>
      <c r="D209" s="299"/>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c r="AL209" s="299"/>
      <c r="AM209" s="299"/>
      <c r="AN209" s="299"/>
      <c r="AO209" s="299"/>
      <c r="AP209" s="299"/>
      <c r="AQ209" s="299"/>
      <c r="AR209" s="299"/>
      <c r="AS209" s="299"/>
      <c r="AT209" s="299"/>
      <c r="AU209" s="299"/>
      <c r="AV209" s="299"/>
      <c r="AW209" s="299"/>
      <c r="AX209" s="299"/>
      <c r="AY209" s="299"/>
      <c r="AZ209" s="299"/>
      <c r="BA209" s="299"/>
      <c r="BB209" s="299"/>
      <c r="BC209" s="299"/>
      <c r="BD209" s="299"/>
      <c r="BE209" s="299"/>
      <c r="BF209" s="299"/>
      <c r="BG209" s="299"/>
      <c r="BH209" s="299"/>
      <c r="BI209" s="299"/>
      <c r="BJ209" s="299"/>
      <c r="BK209" s="299"/>
      <c r="BL209" s="299"/>
      <c r="BM209" s="299"/>
      <c r="BN209" s="299"/>
      <c r="BO209" s="299"/>
      <c r="BP209" s="299"/>
      <c r="BQ209" s="299"/>
      <c r="BR209" s="299"/>
      <c r="BS209" s="299"/>
      <c r="BT209" s="299"/>
      <c r="BU209" s="299"/>
      <c r="BV209" s="299"/>
      <c r="BW209" s="299"/>
      <c r="BX209" s="299"/>
      <c r="BY209" s="299"/>
      <c r="BZ209" s="299"/>
      <c r="CA209" s="299"/>
    </row>
    <row r="210" spans="1:79" x14ac:dyDescent="0.25">
      <c r="A210" s="299"/>
      <c r="B210" s="299"/>
      <c r="C210" s="299"/>
      <c r="D210" s="299"/>
      <c r="E210" s="299"/>
      <c r="F210" s="299"/>
      <c r="G210" s="299"/>
      <c r="H210" s="299"/>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c r="AF210" s="299"/>
      <c r="AG210" s="299"/>
      <c r="AH210" s="299"/>
      <c r="AI210" s="299"/>
      <c r="AJ210" s="299"/>
      <c r="AK210" s="299"/>
      <c r="AL210" s="299"/>
      <c r="AM210" s="299"/>
      <c r="AN210" s="299"/>
      <c r="AO210" s="299"/>
      <c r="AP210" s="299"/>
      <c r="AQ210" s="299"/>
      <c r="AR210" s="299"/>
      <c r="AS210" s="299"/>
      <c r="AT210" s="299"/>
      <c r="AU210" s="299"/>
      <c r="AV210" s="299"/>
      <c r="AW210" s="299"/>
      <c r="AX210" s="299"/>
      <c r="AY210" s="299"/>
      <c r="AZ210" s="299"/>
      <c r="BA210" s="299"/>
      <c r="BB210" s="299"/>
      <c r="BC210" s="299"/>
      <c r="BD210" s="299"/>
      <c r="BE210" s="299"/>
      <c r="BF210" s="299"/>
      <c r="BG210" s="299"/>
      <c r="BH210" s="299"/>
      <c r="BI210" s="299"/>
      <c r="BJ210" s="299"/>
      <c r="BK210" s="299"/>
      <c r="BL210" s="299"/>
      <c r="BM210" s="299"/>
      <c r="BN210" s="299"/>
      <c r="BO210" s="299"/>
      <c r="BP210" s="299"/>
      <c r="BQ210" s="299"/>
      <c r="BR210" s="299"/>
      <c r="BS210" s="299"/>
      <c r="BT210" s="299"/>
      <c r="BU210" s="299"/>
      <c r="BV210" s="299"/>
      <c r="BW210" s="299"/>
      <c r="BX210" s="299"/>
      <c r="BY210" s="299"/>
      <c r="BZ210" s="299"/>
      <c r="CA210" s="299"/>
    </row>
    <row r="211" spans="1:79" x14ac:dyDescent="0.25">
      <c r="A211" s="299"/>
      <c r="B211" s="299"/>
      <c r="C211" s="299"/>
      <c r="D211" s="299"/>
      <c r="E211" s="299"/>
      <c r="F211" s="299"/>
      <c r="G211" s="299"/>
      <c r="H211" s="299"/>
      <c r="I211" s="299"/>
      <c r="J211" s="299"/>
      <c r="K211" s="299"/>
      <c r="L211" s="299"/>
      <c r="M211" s="299"/>
      <c r="N211" s="299"/>
      <c r="O211" s="299"/>
      <c r="P211" s="299"/>
      <c r="Q211" s="299"/>
      <c r="R211" s="299"/>
      <c r="S211" s="299"/>
      <c r="T211" s="299"/>
      <c r="U211" s="299"/>
      <c r="V211" s="299"/>
      <c r="W211" s="299"/>
      <c r="X211" s="299"/>
      <c r="Y211" s="299"/>
      <c r="Z211" s="299"/>
      <c r="AA211" s="299"/>
      <c r="AB211" s="299"/>
      <c r="AC211" s="299"/>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299"/>
      <c r="AY211" s="299"/>
      <c r="AZ211" s="299"/>
      <c r="BA211" s="299"/>
      <c r="BB211" s="299"/>
      <c r="BC211" s="299"/>
      <c r="BD211" s="299"/>
      <c r="BE211" s="299"/>
      <c r="BF211" s="299"/>
      <c r="BG211" s="299"/>
      <c r="BH211" s="299"/>
      <c r="BI211" s="299"/>
      <c r="BJ211" s="299"/>
      <c r="BK211" s="299"/>
      <c r="BL211" s="299"/>
      <c r="BM211" s="299"/>
      <c r="BN211" s="299"/>
      <c r="BO211" s="299"/>
      <c r="BP211" s="299"/>
      <c r="BQ211" s="299"/>
      <c r="BR211" s="299"/>
      <c r="BS211" s="299"/>
      <c r="BT211" s="299"/>
      <c r="BU211" s="299"/>
      <c r="BV211" s="299"/>
      <c r="BW211" s="299"/>
      <c r="BX211" s="299"/>
      <c r="BY211" s="299"/>
      <c r="BZ211" s="299"/>
      <c r="CA211" s="299"/>
    </row>
    <row r="212" spans="1:79" x14ac:dyDescent="0.25">
      <c r="A212" s="299"/>
      <c r="B212" s="299"/>
      <c r="C212" s="299"/>
      <c r="D212" s="299"/>
      <c r="E212" s="299"/>
      <c r="F212" s="299"/>
      <c r="G212" s="299"/>
      <c r="H212" s="299"/>
      <c r="I212" s="299"/>
      <c r="J212" s="299"/>
      <c r="K212" s="299"/>
      <c r="L212" s="299"/>
      <c r="M212" s="299"/>
      <c r="N212" s="299"/>
      <c r="O212" s="299"/>
      <c r="P212" s="299"/>
      <c r="Q212" s="299"/>
      <c r="R212" s="299"/>
      <c r="S212" s="299"/>
      <c r="T212" s="299"/>
      <c r="U212" s="299"/>
      <c r="V212" s="299"/>
      <c r="W212" s="299"/>
      <c r="X212" s="299"/>
      <c r="Y212" s="299"/>
      <c r="Z212" s="299"/>
      <c r="AA212" s="299"/>
      <c r="AB212" s="299"/>
      <c r="AC212" s="299"/>
      <c r="AD212" s="299"/>
      <c r="AE212" s="299"/>
      <c r="AF212" s="299"/>
      <c r="AG212" s="299"/>
      <c r="AH212" s="299"/>
      <c r="AI212" s="299"/>
      <c r="AJ212" s="299"/>
      <c r="AK212" s="299"/>
      <c r="AL212" s="299"/>
      <c r="AM212" s="299"/>
      <c r="AN212" s="299"/>
      <c r="AO212" s="299"/>
      <c r="AP212" s="299"/>
      <c r="AQ212" s="299"/>
      <c r="AR212" s="299"/>
      <c r="AS212" s="299"/>
      <c r="AT212" s="299"/>
      <c r="AU212" s="299"/>
      <c r="AV212" s="299"/>
      <c r="AW212" s="299"/>
      <c r="AX212" s="299"/>
      <c r="AY212" s="299"/>
      <c r="AZ212" s="299"/>
      <c r="BA212" s="299"/>
      <c r="BB212" s="299"/>
      <c r="BC212" s="299"/>
      <c r="BD212" s="299"/>
      <c r="BE212" s="299"/>
      <c r="BF212" s="299"/>
      <c r="BG212" s="299"/>
      <c r="BH212" s="299"/>
      <c r="BI212" s="299"/>
      <c r="BJ212" s="299"/>
      <c r="BK212" s="299"/>
      <c r="BL212" s="299"/>
      <c r="BM212" s="299"/>
      <c r="BN212" s="299"/>
      <c r="BO212" s="299"/>
      <c r="BP212" s="299"/>
      <c r="BQ212" s="299"/>
      <c r="BR212" s="299"/>
      <c r="BS212" s="299"/>
      <c r="BT212" s="299"/>
      <c r="BU212" s="299"/>
      <c r="BV212" s="299"/>
      <c r="BW212" s="299"/>
      <c r="BX212" s="299"/>
      <c r="BY212" s="299"/>
      <c r="BZ212" s="299"/>
      <c r="CA212" s="299"/>
    </row>
    <row r="213" spans="1:79" x14ac:dyDescent="0.25">
      <c r="A213" s="299"/>
      <c r="B213" s="299"/>
      <c r="C213" s="299"/>
      <c r="D213" s="299"/>
      <c r="E213" s="299"/>
      <c r="F213" s="299"/>
      <c r="G213" s="299"/>
      <c r="H213" s="299"/>
      <c r="I213" s="299"/>
      <c r="J213" s="299"/>
      <c r="K213" s="299"/>
      <c r="L213" s="299"/>
      <c r="M213" s="299"/>
      <c r="N213" s="299"/>
      <c r="O213" s="299"/>
      <c r="P213" s="299"/>
      <c r="Q213" s="299"/>
      <c r="R213" s="299"/>
      <c r="S213" s="299"/>
      <c r="T213" s="299"/>
      <c r="U213" s="299"/>
      <c r="V213" s="299"/>
      <c r="W213" s="299"/>
      <c r="X213" s="299"/>
      <c r="Y213" s="299"/>
      <c r="Z213" s="299"/>
      <c r="AA213" s="299"/>
      <c r="AB213" s="299"/>
      <c r="AC213" s="299"/>
      <c r="AD213" s="299"/>
      <c r="AE213" s="299"/>
      <c r="AF213" s="299"/>
      <c r="AG213" s="299"/>
      <c r="AH213" s="299"/>
      <c r="AI213" s="299"/>
      <c r="AJ213" s="299"/>
      <c r="AK213" s="299"/>
      <c r="AL213" s="299"/>
      <c r="AM213" s="299"/>
      <c r="AN213" s="299"/>
      <c r="AO213" s="299"/>
      <c r="AP213" s="299"/>
      <c r="AQ213" s="299"/>
      <c r="AR213" s="299"/>
      <c r="AS213" s="299"/>
      <c r="AT213" s="299"/>
      <c r="AU213" s="299"/>
      <c r="AV213" s="299"/>
      <c r="AW213" s="299"/>
      <c r="AX213" s="299"/>
      <c r="AY213" s="299"/>
      <c r="AZ213" s="299"/>
      <c r="BA213" s="299"/>
      <c r="BB213" s="299"/>
      <c r="BC213" s="299"/>
      <c r="BD213" s="299"/>
      <c r="BE213" s="299"/>
      <c r="BF213" s="299"/>
      <c r="BG213" s="299"/>
      <c r="BH213" s="299"/>
      <c r="BI213" s="299"/>
      <c r="BJ213" s="299"/>
      <c r="BK213" s="299"/>
      <c r="BL213" s="299"/>
      <c r="BM213" s="299"/>
      <c r="BN213" s="299"/>
      <c r="BO213" s="299"/>
      <c r="BP213" s="299"/>
      <c r="BQ213" s="299"/>
      <c r="BR213" s="299"/>
      <c r="BS213" s="299"/>
      <c r="BT213" s="299"/>
      <c r="BU213" s="299"/>
      <c r="BV213" s="299"/>
      <c r="BW213" s="299"/>
      <c r="BX213" s="299"/>
      <c r="BY213" s="299"/>
      <c r="BZ213" s="299"/>
      <c r="CA213" s="299"/>
    </row>
    <row r="214" spans="1:79" x14ac:dyDescent="0.25">
      <c r="A214" s="299"/>
      <c r="B214" s="299"/>
      <c r="C214" s="299"/>
      <c r="D214" s="299"/>
      <c r="E214" s="299"/>
      <c r="F214" s="299"/>
      <c r="G214" s="299"/>
      <c r="H214" s="299"/>
      <c r="I214" s="299"/>
      <c r="J214" s="299"/>
      <c r="K214" s="299"/>
      <c r="L214" s="299"/>
      <c r="M214" s="299"/>
      <c r="N214" s="299"/>
      <c r="O214" s="299"/>
      <c r="P214" s="299"/>
      <c r="Q214" s="299"/>
      <c r="R214" s="299"/>
      <c r="S214" s="299"/>
      <c r="T214" s="299"/>
      <c r="U214" s="299"/>
      <c r="V214" s="299"/>
      <c r="W214" s="299"/>
      <c r="X214" s="299"/>
      <c r="Y214" s="299"/>
      <c r="Z214" s="299"/>
      <c r="AA214" s="299"/>
      <c r="AB214" s="299"/>
      <c r="AC214" s="299"/>
      <c r="AD214" s="299"/>
      <c r="AE214" s="299"/>
      <c r="AF214" s="299"/>
      <c r="AG214" s="299"/>
      <c r="AH214" s="299"/>
      <c r="AI214" s="299"/>
      <c r="AJ214" s="299"/>
      <c r="AK214" s="299"/>
      <c r="AL214" s="299"/>
      <c r="AM214" s="299"/>
      <c r="AN214" s="299"/>
      <c r="AO214" s="299"/>
      <c r="AP214" s="299"/>
      <c r="AQ214" s="299"/>
      <c r="AR214" s="299"/>
      <c r="AS214" s="299"/>
      <c r="AT214" s="299"/>
      <c r="AU214" s="299"/>
      <c r="AV214" s="299"/>
      <c r="AW214" s="299"/>
      <c r="AX214" s="299"/>
      <c r="AY214" s="299"/>
      <c r="AZ214" s="299"/>
      <c r="BA214" s="299"/>
      <c r="BB214" s="299"/>
      <c r="BC214" s="299"/>
      <c r="BD214" s="299"/>
      <c r="BE214" s="299"/>
      <c r="BF214" s="299"/>
      <c r="BG214" s="299"/>
      <c r="BH214" s="299"/>
      <c r="BI214" s="299"/>
      <c r="BJ214" s="299"/>
      <c r="BK214" s="299"/>
      <c r="BL214" s="299"/>
      <c r="BM214" s="299"/>
      <c r="BN214" s="299"/>
      <c r="BO214" s="299"/>
      <c r="BP214" s="299"/>
      <c r="BQ214" s="299"/>
      <c r="BR214" s="299"/>
      <c r="BS214" s="299"/>
      <c r="BT214" s="299"/>
      <c r="BU214" s="299"/>
      <c r="BV214" s="299"/>
      <c r="BW214" s="299"/>
      <c r="BX214" s="299"/>
      <c r="BY214" s="299"/>
      <c r="BZ214" s="299"/>
      <c r="CA214" s="299"/>
    </row>
    <row r="215" spans="1:79" x14ac:dyDescent="0.25">
      <c r="A215" s="299"/>
      <c r="B215" s="299"/>
      <c r="C215" s="299"/>
      <c r="D215" s="299"/>
      <c r="E215" s="299"/>
      <c r="F215" s="299"/>
      <c r="G215" s="299"/>
      <c r="H215" s="299"/>
      <c r="I215" s="299"/>
      <c r="J215" s="299"/>
      <c r="K215" s="299"/>
      <c r="L215" s="299"/>
      <c r="M215" s="299"/>
      <c r="N215" s="299"/>
      <c r="O215" s="299"/>
      <c r="P215" s="299"/>
      <c r="Q215" s="299"/>
      <c r="R215" s="299"/>
      <c r="S215" s="299"/>
      <c r="T215" s="299"/>
      <c r="U215" s="299"/>
      <c r="V215" s="299"/>
      <c r="W215" s="299"/>
      <c r="X215" s="299"/>
      <c r="Y215" s="299"/>
      <c r="Z215" s="299"/>
      <c r="AA215" s="299"/>
      <c r="AB215" s="299"/>
      <c r="AC215" s="299"/>
      <c r="AD215" s="299"/>
      <c r="AE215" s="299"/>
      <c r="AF215" s="299"/>
      <c r="AG215" s="299"/>
      <c r="AH215" s="299"/>
      <c r="AI215" s="299"/>
      <c r="AJ215" s="299"/>
      <c r="AK215" s="299"/>
      <c r="AL215" s="299"/>
      <c r="AM215" s="299"/>
      <c r="AN215" s="299"/>
      <c r="AO215" s="299"/>
      <c r="AP215" s="299"/>
      <c r="AQ215" s="299"/>
      <c r="AR215" s="299"/>
      <c r="AS215" s="299"/>
      <c r="AT215" s="299"/>
      <c r="AU215" s="299"/>
      <c r="AV215" s="299"/>
      <c r="AW215" s="299"/>
      <c r="AX215" s="299"/>
      <c r="AY215" s="299"/>
      <c r="AZ215" s="299"/>
      <c r="BA215" s="299"/>
      <c r="BB215" s="299"/>
      <c r="BC215" s="299"/>
      <c r="BD215" s="299"/>
      <c r="BE215" s="299"/>
      <c r="BF215" s="299"/>
      <c r="BG215" s="299"/>
      <c r="BH215" s="299"/>
      <c r="BI215" s="299"/>
      <c r="BJ215" s="299"/>
      <c r="BK215" s="299"/>
      <c r="BL215" s="299"/>
      <c r="BM215" s="299"/>
      <c r="BN215" s="299"/>
      <c r="BO215" s="299"/>
      <c r="BP215" s="299"/>
      <c r="BQ215" s="299"/>
      <c r="BR215" s="299"/>
      <c r="BS215" s="299"/>
      <c r="BT215" s="299"/>
      <c r="BU215" s="299"/>
      <c r="BV215" s="299"/>
      <c r="BW215" s="299"/>
      <c r="BX215" s="299"/>
      <c r="BY215" s="299"/>
      <c r="BZ215" s="299"/>
      <c r="CA215" s="299"/>
    </row>
    <row r="216" spans="1:79" x14ac:dyDescent="0.25">
      <c r="A216" s="299"/>
      <c r="B216" s="299"/>
      <c r="C216" s="299"/>
      <c r="D216" s="299"/>
      <c r="E216" s="299"/>
      <c r="F216" s="299"/>
      <c r="G216" s="299"/>
      <c r="H216" s="299"/>
      <c r="I216" s="299"/>
      <c r="J216" s="299"/>
      <c r="K216" s="299"/>
      <c r="L216" s="299"/>
      <c r="M216" s="299"/>
      <c r="N216" s="299"/>
      <c r="O216" s="299"/>
      <c r="P216" s="299"/>
      <c r="Q216" s="299"/>
      <c r="R216" s="299"/>
      <c r="S216" s="299"/>
      <c r="T216" s="299"/>
      <c r="U216" s="299"/>
      <c r="V216" s="299"/>
      <c r="W216" s="299"/>
      <c r="X216" s="299"/>
      <c r="Y216" s="299"/>
      <c r="Z216" s="299"/>
      <c r="AA216" s="299"/>
      <c r="AB216" s="299"/>
      <c r="AC216" s="299"/>
      <c r="AD216" s="299"/>
      <c r="AE216" s="299"/>
      <c r="AF216" s="299"/>
      <c r="AG216" s="299"/>
      <c r="AH216" s="299"/>
      <c r="AI216" s="299"/>
      <c r="AJ216" s="299"/>
      <c r="AK216" s="299"/>
      <c r="AL216" s="299"/>
      <c r="AM216" s="299"/>
      <c r="AN216" s="299"/>
      <c r="AO216" s="299"/>
      <c r="AP216" s="299"/>
      <c r="AQ216" s="299"/>
      <c r="AR216" s="299"/>
      <c r="AS216" s="299"/>
      <c r="AT216" s="299"/>
      <c r="AU216" s="299"/>
      <c r="AV216" s="299"/>
      <c r="AW216" s="299"/>
      <c r="AX216" s="299"/>
      <c r="AY216" s="299"/>
      <c r="AZ216" s="299"/>
      <c r="BA216" s="299"/>
      <c r="BB216" s="299"/>
      <c r="BC216" s="299"/>
      <c r="BD216" s="299"/>
      <c r="BE216" s="299"/>
      <c r="BF216" s="299"/>
      <c r="BG216" s="299"/>
      <c r="BH216" s="299"/>
      <c r="BI216" s="299"/>
      <c r="BJ216" s="299"/>
      <c r="BK216" s="299"/>
      <c r="BL216" s="299"/>
      <c r="BM216" s="299"/>
      <c r="BN216" s="299"/>
      <c r="BO216" s="299"/>
      <c r="BP216" s="299"/>
      <c r="BQ216" s="299"/>
      <c r="BR216" s="299"/>
      <c r="BS216" s="299"/>
      <c r="BT216" s="299"/>
      <c r="BU216" s="299"/>
      <c r="BV216" s="299"/>
      <c r="BW216" s="299"/>
      <c r="BX216" s="299"/>
      <c r="BY216" s="299"/>
      <c r="BZ216" s="299"/>
      <c r="CA216" s="299"/>
    </row>
    <row r="217" spans="1:79" x14ac:dyDescent="0.25">
      <c r="A217" s="299"/>
      <c r="B217" s="299"/>
      <c r="C217" s="299"/>
      <c r="D217" s="299"/>
      <c r="E217" s="299"/>
      <c r="F217" s="299"/>
      <c r="G217" s="299"/>
      <c r="H217" s="299"/>
      <c r="I217" s="299"/>
      <c r="J217" s="299"/>
      <c r="K217" s="299"/>
      <c r="L217" s="299"/>
      <c r="M217" s="299"/>
      <c r="N217" s="299"/>
      <c r="O217" s="299"/>
      <c r="P217" s="299"/>
      <c r="Q217" s="299"/>
      <c r="R217" s="299"/>
      <c r="S217" s="299"/>
      <c r="T217" s="299"/>
      <c r="U217" s="299"/>
      <c r="V217" s="299"/>
      <c r="W217" s="299"/>
      <c r="X217" s="299"/>
      <c r="Y217" s="299"/>
      <c r="Z217" s="299"/>
      <c r="AA217" s="299"/>
      <c r="AB217" s="299"/>
      <c r="AC217" s="299"/>
      <c r="AD217" s="299"/>
      <c r="AE217" s="299"/>
      <c r="AF217" s="299"/>
      <c r="AG217" s="299"/>
      <c r="AH217" s="299"/>
      <c r="AI217" s="299"/>
      <c r="AJ217" s="299"/>
      <c r="AK217" s="299"/>
      <c r="AL217" s="299"/>
      <c r="AM217" s="299"/>
      <c r="AN217" s="299"/>
      <c r="AO217" s="299"/>
      <c r="AP217" s="299"/>
      <c r="AQ217" s="299"/>
      <c r="AR217" s="299"/>
      <c r="AS217" s="299"/>
      <c r="AT217" s="299"/>
      <c r="AU217" s="299"/>
      <c r="AV217" s="299"/>
      <c r="AW217" s="299"/>
      <c r="AX217" s="299"/>
      <c r="AY217" s="299"/>
      <c r="AZ217" s="299"/>
      <c r="BA217" s="299"/>
      <c r="BB217" s="299"/>
      <c r="BC217" s="299"/>
      <c r="BD217" s="299"/>
      <c r="BE217" s="299"/>
      <c r="BF217" s="299"/>
      <c r="BG217" s="299"/>
      <c r="BH217" s="299"/>
      <c r="BI217" s="299"/>
      <c r="BJ217" s="299"/>
      <c r="BK217" s="299"/>
      <c r="BL217" s="299"/>
      <c r="BM217" s="299"/>
      <c r="BN217" s="299"/>
      <c r="BO217" s="299"/>
      <c r="BP217" s="299"/>
      <c r="BQ217" s="299"/>
      <c r="BR217" s="299"/>
      <c r="BS217" s="299"/>
      <c r="BT217" s="299"/>
      <c r="BU217" s="299"/>
      <c r="BV217" s="299"/>
      <c r="BW217" s="299"/>
      <c r="BX217" s="299"/>
      <c r="BY217" s="299"/>
      <c r="BZ217" s="299"/>
      <c r="CA217" s="299"/>
    </row>
    <row r="218" spans="1:79" x14ac:dyDescent="0.25">
      <c r="A218" s="299"/>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299"/>
      <c r="AE218" s="299"/>
      <c r="AF218" s="299"/>
      <c r="AG218" s="299"/>
      <c r="AH218" s="299"/>
      <c r="AI218" s="299"/>
      <c r="AJ218" s="299"/>
      <c r="AK218" s="299"/>
      <c r="AL218" s="299"/>
      <c r="AM218" s="299"/>
      <c r="AN218" s="299"/>
      <c r="AO218" s="299"/>
      <c r="AP218" s="299"/>
      <c r="AQ218" s="299"/>
      <c r="AR218" s="299"/>
      <c r="AS218" s="299"/>
      <c r="AT218" s="299"/>
      <c r="AU218" s="299"/>
      <c r="AV218" s="299"/>
      <c r="AW218" s="299"/>
      <c r="AX218" s="299"/>
      <c r="AY218" s="299"/>
      <c r="AZ218" s="299"/>
      <c r="BA218" s="299"/>
      <c r="BB218" s="299"/>
      <c r="BC218" s="299"/>
      <c r="BD218" s="299"/>
      <c r="BE218" s="299"/>
      <c r="BF218" s="299"/>
      <c r="BG218" s="299"/>
      <c r="BH218" s="299"/>
      <c r="BI218" s="299"/>
      <c r="BJ218" s="299"/>
      <c r="BK218" s="299"/>
      <c r="BL218" s="299"/>
      <c r="BM218" s="299"/>
      <c r="BN218" s="299"/>
      <c r="BO218" s="299"/>
      <c r="BP218" s="299"/>
      <c r="BQ218" s="299"/>
      <c r="BR218" s="299"/>
      <c r="BS218" s="299"/>
      <c r="BT218" s="299"/>
      <c r="BU218" s="299"/>
      <c r="BV218" s="299"/>
      <c r="BW218" s="299"/>
      <c r="BX218" s="299"/>
      <c r="BY218" s="299"/>
      <c r="BZ218" s="299"/>
      <c r="CA218" s="299"/>
    </row>
    <row r="219" spans="1:79" x14ac:dyDescent="0.25">
      <c r="A219" s="299"/>
      <c r="B219" s="299"/>
      <c r="C219" s="299"/>
      <c r="D219" s="299"/>
      <c r="E219" s="299"/>
      <c r="F219" s="299"/>
      <c r="G219" s="299"/>
      <c r="H219" s="299"/>
      <c r="I219" s="299"/>
      <c r="J219" s="299"/>
      <c r="K219" s="299"/>
      <c r="L219" s="299"/>
      <c r="M219" s="299"/>
      <c r="N219" s="299"/>
      <c r="O219" s="299"/>
      <c r="P219" s="299"/>
      <c r="Q219" s="299"/>
      <c r="R219" s="299"/>
      <c r="S219" s="299"/>
      <c r="T219" s="299"/>
      <c r="U219" s="299"/>
      <c r="V219" s="299"/>
      <c r="W219" s="299"/>
      <c r="X219" s="299"/>
      <c r="Y219" s="299"/>
      <c r="Z219" s="299"/>
      <c r="AA219" s="299"/>
      <c r="AB219" s="299"/>
      <c r="AC219" s="299"/>
      <c r="AD219" s="299"/>
      <c r="AE219" s="299"/>
      <c r="AF219" s="299"/>
      <c r="AG219" s="299"/>
      <c r="AH219" s="299"/>
      <c r="AI219" s="299"/>
      <c r="AJ219" s="299"/>
      <c r="AK219" s="299"/>
      <c r="AL219" s="299"/>
      <c r="AM219" s="299"/>
      <c r="AN219" s="299"/>
      <c r="AO219" s="299"/>
      <c r="AP219" s="299"/>
      <c r="AQ219" s="299"/>
      <c r="AR219" s="299"/>
      <c r="AS219" s="299"/>
      <c r="AT219" s="299"/>
      <c r="AU219" s="299"/>
      <c r="AV219" s="299"/>
      <c r="AW219" s="299"/>
      <c r="AX219" s="299"/>
      <c r="AY219" s="299"/>
      <c r="AZ219" s="299"/>
      <c r="BA219" s="299"/>
      <c r="BB219" s="299"/>
      <c r="BC219" s="299"/>
      <c r="BD219" s="299"/>
      <c r="BE219" s="299"/>
      <c r="BF219" s="299"/>
      <c r="BG219" s="299"/>
      <c r="BH219" s="299"/>
      <c r="BI219" s="299"/>
      <c r="BJ219" s="299"/>
      <c r="BK219" s="299"/>
      <c r="BL219" s="299"/>
      <c r="BM219" s="299"/>
      <c r="BN219" s="299"/>
      <c r="BO219" s="299"/>
      <c r="BP219" s="299"/>
      <c r="BQ219" s="299"/>
      <c r="BR219" s="299"/>
      <c r="BS219" s="299"/>
      <c r="BT219" s="299"/>
      <c r="BU219" s="299"/>
      <c r="BV219" s="299"/>
      <c r="BW219" s="299"/>
      <c r="BX219" s="299"/>
      <c r="BY219" s="299"/>
      <c r="BZ219" s="299"/>
      <c r="CA219" s="299"/>
    </row>
    <row r="220" spans="1:79" x14ac:dyDescent="0.25">
      <c r="A220" s="299"/>
      <c r="B220" s="299"/>
      <c r="C220" s="299"/>
      <c r="D220" s="299"/>
      <c r="E220" s="299"/>
      <c r="F220" s="299"/>
      <c r="G220" s="299"/>
      <c r="H220" s="299"/>
      <c r="I220" s="299"/>
      <c r="J220" s="299"/>
      <c r="K220" s="299"/>
      <c r="L220" s="299"/>
      <c r="M220" s="299"/>
      <c r="N220" s="299"/>
      <c r="O220" s="299"/>
      <c r="P220" s="299"/>
      <c r="Q220" s="299"/>
      <c r="R220" s="299"/>
      <c r="S220" s="299"/>
      <c r="T220" s="299"/>
      <c r="U220" s="299"/>
      <c r="V220" s="299"/>
      <c r="W220" s="299"/>
      <c r="X220" s="299"/>
      <c r="Y220" s="299"/>
      <c r="Z220" s="299"/>
      <c r="AA220" s="299"/>
      <c r="AB220" s="299"/>
      <c r="AC220" s="299"/>
      <c r="AD220" s="299"/>
      <c r="AE220" s="299"/>
      <c r="AF220" s="299"/>
      <c r="AG220" s="299"/>
      <c r="AH220" s="299"/>
      <c r="AI220" s="299"/>
      <c r="AJ220" s="299"/>
      <c r="AK220" s="299"/>
      <c r="AL220" s="299"/>
      <c r="AM220" s="299"/>
      <c r="AN220" s="299"/>
      <c r="AO220" s="299"/>
      <c r="AP220" s="299"/>
      <c r="AQ220" s="299"/>
      <c r="AR220" s="299"/>
      <c r="AS220" s="299"/>
      <c r="AT220" s="299"/>
      <c r="AU220" s="299"/>
      <c r="AV220" s="299"/>
      <c r="AW220" s="299"/>
      <c r="AX220" s="299"/>
      <c r="AY220" s="299"/>
      <c r="AZ220" s="299"/>
      <c r="BA220" s="299"/>
      <c r="BB220" s="299"/>
      <c r="BC220" s="299"/>
      <c r="BD220" s="299"/>
      <c r="BE220" s="299"/>
      <c r="BF220" s="299"/>
      <c r="BG220" s="299"/>
      <c r="BH220" s="299"/>
      <c r="BI220" s="299"/>
      <c r="BJ220" s="299"/>
      <c r="BK220" s="299"/>
      <c r="BL220" s="299"/>
      <c r="BM220" s="299"/>
      <c r="BN220" s="299"/>
      <c r="BO220" s="299"/>
      <c r="BP220" s="299"/>
      <c r="BQ220" s="299"/>
      <c r="BR220" s="299"/>
      <c r="BS220" s="299"/>
      <c r="BT220" s="299"/>
      <c r="BU220" s="299"/>
      <c r="BV220" s="299"/>
      <c r="BW220" s="299"/>
      <c r="BX220" s="299"/>
      <c r="BY220" s="299"/>
      <c r="BZ220" s="299"/>
      <c r="CA220" s="299"/>
    </row>
    <row r="221" spans="1:79" x14ac:dyDescent="0.25">
      <c r="A221" s="299"/>
      <c r="B221" s="299"/>
      <c r="C221" s="299"/>
      <c r="D221" s="299"/>
      <c r="E221" s="299"/>
      <c r="F221" s="299"/>
      <c r="G221" s="299"/>
      <c r="H221" s="299"/>
      <c r="I221" s="299"/>
      <c r="J221" s="299"/>
      <c r="K221" s="299"/>
      <c r="L221" s="299"/>
      <c r="M221" s="299"/>
      <c r="N221" s="299"/>
      <c r="O221" s="299"/>
      <c r="P221" s="299"/>
      <c r="Q221" s="299"/>
      <c r="R221" s="299"/>
      <c r="S221" s="299"/>
      <c r="T221" s="299"/>
      <c r="U221" s="299"/>
      <c r="V221" s="299"/>
      <c r="W221" s="299"/>
      <c r="X221" s="299"/>
      <c r="Y221" s="299"/>
      <c r="Z221" s="299"/>
      <c r="AA221" s="299"/>
      <c r="AB221" s="299"/>
      <c r="AC221" s="299"/>
      <c r="AD221" s="299"/>
      <c r="AE221" s="299"/>
      <c r="AF221" s="299"/>
      <c r="AG221" s="299"/>
      <c r="AH221" s="299"/>
      <c r="AI221" s="299"/>
      <c r="AJ221" s="299"/>
      <c r="AK221" s="299"/>
      <c r="AL221" s="299"/>
      <c r="AM221" s="299"/>
      <c r="AN221" s="299"/>
      <c r="AO221" s="299"/>
      <c r="AP221" s="299"/>
      <c r="AQ221" s="299"/>
      <c r="AR221" s="299"/>
      <c r="AS221" s="299"/>
      <c r="AT221" s="299"/>
      <c r="AU221" s="299"/>
      <c r="AV221" s="299"/>
      <c r="AW221" s="299"/>
      <c r="AX221" s="299"/>
      <c r="AY221" s="299"/>
      <c r="AZ221" s="299"/>
      <c r="BA221" s="299"/>
      <c r="BB221" s="299"/>
      <c r="BC221" s="299"/>
      <c r="BD221" s="299"/>
      <c r="BE221" s="299"/>
      <c r="BF221" s="299"/>
      <c r="BG221" s="299"/>
      <c r="BH221" s="299"/>
      <c r="BI221" s="299"/>
      <c r="BJ221" s="299"/>
      <c r="BK221" s="299"/>
      <c r="BL221" s="299"/>
      <c r="BM221" s="299"/>
      <c r="BN221" s="299"/>
      <c r="BO221" s="299"/>
      <c r="BP221" s="299"/>
      <c r="BQ221" s="299"/>
      <c r="BR221" s="299"/>
      <c r="BS221" s="299"/>
      <c r="BT221" s="299"/>
      <c r="BU221" s="299"/>
      <c r="BV221" s="299"/>
      <c r="BW221" s="299"/>
      <c r="BX221" s="299"/>
      <c r="BY221" s="299"/>
      <c r="BZ221" s="299"/>
      <c r="CA221" s="299"/>
    </row>
    <row r="222" spans="1:79" x14ac:dyDescent="0.25">
      <c r="A222" s="299"/>
      <c r="B222" s="299"/>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299"/>
      <c r="AE222" s="299"/>
      <c r="AF222" s="299"/>
      <c r="AG222" s="299"/>
      <c r="AH222" s="299"/>
      <c r="AI222" s="299"/>
      <c r="AJ222" s="299"/>
      <c r="AK222" s="299"/>
      <c r="AL222" s="299"/>
      <c r="AM222" s="299"/>
      <c r="AN222" s="299"/>
      <c r="AO222" s="299"/>
      <c r="AP222" s="299"/>
      <c r="AQ222" s="299"/>
      <c r="AR222" s="299"/>
      <c r="AS222" s="299"/>
      <c r="AT222" s="299"/>
      <c r="AU222" s="299"/>
      <c r="AV222" s="299"/>
      <c r="AW222" s="299"/>
      <c r="AX222" s="299"/>
      <c r="AY222" s="299"/>
      <c r="AZ222" s="299"/>
      <c r="BA222" s="299"/>
      <c r="BB222" s="299"/>
      <c r="BC222" s="299"/>
      <c r="BD222" s="299"/>
      <c r="BE222" s="299"/>
      <c r="BF222" s="299"/>
      <c r="BG222" s="299"/>
      <c r="BH222" s="299"/>
      <c r="BI222" s="299"/>
      <c r="BJ222" s="299"/>
      <c r="BK222" s="299"/>
      <c r="BL222" s="299"/>
      <c r="BM222" s="299"/>
      <c r="BN222" s="299"/>
      <c r="BO222" s="299"/>
      <c r="BP222" s="299"/>
      <c r="BQ222" s="299"/>
      <c r="BR222" s="299"/>
      <c r="BS222" s="299"/>
      <c r="BT222" s="299"/>
      <c r="BU222" s="299"/>
      <c r="BV222" s="299"/>
      <c r="BW222" s="299"/>
      <c r="BX222" s="299"/>
      <c r="BY222" s="299"/>
      <c r="BZ222" s="299"/>
      <c r="CA222" s="299"/>
    </row>
    <row r="223" spans="1:79" x14ac:dyDescent="0.25">
      <c r="A223" s="299"/>
      <c r="B223" s="299"/>
      <c r="C223" s="299"/>
      <c r="D223" s="299"/>
      <c r="E223" s="299"/>
      <c r="F223" s="299"/>
      <c r="G223" s="299"/>
      <c r="H223" s="299"/>
      <c r="I223" s="299"/>
      <c r="J223" s="299"/>
      <c r="K223" s="299"/>
      <c r="L223" s="299"/>
      <c r="M223" s="299"/>
      <c r="N223" s="299"/>
      <c r="O223" s="299"/>
      <c r="P223" s="299"/>
      <c r="Q223" s="299"/>
      <c r="R223" s="299"/>
      <c r="S223" s="299"/>
      <c r="T223" s="299"/>
      <c r="U223" s="299"/>
      <c r="V223" s="299"/>
      <c r="W223" s="299"/>
      <c r="X223" s="299"/>
      <c r="Y223" s="299"/>
      <c r="Z223" s="299"/>
      <c r="AA223" s="299"/>
      <c r="AB223" s="299"/>
      <c r="AC223" s="299"/>
      <c r="AD223" s="299"/>
      <c r="AE223" s="299"/>
      <c r="AF223" s="299"/>
      <c r="AG223" s="299"/>
      <c r="AH223" s="299"/>
      <c r="AI223" s="299"/>
      <c r="AJ223" s="299"/>
      <c r="AK223" s="299"/>
      <c r="AL223" s="299"/>
      <c r="AM223" s="299"/>
      <c r="AN223" s="299"/>
      <c r="AO223" s="299"/>
      <c r="AP223" s="299"/>
      <c r="AQ223" s="299"/>
      <c r="AR223" s="299"/>
      <c r="AS223" s="299"/>
      <c r="AT223" s="299"/>
      <c r="AU223" s="299"/>
      <c r="AV223" s="299"/>
      <c r="AW223" s="299"/>
      <c r="AX223" s="299"/>
      <c r="AY223" s="299"/>
      <c r="AZ223" s="299"/>
      <c r="BA223" s="299"/>
      <c r="BB223" s="299"/>
      <c r="BC223" s="299"/>
      <c r="BD223" s="299"/>
      <c r="BE223" s="299"/>
      <c r="BF223" s="299"/>
      <c r="BG223" s="299"/>
      <c r="BH223" s="299"/>
      <c r="BI223" s="299"/>
      <c r="BJ223" s="299"/>
      <c r="BK223" s="299"/>
      <c r="BL223" s="299"/>
      <c r="BM223" s="299"/>
      <c r="BN223" s="299"/>
      <c r="BO223" s="299"/>
      <c r="BP223" s="299"/>
      <c r="BQ223" s="299"/>
      <c r="BR223" s="299"/>
      <c r="BS223" s="299"/>
      <c r="BT223" s="299"/>
      <c r="BU223" s="299"/>
      <c r="BV223" s="299"/>
      <c r="BW223" s="299"/>
      <c r="BX223" s="299"/>
      <c r="BY223" s="299"/>
      <c r="BZ223" s="299"/>
      <c r="CA223" s="299"/>
    </row>
    <row r="224" spans="1:79" x14ac:dyDescent="0.25">
      <c r="A224" s="299"/>
      <c r="B224" s="299"/>
      <c r="C224" s="299"/>
      <c r="D224" s="299"/>
      <c r="E224" s="299"/>
      <c r="F224" s="299"/>
      <c r="G224" s="299"/>
      <c r="H224" s="299"/>
      <c r="I224" s="299"/>
      <c r="J224" s="299"/>
      <c r="K224" s="299"/>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299"/>
      <c r="AY224" s="299"/>
      <c r="AZ224" s="299"/>
      <c r="BA224" s="299"/>
      <c r="BB224" s="299"/>
      <c r="BC224" s="299"/>
      <c r="BD224" s="299"/>
      <c r="BE224" s="299"/>
      <c r="BF224" s="299"/>
      <c r="BG224" s="299"/>
      <c r="BH224" s="299"/>
      <c r="BI224" s="299"/>
      <c r="BJ224" s="299"/>
      <c r="BK224" s="299"/>
      <c r="BL224" s="299"/>
      <c r="BM224" s="299"/>
      <c r="BN224" s="299"/>
      <c r="BO224" s="299"/>
      <c r="BP224" s="299"/>
      <c r="BQ224" s="299"/>
      <c r="BR224" s="299"/>
      <c r="BS224" s="299"/>
      <c r="BT224" s="299"/>
      <c r="BU224" s="299"/>
      <c r="BV224" s="299"/>
      <c r="BW224" s="299"/>
      <c r="BX224" s="299"/>
      <c r="BY224" s="299"/>
      <c r="BZ224" s="299"/>
      <c r="CA224" s="299"/>
    </row>
    <row r="225" spans="1:79" x14ac:dyDescent="0.25">
      <c r="A225" s="299"/>
      <c r="B225" s="299"/>
      <c r="C225" s="299"/>
      <c r="D225" s="299"/>
      <c r="E225" s="299"/>
      <c r="F225" s="299"/>
      <c r="G225" s="299"/>
      <c r="H225" s="299"/>
      <c r="I225" s="299"/>
      <c r="J225" s="299"/>
      <c r="K225" s="299"/>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299"/>
      <c r="AT225" s="299"/>
      <c r="AU225" s="299"/>
      <c r="AV225" s="299"/>
      <c r="AW225" s="299"/>
      <c r="AX225" s="299"/>
      <c r="AY225" s="299"/>
      <c r="AZ225" s="299"/>
      <c r="BA225" s="299"/>
      <c r="BB225" s="299"/>
      <c r="BC225" s="299"/>
      <c r="BD225" s="299"/>
      <c r="BE225" s="299"/>
      <c r="BF225" s="299"/>
      <c r="BG225" s="299"/>
      <c r="BH225" s="299"/>
      <c r="BI225" s="299"/>
      <c r="BJ225" s="299"/>
      <c r="BK225" s="299"/>
      <c r="BL225" s="299"/>
      <c r="BM225" s="299"/>
      <c r="BN225" s="299"/>
      <c r="BO225" s="299"/>
      <c r="BP225" s="299"/>
      <c r="BQ225" s="299"/>
      <c r="BR225" s="299"/>
      <c r="BS225" s="299"/>
      <c r="BT225" s="299"/>
      <c r="BU225" s="299"/>
      <c r="BV225" s="299"/>
      <c r="BW225" s="299"/>
      <c r="BX225" s="299"/>
      <c r="BY225" s="299"/>
      <c r="BZ225" s="299"/>
      <c r="CA225" s="299"/>
    </row>
    <row r="226" spans="1:79" x14ac:dyDescent="0.25">
      <c r="A226" s="299"/>
      <c r="B226" s="299"/>
      <c r="C226" s="299"/>
      <c r="D226" s="299"/>
      <c r="E226" s="299"/>
      <c r="F226" s="299"/>
      <c r="G226" s="299"/>
      <c r="H226" s="299"/>
      <c r="I226" s="299"/>
      <c r="J226" s="299"/>
      <c r="K226" s="299"/>
      <c r="L226" s="299"/>
      <c r="M226" s="299"/>
      <c r="N226" s="299"/>
      <c r="O226" s="299"/>
      <c r="P226" s="299"/>
      <c r="Q226" s="299"/>
      <c r="R226" s="299"/>
      <c r="S226" s="299"/>
      <c r="T226" s="299"/>
      <c r="U226" s="299"/>
      <c r="V226" s="299"/>
      <c r="W226" s="299"/>
      <c r="X226" s="299"/>
      <c r="Y226" s="299"/>
      <c r="Z226" s="299"/>
      <c r="AA226" s="299"/>
      <c r="AB226" s="299"/>
      <c r="AC226" s="299"/>
      <c r="AD226" s="299"/>
      <c r="AE226" s="299"/>
      <c r="AF226" s="299"/>
      <c r="AG226" s="299"/>
      <c r="AH226" s="299"/>
      <c r="AI226" s="299"/>
      <c r="AJ226" s="299"/>
      <c r="AK226" s="299"/>
      <c r="AL226" s="299"/>
      <c r="AM226" s="299"/>
      <c r="AN226" s="299"/>
      <c r="AO226" s="299"/>
      <c r="AP226" s="299"/>
      <c r="AQ226" s="299"/>
      <c r="AR226" s="299"/>
      <c r="AS226" s="299"/>
      <c r="AT226" s="299"/>
      <c r="AU226" s="299"/>
      <c r="AV226" s="299"/>
      <c r="AW226" s="299"/>
      <c r="AX226" s="299"/>
      <c r="AY226" s="299"/>
      <c r="AZ226" s="299"/>
      <c r="BA226" s="299"/>
      <c r="BB226" s="299"/>
      <c r="BC226" s="299"/>
      <c r="BD226" s="299"/>
      <c r="BE226" s="299"/>
      <c r="BF226" s="299"/>
      <c r="BG226" s="299"/>
      <c r="BH226" s="299"/>
      <c r="BI226" s="299"/>
      <c r="BJ226" s="299"/>
      <c r="BK226" s="299"/>
      <c r="BL226" s="299"/>
      <c r="BM226" s="299"/>
      <c r="BN226" s="299"/>
      <c r="BO226" s="299"/>
      <c r="BP226" s="299"/>
      <c r="BQ226" s="299"/>
      <c r="BR226" s="299"/>
      <c r="BS226" s="299"/>
      <c r="BT226" s="299"/>
      <c r="BU226" s="299"/>
      <c r="BV226" s="299"/>
      <c r="BW226" s="299"/>
      <c r="BX226" s="299"/>
      <c r="BY226" s="299"/>
      <c r="BZ226" s="299"/>
      <c r="CA226" s="299"/>
    </row>
    <row r="227" spans="1:79" x14ac:dyDescent="0.25">
      <c r="A227" s="299"/>
      <c r="B227" s="299"/>
      <c r="C227" s="299"/>
      <c r="D227" s="299"/>
      <c r="E227" s="299"/>
      <c r="F227" s="299"/>
      <c r="G227" s="299"/>
      <c r="H227" s="299"/>
      <c r="I227" s="299"/>
      <c r="J227" s="299"/>
      <c r="K227" s="299"/>
      <c r="L227" s="299"/>
      <c r="M227" s="299"/>
      <c r="N227" s="299"/>
      <c r="O227" s="299"/>
      <c r="P227" s="29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299"/>
      <c r="AY227" s="299"/>
      <c r="AZ227" s="299"/>
      <c r="BA227" s="299"/>
      <c r="BB227" s="299"/>
      <c r="BC227" s="299"/>
      <c r="BD227" s="299"/>
      <c r="BE227" s="299"/>
      <c r="BF227" s="299"/>
      <c r="BG227" s="299"/>
      <c r="BH227" s="299"/>
      <c r="BI227" s="299"/>
      <c r="BJ227" s="299"/>
      <c r="BK227" s="299"/>
      <c r="BL227" s="299"/>
      <c r="BM227" s="299"/>
      <c r="BN227" s="299"/>
      <c r="BO227" s="299"/>
      <c r="BP227" s="299"/>
      <c r="BQ227" s="299"/>
      <c r="BR227" s="299"/>
      <c r="BS227" s="299"/>
      <c r="BT227" s="299"/>
      <c r="BU227" s="299"/>
      <c r="BV227" s="299"/>
      <c r="BW227" s="299"/>
      <c r="BX227" s="299"/>
      <c r="BY227" s="299"/>
      <c r="BZ227" s="299"/>
      <c r="CA227" s="299"/>
    </row>
    <row r="228" spans="1:79" x14ac:dyDescent="0.25">
      <c r="A228" s="299"/>
      <c r="B228" s="299"/>
      <c r="C228" s="299"/>
      <c r="D228" s="299"/>
      <c r="E228" s="299"/>
      <c r="F228" s="299"/>
      <c r="G228" s="299"/>
      <c r="H228" s="299"/>
      <c r="I228" s="299"/>
      <c r="J228" s="299"/>
      <c r="K228" s="299"/>
      <c r="L228" s="299"/>
      <c r="M228" s="299"/>
      <c r="N228" s="299"/>
      <c r="O228" s="299"/>
      <c r="P228" s="299"/>
      <c r="Q228" s="299"/>
      <c r="R228" s="299"/>
      <c r="S228" s="299"/>
      <c r="T228" s="299"/>
      <c r="U228" s="299"/>
      <c r="V228" s="299"/>
      <c r="W228" s="299"/>
      <c r="X228" s="299"/>
      <c r="Y228" s="299"/>
      <c r="Z228" s="299"/>
      <c r="AA228" s="299"/>
      <c r="AB228" s="299"/>
      <c r="AC228" s="299"/>
      <c r="AD228" s="299"/>
      <c r="AE228" s="299"/>
      <c r="AF228" s="299"/>
      <c r="AG228" s="299"/>
      <c r="AH228" s="299"/>
      <c r="AI228" s="299"/>
      <c r="AJ228" s="299"/>
      <c r="AK228" s="299"/>
      <c r="AL228" s="299"/>
      <c r="AM228" s="299"/>
      <c r="AN228" s="299"/>
      <c r="AO228" s="299"/>
      <c r="AP228" s="299"/>
      <c r="AQ228" s="299"/>
      <c r="AR228" s="299"/>
      <c r="AS228" s="299"/>
      <c r="AT228" s="299"/>
      <c r="AU228" s="299"/>
      <c r="AV228" s="299"/>
      <c r="AW228" s="299"/>
      <c r="AX228" s="299"/>
      <c r="AY228" s="299"/>
      <c r="AZ228" s="299"/>
      <c r="BA228" s="299"/>
      <c r="BB228" s="299"/>
      <c r="BC228" s="299"/>
      <c r="BD228" s="299"/>
      <c r="BE228" s="299"/>
      <c r="BF228" s="299"/>
      <c r="BG228" s="299"/>
      <c r="BH228" s="299"/>
      <c r="BI228" s="299"/>
      <c r="BJ228" s="299"/>
      <c r="BK228" s="299"/>
      <c r="BL228" s="299"/>
      <c r="BM228" s="299"/>
      <c r="BN228" s="299"/>
      <c r="BO228" s="299"/>
      <c r="BP228" s="299"/>
      <c r="BQ228" s="299"/>
      <c r="BR228" s="299"/>
      <c r="BS228" s="299"/>
      <c r="BT228" s="299"/>
      <c r="BU228" s="299"/>
      <c r="BV228" s="299"/>
      <c r="BW228" s="299"/>
      <c r="BX228" s="299"/>
      <c r="BY228" s="299"/>
      <c r="BZ228" s="299"/>
      <c r="CA228" s="299"/>
    </row>
    <row r="229" spans="1:79" x14ac:dyDescent="0.25">
      <c r="A229" s="299"/>
      <c r="B229" s="299"/>
      <c r="C229" s="299"/>
      <c r="D229" s="299"/>
      <c r="E229" s="299"/>
      <c r="F229" s="299"/>
      <c r="G229" s="299"/>
      <c r="H229" s="299"/>
      <c r="I229" s="299"/>
      <c r="J229" s="299"/>
      <c r="K229" s="299"/>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c r="AZ229" s="299"/>
      <c r="BA229" s="299"/>
      <c r="BB229" s="299"/>
      <c r="BC229" s="299"/>
      <c r="BD229" s="299"/>
      <c r="BE229" s="299"/>
      <c r="BF229" s="299"/>
      <c r="BG229" s="299"/>
      <c r="BH229" s="299"/>
      <c r="BI229" s="299"/>
      <c r="BJ229" s="299"/>
      <c r="BK229" s="299"/>
      <c r="BL229" s="299"/>
      <c r="BM229" s="299"/>
      <c r="BN229" s="299"/>
      <c r="BO229" s="299"/>
      <c r="BP229" s="299"/>
      <c r="BQ229" s="299"/>
      <c r="BR229" s="299"/>
      <c r="BS229" s="299"/>
      <c r="BT229" s="299"/>
      <c r="BU229" s="299"/>
      <c r="BV229" s="299"/>
      <c r="BW229" s="299"/>
      <c r="BX229" s="299"/>
      <c r="BY229" s="299"/>
      <c r="BZ229" s="299"/>
      <c r="CA229" s="299"/>
    </row>
    <row r="230" spans="1:79" x14ac:dyDescent="0.25">
      <c r="A230" s="299"/>
      <c r="B230" s="299"/>
      <c r="C230" s="299"/>
      <c r="D230" s="299"/>
      <c r="E230" s="299"/>
      <c r="F230" s="299"/>
      <c r="G230" s="299"/>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c r="BQ230" s="299"/>
      <c r="BR230" s="299"/>
      <c r="BS230" s="299"/>
      <c r="BT230" s="299"/>
      <c r="BU230" s="299"/>
      <c r="BV230" s="299"/>
      <c r="BW230" s="299"/>
      <c r="BX230" s="299"/>
      <c r="BY230" s="299"/>
      <c r="BZ230" s="299"/>
      <c r="CA230" s="299"/>
    </row>
    <row r="231" spans="1:79" x14ac:dyDescent="0.25">
      <c r="A231" s="299"/>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299"/>
      <c r="AE231" s="299"/>
      <c r="AF231" s="299"/>
      <c r="AG231" s="299"/>
      <c r="AH231" s="299"/>
      <c r="AI231" s="299"/>
      <c r="AJ231" s="299"/>
      <c r="AK231" s="299"/>
      <c r="AL231" s="299"/>
      <c r="AM231" s="299"/>
      <c r="AN231" s="299"/>
      <c r="AO231" s="299"/>
      <c r="AP231" s="299"/>
      <c r="AQ231" s="299"/>
      <c r="AR231" s="299"/>
      <c r="AS231" s="299"/>
      <c r="AT231" s="299"/>
      <c r="AU231" s="299"/>
      <c r="AV231" s="299"/>
      <c r="AW231" s="299"/>
      <c r="AX231" s="299"/>
      <c r="AY231" s="299"/>
      <c r="AZ231" s="299"/>
      <c r="BA231" s="299"/>
      <c r="BB231" s="299"/>
      <c r="BC231" s="299"/>
      <c r="BD231" s="299"/>
      <c r="BE231" s="299"/>
      <c r="BF231" s="299"/>
      <c r="BG231" s="299"/>
      <c r="BH231" s="299"/>
      <c r="BI231" s="299"/>
      <c r="BJ231" s="299"/>
      <c r="BK231" s="299"/>
      <c r="BL231" s="299"/>
      <c r="BM231" s="299"/>
      <c r="BN231" s="299"/>
      <c r="BO231" s="299"/>
      <c r="BP231" s="299"/>
      <c r="BQ231" s="299"/>
      <c r="BR231" s="299"/>
      <c r="BS231" s="299"/>
      <c r="BT231" s="299"/>
      <c r="BU231" s="299"/>
      <c r="BV231" s="299"/>
      <c r="BW231" s="299"/>
      <c r="BX231" s="299"/>
      <c r="BY231" s="299"/>
      <c r="BZ231" s="299"/>
      <c r="CA231" s="299"/>
    </row>
    <row r="232" spans="1:79" x14ac:dyDescent="0.25">
      <c r="A232" s="299"/>
      <c r="B232" s="299"/>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c r="AD232" s="299"/>
      <c r="AE232" s="299"/>
      <c r="AF232" s="299"/>
      <c r="AG232" s="299"/>
      <c r="AH232" s="299"/>
      <c r="AI232" s="299"/>
      <c r="AJ232" s="299"/>
      <c r="AK232" s="299"/>
      <c r="AL232" s="299"/>
      <c r="AM232" s="299"/>
      <c r="AN232" s="299"/>
      <c r="AO232" s="299"/>
      <c r="AP232" s="299"/>
      <c r="AQ232" s="299"/>
      <c r="AR232" s="299"/>
      <c r="AS232" s="299"/>
      <c r="AT232" s="299"/>
      <c r="AU232" s="299"/>
      <c r="AV232" s="299"/>
      <c r="AW232" s="299"/>
      <c r="AX232" s="299"/>
      <c r="AY232" s="299"/>
      <c r="AZ232" s="299"/>
      <c r="BA232" s="299"/>
      <c r="BB232" s="299"/>
      <c r="BC232" s="299"/>
      <c r="BD232" s="299"/>
      <c r="BE232" s="299"/>
      <c r="BF232" s="299"/>
      <c r="BG232" s="299"/>
      <c r="BH232" s="299"/>
      <c r="BI232" s="299"/>
      <c r="BJ232" s="299"/>
      <c r="BK232" s="299"/>
      <c r="BL232" s="299"/>
      <c r="BM232" s="299"/>
      <c r="BN232" s="299"/>
      <c r="BO232" s="299"/>
      <c r="BP232" s="299"/>
      <c r="BQ232" s="299"/>
      <c r="BR232" s="299"/>
      <c r="BS232" s="299"/>
      <c r="BT232" s="299"/>
      <c r="BU232" s="299"/>
      <c r="BV232" s="299"/>
      <c r="BW232" s="299"/>
      <c r="BX232" s="299"/>
      <c r="BY232" s="299"/>
      <c r="BZ232" s="299"/>
      <c r="CA232" s="299"/>
    </row>
    <row r="233" spans="1:79" x14ac:dyDescent="0.25">
      <c r="A233" s="299"/>
      <c r="B233" s="299"/>
      <c r="C233" s="299"/>
      <c r="D233" s="299"/>
      <c r="E233" s="299"/>
      <c r="F233" s="299"/>
      <c r="G233" s="299"/>
      <c r="H233" s="299"/>
      <c r="I233" s="299"/>
      <c r="J233" s="299"/>
      <c r="K233" s="299"/>
      <c r="L233" s="299"/>
      <c r="M233" s="299"/>
      <c r="N233" s="299"/>
      <c r="O233" s="299"/>
      <c r="P233" s="299"/>
      <c r="Q233" s="299"/>
      <c r="R233" s="299"/>
      <c r="S233" s="299"/>
      <c r="T233" s="299"/>
      <c r="U233" s="299"/>
      <c r="V233" s="299"/>
      <c r="W233" s="299"/>
      <c r="X233" s="299"/>
      <c r="Y233" s="299"/>
      <c r="Z233" s="299"/>
      <c r="AA233" s="299"/>
      <c r="AB233" s="299"/>
      <c r="AC233" s="299"/>
      <c r="AD233" s="299"/>
      <c r="AE233" s="299"/>
      <c r="AF233" s="299"/>
      <c r="AG233" s="299"/>
      <c r="AH233" s="299"/>
      <c r="AI233" s="299"/>
      <c r="AJ233" s="299"/>
      <c r="AK233" s="299"/>
      <c r="AL233" s="299"/>
      <c r="AM233" s="299"/>
      <c r="AN233" s="299"/>
      <c r="AO233" s="299"/>
      <c r="AP233" s="299"/>
      <c r="AQ233" s="299"/>
      <c r="AR233" s="299"/>
      <c r="AS233" s="299"/>
      <c r="AT233" s="299"/>
      <c r="AU233" s="299"/>
      <c r="AV233" s="299"/>
      <c r="AW233" s="299"/>
      <c r="AX233" s="299"/>
      <c r="AY233" s="299"/>
      <c r="AZ233" s="299"/>
      <c r="BA233" s="299"/>
      <c r="BB233" s="299"/>
      <c r="BC233" s="299"/>
      <c r="BD233" s="299"/>
      <c r="BE233" s="299"/>
      <c r="BF233" s="299"/>
      <c r="BG233" s="299"/>
      <c r="BH233" s="299"/>
      <c r="BI233" s="299"/>
      <c r="BJ233" s="299"/>
      <c r="BK233" s="299"/>
      <c r="BL233" s="299"/>
      <c r="BM233" s="299"/>
      <c r="BN233" s="299"/>
      <c r="BO233" s="299"/>
      <c r="BP233" s="299"/>
      <c r="BQ233" s="299"/>
      <c r="BR233" s="299"/>
      <c r="BS233" s="299"/>
      <c r="BT233" s="299"/>
      <c r="BU233" s="299"/>
      <c r="BV233" s="299"/>
      <c r="BW233" s="299"/>
      <c r="BX233" s="299"/>
      <c r="BY233" s="299"/>
      <c r="BZ233" s="299"/>
      <c r="CA233" s="299"/>
    </row>
    <row r="234" spans="1:79" x14ac:dyDescent="0.25">
      <c r="A234" s="299"/>
      <c r="B234" s="299"/>
      <c r="C234" s="299"/>
      <c r="D234" s="299"/>
      <c r="E234" s="299"/>
      <c r="F234" s="299"/>
      <c r="G234" s="299"/>
      <c r="H234" s="299"/>
      <c r="I234" s="299"/>
      <c r="J234" s="299"/>
      <c r="K234" s="299"/>
      <c r="L234" s="299"/>
      <c r="M234" s="299"/>
      <c r="N234" s="299"/>
      <c r="O234" s="299"/>
      <c r="P234" s="299"/>
      <c r="Q234" s="299"/>
      <c r="R234" s="299"/>
      <c r="S234" s="299"/>
      <c r="T234" s="299"/>
      <c r="U234" s="299"/>
      <c r="V234" s="299"/>
      <c r="W234" s="299"/>
      <c r="X234" s="299"/>
      <c r="Y234" s="299"/>
      <c r="Z234" s="299"/>
      <c r="AA234" s="299"/>
      <c r="AB234" s="299"/>
      <c r="AC234" s="299"/>
      <c r="AD234" s="299"/>
      <c r="AE234" s="299"/>
      <c r="AF234" s="299"/>
      <c r="AG234" s="299"/>
      <c r="AH234" s="299"/>
      <c r="AI234" s="299"/>
      <c r="AJ234" s="299"/>
      <c r="AK234" s="299"/>
      <c r="AL234" s="299"/>
      <c r="AM234" s="299"/>
      <c r="AN234" s="299"/>
      <c r="AO234" s="299"/>
      <c r="AP234" s="299"/>
      <c r="AQ234" s="299"/>
      <c r="AR234" s="299"/>
      <c r="AS234" s="299"/>
      <c r="AT234" s="299"/>
      <c r="AU234" s="299"/>
      <c r="AV234" s="299"/>
      <c r="AW234" s="299"/>
      <c r="AX234" s="299"/>
      <c r="AY234" s="299"/>
      <c r="AZ234" s="299"/>
      <c r="BA234" s="299"/>
      <c r="BB234" s="299"/>
      <c r="BC234" s="299"/>
      <c r="BD234" s="299"/>
      <c r="BE234" s="299"/>
      <c r="BF234" s="299"/>
      <c r="BG234" s="299"/>
      <c r="BH234" s="299"/>
      <c r="BI234" s="299"/>
      <c r="BJ234" s="299"/>
      <c r="BK234" s="299"/>
      <c r="BL234" s="299"/>
      <c r="BM234" s="299"/>
      <c r="BN234" s="299"/>
      <c r="BO234" s="299"/>
      <c r="BP234" s="299"/>
      <c r="BQ234" s="299"/>
      <c r="BR234" s="299"/>
      <c r="BS234" s="299"/>
      <c r="BT234" s="299"/>
      <c r="BU234" s="299"/>
      <c r="BV234" s="299"/>
      <c r="BW234" s="299"/>
      <c r="BX234" s="299"/>
      <c r="BY234" s="299"/>
      <c r="BZ234" s="299"/>
      <c r="CA234" s="299"/>
    </row>
    <row r="235" spans="1:79" x14ac:dyDescent="0.25">
      <c r="A235" s="299"/>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299"/>
      <c r="AE235" s="299"/>
      <c r="AF235" s="299"/>
      <c r="AG235" s="299"/>
      <c r="AH235" s="299"/>
      <c r="AI235" s="299"/>
      <c r="AJ235" s="299"/>
      <c r="AK235" s="299"/>
      <c r="AL235" s="299"/>
      <c r="AM235" s="299"/>
      <c r="AN235" s="299"/>
      <c r="AO235" s="299"/>
      <c r="AP235" s="299"/>
      <c r="AQ235" s="299"/>
      <c r="AR235" s="299"/>
      <c r="AS235" s="299"/>
      <c r="AT235" s="299"/>
      <c r="AU235" s="299"/>
      <c r="AV235" s="299"/>
      <c r="AW235" s="299"/>
      <c r="AX235" s="299"/>
      <c r="AY235" s="299"/>
      <c r="AZ235" s="299"/>
      <c r="BA235" s="299"/>
      <c r="BB235" s="299"/>
      <c r="BC235" s="299"/>
      <c r="BD235" s="299"/>
      <c r="BE235" s="299"/>
      <c r="BF235" s="299"/>
      <c r="BG235" s="299"/>
      <c r="BH235" s="299"/>
      <c r="BI235" s="299"/>
      <c r="BJ235" s="299"/>
      <c r="BK235" s="299"/>
      <c r="BL235" s="299"/>
      <c r="BM235" s="299"/>
      <c r="BN235" s="299"/>
      <c r="BO235" s="299"/>
      <c r="BP235" s="299"/>
      <c r="BQ235" s="299"/>
      <c r="BR235" s="299"/>
      <c r="BS235" s="299"/>
      <c r="BT235" s="299"/>
      <c r="BU235" s="299"/>
      <c r="BV235" s="299"/>
      <c r="BW235" s="299"/>
      <c r="BX235" s="299"/>
      <c r="BY235" s="299"/>
      <c r="BZ235" s="299"/>
      <c r="CA235" s="299"/>
    </row>
    <row r="236" spans="1:79" x14ac:dyDescent="0.25">
      <c r="A236" s="299"/>
      <c r="B236" s="299"/>
      <c r="C236" s="299"/>
      <c r="D236" s="299"/>
      <c r="E236" s="299"/>
      <c r="F236" s="299"/>
      <c r="G236" s="299"/>
      <c r="H236" s="299"/>
      <c r="I236" s="299"/>
      <c r="J236" s="299"/>
      <c r="K236" s="299"/>
      <c r="L236" s="299"/>
      <c r="M236" s="299"/>
      <c r="N236" s="299"/>
      <c r="O236" s="299"/>
      <c r="P236" s="299"/>
      <c r="Q236" s="299"/>
      <c r="R236" s="299"/>
      <c r="S236" s="299"/>
      <c r="T236" s="299"/>
      <c r="U236" s="299"/>
      <c r="V236" s="299"/>
      <c r="W236" s="299"/>
      <c r="X236" s="299"/>
      <c r="Y236" s="299"/>
      <c r="Z236" s="299"/>
      <c r="AA236" s="299"/>
      <c r="AB236" s="299"/>
      <c r="AC236" s="299"/>
      <c r="AD236" s="299"/>
      <c r="AE236" s="299"/>
      <c r="AF236" s="299"/>
      <c r="AG236" s="299"/>
      <c r="AH236" s="299"/>
      <c r="AI236" s="299"/>
      <c r="AJ236" s="299"/>
      <c r="AK236" s="299"/>
      <c r="AL236" s="299"/>
      <c r="AM236" s="299"/>
      <c r="AN236" s="299"/>
      <c r="AO236" s="299"/>
      <c r="AP236" s="299"/>
      <c r="AQ236" s="299"/>
      <c r="AR236" s="299"/>
      <c r="AS236" s="299"/>
      <c r="AT236" s="299"/>
      <c r="AU236" s="299"/>
      <c r="AV236" s="299"/>
      <c r="AW236" s="299"/>
      <c r="AX236" s="299"/>
      <c r="AY236" s="299"/>
      <c r="AZ236" s="299"/>
      <c r="BA236" s="299"/>
      <c r="BB236" s="299"/>
      <c r="BC236" s="299"/>
      <c r="BD236" s="299"/>
      <c r="BE236" s="299"/>
      <c r="BF236" s="299"/>
      <c r="BG236" s="299"/>
      <c r="BH236" s="299"/>
      <c r="BI236" s="299"/>
      <c r="BJ236" s="299"/>
      <c r="BK236" s="299"/>
      <c r="BL236" s="299"/>
      <c r="BM236" s="299"/>
      <c r="BN236" s="299"/>
      <c r="BO236" s="299"/>
      <c r="BP236" s="299"/>
      <c r="BQ236" s="299"/>
      <c r="BR236" s="299"/>
      <c r="BS236" s="299"/>
      <c r="BT236" s="299"/>
      <c r="BU236" s="299"/>
      <c r="BV236" s="299"/>
      <c r="BW236" s="299"/>
      <c r="BX236" s="299"/>
      <c r="BY236" s="299"/>
      <c r="BZ236" s="299"/>
      <c r="CA236" s="299"/>
    </row>
    <row r="237" spans="1:79" x14ac:dyDescent="0.25">
      <c r="A237" s="299"/>
      <c r="B237" s="299"/>
      <c r="C237" s="299"/>
      <c r="D237" s="299"/>
      <c r="E237" s="299"/>
      <c r="F237" s="299"/>
      <c r="G237" s="299"/>
      <c r="H237" s="299"/>
      <c r="I237" s="299"/>
      <c r="J237" s="299"/>
      <c r="K237" s="299"/>
      <c r="L237" s="299"/>
      <c r="M237" s="299"/>
      <c r="N237" s="299"/>
      <c r="O237" s="299"/>
      <c r="P237" s="299"/>
      <c r="Q237" s="299"/>
      <c r="R237" s="299"/>
      <c r="S237" s="299"/>
      <c r="T237" s="299"/>
      <c r="U237" s="299"/>
      <c r="V237" s="299"/>
      <c r="W237" s="299"/>
      <c r="X237" s="299"/>
      <c r="Y237" s="299"/>
      <c r="Z237" s="299"/>
      <c r="AA237" s="299"/>
      <c r="AB237" s="299"/>
      <c r="AC237" s="299"/>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299"/>
      <c r="AY237" s="299"/>
      <c r="AZ237" s="299"/>
      <c r="BA237" s="299"/>
      <c r="BB237" s="299"/>
      <c r="BC237" s="299"/>
      <c r="BD237" s="299"/>
      <c r="BE237" s="299"/>
      <c r="BF237" s="299"/>
      <c r="BG237" s="299"/>
      <c r="BH237" s="299"/>
      <c r="BI237" s="299"/>
      <c r="BJ237" s="299"/>
      <c r="BK237" s="299"/>
      <c r="BL237" s="299"/>
      <c r="BM237" s="299"/>
      <c r="BN237" s="299"/>
      <c r="BO237" s="299"/>
      <c r="BP237" s="299"/>
      <c r="BQ237" s="299"/>
      <c r="BR237" s="299"/>
      <c r="BS237" s="299"/>
      <c r="BT237" s="299"/>
      <c r="BU237" s="299"/>
      <c r="BV237" s="299"/>
      <c r="BW237" s="299"/>
      <c r="BX237" s="299"/>
      <c r="BY237" s="299"/>
      <c r="BZ237" s="299"/>
      <c r="CA237" s="299"/>
    </row>
    <row r="238" spans="1:79" x14ac:dyDescent="0.25">
      <c r="A238" s="299"/>
      <c r="B238" s="299"/>
      <c r="C238" s="299"/>
      <c r="D238" s="299"/>
      <c r="E238" s="299"/>
      <c r="F238" s="299"/>
      <c r="G238" s="299"/>
      <c r="H238" s="299"/>
      <c r="I238" s="299"/>
      <c r="J238" s="299"/>
      <c r="K238" s="299"/>
      <c r="L238" s="299"/>
      <c r="M238" s="299"/>
      <c r="N238" s="299"/>
      <c r="O238" s="299"/>
      <c r="P238" s="299"/>
      <c r="Q238" s="299"/>
      <c r="R238" s="299"/>
      <c r="S238" s="299"/>
      <c r="T238" s="299"/>
      <c r="U238" s="299"/>
      <c r="V238" s="299"/>
      <c r="W238" s="299"/>
      <c r="X238" s="299"/>
      <c r="Y238" s="299"/>
      <c r="Z238" s="299"/>
      <c r="AA238" s="299"/>
      <c r="AB238" s="299"/>
      <c r="AC238" s="299"/>
      <c r="AD238" s="299"/>
      <c r="AE238" s="299"/>
      <c r="AF238" s="299"/>
      <c r="AG238" s="299"/>
      <c r="AH238" s="299"/>
      <c r="AI238" s="299"/>
      <c r="AJ238" s="299"/>
      <c r="AK238" s="299"/>
      <c r="AL238" s="299"/>
      <c r="AM238" s="299"/>
      <c r="AN238" s="299"/>
      <c r="AO238" s="299"/>
      <c r="AP238" s="299"/>
      <c r="AQ238" s="299"/>
      <c r="AR238" s="299"/>
      <c r="AS238" s="299"/>
      <c r="AT238" s="299"/>
      <c r="AU238" s="299"/>
      <c r="AV238" s="299"/>
      <c r="AW238" s="299"/>
      <c r="AX238" s="299"/>
      <c r="AY238" s="299"/>
      <c r="AZ238" s="299"/>
      <c r="BA238" s="299"/>
      <c r="BB238" s="299"/>
      <c r="BC238" s="299"/>
      <c r="BD238" s="299"/>
      <c r="BE238" s="299"/>
      <c r="BF238" s="299"/>
      <c r="BG238" s="299"/>
      <c r="BH238" s="299"/>
      <c r="BI238" s="299"/>
      <c r="BJ238" s="299"/>
      <c r="BK238" s="299"/>
      <c r="BL238" s="299"/>
      <c r="BM238" s="299"/>
      <c r="BN238" s="299"/>
      <c r="BO238" s="299"/>
      <c r="BP238" s="299"/>
      <c r="BQ238" s="299"/>
      <c r="BR238" s="299"/>
      <c r="BS238" s="299"/>
      <c r="BT238" s="299"/>
      <c r="BU238" s="299"/>
      <c r="BV238" s="299"/>
      <c r="BW238" s="299"/>
      <c r="BX238" s="299"/>
      <c r="BY238" s="299"/>
      <c r="BZ238" s="299"/>
      <c r="CA238" s="299"/>
    </row>
    <row r="239" spans="1:79" x14ac:dyDescent="0.25">
      <c r="A239" s="299"/>
      <c r="B239" s="299"/>
      <c r="C239" s="299"/>
      <c r="D239" s="299"/>
      <c r="E239" s="299"/>
      <c r="F239" s="299"/>
      <c r="G239" s="299"/>
      <c r="H239" s="299"/>
      <c r="I239" s="299"/>
      <c r="J239" s="299"/>
      <c r="K239" s="299"/>
      <c r="L239" s="299"/>
      <c r="M239" s="299"/>
      <c r="N239" s="299"/>
      <c r="O239" s="299"/>
      <c r="P239" s="299"/>
      <c r="Q239" s="299"/>
      <c r="R239" s="299"/>
      <c r="S239" s="299"/>
      <c r="T239" s="299"/>
      <c r="U239" s="299"/>
      <c r="V239" s="299"/>
      <c r="W239" s="299"/>
      <c r="X239" s="299"/>
      <c r="Y239" s="299"/>
      <c r="Z239" s="299"/>
      <c r="AA239" s="299"/>
      <c r="AB239" s="299"/>
      <c r="AC239" s="299"/>
      <c r="AD239" s="299"/>
      <c r="AE239" s="299"/>
      <c r="AF239" s="299"/>
      <c r="AG239" s="299"/>
      <c r="AH239" s="299"/>
      <c r="AI239" s="299"/>
      <c r="AJ239" s="299"/>
      <c r="AK239" s="299"/>
      <c r="AL239" s="299"/>
      <c r="AM239" s="299"/>
      <c r="AN239" s="299"/>
      <c r="AO239" s="299"/>
      <c r="AP239" s="299"/>
      <c r="AQ239" s="299"/>
      <c r="AR239" s="299"/>
      <c r="AS239" s="299"/>
      <c r="AT239" s="299"/>
      <c r="AU239" s="299"/>
      <c r="AV239" s="299"/>
      <c r="AW239" s="299"/>
      <c r="AX239" s="299"/>
      <c r="AY239" s="299"/>
      <c r="AZ239" s="299"/>
      <c r="BA239" s="299"/>
      <c r="BB239" s="299"/>
      <c r="BC239" s="299"/>
      <c r="BD239" s="299"/>
      <c r="BE239" s="299"/>
      <c r="BF239" s="299"/>
      <c r="BG239" s="299"/>
      <c r="BH239" s="299"/>
      <c r="BI239" s="299"/>
      <c r="BJ239" s="299"/>
      <c r="BK239" s="299"/>
      <c r="BL239" s="299"/>
      <c r="BM239" s="299"/>
      <c r="BN239" s="299"/>
      <c r="BO239" s="299"/>
      <c r="BP239" s="299"/>
      <c r="BQ239" s="299"/>
      <c r="BR239" s="299"/>
      <c r="BS239" s="299"/>
      <c r="BT239" s="299"/>
      <c r="BU239" s="299"/>
      <c r="BV239" s="299"/>
      <c r="BW239" s="299"/>
      <c r="BX239" s="299"/>
      <c r="BY239" s="299"/>
      <c r="BZ239" s="299"/>
      <c r="CA239" s="299"/>
    </row>
    <row r="240" spans="1:79" x14ac:dyDescent="0.25">
      <c r="A240" s="299"/>
      <c r="B240" s="299"/>
      <c r="C240" s="299"/>
      <c r="D240" s="299"/>
      <c r="E240" s="299"/>
      <c r="F240" s="299"/>
      <c r="G240" s="299"/>
      <c r="H240" s="299"/>
      <c r="I240" s="299"/>
      <c r="J240" s="299"/>
      <c r="K240" s="299"/>
      <c r="L240" s="299"/>
      <c r="M240" s="299"/>
      <c r="N240" s="299"/>
      <c r="O240" s="299"/>
      <c r="P240" s="299"/>
      <c r="Q240" s="299"/>
      <c r="R240" s="299"/>
      <c r="S240" s="299"/>
      <c r="T240" s="299"/>
      <c r="U240" s="299"/>
      <c r="V240" s="299"/>
      <c r="W240" s="299"/>
      <c r="X240" s="299"/>
      <c r="Y240" s="299"/>
      <c r="Z240" s="299"/>
      <c r="AA240" s="299"/>
      <c r="AB240" s="299"/>
      <c r="AC240" s="299"/>
      <c r="AD240" s="299"/>
      <c r="AE240" s="299"/>
      <c r="AF240" s="299"/>
      <c r="AG240" s="299"/>
      <c r="AH240" s="299"/>
      <c r="AI240" s="299"/>
      <c r="AJ240" s="299"/>
      <c r="AK240" s="299"/>
      <c r="AL240" s="299"/>
      <c r="AM240" s="299"/>
      <c r="AN240" s="299"/>
      <c r="AO240" s="299"/>
      <c r="AP240" s="299"/>
      <c r="AQ240" s="299"/>
      <c r="AR240" s="299"/>
      <c r="AS240" s="299"/>
      <c r="AT240" s="299"/>
      <c r="AU240" s="299"/>
      <c r="AV240" s="299"/>
      <c r="AW240" s="299"/>
      <c r="AX240" s="299"/>
      <c r="AY240" s="299"/>
      <c r="AZ240" s="299"/>
      <c r="BA240" s="299"/>
      <c r="BB240" s="299"/>
      <c r="BC240" s="299"/>
      <c r="BD240" s="299"/>
      <c r="BE240" s="299"/>
      <c r="BF240" s="299"/>
      <c r="BG240" s="299"/>
      <c r="BH240" s="299"/>
      <c r="BI240" s="299"/>
      <c r="BJ240" s="299"/>
      <c r="BK240" s="299"/>
      <c r="BL240" s="299"/>
      <c r="BM240" s="299"/>
      <c r="BN240" s="299"/>
      <c r="BO240" s="299"/>
      <c r="BP240" s="299"/>
      <c r="BQ240" s="299"/>
      <c r="BR240" s="299"/>
      <c r="BS240" s="299"/>
      <c r="BT240" s="299"/>
      <c r="BU240" s="299"/>
      <c r="BV240" s="299"/>
      <c r="BW240" s="299"/>
      <c r="BX240" s="299"/>
      <c r="BY240" s="299"/>
      <c r="BZ240" s="299"/>
      <c r="CA240" s="299"/>
    </row>
    <row r="241" spans="1:79" x14ac:dyDescent="0.25">
      <c r="A241" s="299"/>
      <c r="B241" s="299"/>
      <c r="C241" s="299"/>
      <c r="D241" s="299"/>
      <c r="E241" s="299"/>
      <c r="F241" s="299"/>
      <c r="G241" s="299"/>
      <c r="H241" s="299"/>
      <c r="I241" s="299"/>
      <c r="J241" s="299"/>
      <c r="K241" s="299"/>
      <c r="L241" s="299"/>
      <c r="M241" s="299"/>
      <c r="N241" s="299"/>
      <c r="O241" s="299"/>
      <c r="P241" s="299"/>
      <c r="Q241" s="299"/>
      <c r="R241" s="299"/>
      <c r="S241" s="299"/>
      <c r="T241" s="299"/>
      <c r="U241" s="299"/>
      <c r="V241" s="299"/>
      <c r="W241" s="299"/>
      <c r="X241" s="299"/>
      <c r="Y241" s="299"/>
      <c r="Z241" s="299"/>
      <c r="AA241" s="299"/>
      <c r="AB241" s="299"/>
      <c r="AC241" s="299"/>
      <c r="AD241" s="299"/>
      <c r="AE241" s="299"/>
      <c r="AF241" s="299"/>
      <c r="AG241" s="299"/>
      <c r="AH241" s="299"/>
      <c r="AI241" s="299"/>
      <c r="AJ241" s="299"/>
      <c r="AK241" s="299"/>
      <c r="AL241" s="299"/>
      <c r="AM241" s="299"/>
      <c r="AN241" s="299"/>
      <c r="AO241" s="299"/>
      <c r="AP241" s="299"/>
      <c r="AQ241" s="299"/>
      <c r="AR241" s="299"/>
      <c r="AS241" s="299"/>
      <c r="AT241" s="299"/>
      <c r="AU241" s="299"/>
      <c r="AV241" s="299"/>
      <c r="AW241" s="299"/>
      <c r="AX241" s="299"/>
      <c r="AY241" s="299"/>
      <c r="AZ241" s="299"/>
      <c r="BA241" s="299"/>
      <c r="BB241" s="299"/>
      <c r="BC241" s="299"/>
      <c r="BD241" s="299"/>
      <c r="BE241" s="299"/>
      <c r="BF241" s="299"/>
      <c r="BG241" s="299"/>
      <c r="BH241" s="299"/>
      <c r="BI241" s="299"/>
      <c r="BJ241" s="299"/>
      <c r="BK241" s="299"/>
      <c r="BL241" s="299"/>
      <c r="BM241" s="299"/>
      <c r="BN241" s="299"/>
      <c r="BO241" s="299"/>
      <c r="BP241" s="299"/>
      <c r="BQ241" s="299"/>
      <c r="BR241" s="299"/>
      <c r="BS241" s="299"/>
      <c r="BT241" s="299"/>
      <c r="BU241" s="299"/>
      <c r="BV241" s="299"/>
      <c r="BW241" s="299"/>
      <c r="BX241" s="299"/>
      <c r="BY241" s="299"/>
      <c r="BZ241" s="299"/>
      <c r="CA241" s="299"/>
    </row>
    <row r="242" spans="1:79" x14ac:dyDescent="0.25">
      <c r="A242" s="299"/>
      <c r="B242" s="299"/>
      <c r="C242" s="299"/>
      <c r="D242" s="299"/>
      <c r="E242" s="299"/>
      <c r="F242" s="299"/>
      <c r="G242" s="299"/>
      <c r="H242" s="299"/>
      <c r="I242" s="299"/>
      <c r="J242" s="299"/>
      <c r="K242" s="299"/>
      <c r="L242" s="299"/>
      <c r="M242" s="299"/>
      <c r="N242" s="299"/>
      <c r="O242" s="299"/>
      <c r="P242" s="299"/>
      <c r="Q242" s="299"/>
      <c r="R242" s="299"/>
      <c r="S242" s="299"/>
      <c r="T242" s="299"/>
      <c r="U242" s="299"/>
      <c r="V242" s="299"/>
      <c r="W242" s="299"/>
      <c r="X242" s="299"/>
      <c r="Y242" s="299"/>
      <c r="Z242" s="299"/>
      <c r="AA242" s="299"/>
      <c r="AB242" s="299"/>
      <c r="AC242" s="299"/>
      <c r="AD242" s="299"/>
      <c r="AE242" s="299"/>
      <c r="AF242" s="299"/>
      <c r="AG242" s="299"/>
      <c r="AH242" s="299"/>
      <c r="AI242" s="299"/>
      <c r="AJ242" s="299"/>
      <c r="AK242" s="299"/>
      <c r="AL242" s="299"/>
      <c r="AM242" s="299"/>
      <c r="AN242" s="299"/>
      <c r="AO242" s="299"/>
      <c r="AP242" s="299"/>
      <c r="AQ242" s="299"/>
      <c r="AR242" s="299"/>
      <c r="AS242" s="299"/>
      <c r="AT242" s="299"/>
      <c r="AU242" s="299"/>
      <c r="AV242" s="299"/>
      <c r="AW242" s="299"/>
      <c r="AX242" s="299"/>
      <c r="AY242" s="299"/>
      <c r="AZ242" s="299"/>
      <c r="BA242" s="299"/>
      <c r="BB242" s="299"/>
      <c r="BC242" s="299"/>
      <c r="BD242" s="299"/>
      <c r="BE242" s="299"/>
      <c r="BF242" s="299"/>
      <c r="BG242" s="299"/>
      <c r="BH242" s="299"/>
      <c r="BI242" s="299"/>
      <c r="BJ242" s="299"/>
      <c r="BK242" s="299"/>
      <c r="BL242" s="299"/>
      <c r="BM242" s="299"/>
      <c r="BN242" s="299"/>
      <c r="BO242" s="299"/>
      <c r="BP242" s="299"/>
      <c r="BQ242" s="299"/>
      <c r="BR242" s="299"/>
      <c r="BS242" s="299"/>
      <c r="BT242" s="299"/>
      <c r="BU242" s="299"/>
      <c r="BV242" s="299"/>
      <c r="BW242" s="299"/>
      <c r="BX242" s="299"/>
      <c r="BY242" s="299"/>
      <c r="BZ242" s="299"/>
      <c r="CA242" s="299"/>
    </row>
    <row r="243" spans="1:79" x14ac:dyDescent="0.25">
      <c r="A243" s="299"/>
      <c r="B243" s="299"/>
      <c r="C243" s="299"/>
      <c r="D243" s="299"/>
      <c r="E243" s="299"/>
      <c r="F243" s="299"/>
      <c r="G243" s="299"/>
      <c r="H243" s="299"/>
      <c r="I243" s="299"/>
      <c r="J243" s="299"/>
      <c r="K243" s="299"/>
      <c r="L243" s="299"/>
      <c r="M243" s="299"/>
      <c r="N243" s="299"/>
      <c r="O243" s="299"/>
      <c r="P243" s="299"/>
      <c r="Q243" s="299"/>
      <c r="R243" s="299"/>
      <c r="S243" s="299"/>
      <c r="T243" s="299"/>
      <c r="U243" s="299"/>
      <c r="V243" s="299"/>
      <c r="W243" s="299"/>
      <c r="X243" s="299"/>
      <c r="Y243" s="299"/>
      <c r="Z243" s="299"/>
      <c r="AA243" s="299"/>
      <c r="AB243" s="299"/>
      <c r="AC243" s="299"/>
      <c r="AD243" s="299"/>
      <c r="AE243" s="299"/>
      <c r="AF243" s="299"/>
      <c r="AG243" s="299"/>
      <c r="AH243" s="299"/>
      <c r="AI243" s="299"/>
      <c r="AJ243" s="299"/>
      <c r="AK243" s="299"/>
      <c r="AL243" s="299"/>
      <c r="AM243" s="299"/>
      <c r="AN243" s="299"/>
      <c r="AO243" s="299"/>
      <c r="AP243" s="299"/>
      <c r="AQ243" s="299"/>
      <c r="AR243" s="299"/>
      <c r="AS243" s="299"/>
      <c r="AT243" s="299"/>
      <c r="AU243" s="299"/>
      <c r="AV243" s="299"/>
      <c r="AW243" s="299"/>
      <c r="AX243" s="299"/>
      <c r="AY243" s="299"/>
      <c r="AZ243" s="299"/>
      <c r="BA243" s="299"/>
      <c r="BB243" s="299"/>
      <c r="BC243" s="299"/>
      <c r="BD243" s="299"/>
      <c r="BE243" s="299"/>
      <c r="BF243" s="299"/>
      <c r="BG243" s="299"/>
      <c r="BH243" s="299"/>
      <c r="BI243" s="299"/>
      <c r="BJ243" s="299"/>
      <c r="BK243" s="299"/>
      <c r="BL243" s="299"/>
      <c r="BM243" s="299"/>
      <c r="BN243" s="299"/>
      <c r="BO243" s="299"/>
      <c r="BP243" s="299"/>
      <c r="BQ243" s="299"/>
      <c r="BR243" s="299"/>
      <c r="BS243" s="299"/>
      <c r="BT243" s="299"/>
      <c r="BU243" s="299"/>
      <c r="BV243" s="299"/>
      <c r="BW243" s="299"/>
      <c r="BX243" s="299"/>
      <c r="BY243" s="299"/>
      <c r="BZ243" s="299"/>
      <c r="CA243" s="299"/>
    </row>
    <row r="244" spans="1:79" x14ac:dyDescent="0.25">
      <c r="A244" s="299"/>
      <c r="B244" s="299"/>
      <c r="C244" s="299"/>
      <c r="D244" s="299"/>
      <c r="E244" s="299"/>
      <c r="F244" s="299"/>
      <c r="G244" s="299"/>
      <c r="H244" s="299"/>
      <c r="I244" s="299"/>
      <c r="J244" s="299"/>
      <c r="K244" s="299"/>
      <c r="L244" s="299"/>
      <c r="M244" s="299"/>
      <c r="N244" s="299"/>
      <c r="O244" s="299"/>
      <c r="P244" s="299"/>
      <c r="Q244" s="299"/>
      <c r="R244" s="299"/>
      <c r="S244" s="299"/>
      <c r="T244" s="299"/>
      <c r="U244" s="299"/>
      <c r="V244" s="299"/>
      <c r="W244" s="299"/>
      <c r="X244" s="299"/>
      <c r="Y244" s="299"/>
      <c r="Z244" s="299"/>
      <c r="AA244" s="299"/>
      <c r="AB244" s="299"/>
      <c r="AC244" s="299"/>
      <c r="AD244" s="299"/>
      <c r="AE244" s="299"/>
      <c r="AF244" s="299"/>
      <c r="AG244" s="299"/>
      <c r="AH244" s="299"/>
      <c r="AI244" s="299"/>
      <c r="AJ244" s="299"/>
      <c r="AK244" s="299"/>
      <c r="AL244" s="299"/>
      <c r="AM244" s="299"/>
      <c r="AN244" s="299"/>
      <c r="AO244" s="299"/>
      <c r="AP244" s="299"/>
      <c r="AQ244" s="299"/>
      <c r="AR244" s="299"/>
      <c r="AS244" s="299"/>
      <c r="AT244" s="299"/>
      <c r="AU244" s="299"/>
      <c r="AV244" s="299"/>
      <c r="AW244" s="299"/>
      <c r="AX244" s="299"/>
      <c r="AY244" s="299"/>
      <c r="AZ244" s="299"/>
      <c r="BA244" s="299"/>
      <c r="BB244" s="299"/>
      <c r="BC244" s="299"/>
      <c r="BD244" s="299"/>
      <c r="BE244" s="299"/>
      <c r="BF244" s="299"/>
      <c r="BG244" s="299"/>
      <c r="BH244" s="299"/>
      <c r="BI244" s="299"/>
      <c r="BJ244" s="299"/>
      <c r="BK244" s="299"/>
      <c r="BL244" s="299"/>
      <c r="BM244" s="299"/>
      <c r="BN244" s="299"/>
      <c r="BO244" s="299"/>
      <c r="BP244" s="299"/>
      <c r="BQ244" s="299"/>
      <c r="BR244" s="299"/>
      <c r="BS244" s="299"/>
      <c r="BT244" s="299"/>
      <c r="BU244" s="299"/>
      <c r="BV244" s="299"/>
      <c r="BW244" s="299"/>
      <c r="BX244" s="299"/>
      <c r="BY244" s="299"/>
      <c r="BZ244" s="299"/>
      <c r="CA244" s="299"/>
    </row>
    <row r="245" spans="1:79" x14ac:dyDescent="0.25">
      <c r="A245" s="299"/>
      <c r="B245" s="299"/>
      <c r="C245" s="299"/>
      <c r="D245" s="299"/>
      <c r="E245" s="299"/>
      <c r="F245" s="299"/>
      <c r="G245" s="299"/>
      <c r="H245" s="299"/>
      <c r="I245" s="299"/>
      <c r="J245" s="299"/>
      <c r="K245" s="299"/>
      <c r="L245" s="299"/>
      <c r="M245" s="299"/>
      <c r="N245" s="299"/>
      <c r="O245" s="299"/>
      <c r="P245" s="299"/>
      <c r="Q245" s="299"/>
      <c r="R245" s="299"/>
      <c r="S245" s="299"/>
      <c r="T245" s="299"/>
      <c r="U245" s="299"/>
      <c r="V245" s="299"/>
      <c r="W245" s="299"/>
      <c r="X245" s="299"/>
      <c r="Y245" s="299"/>
      <c r="Z245" s="299"/>
      <c r="AA245" s="299"/>
      <c r="AB245" s="299"/>
      <c r="AC245" s="299"/>
      <c r="AD245" s="299"/>
      <c r="AE245" s="299"/>
      <c r="AF245" s="299"/>
      <c r="AG245" s="299"/>
      <c r="AH245" s="299"/>
      <c r="AI245" s="299"/>
      <c r="AJ245" s="299"/>
      <c r="AK245" s="299"/>
      <c r="AL245" s="299"/>
      <c r="AM245" s="299"/>
      <c r="AN245" s="299"/>
      <c r="AO245" s="299"/>
      <c r="AP245" s="299"/>
      <c r="AQ245" s="299"/>
      <c r="AR245" s="299"/>
      <c r="AS245" s="299"/>
      <c r="AT245" s="299"/>
      <c r="AU245" s="299"/>
      <c r="AV245" s="299"/>
      <c r="AW245" s="299"/>
      <c r="AX245" s="299"/>
      <c r="AY245" s="299"/>
      <c r="AZ245" s="299"/>
      <c r="BA245" s="299"/>
      <c r="BB245" s="299"/>
      <c r="BC245" s="299"/>
      <c r="BD245" s="299"/>
      <c r="BE245" s="299"/>
      <c r="BF245" s="299"/>
      <c r="BG245" s="299"/>
      <c r="BH245" s="299"/>
      <c r="BI245" s="299"/>
      <c r="BJ245" s="299"/>
      <c r="BK245" s="299"/>
      <c r="BL245" s="299"/>
      <c r="BM245" s="299"/>
      <c r="BN245" s="299"/>
      <c r="BO245" s="299"/>
      <c r="BP245" s="299"/>
      <c r="BQ245" s="299"/>
      <c r="BR245" s="299"/>
      <c r="BS245" s="299"/>
      <c r="BT245" s="299"/>
      <c r="BU245" s="299"/>
      <c r="BV245" s="299"/>
      <c r="BW245" s="299"/>
      <c r="BX245" s="299"/>
      <c r="BY245" s="299"/>
      <c r="BZ245" s="299"/>
      <c r="CA245" s="299"/>
    </row>
    <row r="246" spans="1:79" x14ac:dyDescent="0.25">
      <c r="A246" s="299"/>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299"/>
      <c r="AE246" s="299"/>
      <c r="AF246" s="299"/>
      <c r="AG246" s="299"/>
      <c r="AH246" s="299"/>
      <c r="AI246" s="299"/>
      <c r="AJ246" s="299"/>
      <c r="AK246" s="299"/>
      <c r="AL246" s="299"/>
      <c r="AM246" s="299"/>
      <c r="AN246" s="299"/>
      <c r="AO246" s="299"/>
      <c r="AP246" s="299"/>
      <c r="AQ246" s="299"/>
      <c r="AR246" s="299"/>
      <c r="AS246" s="299"/>
      <c r="AT246" s="299"/>
      <c r="AU246" s="299"/>
      <c r="AV246" s="299"/>
      <c r="AW246" s="299"/>
      <c r="AX246" s="299"/>
      <c r="AY246" s="299"/>
      <c r="AZ246" s="299"/>
      <c r="BA246" s="299"/>
      <c r="BB246" s="299"/>
      <c r="BC246" s="299"/>
      <c r="BD246" s="299"/>
      <c r="BE246" s="299"/>
      <c r="BF246" s="299"/>
      <c r="BG246" s="299"/>
      <c r="BH246" s="299"/>
      <c r="BI246" s="299"/>
      <c r="BJ246" s="299"/>
      <c r="BK246" s="299"/>
      <c r="BL246" s="299"/>
      <c r="BM246" s="299"/>
      <c r="BN246" s="299"/>
      <c r="BO246" s="299"/>
      <c r="BP246" s="299"/>
      <c r="BQ246" s="299"/>
      <c r="BR246" s="299"/>
      <c r="BS246" s="299"/>
      <c r="BT246" s="299"/>
      <c r="BU246" s="299"/>
      <c r="BV246" s="299"/>
      <c r="BW246" s="299"/>
      <c r="BX246" s="299"/>
      <c r="BY246" s="299"/>
      <c r="BZ246" s="299"/>
      <c r="CA246" s="299"/>
    </row>
    <row r="247" spans="1:79" x14ac:dyDescent="0.25">
      <c r="A247" s="299"/>
      <c r="B247" s="299"/>
      <c r="C247" s="299"/>
      <c r="D247" s="299"/>
      <c r="E247" s="299"/>
      <c r="F247" s="299"/>
      <c r="G247" s="299"/>
      <c r="H247" s="299"/>
      <c r="I247" s="299"/>
      <c r="J247" s="299"/>
      <c r="K247" s="299"/>
      <c r="L247" s="299"/>
      <c r="M247" s="299"/>
      <c r="N247" s="299"/>
      <c r="O247" s="299"/>
      <c r="P247" s="299"/>
      <c r="Q247" s="299"/>
      <c r="R247" s="299"/>
      <c r="S247" s="299"/>
      <c r="T247" s="299"/>
      <c r="U247" s="299"/>
      <c r="V247" s="299"/>
      <c r="W247" s="299"/>
      <c r="X247" s="299"/>
      <c r="Y247" s="299"/>
      <c r="Z247" s="299"/>
      <c r="AA247" s="299"/>
      <c r="AB247" s="299"/>
      <c r="AC247" s="299"/>
      <c r="AD247" s="299"/>
      <c r="AE247" s="299"/>
      <c r="AF247" s="299"/>
      <c r="AG247" s="299"/>
      <c r="AH247" s="299"/>
      <c r="AI247" s="299"/>
      <c r="AJ247" s="299"/>
      <c r="AK247" s="299"/>
      <c r="AL247" s="299"/>
      <c r="AM247" s="299"/>
      <c r="AN247" s="299"/>
      <c r="AO247" s="299"/>
      <c r="AP247" s="299"/>
      <c r="AQ247" s="299"/>
      <c r="AR247" s="299"/>
      <c r="AS247" s="299"/>
      <c r="AT247" s="299"/>
      <c r="AU247" s="299"/>
      <c r="AV247" s="299"/>
      <c r="AW247" s="299"/>
      <c r="AX247" s="299"/>
      <c r="AY247" s="299"/>
      <c r="AZ247" s="299"/>
      <c r="BA247" s="299"/>
      <c r="BB247" s="299"/>
      <c r="BC247" s="299"/>
      <c r="BD247" s="299"/>
      <c r="BE247" s="299"/>
      <c r="BF247" s="299"/>
      <c r="BG247" s="299"/>
      <c r="BH247" s="299"/>
      <c r="BI247" s="299"/>
      <c r="BJ247" s="299"/>
      <c r="BK247" s="299"/>
      <c r="BL247" s="299"/>
      <c r="BM247" s="299"/>
      <c r="BN247" s="299"/>
      <c r="BO247" s="299"/>
      <c r="BP247" s="299"/>
      <c r="BQ247" s="299"/>
      <c r="BR247" s="299"/>
      <c r="BS247" s="299"/>
      <c r="BT247" s="299"/>
      <c r="BU247" s="299"/>
      <c r="BV247" s="299"/>
      <c r="BW247" s="299"/>
      <c r="BX247" s="299"/>
      <c r="BY247" s="299"/>
      <c r="BZ247" s="299"/>
      <c r="CA247" s="299"/>
    </row>
    <row r="248" spans="1:79" x14ac:dyDescent="0.25">
      <c r="A248" s="299"/>
      <c r="B248" s="299"/>
      <c r="C248" s="299"/>
      <c r="D248" s="299"/>
      <c r="E248" s="299"/>
      <c r="F248" s="299"/>
      <c r="G248" s="299"/>
      <c r="H248" s="299"/>
      <c r="I248" s="299"/>
      <c r="J248" s="299"/>
      <c r="K248" s="299"/>
      <c r="L248" s="299"/>
      <c r="M248" s="299"/>
      <c r="N248" s="299"/>
      <c r="O248" s="299"/>
      <c r="P248" s="299"/>
      <c r="Q248" s="299"/>
      <c r="R248" s="299"/>
      <c r="S248" s="299"/>
      <c r="T248" s="299"/>
      <c r="U248" s="299"/>
      <c r="V248" s="299"/>
      <c r="W248" s="299"/>
      <c r="X248" s="299"/>
      <c r="Y248" s="299"/>
      <c r="Z248" s="299"/>
      <c r="AA248" s="299"/>
      <c r="AB248" s="299"/>
      <c r="AC248" s="299"/>
      <c r="AD248" s="299"/>
      <c r="AE248" s="299"/>
      <c r="AF248" s="299"/>
      <c r="AG248" s="299"/>
      <c r="AH248" s="299"/>
      <c r="AI248" s="299"/>
      <c r="AJ248" s="299"/>
      <c r="AK248" s="299"/>
      <c r="AL248" s="299"/>
      <c r="AM248" s="299"/>
      <c r="AN248" s="299"/>
      <c r="AO248" s="299"/>
      <c r="AP248" s="299"/>
      <c r="AQ248" s="299"/>
      <c r="AR248" s="299"/>
      <c r="AS248" s="299"/>
      <c r="AT248" s="299"/>
      <c r="AU248" s="299"/>
      <c r="AV248" s="299"/>
      <c r="AW248" s="299"/>
      <c r="AX248" s="299"/>
      <c r="AY248" s="299"/>
      <c r="AZ248" s="299"/>
      <c r="BA248" s="299"/>
      <c r="BB248" s="299"/>
      <c r="BC248" s="299"/>
      <c r="BD248" s="299"/>
      <c r="BE248" s="299"/>
      <c r="BF248" s="299"/>
      <c r="BG248" s="299"/>
      <c r="BH248" s="299"/>
      <c r="BI248" s="299"/>
      <c r="BJ248" s="299"/>
      <c r="BK248" s="299"/>
      <c r="BL248" s="299"/>
      <c r="BM248" s="299"/>
      <c r="BN248" s="299"/>
      <c r="BO248" s="299"/>
      <c r="BP248" s="299"/>
      <c r="BQ248" s="299"/>
      <c r="BR248" s="299"/>
      <c r="BS248" s="299"/>
      <c r="BT248" s="299"/>
      <c r="BU248" s="299"/>
      <c r="BV248" s="299"/>
      <c r="BW248" s="299"/>
      <c r="BX248" s="299"/>
      <c r="BY248" s="299"/>
      <c r="BZ248" s="299"/>
      <c r="CA248" s="299"/>
    </row>
    <row r="249" spans="1:79" x14ac:dyDescent="0.25">
      <c r="A249" s="299"/>
      <c r="B249" s="299"/>
      <c r="C249" s="299"/>
      <c r="D249" s="299"/>
      <c r="E249" s="299"/>
      <c r="F249" s="299"/>
      <c r="G249" s="299"/>
      <c r="H249" s="299"/>
      <c r="I249" s="299"/>
      <c r="J249" s="299"/>
      <c r="K249" s="299"/>
      <c r="L249" s="299"/>
      <c r="M249" s="299"/>
      <c r="N249" s="299"/>
      <c r="O249" s="299"/>
      <c r="P249" s="299"/>
      <c r="Q249" s="299"/>
      <c r="R249" s="299"/>
      <c r="S249" s="299"/>
      <c r="T249" s="299"/>
      <c r="U249" s="299"/>
      <c r="V249" s="299"/>
      <c r="W249" s="299"/>
      <c r="X249" s="299"/>
      <c r="Y249" s="299"/>
      <c r="Z249" s="299"/>
      <c r="AA249" s="299"/>
      <c r="AB249" s="299"/>
      <c r="AC249" s="299"/>
      <c r="AD249" s="299"/>
      <c r="AE249" s="299"/>
      <c r="AF249" s="299"/>
      <c r="AG249" s="299"/>
      <c r="AH249" s="299"/>
      <c r="AI249" s="299"/>
      <c r="AJ249" s="299"/>
      <c r="AK249" s="299"/>
      <c r="AL249" s="299"/>
      <c r="AM249" s="299"/>
      <c r="AN249" s="299"/>
      <c r="AO249" s="299"/>
      <c r="AP249" s="299"/>
      <c r="AQ249" s="299"/>
      <c r="AR249" s="299"/>
      <c r="AS249" s="299"/>
      <c r="AT249" s="299"/>
      <c r="AU249" s="299"/>
      <c r="AV249" s="299"/>
      <c r="AW249" s="299"/>
      <c r="AX249" s="299"/>
      <c r="AY249" s="299"/>
      <c r="AZ249" s="299"/>
      <c r="BA249" s="299"/>
      <c r="BB249" s="299"/>
      <c r="BC249" s="299"/>
      <c r="BD249" s="299"/>
      <c r="BE249" s="299"/>
      <c r="BF249" s="299"/>
      <c r="BG249" s="299"/>
      <c r="BH249" s="299"/>
      <c r="BI249" s="299"/>
      <c r="BJ249" s="299"/>
      <c r="BK249" s="299"/>
      <c r="BL249" s="299"/>
      <c r="BM249" s="299"/>
      <c r="BN249" s="299"/>
      <c r="BO249" s="299"/>
      <c r="BP249" s="299"/>
      <c r="BQ249" s="299"/>
      <c r="BR249" s="299"/>
      <c r="BS249" s="299"/>
      <c r="BT249" s="299"/>
      <c r="BU249" s="299"/>
      <c r="BV249" s="299"/>
      <c r="BW249" s="299"/>
      <c r="BX249" s="299"/>
      <c r="BY249" s="299"/>
      <c r="BZ249" s="299"/>
      <c r="CA249" s="299"/>
    </row>
    <row r="250" spans="1:79" x14ac:dyDescent="0.25">
      <c r="A250" s="299"/>
      <c r="B250" s="299"/>
      <c r="C250" s="299"/>
      <c r="D250" s="299"/>
      <c r="E250" s="299"/>
      <c r="F250" s="299"/>
      <c r="G250" s="299"/>
      <c r="H250" s="299"/>
      <c r="I250" s="299"/>
      <c r="J250" s="299"/>
      <c r="K250" s="299"/>
      <c r="L250" s="299"/>
      <c r="M250" s="299"/>
      <c r="N250" s="299"/>
      <c r="O250" s="299"/>
      <c r="P250" s="299"/>
      <c r="Q250" s="299"/>
      <c r="R250" s="299"/>
      <c r="S250" s="299"/>
      <c r="T250" s="299"/>
      <c r="U250" s="299"/>
      <c r="V250" s="299"/>
      <c r="W250" s="299"/>
      <c r="X250" s="299"/>
      <c r="Y250" s="299"/>
      <c r="Z250" s="299"/>
      <c r="AA250" s="299"/>
      <c r="AB250" s="299"/>
      <c r="AC250" s="299"/>
      <c r="AD250" s="299"/>
      <c r="AE250" s="299"/>
      <c r="AF250" s="299"/>
      <c r="AG250" s="299"/>
      <c r="AH250" s="299"/>
      <c r="AI250" s="299"/>
      <c r="AJ250" s="299"/>
      <c r="AK250" s="299"/>
      <c r="AL250" s="299"/>
      <c r="AM250" s="299"/>
      <c r="AN250" s="299"/>
      <c r="AO250" s="299"/>
      <c r="AP250" s="299"/>
      <c r="AQ250" s="299"/>
      <c r="AR250" s="299"/>
      <c r="AS250" s="299"/>
      <c r="AT250" s="299"/>
      <c r="AU250" s="299"/>
      <c r="AV250" s="299"/>
      <c r="AW250" s="299"/>
      <c r="AX250" s="299"/>
      <c r="AY250" s="299"/>
      <c r="AZ250" s="299"/>
      <c r="BA250" s="299"/>
      <c r="BB250" s="299"/>
      <c r="BC250" s="299"/>
      <c r="BD250" s="299"/>
      <c r="BE250" s="299"/>
      <c r="BF250" s="299"/>
      <c r="BG250" s="299"/>
      <c r="BH250" s="299"/>
      <c r="BI250" s="299"/>
      <c r="BJ250" s="299"/>
      <c r="BK250" s="299"/>
      <c r="BL250" s="299"/>
      <c r="BM250" s="299"/>
      <c r="BN250" s="299"/>
      <c r="BO250" s="299"/>
      <c r="BP250" s="299"/>
      <c r="BQ250" s="299"/>
      <c r="BR250" s="299"/>
      <c r="BS250" s="299"/>
      <c r="BT250" s="299"/>
      <c r="BU250" s="299"/>
      <c r="BV250" s="299"/>
      <c r="BW250" s="299"/>
      <c r="BX250" s="299"/>
      <c r="BY250" s="299"/>
      <c r="BZ250" s="299"/>
      <c r="CA250" s="299"/>
    </row>
    <row r="251" spans="1:79" x14ac:dyDescent="0.25">
      <c r="A251" s="299"/>
      <c r="B251" s="299"/>
      <c r="C251" s="299"/>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299"/>
      <c r="AD251" s="299"/>
      <c r="AE251" s="299"/>
      <c r="AF251" s="299"/>
      <c r="AG251" s="299"/>
      <c r="AH251" s="299"/>
      <c r="AI251" s="299"/>
      <c r="AJ251" s="299"/>
      <c r="AK251" s="299"/>
      <c r="AL251" s="299"/>
      <c r="AM251" s="299"/>
      <c r="AN251" s="299"/>
      <c r="AO251" s="299"/>
      <c r="AP251" s="299"/>
      <c r="AQ251" s="299"/>
      <c r="AR251" s="299"/>
      <c r="AS251" s="299"/>
      <c r="AT251" s="299"/>
      <c r="AU251" s="299"/>
      <c r="AV251" s="299"/>
      <c r="AW251" s="299"/>
      <c r="AX251" s="299"/>
      <c r="AY251" s="299"/>
      <c r="AZ251" s="299"/>
      <c r="BA251" s="299"/>
      <c r="BB251" s="299"/>
      <c r="BC251" s="299"/>
      <c r="BD251" s="299"/>
      <c r="BE251" s="299"/>
      <c r="BF251" s="299"/>
      <c r="BG251" s="299"/>
      <c r="BH251" s="299"/>
      <c r="BI251" s="299"/>
      <c r="BJ251" s="299"/>
      <c r="BK251" s="299"/>
      <c r="BL251" s="299"/>
      <c r="BM251" s="299"/>
      <c r="BN251" s="299"/>
      <c r="BO251" s="299"/>
      <c r="BP251" s="299"/>
      <c r="BQ251" s="299"/>
      <c r="BR251" s="299"/>
      <c r="BS251" s="299"/>
      <c r="BT251" s="299"/>
      <c r="BU251" s="299"/>
      <c r="BV251" s="299"/>
      <c r="BW251" s="299"/>
      <c r="BX251" s="299"/>
      <c r="BY251" s="299"/>
      <c r="BZ251" s="299"/>
      <c r="CA251" s="299"/>
    </row>
    <row r="252" spans="1:79" x14ac:dyDescent="0.25">
      <c r="A252" s="299"/>
      <c r="B252" s="299"/>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299"/>
      <c r="AF252" s="299"/>
      <c r="AG252" s="299"/>
      <c r="AH252" s="299"/>
      <c r="AI252" s="299"/>
      <c r="AJ252" s="299"/>
      <c r="AK252" s="299"/>
      <c r="AL252" s="299"/>
      <c r="AM252" s="299"/>
      <c r="AN252" s="299"/>
      <c r="AO252" s="299"/>
      <c r="AP252" s="299"/>
      <c r="AQ252" s="299"/>
      <c r="AR252" s="299"/>
      <c r="AS252" s="299"/>
      <c r="AT252" s="299"/>
      <c r="AU252" s="299"/>
      <c r="AV252" s="299"/>
      <c r="AW252" s="299"/>
      <c r="AX252" s="299"/>
      <c r="AY252" s="299"/>
      <c r="AZ252" s="299"/>
      <c r="BA252" s="299"/>
      <c r="BB252" s="299"/>
      <c r="BC252" s="299"/>
      <c r="BD252" s="299"/>
      <c r="BE252" s="299"/>
      <c r="BF252" s="299"/>
      <c r="BG252" s="299"/>
      <c r="BH252" s="299"/>
      <c r="BI252" s="299"/>
      <c r="BJ252" s="299"/>
      <c r="BK252" s="299"/>
      <c r="BL252" s="299"/>
      <c r="BM252" s="299"/>
      <c r="BN252" s="299"/>
      <c r="BO252" s="299"/>
      <c r="BP252" s="299"/>
      <c r="BQ252" s="299"/>
      <c r="BR252" s="299"/>
      <c r="BS252" s="299"/>
      <c r="BT252" s="299"/>
      <c r="BU252" s="299"/>
      <c r="BV252" s="299"/>
      <c r="BW252" s="299"/>
      <c r="BX252" s="299"/>
      <c r="BY252" s="299"/>
      <c r="BZ252" s="299"/>
      <c r="CA252" s="299"/>
    </row>
    <row r="253" spans="1:79" x14ac:dyDescent="0.25">
      <c r="A253" s="299"/>
      <c r="B253" s="299"/>
      <c r="C253" s="299"/>
      <c r="D253" s="299"/>
      <c r="E253" s="299"/>
      <c r="F253" s="299"/>
      <c r="G253" s="299"/>
      <c r="H253" s="299"/>
      <c r="I253" s="299"/>
      <c r="J253" s="299"/>
      <c r="K253" s="299"/>
      <c r="L253" s="299"/>
      <c r="M253" s="299"/>
      <c r="N253" s="299"/>
      <c r="O253" s="299"/>
      <c r="P253" s="299"/>
      <c r="Q253" s="299"/>
      <c r="R253" s="299"/>
      <c r="S253" s="299"/>
      <c r="T253" s="299"/>
      <c r="U253" s="299"/>
      <c r="V253" s="299"/>
      <c r="W253" s="299"/>
      <c r="X253" s="299"/>
      <c r="Y253" s="299"/>
      <c r="Z253" s="299"/>
      <c r="AA253" s="299"/>
      <c r="AB253" s="299"/>
      <c r="AC253" s="299"/>
      <c r="AD253" s="299"/>
      <c r="AE253" s="299"/>
      <c r="AF253" s="299"/>
      <c r="AG253" s="299"/>
      <c r="AH253" s="299"/>
      <c r="AI253" s="299"/>
      <c r="AJ253" s="299"/>
      <c r="AK253" s="299"/>
      <c r="AL253" s="299"/>
      <c r="AM253" s="299"/>
      <c r="AN253" s="299"/>
      <c r="AO253" s="299"/>
      <c r="AP253" s="299"/>
      <c r="AQ253" s="299"/>
      <c r="AR253" s="299"/>
      <c r="AS253" s="299"/>
      <c r="AT253" s="299"/>
      <c r="AU253" s="299"/>
      <c r="AV253" s="299"/>
      <c r="AW253" s="299"/>
      <c r="AX253" s="299"/>
      <c r="AY253" s="299"/>
      <c r="AZ253" s="299"/>
      <c r="BA253" s="299"/>
      <c r="BB253" s="299"/>
      <c r="BC253" s="299"/>
      <c r="BD253" s="299"/>
      <c r="BE253" s="299"/>
      <c r="BF253" s="299"/>
      <c r="BG253" s="299"/>
      <c r="BH253" s="299"/>
      <c r="BI253" s="299"/>
      <c r="BJ253" s="299"/>
      <c r="BK253" s="299"/>
      <c r="BL253" s="299"/>
      <c r="BM253" s="299"/>
      <c r="BN253" s="299"/>
      <c r="BO253" s="299"/>
      <c r="BP253" s="299"/>
      <c r="BQ253" s="299"/>
      <c r="BR253" s="299"/>
      <c r="BS253" s="299"/>
      <c r="BT253" s="299"/>
      <c r="BU253" s="299"/>
      <c r="BV253" s="299"/>
      <c r="BW253" s="299"/>
      <c r="BX253" s="299"/>
      <c r="BY253" s="299"/>
      <c r="BZ253" s="299"/>
      <c r="CA253" s="299"/>
    </row>
    <row r="254" spans="1:79" x14ac:dyDescent="0.25">
      <c r="A254" s="299"/>
      <c r="B254" s="299"/>
      <c r="C254" s="299"/>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299"/>
      <c r="Z254" s="299"/>
      <c r="AA254" s="299"/>
      <c r="AB254" s="299"/>
      <c r="AC254" s="299"/>
      <c r="AD254" s="299"/>
      <c r="AE254" s="299"/>
      <c r="AF254" s="299"/>
      <c r="AG254" s="299"/>
      <c r="AH254" s="299"/>
      <c r="AI254" s="299"/>
      <c r="AJ254" s="299"/>
      <c r="AK254" s="299"/>
      <c r="AL254" s="299"/>
      <c r="AM254" s="299"/>
      <c r="AN254" s="299"/>
      <c r="AO254" s="299"/>
      <c r="AP254" s="299"/>
      <c r="AQ254" s="299"/>
      <c r="AR254" s="299"/>
      <c r="AS254" s="299"/>
      <c r="AT254" s="299"/>
      <c r="AU254" s="299"/>
      <c r="AV254" s="299"/>
      <c r="AW254" s="299"/>
      <c r="AX254" s="299"/>
      <c r="AY254" s="299"/>
      <c r="AZ254" s="299"/>
      <c r="BA254" s="299"/>
      <c r="BB254" s="299"/>
      <c r="BC254" s="299"/>
      <c r="BD254" s="299"/>
      <c r="BE254" s="299"/>
      <c r="BF254" s="299"/>
      <c r="BG254" s="299"/>
      <c r="BH254" s="299"/>
      <c r="BI254" s="299"/>
      <c r="BJ254" s="299"/>
      <c r="BK254" s="299"/>
      <c r="BL254" s="299"/>
      <c r="BM254" s="299"/>
      <c r="BN254" s="299"/>
      <c r="BO254" s="299"/>
      <c r="BP254" s="299"/>
      <c r="BQ254" s="299"/>
      <c r="BR254" s="299"/>
      <c r="BS254" s="299"/>
      <c r="BT254" s="299"/>
      <c r="BU254" s="299"/>
      <c r="BV254" s="299"/>
      <c r="BW254" s="299"/>
      <c r="BX254" s="299"/>
      <c r="BY254" s="299"/>
      <c r="BZ254" s="299"/>
      <c r="CA254" s="299"/>
    </row>
    <row r="255" spans="1:79" x14ac:dyDescent="0.25">
      <c r="A255" s="299"/>
      <c r="B255" s="299"/>
      <c r="C255" s="299"/>
      <c r="D255" s="299"/>
      <c r="E255" s="299"/>
      <c r="F255" s="299"/>
      <c r="G255" s="299"/>
      <c r="H255" s="299"/>
      <c r="I255" s="299"/>
      <c r="J255" s="299"/>
      <c r="K255" s="299"/>
      <c r="L255" s="299"/>
      <c r="M255" s="299"/>
      <c r="N255" s="299"/>
      <c r="O255" s="299"/>
      <c r="P255" s="299"/>
      <c r="Q255" s="299"/>
      <c r="R255" s="299"/>
      <c r="S255" s="299"/>
      <c r="T255" s="299"/>
      <c r="U255" s="299"/>
      <c r="V255" s="299"/>
      <c r="W255" s="299"/>
      <c r="X255" s="299"/>
      <c r="Y255" s="299"/>
      <c r="Z255" s="299"/>
      <c r="AA255" s="299"/>
      <c r="AB255" s="299"/>
      <c r="AC255" s="299"/>
      <c r="AD255" s="299"/>
      <c r="AE255" s="299"/>
      <c r="AF255" s="299"/>
      <c r="AG255" s="299"/>
      <c r="AH255" s="299"/>
      <c r="AI255" s="299"/>
      <c r="AJ255" s="299"/>
      <c r="AK255" s="299"/>
      <c r="AL255" s="299"/>
      <c r="AM255" s="299"/>
      <c r="AN255" s="299"/>
      <c r="AO255" s="299"/>
      <c r="AP255" s="299"/>
      <c r="AQ255" s="299"/>
      <c r="AR255" s="299"/>
      <c r="AS255" s="299"/>
      <c r="AT255" s="299"/>
      <c r="AU255" s="299"/>
      <c r="AV255" s="299"/>
      <c r="AW255" s="299"/>
      <c r="AX255" s="299"/>
      <c r="AY255" s="299"/>
      <c r="AZ255" s="299"/>
      <c r="BA255" s="299"/>
      <c r="BB255" s="299"/>
      <c r="BC255" s="299"/>
      <c r="BD255" s="299"/>
      <c r="BE255" s="299"/>
      <c r="BF255" s="299"/>
      <c r="BG255" s="299"/>
      <c r="BH255" s="299"/>
      <c r="BI255" s="299"/>
      <c r="BJ255" s="299"/>
      <c r="BK255" s="299"/>
      <c r="BL255" s="299"/>
      <c r="BM255" s="299"/>
      <c r="BN255" s="299"/>
      <c r="BO255" s="299"/>
      <c r="BP255" s="299"/>
      <c r="BQ255" s="299"/>
      <c r="BR255" s="299"/>
      <c r="BS255" s="299"/>
      <c r="BT255" s="299"/>
      <c r="BU255" s="299"/>
      <c r="BV255" s="299"/>
      <c r="BW255" s="299"/>
      <c r="BX255" s="299"/>
      <c r="BY255" s="299"/>
      <c r="BZ255" s="299"/>
      <c r="CA255" s="299"/>
    </row>
    <row r="256" spans="1:79" x14ac:dyDescent="0.25">
      <c r="A256" s="299"/>
      <c r="B256" s="299"/>
      <c r="C256" s="299"/>
      <c r="D256" s="299"/>
      <c r="E256" s="299"/>
      <c r="F256" s="299"/>
      <c r="G256" s="299"/>
      <c r="H256" s="299"/>
      <c r="I256" s="299"/>
      <c r="J256" s="299"/>
      <c r="K256" s="299"/>
      <c r="L256" s="299"/>
      <c r="M256" s="299"/>
      <c r="N256" s="299"/>
      <c r="O256" s="299"/>
      <c r="P256" s="299"/>
      <c r="Q256" s="299"/>
      <c r="R256" s="299"/>
      <c r="S256" s="299"/>
      <c r="T256" s="299"/>
      <c r="U256" s="299"/>
      <c r="V256" s="299"/>
      <c r="W256" s="299"/>
      <c r="X256" s="299"/>
      <c r="Y256" s="299"/>
      <c r="Z256" s="299"/>
      <c r="AA256" s="299"/>
      <c r="AB256" s="299"/>
      <c r="AC256" s="299"/>
      <c r="AD256" s="299"/>
      <c r="AE256" s="299"/>
      <c r="AF256" s="299"/>
      <c r="AG256" s="299"/>
      <c r="AH256" s="299"/>
      <c r="AI256" s="299"/>
      <c r="AJ256" s="299"/>
      <c r="AK256" s="299"/>
      <c r="AL256" s="299"/>
      <c r="AM256" s="299"/>
      <c r="AN256" s="299"/>
      <c r="AO256" s="299"/>
      <c r="AP256" s="299"/>
      <c r="AQ256" s="299"/>
      <c r="AR256" s="299"/>
      <c r="AS256" s="299"/>
      <c r="AT256" s="299"/>
      <c r="AU256" s="299"/>
      <c r="AV256" s="299"/>
      <c r="AW256" s="299"/>
      <c r="AX256" s="299"/>
      <c r="AY256" s="299"/>
      <c r="AZ256" s="299"/>
      <c r="BA256" s="299"/>
      <c r="BB256" s="299"/>
      <c r="BC256" s="299"/>
      <c r="BD256" s="299"/>
      <c r="BE256" s="299"/>
      <c r="BF256" s="299"/>
      <c r="BG256" s="299"/>
      <c r="BH256" s="299"/>
      <c r="BI256" s="299"/>
      <c r="BJ256" s="299"/>
      <c r="BK256" s="299"/>
      <c r="BL256" s="299"/>
      <c r="BM256" s="299"/>
      <c r="BN256" s="299"/>
      <c r="BO256" s="299"/>
      <c r="BP256" s="299"/>
      <c r="BQ256" s="299"/>
      <c r="BR256" s="299"/>
      <c r="BS256" s="299"/>
      <c r="BT256" s="299"/>
      <c r="BU256" s="299"/>
      <c r="BV256" s="299"/>
      <c r="BW256" s="299"/>
      <c r="BX256" s="299"/>
      <c r="BY256" s="299"/>
      <c r="BZ256" s="299"/>
      <c r="CA256" s="299"/>
    </row>
    <row r="257" spans="1:79" x14ac:dyDescent="0.25">
      <c r="A257" s="299"/>
      <c r="B257" s="299"/>
      <c r="C257" s="299"/>
      <c r="D257" s="299"/>
      <c r="E257" s="299"/>
      <c r="F257" s="299"/>
      <c r="G257" s="299"/>
      <c r="H257" s="299"/>
      <c r="I257" s="299"/>
      <c r="J257" s="299"/>
      <c r="K257" s="299"/>
      <c r="L257" s="299"/>
      <c r="M257" s="299"/>
      <c r="N257" s="299"/>
      <c r="O257" s="299"/>
      <c r="P257" s="299"/>
      <c r="Q257" s="299"/>
      <c r="R257" s="299"/>
      <c r="S257" s="299"/>
      <c r="T257" s="299"/>
      <c r="U257" s="299"/>
      <c r="V257" s="299"/>
      <c r="W257" s="299"/>
      <c r="X257" s="299"/>
      <c r="Y257" s="299"/>
      <c r="Z257" s="299"/>
      <c r="AA257" s="299"/>
      <c r="AB257" s="299"/>
      <c r="AC257" s="299"/>
      <c r="AD257" s="299"/>
      <c r="AE257" s="299"/>
      <c r="AF257" s="299"/>
      <c r="AG257" s="299"/>
      <c r="AH257" s="299"/>
      <c r="AI257" s="299"/>
      <c r="AJ257" s="299"/>
      <c r="AK257" s="299"/>
      <c r="AL257" s="299"/>
      <c r="AM257" s="299"/>
      <c r="AN257" s="299"/>
      <c r="AO257" s="299"/>
      <c r="AP257" s="299"/>
      <c r="AQ257" s="299"/>
      <c r="AR257" s="299"/>
      <c r="AS257" s="299"/>
      <c r="AT257" s="299"/>
      <c r="AU257" s="299"/>
      <c r="AV257" s="299"/>
      <c r="AW257" s="299"/>
      <c r="AX257" s="299"/>
      <c r="AY257" s="299"/>
      <c r="AZ257" s="299"/>
      <c r="BA257" s="299"/>
      <c r="BB257" s="299"/>
      <c r="BC257" s="299"/>
      <c r="BD257" s="299"/>
      <c r="BE257" s="299"/>
      <c r="BF257" s="299"/>
      <c r="BG257" s="299"/>
      <c r="BH257" s="299"/>
      <c r="BI257" s="299"/>
      <c r="BJ257" s="299"/>
      <c r="BK257" s="299"/>
      <c r="BL257" s="299"/>
      <c r="BM257" s="299"/>
      <c r="BN257" s="299"/>
      <c r="BO257" s="299"/>
      <c r="BP257" s="299"/>
      <c r="BQ257" s="299"/>
      <c r="BR257" s="299"/>
      <c r="BS257" s="299"/>
      <c r="BT257" s="299"/>
      <c r="BU257" s="299"/>
      <c r="BV257" s="299"/>
      <c r="BW257" s="299"/>
      <c r="BX257" s="299"/>
      <c r="BY257" s="299"/>
      <c r="BZ257" s="299"/>
      <c r="CA257" s="299"/>
    </row>
    <row r="258" spans="1:79" x14ac:dyDescent="0.25">
      <c r="A258" s="299"/>
      <c r="B258" s="299"/>
      <c r="C258" s="299"/>
      <c r="D258" s="299"/>
      <c r="E258" s="299"/>
      <c r="F258" s="299"/>
      <c r="G258" s="299"/>
      <c r="H258" s="299"/>
      <c r="I258" s="299"/>
      <c r="J258" s="299"/>
      <c r="K258" s="299"/>
      <c r="L258" s="299"/>
      <c r="M258" s="299"/>
      <c r="N258" s="299"/>
      <c r="O258" s="299"/>
      <c r="P258" s="299"/>
      <c r="Q258" s="299"/>
      <c r="R258" s="299"/>
      <c r="S258" s="299"/>
      <c r="T258" s="299"/>
      <c r="U258" s="299"/>
      <c r="V258" s="299"/>
      <c r="W258" s="299"/>
      <c r="X258" s="299"/>
      <c r="Y258" s="299"/>
      <c r="Z258" s="299"/>
      <c r="AA258" s="299"/>
      <c r="AB258" s="299"/>
      <c r="AC258" s="299"/>
      <c r="AD258" s="299"/>
      <c r="AE258" s="299"/>
      <c r="AF258" s="299"/>
      <c r="AG258" s="299"/>
      <c r="AH258" s="299"/>
      <c r="AI258" s="299"/>
      <c r="AJ258" s="299"/>
      <c r="AK258" s="299"/>
      <c r="AL258" s="299"/>
      <c r="AM258" s="299"/>
      <c r="AN258" s="299"/>
      <c r="AO258" s="299"/>
      <c r="AP258" s="299"/>
      <c r="AQ258" s="299"/>
      <c r="AR258" s="299"/>
      <c r="AS258" s="299"/>
      <c r="AT258" s="299"/>
      <c r="AU258" s="299"/>
      <c r="AV258" s="299"/>
      <c r="AW258" s="299"/>
      <c r="AX258" s="299"/>
      <c r="AY258" s="299"/>
      <c r="AZ258" s="299"/>
      <c r="BA258" s="299"/>
      <c r="BB258" s="299"/>
      <c r="BC258" s="299"/>
      <c r="BD258" s="299"/>
      <c r="BE258" s="299"/>
      <c r="BF258" s="299"/>
      <c r="BG258" s="299"/>
      <c r="BH258" s="299"/>
      <c r="BI258" s="299"/>
      <c r="BJ258" s="299"/>
      <c r="BK258" s="299"/>
      <c r="BL258" s="299"/>
      <c r="BM258" s="299"/>
      <c r="BN258" s="299"/>
      <c r="BO258" s="299"/>
      <c r="BP258" s="299"/>
      <c r="BQ258" s="299"/>
      <c r="BR258" s="299"/>
      <c r="BS258" s="299"/>
      <c r="BT258" s="299"/>
      <c r="BU258" s="299"/>
      <c r="BV258" s="299"/>
      <c r="BW258" s="299"/>
      <c r="BX258" s="299"/>
      <c r="BY258" s="299"/>
      <c r="BZ258" s="299"/>
      <c r="CA258" s="299"/>
    </row>
    <row r="259" spans="1:79" x14ac:dyDescent="0.25">
      <c r="A259" s="299"/>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299"/>
      <c r="AE259" s="299"/>
      <c r="AF259" s="299"/>
      <c r="AG259" s="299"/>
      <c r="AH259" s="299"/>
      <c r="AI259" s="299"/>
      <c r="AJ259" s="299"/>
      <c r="AK259" s="299"/>
      <c r="AL259" s="299"/>
      <c r="AM259" s="299"/>
      <c r="AN259" s="299"/>
      <c r="AO259" s="299"/>
      <c r="AP259" s="299"/>
      <c r="AQ259" s="299"/>
      <c r="AR259" s="299"/>
      <c r="AS259" s="299"/>
      <c r="AT259" s="299"/>
      <c r="AU259" s="299"/>
      <c r="AV259" s="299"/>
      <c r="AW259" s="299"/>
      <c r="AX259" s="299"/>
      <c r="AY259" s="299"/>
      <c r="AZ259" s="299"/>
      <c r="BA259" s="299"/>
      <c r="BB259" s="299"/>
      <c r="BC259" s="299"/>
      <c r="BD259" s="299"/>
      <c r="BE259" s="299"/>
      <c r="BF259" s="299"/>
      <c r="BG259" s="299"/>
      <c r="BH259" s="299"/>
      <c r="BI259" s="299"/>
      <c r="BJ259" s="299"/>
      <c r="BK259" s="299"/>
      <c r="BL259" s="299"/>
      <c r="BM259" s="299"/>
      <c r="BN259" s="299"/>
      <c r="BO259" s="299"/>
      <c r="BP259" s="299"/>
      <c r="BQ259" s="299"/>
      <c r="BR259" s="299"/>
      <c r="BS259" s="299"/>
      <c r="BT259" s="299"/>
      <c r="BU259" s="299"/>
      <c r="BV259" s="299"/>
      <c r="BW259" s="299"/>
      <c r="BX259" s="299"/>
      <c r="BY259" s="299"/>
      <c r="BZ259" s="299"/>
      <c r="CA259" s="299"/>
    </row>
    <row r="260" spans="1:79" x14ac:dyDescent="0.25">
      <c r="A260" s="299"/>
      <c r="B260" s="299"/>
      <c r="C260" s="299"/>
      <c r="D260" s="299"/>
      <c r="E260" s="299"/>
      <c r="F260" s="299"/>
      <c r="G260" s="299"/>
      <c r="H260" s="299"/>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299"/>
      <c r="AE260" s="299"/>
      <c r="AF260" s="299"/>
      <c r="AG260" s="299"/>
      <c r="AH260" s="299"/>
      <c r="AI260" s="299"/>
      <c r="AJ260" s="299"/>
      <c r="AK260" s="299"/>
      <c r="AL260" s="299"/>
      <c r="AM260" s="299"/>
      <c r="AN260" s="299"/>
      <c r="AO260" s="299"/>
      <c r="AP260" s="299"/>
      <c r="AQ260" s="299"/>
      <c r="AR260" s="299"/>
      <c r="AS260" s="299"/>
      <c r="AT260" s="299"/>
      <c r="AU260" s="299"/>
      <c r="AV260" s="299"/>
      <c r="AW260" s="299"/>
      <c r="AX260" s="299"/>
      <c r="AY260" s="299"/>
      <c r="AZ260" s="299"/>
      <c r="BA260" s="299"/>
      <c r="BB260" s="299"/>
      <c r="BC260" s="299"/>
      <c r="BD260" s="299"/>
      <c r="BE260" s="299"/>
      <c r="BF260" s="299"/>
      <c r="BG260" s="299"/>
      <c r="BH260" s="299"/>
      <c r="BI260" s="299"/>
      <c r="BJ260" s="299"/>
      <c r="BK260" s="299"/>
      <c r="BL260" s="299"/>
      <c r="BM260" s="299"/>
      <c r="BN260" s="299"/>
      <c r="BO260" s="299"/>
      <c r="BP260" s="299"/>
      <c r="BQ260" s="299"/>
      <c r="BR260" s="299"/>
      <c r="BS260" s="299"/>
      <c r="BT260" s="299"/>
      <c r="BU260" s="299"/>
      <c r="BV260" s="299"/>
      <c r="BW260" s="299"/>
      <c r="BX260" s="299"/>
      <c r="BY260" s="299"/>
      <c r="BZ260" s="299"/>
      <c r="CA260" s="299"/>
    </row>
    <row r="261" spans="1:79" x14ac:dyDescent="0.25">
      <c r="A261" s="299"/>
      <c r="B261" s="299"/>
      <c r="C261" s="299"/>
      <c r="D261" s="299"/>
      <c r="E261" s="299"/>
      <c r="F261" s="299"/>
      <c r="G261" s="299"/>
      <c r="H261" s="299"/>
      <c r="I261" s="299"/>
      <c r="J261" s="299"/>
      <c r="K261" s="299"/>
      <c r="L261" s="299"/>
      <c r="M261" s="299"/>
      <c r="N261" s="299"/>
      <c r="O261" s="299"/>
      <c r="P261" s="299"/>
      <c r="Q261" s="299"/>
      <c r="R261" s="299"/>
      <c r="S261" s="299"/>
      <c r="T261" s="299"/>
      <c r="U261" s="299"/>
      <c r="V261" s="299"/>
      <c r="W261" s="299"/>
      <c r="X261" s="299"/>
      <c r="Y261" s="299"/>
      <c r="Z261" s="299"/>
      <c r="AA261" s="299"/>
      <c r="AB261" s="299"/>
      <c r="AC261" s="299"/>
      <c r="AD261" s="299"/>
      <c r="AE261" s="299"/>
      <c r="AF261" s="299"/>
      <c r="AG261" s="299"/>
      <c r="AH261" s="299"/>
      <c r="AI261" s="299"/>
      <c r="AJ261" s="299"/>
      <c r="AK261" s="299"/>
      <c r="AL261" s="299"/>
      <c r="AM261" s="299"/>
      <c r="AN261" s="299"/>
      <c r="AO261" s="299"/>
      <c r="AP261" s="299"/>
      <c r="AQ261" s="299"/>
      <c r="AR261" s="299"/>
      <c r="AS261" s="299"/>
      <c r="AT261" s="299"/>
      <c r="AU261" s="299"/>
      <c r="AV261" s="299"/>
      <c r="AW261" s="299"/>
      <c r="AX261" s="299"/>
      <c r="AY261" s="299"/>
      <c r="AZ261" s="299"/>
      <c r="BA261" s="299"/>
      <c r="BB261" s="299"/>
      <c r="BC261" s="299"/>
      <c r="BD261" s="299"/>
      <c r="BE261" s="299"/>
      <c r="BF261" s="299"/>
      <c r="BG261" s="299"/>
      <c r="BH261" s="299"/>
      <c r="BI261" s="299"/>
      <c r="BJ261" s="299"/>
      <c r="BK261" s="299"/>
      <c r="BL261" s="299"/>
      <c r="BM261" s="299"/>
      <c r="BN261" s="299"/>
      <c r="BO261" s="299"/>
      <c r="BP261" s="299"/>
      <c r="BQ261" s="299"/>
      <c r="BR261" s="299"/>
      <c r="BS261" s="299"/>
      <c r="BT261" s="299"/>
      <c r="BU261" s="299"/>
      <c r="BV261" s="299"/>
      <c r="BW261" s="299"/>
      <c r="BX261" s="299"/>
      <c r="BY261" s="299"/>
      <c r="BZ261" s="299"/>
      <c r="CA261" s="299"/>
    </row>
    <row r="262" spans="1:79" x14ac:dyDescent="0.25">
      <c r="A262" s="299"/>
      <c r="B262" s="299"/>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c r="AF262" s="299"/>
      <c r="AG262" s="299"/>
      <c r="AH262" s="299"/>
      <c r="AI262" s="299"/>
      <c r="AJ262" s="299"/>
      <c r="AK262" s="299"/>
      <c r="AL262" s="299"/>
      <c r="AM262" s="299"/>
      <c r="AN262" s="299"/>
      <c r="AO262" s="299"/>
      <c r="AP262" s="299"/>
      <c r="AQ262" s="299"/>
      <c r="AR262" s="299"/>
      <c r="AS262" s="299"/>
      <c r="AT262" s="299"/>
      <c r="AU262" s="299"/>
      <c r="AV262" s="299"/>
      <c r="AW262" s="299"/>
      <c r="AX262" s="299"/>
      <c r="AY262" s="299"/>
      <c r="AZ262" s="299"/>
      <c r="BA262" s="299"/>
      <c r="BB262" s="299"/>
      <c r="BC262" s="299"/>
      <c r="BD262" s="299"/>
      <c r="BE262" s="299"/>
      <c r="BF262" s="299"/>
      <c r="BG262" s="299"/>
      <c r="BH262" s="299"/>
      <c r="BI262" s="299"/>
      <c r="BJ262" s="299"/>
      <c r="BK262" s="299"/>
      <c r="BL262" s="299"/>
      <c r="BM262" s="299"/>
      <c r="BN262" s="299"/>
      <c r="BO262" s="299"/>
      <c r="BP262" s="299"/>
      <c r="BQ262" s="299"/>
      <c r="BR262" s="299"/>
      <c r="BS262" s="299"/>
      <c r="BT262" s="299"/>
      <c r="BU262" s="299"/>
      <c r="BV262" s="299"/>
      <c r="BW262" s="299"/>
      <c r="BX262" s="299"/>
      <c r="BY262" s="299"/>
      <c r="BZ262" s="299"/>
      <c r="CA262" s="299"/>
    </row>
    <row r="263" spans="1:79" x14ac:dyDescent="0.25">
      <c r="A263" s="299"/>
      <c r="B263" s="299"/>
      <c r="C263" s="299"/>
      <c r="D263" s="299"/>
      <c r="E263" s="299"/>
      <c r="F263" s="299"/>
      <c r="G263" s="299"/>
      <c r="H263" s="299"/>
      <c r="I263" s="299"/>
      <c r="J263" s="299"/>
      <c r="K263" s="299"/>
      <c r="L263" s="299"/>
      <c r="M263" s="299"/>
      <c r="N263" s="299"/>
      <c r="O263" s="299"/>
      <c r="P263" s="299"/>
      <c r="Q263" s="299"/>
      <c r="R263" s="299"/>
      <c r="S263" s="299"/>
      <c r="T263" s="299"/>
      <c r="U263" s="299"/>
      <c r="V263" s="299"/>
      <c r="W263" s="299"/>
      <c r="X263" s="299"/>
      <c r="Y263" s="299"/>
      <c r="Z263" s="299"/>
      <c r="AA263" s="299"/>
      <c r="AB263" s="299"/>
      <c r="AC263" s="299"/>
      <c r="AD263" s="299"/>
      <c r="AE263" s="299"/>
      <c r="AF263" s="299"/>
      <c r="AG263" s="299"/>
      <c r="AH263" s="299"/>
      <c r="AI263" s="299"/>
      <c r="AJ263" s="299"/>
      <c r="AK263" s="299"/>
      <c r="AL263" s="299"/>
      <c r="AM263" s="299"/>
      <c r="AN263" s="299"/>
      <c r="AO263" s="299"/>
      <c r="AP263" s="299"/>
      <c r="AQ263" s="299"/>
      <c r="AR263" s="299"/>
      <c r="AS263" s="299"/>
      <c r="AT263" s="299"/>
      <c r="AU263" s="299"/>
      <c r="AV263" s="299"/>
      <c r="AW263" s="299"/>
      <c r="AX263" s="299"/>
      <c r="AY263" s="299"/>
      <c r="AZ263" s="299"/>
      <c r="BA263" s="299"/>
      <c r="BB263" s="299"/>
      <c r="BC263" s="299"/>
      <c r="BD263" s="299"/>
      <c r="BE263" s="299"/>
      <c r="BF263" s="299"/>
      <c r="BG263" s="299"/>
      <c r="BH263" s="299"/>
      <c r="BI263" s="299"/>
      <c r="BJ263" s="299"/>
      <c r="BK263" s="299"/>
      <c r="BL263" s="299"/>
      <c r="BM263" s="299"/>
      <c r="BN263" s="299"/>
      <c r="BO263" s="299"/>
      <c r="BP263" s="299"/>
      <c r="BQ263" s="299"/>
      <c r="BR263" s="299"/>
      <c r="BS263" s="299"/>
      <c r="BT263" s="299"/>
      <c r="BU263" s="299"/>
      <c r="BV263" s="299"/>
      <c r="BW263" s="299"/>
      <c r="BX263" s="299"/>
      <c r="BY263" s="299"/>
      <c r="BZ263" s="299"/>
      <c r="CA263" s="299"/>
    </row>
    <row r="264" spans="1:79" x14ac:dyDescent="0.25">
      <c r="A264" s="299"/>
      <c r="B264" s="299"/>
      <c r="C264" s="299"/>
      <c r="D264" s="299"/>
      <c r="E264" s="299"/>
      <c r="F264" s="299"/>
      <c r="G264" s="299"/>
      <c r="H264" s="299"/>
      <c r="I264" s="299"/>
      <c r="J264" s="299"/>
      <c r="K264" s="299"/>
      <c r="L264" s="299"/>
      <c r="M264" s="299"/>
      <c r="N264" s="299"/>
      <c r="O264" s="299"/>
      <c r="P264" s="299"/>
      <c r="Q264" s="299"/>
      <c r="R264" s="299"/>
      <c r="S264" s="299"/>
      <c r="T264" s="299"/>
      <c r="U264" s="299"/>
      <c r="V264" s="299"/>
      <c r="W264" s="299"/>
      <c r="X264" s="299"/>
      <c r="Y264" s="299"/>
      <c r="Z264" s="299"/>
      <c r="AA264" s="299"/>
      <c r="AB264" s="299"/>
      <c r="AC264" s="299"/>
      <c r="AD264" s="299"/>
      <c r="AE264" s="299"/>
      <c r="AF264" s="299"/>
      <c r="AG264" s="299"/>
      <c r="AH264" s="299"/>
      <c r="AI264" s="299"/>
      <c r="AJ264" s="299"/>
      <c r="AK264" s="299"/>
      <c r="AL264" s="299"/>
      <c r="AM264" s="299"/>
      <c r="AN264" s="299"/>
      <c r="AO264" s="299"/>
      <c r="AP264" s="299"/>
      <c r="AQ264" s="299"/>
      <c r="AR264" s="299"/>
      <c r="AS264" s="299"/>
      <c r="AT264" s="299"/>
      <c r="AU264" s="299"/>
      <c r="AV264" s="299"/>
      <c r="AW264" s="299"/>
      <c r="AX264" s="299"/>
      <c r="AY264" s="299"/>
      <c r="AZ264" s="299"/>
      <c r="BA264" s="299"/>
      <c r="BB264" s="299"/>
      <c r="BC264" s="299"/>
      <c r="BD264" s="299"/>
      <c r="BE264" s="299"/>
      <c r="BF264" s="299"/>
      <c r="BG264" s="299"/>
      <c r="BH264" s="299"/>
      <c r="BI264" s="299"/>
      <c r="BJ264" s="299"/>
      <c r="BK264" s="299"/>
      <c r="BL264" s="299"/>
      <c r="BM264" s="299"/>
      <c r="BN264" s="299"/>
      <c r="BO264" s="299"/>
      <c r="BP264" s="299"/>
      <c r="BQ264" s="299"/>
      <c r="BR264" s="299"/>
      <c r="BS264" s="299"/>
      <c r="BT264" s="299"/>
      <c r="BU264" s="299"/>
      <c r="BV264" s="299"/>
      <c r="BW264" s="299"/>
      <c r="BX264" s="299"/>
      <c r="BY264" s="299"/>
      <c r="BZ264" s="299"/>
      <c r="CA264" s="299"/>
    </row>
    <row r="265" spans="1:79" x14ac:dyDescent="0.25">
      <c r="A265" s="299"/>
      <c r="B265" s="299"/>
      <c r="C265" s="299"/>
      <c r="D265" s="299"/>
      <c r="E265" s="299"/>
      <c r="F265" s="299"/>
      <c r="G265" s="299"/>
      <c r="H265" s="299"/>
      <c r="I265" s="299"/>
      <c r="J265" s="299"/>
      <c r="K265" s="299"/>
      <c r="L265" s="299"/>
      <c r="M265" s="299"/>
      <c r="N265" s="299"/>
      <c r="O265" s="299"/>
      <c r="P265" s="299"/>
      <c r="Q265" s="299"/>
      <c r="R265" s="299"/>
      <c r="S265" s="299"/>
      <c r="T265" s="299"/>
      <c r="U265" s="299"/>
      <c r="V265" s="299"/>
      <c r="W265" s="299"/>
      <c r="X265" s="299"/>
      <c r="Y265" s="299"/>
      <c r="Z265" s="299"/>
      <c r="AA265" s="299"/>
      <c r="AB265" s="299"/>
      <c r="AC265" s="299"/>
      <c r="AD265" s="299"/>
      <c r="AE265" s="299"/>
      <c r="AF265" s="299"/>
      <c r="AG265" s="299"/>
      <c r="AH265" s="299"/>
      <c r="AI265" s="299"/>
      <c r="AJ265" s="299"/>
      <c r="AK265" s="299"/>
      <c r="AL265" s="299"/>
      <c r="AM265" s="299"/>
      <c r="AN265" s="299"/>
      <c r="AO265" s="299"/>
      <c r="AP265" s="299"/>
      <c r="AQ265" s="299"/>
      <c r="AR265" s="299"/>
      <c r="AS265" s="299"/>
      <c r="AT265" s="299"/>
      <c r="AU265" s="299"/>
      <c r="AV265" s="299"/>
      <c r="AW265" s="299"/>
      <c r="AX265" s="299"/>
      <c r="AY265" s="299"/>
      <c r="AZ265" s="299"/>
      <c r="BA265" s="299"/>
      <c r="BB265" s="299"/>
      <c r="BC265" s="299"/>
      <c r="BD265" s="299"/>
      <c r="BE265" s="299"/>
      <c r="BF265" s="299"/>
      <c r="BG265" s="299"/>
      <c r="BH265" s="299"/>
      <c r="BI265" s="299"/>
      <c r="BJ265" s="299"/>
      <c r="BK265" s="299"/>
      <c r="BL265" s="299"/>
      <c r="BM265" s="299"/>
      <c r="BN265" s="299"/>
      <c r="BO265" s="299"/>
      <c r="BP265" s="299"/>
      <c r="BQ265" s="299"/>
      <c r="BR265" s="299"/>
      <c r="BS265" s="299"/>
      <c r="BT265" s="299"/>
      <c r="BU265" s="299"/>
      <c r="BV265" s="299"/>
      <c r="BW265" s="299"/>
      <c r="BX265" s="299"/>
      <c r="BY265" s="299"/>
      <c r="BZ265" s="299"/>
      <c r="CA265" s="299"/>
    </row>
    <row r="266" spans="1:79" x14ac:dyDescent="0.25">
      <c r="A266" s="299"/>
      <c r="B266" s="299"/>
      <c r="C266" s="299"/>
      <c r="D266" s="299"/>
      <c r="E266" s="299"/>
      <c r="F266" s="299"/>
      <c r="G266" s="299"/>
      <c r="H266" s="299"/>
      <c r="I266" s="299"/>
      <c r="J266" s="299"/>
      <c r="K266" s="299"/>
      <c r="L266" s="299"/>
      <c r="M266" s="299"/>
      <c r="N266" s="299"/>
      <c r="O266" s="299"/>
      <c r="P266" s="299"/>
      <c r="Q266" s="299"/>
      <c r="R266" s="299"/>
      <c r="S266" s="299"/>
      <c r="T266" s="299"/>
      <c r="U266" s="299"/>
      <c r="V266" s="299"/>
      <c r="W266" s="299"/>
      <c r="X266" s="299"/>
      <c r="Y266" s="299"/>
      <c r="Z266" s="299"/>
      <c r="AA266" s="299"/>
      <c r="AB266" s="299"/>
      <c r="AC266" s="299"/>
      <c r="AD266" s="299"/>
      <c r="AE266" s="299"/>
      <c r="AF266" s="299"/>
      <c r="AG266" s="299"/>
      <c r="AH266" s="299"/>
      <c r="AI266" s="299"/>
      <c r="AJ266" s="299"/>
      <c r="AK266" s="299"/>
      <c r="AL266" s="299"/>
      <c r="AM266" s="299"/>
      <c r="AN266" s="299"/>
      <c r="AO266" s="299"/>
      <c r="AP266" s="299"/>
      <c r="AQ266" s="299"/>
      <c r="AR266" s="299"/>
      <c r="AS266" s="299"/>
      <c r="AT266" s="299"/>
      <c r="AU266" s="299"/>
      <c r="AV266" s="299"/>
      <c r="AW266" s="299"/>
      <c r="AX266" s="299"/>
      <c r="AY266" s="299"/>
      <c r="AZ266" s="299"/>
      <c r="BA266" s="299"/>
      <c r="BB266" s="299"/>
      <c r="BC266" s="299"/>
      <c r="BD266" s="299"/>
      <c r="BE266" s="299"/>
      <c r="BF266" s="299"/>
      <c r="BG266" s="299"/>
      <c r="BH266" s="299"/>
      <c r="BI266" s="299"/>
      <c r="BJ266" s="299"/>
      <c r="BK266" s="299"/>
      <c r="BL266" s="299"/>
      <c r="BM266" s="299"/>
      <c r="BN266" s="299"/>
      <c r="BO266" s="299"/>
      <c r="BP266" s="299"/>
      <c r="BQ266" s="299"/>
      <c r="BR266" s="299"/>
      <c r="BS266" s="299"/>
      <c r="BT266" s="299"/>
      <c r="BU266" s="299"/>
      <c r="BV266" s="299"/>
      <c r="BW266" s="299"/>
      <c r="BX266" s="299"/>
      <c r="BY266" s="299"/>
      <c r="BZ266" s="299"/>
      <c r="CA266" s="299"/>
    </row>
    <row r="267" spans="1:79" x14ac:dyDescent="0.25">
      <c r="A267" s="299"/>
      <c r="B267" s="299"/>
      <c r="C267" s="299"/>
      <c r="D267" s="299"/>
      <c r="E267" s="299"/>
      <c r="F267" s="299"/>
      <c r="G267" s="299"/>
      <c r="H267" s="299"/>
      <c r="I267" s="299"/>
      <c r="J267" s="299"/>
      <c r="K267" s="299"/>
      <c r="L267" s="299"/>
      <c r="M267" s="299"/>
      <c r="N267" s="299"/>
      <c r="O267" s="299"/>
      <c r="P267" s="299"/>
      <c r="Q267" s="299"/>
      <c r="R267" s="299"/>
      <c r="S267" s="299"/>
      <c r="T267" s="299"/>
      <c r="U267" s="299"/>
      <c r="V267" s="299"/>
      <c r="W267" s="299"/>
      <c r="X267" s="299"/>
      <c r="Y267" s="299"/>
      <c r="Z267" s="299"/>
      <c r="AA267" s="299"/>
      <c r="AB267" s="299"/>
      <c r="AC267" s="299"/>
      <c r="AD267" s="299"/>
      <c r="AE267" s="299"/>
      <c r="AF267" s="299"/>
      <c r="AG267" s="299"/>
      <c r="AH267" s="299"/>
      <c r="AI267" s="299"/>
      <c r="AJ267" s="299"/>
      <c r="AK267" s="299"/>
      <c r="AL267" s="299"/>
      <c r="AM267" s="299"/>
      <c r="AN267" s="299"/>
      <c r="AO267" s="299"/>
      <c r="AP267" s="299"/>
      <c r="AQ267" s="299"/>
      <c r="AR267" s="299"/>
      <c r="AS267" s="299"/>
      <c r="AT267" s="299"/>
      <c r="AU267" s="299"/>
      <c r="AV267" s="299"/>
      <c r="AW267" s="299"/>
      <c r="AX267" s="299"/>
      <c r="AY267" s="299"/>
      <c r="AZ267" s="299"/>
      <c r="BA267" s="299"/>
      <c r="BB267" s="299"/>
      <c r="BC267" s="299"/>
      <c r="BD267" s="299"/>
      <c r="BE267" s="299"/>
      <c r="BF267" s="299"/>
      <c r="BG267" s="299"/>
      <c r="BH267" s="299"/>
      <c r="BI267" s="299"/>
      <c r="BJ267" s="299"/>
      <c r="BK267" s="299"/>
      <c r="BL267" s="299"/>
      <c r="BM267" s="299"/>
      <c r="BN267" s="299"/>
      <c r="BO267" s="299"/>
      <c r="BP267" s="299"/>
      <c r="BQ267" s="299"/>
      <c r="BR267" s="299"/>
      <c r="BS267" s="299"/>
      <c r="BT267" s="299"/>
      <c r="BU267" s="299"/>
      <c r="BV267" s="299"/>
      <c r="BW267" s="299"/>
      <c r="BX267" s="299"/>
      <c r="BY267" s="299"/>
      <c r="BZ267" s="299"/>
      <c r="CA267" s="299"/>
    </row>
    <row r="268" spans="1:79" x14ac:dyDescent="0.25">
      <c r="A268" s="299"/>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299"/>
      <c r="AE268" s="299"/>
      <c r="AF268" s="299"/>
      <c r="AG268" s="299"/>
      <c r="AH268" s="299"/>
      <c r="AI268" s="299"/>
      <c r="AJ268" s="299"/>
      <c r="AK268" s="299"/>
      <c r="AL268" s="299"/>
      <c r="AM268" s="299"/>
      <c r="AN268" s="299"/>
      <c r="AO268" s="299"/>
      <c r="AP268" s="299"/>
      <c r="AQ268" s="299"/>
      <c r="AR268" s="299"/>
      <c r="AS268" s="299"/>
      <c r="AT268" s="299"/>
      <c r="AU268" s="299"/>
      <c r="AV268" s="299"/>
      <c r="AW268" s="299"/>
      <c r="AX268" s="299"/>
      <c r="AY268" s="299"/>
      <c r="AZ268" s="299"/>
      <c r="BA268" s="299"/>
      <c r="BB268" s="299"/>
      <c r="BC268" s="299"/>
      <c r="BD268" s="299"/>
      <c r="BE268" s="299"/>
      <c r="BF268" s="299"/>
      <c r="BG268" s="299"/>
      <c r="BH268" s="299"/>
      <c r="BI268" s="299"/>
      <c r="BJ268" s="299"/>
      <c r="BK268" s="299"/>
      <c r="BL268" s="299"/>
      <c r="BM268" s="299"/>
      <c r="BN268" s="299"/>
      <c r="BO268" s="299"/>
      <c r="BP268" s="299"/>
      <c r="BQ268" s="299"/>
      <c r="BR268" s="299"/>
      <c r="BS268" s="299"/>
      <c r="BT268" s="299"/>
      <c r="BU268" s="299"/>
      <c r="BV268" s="299"/>
      <c r="BW268" s="299"/>
      <c r="BX268" s="299"/>
      <c r="BY268" s="299"/>
      <c r="BZ268" s="299"/>
      <c r="CA268" s="299"/>
    </row>
    <row r="269" spans="1:79" x14ac:dyDescent="0.25">
      <c r="A269" s="299"/>
      <c r="B269" s="299"/>
      <c r="C269" s="299"/>
      <c r="D269" s="299"/>
      <c r="E269" s="299"/>
      <c r="F269" s="299"/>
      <c r="G269" s="299"/>
      <c r="H269" s="299"/>
      <c r="I269" s="299"/>
      <c r="J269" s="299"/>
      <c r="K269" s="299"/>
      <c r="L269" s="299"/>
      <c r="M269" s="299"/>
      <c r="N269" s="299"/>
      <c r="O269" s="299"/>
      <c r="P269" s="299"/>
      <c r="Q269" s="299"/>
      <c r="R269" s="299"/>
      <c r="S269" s="299"/>
      <c r="T269" s="299"/>
      <c r="U269" s="299"/>
      <c r="V269" s="299"/>
      <c r="W269" s="299"/>
      <c r="X269" s="299"/>
      <c r="Y269" s="299"/>
      <c r="Z269" s="299"/>
      <c r="AA269" s="299"/>
      <c r="AB269" s="299"/>
      <c r="AC269" s="299"/>
      <c r="AD269" s="299"/>
      <c r="AE269" s="299"/>
      <c r="AF269" s="299"/>
      <c r="AG269" s="299"/>
      <c r="AH269" s="299"/>
      <c r="AI269" s="299"/>
      <c r="AJ269" s="299"/>
      <c r="AK269" s="299"/>
      <c r="AL269" s="299"/>
      <c r="AM269" s="299"/>
      <c r="AN269" s="299"/>
      <c r="AO269" s="299"/>
      <c r="AP269" s="299"/>
      <c r="AQ269" s="299"/>
      <c r="AR269" s="299"/>
      <c r="AS269" s="299"/>
      <c r="AT269" s="299"/>
      <c r="AU269" s="299"/>
      <c r="AV269" s="299"/>
      <c r="AW269" s="299"/>
      <c r="AX269" s="299"/>
      <c r="AY269" s="299"/>
      <c r="AZ269" s="299"/>
      <c r="BA269" s="299"/>
      <c r="BB269" s="299"/>
      <c r="BC269" s="299"/>
      <c r="BD269" s="299"/>
      <c r="BE269" s="299"/>
      <c r="BF269" s="299"/>
      <c r="BG269" s="299"/>
      <c r="BH269" s="299"/>
      <c r="BI269" s="299"/>
      <c r="BJ269" s="299"/>
      <c r="BK269" s="299"/>
      <c r="BL269" s="299"/>
      <c r="BM269" s="299"/>
      <c r="BN269" s="299"/>
      <c r="BO269" s="299"/>
      <c r="BP269" s="299"/>
      <c r="BQ269" s="299"/>
      <c r="BR269" s="299"/>
      <c r="BS269" s="299"/>
      <c r="BT269" s="299"/>
      <c r="BU269" s="299"/>
      <c r="BV269" s="299"/>
      <c r="BW269" s="299"/>
      <c r="BX269" s="299"/>
      <c r="BY269" s="299"/>
      <c r="BZ269" s="299"/>
      <c r="CA269" s="299"/>
    </row>
    <row r="270" spans="1:79" x14ac:dyDescent="0.25">
      <c r="A270" s="299"/>
      <c r="B270" s="299"/>
      <c r="C270" s="299"/>
      <c r="D270" s="299"/>
      <c r="E270" s="299"/>
      <c r="F270" s="299"/>
      <c r="G270" s="299"/>
      <c r="H270" s="299"/>
      <c r="I270" s="299"/>
      <c r="J270" s="299"/>
      <c r="K270" s="299"/>
      <c r="L270" s="299"/>
      <c r="M270" s="299"/>
      <c r="N270" s="299"/>
      <c r="O270" s="299"/>
      <c r="P270" s="299"/>
      <c r="Q270" s="299"/>
      <c r="R270" s="299"/>
      <c r="S270" s="299"/>
      <c r="T270" s="299"/>
      <c r="U270" s="299"/>
      <c r="V270" s="299"/>
      <c r="W270" s="299"/>
      <c r="X270" s="299"/>
      <c r="Y270" s="299"/>
      <c r="Z270" s="299"/>
      <c r="AA270" s="299"/>
      <c r="AB270" s="299"/>
      <c r="AC270" s="299"/>
      <c r="AD270" s="299"/>
      <c r="AE270" s="299"/>
      <c r="AF270" s="299"/>
      <c r="AG270" s="299"/>
      <c r="AH270" s="299"/>
      <c r="AI270" s="299"/>
      <c r="AJ270" s="299"/>
      <c r="AK270" s="299"/>
      <c r="AL270" s="299"/>
      <c r="AM270" s="299"/>
      <c r="AN270" s="299"/>
      <c r="AO270" s="299"/>
      <c r="AP270" s="299"/>
      <c r="AQ270" s="299"/>
      <c r="AR270" s="299"/>
      <c r="AS270" s="299"/>
      <c r="AT270" s="299"/>
      <c r="AU270" s="299"/>
      <c r="AV270" s="299"/>
      <c r="AW270" s="299"/>
      <c r="AX270" s="299"/>
      <c r="AY270" s="299"/>
      <c r="AZ270" s="299"/>
      <c r="BA270" s="299"/>
      <c r="BB270" s="299"/>
      <c r="BC270" s="299"/>
      <c r="BD270" s="299"/>
      <c r="BE270" s="299"/>
      <c r="BF270" s="299"/>
      <c r="BG270" s="299"/>
      <c r="BH270" s="299"/>
      <c r="BI270" s="299"/>
      <c r="BJ270" s="299"/>
      <c r="BK270" s="299"/>
      <c r="BL270" s="299"/>
      <c r="BM270" s="299"/>
      <c r="BN270" s="299"/>
      <c r="BO270" s="299"/>
      <c r="BP270" s="299"/>
      <c r="BQ270" s="299"/>
      <c r="BR270" s="299"/>
      <c r="BS270" s="299"/>
      <c r="BT270" s="299"/>
      <c r="BU270" s="299"/>
      <c r="BV270" s="299"/>
      <c r="BW270" s="299"/>
      <c r="BX270" s="299"/>
      <c r="BY270" s="299"/>
      <c r="BZ270" s="299"/>
      <c r="CA270" s="299"/>
    </row>
    <row r="271" spans="1:79" x14ac:dyDescent="0.25">
      <c r="A271" s="299"/>
      <c r="B271" s="299"/>
      <c r="C271" s="299"/>
      <c r="D271" s="299"/>
      <c r="E271" s="299"/>
      <c r="F271" s="299"/>
      <c r="G271" s="299"/>
      <c r="H271" s="299"/>
      <c r="I271" s="299"/>
      <c r="J271" s="299"/>
      <c r="K271" s="299"/>
      <c r="L271" s="299"/>
      <c r="M271" s="299"/>
      <c r="N271" s="299"/>
      <c r="O271" s="299"/>
      <c r="P271" s="299"/>
      <c r="Q271" s="299"/>
      <c r="R271" s="299"/>
      <c r="S271" s="299"/>
      <c r="T271" s="299"/>
      <c r="U271" s="299"/>
      <c r="V271" s="299"/>
      <c r="W271" s="299"/>
      <c r="X271" s="299"/>
      <c r="Y271" s="299"/>
      <c r="Z271" s="299"/>
      <c r="AA271" s="299"/>
      <c r="AB271" s="299"/>
      <c r="AC271" s="299"/>
      <c r="AD271" s="299"/>
      <c r="AE271" s="299"/>
      <c r="AF271" s="299"/>
      <c r="AG271" s="299"/>
      <c r="AH271" s="299"/>
      <c r="AI271" s="299"/>
      <c r="AJ271" s="299"/>
      <c r="AK271" s="299"/>
      <c r="AL271" s="299"/>
      <c r="AM271" s="299"/>
      <c r="AN271" s="299"/>
      <c r="AO271" s="299"/>
      <c r="AP271" s="299"/>
      <c r="AQ271" s="299"/>
      <c r="AR271" s="299"/>
      <c r="AS271" s="299"/>
      <c r="AT271" s="299"/>
      <c r="AU271" s="299"/>
      <c r="AV271" s="299"/>
      <c r="AW271" s="299"/>
      <c r="AX271" s="299"/>
      <c r="AY271" s="299"/>
      <c r="AZ271" s="299"/>
      <c r="BA271" s="299"/>
      <c r="BB271" s="299"/>
      <c r="BC271" s="299"/>
      <c r="BD271" s="299"/>
      <c r="BE271" s="299"/>
      <c r="BF271" s="299"/>
      <c r="BG271" s="299"/>
      <c r="BH271" s="299"/>
      <c r="BI271" s="299"/>
      <c r="BJ271" s="299"/>
      <c r="BK271" s="299"/>
      <c r="BL271" s="299"/>
      <c r="BM271" s="299"/>
      <c r="BN271" s="299"/>
      <c r="BO271" s="299"/>
      <c r="BP271" s="299"/>
      <c r="BQ271" s="299"/>
      <c r="BR271" s="299"/>
      <c r="BS271" s="299"/>
      <c r="BT271" s="299"/>
      <c r="BU271" s="299"/>
      <c r="BV271" s="299"/>
      <c r="BW271" s="299"/>
      <c r="BX271" s="299"/>
      <c r="BY271" s="299"/>
      <c r="BZ271" s="299"/>
      <c r="CA271" s="299"/>
    </row>
    <row r="272" spans="1:79" x14ac:dyDescent="0.25">
      <c r="A272" s="299"/>
      <c r="B272" s="299"/>
      <c r="C272" s="299"/>
      <c r="D272" s="299"/>
      <c r="E272" s="299"/>
      <c r="F272" s="299"/>
      <c r="G272" s="299"/>
      <c r="H272" s="299"/>
      <c r="I272" s="299"/>
      <c r="J272" s="299"/>
      <c r="K272" s="299"/>
      <c r="L272" s="299"/>
      <c r="M272" s="299"/>
      <c r="N272" s="299"/>
      <c r="O272" s="299"/>
      <c r="P272" s="299"/>
      <c r="Q272" s="299"/>
      <c r="R272" s="299"/>
      <c r="S272" s="299"/>
      <c r="T272" s="299"/>
      <c r="U272" s="299"/>
      <c r="V272" s="299"/>
      <c r="W272" s="299"/>
      <c r="X272" s="299"/>
      <c r="Y272" s="299"/>
      <c r="Z272" s="299"/>
      <c r="AA272" s="299"/>
      <c r="AB272" s="299"/>
      <c r="AC272" s="299"/>
      <c r="AD272" s="299"/>
      <c r="AE272" s="299"/>
      <c r="AF272" s="299"/>
      <c r="AG272" s="299"/>
      <c r="AH272" s="299"/>
      <c r="AI272" s="299"/>
      <c r="AJ272" s="299"/>
      <c r="AK272" s="299"/>
      <c r="AL272" s="299"/>
      <c r="AM272" s="299"/>
      <c r="AN272" s="299"/>
      <c r="AO272" s="299"/>
      <c r="AP272" s="299"/>
      <c r="AQ272" s="299"/>
      <c r="AR272" s="299"/>
      <c r="AS272" s="299"/>
      <c r="AT272" s="299"/>
      <c r="AU272" s="299"/>
      <c r="AV272" s="299"/>
      <c r="AW272" s="299"/>
      <c r="AX272" s="299"/>
      <c r="AY272" s="299"/>
      <c r="AZ272" s="299"/>
      <c r="BA272" s="299"/>
      <c r="BB272" s="299"/>
      <c r="BC272" s="299"/>
      <c r="BD272" s="299"/>
      <c r="BE272" s="299"/>
      <c r="BF272" s="299"/>
      <c r="BG272" s="299"/>
      <c r="BH272" s="299"/>
      <c r="BI272" s="299"/>
      <c r="BJ272" s="299"/>
      <c r="BK272" s="299"/>
      <c r="BL272" s="299"/>
      <c r="BM272" s="299"/>
      <c r="BN272" s="299"/>
      <c r="BO272" s="299"/>
      <c r="BP272" s="299"/>
      <c r="BQ272" s="299"/>
      <c r="BR272" s="299"/>
      <c r="BS272" s="299"/>
      <c r="BT272" s="299"/>
      <c r="BU272" s="299"/>
      <c r="BV272" s="299"/>
      <c r="BW272" s="299"/>
      <c r="BX272" s="299"/>
      <c r="BY272" s="299"/>
      <c r="BZ272" s="299"/>
      <c r="CA272" s="299"/>
    </row>
    <row r="273" spans="1:79" x14ac:dyDescent="0.25">
      <c r="A273" s="299"/>
      <c r="B273" s="299"/>
      <c r="C273" s="299"/>
      <c r="D273" s="299"/>
      <c r="E273" s="299"/>
      <c r="F273" s="299"/>
      <c r="G273" s="299"/>
      <c r="H273" s="299"/>
      <c r="I273" s="299"/>
      <c r="J273" s="299"/>
      <c r="K273" s="299"/>
      <c r="L273" s="299"/>
      <c r="M273" s="299"/>
      <c r="N273" s="299"/>
      <c r="O273" s="299"/>
      <c r="P273" s="299"/>
      <c r="Q273" s="299"/>
      <c r="R273" s="299"/>
      <c r="S273" s="299"/>
      <c r="T273" s="299"/>
      <c r="U273" s="299"/>
      <c r="V273" s="299"/>
      <c r="W273" s="299"/>
      <c r="X273" s="299"/>
      <c r="Y273" s="299"/>
      <c r="Z273" s="299"/>
      <c r="AA273" s="299"/>
      <c r="AB273" s="299"/>
      <c r="AC273" s="299"/>
      <c r="AD273" s="299"/>
      <c r="AE273" s="299"/>
      <c r="AF273" s="299"/>
      <c r="AG273" s="299"/>
      <c r="AH273" s="299"/>
      <c r="AI273" s="299"/>
      <c r="AJ273" s="299"/>
      <c r="AK273" s="299"/>
      <c r="AL273" s="299"/>
      <c r="AM273" s="299"/>
      <c r="AN273" s="299"/>
      <c r="AO273" s="299"/>
      <c r="AP273" s="299"/>
      <c r="AQ273" s="299"/>
      <c r="AR273" s="299"/>
      <c r="AS273" s="299"/>
      <c r="AT273" s="299"/>
      <c r="AU273" s="299"/>
      <c r="AV273" s="299"/>
      <c r="AW273" s="299"/>
      <c r="AX273" s="299"/>
      <c r="AY273" s="299"/>
      <c r="AZ273" s="299"/>
      <c r="BA273" s="299"/>
      <c r="BB273" s="299"/>
      <c r="BC273" s="299"/>
      <c r="BD273" s="299"/>
      <c r="BE273" s="299"/>
      <c r="BF273" s="299"/>
      <c r="BG273" s="299"/>
      <c r="BH273" s="299"/>
      <c r="BI273" s="299"/>
      <c r="BJ273" s="299"/>
      <c r="BK273" s="299"/>
      <c r="BL273" s="299"/>
      <c r="BM273" s="299"/>
      <c r="BN273" s="299"/>
      <c r="BO273" s="299"/>
      <c r="BP273" s="299"/>
      <c r="BQ273" s="299"/>
      <c r="BR273" s="299"/>
      <c r="BS273" s="299"/>
      <c r="BT273" s="299"/>
      <c r="BU273" s="299"/>
      <c r="BV273" s="299"/>
      <c r="BW273" s="299"/>
      <c r="BX273" s="299"/>
      <c r="BY273" s="299"/>
      <c r="BZ273" s="299"/>
      <c r="CA273" s="299"/>
    </row>
    <row r="274" spans="1:79" x14ac:dyDescent="0.25">
      <c r="A274" s="299"/>
      <c r="B274" s="299"/>
      <c r="C274" s="299"/>
      <c r="D274" s="299"/>
      <c r="E274" s="299"/>
      <c r="F274" s="299"/>
      <c r="G274" s="299"/>
      <c r="H274" s="299"/>
      <c r="I274" s="299"/>
      <c r="J274" s="299"/>
      <c r="K274" s="299"/>
      <c r="L274" s="299"/>
      <c r="M274" s="299"/>
      <c r="N274" s="299"/>
      <c r="O274" s="299"/>
      <c r="P274" s="299"/>
      <c r="Q274" s="299"/>
      <c r="R274" s="299"/>
      <c r="S274" s="299"/>
      <c r="T274" s="299"/>
      <c r="U274" s="299"/>
      <c r="V274" s="299"/>
      <c r="W274" s="299"/>
      <c r="X274" s="299"/>
      <c r="Y274" s="299"/>
      <c r="Z274" s="299"/>
      <c r="AA274" s="299"/>
      <c r="AB274" s="299"/>
      <c r="AC274" s="299"/>
      <c r="AD274" s="299"/>
      <c r="AE274" s="299"/>
      <c r="AF274" s="299"/>
      <c r="AG274" s="299"/>
      <c r="AH274" s="299"/>
      <c r="AI274" s="299"/>
      <c r="AJ274" s="299"/>
      <c r="AK274" s="299"/>
      <c r="AL274" s="299"/>
      <c r="AM274" s="299"/>
      <c r="AN274" s="299"/>
      <c r="AO274" s="299"/>
      <c r="AP274" s="299"/>
      <c r="AQ274" s="299"/>
      <c r="AR274" s="299"/>
      <c r="AS274" s="299"/>
      <c r="AT274" s="299"/>
      <c r="AU274" s="299"/>
      <c r="AV274" s="299"/>
      <c r="AW274" s="299"/>
      <c r="AX274" s="299"/>
      <c r="AY274" s="299"/>
      <c r="AZ274" s="299"/>
      <c r="BA274" s="299"/>
      <c r="BB274" s="299"/>
      <c r="BC274" s="299"/>
      <c r="BD274" s="299"/>
      <c r="BE274" s="299"/>
      <c r="BF274" s="299"/>
      <c r="BG274" s="299"/>
      <c r="BH274" s="299"/>
      <c r="BI274" s="299"/>
      <c r="BJ274" s="299"/>
      <c r="BK274" s="299"/>
      <c r="BL274" s="299"/>
      <c r="BM274" s="299"/>
      <c r="BN274" s="299"/>
      <c r="BO274" s="299"/>
      <c r="BP274" s="299"/>
      <c r="BQ274" s="299"/>
      <c r="BR274" s="299"/>
      <c r="BS274" s="299"/>
      <c r="BT274" s="299"/>
      <c r="BU274" s="299"/>
      <c r="BV274" s="299"/>
      <c r="BW274" s="299"/>
      <c r="BX274" s="299"/>
      <c r="BY274" s="299"/>
      <c r="BZ274" s="299"/>
      <c r="CA274" s="299"/>
    </row>
    <row r="275" spans="1:79" x14ac:dyDescent="0.25">
      <c r="A275" s="299"/>
      <c r="B275" s="299"/>
      <c r="C275" s="299"/>
      <c r="D275" s="299"/>
      <c r="E275" s="299"/>
      <c r="F275" s="299"/>
      <c r="G275" s="299"/>
      <c r="H275" s="299"/>
      <c r="I275" s="299"/>
      <c r="J275" s="299"/>
      <c r="K275" s="299"/>
      <c r="L275" s="299"/>
      <c r="M275" s="299"/>
      <c r="N275" s="299"/>
      <c r="O275" s="299"/>
      <c r="P275" s="299"/>
      <c r="Q275" s="299"/>
      <c r="R275" s="299"/>
      <c r="S275" s="299"/>
      <c r="T275" s="299"/>
      <c r="U275" s="299"/>
      <c r="V275" s="299"/>
      <c r="W275" s="299"/>
      <c r="X275" s="299"/>
      <c r="Y275" s="299"/>
      <c r="Z275" s="299"/>
      <c r="AA275" s="299"/>
      <c r="AB275" s="299"/>
      <c r="AC275" s="299"/>
      <c r="AD275" s="299"/>
      <c r="AE275" s="299"/>
      <c r="AF275" s="299"/>
      <c r="AG275" s="299"/>
      <c r="AH275" s="299"/>
      <c r="AI275" s="299"/>
      <c r="AJ275" s="299"/>
      <c r="AK275" s="299"/>
      <c r="AL275" s="299"/>
      <c r="AM275" s="299"/>
      <c r="AN275" s="299"/>
      <c r="AO275" s="299"/>
      <c r="AP275" s="299"/>
      <c r="AQ275" s="299"/>
      <c r="AR275" s="299"/>
      <c r="AS275" s="299"/>
      <c r="AT275" s="299"/>
      <c r="AU275" s="299"/>
      <c r="AV275" s="299"/>
      <c r="AW275" s="299"/>
      <c r="AX275" s="299"/>
      <c r="AY275" s="299"/>
      <c r="AZ275" s="299"/>
      <c r="BA275" s="299"/>
      <c r="BB275" s="299"/>
      <c r="BC275" s="299"/>
      <c r="BD275" s="299"/>
      <c r="BE275" s="299"/>
      <c r="BF275" s="299"/>
      <c r="BG275" s="299"/>
      <c r="BH275" s="299"/>
      <c r="BI275" s="299"/>
      <c r="BJ275" s="299"/>
      <c r="BK275" s="299"/>
      <c r="BL275" s="299"/>
      <c r="BM275" s="299"/>
      <c r="BN275" s="299"/>
      <c r="BO275" s="299"/>
      <c r="BP275" s="299"/>
      <c r="BQ275" s="299"/>
      <c r="BR275" s="299"/>
      <c r="BS275" s="299"/>
      <c r="BT275" s="299"/>
      <c r="BU275" s="299"/>
      <c r="BV275" s="299"/>
      <c r="BW275" s="299"/>
      <c r="BX275" s="299"/>
      <c r="BY275" s="299"/>
      <c r="BZ275" s="299"/>
      <c r="CA275" s="299"/>
    </row>
    <row r="276" spans="1:79" x14ac:dyDescent="0.25">
      <c r="A276" s="299"/>
      <c r="B276" s="299"/>
      <c r="C276" s="299"/>
      <c r="D276" s="299"/>
      <c r="E276" s="299"/>
      <c r="F276" s="299"/>
      <c r="G276" s="299"/>
      <c r="H276" s="299"/>
      <c r="I276" s="299"/>
      <c r="J276" s="299"/>
      <c r="K276" s="299"/>
      <c r="L276" s="299"/>
      <c r="M276" s="299"/>
      <c r="N276" s="299"/>
      <c r="O276" s="299"/>
      <c r="P276" s="299"/>
      <c r="Q276" s="299"/>
      <c r="R276" s="299"/>
      <c r="S276" s="299"/>
      <c r="T276" s="299"/>
      <c r="U276" s="299"/>
      <c r="V276" s="299"/>
      <c r="W276" s="299"/>
      <c r="X276" s="299"/>
      <c r="Y276" s="299"/>
      <c r="Z276" s="299"/>
      <c r="AA276" s="299"/>
      <c r="AB276" s="299"/>
      <c r="AC276" s="299"/>
      <c r="AD276" s="299"/>
      <c r="AE276" s="299"/>
      <c r="AF276" s="299"/>
      <c r="AG276" s="299"/>
      <c r="AH276" s="299"/>
      <c r="AI276" s="299"/>
      <c r="AJ276" s="299"/>
      <c r="AK276" s="299"/>
      <c r="AL276" s="299"/>
      <c r="AM276" s="299"/>
      <c r="AN276" s="299"/>
      <c r="AO276" s="299"/>
      <c r="AP276" s="299"/>
      <c r="AQ276" s="299"/>
      <c r="AR276" s="299"/>
      <c r="AS276" s="299"/>
      <c r="AT276" s="299"/>
      <c r="AU276" s="299"/>
      <c r="AV276" s="299"/>
      <c r="AW276" s="299"/>
      <c r="AX276" s="299"/>
      <c r="AY276" s="299"/>
      <c r="AZ276" s="299"/>
      <c r="BA276" s="299"/>
      <c r="BB276" s="299"/>
      <c r="BC276" s="299"/>
      <c r="BD276" s="299"/>
      <c r="BE276" s="299"/>
      <c r="BF276" s="299"/>
      <c r="BG276" s="299"/>
      <c r="BH276" s="299"/>
      <c r="BI276" s="299"/>
      <c r="BJ276" s="299"/>
      <c r="BK276" s="299"/>
      <c r="BL276" s="299"/>
      <c r="BM276" s="299"/>
      <c r="BN276" s="299"/>
      <c r="BO276" s="299"/>
      <c r="BP276" s="299"/>
      <c r="BQ276" s="299"/>
      <c r="BR276" s="299"/>
      <c r="BS276" s="299"/>
      <c r="BT276" s="299"/>
      <c r="BU276" s="299"/>
      <c r="BV276" s="299"/>
      <c r="BW276" s="299"/>
      <c r="BX276" s="299"/>
      <c r="BY276" s="299"/>
      <c r="BZ276" s="299"/>
      <c r="CA276" s="299"/>
    </row>
    <row r="277" spans="1:79" x14ac:dyDescent="0.25">
      <c r="A277" s="299"/>
      <c r="B277" s="299"/>
      <c r="C277" s="299"/>
      <c r="D277" s="299"/>
      <c r="E277" s="299"/>
      <c r="F277" s="299"/>
      <c r="G277" s="299"/>
      <c r="H277" s="299"/>
      <c r="I277" s="299"/>
      <c r="J277" s="299"/>
      <c r="K277" s="299"/>
      <c r="L277" s="299"/>
      <c r="M277" s="299"/>
      <c r="N277" s="299"/>
      <c r="O277" s="299"/>
      <c r="P277" s="299"/>
      <c r="Q277" s="299"/>
      <c r="R277" s="299"/>
      <c r="S277" s="299"/>
      <c r="T277" s="299"/>
      <c r="U277" s="299"/>
      <c r="V277" s="299"/>
      <c r="W277" s="299"/>
      <c r="X277" s="299"/>
      <c r="Y277" s="299"/>
      <c r="Z277" s="299"/>
      <c r="AA277" s="299"/>
      <c r="AB277" s="299"/>
      <c r="AC277" s="299"/>
      <c r="AD277" s="299"/>
      <c r="AE277" s="299"/>
      <c r="AF277" s="299"/>
      <c r="AG277" s="299"/>
      <c r="AH277" s="299"/>
      <c r="AI277" s="299"/>
      <c r="AJ277" s="299"/>
      <c r="AK277" s="299"/>
      <c r="AL277" s="299"/>
      <c r="AM277" s="299"/>
      <c r="AN277" s="299"/>
      <c r="AO277" s="299"/>
      <c r="AP277" s="299"/>
      <c r="AQ277" s="299"/>
      <c r="AR277" s="299"/>
      <c r="AS277" s="299"/>
      <c r="AT277" s="299"/>
      <c r="AU277" s="299"/>
      <c r="AV277" s="299"/>
      <c r="AW277" s="299"/>
      <c r="AX277" s="299"/>
      <c r="AY277" s="299"/>
      <c r="AZ277" s="299"/>
      <c r="BA277" s="299"/>
      <c r="BB277" s="299"/>
      <c r="BC277" s="299"/>
      <c r="BD277" s="299"/>
      <c r="BE277" s="299"/>
      <c r="BF277" s="299"/>
      <c r="BG277" s="299"/>
      <c r="BH277" s="299"/>
      <c r="BI277" s="299"/>
      <c r="BJ277" s="299"/>
      <c r="BK277" s="299"/>
      <c r="BL277" s="299"/>
      <c r="BM277" s="299"/>
      <c r="BN277" s="299"/>
      <c r="BO277" s="299"/>
      <c r="BP277" s="299"/>
      <c r="BQ277" s="299"/>
      <c r="BR277" s="299"/>
      <c r="BS277" s="299"/>
      <c r="BT277" s="299"/>
      <c r="BU277" s="299"/>
      <c r="BV277" s="299"/>
      <c r="BW277" s="299"/>
      <c r="BX277" s="299"/>
      <c r="BY277" s="299"/>
      <c r="BZ277" s="299"/>
      <c r="CA277" s="299"/>
    </row>
    <row r="278" spans="1:79" x14ac:dyDescent="0.25">
      <c r="A278" s="299"/>
      <c r="B278" s="299"/>
      <c r="C278" s="299"/>
      <c r="D278" s="299"/>
      <c r="E278" s="299"/>
      <c r="F278" s="299"/>
      <c r="G278" s="299"/>
      <c r="H278" s="299"/>
      <c r="I278" s="299"/>
      <c r="J278" s="299"/>
      <c r="K278" s="299"/>
      <c r="L278" s="299"/>
      <c r="M278" s="299"/>
      <c r="N278" s="299"/>
      <c r="O278" s="299"/>
      <c r="P278" s="299"/>
      <c r="Q278" s="299"/>
      <c r="R278" s="299"/>
      <c r="S278" s="299"/>
      <c r="T278" s="299"/>
      <c r="U278" s="299"/>
      <c r="V278" s="299"/>
      <c r="W278" s="299"/>
      <c r="X278" s="299"/>
      <c r="Y278" s="299"/>
      <c r="Z278" s="299"/>
      <c r="AA278" s="299"/>
      <c r="AB278" s="299"/>
      <c r="AC278" s="299"/>
      <c r="AD278" s="299"/>
      <c r="AE278" s="299"/>
      <c r="AF278" s="299"/>
      <c r="AG278" s="299"/>
      <c r="AH278" s="299"/>
      <c r="AI278" s="299"/>
      <c r="AJ278" s="299"/>
      <c r="AK278" s="299"/>
      <c r="AL278" s="299"/>
      <c r="AM278" s="299"/>
      <c r="AN278" s="299"/>
      <c r="AO278" s="299"/>
      <c r="AP278" s="299"/>
      <c r="AQ278" s="299"/>
      <c r="AR278" s="299"/>
      <c r="AS278" s="299"/>
      <c r="AT278" s="299"/>
      <c r="AU278" s="299"/>
      <c r="AV278" s="299"/>
      <c r="AW278" s="299"/>
      <c r="AX278" s="299"/>
      <c r="AY278" s="299"/>
      <c r="AZ278" s="299"/>
      <c r="BA278" s="299"/>
      <c r="BB278" s="299"/>
      <c r="BC278" s="299"/>
      <c r="BD278" s="299"/>
      <c r="BE278" s="299"/>
      <c r="BF278" s="299"/>
      <c r="BG278" s="299"/>
      <c r="BH278" s="299"/>
      <c r="BI278" s="299"/>
      <c r="BJ278" s="299"/>
      <c r="BK278" s="299"/>
      <c r="BL278" s="299"/>
      <c r="BM278" s="299"/>
      <c r="BN278" s="299"/>
      <c r="BO278" s="299"/>
      <c r="BP278" s="299"/>
      <c r="BQ278" s="299"/>
      <c r="BR278" s="299"/>
      <c r="BS278" s="299"/>
      <c r="BT278" s="299"/>
      <c r="BU278" s="299"/>
      <c r="BV278" s="299"/>
      <c r="BW278" s="299"/>
      <c r="BX278" s="299"/>
      <c r="BY278" s="299"/>
      <c r="BZ278" s="299"/>
      <c r="CA278" s="299"/>
    </row>
    <row r="279" spans="1:79" x14ac:dyDescent="0.25">
      <c r="A279" s="299"/>
      <c r="B279" s="299"/>
      <c r="C279" s="299"/>
      <c r="D279" s="299"/>
      <c r="E279" s="299"/>
      <c r="F279" s="299"/>
      <c r="G279" s="299"/>
      <c r="H279" s="299"/>
      <c r="I279" s="299"/>
      <c r="J279" s="299"/>
      <c r="K279" s="299"/>
      <c r="L279" s="299"/>
      <c r="M279" s="299"/>
      <c r="N279" s="299"/>
      <c r="O279" s="299"/>
      <c r="P279" s="299"/>
      <c r="Q279" s="299"/>
      <c r="R279" s="299"/>
      <c r="S279" s="299"/>
      <c r="T279" s="299"/>
      <c r="U279" s="299"/>
      <c r="V279" s="299"/>
      <c r="W279" s="299"/>
      <c r="X279" s="299"/>
      <c r="Y279" s="299"/>
      <c r="Z279" s="299"/>
      <c r="AA279" s="299"/>
      <c r="AB279" s="299"/>
      <c r="AC279" s="299"/>
      <c r="AD279" s="299"/>
      <c r="AE279" s="299"/>
      <c r="AF279" s="299"/>
      <c r="AG279" s="299"/>
      <c r="AH279" s="299"/>
      <c r="AI279" s="299"/>
      <c r="AJ279" s="299"/>
      <c r="AK279" s="299"/>
      <c r="AL279" s="299"/>
      <c r="AM279" s="299"/>
      <c r="AN279" s="299"/>
      <c r="AO279" s="299"/>
      <c r="AP279" s="299"/>
      <c r="AQ279" s="299"/>
      <c r="AR279" s="299"/>
      <c r="AS279" s="299"/>
      <c r="AT279" s="299"/>
      <c r="AU279" s="299"/>
      <c r="AV279" s="299"/>
      <c r="AW279" s="299"/>
      <c r="AX279" s="299"/>
      <c r="AY279" s="299"/>
      <c r="AZ279" s="299"/>
      <c r="BA279" s="299"/>
      <c r="BB279" s="299"/>
      <c r="BC279" s="299"/>
      <c r="BD279" s="299"/>
      <c r="BE279" s="299"/>
      <c r="BF279" s="299"/>
      <c r="BG279" s="299"/>
      <c r="BH279" s="299"/>
      <c r="BI279" s="299"/>
      <c r="BJ279" s="299"/>
      <c r="BK279" s="299"/>
      <c r="BL279" s="299"/>
      <c r="BM279" s="299"/>
      <c r="BN279" s="299"/>
      <c r="BO279" s="299"/>
      <c r="BP279" s="299"/>
      <c r="BQ279" s="299"/>
      <c r="BR279" s="299"/>
      <c r="BS279" s="299"/>
      <c r="BT279" s="299"/>
      <c r="BU279" s="299"/>
      <c r="BV279" s="299"/>
      <c r="BW279" s="299"/>
      <c r="BX279" s="299"/>
      <c r="BY279" s="299"/>
      <c r="BZ279" s="299"/>
      <c r="CA279" s="299"/>
    </row>
    <row r="280" spans="1:79" x14ac:dyDescent="0.25">
      <c r="A280" s="299"/>
      <c r="B280" s="299"/>
      <c r="C280" s="299"/>
      <c r="D280" s="299"/>
      <c r="E280" s="299"/>
      <c r="F280" s="299"/>
      <c r="G280" s="299"/>
      <c r="H280" s="299"/>
      <c r="I280" s="299"/>
      <c r="J280" s="299"/>
      <c r="K280" s="299"/>
      <c r="L280" s="299"/>
      <c r="M280" s="299"/>
      <c r="N280" s="299"/>
      <c r="O280" s="299"/>
      <c r="P280" s="299"/>
      <c r="Q280" s="299"/>
      <c r="R280" s="299"/>
      <c r="S280" s="299"/>
      <c r="T280" s="299"/>
      <c r="U280" s="299"/>
      <c r="V280" s="299"/>
      <c r="W280" s="299"/>
      <c r="X280" s="299"/>
      <c r="Y280" s="299"/>
      <c r="Z280" s="299"/>
      <c r="AA280" s="299"/>
      <c r="AB280" s="299"/>
      <c r="AC280" s="299"/>
      <c r="AD280" s="299"/>
      <c r="AE280" s="299"/>
      <c r="AF280" s="299"/>
      <c r="AG280" s="299"/>
      <c r="AH280" s="299"/>
      <c r="AI280" s="299"/>
      <c r="AJ280" s="299"/>
      <c r="AK280" s="299"/>
      <c r="AL280" s="299"/>
      <c r="AM280" s="299"/>
      <c r="AN280" s="299"/>
      <c r="AO280" s="299"/>
      <c r="AP280" s="299"/>
      <c r="AQ280" s="299"/>
      <c r="AR280" s="299"/>
      <c r="AS280" s="299"/>
      <c r="AT280" s="299"/>
      <c r="AU280" s="299"/>
      <c r="AV280" s="299"/>
      <c r="AW280" s="299"/>
      <c r="AX280" s="299"/>
      <c r="AY280" s="299"/>
      <c r="AZ280" s="299"/>
      <c r="BA280" s="299"/>
      <c r="BB280" s="299"/>
      <c r="BC280" s="299"/>
      <c r="BD280" s="299"/>
      <c r="BE280" s="299"/>
      <c r="BF280" s="299"/>
      <c r="BG280" s="299"/>
      <c r="BH280" s="299"/>
      <c r="BI280" s="299"/>
      <c r="BJ280" s="299"/>
      <c r="BK280" s="299"/>
      <c r="BL280" s="299"/>
      <c r="BM280" s="299"/>
      <c r="BN280" s="299"/>
      <c r="BO280" s="299"/>
      <c r="BP280" s="299"/>
      <c r="BQ280" s="299"/>
      <c r="BR280" s="299"/>
      <c r="BS280" s="299"/>
      <c r="BT280" s="299"/>
      <c r="BU280" s="299"/>
      <c r="BV280" s="299"/>
      <c r="BW280" s="299"/>
      <c r="BX280" s="299"/>
      <c r="BY280" s="299"/>
      <c r="BZ280" s="299"/>
      <c r="CA280" s="299"/>
    </row>
    <row r="281" spans="1:79" x14ac:dyDescent="0.25">
      <c r="A281" s="299"/>
      <c r="B281" s="299"/>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299"/>
      <c r="AT281" s="299"/>
      <c r="AU281" s="299"/>
      <c r="AV281" s="299"/>
      <c r="AW281" s="299"/>
      <c r="AX281" s="299"/>
      <c r="AY281" s="299"/>
      <c r="AZ281" s="299"/>
      <c r="BA281" s="299"/>
      <c r="BB281" s="299"/>
      <c r="BC281" s="299"/>
      <c r="BD281" s="299"/>
      <c r="BE281" s="299"/>
      <c r="BF281" s="299"/>
      <c r="BG281" s="299"/>
      <c r="BH281" s="299"/>
      <c r="BI281" s="299"/>
      <c r="BJ281" s="299"/>
      <c r="BK281" s="299"/>
      <c r="BL281" s="299"/>
      <c r="BM281" s="299"/>
      <c r="BN281" s="299"/>
      <c r="BO281" s="299"/>
      <c r="BP281" s="299"/>
      <c r="BQ281" s="299"/>
      <c r="BR281" s="299"/>
      <c r="BS281" s="299"/>
      <c r="BT281" s="299"/>
      <c r="BU281" s="299"/>
      <c r="BV281" s="299"/>
      <c r="BW281" s="299"/>
      <c r="BX281" s="299"/>
      <c r="BY281" s="299"/>
      <c r="BZ281" s="299"/>
      <c r="CA281" s="299"/>
    </row>
    <row r="282" spans="1:79" x14ac:dyDescent="0.25">
      <c r="A282" s="299"/>
      <c r="B282" s="299"/>
      <c r="C282" s="299"/>
      <c r="D282" s="299"/>
      <c r="E282" s="299"/>
      <c r="F282" s="299"/>
      <c r="G282" s="299"/>
      <c r="H282" s="299"/>
      <c r="I282" s="299"/>
      <c r="J282" s="299"/>
      <c r="K282" s="299"/>
      <c r="L282" s="299"/>
      <c r="M282" s="299"/>
      <c r="N282" s="299"/>
      <c r="O282" s="299"/>
      <c r="P282" s="299"/>
      <c r="Q282" s="299"/>
      <c r="R282" s="299"/>
      <c r="S282" s="299"/>
      <c r="T282" s="299"/>
      <c r="U282" s="299"/>
      <c r="V282" s="299"/>
      <c r="W282" s="299"/>
      <c r="X282" s="299"/>
      <c r="Y282" s="299"/>
      <c r="Z282" s="299"/>
      <c r="AA282" s="299"/>
      <c r="AB282" s="299"/>
      <c r="AC282" s="299"/>
      <c r="AD282" s="299"/>
      <c r="AE282" s="299"/>
      <c r="AF282" s="299"/>
      <c r="AG282" s="299"/>
      <c r="AH282" s="299"/>
      <c r="AI282" s="299"/>
      <c r="AJ282" s="299"/>
      <c r="AK282" s="299"/>
      <c r="AL282" s="299"/>
      <c r="AM282" s="299"/>
      <c r="AN282" s="299"/>
      <c r="AO282" s="299"/>
      <c r="AP282" s="299"/>
      <c r="AQ282" s="299"/>
      <c r="AR282" s="299"/>
      <c r="AS282" s="299"/>
      <c r="AT282" s="299"/>
      <c r="AU282" s="299"/>
      <c r="AV282" s="299"/>
      <c r="AW282" s="299"/>
      <c r="AX282" s="299"/>
      <c r="AY282" s="299"/>
      <c r="AZ282" s="299"/>
      <c r="BA282" s="299"/>
      <c r="BB282" s="299"/>
      <c r="BC282" s="299"/>
      <c r="BD282" s="299"/>
      <c r="BE282" s="299"/>
      <c r="BF282" s="299"/>
      <c r="BG282" s="299"/>
      <c r="BH282" s="299"/>
      <c r="BI282" s="299"/>
      <c r="BJ282" s="299"/>
      <c r="BK282" s="299"/>
      <c r="BL282" s="299"/>
      <c r="BM282" s="299"/>
      <c r="BN282" s="299"/>
      <c r="BO282" s="299"/>
      <c r="BP282" s="299"/>
      <c r="BQ282" s="299"/>
      <c r="BR282" s="299"/>
      <c r="BS282" s="299"/>
      <c r="BT282" s="299"/>
      <c r="BU282" s="299"/>
      <c r="BV282" s="299"/>
      <c r="BW282" s="299"/>
      <c r="BX282" s="299"/>
      <c r="BY282" s="299"/>
      <c r="BZ282" s="299"/>
      <c r="CA282" s="299"/>
    </row>
    <row r="283" spans="1:79" x14ac:dyDescent="0.25">
      <c r="A283" s="299"/>
      <c r="B283" s="299"/>
      <c r="C283" s="299"/>
      <c r="D283" s="299"/>
      <c r="E283" s="299"/>
      <c r="F283" s="299"/>
      <c r="G283" s="299"/>
      <c r="H283" s="299"/>
      <c r="I283" s="299"/>
      <c r="J283" s="299"/>
      <c r="K283" s="299"/>
      <c r="L283" s="299"/>
      <c r="M283" s="299"/>
      <c r="N283" s="299"/>
      <c r="O283" s="299"/>
      <c r="P283" s="299"/>
      <c r="Q283" s="299"/>
      <c r="R283" s="299"/>
      <c r="S283" s="299"/>
      <c r="T283" s="299"/>
      <c r="U283" s="299"/>
      <c r="V283" s="299"/>
      <c r="W283" s="299"/>
      <c r="X283" s="299"/>
      <c r="Y283" s="299"/>
      <c r="Z283" s="299"/>
      <c r="AA283" s="299"/>
      <c r="AB283" s="299"/>
      <c r="AC283" s="299"/>
      <c r="AD283" s="299"/>
      <c r="AE283" s="299"/>
      <c r="AF283" s="299"/>
      <c r="AG283" s="299"/>
      <c r="AH283" s="299"/>
      <c r="AI283" s="299"/>
      <c r="AJ283" s="299"/>
      <c r="AK283" s="299"/>
      <c r="AL283" s="299"/>
      <c r="AM283" s="299"/>
      <c r="AN283" s="299"/>
      <c r="AO283" s="299"/>
      <c r="AP283" s="299"/>
      <c r="AQ283" s="299"/>
      <c r="AR283" s="299"/>
      <c r="AS283" s="299"/>
      <c r="AT283" s="299"/>
      <c r="AU283" s="299"/>
      <c r="AV283" s="299"/>
      <c r="AW283" s="299"/>
      <c r="AX283" s="299"/>
      <c r="AY283" s="299"/>
      <c r="AZ283" s="299"/>
      <c r="BA283" s="299"/>
      <c r="BB283" s="299"/>
      <c r="BC283" s="299"/>
      <c r="BD283" s="299"/>
      <c r="BE283" s="299"/>
      <c r="BF283" s="299"/>
      <c r="BG283" s="299"/>
      <c r="BH283" s="299"/>
      <c r="BI283" s="299"/>
      <c r="BJ283" s="299"/>
      <c r="BK283" s="299"/>
      <c r="BL283" s="299"/>
      <c r="BM283" s="299"/>
      <c r="BN283" s="299"/>
      <c r="BO283" s="299"/>
      <c r="BP283" s="299"/>
      <c r="BQ283" s="299"/>
      <c r="BR283" s="299"/>
      <c r="BS283" s="299"/>
      <c r="BT283" s="299"/>
      <c r="BU283" s="299"/>
      <c r="BV283" s="299"/>
      <c r="BW283" s="299"/>
      <c r="BX283" s="299"/>
      <c r="BY283" s="299"/>
      <c r="BZ283" s="299"/>
      <c r="CA283" s="299"/>
    </row>
    <row r="284" spans="1:79" x14ac:dyDescent="0.25">
      <c r="A284" s="299"/>
      <c r="B284" s="299"/>
      <c r="C284" s="299"/>
      <c r="D284" s="299"/>
      <c r="E284" s="299"/>
      <c r="F284" s="299"/>
      <c r="G284" s="299"/>
      <c r="H284" s="299"/>
      <c r="I284" s="299"/>
      <c r="J284" s="299"/>
      <c r="K284" s="299"/>
      <c r="L284" s="299"/>
      <c r="M284" s="299"/>
      <c r="N284" s="299"/>
      <c r="O284" s="299"/>
      <c r="P284" s="299"/>
      <c r="Q284" s="299"/>
      <c r="R284" s="299"/>
      <c r="S284" s="299"/>
      <c r="T284" s="299"/>
      <c r="U284" s="299"/>
      <c r="V284" s="299"/>
      <c r="W284" s="299"/>
      <c r="X284" s="299"/>
      <c r="Y284" s="299"/>
      <c r="Z284" s="299"/>
      <c r="AA284" s="299"/>
      <c r="AB284" s="299"/>
      <c r="AC284" s="299"/>
      <c r="AD284" s="299"/>
      <c r="AE284" s="299"/>
      <c r="AF284" s="299"/>
      <c r="AG284" s="299"/>
      <c r="AH284" s="299"/>
      <c r="AI284" s="299"/>
      <c r="AJ284" s="299"/>
      <c r="AK284" s="299"/>
      <c r="AL284" s="299"/>
      <c r="AM284" s="299"/>
      <c r="AN284" s="299"/>
      <c r="AO284" s="299"/>
      <c r="AP284" s="299"/>
      <c r="AQ284" s="299"/>
      <c r="AR284" s="299"/>
      <c r="AS284" s="299"/>
      <c r="AT284" s="299"/>
      <c r="AU284" s="299"/>
      <c r="AV284" s="299"/>
      <c r="AW284" s="299"/>
      <c r="AX284" s="299"/>
      <c r="AY284" s="299"/>
      <c r="AZ284" s="299"/>
      <c r="BA284" s="299"/>
      <c r="BB284" s="299"/>
      <c r="BC284" s="299"/>
      <c r="BD284" s="299"/>
      <c r="BE284" s="299"/>
      <c r="BF284" s="299"/>
      <c r="BG284" s="299"/>
      <c r="BH284" s="299"/>
      <c r="BI284" s="299"/>
      <c r="BJ284" s="299"/>
      <c r="BK284" s="299"/>
      <c r="BL284" s="299"/>
      <c r="BM284" s="299"/>
      <c r="BN284" s="299"/>
      <c r="BO284" s="299"/>
      <c r="BP284" s="299"/>
      <c r="BQ284" s="299"/>
      <c r="BR284" s="299"/>
      <c r="BS284" s="299"/>
      <c r="BT284" s="299"/>
      <c r="BU284" s="299"/>
      <c r="BV284" s="299"/>
      <c r="BW284" s="299"/>
      <c r="BX284" s="299"/>
      <c r="BY284" s="299"/>
      <c r="BZ284" s="299"/>
      <c r="CA284" s="299"/>
    </row>
    <row r="285" spans="1:79" x14ac:dyDescent="0.25">
      <c r="A285" s="299"/>
      <c r="B285" s="299"/>
      <c r="C285" s="299"/>
      <c r="D285" s="299"/>
      <c r="E285" s="299"/>
      <c r="F285" s="299"/>
      <c r="G285" s="299"/>
      <c r="H285" s="299"/>
      <c r="I285" s="299"/>
      <c r="J285" s="299"/>
      <c r="K285" s="299"/>
      <c r="L285" s="299"/>
      <c r="M285" s="299"/>
      <c r="N285" s="299"/>
      <c r="O285" s="299"/>
      <c r="P285" s="299"/>
      <c r="Q285" s="299"/>
      <c r="R285" s="299"/>
      <c r="S285" s="299"/>
      <c r="T285" s="299"/>
      <c r="U285" s="299"/>
      <c r="V285" s="299"/>
      <c r="W285" s="299"/>
      <c r="X285" s="299"/>
      <c r="Y285" s="299"/>
      <c r="Z285" s="299"/>
      <c r="AA285" s="299"/>
      <c r="AB285" s="299"/>
      <c r="AC285" s="299"/>
      <c r="AD285" s="299"/>
      <c r="AE285" s="299"/>
      <c r="AF285" s="299"/>
      <c r="AG285" s="299"/>
      <c r="AH285" s="299"/>
      <c r="AI285" s="299"/>
      <c r="AJ285" s="299"/>
      <c r="AK285" s="299"/>
      <c r="AL285" s="299"/>
      <c r="AM285" s="299"/>
      <c r="AN285" s="299"/>
      <c r="AO285" s="299"/>
      <c r="AP285" s="299"/>
      <c r="AQ285" s="299"/>
      <c r="AR285" s="299"/>
      <c r="AS285" s="299"/>
      <c r="AT285" s="299"/>
      <c r="AU285" s="299"/>
      <c r="AV285" s="299"/>
      <c r="AW285" s="299"/>
      <c r="AX285" s="299"/>
      <c r="AY285" s="299"/>
      <c r="AZ285" s="299"/>
      <c r="BA285" s="299"/>
      <c r="BB285" s="299"/>
      <c r="BC285" s="299"/>
      <c r="BD285" s="299"/>
      <c r="BE285" s="299"/>
      <c r="BF285" s="299"/>
      <c r="BG285" s="299"/>
      <c r="BH285" s="299"/>
      <c r="BI285" s="299"/>
      <c r="BJ285" s="299"/>
      <c r="BK285" s="299"/>
      <c r="BL285" s="299"/>
      <c r="BM285" s="299"/>
      <c r="BN285" s="299"/>
      <c r="BO285" s="299"/>
      <c r="BP285" s="299"/>
      <c r="BQ285" s="299"/>
      <c r="BR285" s="299"/>
      <c r="BS285" s="299"/>
      <c r="BT285" s="299"/>
      <c r="BU285" s="299"/>
      <c r="BV285" s="299"/>
      <c r="BW285" s="299"/>
      <c r="BX285" s="299"/>
      <c r="BY285" s="299"/>
      <c r="BZ285" s="299"/>
      <c r="CA285" s="299"/>
    </row>
    <row r="286" spans="1:79" x14ac:dyDescent="0.25">
      <c r="A286" s="299"/>
      <c r="B286" s="299"/>
      <c r="C286" s="299"/>
      <c r="D286" s="299"/>
      <c r="E286" s="299"/>
      <c r="F286" s="299"/>
      <c r="G286" s="299"/>
      <c r="H286" s="299"/>
      <c r="I286" s="299"/>
      <c r="J286" s="299"/>
      <c r="K286" s="299"/>
      <c r="L286" s="299"/>
      <c r="M286" s="299"/>
      <c r="N286" s="299"/>
      <c r="O286" s="299"/>
      <c r="P286" s="299"/>
      <c r="Q286" s="299"/>
      <c r="R286" s="299"/>
      <c r="S286" s="299"/>
      <c r="T286" s="299"/>
      <c r="U286" s="299"/>
      <c r="V286" s="299"/>
      <c r="W286" s="299"/>
      <c r="X286" s="299"/>
      <c r="Y286" s="299"/>
      <c r="Z286" s="299"/>
      <c r="AA286" s="299"/>
      <c r="AB286" s="299"/>
      <c r="AC286" s="299"/>
      <c r="AD286" s="299"/>
      <c r="AE286" s="299"/>
      <c r="AF286" s="299"/>
      <c r="AG286" s="299"/>
      <c r="AH286" s="299"/>
      <c r="AI286" s="299"/>
      <c r="AJ286" s="299"/>
      <c r="AK286" s="299"/>
      <c r="AL286" s="299"/>
      <c r="AM286" s="299"/>
      <c r="AN286" s="299"/>
      <c r="AO286" s="299"/>
      <c r="AP286" s="299"/>
      <c r="AQ286" s="299"/>
      <c r="AR286" s="299"/>
      <c r="AS286" s="299"/>
      <c r="AT286" s="299"/>
      <c r="AU286" s="299"/>
      <c r="AV286" s="299"/>
      <c r="AW286" s="299"/>
      <c r="AX286" s="299"/>
      <c r="AY286" s="299"/>
      <c r="AZ286" s="299"/>
      <c r="BA286" s="299"/>
      <c r="BB286" s="299"/>
      <c r="BC286" s="299"/>
      <c r="BD286" s="299"/>
      <c r="BE286" s="299"/>
      <c r="BF286" s="299"/>
      <c r="BG286" s="299"/>
      <c r="BH286" s="299"/>
      <c r="BI286" s="299"/>
      <c r="BJ286" s="299"/>
      <c r="BK286" s="299"/>
      <c r="BL286" s="299"/>
      <c r="BM286" s="299"/>
      <c r="BN286" s="299"/>
      <c r="BO286" s="299"/>
      <c r="BP286" s="299"/>
      <c r="BQ286" s="299"/>
      <c r="BR286" s="299"/>
      <c r="BS286" s="299"/>
      <c r="BT286" s="299"/>
      <c r="BU286" s="299"/>
      <c r="BV286" s="299"/>
      <c r="BW286" s="299"/>
      <c r="BX286" s="299"/>
      <c r="BY286" s="299"/>
      <c r="BZ286" s="299"/>
      <c r="CA286" s="299"/>
    </row>
    <row r="287" spans="1:79" x14ac:dyDescent="0.25">
      <c r="A287" s="299"/>
      <c r="B287" s="299"/>
      <c r="C287" s="299"/>
      <c r="D287" s="299"/>
      <c r="E287" s="299"/>
      <c r="F287" s="299"/>
      <c r="G287" s="299"/>
      <c r="H287" s="299"/>
      <c r="I287" s="299"/>
      <c r="J287" s="299"/>
      <c r="K287" s="299"/>
      <c r="L287" s="299"/>
      <c r="M287" s="299"/>
      <c r="N287" s="299"/>
      <c r="O287" s="299"/>
      <c r="P287" s="299"/>
      <c r="Q287" s="299"/>
      <c r="R287" s="299"/>
      <c r="S287" s="299"/>
      <c r="T287" s="299"/>
      <c r="U287" s="299"/>
      <c r="V287" s="299"/>
      <c r="W287" s="299"/>
      <c r="X287" s="299"/>
      <c r="Y287" s="299"/>
      <c r="Z287" s="299"/>
      <c r="AA287" s="299"/>
      <c r="AB287" s="299"/>
      <c r="AC287" s="299"/>
      <c r="AD287" s="299"/>
      <c r="AE287" s="299"/>
      <c r="AF287" s="299"/>
      <c r="AG287" s="299"/>
      <c r="AH287" s="299"/>
      <c r="AI287" s="299"/>
      <c r="AJ287" s="299"/>
      <c r="AK287" s="299"/>
      <c r="AL287" s="299"/>
      <c r="AM287" s="299"/>
      <c r="AN287" s="299"/>
      <c r="AO287" s="299"/>
      <c r="AP287" s="299"/>
      <c r="AQ287" s="299"/>
      <c r="AR287" s="299"/>
      <c r="AS287" s="299"/>
      <c r="AT287" s="299"/>
      <c r="AU287" s="299"/>
      <c r="AV287" s="299"/>
      <c r="AW287" s="299"/>
      <c r="AX287" s="299"/>
      <c r="AY287" s="299"/>
      <c r="AZ287" s="299"/>
      <c r="BA287" s="299"/>
      <c r="BB287" s="299"/>
      <c r="BC287" s="299"/>
      <c r="BD287" s="299"/>
      <c r="BE287" s="299"/>
      <c r="BF287" s="299"/>
      <c r="BG287" s="299"/>
      <c r="BH287" s="299"/>
      <c r="BI287" s="299"/>
      <c r="BJ287" s="299"/>
      <c r="BK287" s="299"/>
      <c r="BL287" s="299"/>
      <c r="BM287" s="299"/>
      <c r="BN287" s="299"/>
      <c r="BO287" s="299"/>
      <c r="BP287" s="299"/>
      <c r="BQ287" s="299"/>
      <c r="BR287" s="299"/>
      <c r="BS287" s="299"/>
      <c r="BT287" s="299"/>
      <c r="BU287" s="299"/>
      <c r="BV287" s="299"/>
      <c r="BW287" s="299"/>
      <c r="BX287" s="299"/>
      <c r="BY287" s="299"/>
      <c r="BZ287" s="299"/>
      <c r="CA287" s="299"/>
    </row>
    <row r="288" spans="1:79" x14ac:dyDescent="0.25">
      <c r="A288" s="299"/>
      <c r="B288" s="299"/>
      <c r="C288" s="299"/>
      <c r="D288" s="299"/>
      <c r="E288" s="299"/>
      <c r="F288" s="299"/>
      <c r="G288" s="299"/>
      <c r="H288" s="299"/>
      <c r="I288" s="299"/>
      <c r="J288" s="299"/>
      <c r="K288" s="299"/>
      <c r="L288" s="299"/>
      <c r="M288" s="299"/>
      <c r="N288" s="299"/>
      <c r="O288" s="299"/>
      <c r="P288" s="299"/>
      <c r="Q288" s="299"/>
      <c r="R288" s="299"/>
      <c r="S288" s="299"/>
      <c r="T288" s="299"/>
      <c r="U288" s="299"/>
      <c r="V288" s="299"/>
      <c r="W288" s="299"/>
      <c r="X288" s="299"/>
      <c r="Y288" s="299"/>
      <c r="Z288" s="299"/>
      <c r="AA288" s="299"/>
      <c r="AB288" s="299"/>
      <c r="AC288" s="299"/>
      <c r="AD288" s="299"/>
      <c r="AE288" s="299"/>
      <c r="AF288" s="299"/>
      <c r="AG288" s="299"/>
      <c r="AH288" s="299"/>
      <c r="AI288" s="299"/>
      <c r="AJ288" s="299"/>
      <c r="AK288" s="299"/>
      <c r="AL288" s="299"/>
      <c r="AM288" s="299"/>
      <c r="AN288" s="299"/>
      <c r="AO288" s="299"/>
      <c r="AP288" s="299"/>
      <c r="AQ288" s="299"/>
      <c r="AR288" s="299"/>
      <c r="AS288" s="299"/>
      <c r="AT288" s="299"/>
      <c r="AU288" s="299"/>
      <c r="AV288" s="299"/>
      <c r="AW288" s="299"/>
      <c r="AX288" s="299"/>
      <c r="AY288" s="299"/>
      <c r="AZ288" s="299"/>
      <c r="BA288" s="299"/>
      <c r="BB288" s="299"/>
      <c r="BC288" s="299"/>
      <c r="BD288" s="299"/>
      <c r="BE288" s="299"/>
      <c r="BF288" s="299"/>
      <c r="BG288" s="299"/>
      <c r="BH288" s="299"/>
      <c r="BI288" s="299"/>
      <c r="BJ288" s="299"/>
      <c r="BK288" s="299"/>
      <c r="BL288" s="299"/>
      <c r="BM288" s="299"/>
      <c r="BN288" s="299"/>
      <c r="BO288" s="299"/>
      <c r="BP288" s="299"/>
      <c r="BQ288" s="299"/>
      <c r="BR288" s="299"/>
      <c r="BS288" s="299"/>
      <c r="BT288" s="299"/>
      <c r="BU288" s="299"/>
      <c r="BV288" s="299"/>
      <c r="BW288" s="299"/>
      <c r="BX288" s="299"/>
      <c r="BY288" s="299"/>
      <c r="BZ288" s="299"/>
      <c r="CA288" s="299"/>
    </row>
    <row r="289" spans="1:79" x14ac:dyDescent="0.25">
      <c r="A289" s="299"/>
      <c r="B289" s="299"/>
      <c r="C289" s="299"/>
      <c r="D289" s="299"/>
      <c r="E289" s="299"/>
      <c r="F289" s="299"/>
      <c r="G289" s="299"/>
      <c r="H289" s="299"/>
      <c r="I289" s="299"/>
      <c r="J289" s="299"/>
      <c r="K289" s="299"/>
      <c r="L289" s="299"/>
      <c r="M289" s="299"/>
      <c r="N289" s="299"/>
      <c r="O289" s="299"/>
      <c r="P289" s="299"/>
      <c r="Q289" s="299"/>
      <c r="R289" s="299"/>
      <c r="S289" s="299"/>
      <c r="T289" s="299"/>
      <c r="U289" s="299"/>
      <c r="V289" s="299"/>
      <c r="W289" s="299"/>
      <c r="X289" s="299"/>
      <c r="Y289" s="299"/>
      <c r="Z289" s="299"/>
      <c r="AA289" s="299"/>
      <c r="AB289" s="299"/>
      <c r="AC289" s="299"/>
      <c r="AD289" s="299"/>
      <c r="AE289" s="299"/>
      <c r="AF289" s="299"/>
      <c r="AG289" s="299"/>
      <c r="AH289" s="299"/>
      <c r="AI289" s="299"/>
      <c r="AJ289" s="299"/>
      <c r="AK289" s="299"/>
      <c r="AL289" s="299"/>
      <c r="AM289" s="299"/>
      <c r="AN289" s="299"/>
      <c r="AO289" s="299"/>
      <c r="AP289" s="299"/>
      <c r="AQ289" s="299"/>
      <c r="AR289" s="299"/>
      <c r="AS289" s="299"/>
      <c r="AT289" s="299"/>
      <c r="AU289" s="299"/>
      <c r="AV289" s="299"/>
      <c r="AW289" s="299"/>
      <c r="AX289" s="299"/>
      <c r="AY289" s="299"/>
      <c r="AZ289" s="299"/>
      <c r="BA289" s="299"/>
      <c r="BB289" s="299"/>
      <c r="BC289" s="299"/>
      <c r="BD289" s="299"/>
      <c r="BE289" s="299"/>
      <c r="BF289" s="299"/>
      <c r="BG289" s="299"/>
      <c r="BH289" s="299"/>
      <c r="BI289" s="299"/>
      <c r="BJ289" s="299"/>
      <c r="BK289" s="299"/>
      <c r="BL289" s="299"/>
      <c r="BM289" s="299"/>
      <c r="BN289" s="299"/>
      <c r="BO289" s="299"/>
      <c r="BP289" s="299"/>
      <c r="BQ289" s="299"/>
      <c r="BR289" s="299"/>
      <c r="BS289" s="299"/>
      <c r="BT289" s="299"/>
      <c r="BU289" s="299"/>
      <c r="BV289" s="299"/>
      <c r="BW289" s="299"/>
      <c r="BX289" s="299"/>
      <c r="BY289" s="299"/>
      <c r="BZ289" s="299"/>
      <c r="CA289" s="299"/>
    </row>
    <row r="290" spans="1:79" x14ac:dyDescent="0.25">
      <c r="A290" s="299"/>
      <c r="B290" s="299"/>
      <c r="C290" s="299"/>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c r="AA290" s="299"/>
      <c r="AB290" s="299"/>
      <c r="AC290" s="299"/>
      <c r="AD290" s="299"/>
      <c r="AE290" s="299"/>
      <c r="AF290" s="299"/>
      <c r="AG290" s="299"/>
      <c r="AH290" s="299"/>
      <c r="AI290" s="299"/>
      <c r="AJ290" s="299"/>
      <c r="AK290" s="299"/>
      <c r="AL290" s="299"/>
      <c r="AM290" s="299"/>
      <c r="AN290" s="299"/>
      <c r="AO290" s="299"/>
      <c r="AP290" s="299"/>
      <c r="AQ290" s="299"/>
      <c r="AR290" s="299"/>
      <c r="AS290" s="299"/>
      <c r="AT290" s="299"/>
      <c r="AU290" s="299"/>
      <c r="AV290" s="299"/>
      <c r="AW290" s="299"/>
      <c r="AX290" s="299"/>
      <c r="AY290" s="299"/>
      <c r="AZ290" s="299"/>
      <c r="BA290" s="299"/>
      <c r="BB290" s="299"/>
      <c r="BC290" s="299"/>
      <c r="BD290" s="299"/>
      <c r="BE290" s="299"/>
      <c r="BF290" s="299"/>
      <c r="BG290" s="299"/>
      <c r="BH290" s="299"/>
      <c r="BI290" s="299"/>
      <c r="BJ290" s="299"/>
      <c r="BK290" s="299"/>
      <c r="BL290" s="299"/>
      <c r="BM290" s="299"/>
      <c r="BN290" s="299"/>
      <c r="BO290" s="299"/>
      <c r="BP290" s="299"/>
      <c r="BQ290" s="299"/>
      <c r="BR290" s="299"/>
      <c r="BS290" s="299"/>
      <c r="BT290" s="299"/>
      <c r="BU290" s="299"/>
      <c r="BV290" s="299"/>
      <c r="BW290" s="299"/>
      <c r="BX290" s="299"/>
      <c r="BY290" s="299"/>
      <c r="BZ290" s="299"/>
      <c r="CA290" s="299"/>
    </row>
    <row r="291" spans="1:79" x14ac:dyDescent="0.25">
      <c r="A291" s="299"/>
      <c r="B291" s="299"/>
      <c r="C291" s="299"/>
      <c r="D291" s="299"/>
      <c r="E291" s="299"/>
      <c r="F291" s="299"/>
      <c r="G291" s="299"/>
      <c r="H291" s="299"/>
      <c r="I291" s="299"/>
      <c r="J291" s="299"/>
      <c r="K291" s="299"/>
      <c r="L291" s="299"/>
      <c r="M291" s="299"/>
      <c r="N291" s="299"/>
      <c r="O291" s="299"/>
      <c r="P291" s="299"/>
      <c r="Q291" s="299"/>
      <c r="R291" s="299"/>
      <c r="S291" s="299"/>
      <c r="T291" s="299"/>
      <c r="U291" s="299"/>
      <c r="V291" s="299"/>
      <c r="W291" s="299"/>
      <c r="X291" s="299"/>
      <c r="Y291" s="299"/>
      <c r="Z291" s="299"/>
      <c r="AA291" s="299"/>
      <c r="AB291" s="299"/>
      <c r="AC291" s="299"/>
      <c r="AD291" s="299"/>
      <c r="AE291" s="299"/>
      <c r="AF291" s="299"/>
      <c r="AG291" s="299"/>
      <c r="AH291" s="299"/>
      <c r="AI291" s="299"/>
      <c r="AJ291" s="299"/>
      <c r="AK291" s="299"/>
      <c r="AL291" s="299"/>
      <c r="AM291" s="299"/>
      <c r="AN291" s="299"/>
      <c r="AO291" s="299"/>
      <c r="AP291" s="299"/>
      <c r="AQ291" s="299"/>
      <c r="AR291" s="299"/>
      <c r="AS291" s="299"/>
      <c r="AT291" s="299"/>
      <c r="AU291" s="299"/>
      <c r="AV291" s="299"/>
      <c r="AW291" s="299"/>
      <c r="AX291" s="299"/>
      <c r="AY291" s="299"/>
      <c r="AZ291" s="299"/>
      <c r="BA291" s="299"/>
      <c r="BB291" s="299"/>
      <c r="BC291" s="299"/>
      <c r="BD291" s="299"/>
      <c r="BE291" s="299"/>
      <c r="BF291" s="299"/>
      <c r="BG291" s="299"/>
      <c r="BH291" s="299"/>
      <c r="BI291" s="299"/>
      <c r="BJ291" s="299"/>
      <c r="BK291" s="299"/>
      <c r="BL291" s="299"/>
      <c r="BM291" s="299"/>
      <c r="BN291" s="299"/>
      <c r="BO291" s="299"/>
      <c r="BP291" s="299"/>
      <c r="BQ291" s="299"/>
      <c r="BR291" s="299"/>
      <c r="BS291" s="299"/>
      <c r="BT291" s="299"/>
      <c r="BU291" s="299"/>
      <c r="BV291" s="299"/>
      <c r="BW291" s="299"/>
      <c r="BX291" s="299"/>
      <c r="BY291" s="299"/>
      <c r="BZ291" s="299"/>
      <c r="CA291" s="299"/>
    </row>
    <row r="292" spans="1:79" x14ac:dyDescent="0.25">
      <c r="A292" s="299"/>
      <c r="B292" s="299"/>
      <c r="C292" s="299"/>
      <c r="D292" s="299"/>
      <c r="E292" s="299"/>
      <c r="F292" s="299"/>
      <c r="G292" s="299"/>
      <c r="H292" s="299"/>
      <c r="I292" s="299"/>
      <c r="J292" s="299"/>
      <c r="K292" s="299"/>
      <c r="L292" s="299"/>
      <c r="M292" s="299"/>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T292" s="299"/>
      <c r="BU292" s="299"/>
      <c r="BV292" s="299"/>
      <c r="BW292" s="299"/>
      <c r="BX292" s="299"/>
      <c r="BY292" s="299"/>
      <c r="BZ292" s="299"/>
      <c r="CA292" s="299"/>
    </row>
    <row r="293" spans="1:79" x14ac:dyDescent="0.25">
      <c r="A293" s="299"/>
      <c r="B293" s="299"/>
      <c r="C293" s="299"/>
      <c r="D293" s="299"/>
      <c r="E293" s="299"/>
      <c r="F293" s="299"/>
      <c r="G293" s="299"/>
      <c r="H293" s="299"/>
      <c r="I293" s="299"/>
      <c r="J293" s="299"/>
      <c r="K293" s="299"/>
      <c r="L293" s="299"/>
      <c r="M293" s="299"/>
      <c r="N293" s="299"/>
      <c r="O293" s="299"/>
      <c r="P293" s="299"/>
      <c r="Q293" s="299"/>
      <c r="R293" s="299"/>
      <c r="S293" s="299"/>
      <c r="T293" s="299"/>
      <c r="U293" s="299"/>
      <c r="V293" s="299"/>
      <c r="W293" s="299"/>
      <c r="X293" s="299"/>
      <c r="Y293" s="299"/>
      <c r="Z293" s="299"/>
      <c r="AA293" s="299"/>
      <c r="AB293" s="299"/>
      <c r="AC293" s="299"/>
      <c r="AD293" s="299"/>
      <c r="AE293" s="299"/>
      <c r="AF293" s="299"/>
      <c r="AG293" s="299"/>
      <c r="AH293" s="299"/>
      <c r="AI293" s="299"/>
      <c r="AJ293" s="299"/>
      <c r="AK293" s="299"/>
      <c r="AL293" s="299"/>
      <c r="AM293" s="299"/>
      <c r="AN293" s="299"/>
      <c r="AO293" s="299"/>
      <c r="AP293" s="299"/>
      <c r="AQ293" s="299"/>
      <c r="AR293" s="299"/>
      <c r="AS293" s="299"/>
      <c r="AT293" s="299"/>
      <c r="AU293" s="299"/>
      <c r="AV293" s="299"/>
      <c r="AW293" s="299"/>
      <c r="AX293" s="299"/>
      <c r="AY293" s="299"/>
      <c r="AZ293" s="299"/>
      <c r="BA293" s="299"/>
      <c r="BB293" s="299"/>
      <c r="BC293" s="299"/>
      <c r="BD293" s="299"/>
      <c r="BE293" s="299"/>
      <c r="BF293" s="299"/>
      <c r="BG293" s="299"/>
      <c r="BH293" s="299"/>
      <c r="BI293" s="299"/>
      <c r="BJ293" s="299"/>
      <c r="BK293" s="299"/>
      <c r="BL293" s="299"/>
      <c r="BM293" s="299"/>
      <c r="BN293" s="299"/>
      <c r="BO293" s="299"/>
      <c r="BP293" s="299"/>
      <c r="BQ293" s="299"/>
      <c r="BR293" s="299"/>
      <c r="BS293" s="299"/>
      <c r="BT293" s="299"/>
      <c r="BU293" s="299"/>
      <c r="BV293" s="299"/>
      <c r="BW293" s="299"/>
      <c r="BX293" s="299"/>
      <c r="BY293" s="299"/>
      <c r="BZ293" s="299"/>
      <c r="CA293" s="299"/>
    </row>
    <row r="294" spans="1:79" x14ac:dyDescent="0.25">
      <c r="A294" s="299"/>
      <c r="B294" s="299"/>
      <c r="C294" s="299"/>
      <c r="D294" s="299"/>
      <c r="E294" s="299"/>
      <c r="F294" s="299"/>
      <c r="G294" s="299"/>
      <c r="H294" s="299"/>
      <c r="I294" s="299"/>
      <c r="J294" s="299"/>
      <c r="K294" s="299"/>
      <c r="L294" s="299"/>
      <c r="M294" s="299"/>
      <c r="N294" s="299"/>
      <c r="O294" s="299"/>
      <c r="P294" s="299"/>
      <c r="Q294" s="299"/>
      <c r="R294" s="299"/>
      <c r="S294" s="299"/>
      <c r="T294" s="299"/>
      <c r="U294" s="299"/>
      <c r="V294" s="299"/>
      <c r="W294" s="299"/>
      <c r="X294" s="299"/>
      <c r="Y294" s="299"/>
      <c r="Z294" s="299"/>
      <c r="AA294" s="299"/>
      <c r="AB294" s="299"/>
      <c r="AC294" s="299"/>
      <c r="AD294" s="299"/>
      <c r="AE294" s="299"/>
      <c r="AF294" s="299"/>
      <c r="AG294" s="299"/>
      <c r="AH294" s="299"/>
      <c r="AI294" s="299"/>
      <c r="AJ294" s="299"/>
      <c r="AK294" s="299"/>
      <c r="AL294" s="299"/>
      <c r="AM294" s="299"/>
      <c r="AN294" s="299"/>
      <c r="AO294" s="299"/>
      <c r="AP294" s="299"/>
      <c r="AQ294" s="299"/>
      <c r="AR294" s="299"/>
      <c r="AS294" s="299"/>
      <c r="AT294" s="299"/>
      <c r="AU294" s="299"/>
      <c r="AV294" s="299"/>
      <c r="AW294" s="299"/>
      <c r="AX294" s="299"/>
      <c r="AY294" s="299"/>
      <c r="AZ294" s="299"/>
      <c r="BA294" s="299"/>
      <c r="BB294" s="299"/>
      <c r="BC294" s="299"/>
      <c r="BD294" s="299"/>
      <c r="BE294" s="299"/>
      <c r="BF294" s="299"/>
      <c r="BG294" s="299"/>
      <c r="BH294" s="299"/>
      <c r="BI294" s="299"/>
      <c r="BJ294" s="299"/>
      <c r="BK294" s="299"/>
      <c r="BL294" s="299"/>
      <c r="BM294" s="299"/>
      <c r="BN294" s="299"/>
      <c r="BO294" s="299"/>
      <c r="BP294" s="299"/>
      <c r="BQ294" s="299"/>
      <c r="BR294" s="299"/>
      <c r="BS294" s="299"/>
      <c r="BT294" s="299"/>
      <c r="BU294" s="299"/>
      <c r="BV294" s="299"/>
      <c r="BW294" s="299"/>
      <c r="BX294" s="299"/>
      <c r="BY294" s="299"/>
      <c r="BZ294" s="299"/>
      <c r="CA294" s="299"/>
    </row>
    <row r="295" spans="1:79" x14ac:dyDescent="0.25">
      <c r="A295" s="299"/>
      <c r="B295" s="299"/>
      <c r="C295" s="299"/>
      <c r="D295" s="299"/>
      <c r="E295" s="299"/>
      <c r="F295" s="299"/>
      <c r="G295" s="299"/>
      <c r="H295" s="299"/>
      <c r="I295" s="299"/>
      <c r="J295" s="299"/>
      <c r="K295" s="299"/>
      <c r="L295" s="299"/>
      <c r="M295" s="299"/>
      <c r="N295" s="299"/>
      <c r="O295" s="299"/>
      <c r="P295" s="299"/>
      <c r="Q295" s="299"/>
      <c r="R295" s="299"/>
      <c r="S295" s="299"/>
      <c r="T295" s="299"/>
      <c r="U295" s="299"/>
      <c r="V295" s="299"/>
      <c r="W295" s="299"/>
      <c r="X295" s="299"/>
      <c r="Y295" s="299"/>
      <c r="Z295" s="299"/>
      <c r="AA295" s="299"/>
      <c r="AB295" s="299"/>
      <c r="AC295" s="299"/>
      <c r="AD295" s="299"/>
      <c r="AE295" s="299"/>
      <c r="AF295" s="299"/>
      <c r="AG295" s="299"/>
      <c r="AH295" s="299"/>
      <c r="AI295" s="299"/>
      <c r="AJ295" s="299"/>
      <c r="AK295" s="299"/>
      <c r="AL295" s="299"/>
      <c r="AM295" s="299"/>
      <c r="AN295" s="299"/>
      <c r="AO295" s="299"/>
      <c r="AP295" s="299"/>
      <c r="AQ295" s="299"/>
      <c r="AR295" s="299"/>
      <c r="AS295" s="299"/>
      <c r="AT295" s="299"/>
      <c r="AU295" s="299"/>
      <c r="AV295" s="299"/>
      <c r="AW295" s="299"/>
      <c r="AX295" s="299"/>
      <c r="AY295" s="299"/>
      <c r="AZ295" s="299"/>
      <c r="BA295" s="299"/>
      <c r="BB295" s="299"/>
      <c r="BC295" s="299"/>
      <c r="BD295" s="299"/>
      <c r="BE295" s="299"/>
      <c r="BF295" s="299"/>
      <c r="BG295" s="299"/>
      <c r="BH295" s="299"/>
      <c r="BI295" s="299"/>
      <c r="BJ295" s="299"/>
      <c r="BK295" s="299"/>
      <c r="BL295" s="299"/>
      <c r="BM295" s="299"/>
      <c r="BN295" s="299"/>
      <c r="BO295" s="299"/>
      <c r="BP295" s="299"/>
      <c r="BQ295" s="299"/>
      <c r="BR295" s="299"/>
      <c r="BS295" s="299"/>
      <c r="BT295" s="299"/>
      <c r="BU295" s="299"/>
      <c r="BV295" s="299"/>
      <c r="BW295" s="299"/>
      <c r="BX295" s="299"/>
      <c r="BY295" s="299"/>
      <c r="BZ295" s="299"/>
      <c r="CA295" s="299"/>
    </row>
    <row r="296" spans="1:79" x14ac:dyDescent="0.25">
      <c r="A296" s="299"/>
      <c r="B296" s="299"/>
      <c r="C296" s="299"/>
      <c r="D296" s="299"/>
      <c r="E296" s="299"/>
      <c r="F296" s="299"/>
      <c r="G296" s="299"/>
      <c r="H296" s="299"/>
      <c r="I296" s="299"/>
      <c r="J296" s="299"/>
      <c r="K296" s="299"/>
      <c r="L296" s="299"/>
      <c r="M296" s="299"/>
      <c r="N296" s="299"/>
      <c r="O296" s="299"/>
      <c r="P296" s="299"/>
      <c r="Q296" s="299"/>
      <c r="R296" s="299"/>
      <c r="S296" s="299"/>
      <c r="T296" s="299"/>
      <c r="U296" s="299"/>
      <c r="V296" s="299"/>
      <c r="W296" s="299"/>
      <c r="X296" s="299"/>
      <c r="Y296" s="299"/>
      <c r="Z296" s="299"/>
      <c r="AA296" s="299"/>
      <c r="AB296" s="299"/>
      <c r="AC296" s="299"/>
      <c r="AD296" s="299"/>
      <c r="AE296" s="299"/>
      <c r="AF296" s="299"/>
      <c r="AG296" s="299"/>
      <c r="AH296" s="299"/>
      <c r="AI296" s="299"/>
      <c r="AJ296" s="299"/>
      <c r="AK296" s="299"/>
      <c r="AL296" s="299"/>
      <c r="AM296" s="299"/>
      <c r="AN296" s="299"/>
      <c r="AO296" s="299"/>
      <c r="AP296" s="299"/>
      <c r="AQ296" s="299"/>
      <c r="AR296" s="299"/>
      <c r="AS296" s="299"/>
      <c r="AT296" s="299"/>
      <c r="AU296" s="299"/>
      <c r="AV296" s="299"/>
      <c r="AW296" s="299"/>
      <c r="AX296" s="299"/>
      <c r="AY296" s="299"/>
      <c r="AZ296" s="299"/>
      <c r="BA296" s="299"/>
      <c r="BB296" s="299"/>
      <c r="BC296" s="299"/>
      <c r="BD296" s="299"/>
      <c r="BE296" s="299"/>
      <c r="BF296" s="299"/>
      <c r="BG296" s="299"/>
      <c r="BH296" s="299"/>
      <c r="BI296" s="299"/>
      <c r="BJ296" s="299"/>
      <c r="BK296" s="299"/>
      <c r="BL296" s="299"/>
      <c r="BM296" s="299"/>
      <c r="BN296" s="299"/>
      <c r="BO296" s="299"/>
      <c r="BP296" s="299"/>
      <c r="BQ296" s="299"/>
      <c r="BR296" s="299"/>
      <c r="BS296" s="299"/>
      <c r="BT296" s="299"/>
      <c r="BU296" s="299"/>
      <c r="BV296" s="299"/>
      <c r="BW296" s="299"/>
      <c r="BX296" s="299"/>
      <c r="BY296" s="299"/>
      <c r="BZ296" s="299"/>
      <c r="CA296" s="299"/>
    </row>
    <row r="297" spans="1:79" x14ac:dyDescent="0.25">
      <c r="A297" s="299"/>
      <c r="B297" s="299"/>
      <c r="C297" s="299"/>
      <c r="D297" s="299"/>
      <c r="E297" s="299"/>
      <c r="F297" s="299"/>
      <c r="G297" s="299"/>
      <c r="H297" s="299"/>
      <c r="I297" s="299"/>
      <c r="J297" s="299"/>
      <c r="K297" s="299"/>
      <c r="L297" s="299"/>
      <c r="M297" s="299"/>
      <c r="N297" s="299"/>
      <c r="O297" s="299"/>
      <c r="P297" s="299"/>
      <c r="Q297" s="299"/>
      <c r="R297" s="299"/>
      <c r="S297" s="299"/>
      <c r="T297" s="299"/>
      <c r="U297" s="299"/>
      <c r="V297" s="299"/>
      <c r="W297" s="299"/>
      <c r="X297" s="299"/>
      <c r="Y297" s="299"/>
      <c r="Z297" s="299"/>
      <c r="AA297" s="299"/>
      <c r="AB297" s="299"/>
      <c r="AC297" s="299"/>
      <c r="AD297" s="299"/>
      <c r="AE297" s="299"/>
      <c r="AF297" s="299"/>
      <c r="AG297" s="299"/>
      <c r="AH297" s="299"/>
      <c r="AI297" s="299"/>
      <c r="AJ297" s="299"/>
      <c r="AK297" s="299"/>
      <c r="AL297" s="299"/>
      <c r="AM297" s="299"/>
      <c r="AN297" s="299"/>
      <c r="AO297" s="299"/>
      <c r="AP297" s="299"/>
      <c r="AQ297" s="299"/>
      <c r="AR297" s="299"/>
      <c r="AS297" s="299"/>
      <c r="AT297" s="299"/>
      <c r="AU297" s="299"/>
      <c r="AV297" s="299"/>
      <c r="AW297" s="299"/>
      <c r="AX297" s="299"/>
      <c r="AY297" s="299"/>
      <c r="AZ297" s="299"/>
      <c r="BA297" s="299"/>
      <c r="BB297" s="299"/>
      <c r="BC297" s="299"/>
      <c r="BD297" s="299"/>
      <c r="BE297" s="299"/>
      <c r="BF297" s="299"/>
      <c r="BG297" s="299"/>
      <c r="BH297" s="299"/>
      <c r="BI297" s="299"/>
      <c r="BJ297" s="299"/>
      <c r="BK297" s="299"/>
      <c r="BL297" s="299"/>
      <c r="BM297" s="299"/>
      <c r="BN297" s="299"/>
      <c r="BO297" s="299"/>
      <c r="BP297" s="299"/>
      <c r="BQ297" s="299"/>
      <c r="BR297" s="299"/>
      <c r="BS297" s="299"/>
      <c r="BT297" s="299"/>
      <c r="BU297" s="299"/>
      <c r="BV297" s="299"/>
      <c r="BW297" s="299"/>
      <c r="BX297" s="299"/>
      <c r="BY297" s="299"/>
      <c r="BZ297" s="299"/>
      <c r="CA297" s="299"/>
    </row>
    <row r="298" spans="1:79" x14ac:dyDescent="0.25">
      <c r="A298" s="299"/>
      <c r="B298" s="299"/>
      <c r="C298" s="299"/>
      <c r="D298" s="299"/>
      <c r="E298" s="299"/>
      <c r="F298" s="299"/>
      <c r="G298" s="299"/>
      <c r="H298" s="299"/>
      <c r="I298" s="299"/>
      <c r="J298" s="299"/>
      <c r="K298" s="299"/>
      <c r="L298" s="299"/>
      <c r="M298" s="299"/>
      <c r="N298" s="299"/>
      <c r="O298" s="299"/>
      <c r="P298" s="299"/>
      <c r="Q298" s="299"/>
      <c r="R298" s="299"/>
      <c r="S298" s="299"/>
      <c r="T298" s="299"/>
      <c r="U298" s="299"/>
      <c r="V298" s="299"/>
      <c r="W298" s="299"/>
      <c r="X298" s="299"/>
      <c r="Y298" s="299"/>
      <c r="Z298" s="299"/>
      <c r="AA298" s="299"/>
      <c r="AB298" s="299"/>
      <c r="AC298" s="299"/>
      <c r="AD298" s="299"/>
      <c r="AE298" s="299"/>
      <c r="AF298" s="299"/>
      <c r="AG298" s="299"/>
      <c r="AH298" s="299"/>
      <c r="AI298" s="299"/>
      <c r="AJ298" s="299"/>
      <c r="AK298" s="299"/>
      <c r="AL298" s="299"/>
      <c r="AM298" s="299"/>
      <c r="AN298" s="299"/>
      <c r="AO298" s="299"/>
      <c r="AP298" s="299"/>
      <c r="AQ298" s="299"/>
      <c r="AR298" s="299"/>
      <c r="AS298" s="299"/>
      <c r="AT298" s="299"/>
      <c r="AU298" s="299"/>
      <c r="AV298" s="299"/>
      <c r="AW298" s="299"/>
      <c r="AX298" s="299"/>
      <c r="AY298" s="299"/>
      <c r="AZ298" s="299"/>
      <c r="BA298" s="299"/>
      <c r="BB298" s="299"/>
      <c r="BC298" s="299"/>
      <c r="BD298" s="299"/>
      <c r="BE298" s="299"/>
      <c r="BF298" s="299"/>
      <c r="BG298" s="299"/>
      <c r="BH298" s="299"/>
      <c r="BI298" s="299"/>
      <c r="BJ298" s="299"/>
      <c r="BK298" s="299"/>
      <c r="BL298" s="299"/>
      <c r="BM298" s="299"/>
      <c r="BN298" s="299"/>
      <c r="BO298" s="299"/>
      <c r="BP298" s="299"/>
      <c r="BQ298" s="299"/>
      <c r="BR298" s="299"/>
      <c r="BS298" s="299"/>
      <c r="BT298" s="299"/>
      <c r="BU298" s="299"/>
      <c r="BV298" s="299"/>
      <c r="BW298" s="299"/>
      <c r="BX298" s="299"/>
      <c r="BY298" s="299"/>
      <c r="BZ298" s="299"/>
      <c r="CA298" s="299"/>
    </row>
    <row r="299" spans="1:79" x14ac:dyDescent="0.25">
      <c r="A299" s="299"/>
      <c r="B299" s="299"/>
      <c r="C299" s="299"/>
      <c r="D299" s="299"/>
      <c r="E299" s="299"/>
      <c r="F299" s="299"/>
      <c r="G299" s="299"/>
      <c r="H299" s="299"/>
      <c r="I299" s="299"/>
      <c r="J299" s="299"/>
      <c r="K299" s="299"/>
      <c r="L299" s="299"/>
      <c r="M299" s="299"/>
      <c r="N299" s="299"/>
      <c r="O299" s="299"/>
      <c r="P299" s="299"/>
      <c r="Q299" s="299"/>
      <c r="R299" s="299"/>
      <c r="S299" s="299"/>
      <c r="T299" s="299"/>
      <c r="U299" s="299"/>
      <c r="V299" s="299"/>
      <c r="W299" s="299"/>
      <c r="X299" s="299"/>
      <c r="Y299" s="299"/>
      <c r="Z299" s="299"/>
      <c r="AA299" s="299"/>
      <c r="AB299" s="299"/>
      <c r="AC299" s="299"/>
      <c r="AD299" s="299"/>
      <c r="AE299" s="299"/>
      <c r="AF299" s="299"/>
      <c r="AG299" s="299"/>
      <c r="AH299" s="299"/>
      <c r="AI299" s="299"/>
      <c r="AJ299" s="299"/>
      <c r="AK299" s="299"/>
      <c r="AL299" s="299"/>
      <c r="AM299" s="299"/>
      <c r="AN299" s="299"/>
      <c r="AO299" s="299"/>
      <c r="AP299" s="299"/>
      <c r="AQ299" s="299"/>
      <c r="AR299" s="299"/>
      <c r="AS299" s="299"/>
      <c r="AT299" s="299"/>
      <c r="AU299" s="299"/>
      <c r="AV299" s="299"/>
      <c r="AW299" s="299"/>
      <c r="AX299" s="299"/>
      <c r="AY299" s="299"/>
      <c r="AZ299" s="299"/>
      <c r="BA299" s="299"/>
      <c r="BB299" s="299"/>
      <c r="BC299" s="299"/>
      <c r="BD299" s="299"/>
      <c r="BE299" s="299"/>
      <c r="BF299" s="299"/>
      <c r="BG299" s="299"/>
      <c r="BH299" s="299"/>
      <c r="BI299" s="299"/>
      <c r="BJ299" s="299"/>
      <c r="BK299" s="299"/>
      <c r="BL299" s="299"/>
      <c r="BM299" s="299"/>
      <c r="BN299" s="299"/>
      <c r="BO299" s="299"/>
      <c r="BP299" s="299"/>
      <c r="BQ299" s="299"/>
      <c r="BR299" s="299"/>
      <c r="BS299" s="299"/>
      <c r="BT299" s="299"/>
      <c r="BU299" s="299"/>
      <c r="BV299" s="299"/>
      <c r="BW299" s="299"/>
      <c r="BX299" s="299"/>
      <c r="BY299" s="299"/>
      <c r="BZ299" s="299"/>
      <c r="CA299" s="299"/>
    </row>
    <row r="300" spans="1:79" x14ac:dyDescent="0.25">
      <c r="A300" s="299"/>
      <c r="B300" s="299"/>
      <c r="C300" s="299"/>
      <c r="D300" s="299"/>
      <c r="E300" s="299"/>
      <c r="F300" s="299"/>
      <c r="G300" s="299"/>
      <c r="H300" s="299"/>
      <c r="I300" s="299"/>
      <c r="J300" s="299"/>
      <c r="K300" s="299"/>
      <c r="L300" s="299"/>
      <c r="M300" s="299"/>
      <c r="N300" s="299"/>
      <c r="O300" s="299"/>
      <c r="P300" s="299"/>
      <c r="Q300" s="299"/>
      <c r="R300" s="299"/>
      <c r="S300" s="299"/>
      <c r="T300" s="299"/>
      <c r="U300" s="299"/>
      <c r="V300" s="299"/>
      <c r="W300" s="299"/>
      <c r="X300" s="299"/>
      <c r="Y300" s="299"/>
      <c r="Z300" s="299"/>
      <c r="AA300" s="299"/>
      <c r="AB300" s="299"/>
      <c r="AC300" s="299"/>
      <c r="AD300" s="299"/>
      <c r="AE300" s="299"/>
      <c r="AF300" s="299"/>
      <c r="AG300" s="299"/>
      <c r="AH300" s="299"/>
      <c r="AI300" s="299"/>
      <c r="AJ300" s="299"/>
      <c r="AK300" s="299"/>
      <c r="AL300" s="299"/>
      <c r="AM300" s="299"/>
      <c r="AN300" s="299"/>
      <c r="AO300" s="299"/>
      <c r="AP300" s="299"/>
      <c r="AQ300" s="299"/>
      <c r="AR300" s="299"/>
      <c r="AS300" s="299"/>
      <c r="AT300" s="299"/>
      <c r="AU300" s="299"/>
      <c r="AV300" s="299"/>
      <c r="AW300" s="299"/>
      <c r="AX300" s="299"/>
      <c r="AY300" s="299"/>
      <c r="AZ300" s="299"/>
      <c r="BA300" s="299"/>
      <c r="BB300" s="299"/>
      <c r="BC300" s="299"/>
      <c r="BD300" s="299"/>
      <c r="BE300" s="299"/>
      <c r="BF300" s="299"/>
      <c r="BG300" s="299"/>
      <c r="BH300" s="299"/>
      <c r="BI300" s="299"/>
      <c r="BJ300" s="299"/>
      <c r="BK300" s="299"/>
      <c r="BL300" s="299"/>
      <c r="BM300" s="299"/>
      <c r="BN300" s="299"/>
      <c r="BO300" s="299"/>
      <c r="BP300" s="299"/>
      <c r="BQ300" s="299"/>
      <c r="BR300" s="299"/>
      <c r="BS300" s="299"/>
      <c r="BT300" s="299"/>
      <c r="BU300" s="299"/>
      <c r="BV300" s="299"/>
      <c r="BW300" s="299"/>
      <c r="BX300" s="299"/>
      <c r="BY300" s="299"/>
      <c r="BZ300" s="299"/>
      <c r="CA300" s="299"/>
    </row>
    <row r="301" spans="1:79" x14ac:dyDescent="0.25">
      <c r="A301" s="299"/>
      <c r="B301" s="299"/>
      <c r="C301" s="299"/>
      <c r="D301" s="299"/>
      <c r="E301" s="299"/>
      <c r="F301" s="299"/>
      <c r="G301" s="299"/>
      <c r="H301" s="299"/>
      <c r="I301" s="299"/>
      <c r="J301" s="299"/>
      <c r="K301" s="299"/>
      <c r="L301" s="299"/>
      <c r="M301" s="299"/>
      <c r="N301" s="299"/>
      <c r="O301" s="299"/>
      <c r="P301" s="299"/>
      <c r="Q301" s="299"/>
      <c r="R301" s="299"/>
      <c r="S301" s="299"/>
      <c r="T301" s="299"/>
      <c r="U301" s="299"/>
      <c r="V301" s="299"/>
      <c r="W301" s="299"/>
      <c r="X301" s="299"/>
      <c r="Y301" s="299"/>
      <c r="Z301" s="299"/>
      <c r="AA301" s="299"/>
      <c r="AB301" s="299"/>
      <c r="AC301" s="299"/>
      <c r="AD301" s="299"/>
      <c r="AE301" s="299"/>
      <c r="AF301" s="299"/>
      <c r="AG301" s="299"/>
      <c r="AH301" s="299"/>
      <c r="AI301" s="299"/>
      <c r="AJ301" s="299"/>
      <c r="AK301" s="299"/>
      <c r="AL301" s="299"/>
      <c r="AM301" s="299"/>
      <c r="AN301" s="299"/>
      <c r="AO301" s="299"/>
      <c r="AP301" s="299"/>
      <c r="AQ301" s="299"/>
      <c r="AR301" s="299"/>
      <c r="AS301" s="299"/>
      <c r="AT301" s="299"/>
      <c r="AU301" s="299"/>
      <c r="AV301" s="299"/>
      <c r="AW301" s="299"/>
      <c r="AX301" s="299"/>
      <c r="AY301" s="299"/>
      <c r="AZ301" s="299"/>
      <c r="BA301" s="299"/>
      <c r="BB301" s="299"/>
      <c r="BC301" s="299"/>
      <c r="BD301" s="299"/>
      <c r="BE301" s="299"/>
      <c r="BF301" s="299"/>
      <c r="BG301" s="299"/>
      <c r="BH301" s="299"/>
      <c r="BI301" s="299"/>
      <c r="BJ301" s="299"/>
      <c r="BK301" s="299"/>
      <c r="BL301" s="299"/>
      <c r="BM301" s="299"/>
      <c r="BN301" s="299"/>
      <c r="BO301" s="299"/>
      <c r="BP301" s="299"/>
      <c r="BQ301" s="299"/>
      <c r="BR301" s="299"/>
      <c r="BS301" s="299"/>
      <c r="BT301" s="299"/>
      <c r="BU301" s="299"/>
      <c r="BV301" s="299"/>
      <c r="BW301" s="299"/>
      <c r="BX301" s="299"/>
      <c r="BY301" s="299"/>
      <c r="BZ301" s="299"/>
      <c r="CA301" s="299"/>
    </row>
    <row r="302" spans="1:79" x14ac:dyDescent="0.25">
      <c r="A302" s="299"/>
      <c r="B302" s="299"/>
      <c r="C302" s="299"/>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299"/>
      <c r="AQ302" s="299"/>
      <c r="AR302" s="299"/>
      <c r="AS302" s="299"/>
      <c r="AT302" s="299"/>
      <c r="AU302" s="299"/>
      <c r="AV302" s="299"/>
      <c r="AW302" s="299"/>
      <c r="AX302" s="299"/>
      <c r="AY302" s="299"/>
      <c r="AZ302" s="299"/>
      <c r="BA302" s="299"/>
      <c r="BB302" s="299"/>
      <c r="BC302" s="299"/>
      <c r="BD302" s="299"/>
      <c r="BE302" s="299"/>
      <c r="BF302" s="299"/>
      <c r="BG302" s="299"/>
      <c r="BH302" s="299"/>
      <c r="BI302" s="299"/>
      <c r="BJ302" s="299"/>
      <c r="BK302" s="299"/>
      <c r="BL302" s="299"/>
      <c r="BM302" s="299"/>
      <c r="BN302" s="299"/>
      <c r="BO302" s="299"/>
      <c r="BP302" s="299"/>
      <c r="BQ302" s="299"/>
      <c r="BR302" s="299"/>
      <c r="BS302" s="299"/>
      <c r="BT302" s="299"/>
      <c r="BU302" s="299"/>
      <c r="BV302" s="299"/>
      <c r="BW302" s="299"/>
      <c r="BX302" s="299"/>
      <c r="BY302" s="299"/>
      <c r="BZ302" s="299"/>
      <c r="CA302" s="299"/>
    </row>
    <row r="303" spans="1:79" x14ac:dyDescent="0.25">
      <c r="A303" s="299"/>
      <c r="B303" s="299"/>
      <c r="C303" s="299"/>
      <c r="D303" s="299"/>
      <c r="E303" s="299"/>
      <c r="F303" s="299"/>
      <c r="G303" s="299"/>
      <c r="H303" s="299"/>
      <c r="I303" s="299"/>
      <c r="J303" s="299"/>
      <c r="K303" s="299"/>
      <c r="L303" s="299"/>
      <c r="M303" s="299"/>
      <c r="N303" s="299"/>
      <c r="O303" s="299"/>
      <c r="P303" s="299"/>
      <c r="Q303" s="299"/>
      <c r="R303" s="299"/>
      <c r="S303" s="299"/>
      <c r="T303" s="299"/>
      <c r="U303" s="299"/>
      <c r="V303" s="299"/>
      <c r="W303" s="299"/>
      <c r="X303" s="299"/>
      <c r="Y303" s="299"/>
      <c r="Z303" s="299"/>
      <c r="AA303" s="299"/>
      <c r="AB303" s="299"/>
      <c r="AC303" s="299"/>
      <c r="AD303" s="299"/>
      <c r="AE303" s="299"/>
      <c r="AF303" s="299"/>
      <c r="AG303" s="299"/>
      <c r="AH303" s="299"/>
      <c r="AI303" s="299"/>
      <c r="AJ303" s="299"/>
      <c r="AK303" s="299"/>
      <c r="AL303" s="299"/>
      <c r="AM303" s="299"/>
      <c r="AN303" s="299"/>
      <c r="AO303" s="299"/>
      <c r="AP303" s="299"/>
      <c r="AQ303" s="299"/>
      <c r="AR303" s="299"/>
      <c r="AS303" s="299"/>
      <c r="AT303" s="299"/>
      <c r="AU303" s="299"/>
      <c r="AV303" s="299"/>
      <c r="AW303" s="299"/>
      <c r="AX303" s="299"/>
      <c r="AY303" s="299"/>
      <c r="AZ303" s="299"/>
      <c r="BA303" s="299"/>
      <c r="BB303" s="299"/>
      <c r="BC303" s="299"/>
      <c r="BD303" s="299"/>
      <c r="BE303" s="299"/>
      <c r="BF303" s="299"/>
      <c r="BG303" s="299"/>
      <c r="BH303" s="299"/>
      <c r="BI303" s="299"/>
      <c r="BJ303" s="299"/>
      <c r="BK303" s="299"/>
      <c r="BL303" s="299"/>
      <c r="BM303" s="299"/>
      <c r="BN303" s="299"/>
      <c r="BO303" s="299"/>
      <c r="BP303" s="299"/>
      <c r="BQ303" s="299"/>
      <c r="BR303" s="299"/>
      <c r="BS303" s="299"/>
      <c r="BT303" s="299"/>
      <c r="BU303" s="299"/>
      <c r="BV303" s="299"/>
      <c r="BW303" s="299"/>
      <c r="BX303" s="299"/>
      <c r="BY303" s="299"/>
      <c r="BZ303" s="299"/>
      <c r="CA303" s="299"/>
    </row>
    <row r="304" spans="1:79" x14ac:dyDescent="0.25">
      <c r="A304" s="299"/>
      <c r="B304" s="299"/>
      <c r="C304" s="299"/>
      <c r="D304" s="299"/>
      <c r="E304" s="299"/>
      <c r="F304" s="299"/>
      <c r="G304" s="299"/>
      <c r="H304" s="299"/>
      <c r="I304" s="299"/>
      <c r="J304" s="299"/>
      <c r="K304" s="299"/>
      <c r="L304" s="299"/>
      <c r="M304" s="299"/>
      <c r="N304" s="299"/>
      <c r="O304" s="299"/>
      <c r="P304" s="299"/>
      <c r="Q304" s="299"/>
      <c r="R304" s="299"/>
      <c r="S304" s="299"/>
      <c r="T304" s="299"/>
      <c r="U304" s="299"/>
      <c r="V304" s="299"/>
      <c r="W304" s="299"/>
      <c r="X304" s="299"/>
      <c r="Y304" s="299"/>
      <c r="Z304" s="299"/>
      <c r="AA304" s="299"/>
      <c r="AB304" s="299"/>
      <c r="AC304" s="299"/>
      <c r="AD304" s="299"/>
      <c r="AE304" s="299"/>
      <c r="AF304" s="299"/>
      <c r="AG304" s="299"/>
      <c r="AH304" s="299"/>
      <c r="AI304" s="299"/>
      <c r="AJ304" s="299"/>
      <c r="AK304" s="299"/>
      <c r="AL304" s="299"/>
      <c r="AM304" s="299"/>
      <c r="AN304" s="299"/>
      <c r="AO304" s="299"/>
      <c r="AP304" s="299"/>
      <c r="AQ304" s="299"/>
      <c r="AR304" s="299"/>
      <c r="AS304" s="299"/>
      <c r="AT304" s="299"/>
      <c r="AU304" s="299"/>
      <c r="AV304" s="299"/>
      <c r="AW304" s="299"/>
      <c r="AX304" s="299"/>
      <c r="AY304" s="299"/>
      <c r="AZ304" s="299"/>
      <c r="BA304" s="299"/>
      <c r="BB304" s="299"/>
      <c r="BC304" s="299"/>
      <c r="BD304" s="299"/>
      <c r="BE304" s="299"/>
      <c r="BF304" s="299"/>
      <c r="BG304" s="299"/>
      <c r="BH304" s="299"/>
      <c r="BI304" s="299"/>
      <c r="BJ304" s="299"/>
      <c r="BK304" s="299"/>
      <c r="BL304" s="299"/>
      <c r="BM304" s="299"/>
      <c r="BN304" s="299"/>
      <c r="BO304" s="299"/>
      <c r="BP304" s="299"/>
      <c r="BQ304" s="299"/>
      <c r="BR304" s="299"/>
      <c r="BS304" s="299"/>
      <c r="BT304" s="299"/>
      <c r="BU304" s="299"/>
      <c r="BV304" s="299"/>
      <c r="BW304" s="299"/>
      <c r="BX304" s="299"/>
      <c r="BY304" s="299"/>
      <c r="BZ304" s="299"/>
      <c r="CA304" s="299"/>
    </row>
    <row r="305" spans="1:79" x14ac:dyDescent="0.25">
      <c r="A305" s="299"/>
      <c r="B305" s="299"/>
      <c r="C305" s="299"/>
      <c r="D305" s="299"/>
      <c r="E305" s="299"/>
      <c r="F305" s="299"/>
      <c r="G305" s="299"/>
      <c r="H305" s="299"/>
      <c r="I305" s="299"/>
      <c r="J305" s="299"/>
      <c r="K305" s="299"/>
      <c r="L305" s="299"/>
      <c r="M305" s="299"/>
      <c r="N305" s="299"/>
      <c r="O305" s="299"/>
      <c r="P305" s="299"/>
      <c r="Q305" s="299"/>
      <c r="R305" s="299"/>
      <c r="S305" s="299"/>
      <c r="T305" s="299"/>
      <c r="U305" s="299"/>
      <c r="V305" s="299"/>
      <c r="W305" s="299"/>
      <c r="X305" s="299"/>
      <c r="Y305" s="299"/>
      <c r="Z305" s="299"/>
      <c r="AA305" s="299"/>
      <c r="AB305" s="299"/>
      <c r="AC305" s="299"/>
      <c r="AD305" s="299"/>
      <c r="AE305" s="299"/>
      <c r="AF305" s="299"/>
      <c r="AG305" s="299"/>
      <c r="AH305" s="299"/>
      <c r="AI305" s="299"/>
      <c r="AJ305" s="299"/>
      <c r="AK305" s="299"/>
      <c r="AL305" s="299"/>
      <c r="AM305" s="299"/>
      <c r="AN305" s="299"/>
      <c r="AO305" s="299"/>
      <c r="AP305" s="299"/>
      <c r="AQ305" s="299"/>
      <c r="AR305" s="299"/>
      <c r="AS305" s="299"/>
      <c r="AT305" s="299"/>
      <c r="AU305" s="299"/>
      <c r="AV305" s="299"/>
      <c r="AW305" s="299"/>
      <c r="AX305" s="299"/>
      <c r="AY305" s="299"/>
      <c r="AZ305" s="299"/>
      <c r="BA305" s="299"/>
      <c r="BB305" s="299"/>
      <c r="BC305" s="299"/>
      <c r="BD305" s="299"/>
      <c r="BE305" s="299"/>
      <c r="BF305" s="299"/>
      <c r="BG305" s="299"/>
      <c r="BH305" s="299"/>
      <c r="BI305" s="299"/>
      <c r="BJ305" s="299"/>
      <c r="BK305" s="299"/>
      <c r="BL305" s="299"/>
      <c r="BM305" s="299"/>
      <c r="BN305" s="299"/>
      <c r="BO305" s="299"/>
      <c r="BP305" s="299"/>
      <c r="BQ305" s="299"/>
      <c r="BR305" s="299"/>
      <c r="BS305" s="299"/>
      <c r="BT305" s="299"/>
      <c r="BU305" s="299"/>
      <c r="BV305" s="299"/>
      <c r="BW305" s="299"/>
      <c r="BX305" s="299"/>
      <c r="BY305" s="299"/>
      <c r="BZ305" s="299"/>
      <c r="CA305" s="299"/>
    </row>
    <row r="306" spans="1:79" x14ac:dyDescent="0.25">
      <c r="A306" s="299"/>
      <c r="B306" s="299"/>
      <c r="C306" s="299"/>
      <c r="D306" s="299"/>
      <c r="E306" s="299"/>
      <c r="F306" s="299"/>
      <c r="G306" s="299"/>
      <c r="H306" s="299"/>
      <c r="I306" s="299"/>
      <c r="J306" s="299"/>
      <c r="K306" s="299"/>
      <c r="L306" s="299"/>
      <c r="M306" s="299"/>
      <c r="N306" s="299"/>
      <c r="O306" s="299"/>
      <c r="P306" s="299"/>
      <c r="Q306" s="299"/>
      <c r="R306" s="299"/>
      <c r="S306" s="299"/>
      <c r="T306" s="299"/>
      <c r="U306" s="299"/>
      <c r="V306" s="299"/>
      <c r="W306" s="299"/>
      <c r="X306" s="299"/>
      <c r="Y306" s="299"/>
      <c r="Z306" s="299"/>
      <c r="AA306" s="299"/>
      <c r="AB306" s="299"/>
      <c r="AC306" s="299"/>
      <c r="AD306" s="299"/>
      <c r="AE306" s="299"/>
      <c r="AF306" s="299"/>
      <c r="AG306" s="299"/>
      <c r="AH306" s="299"/>
      <c r="AI306" s="299"/>
      <c r="AJ306" s="299"/>
      <c r="AK306" s="299"/>
      <c r="AL306" s="299"/>
      <c r="AM306" s="299"/>
      <c r="AN306" s="299"/>
      <c r="AO306" s="299"/>
      <c r="AP306" s="299"/>
      <c r="AQ306" s="299"/>
      <c r="AR306" s="299"/>
      <c r="AS306" s="299"/>
      <c r="AT306" s="299"/>
      <c r="AU306" s="299"/>
      <c r="AV306" s="299"/>
      <c r="AW306" s="299"/>
      <c r="AX306" s="299"/>
      <c r="AY306" s="299"/>
      <c r="AZ306" s="299"/>
      <c r="BA306" s="299"/>
      <c r="BB306" s="299"/>
      <c r="BC306" s="299"/>
      <c r="BD306" s="299"/>
      <c r="BE306" s="299"/>
      <c r="BF306" s="299"/>
      <c r="BG306" s="299"/>
      <c r="BH306" s="299"/>
      <c r="BI306" s="299"/>
      <c r="BJ306" s="299"/>
      <c r="BK306" s="299"/>
      <c r="BL306" s="299"/>
      <c r="BM306" s="299"/>
      <c r="BN306" s="299"/>
      <c r="BO306" s="299"/>
      <c r="BP306" s="299"/>
      <c r="BQ306" s="299"/>
      <c r="BR306" s="299"/>
      <c r="BS306" s="299"/>
      <c r="BT306" s="299"/>
      <c r="BU306" s="299"/>
      <c r="BV306" s="299"/>
      <c r="BW306" s="299"/>
      <c r="BX306" s="299"/>
      <c r="BY306" s="299"/>
      <c r="BZ306" s="299"/>
      <c r="CA306" s="299"/>
    </row>
    <row r="307" spans="1:79" x14ac:dyDescent="0.25">
      <c r="A307" s="299"/>
      <c r="B307" s="299"/>
      <c r="C307" s="299"/>
      <c r="D307" s="299"/>
      <c r="E307" s="299"/>
      <c r="F307" s="299"/>
      <c r="G307" s="299"/>
      <c r="H307" s="299"/>
      <c r="I307" s="299"/>
      <c r="J307" s="299"/>
      <c r="K307" s="299"/>
      <c r="L307" s="299"/>
      <c r="M307" s="299"/>
      <c r="N307" s="299"/>
      <c r="O307" s="299"/>
      <c r="P307" s="299"/>
      <c r="Q307" s="299"/>
      <c r="R307" s="299"/>
      <c r="S307" s="299"/>
      <c r="T307" s="299"/>
      <c r="U307" s="299"/>
      <c r="V307" s="299"/>
      <c r="W307" s="299"/>
      <c r="X307" s="299"/>
      <c r="Y307" s="299"/>
      <c r="Z307" s="299"/>
      <c r="AA307" s="299"/>
      <c r="AB307" s="299"/>
      <c r="AC307" s="299"/>
      <c r="AD307" s="299"/>
      <c r="AE307" s="299"/>
      <c r="AF307" s="299"/>
      <c r="AG307" s="299"/>
      <c r="AH307" s="299"/>
      <c r="AI307" s="299"/>
      <c r="AJ307" s="299"/>
      <c r="AK307" s="299"/>
      <c r="AL307" s="299"/>
      <c r="AM307" s="299"/>
      <c r="AN307" s="299"/>
      <c r="AO307" s="299"/>
      <c r="AP307" s="299"/>
      <c r="AQ307" s="299"/>
      <c r="AR307" s="299"/>
      <c r="AS307" s="299"/>
      <c r="AT307" s="299"/>
      <c r="AU307" s="299"/>
      <c r="AV307" s="299"/>
      <c r="AW307" s="299"/>
      <c r="AX307" s="299"/>
      <c r="AY307" s="299"/>
      <c r="AZ307" s="299"/>
      <c r="BA307" s="299"/>
      <c r="BB307" s="299"/>
      <c r="BC307" s="299"/>
      <c r="BD307" s="299"/>
      <c r="BE307" s="299"/>
      <c r="BF307" s="299"/>
      <c r="BG307" s="299"/>
      <c r="BH307" s="299"/>
      <c r="BI307" s="299"/>
      <c r="BJ307" s="299"/>
      <c r="BK307" s="299"/>
      <c r="BL307" s="299"/>
      <c r="BM307" s="299"/>
      <c r="BN307" s="299"/>
      <c r="BO307" s="299"/>
      <c r="BP307" s="299"/>
      <c r="BQ307" s="299"/>
      <c r="BR307" s="299"/>
      <c r="BS307" s="299"/>
      <c r="BT307" s="299"/>
      <c r="BU307" s="299"/>
      <c r="BV307" s="299"/>
      <c r="BW307" s="299"/>
      <c r="BX307" s="299"/>
      <c r="BY307" s="299"/>
      <c r="BZ307" s="299"/>
      <c r="CA307" s="299"/>
    </row>
    <row r="308" spans="1:79" x14ac:dyDescent="0.25">
      <c r="A308" s="299"/>
      <c r="B308" s="299"/>
      <c r="C308" s="299"/>
      <c r="D308" s="299"/>
      <c r="E308" s="299"/>
      <c r="F308" s="299"/>
      <c r="G308" s="299"/>
      <c r="H308" s="299"/>
      <c r="I308" s="299"/>
      <c r="J308" s="299"/>
      <c r="K308" s="299"/>
      <c r="L308" s="299"/>
      <c r="M308" s="299"/>
      <c r="N308" s="299"/>
      <c r="O308" s="299"/>
      <c r="P308" s="299"/>
      <c r="Q308" s="299"/>
      <c r="R308" s="299"/>
      <c r="S308" s="299"/>
      <c r="T308" s="299"/>
      <c r="U308" s="299"/>
      <c r="V308" s="299"/>
      <c r="W308" s="299"/>
      <c r="X308" s="299"/>
      <c r="Y308" s="299"/>
      <c r="Z308" s="299"/>
      <c r="AA308" s="299"/>
      <c r="AB308" s="299"/>
      <c r="AC308" s="299"/>
      <c r="AD308" s="299"/>
      <c r="AE308" s="299"/>
      <c r="AF308" s="299"/>
      <c r="AG308" s="299"/>
      <c r="AH308" s="299"/>
      <c r="AI308" s="299"/>
      <c r="AJ308" s="299"/>
      <c r="AK308" s="299"/>
      <c r="AL308" s="299"/>
      <c r="AM308" s="299"/>
      <c r="AN308" s="299"/>
      <c r="AO308" s="299"/>
      <c r="AP308" s="299"/>
      <c r="AQ308" s="299"/>
      <c r="AR308" s="299"/>
      <c r="AS308" s="299"/>
      <c r="AT308" s="299"/>
      <c r="AU308" s="299"/>
      <c r="AV308" s="299"/>
      <c r="AW308" s="299"/>
      <c r="AX308" s="299"/>
      <c r="AY308" s="299"/>
      <c r="AZ308" s="299"/>
      <c r="BA308" s="299"/>
      <c r="BB308" s="299"/>
      <c r="BC308" s="299"/>
      <c r="BD308" s="299"/>
      <c r="BE308" s="299"/>
      <c r="BF308" s="299"/>
      <c r="BG308" s="299"/>
      <c r="BH308" s="299"/>
      <c r="BI308" s="299"/>
      <c r="BJ308" s="299"/>
      <c r="BK308" s="299"/>
      <c r="BL308" s="299"/>
      <c r="BM308" s="299"/>
      <c r="BN308" s="299"/>
      <c r="BO308" s="299"/>
      <c r="BP308" s="299"/>
      <c r="BQ308" s="299"/>
      <c r="BR308" s="299"/>
      <c r="BS308" s="299"/>
      <c r="BT308" s="299"/>
      <c r="BU308" s="299"/>
      <c r="BV308" s="299"/>
      <c r="BW308" s="299"/>
      <c r="BX308" s="299"/>
      <c r="BY308" s="299"/>
      <c r="BZ308" s="299"/>
      <c r="CA308" s="299"/>
    </row>
    <row r="309" spans="1:79" x14ac:dyDescent="0.25">
      <c r="A309" s="299"/>
      <c r="B309" s="299"/>
      <c r="C309" s="299"/>
      <c r="D309" s="299"/>
      <c r="E309" s="299"/>
      <c r="F309" s="299"/>
      <c r="G309" s="299"/>
      <c r="H309" s="299"/>
      <c r="I309" s="299"/>
      <c r="J309" s="299"/>
      <c r="K309" s="299"/>
      <c r="L309" s="299"/>
      <c r="M309" s="299"/>
      <c r="N309" s="299"/>
      <c r="O309" s="299"/>
      <c r="P309" s="299"/>
      <c r="Q309" s="299"/>
      <c r="R309" s="299"/>
      <c r="S309" s="299"/>
      <c r="T309" s="299"/>
      <c r="U309" s="299"/>
      <c r="V309" s="299"/>
      <c r="W309" s="299"/>
      <c r="X309" s="299"/>
      <c r="Y309" s="299"/>
      <c r="Z309" s="299"/>
      <c r="AA309" s="299"/>
      <c r="AB309" s="299"/>
      <c r="AC309" s="299"/>
      <c r="AD309" s="299"/>
      <c r="AE309" s="299"/>
      <c r="AF309" s="299"/>
      <c r="AG309" s="299"/>
      <c r="AH309" s="299"/>
      <c r="AI309" s="299"/>
      <c r="AJ309" s="299"/>
      <c r="AK309" s="299"/>
      <c r="AL309" s="299"/>
      <c r="AM309" s="299"/>
      <c r="AN309" s="299"/>
      <c r="AO309" s="299"/>
      <c r="AP309" s="299"/>
      <c r="AQ309" s="299"/>
      <c r="AR309" s="299"/>
      <c r="AS309" s="299"/>
      <c r="AT309" s="299"/>
      <c r="AU309" s="299"/>
      <c r="AV309" s="299"/>
      <c r="AW309" s="299"/>
      <c r="AX309" s="299"/>
      <c r="AY309" s="299"/>
      <c r="AZ309" s="299"/>
      <c r="BA309" s="299"/>
      <c r="BB309" s="299"/>
      <c r="BC309" s="299"/>
      <c r="BD309" s="299"/>
      <c r="BE309" s="299"/>
      <c r="BF309" s="299"/>
      <c r="BG309" s="299"/>
      <c r="BH309" s="299"/>
      <c r="BI309" s="299"/>
      <c r="BJ309" s="299"/>
      <c r="BK309" s="299"/>
      <c r="BL309" s="299"/>
      <c r="BM309" s="299"/>
      <c r="BN309" s="299"/>
      <c r="BO309" s="299"/>
      <c r="BP309" s="299"/>
      <c r="BQ309" s="299"/>
      <c r="BR309" s="299"/>
      <c r="BS309" s="299"/>
      <c r="BT309" s="299"/>
      <c r="BU309" s="299"/>
      <c r="BV309" s="299"/>
      <c r="BW309" s="299"/>
      <c r="BX309" s="299"/>
      <c r="BY309" s="299"/>
      <c r="BZ309" s="299"/>
      <c r="CA309" s="299"/>
    </row>
    <row r="310" spans="1:79" x14ac:dyDescent="0.25">
      <c r="A310" s="299"/>
      <c r="B310" s="299"/>
      <c r="C310" s="299"/>
      <c r="D310" s="299"/>
      <c r="E310" s="299"/>
      <c r="F310" s="299"/>
      <c r="G310" s="299"/>
      <c r="H310" s="299"/>
      <c r="I310" s="299"/>
      <c r="J310" s="299"/>
      <c r="K310" s="299"/>
      <c r="L310" s="299"/>
      <c r="M310" s="299"/>
      <c r="N310" s="299"/>
      <c r="O310" s="299"/>
      <c r="P310" s="299"/>
      <c r="Q310" s="299"/>
      <c r="R310" s="299"/>
      <c r="S310" s="299"/>
      <c r="T310" s="299"/>
      <c r="U310" s="299"/>
      <c r="V310" s="299"/>
      <c r="W310" s="299"/>
      <c r="X310" s="299"/>
      <c r="Y310" s="299"/>
      <c r="Z310" s="299"/>
      <c r="AA310" s="299"/>
      <c r="AB310" s="299"/>
      <c r="AC310" s="299"/>
      <c r="AD310" s="299"/>
      <c r="AE310" s="299"/>
      <c r="AF310" s="299"/>
      <c r="AG310" s="299"/>
      <c r="AH310" s="299"/>
      <c r="AI310" s="299"/>
      <c r="AJ310" s="299"/>
      <c r="AK310" s="299"/>
      <c r="AL310" s="299"/>
      <c r="AM310" s="299"/>
      <c r="AN310" s="299"/>
      <c r="AO310" s="299"/>
      <c r="AP310" s="299"/>
      <c r="AQ310" s="299"/>
      <c r="AR310" s="299"/>
      <c r="AS310" s="299"/>
      <c r="AT310" s="299"/>
      <c r="AU310" s="299"/>
      <c r="AV310" s="299"/>
      <c r="AW310" s="299"/>
      <c r="AX310" s="299"/>
      <c r="AY310" s="299"/>
      <c r="AZ310" s="299"/>
      <c r="BA310" s="299"/>
      <c r="BB310" s="299"/>
      <c r="BC310" s="299"/>
      <c r="BD310" s="299"/>
      <c r="BE310" s="299"/>
      <c r="BF310" s="299"/>
      <c r="BG310" s="299"/>
      <c r="BH310" s="299"/>
      <c r="BI310" s="299"/>
      <c r="BJ310" s="299"/>
      <c r="BK310" s="299"/>
      <c r="BL310" s="299"/>
      <c r="BM310" s="299"/>
      <c r="BN310" s="299"/>
      <c r="BO310" s="299"/>
      <c r="BP310" s="299"/>
      <c r="BQ310" s="299"/>
      <c r="BR310" s="299"/>
      <c r="BS310" s="299"/>
      <c r="BT310" s="299"/>
      <c r="BU310" s="299"/>
      <c r="BV310" s="299"/>
      <c r="BW310" s="299"/>
      <c r="BX310" s="299"/>
      <c r="BY310" s="299"/>
      <c r="BZ310" s="299"/>
      <c r="CA310" s="299"/>
    </row>
    <row r="311" spans="1:79" x14ac:dyDescent="0.25">
      <c r="A311" s="299"/>
      <c r="B311" s="299"/>
      <c r="C311" s="299"/>
      <c r="D311" s="299"/>
      <c r="E311" s="299"/>
      <c r="F311" s="299"/>
      <c r="G311" s="299"/>
      <c r="H311" s="299"/>
      <c r="I311" s="299"/>
      <c r="J311" s="299"/>
      <c r="K311" s="299"/>
      <c r="L311" s="299"/>
      <c r="M311" s="299"/>
      <c r="N311" s="299"/>
      <c r="O311" s="299"/>
      <c r="P311" s="299"/>
      <c r="Q311" s="299"/>
      <c r="R311" s="299"/>
      <c r="S311" s="299"/>
      <c r="T311" s="299"/>
      <c r="U311" s="299"/>
      <c r="V311" s="299"/>
      <c r="W311" s="299"/>
      <c r="X311" s="299"/>
      <c r="Y311" s="299"/>
      <c r="Z311" s="299"/>
      <c r="AA311" s="299"/>
      <c r="AB311" s="299"/>
      <c r="AC311" s="299"/>
      <c r="AD311" s="299"/>
      <c r="AE311" s="299"/>
      <c r="AF311" s="299"/>
      <c r="AG311" s="299"/>
      <c r="AH311" s="299"/>
      <c r="AI311" s="299"/>
      <c r="AJ311" s="299"/>
      <c r="AK311" s="299"/>
      <c r="AL311" s="299"/>
      <c r="AM311" s="299"/>
      <c r="AN311" s="299"/>
      <c r="AO311" s="299"/>
      <c r="AP311" s="299"/>
      <c r="AQ311" s="299"/>
      <c r="AR311" s="299"/>
      <c r="AS311" s="299"/>
      <c r="AT311" s="299"/>
      <c r="AU311" s="299"/>
      <c r="AV311" s="299"/>
      <c r="AW311" s="299"/>
      <c r="AX311" s="299"/>
      <c r="AY311" s="299"/>
      <c r="AZ311" s="299"/>
      <c r="BA311" s="299"/>
      <c r="BB311" s="299"/>
      <c r="BC311" s="299"/>
      <c r="BD311" s="299"/>
      <c r="BE311" s="299"/>
      <c r="BF311" s="299"/>
      <c r="BG311" s="299"/>
      <c r="BH311" s="299"/>
      <c r="BI311" s="299"/>
      <c r="BJ311" s="299"/>
      <c r="BK311" s="299"/>
      <c r="BL311" s="299"/>
      <c r="BM311" s="299"/>
      <c r="BN311" s="299"/>
      <c r="BO311" s="299"/>
      <c r="BP311" s="299"/>
      <c r="BQ311" s="299"/>
      <c r="BR311" s="299"/>
      <c r="BS311" s="299"/>
      <c r="BT311" s="299"/>
      <c r="BU311" s="299"/>
      <c r="BV311" s="299"/>
      <c r="BW311" s="299"/>
      <c r="BX311" s="299"/>
      <c r="BY311" s="299"/>
      <c r="BZ311" s="299"/>
      <c r="CA311" s="299"/>
    </row>
    <row r="312" spans="1:79" x14ac:dyDescent="0.25">
      <c r="A312" s="299"/>
      <c r="B312" s="299"/>
      <c r="C312" s="299"/>
      <c r="D312" s="299"/>
      <c r="E312" s="299"/>
      <c r="F312" s="299"/>
      <c r="G312" s="299"/>
      <c r="H312" s="299"/>
      <c r="I312" s="299"/>
      <c r="J312" s="299"/>
      <c r="K312" s="299"/>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299"/>
      <c r="AT312" s="299"/>
      <c r="AU312" s="299"/>
      <c r="AV312" s="299"/>
      <c r="AW312" s="299"/>
      <c r="AX312" s="299"/>
      <c r="AY312" s="299"/>
      <c r="AZ312" s="299"/>
      <c r="BA312" s="299"/>
      <c r="BB312" s="299"/>
      <c r="BC312" s="299"/>
      <c r="BD312" s="299"/>
      <c r="BE312" s="299"/>
      <c r="BF312" s="299"/>
      <c r="BG312" s="299"/>
      <c r="BH312" s="299"/>
      <c r="BI312" s="299"/>
      <c r="BJ312" s="299"/>
      <c r="BK312" s="299"/>
      <c r="BL312" s="299"/>
      <c r="BM312" s="299"/>
      <c r="BN312" s="299"/>
      <c r="BO312" s="299"/>
      <c r="BP312" s="299"/>
      <c r="BQ312" s="299"/>
      <c r="BR312" s="299"/>
      <c r="BS312" s="299"/>
      <c r="BT312" s="299"/>
      <c r="BU312" s="299"/>
      <c r="BV312" s="299"/>
      <c r="BW312" s="299"/>
      <c r="BX312" s="299"/>
      <c r="BY312" s="299"/>
      <c r="BZ312" s="299"/>
      <c r="CA312" s="299"/>
    </row>
    <row r="313" spans="1:79" x14ac:dyDescent="0.25">
      <c r="A313" s="299"/>
      <c r="B313" s="299"/>
      <c r="C313" s="299"/>
      <c r="D313" s="299"/>
      <c r="E313" s="299"/>
      <c r="F313" s="299"/>
      <c r="G313" s="299"/>
      <c r="H313" s="299"/>
      <c r="I313" s="299"/>
      <c r="J313" s="299"/>
      <c r="K313" s="299"/>
      <c r="L313" s="299"/>
      <c r="M313" s="299"/>
      <c r="N313" s="299"/>
      <c r="O313" s="299"/>
      <c r="P313" s="299"/>
      <c r="Q313" s="299"/>
      <c r="R313" s="299"/>
      <c r="S313" s="299"/>
      <c r="T313" s="299"/>
      <c r="U313" s="299"/>
      <c r="V313" s="299"/>
      <c r="W313" s="299"/>
      <c r="X313" s="299"/>
      <c r="Y313" s="299"/>
      <c r="Z313" s="299"/>
      <c r="AA313" s="299"/>
      <c r="AB313" s="299"/>
      <c r="AC313" s="299"/>
      <c r="AD313" s="299"/>
      <c r="AE313" s="299"/>
      <c r="AF313" s="299"/>
      <c r="AG313" s="299"/>
      <c r="AH313" s="299"/>
      <c r="AI313" s="299"/>
      <c r="AJ313" s="299"/>
      <c r="AK313" s="299"/>
      <c r="AL313" s="299"/>
      <c r="AM313" s="299"/>
      <c r="AN313" s="299"/>
      <c r="AO313" s="299"/>
      <c r="AP313" s="299"/>
      <c r="AQ313" s="299"/>
      <c r="AR313" s="299"/>
      <c r="AS313" s="299"/>
      <c r="AT313" s="299"/>
      <c r="AU313" s="299"/>
      <c r="AV313" s="299"/>
      <c r="AW313" s="299"/>
      <c r="AX313" s="299"/>
      <c r="AY313" s="299"/>
      <c r="AZ313" s="299"/>
      <c r="BA313" s="299"/>
      <c r="BB313" s="299"/>
      <c r="BC313" s="299"/>
      <c r="BD313" s="299"/>
      <c r="BE313" s="299"/>
      <c r="BF313" s="299"/>
      <c r="BG313" s="299"/>
      <c r="BH313" s="299"/>
      <c r="BI313" s="299"/>
      <c r="BJ313" s="299"/>
      <c r="BK313" s="299"/>
      <c r="BL313" s="299"/>
      <c r="BM313" s="299"/>
      <c r="BN313" s="299"/>
      <c r="BO313" s="299"/>
      <c r="BP313" s="299"/>
      <c r="BQ313" s="299"/>
      <c r="BR313" s="299"/>
      <c r="BS313" s="299"/>
      <c r="BT313" s="299"/>
      <c r="BU313" s="299"/>
      <c r="BV313" s="299"/>
      <c r="BW313" s="299"/>
      <c r="BX313" s="299"/>
      <c r="BY313" s="299"/>
      <c r="BZ313" s="299"/>
      <c r="CA313" s="299"/>
    </row>
    <row r="314" spans="1:79" x14ac:dyDescent="0.25">
      <c r="A314" s="299"/>
      <c r="B314" s="299"/>
      <c r="C314" s="299"/>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299"/>
      <c r="AF314" s="299"/>
      <c r="AG314" s="299"/>
      <c r="AH314" s="299"/>
      <c r="AI314" s="299"/>
      <c r="AJ314" s="299"/>
      <c r="AK314" s="299"/>
      <c r="AL314" s="299"/>
      <c r="AM314" s="299"/>
      <c r="AN314" s="299"/>
      <c r="AO314" s="299"/>
      <c r="AP314" s="299"/>
      <c r="AQ314" s="299"/>
      <c r="AR314" s="299"/>
      <c r="AS314" s="299"/>
      <c r="AT314" s="299"/>
      <c r="AU314" s="299"/>
      <c r="AV314" s="299"/>
      <c r="AW314" s="299"/>
      <c r="AX314" s="299"/>
      <c r="AY314" s="299"/>
      <c r="AZ314" s="299"/>
      <c r="BA314" s="299"/>
      <c r="BB314" s="299"/>
      <c r="BC314" s="299"/>
      <c r="BD314" s="299"/>
      <c r="BE314" s="299"/>
      <c r="BF314" s="299"/>
      <c r="BG314" s="299"/>
      <c r="BH314" s="299"/>
      <c r="BI314" s="299"/>
      <c r="BJ314" s="299"/>
      <c r="BK314" s="299"/>
      <c r="BL314" s="299"/>
      <c r="BM314" s="299"/>
      <c r="BN314" s="299"/>
      <c r="BO314" s="299"/>
      <c r="BP314" s="299"/>
      <c r="BQ314" s="299"/>
      <c r="BR314" s="299"/>
      <c r="BS314" s="299"/>
      <c r="BT314" s="299"/>
      <c r="BU314" s="299"/>
      <c r="BV314" s="299"/>
      <c r="BW314" s="299"/>
      <c r="BX314" s="299"/>
      <c r="BY314" s="299"/>
      <c r="BZ314" s="299"/>
      <c r="CA314" s="299"/>
    </row>
    <row r="315" spans="1:79" x14ac:dyDescent="0.25">
      <c r="A315" s="299"/>
      <c r="B315" s="299"/>
      <c r="C315" s="299"/>
      <c r="D315" s="299"/>
      <c r="E315" s="299"/>
      <c r="F315" s="299"/>
      <c r="G315" s="299"/>
      <c r="H315" s="299"/>
      <c r="I315" s="299"/>
      <c r="J315" s="299"/>
      <c r="K315" s="299"/>
      <c r="L315" s="299"/>
      <c r="M315" s="299"/>
      <c r="N315" s="299"/>
      <c r="O315" s="299"/>
      <c r="P315" s="299"/>
      <c r="Q315" s="299"/>
      <c r="R315" s="299"/>
      <c r="S315" s="299"/>
      <c r="T315" s="299"/>
      <c r="U315" s="299"/>
      <c r="V315" s="299"/>
      <c r="W315" s="299"/>
      <c r="X315" s="299"/>
      <c r="Y315" s="299"/>
      <c r="Z315" s="299"/>
      <c r="AA315" s="299"/>
      <c r="AB315" s="299"/>
      <c r="AC315" s="299"/>
      <c r="AD315" s="299"/>
      <c r="AE315" s="299"/>
      <c r="AF315" s="299"/>
      <c r="AG315" s="299"/>
      <c r="AH315" s="299"/>
      <c r="AI315" s="299"/>
      <c r="AJ315" s="299"/>
      <c r="AK315" s="299"/>
      <c r="AL315" s="299"/>
      <c r="AM315" s="299"/>
      <c r="AN315" s="299"/>
      <c r="AO315" s="299"/>
      <c r="AP315" s="299"/>
      <c r="AQ315" s="299"/>
      <c r="AR315" s="299"/>
      <c r="AS315" s="299"/>
      <c r="AT315" s="299"/>
      <c r="AU315" s="299"/>
      <c r="AV315" s="299"/>
      <c r="AW315" s="299"/>
      <c r="AX315" s="299"/>
      <c r="AY315" s="299"/>
      <c r="AZ315" s="299"/>
      <c r="BA315" s="299"/>
      <c r="BB315" s="299"/>
      <c r="BC315" s="299"/>
      <c r="BD315" s="299"/>
      <c r="BE315" s="299"/>
      <c r="BF315" s="299"/>
      <c r="BG315" s="299"/>
      <c r="BH315" s="299"/>
      <c r="BI315" s="299"/>
      <c r="BJ315" s="299"/>
      <c r="BK315" s="299"/>
      <c r="BL315" s="299"/>
      <c r="BM315" s="299"/>
      <c r="BN315" s="299"/>
      <c r="BO315" s="299"/>
      <c r="BP315" s="299"/>
      <c r="BQ315" s="299"/>
      <c r="BR315" s="299"/>
      <c r="BS315" s="299"/>
      <c r="BT315" s="299"/>
      <c r="BU315" s="299"/>
      <c r="BV315" s="299"/>
      <c r="BW315" s="299"/>
      <c r="BX315" s="299"/>
      <c r="BY315" s="299"/>
      <c r="BZ315" s="299"/>
      <c r="CA315" s="299"/>
    </row>
    <row r="316" spans="1:79" x14ac:dyDescent="0.25">
      <c r="A316" s="299"/>
      <c r="B316" s="299"/>
      <c r="C316" s="299"/>
      <c r="D316" s="299"/>
      <c r="E316" s="299"/>
      <c r="F316" s="299"/>
      <c r="G316" s="299"/>
      <c r="H316" s="299"/>
      <c r="I316" s="299"/>
      <c r="J316" s="299"/>
      <c r="K316" s="299"/>
      <c r="L316" s="299"/>
      <c r="M316" s="299"/>
      <c r="N316" s="299"/>
      <c r="O316" s="299"/>
      <c r="P316" s="299"/>
      <c r="Q316" s="299"/>
      <c r="R316" s="299"/>
      <c r="S316" s="299"/>
      <c r="T316" s="299"/>
      <c r="U316" s="299"/>
      <c r="V316" s="299"/>
      <c r="W316" s="299"/>
      <c r="X316" s="299"/>
      <c r="Y316" s="299"/>
      <c r="Z316" s="299"/>
      <c r="AA316" s="299"/>
      <c r="AB316" s="299"/>
      <c r="AC316" s="299"/>
      <c r="AD316" s="299"/>
      <c r="AE316" s="299"/>
      <c r="AF316" s="299"/>
      <c r="AG316" s="299"/>
      <c r="AH316" s="299"/>
      <c r="AI316" s="299"/>
      <c r="AJ316" s="299"/>
      <c r="AK316" s="299"/>
      <c r="AL316" s="299"/>
      <c r="AM316" s="299"/>
      <c r="AN316" s="299"/>
      <c r="AO316" s="299"/>
      <c r="AP316" s="299"/>
      <c r="AQ316" s="299"/>
      <c r="AR316" s="299"/>
      <c r="AS316" s="299"/>
      <c r="AT316" s="299"/>
      <c r="AU316" s="299"/>
      <c r="AV316" s="299"/>
      <c r="AW316" s="299"/>
      <c r="AX316" s="299"/>
      <c r="AY316" s="299"/>
      <c r="AZ316" s="299"/>
      <c r="BA316" s="299"/>
      <c r="BB316" s="299"/>
      <c r="BC316" s="299"/>
      <c r="BD316" s="299"/>
      <c r="BE316" s="299"/>
      <c r="BF316" s="299"/>
      <c r="BG316" s="299"/>
      <c r="BH316" s="299"/>
      <c r="BI316" s="299"/>
      <c r="BJ316" s="299"/>
      <c r="BK316" s="299"/>
      <c r="BL316" s="299"/>
      <c r="BM316" s="299"/>
      <c r="BN316" s="299"/>
      <c r="BO316" s="299"/>
      <c r="BP316" s="299"/>
      <c r="BQ316" s="299"/>
      <c r="BR316" s="299"/>
      <c r="BS316" s="299"/>
      <c r="BT316" s="299"/>
      <c r="BU316" s="299"/>
      <c r="BV316" s="299"/>
      <c r="BW316" s="299"/>
      <c r="BX316" s="299"/>
      <c r="BY316" s="299"/>
      <c r="BZ316" s="299"/>
      <c r="CA316" s="299"/>
    </row>
    <row r="317" spans="1:79" x14ac:dyDescent="0.25">
      <c r="A317" s="299"/>
      <c r="B317" s="299"/>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299"/>
      <c r="AE317" s="299"/>
      <c r="AF317" s="299"/>
      <c r="AG317" s="299"/>
      <c r="AH317" s="299"/>
      <c r="AI317" s="299"/>
      <c r="AJ317" s="299"/>
      <c r="AK317" s="299"/>
      <c r="AL317" s="299"/>
      <c r="AM317" s="299"/>
      <c r="AN317" s="299"/>
      <c r="AO317" s="299"/>
      <c r="AP317" s="299"/>
      <c r="AQ317" s="299"/>
      <c r="AR317" s="299"/>
      <c r="AS317" s="299"/>
      <c r="AT317" s="299"/>
      <c r="AU317" s="299"/>
      <c r="AV317" s="299"/>
      <c r="AW317" s="299"/>
      <c r="AX317" s="299"/>
      <c r="AY317" s="299"/>
      <c r="AZ317" s="299"/>
      <c r="BA317" s="299"/>
      <c r="BB317" s="299"/>
      <c r="BC317" s="299"/>
      <c r="BD317" s="299"/>
      <c r="BE317" s="299"/>
      <c r="BF317" s="299"/>
      <c r="BG317" s="299"/>
      <c r="BH317" s="299"/>
      <c r="BI317" s="299"/>
      <c r="BJ317" s="299"/>
      <c r="BK317" s="299"/>
      <c r="BL317" s="299"/>
      <c r="BM317" s="299"/>
      <c r="BN317" s="299"/>
      <c r="BO317" s="299"/>
      <c r="BP317" s="299"/>
      <c r="BQ317" s="299"/>
      <c r="BR317" s="299"/>
      <c r="BS317" s="299"/>
      <c r="BT317" s="299"/>
      <c r="BU317" s="299"/>
      <c r="BV317" s="299"/>
      <c r="BW317" s="299"/>
      <c r="BX317" s="299"/>
      <c r="BY317" s="299"/>
      <c r="BZ317" s="299"/>
      <c r="CA317" s="299"/>
    </row>
    <row r="318" spans="1:79" x14ac:dyDescent="0.25">
      <c r="A318" s="299"/>
      <c r="B318" s="299"/>
      <c r="C318" s="299"/>
      <c r="D318" s="299"/>
      <c r="E318" s="299"/>
      <c r="F318" s="299"/>
      <c r="G318" s="299"/>
      <c r="H318" s="299"/>
      <c r="I318" s="299"/>
      <c r="J318" s="299"/>
      <c r="K318" s="299"/>
      <c r="L318" s="299"/>
      <c r="M318" s="299"/>
      <c r="N318" s="299"/>
      <c r="O318" s="299"/>
      <c r="P318" s="299"/>
      <c r="Q318" s="299"/>
      <c r="R318" s="299"/>
      <c r="S318" s="299"/>
      <c r="T318" s="299"/>
      <c r="U318" s="299"/>
      <c r="V318" s="299"/>
      <c r="W318" s="299"/>
      <c r="X318" s="299"/>
      <c r="Y318" s="299"/>
      <c r="Z318" s="299"/>
      <c r="AA318" s="299"/>
      <c r="AB318" s="299"/>
      <c r="AC318" s="299"/>
      <c r="AD318" s="299"/>
      <c r="AE318" s="299"/>
      <c r="AF318" s="299"/>
      <c r="AG318" s="299"/>
      <c r="AH318" s="299"/>
      <c r="AI318" s="299"/>
      <c r="AJ318" s="299"/>
      <c r="AK318" s="299"/>
      <c r="AL318" s="299"/>
      <c r="AM318" s="299"/>
      <c r="AN318" s="299"/>
      <c r="AO318" s="299"/>
      <c r="AP318" s="299"/>
      <c r="AQ318" s="299"/>
      <c r="AR318" s="299"/>
      <c r="AS318" s="299"/>
      <c r="AT318" s="299"/>
      <c r="AU318" s="299"/>
      <c r="AV318" s="299"/>
      <c r="AW318" s="299"/>
      <c r="AX318" s="299"/>
      <c r="AY318" s="299"/>
      <c r="AZ318" s="299"/>
      <c r="BA318" s="299"/>
      <c r="BB318" s="299"/>
      <c r="BC318" s="299"/>
      <c r="BD318" s="299"/>
      <c r="BE318" s="299"/>
      <c r="BF318" s="299"/>
      <c r="BG318" s="299"/>
      <c r="BH318" s="299"/>
      <c r="BI318" s="299"/>
      <c r="BJ318" s="299"/>
      <c r="BK318" s="299"/>
      <c r="BL318" s="299"/>
      <c r="BM318" s="299"/>
      <c r="BN318" s="299"/>
      <c r="BO318" s="299"/>
      <c r="BP318" s="299"/>
      <c r="BQ318" s="299"/>
      <c r="BR318" s="299"/>
      <c r="BS318" s="299"/>
      <c r="BT318" s="299"/>
      <c r="BU318" s="299"/>
      <c r="BV318" s="299"/>
      <c r="BW318" s="299"/>
      <c r="BX318" s="299"/>
      <c r="BY318" s="299"/>
      <c r="BZ318" s="299"/>
      <c r="CA318" s="299"/>
    </row>
    <row r="319" spans="1:79" x14ac:dyDescent="0.25">
      <c r="A319" s="299"/>
      <c r="B319" s="299"/>
      <c r="C319" s="299"/>
      <c r="D319" s="299"/>
      <c r="E319" s="299"/>
      <c r="F319" s="299"/>
      <c r="G319" s="299"/>
      <c r="H319" s="299"/>
      <c r="I319" s="299"/>
      <c r="J319" s="299"/>
      <c r="K319" s="299"/>
      <c r="L319" s="299"/>
      <c r="M319" s="299"/>
      <c r="N319" s="299"/>
      <c r="O319" s="299"/>
      <c r="P319" s="299"/>
      <c r="Q319" s="299"/>
      <c r="R319" s="299"/>
      <c r="S319" s="299"/>
      <c r="T319" s="299"/>
      <c r="U319" s="299"/>
      <c r="V319" s="299"/>
      <c r="W319" s="299"/>
      <c r="X319" s="299"/>
      <c r="Y319" s="299"/>
      <c r="Z319" s="299"/>
      <c r="AA319" s="299"/>
      <c r="AB319" s="299"/>
      <c r="AC319" s="299"/>
      <c r="AD319" s="299"/>
      <c r="AE319" s="299"/>
      <c r="AF319" s="299"/>
      <c r="AG319" s="299"/>
      <c r="AH319" s="299"/>
      <c r="AI319" s="299"/>
      <c r="AJ319" s="299"/>
      <c r="AK319" s="299"/>
      <c r="AL319" s="299"/>
      <c r="AM319" s="299"/>
      <c r="AN319" s="299"/>
      <c r="AO319" s="299"/>
      <c r="AP319" s="299"/>
      <c r="AQ319" s="299"/>
      <c r="AR319" s="299"/>
      <c r="AS319" s="299"/>
      <c r="AT319" s="299"/>
      <c r="AU319" s="299"/>
      <c r="AV319" s="299"/>
      <c r="AW319" s="299"/>
      <c r="AX319" s="299"/>
      <c r="AY319" s="299"/>
      <c r="AZ319" s="299"/>
      <c r="BA319" s="299"/>
      <c r="BB319" s="299"/>
      <c r="BC319" s="299"/>
      <c r="BD319" s="299"/>
      <c r="BE319" s="299"/>
      <c r="BF319" s="299"/>
      <c r="BG319" s="299"/>
      <c r="BH319" s="299"/>
      <c r="BI319" s="299"/>
      <c r="BJ319" s="299"/>
      <c r="BK319" s="299"/>
      <c r="BL319" s="299"/>
      <c r="BM319" s="299"/>
      <c r="BN319" s="299"/>
      <c r="BO319" s="299"/>
      <c r="BP319" s="299"/>
      <c r="BQ319" s="299"/>
      <c r="BR319" s="299"/>
      <c r="BS319" s="299"/>
      <c r="BT319" s="299"/>
      <c r="BU319" s="299"/>
      <c r="BV319" s="299"/>
      <c r="BW319" s="299"/>
      <c r="BX319" s="299"/>
      <c r="BY319" s="299"/>
      <c r="BZ319" s="299"/>
      <c r="CA319" s="299"/>
    </row>
    <row r="320" spans="1:79" x14ac:dyDescent="0.25">
      <c r="A320" s="299"/>
      <c r="B320" s="299"/>
      <c r="C320" s="299"/>
      <c r="D320" s="299"/>
      <c r="E320" s="299"/>
      <c r="F320" s="299"/>
      <c r="G320" s="299"/>
      <c r="H320" s="299"/>
      <c r="I320" s="299"/>
      <c r="J320" s="299"/>
      <c r="K320" s="299"/>
      <c r="L320" s="299"/>
      <c r="M320" s="299"/>
      <c r="N320" s="299"/>
      <c r="O320" s="299"/>
      <c r="P320" s="299"/>
      <c r="Q320" s="299"/>
      <c r="R320" s="299"/>
      <c r="S320" s="299"/>
      <c r="T320" s="299"/>
      <c r="U320" s="299"/>
      <c r="V320" s="299"/>
      <c r="W320" s="299"/>
      <c r="X320" s="299"/>
      <c r="Y320" s="299"/>
      <c r="Z320" s="299"/>
      <c r="AA320" s="299"/>
      <c r="AB320" s="299"/>
      <c r="AC320" s="299"/>
      <c r="AD320" s="299"/>
      <c r="AE320" s="299"/>
      <c r="AF320" s="299"/>
      <c r="AG320" s="299"/>
      <c r="AH320" s="299"/>
      <c r="AI320" s="299"/>
      <c r="AJ320" s="299"/>
      <c r="AK320" s="299"/>
      <c r="AL320" s="299"/>
      <c r="AM320" s="299"/>
      <c r="AN320" s="299"/>
      <c r="AO320" s="299"/>
      <c r="AP320" s="299"/>
      <c r="AQ320" s="299"/>
      <c r="AR320" s="299"/>
      <c r="AS320" s="299"/>
      <c r="AT320" s="299"/>
      <c r="AU320" s="299"/>
      <c r="AV320" s="299"/>
      <c r="AW320" s="299"/>
      <c r="AX320" s="299"/>
      <c r="AY320" s="299"/>
      <c r="AZ320" s="299"/>
      <c r="BA320" s="299"/>
      <c r="BB320" s="299"/>
      <c r="BC320" s="299"/>
      <c r="BD320" s="299"/>
      <c r="BE320" s="299"/>
      <c r="BF320" s="299"/>
      <c r="BG320" s="299"/>
      <c r="BH320" s="299"/>
      <c r="BI320" s="299"/>
      <c r="BJ320" s="299"/>
      <c r="BK320" s="299"/>
      <c r="BL320" s="299"/>
      <c r="BM320" s="299"/>
      <c r="BN320" s="299"/>
      <c r="BO320" s="299"/>
      <c r="BP320" s="299"/>
      <c r="BQ320" s="299"/>
      <c r="BR320" s="299"/>
      <c r="BS320" s="299"/>
      <c r="BT320" s="299"/>
      <c r="BU320" s="299"/>
      <c r="BV320" s="299"/>
      <c r="BW320" s="299"/>
      <c r="BX320" s="299"/>
      <c r="BY320" s="299"/>
      <c r="BZ320" s="299"/>
      <c r="CA320" s="299"/>
    </row>
    <row r="321" spans="1:79" x14ac:dyDescent="0.25">
      <c r="A321" s="299"/>
      <c r="B321" s="299"/>
      <c r="C321" s="299"/>
      <c r="D321" s="299"/>
      <c r="E321" s="299"/>
      <c r="F321" s="299"/>
      <c r="G321" s="299"/>
      <c r="H321" s="299"/>
      <c r="I321" s="299"/>
      <c r="J321" s="299"/>
      <c r="K321" s="299"/>
      <c r="L321" s="299"/>
      <c r="M321" s="299"/>
      <c r="N321" s="299"/>
      <c r="O321" s="299"/>
      <c r="P321" s="299"/>
      <c r="Q321" s="299"/>
      <c r="R321" s="299"/>
      <c r="S321" s="299"/>
      <c r="T321" s="299"/>
      <c r="U321" s="299"/>
      <c r="V321" s="299"/>
      <c r="W321" s="299"/>
      <c r="X321" s="299"/>
      <c r="Y321" s="299"/>
      <c r="Z321" s="299"/>
      <c r="AA321" s="299"/>
      <c r="AB321" s="299"/>
      <c r="AC321" s="299"/>
      <c r="AD321" s="299"/>
      <c r="AE321" s="299"/>
      <c r="AF321" s="299"/>
      <c r="AG321" s="299"/>
      <c r="AH321" s="299"/>
      <c r="AI321" s="299"/>
      <c r="AJ321" s="299"/>
      <c r="AK321" s="299"/>
      <c r="AL321" s="299"/>
      <c r="AM321" s="299"/>
      <c r="AN321" s="299"/>
      <c r="AO321" s="299"/>
      <c r="AP321" s="299"/>
      <c r="AQ321" s="299"/>
      <c r="AR321" s="299"/>
      <c r="AS321" s="299"/>
      <c r="AT321" s="299"/>
      <c r="AU321" s="299"/>
      <c r="AV321" s="299"/>
      <c r="AW321" s="299"/>
      <c r="AX321" s="299"/>
      <c r="AY321" s="299"/>
      <c r="AZ321" s="299"/>
      <c r="BA321" s="299"/>
      <c r="BB321" s="299"/>
      <c r="BC321" s="299"/>
      <c r="BD321" s="299"/>
      <c r="BE321" s="299"/>
      <c r="BF321" s="299"/>
      <c r="BG321" s="299"/>
      <c r="BH321" s="299"/>
      <c r="BI321" s="299"/>
      <c r="BJ321" s="299"/>
      <c r="BK321" s="299"/>
      <c r="BL321" s="299"/>
      <c r="BM321" s="299"/>
      <c r="BN321" s="299"/>
      <c r="BO321" s="299"/>
      <c r="BP321" s="299"/>
      <c r="BQ321" s="299"/>
      <c r="BR321" s="299"/>
      <c r="BS321" s="299"/>
      <c r="BT321" s="299"/>
      <c r="BU321" s="299"/>
      <c r="BV321" s="299"/>
      <c r="BW321" s="299"/>
      <c r="BX321" s="299"/>
      <c r="BY321" s="299"/>
      <c r="BZ321" s="299"/>
      <c r="CA321" s="299"/>
    </row>
    <row r="322" spans="1:79" x14ac:dyDescent="0.25">
      <c r="A322" s="299"/>
      <c r="B322" s="299"/>
      <c r="C322" s="299"/>
      <c r="D322" s="299"/>
      <c r="E322" s="299"/>
      <c r="F322" s="299"/>
      <c r="G322" s="299"/>
      <c r="H322" s="299"/>
      <c r="I322" s="299"/>
      <c r="J322" s="299"/>
      <c r="K322" s="299"/>
      <c r="L322" s="299"/>
      <c r="M322" s="299"/>
      <c r="N322" s="299"/>
      <c r="O322" s="299"/>
      <c r="P322" s="299"/>
      <c r="Q322" s="299"/>
      <c r="R322" s="299"/>
      <c r="S322" s="299"/>
      <c r="T322" s="299"/>
      <c r="U322" s="299"/>
      <c r="V322" s="299"/>
      <c r="W322" s="299"/>
      <c r="X322" s="299"/>
      <c r="Y322" s="299"/>
      <c r="Z322" s="299"/>
      <c r="AA322" s="299"/>
      <c r="AB322" s="299"/>
      <c r="AC322" s="299"/>
      <c r="AD322" s="299"/>
      <c r="AE322" s="299"/>
      <c r="AF322" s="299"/>
      <c r="AG322" s="299"/>
      <c r="AH322" s="299"/>
      <c r="AI322" s="299"/>
      <c r="AJ322" s="299"/>
      <c r="AK322" s="299"/>
      <c r="AL322" s="299"/>
      <c r="AM322" s="299"/>
      <c r="AN322" s="299"/>
      <c r="AO322" s="299"/>
      <c r="AP322" s="299"/>
      <c r="AQ322" s="299"/>
      <c r="AR322" s="299"/>
      <c r="AS322" s="299"/>
      <c r="AT322" s="299"/>
      <c r="AU322" s="299"/>
      <c r="AV322" s="299"/>
      <c r="AW322" s="299"/>
      <c r="AX322" s="299"/>
      <c r="AY322" s="299"/>
      <c r="AZ322" s="299"/>
      <c r="BA322" s="299"/>
      <c r="BB322" s="299"/>
      <c r="BC322" s="299"/>
      <c r="BD322" s="299"/>
      <c r="BE322" s="299"/>
      <c r="BF322" s="299"/>
      <c r="BG322" s="299"/>
      <c r="BH322" s="299"/>
      <c r="BI322" s="299"/>
      <c r="BJ322" s="299"/>
      <c r="BK322" s="299"/>
      <c r="BL322" s="299"/>
      <c r="BM322" s="299"/>
      <c r="BN322" s="299"/>
      <c r="BO322" s="299"/>
      <c r="BP322" s="299"/>
      <c r="BQ322" s="299"/>
      <c r="BR322" s="299"/>
      <c r="BS322" s="299"/>
      <c r="BT322" s="299"/>
      <c r="BU322" s="299"/>
      <c r="BV322" s="299"/>
      <c r="BW322" s="299"/>
      <c r="BX322" s="299"/>
      <c r="BY322" s="299"/>
      <c r="BZ322" s="299"/>
      <c r="CA322" s="299"/>
    </row>
    <row r="323" spans="1:79" x14ac:dyDescent="0.25">
      <c r="A323" s="299"/>
      <c r="B323" s="299"/>
      <c r="C323" s="299"/>
      <c r="D323" s="299"/>
      <c r="E323" s="299"/>
      <c r="F323" s="299"/>
      <c r="G323" s="299"/>
      <c r="H323" s="299"/>
      <c r="I323" s="299"/>
      <c r="J323" s="299"/>
      <c r="K323" s="299"/>
      <c r="L323" s="299"/>
      <c r="M323" s="299"/>
      <c r="N323" s="299"/>
      <c r="O323" s="299"/>
      <c r="P323" s="299"/>
      <c r="Q323" s="299"/>
      <c r="R323" s="299"/>
      <c r="S323" s="299"/>
      <c r="T323" s="299"/>
      <c r="U323" s="299"/>
      <c r="V323" s="299"/>
      <c r="W323" s="299"/>
      <c r="X323" s="299"/>
      <c r="Y323" s="299"/>
      <c r="Z323" s="299"/>
      <c r="AA323" s="299"/>
      <c r="AB323" s="299"/>
      <c r="AC323" s="299"/>
      <c r="AD323" s="299"/>
      <c r="AE323" s="299"/>
      <c r="AF323" s="299"/>
      <c r="AG323" s="299"/>
      <c r="AH323" s="299"/>
      <c r="AI323" s="299"/>
      <c r="AJ323" s="299"/>
      <c r="AK323" s="299"/>
      <c r="AL323" s="299"/>
      <c r="AM323" s="299"/>
      <c r="AN323" s="299"/>
      <c r="AO323" s="299"/>
      <c r="AP323" s="299"/>
      <c r="AQ323" s="299"/>
      <c r="AR323" s="299"/>
      <c r="AS323" s="299"/>
      <c r="AT323" s="299"/>
      <c r="AU323" s="299"/>
      <c r="AV323" s="299"/>
      <c r="AW323" s="299"/>
      <c r="AX323" s="299"/>
      <c r="AY323" s="299"/>
      <c r="AZ323" s="299"/>
      <c r="BA323" s="299"/>
      <c r="BB323" s="299"/>
      <c r="BC323" s="299"/>
      <c r="BD323" s="299"/>
      <c r="BE323" s="299"/>
      <c r="BF323" s="299"/>
      <c r="BG323" s="299"/>
      <c r="BH323" s="299"/>
      <c r="BI323" s="299"/>
      <c r="BJ323" s="299"/>
      <c r="BK323" s="299"/>
      <c r="BL323" s="299"/>
      <c r="BM323" s="299"/>
      <c r="BN323" s="299"/>
      <c r="BO323" s="299"/>
      <c r="BP323" s="299"/>
      <c r="BQ323" s="299"/>
      <c r="BR323" s="299"/>
      <c r="BS323" s="299"/>
      <c r="BT323" s="299"/>
      <c r="BU323" s="299"/>
      <c r="BV323" s="299"/>
      <c r="BW323" s="299"/>
      <c r="BX323" s="299"/>
      <c r="BY323" s="299"/>
      <c r="BZ323" s="299"/>
      <c r="CA323" s="299"/>
    </row>
    <row r="324" spans="1:79" x14ac:dyDescent="0.25">
      <c r="A324" s="299"/>
      <c r="B324" s="299"/>
      <c r="C324" s="299"/>
      <c r="D324" s="299"/>
      <c r="E324" s="299"/>
      <c r="F324" s="299"/>
      <c r="G324" s="299"/>
      <c r="H324" s="299"/>
      <c r="I324" s="299"/>
      <c r="J324" s="299"/>
      <c r="K324" s="299"/>
      <c r="L324" s="299"/>
      <c r="M324" s="299"/>
      <c r="N324" s="299"/>
      <c r="O324" s="299"/>
      <c r="P324" s="299"/>
      <c r="Q324" s="299"/>
      <c r="R324" s="299"/>
      <c r="S324" s="299"/>
      <c r="T324" s="299"/>
      <c r="U324" s="299"/>
      <c r="V324" s="299"/>
      <c r="W324" s="299"/>
      <c r="X324" s="299"/>
      <c r="Y324" s="299"/>
      <c r="Z324" s="299"/>
      <c r="AA324" s="299"/>
      <c r="AB324" s="299"/>
      <c r="AC324" s="299"/>
      <c r="AD324" s="299"/>
      <c r="AE324" s="299"/>
      <c r="AF324" s="299"/>
      <c r="AG324" s="299"/>
      <c r="AH324" s="299"/>
      <c r="AI324" s="299"/>
      <c r="AJ324" s="299"/>
      <c r="AK324" s="299"/>
      <c r="AL324" s="299"/>
      <c r="AM324" s="299"/>
      <c r="AN324" s="299"/>
      <c r="AO324" s="299"/>
      <c r="AP324" s="299"/>
      <c r="AQ324" s="299"/>
      <c r="AR324" s="299"/>
      <c r="AS324" s="299"/>
      <c r="AT324" s="299"/>
      <c r="AU324" s="299"/>
      <c r="AV324" s="299"/>
      <c r="AW324" s="299"/>
      <c r="AX324" s="299"/>
      <c r="AY324" s="299"/>
      <c r="AZ324" s="299"/>
      <c r="BA324" s="299"/>
      <c r="BB324" s="299"/>
      <c r="BC324" s="299"/>
      <c r="BD324" s="299"/>
      <c r="BE324" s="299"/>
      <c r="BF324" s="299"/>
      <c r="BG324" s="299"/>
      <c r="BH324" s="299"/>
      <c r="BI324" s="299"/>
      <c r="BJ324" s="299"/>
      <c r="BK324" s="299"/>
      <c r="BL324" s="299"/>
      <c r="BM324" s="299"/>
      <c r="BN324" s="299"/>
      <c r="BO324" s="299"/>
      <c r="BP324" s="299"/>
      <c r="BQ324" s="299"/>
      <c r="BR324" s="299"/>
      <c r="BS324" s="299"/>
      <c r="BT324" s="299"/>
      <c r="BU324" s="299"/>
      <c r="BV324" s="299"/>
      <c r="BW324" s="299"/>
      <c r="BX324" s="299"/>
      <c r="BY324" s="299"/>
      <c r="BZ324" s="299"/>
      <c r="CA324" s="299"/>
    </row>
    <row r="325" spans="1:79" x14ac:dyDescent="0.25">
      <c r="A325" s="299"/>
      <c r="B325" s="299"/>
      <c r="C325" s="299"/>
      <c r="D325" s="299"/>
      <c r="E325" s="299"/>
      <c r="F325" s="299"/>
      <c r="G325" s="299"/>
      <c r="H325" s="299"/>
      <c r="I325" s="299"/>
      <c r="J325" s="299"/>
      <c r="K325" s="299"/>
      <c r="L325" s="299"/>
      <c r="M325" s="299"/>
      <c r="N325" s="299"/>
      <c r="O325" s="299"/>
      <c r="P325" s="299"/>
      <c r="Q325" s="299"/>
      <c r="R325" s="299"/>
      <c r="S325" s="299"/>
      <c r="T325" s="299"/>
      <c r="U325" s="299"/>
      <c r="V325" s="299"/>
      <c r="W325" s="299"/>
      <c r="X325" s="299"/>
      <c r="Y325" s="299"/>
      <c r="Z325" s="299"/>
      <c r="AA325" s="299"/>
      <c r="AB325" s="299"/>
      <c r="AC325" s="299"/>
      <c r="AD325" s="299"/>
      <c r="AE325" s="299"/>
      <c r="AF325" s="299"/>
      <c r="AG325" s="299"/>
      <c r="AH325" s="299"/>
      <c r="AI325" s="299"/>
      <c r="AJ325" s="299"/>
      <c r="AK325" s="299"/>
      <c r="AL325" s="299"/>
      <c r="AM325" s="299"/>
      <c r="AN325" s="299"/>
      <c r="AO325" s="299"/>
      <c r="AP325" s="299"/>
      <c r="AQ325" s="299"/>
      <c r="AR325" s="299"/>
      <c r="AS325" s="299"/>
      <c r="AT325" s="299"/>
      <c r="AU325" s="299"/>
      <c r="AV325" s="299"/>
      <c r="AW325" s="299"/>
      <c r="AX325" s="299"/>
      <c r="AY325" s="299"/>
      <c r="AZ325" s="299"/>
      <c r="BA325" s="299"/>
      <c r="BB325" s="299"/>
      <c r="BC325" s="299"/>
      <c r="BD325" s="299"/>
      <c r="BE325" s="299"/>
      <c r="BF325" s="299"/>
      <c r="BG325" s="299"/>
      <c r="BH325" s="299"/>
      <c r="BI325" s="299"/>
      <c r="BJ325" s="299"/>
      <c r="BK325" s="299"/>
      <c r="BL325" s="299"/>
      <c r="BM325" s="299"/>
      <c r="BN325" s="299"/>
      <c r="BO325" s="299"/>
      <c r="BP325" s="299"/>
      <c r="BQ325" s="299"/>
      <c r="BR325" s="299"/>
      <c r="BS325" s="299"/>
      <c r="BT325" s="299"/>
      <c r="BU325" s="299"/>
      <c r="BV325" s="299"/>
      <c r="BW325" s="299"/>
      <c r="BX325" s="299"/>
      <c r="BY325" s="299"/>
      <c r="BZ325" s="299"/>
      <c r="CA325" s="299"/>
    </row>
    <row r="326" spans="1:79" x14ac:dyDescent="0.25">
      <c r="A326" s="299"/>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299"/>
      <c r="AE326" s="299"/>
      <c r="AF326" s="299"/>
      <c r="AG326" s="299"/>
      <c r="AH326" s="299"/>
      <c r="AI326" s="299"/>
      <c r="AJ326" s="299"/>
      <c r="AK326" s="299"/>
      <c r="AL326" s="299"/>
      <c r="AM326" s="299"/>
      <c r="AN326" s="299"/>
      <c r="AO326" s="299"/>
      <c r="AP326" s="299"/>
      <c r="AQ326" s="299"/>
      <c r="AR326" s="299"/>
      <c r="AS326" s="299"/>
      <c r="AT326" s="299"/>
      <c r="AU326" s="299"/>
      <c r="AV326" s="299"/>
      <c r="AW326" s="299"/>
      <c r="AX326" s="299"/>
      <c r="AY326" s="299"/>
      <c r="AZ326" s="299"/>
      <c r="BA326" s="299"/>
      <c r="BB326" s="299"/>
      <c r="BC326" s="299"/>
      <c r="BD326" s="299"/>
      <c r="BE326" s="299"/>
      <c r="BF326" s="299"/>
      <c r="BG326" s="299"/>
      <c r="BH326" s="299"/>
      <c r="BI326" s="299"/>
      <c r="BJ326" s="299"/>
      <c r="BK326" s="299"/>
      <c r="BL326" s="299"/>
      <c r="BM326" s="299"/>
      <c r="BN326" s="299"/>
      <c r="BO326" s="299"/>
      <c r="BP326" s="299"/>
      <c r="BQ326" s="299"/>
      <c r="BR326" s="299"/>
      <c r="BS326" s="299"/>
      <c r="BT326" s="299"/>
      <c r="BU326" s="299"/>
      <c r="BV326" s="299"/>
      <c r="BW326" s="299"/>
      <c r="BX326" s="299"/>
      <c r="BY326" s="299"/>
      <c r="BZ326" s="299"/>
      <c r="CA326" s="299"/>
    </row>
    <row r="327" spans="1:79" x14ac:dyDescent="0.25">
      <c r="A327" s="299"/>
      <c r="B327" s="299"/>
      <c r="C327" s="299"/>
      <c r="D327" s="299"/>
      <c r="E327" s="299"/>
      <c r="F327" s="299"/>
      <c r="G327" s="299"/>
      <c r="H327" s="299"/>
      <c r="I327" s="299"/>
      <c r="J327" s="299"/>
      <c r="K327" s="299"/>
      <c r="L327" s="299"/>
      <c r="M327" s="299"/>
      <c r="N327" s="299"/>
      <c r="O327" s="299"/>
      <c r="P327" s="299"/>
      <c r="Q327" s="299"/>
      <c r="R327" s="299"/>
      <c r="S327" s="299"/>
      <c r="T327" s="299"/>
      <c r="U327" s="299"/>
      <c r="V327" s="299"/>
      <c r="W327" s="299"/>
      <c r="X327" s="299"/>
      <c r="Y327" s="299"/>
      <c r="Z327" s="299"/>
      <c r="AA327" s="299"/>
      <c r="AB327" s="299"/>
      <c r="AC327" s="299"/>
      <c r="AD327" s="299"/>
      <c r="AE327" s="299"/>
      <c r="AF327" s="299"/>
      <c r="AG327" s="299"/>
      <c r="AH327" s="299"/>
      <c r="AI327" s="299"/>
      <c r="AJ327" s="299"/>
      <c r="AK327" s="299"/>
      <c r="AL327" s="299"/>
      <c r="AM327" s="299"/>
      <c r="AN327" s="299"/>
      <c r="AO327" s="299"/>
      <c r="AP327" s="299"/>
      <c r="AQ327" s="299"/>
      <c r="AR327" s="299"/>
      <c r="AS327" s="299"/>
      <c r="AT327" s="299"/>
      <c r="AU327" s="299"/>
      <c r="AV327" s="299"/>
      <c r="AW327" s="299"/>
      <c r="AX327" s="299"/>
      <c r="AY327" s="299"/>
      <c r="AZ327" s="299"/>
      <c r="BA327" s="299"/>
      <c r="BB327" s="299"/>
      <c r="BC327" s="299"/>
      <c r="BD327" s="299"/>
      <c r="BE327" s="299"/>
      <c r="BF327" s="299"/>
      <c r="BG327" s="299"/>
      <c r="BH327" s="299"/>
      <c r="BI327" s="299"/>
      <c r="BJ327" s="299"/>
      <c r="BK327" s="299"/>
      <c r="BL327" s="299"/>
      <c r="BM327" s="299"/>
      <c r="BN327" s="299"/>
      <c r="BO327" s="299"/>
      <c r="BP327" s="299"/>
      <c r="BQ327" s="299"/>
      <c r="BR327" s="299"/>
      <c r="BS327" s="299"/>
      <c r="BT327" s="299"/>
      <c r="BU327" s="299"/>
      <c r="BV327" s="299"/>
      <c r="BW327" s="299"/>
      <c r="BX327" s="299"/>
      <c r="BY327" s="299"/>
      <c r="BZ327" s="299"/>
      <c r="CA327" s="299"/>
    </row>
    <row r="328" spans="1:79" x14ac:dyDescent="0.25">
      <c r="A328" s="299"/>
      <c r="B328" s="299"/>
      <c r="C328" s="299"/>
      <c r="D328" s="299"/>
      <c r="E328" s="299"/>
      <c r="F328" s="299"/>
      <c r="G328" s="299"/>
      <c r="H328" s="299"/>
      <c r="I328" s="299"/>
      <c r="J328" s="299"/>
      <c r="K328" s="299"/>
      <c r="L328" s="299"/>
      <c r="M328" s="299"/>
      <c r="N328" s="299"/>
      <c r="O328" s="299"/>
      <c r="P328" s="299"/>
      <c r="Q328" s="299"/>
      <c r="R328" s="299"/>
      <c r="S328" s="299"/>
      <c r="T328" s="299"/>
      <c r="U328" s="299"/>
      <c r="V328" s="299"/>
      <c r="W328" s="299"/>
      <c r="X328" s="299"/>
      <c r="Y328" s="299"/>
      <c r="Z328" s="299"/>
      <c r="AA328" s="299"/>
      <c r="AB328" s="299"/>
      <c r="AC328" s="299"/>
      <c r="AD328" s="299"/>
      <c r="AE328" s="299"/>
      <c r="AF328" s="299"/>
      <c r="AG328" s="299"/>
      <c r="AH328" s="299"/>
      <c r="AI328" s="299"/>
      <c r="AJ328" s="299"/>
      <c r="AK328" s="299"/>
      <c r="AL328" s="299"/>
      <c r="AM328" s="299"/>
      <c r="AN328" s="299"/>
      <c r="AO328" s="299"/>
      <c r="AP328" s="299"/>
      <c r="AQ328" s="299"/>
      <c r="AR328" s="299"/>
      <c r="AS328" s="299"/>
      <c r="AT328" s="299"/>
      <c r="AU328" s="299"/>
      <c r="AV328" s="299"/>
      <c r="AW328" s="299"/>
      <c r="AX328" s="299"/>
      <c r="AY328" s="299"/>
      <c r="AZ328" s="299"/>
      <c r="BA328" s="299"/>
      <c r="BB328" s="299"/>
      <c r="BC328" s="299"/>
      <c r="BD328" s="299"/>
      <c r="BE328" s="299"/>
      <c r="BF328" s="299"/>
      <c r="BG328" s="299"/>
      <c r="BH328" s="299"/>
      <c r="BI328" s="299"/>
      <c r="BJ328" s="299"/>
      <c r="BK328" s="299"/>
      <c r="BL328" s="299"/>
      <c r="BM328" s="299"/>
      <c r="BN328" s="299"/>
      <c r="BO328" s="299"/>
      <c r="BP328" s="299"/>
      <c r="BQ328" s="299"/>
      <c r="BR328" s="299"/>
      <c r="BS328" s="299"/>
      <c r="BT328" s="299"/>
      <c r="BU328" s="299"/>
      <c r="BV328" s="299"/>
      <c r="BW328" s="299"/>
      <c r="BX328" s="299"/>
      <c r="BY328" s="299"/>
      <c r="BZ328" s="299"/>
      <c r="CA328" s="299"/>
    </row>
    <row r="329" spans="1:79" x14ac:dyDescent="0.25">
      <c r="A329" s="299"/>
      <c r="B329" s="299"/>
      <c r="C329" s="299"/>
      <c r="D329" s="299"/>
      <c r="E329" s="299"/>
      <c r="F329" s="299"/>
      <c r="G329" s="299"/>
      <c r="H329" s="299"/>
      <c r="I329" s="299"/>
      <c r="J329" s="299"/>
      <c r="K329" s="299"/>
      <c r="L329" s="299"/>
      <c r="M329" s="299"/>
      <c r="N329" s="299"/>
      <c r="O329" s="299"/>
      <c r="P329" s="299"/>
      <c r="Q329" s="299"/>
      <c r="R329" s="299"/>
      <c r="S329" s="299"/>
      <c r="T329" s="299"/>
      <c r="U329" s="299"/>
      <c r="V329" s="299"/>
      <c r="W329" s="299"/>
      <c r="X329" s="299"/>
      <c r="Y329" s="299"/>
      <c r="Z329" s="299"/>
      <c r="AA329" s="299"/>
      <c r="AB329" s="299"/>
      <c r="AC329" s="299"/>
      <c r="AD329" s="299"/>
      <c r="AE329" s="299"/>
      <c r="AF329" s="299"/>
      <c r="AG329" s="299"/>
      <c r="AH329" s="299"/>
      <c r="AI329" s="299"/>
      <c r="AJ329" s="299"/>
      <c r="AK329" s="299"/>
      <c r="AL329" s="299"/>
      <c r="AM329" s="299"/>
      <c r="AN329" s="299"/>
      <c r="AO329" s="299"/>
      <c r="AP329" s="299"/>
      <c r="AQ329" s="299"/>
      <c r="AR329" s="299"/>
      <c r="AS329" s="299"/>
      <c r="AT329" s="299"/>
      <c r="AU329" s="299"/>
      <c r="AV329" s="299"/>
      <c r="AW329" s="299"/>
      <c r="AX329" s="299"/>
      <c r="AY329" s="299"/>
      <c r="AZ329" s="299"/>
      <c r="BA329" s="299"/>
      <c r="BB329" s="299"/>
      <c r="BC329" s="299"/>
      <c r="BD329" s="299"/>
      <c r="BE329" s="299"/>
      <c r="BF329" s="299"/>
      <c r="BG329" s="299"/>
      <c r="BH329" s="299"/>
      <c r="BI329" s="299"/>
      <c r="BJ329" s="299"/>
      <c r="BK329" s="299"/>
      <c r="BL329" s="299"/>
      <c r="BM329" s="299"/>
      <c r="BN329" s="299"/>
      <c r="BO329" s="299"/>
      <c r="BP329" s="299"/>
      <c r="BQ329" s="299"/>
      <c r="BR329" s="299"/>
      <c r="BS329" s="299"/>
      <c r="BT329" s="299"/>
      <c r="BU329" s="299"/>
      <c r="BV329" s="299"/>
      <c r="BW329" s="299"/>
      <c r="BX329" s="299"/>
      <c r="BY329" s="299"/>
      <c r="BZ329" s="299"/>
      <c r="CA329" s="299"/>
    </row>
    <row r="330" spans="1:79" x14ac:dyDescent="0.25">
      <c r="A330" s="299"/>
      <c r="B330" s="299"/>
      <c r="C330" s="299"/>
      <c r="D330" s="299"/>
      <c r="E330" s="299"/>
      <c r="F330" s="299"/>
      <c r="G330" s="299"/>
      <c r="H330" s="299"/>
      <c r="I330" s="299"/>
      <c r="J330" s="299"/>
      <c r="K330" s="299"/>
      <c r="L330" s="299"/>
      <c r="M330" s="299"/>
      <c r="N330" s="299"/>
      <c r="O330" s="299"/>
      <c r="P330" s="299"/>
      <c r="Q330" s="299"/>
      <c r="R330" s="299"/>
      <c r="S330" s="299"/>
      <c r="T330" s="299"/>
      <c r="U330" s="299"/>
      <c r="V330" s="299"/>
      <c r="W330" s="299"/>
      <c r="X330" s="299"/>
      <c r="Y330" s="299"/>
      <c r="Z330" s="299"/>
      <c r="AA330" s="299"/>
      <c r="AB330" s="299"/>
      <c r="AC330" s="299"/>
      <c r="AD330" s="299"/>
      <c r="AE330" s="299"/>
      <c r="AF330" s="299"/>
      <c r="AG330" s="299"/>
      <c r="AH330" s="299"/>
      <c r="AI330" s="299"/>
      <c r="AJ330" s="299"/>
      <c r="AK330" s="299"/>
      <c r="AL330" s="299"/>
      <c r="AM330" s="299"/>
      <c r="AN330" s="299"/>
      <c r="AO330" s="299"/>
      <c r="AP330" s="299"/>
      <c r="AQ330" s="299"/>
      <c r="AR330" s="299"/>
      <c r="AS330" s="299"/>
      <c r="AT330" s="299"/>
      <c r="AU330" s="299"/>
      <c r="AV330" s="299"/>
      <c r="AW330" s="299"/>
      <c r="AX330" s="299"/>
      <c r="AY330" s="299"/>
      <c r="AZ330" s="299"/>
      <c r="BA330" s="299"/>
      <c r="BB330" s="299"/>
      <c r="BC330" s="299"/>
      <c r="BD330" s="299"/>
      <c r="BE330" s="299"/>
      <c r="BF330" s="299"/>
      <c r="BG330" s="299"/>
      <c r="BH330" s="299"/>
      <c r="BI330" s="299"/>
      <c r="BJ330" s="299"/>
      <c r="BK330" s="299"/>
      <c r="BL330" s="299"/>
      <c r="BM330" s="299"/>
      <c r="BN330" s="299"/>
      <c r="BO330" s="299"/>
      <c r="BP330" s="299"/>
      <c r="BQ330" s="299"/>
      <c r="BR330" s="299"/>
      <c r="BS330" s="299"/>
      <c r="BT330" s="299"/>
      <c r="BU330" s="299"/>
      <c r="BV330" s="299"/>
      <c r="BW330" s="299"/>
      <c r="BX330" s="299"/>
      <c r="BY330" s="299"/>
      <c r="BZ330" s="299"/>
      <c r="CA330" s="299"/>
    </row>
    <row r="331" spans="1:79" x14ac:dyDescent="0.25">
      <c r="A331" s="299"/>
      <c r="B331" s="299"/>
      <c r="C331" s="299"/>
      <c r="D331" s="299"/>
      <c r="E331" s="299"/>
      <c r="F331" s="299"/>
      <c r="G331" s="299"/>
      <c r="H331" s="299"/>
      <c r="I331" s="299"/>
      <c r="J331" s="299"/>
      <c r="K331" s="299"/>
      <c r="L331" s="299"/>
      <c r="M331" s="299"/>
      <c r="N331" s="299"/>
      <c r="O331" s="299"/>
      <c r="P331" s="299"/>
      <c r="Q331" s="299"/>
      <c r="R331" s="299"/>
      <c r="S331" s="299"/>
      <c r="T331" s="299"/>
      <c r="U331" s="299"/>
      <c r="V331" s="299"/>
      <c r="W331" s="299"/>
      <c r="X331" s="299"/>
      <c r="Y331" s="299"/>
      <c r="Z331" s="299"/>
      <c r="AA331" s="299"/>
      <c r="AB331" s="299"/>
      <c r="AC331" s="299"/>
      <c r="AD331" s="299"/>
      <c r="AE331" s="299"/>
      <c r="AF331" s="299"/>
      <c r="AG331" s="299"/>
      <c r="AH331" s="299"/>
      <c r="AI331" s="299"/>
      <c r="AJ331" s="299"/>
      <c r="AK331" s="299"/>
      <c r="AL331" s="299"/>
      <c r="AM331" s="299"/>
      <c r="AN331" s="299"/>
      <c r="AO331" s="299"/>
      <c r="AP331" s="299"/>
      <c r="AQ331" s="299"/>
      <c r="AR331" s="299"/>
      <c r="AS331" s="299"/>
      <c r="AT331" s="299"/>
      <c r="AU331" s="299"/>
      <c r="AV331" s="299"/>
      <c r="AW331" s="299"/>
      <c r="AX331" s="299"/>
      <c r="AY331" s="299"/>
      <c r="AZ331" s="299"/>
      <c r="BA331" s="299"/>
      <c r="BB331" s="299"/>
      <c r="BC331" s="299"/>
      <c r="BD331" s="299"/>
      <c r="BE331" s="299"/>
      <c r="BF331" s="299"/>
      <c r="BG331" s="299"/>
      <c r="BH331" s="299"/>
      <c r="BI331" s="299"/>
      <c r="BJ331" s="299"/>
      <c r="BK331" s="299"/>
      <c r="BL331" s="299"/>
      <c r="BM331" s="299"/>
      <c r="BN331" s="299"/>
      <c r="BO331" s="299"/>
      <c r="BP331" s="299"/>
      <c r="BQ331" s="299"/>
      <c r="BR331" s="299"/>
      <c r="BS331" s="299"/>
      <c r="BT331" s="299"/>
      <c r="BU331" s="299"/>
      <c r="BV331" s="299"/>
      <c r="BW331" s="299"/>
      <c r="BX331" s="299"/>
      <c r="BY331" s="299"/>
      <c r="BZ331" s="299"/>
      <c r="CA331" s="299"/>
    </row>
    <row r="332" spans="1:79" x14ac:dyDescent="0.25">
      <c r="A332" s="299"/>
      <c r="B332" s="299"/>
      <c r="C332" s="299"/>
      <c r="D332" s="299"/>
      <c r="E332" s="299"/>
      <c r="F332" s="299"/>
      <c r="G332" s="299"/>
      <c r="H332" s="299"/>
      <c r="I332" s="299"/>
      <c r="J332" s="299"/>
      <c r="K332" s="299"/>
      <c r="L332" s="299"/>
      <c r="M332" s="299"/>
      <c r="N332" s="299"/>
      <c r="O332" s="299"/>
      <c r="P332" s="299"/>
      <c r="Q332" s="299"/>
      <c r="R332" s="299"/>
      <c r="S332" s="299"/>
      <c r="T332" s="299"/>
      <c r="U332" s="299"/>
      <c r="V332" s="299"/>
      <c r="W332" s="299"/>
      <c r="X332" s="299"/>
      <c r="Y332" s="299"/>
      <c r="Z332" s="299"/>
      <c r="AA332" s="299"/>
      <c r="AB332" s="299"/>
      <c r="AC332" s="299"/>
      <c r="AD332" s="299"/>
      <c r="AE332" s="299"/>
      <c r="AF332" s="299"/>
      <c r="AG332" s="299"/>
      <c r="AH332" s="299"/>
      <c r="AI332" s="299"/>
      <c r="AJ332" s="299"/>
      <c r="AK332" s="299"/>
      <c r="AL332" s="299"/>
      <c r="AM332" s="299"/>
      <c r="AN332" s="299"/>
      <c r="AO332" s="299"/>
      <c r="AP332" s="299"/>
      <c r="AQ332" s="299"/>
      <c r="AR332" s="299"/>
      <c r="AS332" s="299"/>
      <c r="AT332" s="299"/>
      <c r="AU332" s="299"/>
      <c r="AV332" s="299"/>
      <c r="AW332" s="299"/>
      <c r="AX332" s="299"/>
      <c r="AY332" s="299"/>
      <c r="AZ332" s="299"/>
      <c r="BA332" s="299"/>
      <c r="BB332" s="299"/>
      <c r="BC332" s="299"/>
      <c r="BD332" s="299"/>
      <c r="BE332" s="299"/>
      <c r="BF332" s="299"/>
      <c r="BG332" s="299"/>
      <c r="BH332" s="299"/>
      <c r="BI332" s="299"/>
      <c r="BJ332" s="299"/>
      <c r="BK332" s="299"/>
      <c r="BL332" s="299"/>
      <c r="BM332" s="299"/>
      <c r="BN332" s="299"/>
      <c r="BO332" s="299"/>
      <c r="BP332" s="299"/>
      <c r="BQ332" s="299"/>
      <c r="BR332" s="299"/>
      <c r="BS332" s="299"/>
      <c r="BT332" s="299"/>
      <c r="BU332" s="299"/>
      <c r="BV332" s="299"/>
      <c r="BW332" s="299"/>
      <c r="BX332" s="299"/>
      <c r="BY332" s="299"/>
      <c r="BZ332" s="299"/>
      <c r="CA332" s="299"/>
    </row>
    <row r="333" spans="1:79" x14ac:dyDescent="0.25">
      <c r="A333" s="299"/>
      <c r="B333" s="299"/>
      <c r="C333" s="299"/>
      <c r="D333" s="299"/>
      <c r="E333" s="299"/>
      <c r="F333" s="299"/>
      <c r="G333" s="299"/>
      <c r="H333" s="299"/>
      <c r="I333" s="299"/>
      <c r="J333" s="299"/>
      <c r="K333" s="299"/>
      <c r="L333" s="299"/>
      <c r="M333" s="299"/>
      <c r="N333" s="299"/>
      <c r="O333" s="299"/>
      <c r="P333" s="299"/>
      <c r="Q333" s="299"/>
      <c r="R333" s="299"/>
      <c r="S333" s="299"/>
      <c r="T333" s="299"/>
      <c r="U333" s="299"/>
      <c r="V333" s="299"/>
      <c r="W333" s="299"/>
      <c r="X333" s="299"/>
      <c r="Y333" s="299"/>
      <c r="Z333" s="299"/>
      <c r="AA333" s="299"/>
      <c r="AB333" s="299"/>
      <c r="AC333" s="299"/>
      <c r="AD333" s="299"/>
      <c r="AE333" s="299"/>
      <c r="AF333" s="299"/>
      <c r="AG333" s="299"/>
      <c r="AH333" s="299"/>
      <c r="AI333" s="299"/>
      <c r="AJ333" s="299"/>
      <c r="AK333" s="299"/>
      <c r="AL333" s="299"/>
      <c r="AM333" s="299"/>
      <c r="AN333" s="299"/>
      <c r="AO333" s="299"/>
      <c r="AP333" s="299"/>
      <c r="AQ333" s="299"/>
      <c r="AR333" s="299"/>
      <c r="AS333" s="299"/>
      <c r="AT333" s="299"/>
      <c r="AU333" s="299"/>
      <c r="AV333" s="299"/>
      <c r="AW333" s="299"/>
      <c r="AX333" s="299"/>
      <c r="AY333" s="299"/>
      <c r="AZ333" s="299"/>
      <c r="BA333" s="299"/>
      <c r="BB333" s="299"/>
      <c r="BC333" s="299"/>
      <c r="BD333" s="299"/>
      <c r="BE333" s="299"/>
      <c r="BF333" s="299"/>
      <c r="BG333" s="299"/>
      <c r="BH333" s="299"/>
      <c r="BI333" s="299"/>
      <c r="BJ333" s="299"/>
      <c r="BK333" s="299"/>
      <c r="BL333" s="299"/>
      <c r="BM333" s="299"/>
      <c r="BN333" s="299"/>
      <c r="BO333" s="299"/>
      <c r="BP333" s="299"/>
      <c r="BQ333" s="299"/>
      <c r="BR333" s="299"/>
      <c r="BS333" s="299"/>
      <c r="BT333" s="299"/>
      <c r="BU333" s="299"/>
      <c r="BV333" s="299"/>
      <c r="BW333" s="299"/>
      <c r="BX333" s="299"/>
      <c r="BY333" s="299"/>
      <c r="BZ333" s="299"/>
      <c r="CA333" s="299"/>
    </row>
    <row r="334" spans="1:79" x14ac:dyDescent="0.25">
      <c r="A334" s="299"/>
      <c r="B334" s="299"/>
      <c r="C334" s="299"/>
      <c r="D334" s="299"/>
      <c r="E334" s="299"/>
      <c r="F334" s="299"/>
      <c r="G334" s="299"/>
      <c r="H334" s="299"/>
      <c r="I334" s="299"/>
      <c r="J334" s="299"/>
      <c r="K334" s="299"/>
      <c r="L334" s="299"/>
      <c r="M334" s="299"/>
      <c r="N334" s="299"/>
      <c r="O334" s="299"/>
      <c r="P334" s="299"/>
      <c r="Q334" s="299"/>
      <c r="R334" s="299"/>
      <c r="S334" s="299"/>
      <c r="T334" s="299"/>
      <c r="U334" s="299"/>
      <c r="V334" s="299"/>
      <c r="W334" s="299"/>
      <c r="X334" s="299"/>
      <c r="Y334" s="299"/>
      <c r="Z334" s="299"/>
      <c r="AA334" s="299"/>
      <c r="AB334" s="299"/>
      <c r="AC334" s="299"/>
      <c r="AD334" s="299"/>
      <c r="AE334" s="299"/>
      <c r="AF334" s="299"/>
      <c r="AG334" s="299"/>
      <c r="AH334" s="299"/>
      <c r="AI334" s="299"/>
      <c r="AJ334" s="299"/>
      <c r="AK334" s="299"/>
      <c r="AL334" s="299"/>
      <c r="AM334" s="299"/>
      <c r="AN334" s="299"/>
      <c r="AO334" s="299"/>
      <c r="AP334" s="299"/>
      <c r="AQ334" s="299"/>
      <c r="AR334" s="299"/>
      <c r="AS334" s="299"/>
      <c r="AT334" s="299"/>
      <c r="AU334" s="299"/>
      <c r="AV334" s="299"/>
      <c r="AW334" s="299"/>
      <c r="AX334" s="299"/>
      <c r="AY334" s="299"/>
      <c r="AZ334" s="299"/>
      <c r="BA334" s="299"/>
      <c r="BB334" s="299"/>
      <c r="BC334" s="299"/>
      <c r="BD334" s="299"/>
      <c r="BE334" s="299"/>
      <c r="BF334" s="299"/>
      <c r="BG334" s="299"/>
      <c r="BH334" s="299"/>
      <c r="BI334" s="299"/>
      <c r="BJ334" s="299"/>
      <c r="BK334" s="299"/>
      <c r="BL334" s="299"/>
      <c r="BM334" s="299"/>
      <c r="BN334" s="299"/>
      <c r="BO334" s="299"/>
      <c r="BP334" s="299"/>
      <c r="BQ334" s="299"/>
      <c r="BR334" s="299"/>
      <c r="BS334" s="299"/>
      <c r="BT334" s="299"/>
      <c r="BU334" s="299"/>
      <c r="BV334" s="299"/>
      <c r="BW334" s="299"/>
      <c r="BX334" s="299"/>
      <c r="BY334" s="299"/>
      <c r="BZ334" s="299"/>
      <c r="CA334" s="299"/>
    </row>
    <row r="335" spans="1:79" x14ac:dyDescent="0.25">
      <c r="A335" s="299"/>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299"/>
      <c r="AE335" s="299"/>
      <c r="AF335" s="299"/>
      <c r="AG335" s="299"/>
      <c r="AH335" s="299"/>
      <c r="AI335" s="299"/>
      <c r="AJ335" s="299"/>
      <c r="AK335" s="299"/>
      <c r="AL335" s="299"/>
      <c r="AM335" s="299"/>
      <c r="AN335" s="299"/>
      <c r="AO335" s="299"/>
      <c r="AP335" s="299"/>
      <c r="AQ335" s="299"/>
      <c r="AR335" s="299"/>
      <c r="AS335" s="299"/>
      <c r="AT335" s="299"/>
      <c r="AU335" s="299"/>
      <c r="AV335" s="299"/>
      <c r="AW335" s="299"/>
      <c r="AX335" s="299"/>
      <c r="AY335" s="299"/>
      <c r="AZ335" s="299"/>
      <c r="BA335" s="299"/>
      <c r="BB335" s="299"/>
      <c r="BC335" s="299"/>
      <c r="BD335" s="299"/>
      <c r="BE335" s="299"/>
      <c r="BF335" s="299"/>
      <c r="BG335" s="299"/>
      <c r="BH335" s="299"/>
      <c r="BI335" s="299"/>
      <c r="BJ335" s="299"/>
      <c r="BK335" s="299"/>
      <c r="BL335" s="299"/>
      <c r="BM335" s="299"/>
      <c r="BN335" s="299"/>
      <c r="BO335" s="299"/>
      <c r="BP335" s="299"/>
      <c r="BQ335" s="299"/>
      <c r="BR335" s="299"/>
      <c r="BS335" s="299"/>
      <c r="BT335" s="299"/>
      <c r="BU335" s="299"/>
      <c r="BV335" s="299"/>
      <c r="BW335" s="299"/>
      <c r="BX335" s="299"/>
      <c r="BY335" s="299"/>
      <c r="BZ335" s="299"/>
      <c r="CA335" s="299"/>
    </row>
    <row r="336" spans="1:79" x14ac:dyDescent="0.25">
      <c r="A336" s="299"/>
      <c r="B336" s="299"/>
      <c r="C336" s="299"/>
      <c r="D336" s="299"/>
      <c r="E336" s="299"/>
      <c r="F336" s="299"/>
      <c r="G336" s="299"/>
      <c r="H336" s="299"/>
      <c r="I336" s="299"/>
      <c r="J336" s="299"/>
      <c r="K336" s="299"/>
      <c r="L336" s="299"/>
      <c r="M336" s="299"/>
      <c r="N336" s="299"/>
      <c r="O336" s="299"/>
      <c r="P336" s="299"/>
      <c r="Q336" s="299"/>
      <c r="R336" s="299"/>
      <c r="S336" s="299"/>
      <c r="T336" s="299"/>
      <c r="U336" s="299"/>
      <c r="V336" s="299"/>
      <c r="W336" s="299"/>
      <c r="X336" s="299"/>
      <c r="Y336" s="299"/>
      <c r="Z336" s="299"/>
      <c r="AA336" s="299"/>
      <c r="AB336" s="299"/>
      <c r="AC336" s="299"/>
      <c r="AD336" s="299"/>
      <c r="AE336" s="299"/>
      <c r="AF336" s="299"/>
      <c r="AG336" s="299"/>
      <c r="AH336" s="299"/>
      <c r="AI336" s="299"/>
      <c r="AJ336" s="299"/>
      <c r="AK336" s="299"/>
      <c r="AL336" s="299"/>
      <c r="AM336" s="299"/>
      <c r="AN336" s="299"/>
      <c r="AO336" s="299"/>
      <c r="AP336" s="299"/>
      <c r="AQ336" s="299"/>
      <c r="AR336" s="299"/>
      <c r="AS336" s="299"/>
      <c r="AT336" s="299"/>
      <c r="AU336" s="299"/>
      <c r="AV336" s="299"/>
      <c r="AW336" s="299"/>
      <c r="AX336" s="299"/>
      <c r="AY336" s="299"/>
      <c r="AZ336" s="299"/>
      <c r="BA336" s="299"/>
      <c r="BB336" s="299"/>
      <c r="BC336" s="299"/>
      <c r="BD336" s="299"/>
      <c r="BE336" s="299"/>
      <c r="BF336" s="299"/>
      <c r="BG336" s="299"/>
      <c r="BH336" s="299"/>
      <c r="BI336" s="299"/>
      <c r="BJ336" s="299"/>
      <c r="BK336" s="299"/>
      <c r="BL336" s="299"/>
      <c r="BM336" s="299"/>
      <c r="BN336" s="299"/>
      <c r="BO336" s="299"/>
      <c r="BP336" s="299"/>
      <c r="BQ336" s="299"/>
      <c r="BR336" s="299"/>
      <c r="BS336" s="299"/>
      <c r="BT336" s="299"/>
      <c r="BU336" s="299"/>
      <c r="BV336" s="299"/>
      <c r="BW336" s="299"/>
      <c r="BX336" s="299"/>
      <c r="BY336" s="299"/>
      <c r="BZ336" s="299"/>
      <c r="CA336" s="299"/>
    </row>
    <row r="337" spans="1:79" x14ac:dyDescent="0.25">
      <c r="A337" s="299"/>
      <c r="B337" s="299"/>
      <c r="C337" s="299"/>
      <c r="D337" s="299"/>
      <c r="E337" s="299"/>
      <c r="F337" s="299"/>
      <c r="G337" s="299"/>
      <c r="H337" s="299"/>
      <c r="I337" s="299"/>
      <c r="J337" s="299"/>
      <c r="K337" s="299"/>
      <c r="L337" s="299"/>
      <c r="M337" s="299"/>
      <c r="N337" s="299"/>
      <c r="O337" s="299"/>
      <c r="P337" s="299"/>
      <c r="Q337" s="299"/>
      <c r="R337" s="299"/>
      <c r="S337" s="299"/>
      <c r="T337" s="299"/>
      <c r="U337" s="299"/>
      <c r="V337" s="299"/>
      <c r="W337" s="299"/>
      <c r="X337" s="299"/>
      <c r="Y337" s="299"/>
      <c r="Z337" s="299"/>
      <c r="AA337" s="299"/>
      <c r="AB337" s="299"/>
      <c r="AC337" s="299"/>
      <c r="AD337" s="299"/>
      <c r="AE337" s="299"/>
      <c r="AF337" s="299"/>
      <c r="AG337" s="299"/>
      <c r="AH337" s="299"/>
      <c r="AI337" s="299"/>
      <c r="AJ337" s="299"/>
      <c r="AK337" s="299"/>
      <c r="AL337" s="299"/>
      <c r="AM337" s="299"/>
      <c r="AN337" s="299"/>
      <c r="AO337" s="299"/>
      <c r="AP337" s="299"/>
      <c r="AQ337" s="299"/>
      <c r="AR337" s="299"/>
      <c r="AS337" s="299"/>
      <c r="AT337" s="299"/>
      <c r="AU337" s="299"/>
      <c r="AV337" s="299"/>
      <c r="AW337" s="299"/>
      <c r="AX337" s="299"/>
      <c r="AY337" s="299"/>
      <c r="AZ337" s="299"/>
      <c r="BA337" s="299"/>
      <c r="BB337" s="299"/>
      <c r="BC337" s="299"/>
      <c r="BD337" s="299"/>
      <c r="BE337" s="299"/>
      <c r="BF337" s="299"/>
      <c r="BG337" s="299"/>
      <c r="BH337" s="299"/>
      <c r="BI337" s="299"/>
      <c r="BJ337" s="299"/>
      <c r="BK337" s="299"/>
      <c r="BL337" s="299"/>
      <c r="BM337" s="299"/>
      <c r="BN337" s="299"/>
      <c r="BO337" s="299"/>
      <c r="BP337" s="299"/>
      <c r="BQ337" s="299"/>
      <c r="BR337" s="299"/>
      <c r="BS337" s="299"/>
      <c r="BT337" s="299"/>
      <c r="BU337" s="299"/>
      <c r="BV337" s="299"/>
      <c r="BW337" s="299"/>
      <c r="BX337" s="299"/>
      <c r="BY337" s="299"/>
      <c r="BZ337" s="299"/>
      <c r="CA337" s="299"/>
    </row>
    <row r="338" spans="1:79" x14ac:dyDescent="0.25">
      <c r="A338" s="299"/>
      <c r="B338" s="299"/>
      <c r="C338" s="299"/>
      <c r="D338" s="299"/>
      <c r="E338" s="299"/>
      <c r="F338" s="299"/>
      <c r="G338" s="299"/>
      <c r="H338" s="299"/>
      <c r="I338" s="299"/>
      <c r="J338" s="299"/>
      <c r="K338" s="299"/>
      <c r="L338" s="299"/>
      <c r="M338" s="299"/>
      <c r="N338" s="299"/>
      <c r="O338" s="299"/>
      <c r="P338" s="299"/>
      <c r="Q338" s="299"/>
      <c r="R338" s="299"/>
      <c r="S338" s="299"/>
      <c r="T338" s="299"/>
      <c r="U338" s="299"/>
      <c r="V338" s="299"/>
      <c r="W338" s="299"/>
      <c r="X338" s="299"/>
      <c r="Y338" s="299"/>
      <c r="Z338" s="299"/>
      <c r="AA338" s="299"/>
      <c r="AB338" s="299"/>
      <c r="AC338" s="299"/>
      <c r="AD338" s="299"/>
      <c r="AE338" s="299"/>
      <c r="AF338" s="299"/>
      <c r="AG338" s="299"/>
      <c r="AH338" s="299"/>
      <c r="AI338" s="299"/>
      <c r="AJ338" s="299"/>
      <c r="AK338" s="299"/>
      <c r="AL338" s="299"/>
      <c r="AM338" s="299"/>
      <c r="AN338" s="299"/>
      <c r="AO338" s="299"/>
      <c r="AP338" s="299"/>
      <c r="AQ338" s="299"/>
      <c r="AR338" s="299"/>
      <c r="AS338" s="299"/>
      <c r="AT338" s="299"/>
      <c r="AU338" s="299"/>
      <c r="AV338" s="299"/>
      <c r="AW338" s="299"/>
      <c r="AX338" s="299"/>
      <c r="AY338" s="299"/>
      <c r="AZ338" s="299"/>
      <c r="BA338" s="299"/>
      <c r="BB338" s="299"/>
      <c r="BC338" s="299"/>
      <c r="BD338" s="299"/>
      <c r="BE338" s="299"/>
      <c r="BF338" s="299"/>
      <c r="BG338" s="299"/>
      <c r="BH338" s="299"/>
      <c r="BI338" s="299"/>
      <c r="BJ338" s="299"/>
      <c r="BK338" s="299"/>
      <c r="BL338" s="299"/>
      <c r="BM338" s="299"/>
      <c r="BN338" s="299"/>
      <c r="BO338" s="299"/>
      <c r="BP338" s="299"/>
      <c r="BQ338" s="299"/>
      <c r="BR338" s="299"/>
      <c r="BS338" s="299"/>
      <c r="BT338" s="299"/>
      <c r="BU338" s="299"/>
      <c r="BV338" s="299"/>
      <c r="BW338" s="299"/>
      <c r="BX338" s="299"/>
      <c r="BY338" s="299"/>
      <c r="BZ338" s="299"/>
      <c r="CA338" s="299"/>
    </row>
    <row r="339" spans="1:79" x14ac:dyDescent="0.25">
      <c r="A339" s="299"/>
      <c r="B339" s="299"/>
      <c r="C339" s="299"/>
      <c r="D339" s="299"/>
      <c r="E339" s="299"/>
      <c r="F339" s="299"/>
      <c r="G339" s="299"/>
      <c r="H339" s="299"/>
      <c r="I339" s="299"/>
      <c r="J339" s="299"/>
      <c r="K339" s="299"/>
      <c r="L339" s="299"/>
      <c r="M339" s="299"/>
      <c r="N339" s="299"/>
      <c r="O339" s="299"/>
      <c r="P339" s="299"/>
      <c r="Q339" s="299"/>
      <c r="R339" s="299"/>
      <c r="S339" s="299"/>
      <c r="T339" s="299"/>
      <c r="U339" s="299"/>
      <c r="V339" s="299"/>
      <c r="W339" s="299"/>
      <c r="X339" s="299"/>
      <c r="Y339" s="299"/>
      <c r="Z339" s="299"/>
      <c r="AA339" s="299"/>
      <c r="AB339" s="299"/>
      <c r="AC339" s="299"/>
      <c r="AD339" s="299"/>
      <c r="AE339" s="299"/>
      <c r="AF339" s="299"/>
      <c r="AG339" s="299"/>
      <c r="AH339" s="299"/>
      <c r="AI339" s="299"/>
      <c r="AJ339" s="299"/>
      <c r="AK339" s="299"/>
      <c r="AL339" s="299"/>
      <c r="AM339" s="299"/>
      <c r="AN339" s="299"/>
      <c r="AO339" s="299"/>
      <c r="AP339" s="299"/>
      <c r="AQ339" s="299"/>
      <c r="AR339" s="299"/>
      <c r="AS339" s="299"/>
      <c r="AT339" s="299"/>
      <c r="AU339" s="299"/>
      <c r="AV339" s="299"/>
      <c r="AW339" s="299"/>
      <c r="AX339" s="299"/>
      <c r="AY339" s="299"/>
      <c r="AZ339" s="299"/>
      <c r="BA339" s="299"/>
      <c r="BB339" s="299"/>
      <c r="BC339" s="299"/>
      <c r="BD339" s="299"/>
      <c r="BE339" s="299"/>
      <c r="BF339" s="299"/>
      <c r="BG339" s="299"/>
      <c r="BH339" s="299"/>
      <c r="BI339" s="299"/>
      <c r="BJ339" s="299"/>
      <c r="BK339" s="299"/>
      <c r="BL339" s="299"/>
      <c r="BM339" s="299"/>
      <c r="BN339" s="299"/>
      <c r="BO339" s="299"/>
      <c r="BP339" s="299"/>
      <c r="BQ339" s="299"/>
      <c r="BR339" s="299"/>
      <c r="BS339" s="299"/>
      <c r="BT339" s="299"/>
      <c r="BU339" s="299"/>
      <c r="BV339" s="299"/>
      <c r="BW339" s="299"/>
      <c r="BX339" s="299"/>
      <c r="BY339" s="299"/>
      <c r="BZ339" s="299"/>
      <c r="CA339" s="299"/>
    </row>
    <row r="340" spans="1:79" x14ac:dyDescent="0.25">
      <c r="A340" s="299"/>
      <c r="B340" s="299"/>
      <c r="C340" s="299"/>
      <c r="D340" s="299"/>
      <c r="E340" s="299"/>
      <c r="F340" s="299"/>
      <c r="G340" s="299"/>
      <c r="H340" s="299"/>
      <c r="I340" s="299"/>
      <c r="J340" s="299"/>
      <c r="K340" s="299"/>
      <c r="L340" s="299"/>
      <c r="M340" s="299"/>
      <c r="N340" s="299"/>
      <c r="O340" s="299"/>
      <c r="P340" s="299"/>
      <c r="Q340" s="299"/>
      <c r="R340" s="299"/>
      <c r="S340" s="299"/>
      <c r="T340" s="299"/>
      <c r="U340" s="299"/>
      <c r="V340" s="299"/>
      <c r="W340" s="299"/>
      <c r="X340" s="299"/>
      <c r="Y340" s="299"/>
      <c r="Z340" s="299"/>
      <c r="AA340" s="299"/>
      <c r="AB340" s="299"/>
      <c r="AC340" s="299"/>
      <c r="AD340" s="299"/>
      <c r="AE340" s="299"/>
      <c r="AF340" s="299"/>
      <c r="AG340" s="299"/>
      <c r="AH340" s="299"/>
      <c r="AI340" s="299"/>
      <c r="AJ340" s="299"/>
      <c r="AK340" s="299"/>
      <c r="AL340" s="299"/>
      <c r="AM340" s="299"/>
      <c r="AN340" s="299"/>
      <c r="AO340" s="299"/>
      <c r="AP340" s="299"/>
      <c r="AQ340" s="299"/>
      <c r="AR340" s="299"/>
      <c r="AS340" s="299"/>
      <c r="AT340" s="299"/>
      <c r="AU340" s="299"/>
      <c r="AV340" s="299"/>
      <c r="AW340" s="299"/>
      <c r="AX340" s="299"/>
      <c r="AY340" s="299"/>
      <c r="AZ340" s="299"/>
      <c r="BA340" s="299"/>
      <c r="BB340" s="299"/>
      <c r="BC340" s="299"/>
      <c r="BD340" s="299"/>
      <c r="BE340" s="299"/>
      <c r="BF340" s="299"/>
      <c r="BG340" s="299"/>
      <c r="BH340" s="299"/>
      <c r="BI340" s="299"/>
      <c r="BJ340" s="299"/>
      <c r="BK340" s="299"/>
      <c r="BL340" s="299"/>
      <c r="BM340" s="299"/>
      <c r="BN340" s="299"/>
      <c r="BO340" s="299"/>
      <c r="BP340" s="299"/>
      <c r="BQ340" s="299"/>
      <c r="BR340" s="299"/>
      <c r="BS340" s="299"/>
      <c r="BT340" s="299"/>
      <c r="BU340" s="299"/>
      <c r="BV340" s="299"/>
      <c r="BW340" s="299"/>
      <c r="BX340" s="299"/>
      <c r="BY340" s="299"/>
      <c r="BZ340" s="299"/>
      <c r="CA340" s="299"/>
    </row>
    <row r="341" spans="1:79" x14ac:dyDescent="0.25">
      <c r="A341" s="299"/>
      <c r="B341" s="299"/>
      <c r="C341" s="299"/>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299"/>
      <c r="AE341" s="299"/>
      <c r="AF341" s="299"/>
      <c r="AG341" s="299"/>
      <c r="AH341" s="299"/>
      <c r="AI341" s="299"/>
      <c r="AJ341" s="299"/>
      <c r="AK341" s="299"/>
      <c r="AL341" s="299"/>
      <c r="AM341" s="299"/>
      <c r="AN341" s="299"/>
      <c r="AO341" s="299"/>
      <c r="AP341" s="299"/>
      <c r="AQ341" s="299"/>
      <c r="AR341" s="299"/>
      <c r="AS341" s="299"/>
      <c r="AT341" s="299"/>
      <c r="AU341" s="299"/>
      <c r="AV341" s="299"/>
      <c r="AW341" s="299"/>
      <c r="AX341" s="299"/>
      <c r="AY341" s="299"/>
      <c r="AZ341" s="299"/>
      <c r="BA341" s="299"/>
      <c r="BB341" s="299"/>
      <c r="BC341" s="299"/>
      <c r="BD341" s="299"/>
      <c r="BE341" s="299"/>
      <c r="BF341" s="299"/>
      <c r="BG341" s="299"/>
      <c r="BH341" s="299"/>
      <c r="BI341" s="299"/>
      <c r="BJ341" s="299"/>
      <c r="BK341" s="299"/>
      <c r="BL341" s="299"/>
      <c r="BM341" s="299"/>
      <c r="BN341" s="299"/>
      <c r="BO341" s="299"/>
      <c r="BP341" s="299"/>
      <c r="BQ341" s="299"/>
      <c r="BR341" s="299"/>
      <c r="BS341" s="299"/>
      <c r="BT341" s="299"/>
      <c r="BU341" s="299"/>
      <c r="BV341" s="299"/>
      <c r="BW341" s="299"/>
      <c r="BX341" s="299"/>
      <c r="BY341" s="299"/>
      <c r="BZ341" s="299"/>
      <c r="CA341" s="299"/>
    </row>
    <row r="342" spans="1:79" x14ac:dyDescent="0.25">
      <c r="A342" s="299"/>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299"/>
      <c r="AF342" s="299"/>
      <c r="AG342" s="299"/>
      <c r="AH342" s="299"/>
      <c r="AI342" s="299"/>
      <c r="AJ342" s="299"/>
      <c r="AK342" s="299"/>
      <c r="AL342" s="299"/>
      <c r="AM342" s="299"/>
      <c r="AN342" s="299"/>
      <c r="AO342" s="299"/>
      <c r="AP342" s="299"/>
      <c r="AQ342" s="299"/>
      <c r="AR342" s="299"/>
      <c r="AS342" s="299"/>
      <c r="AT342" s="299"/>
      <c r="AU342" s="299"/>
      <c r="AV342" s="299"/>
      <c r="AW342" s="299"/>
      <c r="AX342" s="299"/>
      <c r="AY342" s="299"/>
      <c r="AZ342" s="299"/>
      <c r="BA342" s="299"/>
      <c r="BB342" s="299"/>
      <c r="BC342" s="299"/>
      <c r="BD342" s="299"/>
      <c r="BE342" s="299"/>
      <c r="BF342" s="299"/>
      <c r="BG342" s="299"/>
      <c r="BH342" s="299"/>
      <c r="BI342" s="299"/>
      <c r="BJ342" s="299"/>
      <c r="BK342" s="299"/>
      <c r="BL342" s="299"/>
      <c r="BM342" s="299"/>
      <c r="BN342" s="299"/>
      <c r="BO342" s="299"/>
      <c r="BP342" s="299"/>
      <c r="BQ342" s="299"/>
      <c r="BR342" s="299"/>
      <c r="BS342" s="299"/>
      <c r="BT342" s="299"/>
      <c r="BU342" s="299"/>
      <c r="BV342" s="299"/>
      <c r="BW342" s="299"/>
      <c r="BX342" s="299"/>
      <c r="BY342" s="299"/>
      <c r="BZ342" s="299"/>
      <c r="CA342" s="299"/>
    </row>
    <row r="343" spans="1:79" x14ac:dyDescent="0.25">
      <c r="A343" s="299"/>
      <c r="B343" s="299"/>
      <c r="C343" s="299"/>
      <c r="D343" s="299"/>
      <c r="E343" s="299"/>
      <c r="F343" s="299"/>
      <c r="G343" s="299"/>
      <c r="H343" s="299"/>
      <c r="I343" s="299"/>
      <c r="J343" s="299"/>
      <c r="K343" s="299"/>
      <c r="L343" s="299"/>
      <c r="M343" s="299"/>
      <c r="N343" s="299"/>
      <c r="O343" s="299"/>
      <c r="P343" s="299"/>
      <c r="Q343" s="299"/>
      <c r="R343" s="299"/>
      <c r="S343" s="299"/>
      <c r="T343" s="299"/>
      <c r="U343" s="299"/>
      <c r="V343" s="299"/>
      <c r="W343" s="299"/>
      <c r="X343" s="299"/>
      <c r="Y343" s="299"/>
      <c r="Z343" s="299"/>
      <c r="AA343" s="299"/>
      <c r="AB343" s="299"/>
      <c r="AC343" s="299"/>
      <c r="AD343" s="299"/>
      <c r="AE343" s="299"/>
      <c r="AF343" s="299"/>
      <c r="AG343" s="299"/>
      <c r="AH343" s="299"/>
      <c r="AI343" s="299"/>
      <c r="AJ343" s="299"/>
      <c r="AK343" s="299"/>
      <c r="AL343" s="299"/>
      <c r="AM343" s="299"/>
      <c r="AN343" s="299"/>
      <c r="AO343" s="299"/>
      <c r="AP343" s="299"/>
      <c r="AQ343" s="299"/>
      <c r="AR343" s="299"/>
      <c r="AS343" s="299"/>
      <c r="AT343" s="299"/>
      <c r="AU343" s="299"/>
      <c r="AV343" s="299"/>
      <c r="AW343" s="299"/>
      <c r="AX343" s="299"/>
      <c r="AY343" s="299"/>
      <c r="AZ343" s="299"/>
      <c r="BA343" s="299"/>
      <c r="BB343" s="299"/>
      <c r="BC343" s="299"/>
      <c r="BD343" s="299"/>
      <c r="BE343" s="299"/>
      <c r="BF343" s="299"/>
      <c r="BG343" s="299"/>
      <c r="BH343" s="299"/>
      <c r="BI343" s="299"/>
      <c r="BJ343" s="299"/>
      <c r="BK343" s="299"/>
      <c r="BL343" s="299"/>
      <c r="BM343" s="299"/>
      <c r="BN343" s="299"/>
      <c r="BO343" s="299"/>
      <c r="BP343" s="299"/>
      <c r="BQ343" s="299"/>
      <c r="BR343" s="299"/>
      <c r="BS343" s="299"/>
      <c r="BT343" s="299"/>
      <c r="BU343" s="299"/>
      <c r="BV343" s="299"/>
      <c r="BW343" s="299"/>
      <c r="BX343" s="299"/>
      <c r="BY343" s="299"/>
      <c r="BZ343" s="299"/>
      <c r="CA343" s="299"/>
    </row>
    <row r="344" spans="1:79" x14ac:dyDescent="0.25">
      <c r="A344" s="299"/>
      <c r="B344" s="299"/>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299"/>
      <c r="AE344" s="299"/>
      <c r="AF344" s="299"/>
      <c r="AG344" s="299"/>
      <c r="AH344" s="299"/>
      <c r="AI344" s="299"/>
      <c r="AJ344" s="299"/>
      <c r="AK344" s="299"/>
      <c r="AL344" s="299"/>
      <c r="AM344" s="299"/>
      <c r="AN344" s="299"/>
      <c r="AO344" s="299"/>
      <c r="AP344" s="299"/>
      <c r="AQ344" s="299"/>
      <c r="AR344" s="299"/>
      <c r="AS344" s="299"/>
      <c r="AT344" s="299"/>
      <c r="AU344" s="299"/>
      <c r="AV344" s="299"/>
      <c r="AW344" s="299"/>
      <c r="AX344" s="299"/>
      <c r="AY344" s="299"/>
      <c r="AZ344" s="299"/>
      <c r="BA344" s="299"/>
      <c r="BB344" s="299"/>
      <c r="BC344" s="299"/>
      <c r="BD344" s="299"/>
      <c r="BE344" s="299"/>
      <c r="BF344" s="299"/>
      <c r="BG344" s="299"/>
      <c r="BH344" s="299"/>
      <c r="BI344" s="299"/>
      <c r="BJ344" s="299"/>
      <c r="BK344" s="299"/>
      <c r="BL344" s="299"/>
      <c r="BM344" s="299"/>
      <c r="BN344" s="299"/>
      <c r="BO344" s="299"/>
      <c r="BP344" s="299"/>
      <c r="BQ344" s="299"/>
      <c r="BR344" s="299"/>
      <c r="BS344" s="299"/>
      <c r="BT344" s="299"/>
      <c r="BU344" s="299"/>
      <c r="BV344" s="299"/>
      <c r="BW344" s="299"/>
      <c r="BX344" s="299"/>
      <c r="BY344" s="299"/>
      <c r="BZ344" s="299"/>
      <c r="CA344" s="299"/>
    </row>
    <row r="345" spans="1:79" x14ac:dyDescent="0.25">
      <c r="A345" s="299"/>
      <c r="B345" s="299"/>
      <c r="C345" s="299"/>
      <c r="D345" s="299"/>
      <c r="E345" s="299"/>
      <c r="F345" s="299"/>
      <c r="G345" s="299"/>
      <c r="H345" s="299"/>
      <c r="I345" s="299"/>
      <c r="J345" s="299"/>
      <c r="K345" s="299"/>
      <c r="L345" s="299"/>
      <c r="M345" s="299"/>
      <c r="N345" s="299"/>
      <c r="O345" s="299"/>
      <c r="P345" s="299"/>
      <c r="Q345" s="299"/>
      <c r="R345" s="299"/>
      <c r="S345" s="299"/>
      <c r="T345" s="299"/>
      <c r="U345" s="299"/>
      <c r="V345" s="299"/>
      <c r="W345" s="299"/>
      <c r="X345" s="299"/>
      <c r="Y345" s="299"/>
      <c r="Z345" s="299"/>
      <c r="AA345" s="299"/>
      <c r="AB345" s="299"/>
      <c r="AC345" s="299"/>
      <c r="AD345" s="299"/>
      <c r="AE345" s="299"/>
      <c r="AF345" s="299"/>
      <c r="AG345" s="299"/>
      <c r="AH345" s="299"/>
      <c r="AI345" s="299"/>
      <c r="AJ345" s="299"/>
      <c r="AK345" s="299"/>
      <c r="AL345" s="299"/>
      <c r="AM345" s="299"/>
      <c r="AN345" s="299"/>
      <c r="AO345" s="299"/>
      <c r="AP345" s="299"/>
      <c r="AQ345" s="299"/>
      <c r="AR345" s="299"/>
      <c r="AS345" s="299"/>
      <c r="AT345" s="299"/>
      <c r="AU345" s="299"/>
      <c r="AV345" s="299"/>
      <c r="AW345" s="299"/>
      <c r="AX345" s="299"/>
      <c r="AY345" s="299"/>
      <c r="AZ345" s="299"/>
      <c r="BA345" s="299"/>
      <c r="BB345" s="299"/>
      <c r="BC345" s="299"/>
      <c r="BD345" s="299"/>
      <c r="BE345" s="299"/>
      <c r="BF345" s="299"/>
      <c r="BG345" s="299"/>
      <c r="BH345" s="299"/>
      <c r="BI345" s="299"/>
      <c r="BJ345" s="299"/>
      <c r="BK345" s="299"/>
      <c r="BL345" s="299"/>
      <c r="BM345" s="299"/>
      <c r="BN345" s="299"/>
      <c r="BO345" s="299"/>
      <c r="BP345" s="299"/>
      <c r="BQ345" s="299"/>
      <c r="BR345" s="299"/>
      <c r="BS345" s="299"/>
      <c r="BT345" s="299"/>
      <c r="BU345" s="299"/>
      <c r="BV345" s="299"/>
      <c r="BW345" s="299"/>
      <c r="BX345" s="299"/>
      <c r="BY345" s="299"/>
      <c r="BZ345" s="299"/>
      <c r="CA345" s="299"/>
    </row>
    <row r="346" spans="1:79" x14ac:dyDescent="0.25">
      <c r="A346" s="299"/>
      <c r="B346" s="299"/>
      <c r="C346" s="299"/>
      <c r="D346" s="299"/>
      <c r="E346" s="299"/>
      <c r="F346" s="299"/>
      <c r="G346" s="299"/>
      <c r="H346" s="299"/>
      <c r="I346" s="299"/>
      <c r="J346" s="299"/>
      <c r="K346" s="299"/>
      <c r="L346" s="299"/>
      <c r="M346" s="299"/>
      <c r="N346" s="299"/>
      <c r="O346" s="299"/>
      <c r="P346" s="299"/>
      <c r="Q346" s="299"/>
      <c r="R346" s="299"/>
      <c r="S346" s="299"/>
      <c r="T346" s="299"/>
      <c r="U346" s="299"/>
      <c r="V346" s="299"/>
      <c r="W346" s="299"/>
      <c r="X346" s="299"/>
      <c r="Y346" s="299"/>
      <c r="Z346" s="299"/>
      <c r="AA346" s="299"/>
      <c r="AB346" s="299"/>
      <c r="AC346" s="299"/>
      <c r="AD346" s="299"/>
      <c r="AE346" s="299"/>
      <c r="AF346" s="299"/>
      <c r="AG346" s="299"/>
      <c r="AH346" s="299"/>
      <c r="AI346" s="299"/>
      <c r="AJ346" s="299"/>
      <c r="AK346" s="299"/>
      <c r="AL346" s="299"/>
      <c r="AM346" s="299"/>
      <c r="AN346" s="299"/>
      <c r="AO346" s="299"/>
      <c r="AP346" s="299"/>
      <c r="AQ346" s="299"/>
      <c r="AR346" s="299"/>
      <c r="AS346" s="299"/>
      <c r="AT346" s="299"/>
      <c r="AU346" s="299"/>
      <c r="AV346" s="299"/>
      <c r="AW346" s="299"/>
      <c r="AX346" s="299"/>
      <c r="AY346" s="299"/>
      <c r="AZ346" s="299"/>
      <c r="BA346" s="299"/>
      <c r="BB346" s="299"/>
      <c r="BC346" s="299"/>
      <c r="BD346" s="299"/>
      <c r="BE346" s="299"/>
      <c r="BF346" s="299"/>
      <c r="BG346" s="299"/>
      <c r="BH346" s="299"/>
      <c r="BI346" s="299"/>
      <c r="BJ346" s="299"/>
      <c r="BK346" s="299"/>
      <c r="BL346" s="299"/>
      <c r="BM346" s="299"/>
      <c r="BN346" s="299"/>
      <c r="BO346" s="299"/>
      <c r="BP346" s="299"/>
      <c r="BQ346" s="299"/>
      <c r="BR346" s="299"/>
      <c r="BS346" s="299"/>
      <c r="BT346" s="299"/>
      <c r="BU346" s="299"/>
      <c r="BV346" s="299"/>
      <c r="BW346" s="299"/>
      <c r="BX346" s="299"/>
      <c r="BY346" s="299"/>
      <c r="BZ346" s="299"/>
      <c r="CA346" s="299"/>
    </row>
    <row r="347" spans="1:79" x14ac:dyDescent="0.25">
      <c r="A347" s="299"/>
      <c r="B347" s="299"/>
      <c r="C347" s="299"/>
      <c r="D347" s="299"/>
      <c r="E347" s="299"/>
      <c r="F347" s="299"/>
      <c r="G347" s="299"/>
      <c r="H347" s="299"/>
      <c r="I347" s="299"/>
      <c r="J347" s="299"/>
      <c r="K347" s="299"/>
      <c r="L347" s="299"/>
      <c r="M347" s="299"/>
      <c r="N347" s="299"/>
      <c r="O347" s="299"/>
      <c r="P347" s="299"/>
      <c r="Q347" s="299"/>
      <c r="R347" s="299"/>
      <c r="S347" s="299"/>
      <c r="T347" s="299"/>
      <c r="U347" s="299"/>
      <c r="V347" s="299"/>
      <c r="W347" s="299"/>
      <c r="X347" s="299"/>
      <c r="Y347" s="299"/>
      <c r="Z347" s="299"/>
      <c r="AA347" s="299"/>
      <c r="AB347" s="299"/>
      <c r="AC347" s="299"/>
      <c r="AD347" s="299"/>
      <c r="AE347" s="299"/>
      <c r="AF347" s="299"/>
      <c r="AG347" s="299"/>
      <c r="AH347" s="299"/>
      <c r="AI347" s="299"/>
      <c r="AJ347" s="299"/>
      <c r="AK347" s="299"/>
      <c r="AL347" s="299"/>
      <c r="AM347" s="299"/>
      <c r="AN347" s="299"/>
      <c r="AO347" s="299"/>
      <c r="AP347" s="299"/>
      <c r="AQ347" s="299"/>
      <c r="AR347" s="299"/>
      <c r="AS347" s="299"/>
      <c r="AT347" s="299"/>
      <c r="AU347" s="299"/>
      <c r="AV347" s="299"/>
      <c r="AW347" s="299"/>
      <c r="AX347" s="299"/>
      <c r="AY347" s="299"/>
      <c r="AZ347" s="299"/>
      <c r="BA347" s="299"/>
      <c r="BB347" s="299"/>
      <c r="BC347" s="299"/>
      <c r="BD347" s="299"/>
      <c r="BE347" s="299"/>
      <c r="BF347" s="299"/>
      <c r="BG347" s="299"/>
      <c r="BH347" s="299"/>
      <c r="BI347" s="299"/>
      <c r="BJ347" s="299"/>
      <c r="BK347" s="299"/>
      <c r="BL347" s="299"/>
      <c r="BM347" s="299"/>
      <c r="BN347" s="299"/>
      <c r="BO347" s="299"/>
      <c r="BP347" s="299"/>
      <c r="BQ347" s="299"/>
      <c r="BR347" s="299"/>
      <c r="BS347" s="299"/>
      <c r="BT347" s="299"/>
      <c r="BU347" s="299"/>
      <c r="BV347" s="299"/>
      <c r="BW347" s="299"/>
      <c r="BX347" s="299"/>
      <c r="BY347" s="299"/>
      <c r="BZ347" s="299"/>
      <c r="CA347" s="299"/>
    </row>
    <row r="348" spans="1:79" x14ac:dyDescent="0.25">
      <c r="A348" s="299"/>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299"/>
      <c r="AE348" s="299"/>
      <c r="AF348" s="299"/>
      <c r="AG348" s="299"/>
      <c r="AH348" s="299"/>
      <c r="AI348" s="299"/>
      <c r="AJ348" s="299"/>
      <c r="AK348" s="299"/>
      <c r="AL348" s="299"/>
      <c r="AM348" s="299"/>
      <c r="AN348" s="299"/>
      <c r="AO348" s="299"/>
      <c r="AP348" s="299"/>
      <c r="AQ348" s="299"/>
      <c r="AR348" s="299"/>
      <c r="AS348" s="299"/>
      <c r="AT348" s="299"/>
      <c r="AU348" s="299"/>
      <c r="AV348" s="299"/>
      <c r="AW348" s="299"/>
      <c r="AX348" s="299"/>
      <c r="AY348" s="299"/>
      <c r="AZ348" s="299"/>
      <c r="BA348" s="299"/>
      <c r="BB348" s="299"/>
      <c r="BC348" s="299"/>
      <c r="BD348" s="299"/>
      <c r="BE348" s="299"/>
      <c r="BF348" s="299"/>
      <c r="BG348" s="299"/>
      <c r="BH348" s="299"/>
      <c r="BI348" s="299"/>
      <c r="BJ348" s="299"/>
      <c r="BK348" s="299"/>
      <c r="BL348" s="299"/>
      <c r="BM348" s="299"/>
      <c r="BN348" s="299"/>
      <c r="BO348" s="299"/>
      <c r="BP348" s="299"/>
      <c r="BQ348" s="299"/>
      <c r="BR348" s="299"/>
      <c r="BS348" s="299"/>
      <c r="BT348" s="299"/>
      <c r="BU348" s="299"/>
      <c r="BV348" s="299"/>
      <c r="BW348" s="299"/>
      <c r="BX348" s="299"/>
      <c r="BY348" s="299"/>
      <c r="BZ348" s="299"/>
      <c r="CA348" s="299"/>
    </row>
    <row r="349" spans="1:79" x14ac:dyDescent="0.25">
      <c r="A349" s="299"/>
      <c r="B349" s="299"/>
      <c r="C349" s="299"/>
      <c r="D349" s="299"/>
      <c r="E349" s="299"/>
      <c r="F349" s="299"/>
      <c r="G349" s="299"/>
      <c r="H349" s="299"/>
      <c r="I349" s="299"/>
      <c r="J349" s="299"/>
      <c r="K349" s="299"/>
      <c r="L349" s="299"/>
      <c r="M349" s="299"/>
      <c r="N349" s="299"/>
      <c r="O349" s="299"/>
      <c r="P349" s="299"/>
      <c r="Q349" s="299"/>
      <c r="R349" s="299"/>
      <c r="S349" s="299"/>
      <c r="T349" s="299"/>
      <c r="U349" s="299"/>
      <c r="V349" s="299"/>
      <c r="W349" s="299"/>
      <c r="X349" s="299"/>
      <c r="Y349" s="299"/>
      <c r="Z349" s="299"/>
      <c r="AA349" s="299"/>
      <c r="AB349" s="299"/>
      <c r="AC349" s="299"/>
      <c r="AD349" s="299"/>
      <c r="AE349" s="299"/>
      <c r="AF349" s="299"/>
      <c r="AG349" s="299"/>
      <c r="AH349" s="299"/>
      <c r="AI349" s="299"/>
      <c r="AJ349" s="299"/>
      <c r="AK349" s="299"/>
      <c r="AL349" s="299"/>
      <c r="AM349" s="299"/>
      <c r="AN349" s="299"/>
      <c r="AO349" s="299"/>
      <c r="AP349" s="299"/>
      <c r="AQ349" s="299"/>
      <c r="AR349" s="299"/>
      <c r="AS349" s="299"/>
      <c r="AT349" s="299"/>
      <c r="AU349" s="299"/>
      <c r="AV349" s="299"/>
      <c r="AW349" s="299"/>
      <c r="AX349" s="299"/>
      <c r="AY349" s="299"/>
      <c r="AZ349" s="299"/>
      <c r="BA349" s="299"/>
      <c r="BB349" s="299"/>
      <c r="BC349" s="299"/>
      <c r="BD349" s="299"/>
      <c r="BE349" s="299"/>
      <c r="BF349" s="299"/>
      <c r="BG349" s="299"/>
      <c r="BH349" s="299"/>
      <c r="BI349" s="299"/>
      <c r="BJ349" s="299"/>
      <c r="BK349" s="299"/>
      <c r="BL349" s="299"/>
      <c r="BM349" s="299"/>
      <c r="BN349" s="299"/>
      <c r="BO349" s="299"/>
      <c r="BP349" s="299"/>
      <c r="BQ349" s="299"/>
      <c r="BR349" s="299"/>
      <c r="BS349" s="299"/>
      <c r="BT349" s="299"/>
      <c r="BU349" s="299"/>
      <c r="BV349" s="299"/>
      <c r="BW349" s="299"/>
      <c r="BX349" s="299"/>
      <c r="BY349" s="299"/>
      <c r="BZ349" s="299"/>
      <c r="CA349" s="299"/>
    </row>
    <row r="350" spans="1:79" x14ac:dyDescent="0.25">
      <c r="A350" s="299"/>
      <c r="B350" s="299"/>
      <c r="C350" s="299"/>
      <c r="D350" s="299"/>
      <c r="E350" s="299"/>
      <c r="F350" s="299"/>
      <c r="G350" s="299"/>
      <c r="H350" s="299"/>
      <c r="I350" s="299"/>
      <c r="J350" s="299"/>
      <c r="K350" s="299"/>
      <c r="L350" s="299"/>
      <c r="M350" s="299"/>
      <c r="N350" s="299"/>
      <c r="O350" s="299"/>
      <c r="P350" s="299"/>
      <c r="Q350" s="299"/>
      <c r="R350" s="299"/>
      <c r="S350" s="299"/>
      <c r="T350" s="299"/>
      <c r="U350" s="299"/>
      <c r="V350" s="299"/>
      <c r="W350" s="299"/>
      <c r="X350" s="299"/>
      <c r="Y350" s="299"/>
      <c r="Z350" s="299"/>
      <c r="AA350" s="299"/>
      <c r="AB350" s="299"/>
      <c r="AC350" s="299"/>
      <c r="AD350" s="299"/>
      <c r="AE350" s="299"/>
      <c r="AF350" s="299"/>
      <c r="AG350" s="299"/>
      <c r="AH350" s="299"/>
      <c r="AI350" s="299"/>
      <c r="AJ350" s="299"/>
      <c r="AK350" s="299"/>
      <c r="AL350" s="299"/>
      <c r="AM350" s="299"/>
      <c r="AN350" s="299"/>
      <c r="AO350" s="299"/>
      <c r="AP350" s="299"/>
      <c r="AQ350" s="299"/>
      <c r="AR350" s="299"/>
      <c r="AS350" s="299"/>
      <c r="AT350" s="299"/>
      <c r="AU350" s="299"/>
      <c r="AV350" s="299"/>
      <c r="AW350" s="299"/>
      <c r="AX350" s="299"/>
      <c r="AY350" s="299"/>
      <c r="AZ350" s="299"/>
      <c r="BA350" s="299"/>
      <c r="BB350" s="299"/>
      <c r="BC350" s="299"/>
      <c r="BD350" s="299"/>
      <c r="BE350" s="299"/>
      <c r="BF350" s="299"/>
      <c r="BG350" s="299"/>
      <c r="BH350" s="299"/>
      <c r="BI350" s="299"/>
      <c r="BJ350" s="299"/>
      <c r="BK350" s="299"/>
      <c r="BL350" s="299"/>
      <c r="BM350" s="299"/>
      <c r="BN350" s="299"/>
      <c r="BO350" s="299"/>
      <c r="BP350" s="299"/>
      <c r="BQ350" s="299"/>
      <c r="BR350" s="299"/>
      <c r="BS350" s="299"/>
      <c r="BT350" s="299"/>
      <c r="BU350" s="299"/>
      <c r="BV350" s="299"/>
      <c r="BW350" s="299"/>
      <c r="BX350" s="299"/>
      <c r="BY350" s="299"/>
      <c r="BZ350" s="299"/>
      <c r="CA350" s="299"/>
    </row>
    <row r="351" spans="1:79" x14ac:dyDescent="0.25">
      <c r="A351" s="299"/>
      <c r="B351" s="299"/>
      <c r="C351" s="299"/>
      <c r="D351" s="299"/>
      <c r="E351" s="299"/>
      <c r="F351" s="299"/>
      <c r="G351" s="299"/>
      <c r="H351" s="299"/>
      <c r="I351" s="299"/>
      <c r="J351" s="299"/>
      <c r="K351" s="299"/>
      <c r="L351" s="299"/>
      <c r="M351" s="299"/>
      <c r="N351" s="299"/>
      <c r="O351" s="299"/>
      <c r="P351" s="299"/>
      <c r="Q351" s="299"/>
      <c r="R351" s="299"/>
      <c r="S351" s="299"/>
      <c r="T351" s="299"/>
      <c r="U351" s="299"/>
      <c r="V351" s="299"/>
      <c r="W351" s="299"/>
      <c r="X351" s="299"/>
      <c r="Y351" s="299"/>
      <c r="Z351" s="299"/>
      <c r="AA351" s="299"/>
      <c r="AB351" s="299"/>
      <c r="AC351" s="299"/>
      <c r="AD351" s="299"/>
      <c r="AE351" s="299"/>
      <c r="AF351" s="299"/>
      <c r="AG351" s="299"/>
      <c r="AH351" s="299"/>
      <c r="AI351" s="299"/>
      <c r="AJ351" s="299"/>
      <c r="AK351" s="299"/>
      <c r="AL351" s="299"/>
      <c r="AM351" s="299"/>
      <c r="AN351" s="299"/>
      <c r="AO351" s="299"/>
      <c r="AP351" s="299"/>
      <c r="AQ351" s="299"/>
      <c r="AR351" s="299"/>
      <c r="AS351" s="299"/>
      <c r="AT351" s="299"/>
      <c r="AU351" s="299"/>
      <c r="AV351" s="299"/>
      <c r="AW351" s="299"/>
      <c r="AX351" s="299"/>
      <c r="AY351" s="299"/>
      <c r="AZ351" s="299"/>
      <c r="BA351" s="299"/>
      <c r="BB351" s="299"/>
      <c r="BC351" s="299"/>
      <c r="BD351" s="299"/>
      <c r="BE351" s="299"/>
      <c r="BF351" s="299"/>
      <c r="BG351" s="299"/>
      <c r="BH351" s="299"/>
      <c r="BI351" s="299"/>
      <c r="BJ351" s="299"/>
      <c r="BK351" s="299"/>
      <c r="BL351" s="299"/>
      <c r="BM351" s="299"/>
      <c r="BN351" s="299"/>
      <c r="BO351" s="299"/>
      <c r="BP351" s="299"/>
      <c r="BQ351" s="299"/>
      <c r="BR351" s="299"/>
      <c r="BS351" s="299"/>
      <c r="BT351" s="299"/>
      <c r="BU351" s="299"/>
      <c r="BV351" s="299"/>
      <c r="BW351" s="299"/>
      <c r="BX351" s="299"/>
      <c r="BY351" s="299"/>
      <c r="BZ351" s="299"/>
      <c r="CA351" s="299"/>
    </row>
    <row r="352" spans="1:79" x14ac:dyDescent="0.25">
      <c r="A352" s="299"/>
      <c r="B352" s="299"/>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c r="AF352" s="299"/>
      <c r="AG352" s="299"/>
      <c r="AH352" s="299"/>
      <c r="AI352" s="299"/>
      <c r="AJ352" s="299"/>
      <c r="AK352" s="299"/>
      <c r="AL352" s="299"/>
      <c r="AM352" s="299"/>
      <c r="AN352" s="299"/>
      <c r="AO352" s="299"/>
      <c r="AP352" s="299"/>
      <c r="AQ352" s="299"/>
      <c r="AR352" s="299"/>
      <c r="AS352" s="299"/>
      <c r="AT352" s="299"/>
      <c r="AU352" s="299"/>
      <c r="AV352" s="299"/>
      <c r="AW352" s="299"/>
      <c r="AX352" s="299"/>
      <c r="AY352" s="299"/>
      <c r="AZ352" s="299"/>
      <c r="BA352" s="299"/>
      <c r="BB352" s="299"/>
      <c r="BC352" s="299"/>
      <c r="BD352" s="299"/>
      <c r="BE352" s="299"/>
      <c r="BF352" s="299"/>
      <c r="BG352" s="299"/>
      <c r="BH352" s="299"/>
      <c r="BI352" s="299"/>
      <c r="BJ352" s="299"/>
      <c r="BK352" s="299"/>
      <c r="BL352" s="299"/>
      <c r="BM352" s="299"/>
      <c r="BN352" s="299"/>
      <c r="BO352" s="299"/>
      <c r="BP352" s="299"/>
      <c r="BQ352" s="299"/>
      <c r="BR352" s="299"/>
      <c r="BS352" s="299"/>
      <c r="BT352" s="299"/>
      <c r="BU352" s="299"/>
      <c r="BV352" s="299"/>
      <c r="BW352" s="299"/>
      <c r="BX352" s="299"/>
      <c r="BY352" s="299"/>
      <c r="BZ352" s="299"/>
      <c r="CA352" s="299"/>
    </row>
    <row r="353" spans="1:79" x14ac:dyDescent="0.25">
      <c r="A353" s="299"/>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299"/>
      <c r="AE353" s="299"/>
      <c r="AF353" s="299"/>
      <c r="AG353" s="299"/>
      <c r="AH353" s="299"/>
      <c r="AI353" s="299"/>
      <c r="AJ353" s="299"/>
      <c r="AK353" s="299"/>
      <c r="AL353" s="299"/>
      <c r="AM353" s="299"/>
      <c r="AN353" s="299"/>
      <c r="AO353" s="299"/>
      <c r="AP353" s="299"/>
      <c r="AQ353" s="299"/>
      <c r="AR353" s="299"/>
      <c r="AS353" s="299"/>
      <c r="AT353" s="299"/>
      <c r="AU353" s="299"/>
      <c r="AV353" s="299"/>
      <c r="AW353" s="299"/>
      <c r="AX353" s="299"/>
      <c r="AY353" s="299"/>
      <c r="AZ353" s="299"/>
      <c r="BA353" s="299"/>
      <c r="BB353" s="299"/>
      <c r="BC353" s="299"/>
      <c r="BD353" s="299"/>
      <c r="BE353" s="299"/>
      <c r="BF353" s="299"/>
      <c r="BG353" s="299"/>
      <c r="BH353" s="299"/>
      <c r="BI353" s="299"/>
      <c r="BJ353" s="299"/>
      <c r="BK353" s="299"/>
      <c r="BL353" s="299"/>
      <c r="BM353" s="299"/>
      <c r="BN353" s="299"/>
      <c r="BO353" s="299"/>
      <c r="BP353" s="299"/>
      <c r="BQ353" s="299"/>
      <c r="BR353" s="299"/>
      <c r="BS353" s="299"/>
      <c r="BT353" s="299"/>
      <c r="BU353" s="299"/>
      <c r="BV353" s="299"/>
      <c r="BW353" s="299"/>
      <c r="BX353" s="299"/>
      <c r="BY353" s="299"/>
      <c r="BZ353" s="299"/>
      <c r="CA353" s="299"/>
    </row>
    <row r="354" spans="1:79" x14ac:dyDescent="0.25">
      <c r="A354" s="299"/>
      <c r="B354" s="299"/>
      <c r="C354" s="299"/>
      <c r="D354" s="299"/>
      <c r="E354" s="299"/>
      <c r="F354" s="299"/>
      <c r="G354" s="299"/>
      <c r="H354" s="299"/>
      <c r="I354" s="299"/>
      <c r="J354" s="299"/>
      <c r="K354" s="299"/>
      <c r="L354" s="299"/>
      <c r="M354" s="299"/>
      <c r="N354" s="299"/>
      <c r="O354" s="299"/>
      <c r="P354" s="299"/>
      <c r="Q354" s="299"/>
      <c r="R354" s="299"/>
      <c r="S354" s="299"/>
      <c r="T354" s="299"/>
      <c r="U354" s="299"/>
      <c r="V354" s="299"/>
      <c r="W354" s="299"/>
      <c r="X354" s="299"/>
      <c r="Y354" s="299"/>
      <c r="Z354" s="299"/>
      <c r="AA354" s="299"/>
      <c r="AB354" s="299"/>
      <c r="AC354" s="299"/>
      <c r="AD354" s="299"/>
      <c r="AE354" s="299"/>
      <c r="AF354" s="299"/>
      <c r="AG354" s="299"/>
      <c r="AH354" s="299"/>
      <c r="AI354" s="299"/>
      <c r="AJ354" s="299"/>
      <c r="AK354" s="299"/>
      <c r="AL354" s="299"/>
      <c r="AM354" s="299"/>
      <c r="AN354" s="299"/>
      <c r="AO354" s="299"/>
      <c r="AP354" s="299"/>
      <c r="AQ354" s="299"/>
      <c r="AR354" s="299"/>
      <c r="AS354" s="299"/>
      <c r="AT354" s="299"/>
      <c r="AU354" s="299"/>
      <c r="AV354" s="299"/>
      <c r="AW354" s="299"/>
      <c r="AX354" s="299"/>
      <c r="AY354" s="299"/>
      <c r="AZ354" s="299"/>
      <c r="BA354" s="299"/>
      <c r="BB354" s="299"/>
      <c r="BC354" s="299"/>
      <c r="BD354" s="299"/>
      <c r="BE354" s="299"/>
      <c r="BF354" s="299"/>
      <c r="BG354" s="299"/>
      <c r="BH354" s="299"/>
      <c r="BI354" s="299"/>
      <c r="BJ354" s="299"/>
      <c r="BK354" s="299"/>
      <c r="BL354" s="299"/>
      <c r="BM354" s="299"/>
      <c r="BN354" s="299"/>
      <c r="BO354" s="299"/>
      <c r="BP354" s="299"/>
      <c r="BQ354" s="299"/>
      <c r="BR354" s="299"/>
      <c r="BS354" s="299"/>
      <c r="BT354" s="299"/>
      <c r="BU354" s="299"/>
      <c r="BV354" s="299"/>
      <c r="BW354" s="299"/>
      <c r="BX354" s="299"/>
      <c r="BY354" s="299"/>
      <c r="BZ354" s="299"/>
      <c r="CA354" s="299"/>
    </row>
    <row r="355" spans="1:79" x14ac:dyDescent="0.25">
      <c r="A355" s="299"/>
      <c r="B355" s="299"/>
      <c r="C355" s="299"/>
      <c r="D355" s="299"/>
      <c r="E355" s="299"/>
      <c r="F355" s="299"/>
      <c r="G355" s="299"/>
      <c r="H355" s="299"/>
      <c r="I355" s="299"/>
      <c r="J355" s="299"/>
      <c r="K355" s="299"/>
      <c r="L355" s="299"/>
      <c r="M355" s="299"/>
      <c r="N355" s="299"/>
      <c r="O355" s="299"/>
      <c r="P355" s="299"/>
      <c r="Q355" s="299"/>
      <c r="R355" s="299"/>
      <c r="S355" s="299"/>
      <c r="T355" s="299"/>
      <c r="U355" s="299"/>
      <c r="V355" s="299"/>
      <c r="W355" s="299"/>
      <c r="X355" s="299"/>
      <c r="Y355" s="299"/>
      <c r="Z355" s="299"/>
      <c r="AA355" s="299"/>
      <c r="AB355" s="299"/>
      <c r="AC355" s="299"/>
      <c r="AD355" s="299"/>
      <c r="AE355" s="299"/>
      <c r="AF355" s="299"/>
      <c r="AG355" s="299"/>
      <c r="AH355" s="299"/>
      <c r="AI355" s="299"/>
      <c r="AJ355" s="299"/>
      <c r="AK355" s="299"/>
      <c r="AL355" s="299"/>
      <c r="AM355" s="299"/>
      <c r="AN355" s="299"/>
      <c r="AO355" s="299"/>
      <c r="AP355" s="299"/>
      <c r="AQ355" s="299"/>
      <c r="AR355" s="299"/>
      <c r="AS355" s="299"/>
      <c r="AT355" s="299"/>
      <c r="AU355" s="299"/>
      <c r="AV355" s="299"/>
      <c r="AW355" s="299"/>
      <c r="AX355" s="299"/>
      <c r="AY355" s="299"/>
      <c r="AZ355" s="299"/>
      <c r="BA355" s="299"/>
      <c r="BB355" s="299"/>
      <c r="BC355" s="299"/>
      <c r="BD355" s="299"/>
      <c r="BE355" s="299"/>
      <c r="BF355" s="299"/>
      <c r="BG355" s="299"/>
      <c r="BH355" s="299"/>
      <c r="BI355" s="299"/>
      <c r="BJ355" s="299"/>
      <c r="BK355" s="299"/>
      <c r="BL355" s="299"/>
      <c r="BM355" s="299"/>
      <c r="BN355" s="299"/>
      <c r="BO355" s="299"/>
      <c r="BP355" s="299"/>
      <c r="BQ355" s="299"/>
      <c r="BR355" s="299"/>
      <c r="BS355" s="299"/>
      <c r="BT355" s="299"/>
      <c r="BU355" s="299"/>
      <c r="BV355" s="299"/>
      <c r="BW355" s="299"/>
      <c r="BX355" s="299"/>
      <c r="BY355" s="299"/>
      <c r="BZ355" s="299"/>
      <c r="CA355" s="299"/>
    </row>
    <row r="356" spans="1:79" x14ac:dyDescent="0.25">
      <c r="A356" s="299"/>
      <c r="B356" s="299"/>
      <c r="C356" s="299"/>
      <c r="D356" s="299"/>
      <c r="E356" s="299"/>
      <c r="F356" s="299"/>
      <c r="G356" s="299"/>
      <c r="H356" s="299"/>
      <c r="I356" s="299"/>
      <c r="J356" s="299"/>
      <c r="K356" s="299"/>
      <c r="L356" s="299"/>
      <c r="M356" s="299"/>
      <c r="N356" s="299"/>
      <c r="O356" s="299"/>
      <c r="P356" s="299"/>
      <c r="Q356" s="299"/>
      <c r="R356" s="299"/>
      <c r="S356" s="299"/>
      <c r="T356" s="299"/>
      <c r="U356" s="299"/>
      <c r="V356" s="299"/>
      <c r="W356" s="299"/>
      <c r="X356" s="299"/>
      <c r="Y356" s="299"/>
      <c r="Z356" s="299"/>
      <c r="AA356" s="299"/>
      <c r="AB356" s="299"/>
      <c r="AC356" s="299"/>
      <c r="AD356" s="299"/>
      <c r="AE356" s="299"/>
      <c r="AF356" s="299"/>
      <c r="AG356" s="299"/>
      <c r="AH356" s="299"/>
      <c r="AI356" s="299"/>
      <c r="AJ356" s="299"/>
      <c r="AK356" s="299"/>
      <c r="AL356" s="299"/>
      <c r="AM356" s="299"/>
      <c r="AN356" s="299"/>
      <c r="AO356" s="299"/>
      <c r="AP356" s="299"/>
      <c r="AQ356" s="299"/>
      <c r="AR356" s="299"/>
      <c r="AS356" s="299"/>
      <c r="AT356" s="299"/>
      <c r="AU356" s="299"/>
      <c r="AV356" s="299"/>
      <c r="AW356" s="299"/>
      <c r="AX356" s="299"/>
      <c r="AY356" s="299"/>
      <c r="AZ356" s="299"/>
      <c r="BA356" s="299"/>
      <c r="BB356" s="299"/>
      <c r="BC356" s="299"/>
      <c r="BD356" s="299"/>
      <c r="BE356" s="299"/>
      <c r="BF356" s="299"/>
      <c r="BG356" s="299"/>
      <c r="BH356" s="299"/>
      <c r="BI356" s="299"/>
      <c r="BJ356" s="299"/>
      <c r="BK356" s="299"/>
      <c r="BL356" s="299"/>
      <c r="BM356" s="299"/>
      <c r="BN356" s="299"/>
      <c r="BO356" s="299"/>
      <c r="BP356" s="299"/>
      <c r="BQ356" s="299"/>
      <c r="BR356" s="299"/>
      <c r="BS356" s="299"/>
      <c r="BT356" s="299"/>
      <c r="BU356" s="299"/>
      <c r="BV356" s="299"/>
      <c r="BW356" s="299"/>
      <c r="BX356" s="299"/>
      <c r="BY356" s="299"/>
      <c r="BZ356" s="299"/>
      <c r="CA356" s="299"/>
    </row>
    <row r="357" spans="1:79" x14ac:dyDescent="0.25">
      <c r="A357" s="299"/>
      <c r="B357" s="299"/>
      <c r="C357" s="299"/>
      <c r="D357" s="299"/>
      <c r="E357" s="299"/>
      <c r="F357" s="299"/>
      <c r="G357" s="299"/>
      <c r="H357" s="299"/>
      <c r="I357" s="299"/>
      <c r="J357" s="299"/>
      <c r="K357" s="299"/>
      <c r="L357" s="299"/>
      <c r="M357" s="299"/>
      <c r="N357" s="299"/>
      <c r="O357" s="299"/>
      <c r="P357" s="299"/>
      <c r="Q357" s="299"/>
      <c r="R357" s="299"/>
      <c r="S357" s="299"/>
      <c r="T357" s="299"/>
      <c r="U357" s="299"/>
      <c r="V357" s="299"/>
      <c r="W357" s="299"/>
      <c r="X357" s="299"/>
      <c r="Y357" s="299"/>
      <c r="Z357" s="299"/>
      <c r="AA357" s="299"/>
      <c r="AB357" s="299"/>
      <c r="AC357" s="299"/>
      <c r="AD357" s="299"/>
      <c r="AE357" s="299"/>
      <c r="AF357" s="299"/>
      <c r="AG357" s="299"/>
      <c r="AH357" s="299"/>
      <c r="AI357" s="299"/>
      <c r="AJ357" s="299"/>
      <c r="AK357" s="299"/>
      <c r="AL357" s="299"/>
      <c r="AM357" s="299"/>
      <c r="AN357" s="299"/>
      <c r="AO357" s="299"/>
      <c r="AP357" s="299"/>
      <c r="AQ357" s="299"/>
      <c r="AR357" s="299"/>
      <c r="AS357" s="299"/>
      <c r="AT357" s="299"/>
      <c r="AU357" s="299"/>
      <c r="AV357" s="299"/>
      <c r="AW357" s="299"/>
      <c r="AX357" s="299"/>
      <c r="AY357" s="299"/>
      <c r="AZ357" s="299"/>
      <c r="BA357" s="299"/>
      <c r="BB357" s="299"/>
      <c r="BC357" s="299"/>
      <c r="BD357" s="299"/>
      <c r="BE357" s="299"/>
      <c r="BF357" s="299"/>
      <c r="BG357" s="299"/>
      <c r="BH357" s="299"/>
      <c r="BI357" s="299"/>
      <c r="BJ357" s="299"/>
      <c r="BK357" s="299"/>
      <c r="BL357" s="299"/>
      <c r="BM357" s="299"/>
      <c r="BN357" s="299"/>
      <c r="BO357" s="299"/>
      <c r="BP357" s="299"/>
      <c r="BQ357" s="299"/>
      <c r="BR357" s="299"/>
      <c r="BS357" s="299"/>
      <c r="BT357" s="299"/>
      <c r="BU357" s="299"/>
      <c r="BV357" s="299"/>
      <c r="BW357" s="299"/>
      <c r="BX357" s="299"/>
      <c r="BY357" s="299"/>
      <c r="BZ357" s="299"/>
      <c r="CA357" s="299"/>
    </row>
    <row r="358" spans="1:79" x14ac:dyDescent="0.25">
      <c r="A358" s="299"/>
      <c r="B358" s="299"/>
      <c r="C358" s="299"/>
      <c r="D358" s="299"/>
      <c r="E358" s="299"/>
      <c r="F358" s="299"/>
      <c r="G358" s="299"/>
      <c r="H358" s="299"/>
      <c r="I358" s="299"/>
      <c r="J358" s="299"/>
      <c r="K358" s="299"/>
      <c r="L358" s="299"/>
      <c r="M358" s="299"/>
      <c r="N358" s="299"/>
      <c r="O358" s="299"/>
      <c r="P358" s="299"/>
      <c r="Q358" s="299"/>
      <c r="R358" s="299"/>
      <c r="S358" s="299"/>
      <c r="T358" s="299"/>
      <c r="U358" s="299"/>
      <c r="V358" s="299"/>
      <c r="W358" s="299"/>
      <c r="X358" s="299"/>
      <c r="Y358" s="299"/>
      <c r="Z358" s="299"/>
      <c r="AA358" s="299"/>
      <c r="AB358" s="299"/>
      <c r="AC358" s="299"/>
      <c r="AD358" s="299"/>
      <c r="AE358" s="299"/>
      <c r="AF358" s="299"/>
      <c r="AG358" s="299"/>
      <c r="AH358" s="299"/>
      <c r="AI358" s="299"/>
      <c r="AJ358" s="299"/>
      <c r="AK358" s="299"/>
      <c r="AL358" s="299"/>
      <c r="AM358" s="299"/>
      <c r="AN358" s="299"/>
      <c r="AO358" s="299"/>
      <c r="AP358" s="299"/>
      <c r="AQ358" s="299"/>
      <c r="AR358" s="299"/>
      <c r="AS358" s="299"/>
      <c r="AT358" s="299"/>
      <c r="AU358" s="299"/>
      <c r="AV358" s="299"/>
      <c r="AW358" s="299"/>
      <c r="AX358" s="299"/>
      <c r="AY358" s="299"/>
      <c r="AZ358" s="299"/>
      <c r="BA358" s="299"/>
      <c r="BB358" s="299"/>
      <c r="BC358" s="299"/>
      <c r="BD358" s="299"/>
      <c r="BE358" s="299"/>
      <c r="BF358" s="299"/>
      <c r="BG358" s="299"/>
      <c r="BH358" s="299"/>
      <c r="BI358" s="299"/>
      <c r="BJ358" s="299"/>
      <c r="BK358" s="299"/>
      <c r="BL358" s="299"/>
      <c r="BM358" s="299"/>
      <c r="BN358" s="299"/>
      <c r="BO358" s="299"/>
      <c r="BP358" s="299"/>
      <c r="BQ358" s="299"/>
      <c r="BR358" s="299"/>
      <c r="BS358" s="299"/>
      <c r="BT358" s="299"/>
      <c r="BU358" s="299"/>
      <c r="BV358" s="299"/>
      <c r="BW358" s="299"/>
      <c r="BX358" s="299"/>
      <c r="BY358" s="299"/>
      <c r="BZ358" s="299"/>
      <c r="CA358" s="299"/>
    </row>
    <row r="359" spans="1:79" x14ac:dyDescent="0.25">
      <c r="A359" s="299"/>
      <c r="B359" s="299"/>
      <c r="C359" s="299"/>
      <c r="D359" s="299"/>
      <c r="E359" s="299"/>
      <c r="F359" s="299"/>
      <c r="G359" s="299"/>
      <c r="H359" s="299"/>
      <c r="I359" s="299"/>
      <c r="J359" s="299"/>
      <c r="K359" s="299"/>
      <c r="L359" s="299"/>
      <c r="M359" s="299"/>
      <c r="N359" s="299"/>
      <c r="O359" s="299"/>
      <c r="P359" s="299"/>
      <c r="Q359" s="299"/>
      <c r="R359" s="299"/>
      <c r="S359" s="299"/>
      <c r="T359" s="299"/>
      <c r="U359" s="299"/>
      <c r="V359" s="299"/>
      <c r="W359" s="299"/>
      <c r="X359" s="299"/>
      <c r="Y359" s="299"/>
      <c r="Z359" s="299"/>
      <c r="AA359" s="299"/>
      <c r="AB359" s="299"/>
      <c r="AC359" s="299"/>
      <c r="AD359" s="299"/>
      <c r="AE359" s="299"/>
      <c r="AF359" s="299"/>
      <c r="AG359" s="299"/>
      <c r="AH359" s="299"/>
      <c r="AI359" s="299"/>
      <c r="AJ359" s="299"/>
      <c r="AK359" s="299"/>
      <c r="AL359" s="299"/>
      <c r="AM359" s="299"/>
      <c r="AN359" s="299"/>
      <c r="AO359" s="299"/>
      <c r="AP359" s="299"/>
      <c r="AQ359" s="299"/>
      <c r="AR359" s="299"/>
      <c r="AS359" s="299"/>
      <c r="AT359" s="299"/>
      <c r="AU359" s="299"/>
      <c r="AV359" s="299"/>
      <c r="AW359" s="299"/>
      <c r="AX359" s="299"/>
      <c r="AY359" s="299"/>
      <c r="AZ359" s="299"/>
      <c r="BA359" s="299"/>
      <c r="BB359" s="299"/>
      <c r="BC359" s="299"/>
      <c r="BD359" s="299"/>
      <c r="BE359" s="299"/>
      <c r="BF359" s="299"/>
      <c r="BG359" s="299"/>
      <c r="BH359" s="299"/>
      <c r="BI359" s="299"/>
      <c r="BJ359" s="299"/>
      <c r="BK359" s="299"/>
      <c r="BL359" s="299"/>
      <c r="BM359" s="299"/>
      <c r="BN359" s="299"/>
      <c r="BO359" s="299"/>
      <c r="BP359" s="299"/>
      <c r="BQ359" s="299"/>
      <c r="BR359" s="299"/>
      <c r="BS359" s="299"/>
      <c r="BT359" s="299"/>
      <c r="BU359" s="299"/>
      <c r="BV359" s="299"/>
      <c r="BW359" s="299"/>
      <c r="BX359" s="299"/>
      <c r="BY359" s="299"/>
      <c r="BZ359" s="299"/>
      <c r="CA359" s="299"/>
    </row>
    <row r="360" spans="1:79" x14ac:dyDescent="0.25">
      <c r="A360" s="299"/>
      <c r="B360" s="299"/>
      <c r="C360" s="299"/>
      <c r="D360" s="299"/>
      <c r="E360" s="299"/>
      <c r="F360" s="299"/>
      <c r="G360" s="299"/>
      <c r="H360" s="299"/>
      <c r="I360" s="299"/>
      <c r="J360" s="299"/>
      <c r="K360" s="299"/>
      <c r="L360" s="299"/>
      <c r="M360" s="299"/>
      <c r="N360" s="299"/>
      <c r="O360" s="299"/>
      <c r="P360" s="299"/>
      <c r="Q360" s="299"/>
      <c r="R360" s="299"/>
      <c r="S360" s="299"/>
      <c r="T360" s="299"/>
      <c r="U360" s="299"/>
      <c r="V360" s="299"/>
      <c r="W360" s="299"/>
      <c r="X360" s="299"/>
      <c r="Y360" s="299"/>
      <c r="Z360" s="299"/>
      <c r="AA360" s="299"/>
      <c r="AB360" s="299"/>
      <c r="AC360" s="299"/>
      <c r="AD360" s="299"/>
      <c r="AE360" s="299"/>
      <c r="AF360" s="299"/>
      <c r="AG360" s="299"/>
      <c r="AH360" s="299"/>
      <c r="AI360" s="299"/>
      <c r="AJ360" s="299"/>
      <c r="AK360" s="299"/>
      <c r="AL360" s="299"/>
      <c r="AM360" s="299"/>
      <c r="AN360" s="299"/>
      <c r="AO360" s="299"/>
      <c r="AP360" s="299"/>
      <c r="AQ360" s="299"/>
      <c r="AR360" s="299"/>
      <c r="AS360" s="299"/>
      <c r="AT360" s="299"/>
      <c r="AU360" s="299"/>
      <c r="AV360" s="299"/>
      <c r="AW360" s="299"/>
      <c r="AX360" s="299"/>
      <c r="AY360" s="299"/>
      <c r="AZ360" s="299"/>
      <c r="BA360" s="299"/>
      <c r="BB360" s="299"/>
      <c r="BC360" s="299"/>
      <c r="BD360" s="299"/>
      <c r="BE360" s="299"/>
      <c r="BF360" s="299"/>
      <c r="BG360" s="299"/>
      <c r="BH360" s="299"/>
      <c r="BI360" s="299"/>
      <c r="BJ360" s="299"/>
      <c r="BK360" s="299"/>
      <c r="BL360" s="299"/>
      <c r="BM360" s="299"/>
      <c r="BN360" s="299"/>
      <c r="BO360" s="299"/>
      <c r="BP360" s="299"/>
      <c r="BQ360" s="299"/>
      <c r="BR360" s="299"/>
      <c r="BS360" s="299"/>
      <c r="BT360" s="299"/>
      <c r="BU360" s="299"/>
      <c r="BV360" s="299"/>
      <c r="BW360" s="299"/>
      <c r="BX360" s="299"/>
      <c r="BY360" s="299"/>
      <c r="BZ360" s="299"/>
      <c r="CA360" s="299"/>
    </row>
    <row r="361" spans="1:79" x14ac:dyDescent="0.25">
      <c r="A361" s="299"/>
      <c r="B361" s="299"/>
      <c r="C361" s="299"/>
      <c r="D361" s="299"/>
      <c r="E361" s="299"/>
      <c r="F361" s="299"/>
      <c r="G361" s="299"/>
      <c r="H361" s="299"/>
      <c r="I361" s="299"/>
      <c r="J361" s="299"/>
      <c r="K361" s="299"/>
      <c r="L361" s="299"/>
      <c r="M361" s="299"/>
      <c r="N361" s="299"/>
      <c r="O361" s="299"/>
      <c r="P361" s="299"/>
      <c r="Q361" s="299"/>
      <c r="R361" s="299"/>
      <c r="S361" s="299"/>
      <c r="T361" s="299"/>
      <c r="U361" s="299"/>
      <c r="V361" s="299"/>
      <c r="W361" s="299"/>
      <c r="X361" s="299"/>
      <c r="Y361" s="299"/>
      <c r="Z361" s="299"/>
      <c r="AA361" s="299"/>
      <c r="AB361" s="299"/>
      <c r="AC361" s="299"/>
      <c r="AD361" s="299"/>
      <c r="AE361" s="299"/>
      <c r="AF361" s="299"/>
      <c r="AG361" s="299"/>
      <c r="AH361" s="299"/>
      <c r="AI361" s="299"/>
      <c r="AJ361" s="299"/>
      <c r="AK361" s="299"/>
      <c r="AL361" s="299"/>
      <c r="AM361" s="299"/>
      <c r="AN361" s="299"/>
      <c r="AO361" s="299"/>
      <c r="AP361" s="299"/>
      <c r="AQ361" s="299"/>
      <c r="AR361" s="299"/>
      <c r="AS361" s="299"/>
      <c r="AT361" s="299"/>
      <c r="AU361" s="299"/>
      <c r="AV361" s="299"/>
      <c r="AW361" s="299"/>
      <c r="AX361" s="299"/>
      <c r="AY361" s="299"/>
      <c r="AZ361" s="299"/>
      <c r="BA361" s="299"/>
      <c r="BB361" s="299"/>
      <c r="BC361" s="299"/>
      <c r="BD361" s="299"/>
      <c r="BE361" s="299"/>
      <c r="BF361" s="299"/>
      <c r="BG361" s="299"/>
      <c r="BH361" s="299"/>
      <c r="BI361" s="299"/>
      <c r="BJ361" s="299"/>
      <c r="BK361" s="299"/>
      <c r="BL361" s="299"/>
      <c r="BM361" s="299"/>
      <c r="BN361" s="299"/>
      <c r="BO361" s="299"/>
      <c r="BP361" s="299"/>
      <c r="BQ361" s="299"/>
      <c r="BR361" s="299"/>
      <c r="BS361" s="299"/>
      <c r="BT361" s="299"/>
      <c r="BU361" s="299"/>
      <c r="BV361" s="299"/>
      <c r="BW361" s="299"/>
      <c r="BX361" s="299"/>
      <c r="BY361" s="299"/>
      <c r="BZ361" s="299"/>
      <c r="CA361" s="299"/>
    </row>
    <row r="362" spans="1:79" x14ac:dyDescent="0.25">
      <c r="A362" s="299"/>
      <c r="B362" s="299"/>
      <c r="C362" s="299"/>
      <c r="D362" s="299"/>
      <c r="E362" s="299"/>
      <c r="F362" s="299"/>
      <c r="G362" s="299"/>
      <c r="H362" s="299"/>
      <c r="I362" s="299"/>
      <c r="J362" s="299"/>
      <c r="K362" s="299"/>
      <c r="L362" s="299"/>
      <c r="M362" s="299"/>
      <c r="N362" s="299"/>
      <c r="O362" s="299"/>
      <c r="P362" s="299"/>
      <c r="Q362" s="299"/>
      <c r="R362" s="299"/>
      <c r="S362" s="299"/>
      <c r="T362" s="299"/>
      <c r="U362" s="299"/>
      <c r="V362" s="299"/>
      <c r="W362" s="299"/>
      <c r="X362" s="299"/>
      <c r="Y362" s="299"/>
      <c r="Z362" s="299"/>
      <c r="AA362" s="299"/>
      <c r="AB362" s="299"/>
      <c r="AC362" s="299"/>
      <c r="AD362" s="299"/>
      <c r="AE362" s="299"/>
      <c r="AF362" s="299"/>
      <c r="AG362" s="299"/>
      <c r="AH362" s="299"/>
      <c r="AI362" s="299"/>
      <c r="AJ362" s="299"/>
      <c r="AK362" s="299"/>
      <c r="AL362" s="299"/>
      <c r="AM362" s="299"/>
      <c r="AN362" s="299"/>
      <c r="AO362" s="299"/>
      <c r="AP362" s="299"/>
      <c r="AQ362" s="299"/>
      <c r="AR362" s="299"/>
      <c r="AS362" s="299"/>
      <c r="AT362" s="299"/>
      <c r="AU362" s="299"/>
      <c r="AV362" s="299"/>
      <c r="AW362" s="299"/>
      <c r="AX362" s="299"/>
      <c r="AY362" s="299"/>
      <c r="AZ362" s="299"/>
      <c r="BA362" s="299"/>
      <c r="BB362" s="299"/>
      <c r="BC362" s="299"/>
      <c r="BD362" s="299"/>
      <c r="BE362" s="299"/>
      <c r="BF362" s="299"/>
      <c r="BG362" s="299"/>
      <c r="BH362" s="299"/>
      <c r="BI362" s="299"/>
      <c r="BJ362" s="299"/>
      <c r="BK362" s="299"/>
      <c r="BL362" s="299"/>
      <c r="BM362" s="299"/>
      <c r="BN362" s="299"/>
      <c r="BO362" s="299"/>
      <c r="BP362" s="299"/>
      <c r="BQ362" s="299"/>
      <c r="BR362" s="299"/>
      <c r="BS362" s="299"/>
      <c r="BT362" s="299"/>
      <c r="BU362" s="299"/>
      <c r="BV362" s="299"/>
      <c r="BW362" s="299"/>
      <c r="BX362" s="299"/>
      <c r="BY362" s="299"/>
      <c r="BZ362" s="299"/>
      <c r="CA362" s="299"/>
    </row>
    <row r="363" spans="1:79" x14ac:dyDescent="0.25">
      <c r="A363" s="299"/>
      <c r="B363" s="299"/>
      <c r="C363" s="299"/>
      <c r="D363" s="299"/>
      <c r="E363" s="299"/>
      <c r="F363" s="299"/>
      <c r="G363" s="299"/>
      <c r="H363" s="299"/>
      <c r="I363" s="299"/>
      <c r="J363" s="299"/>
      <c r="K363" s="299"/>
      <c r="L363" s="299"/>
      <c r="M363" s="299"/>
      <c r="N363" s="299"/>
      <c r="O363" s="299"/>
      <c r="P363" s="299"/>
      <c r="Q363" s="299"/>
      <c r="R363" s="299"/>
      <c r="S363" s="299"/>
      <c r="T363" s="299"/>
      <c r="U363" s="299"/>
      <c r="V363" s="299"/>
      <c r="W363" s="299"/>
      <c r="X363" s="299"/>
      <c r="Y363" s="299"/>
      <c r="Z363" s="299"/>
      <c r="AA363" s="299"/>
      <c r="AB363" s="299"/>
      <c r="AC363" s="299"/>
      <c r="AD363" s="299"/>
      <c r="AE363" s="299"/>
      <c r="AF363" s="299"/>
      <c r="AG363" s="299"/>
      <c r="AH363" s="299"/>
      <c r="AI363" s="299"/>
      <c r="AJ363" s="299"/>
      <c r="AK363" s="299"/>
      <c r="AL363" s="299"/>
      <c r="AM363" s="299"/>
      <c r="AN363" s="299"/>
      <c r="AO363" s="299"/>
      <c r="AP363" s="299"/>
      <c r="AQ363" s="299"/>
      <c r="AR363" s="299"/>
      <c r="AS363" s="299"/>
      <c r="AT363" s="299"/>
      <c r="AU363" s="299"/>
      <c r="AV363" s="299"/>
      <c r="AW363" s="299"/>
      <c r="AX363" s="299"/>
      <c r="AY363" s="299"/>
      <c r="AZ363" s="299"/>
      <c r="BA363" s="299"/>
      <c r="BB363" s="299"/>
      <c r="BC363" s="299"/>
      <c r="BD363" s="299"/>
      <c r="BE363" s="299"/>
      <c r="BF363" s="299"/>
      <c r="BG363" s="299"/>
      <c r="BH363" s="299"/>
      <c r="BI363" s="299"/>
      <c r="BJ363" s="299"/>
      <c r="BK363" s="299"/>
      <c r="BL363" s="299"/>
      <c r="BM363" s="299"/>
      <c r="BN363" s="299"/>
      <c r="BO363" s="299"/>
      <c r="BP363" s="299"/>
      <c r="BQ363" s="299"/>
      <c r="BR363" s="299"/>
      <c r="BS363" s="299"/>
      <c r="BT363" s="299"/>
      <c r="BU363" s="299"/>
      <c r="BV363" s="299"/>
      <c r="BW363" s="299"/>
      <c r="BX363" s="299"/>
      <c r="BY363" s="299"/>
      <c r="BZ363" s="299"/>
      <c r="CA363" s="299"/>
    </row>
    <row r="364" spans="1:79" x14ac:dyDescent="0.25">
      <c r="A364" s="299"/>
      <c r="B364" s="299"/>
      <c r="C364" s="299"/>
      <c r="D364" s="299"/>
      <c r="E364" s="299"/>
      <c r="F364" s="299"/>
      <c r="G364" s="299"/>
      <c r="H364" s="299"/>
      <c r="I364" s="299"/>
      <c r="J364" s="299"/>
      <c r="K364" s="299"/>
      <c r="L364" s="299"/>
      <c r="M364" s="299"/>
      <c r="N364" s="299"/>
      <c r="O364" s="299"/>
      <c r="P364" s="299"/>
      <c r="Q364" s="299"/>
      <c r="R364" s="299"/>
      <c r="S364" s="299"/>
      <c r="T364" s="299"/>
      <c r="U364" s="299"/>
      <c r="V364" s="299"/>
      <c r="W364" s="299"/>
      <c r="X364" s="299"/>
      <c r="Y364" s="299"/>
      <c r="Z364" s="299"/>
      <c r="AA364" s="299"/>
      <c r="AB364" s="299"/>
      <c r="AC364" s="299"/>
      <c r="AD364" s="299"/>
      <c r="AE364" s="299"/>
      <c r="AF364" s="299"/>
      <c r="AG364" s="299"/>
      <c r="AH364" s="299"/>
      <c r="AI364" s="299"/>
      <c r="AJ364" s="299"/>
      <c r="AK364" s="299"/>
      <c r="AL364" s="299"/>
      <c r="AM364" s="299"/>
      <c r="AN364" s="299"/>
      <c r="AO364" s="299"/>
      <c r="AP364" s="299"/>
      <c r="AQ364" s="299"/>
      <c r="AR364" s="299"/>
      <c r="AS364" s="299"/>
      <c r="AT364" s="299"/>
      <c r="AU364" s="299"/>
      <c r="AV364" s="299"/>
      <c r="AW364" s="299"/>
      <c r="AX364" s="299"/>
      <c r="AY364" s="299"/>
      <c r="AZ364" s="299"/>
      <c r="BA364" s="299"/>
      <c r="BB364" s="299"/>
      <c r="BC364" s="299"/>
      <c r="BD364" s="299"/>
      <c r="BE364" s="299"/>
      <c r="BF364" s="299"/>
      <c r="BG364" s="299"/>
      <c r="BH364" s="299"/>
      <c r="BI364" s="299"/>
      <c r="BJ364" s="299"/>
      <c r="BK364" s="299"/>
      <c r="BL364" s="299"/>
      <c r="BM364" s="299"/>
      <c r="BN364" s="299"/>
      <c r="BO364" s="299"/>
      <c r="BP364" s="299"/>
      <c r="BQ364" s="299"/>
      <c r="BR364" s="299"/>
      <c r="BS364" s="299"/>
      <c r="BT364" s="299"/>
      <c r="BU364" s="299"/>
      <c r="BV364" s="299"/>
      <c r="BW364" s="299"/>
      <c r="BX364" s="299"/>
      <c r="BY364" s="299"/>
      <c r="BZ364" s="299"/>
      <c r="CA364" s="299"/>
    </row>
    <row r="365" spans="1:79" x14ac:dyDescent="0.25">
      <c r="A365" s="299"/>
      <c r="B365" s="299"/>
      <c r="C365" s="299"/>
      <c r="D365" s="299"/>
      <c r="E365" s="299"/>
      <c r="F365" s="299"/>
      <c r="G365" s="299"/>
      <c r="H365" s="299"/>
      <c r="I365" s="299"/>
      <c r="J365" s="299"/>
      <c r="K365" s="299"/>
      <c r="L365" s="299"/>
      <c r="M365" s="299"/>
      <c r="N365" s="299"/>
      <c r="O365" s="299"/>
      <c r="P365" s="299"/>
      <c r="Q365" s="299"/>
      <c r="R365" s="299"/>
      <c r="S365" s="299"/>
      <c r="T365" s="299"/>
      <c r="U365" s="299"/>
      <c r="V365" s="299"/>
      <c r="W365" s="299"/>
      <c r="X365" s="299"/>
      <c r="Y365" s="299"/>
      <c r="Z365" s="299"/>
      <c r="AA365" s="299"/>
      <c r="AB365" s="299"/>
      <c r="AC365" s="299"/>
      <c r="AD365" s="299"/>
      <c r="AE365" s="299"/>
      <c r="AF365" s="299"/>
      <c r="AG365" s="299"/>
      <c r="AH365" s="299"/>
      <c r="AI365" s="299"/>
      <c r="AJ365" s="299"/>
      <c r="AK365" s="299"/>
      <c r="AL365" s="299"/>
      <c r="AM365" s="299"/>
      <c r="AN365" s="299"/>
      <c r="AO365" s="299"/>
      <c r="AP365" s="299"/>
      <c r="AQ365" s="299"/>
      <c r="AR365" s="299"/>
      <c r="AS365" s="299"/>
      <c r="AT365" s="299"/>
      <c r="AU365" s="299"/>
      <c r="AV365" s="299"/>
      <c r="AW365" s="299"/>
      <c r="AX365" s="299"/>
      <c r="AY365" s="299"/>
      <c r="AZ365" s="299"/>
      <c r="BA365" s="299"/>
      <c r="BB365" s="299"/>
      <c r="BC365" s="299"/>
      <c r="BD365" s="299"/>
      <c r="BE365" s="299"/>
      <c r="BF365" s="299"/>
      <c r="BG365" s="299"/>
      <c r="BH365" s="299"/>
      <c r="BI365" s="299"/>
      <c r="BJ365" s="299"/>
      <c r="BK365" s="299"/>
      <c r="BL365" s="299"/>
      <c r="BM365" s="299"/>
      <c r="BN365" s="299"/>
      <c r="BO365" s="299"/>
      <c r="BP365" s="299"/>
      <c r="BQ365" s="299"/>
      <c r="BR365" s="299"/>
      <c r="BS365" s="299"/>
      <c r="BT365" s="299"/>
      <c r="BU365" s="299"/>
      <c r="BV365" s="299"/>
      <c r="BW365" s="299"/>
      <c r="BX365" s="299"/>
      <c r="BY365" s="299"/>
      <c r="BZ365" s="299"/>
      <c r="CA365" s="299"/>
    </row>
    <row r="366" spans="1:79" x14ac:dyDescent="0.25">
      <c r="A366" s="299"/>
      <c r="B366" s="299"/>
      <c r="C366" s="299"/>
      <c r="D366" s="299"/>
      <c r="E366" s="299"/>
      <c r="F366" s="299"/>
      <c r="G366" s="299"/>
      <c r="H366" s="299"/>
      <c r="I366" s="299"/>
      <c r="J366" s="299"/>
      <c r="K366" s="299"/>
      <c r="L366" s="299"/>
      <c r="M366" s="299"/>
      <c r="N366" s="299"/>
      <c r="O366" s="299"/>
      <c r="P366" s="299"/>
      <c r="Q366" s="299"/>
      <c r="R366" s="299"/>
      <c r="S366" s="299"/>
      <c r="T366" s="299"/>
      <c r="U366" s="299"/>
      <c r="V366" s="299"/>
      <c r="W366" s="299"/>
      <c r="X366" s="299"/>
      <c r="Y366" s="299"/>
      <c r="Z366" s="299"/>
      <c r="AA366" s="299"/>
      <c r="AB366" s="299"/>
      <c r="AC366" s="299"/>
      <c r="AD366" s="299"/>
      <c r="AE366" s="299"/>
      <c r="AF366" s="299"/>
      <c r="AG366" s="299"/>
      <c r="AH366" s="299"/>
      <c r="AI366" s="299"/>
      <c r="AJ366" s="299"/>
      <c r="AK366" s="299"/>
      <c r="AL366" s="299"/>
      <c r="AM366" s="299"/>
      <c r="AN366" s="299"/>
      <c r="AO366" s="299"/>
      <c r="AP366" s="299"/>
      <c r="AQ366" s="299"/>
      <c r="AR366" s="299"/>
      <c r="AS366" s="299"/>
      <c r="AT366" s="299"/>
      <c r="AU366" s="299"/>
      <c r="AV366" s="299"/>
      <c r="AW366" s="299"/>
      <c r="AX366" s="299"/>
      <c r="AY366" s="299"/>
      <c r="AZ366" s="299"/>
      <c r="BA366" s="299"/>
      <c r="BB366" s="299"/>
      <c r="BC366" s="299"/>
      <c r="BD366" s="299"/>
      <c r="BE366" s="299"/>
      <c r="BF366" s="299"/>
      <c r="BG366" s="299"/>
      <c r="BH366" s="299"/>
      <c r="BI366" s="299"/>
      <c r="BJ366" s="299"/>
      <c r="BK366" s="299"/>
      <c r="BL366" s="299"/>
      <c r="BM366" s="299"/>
      <c r="BN366" s="299"/>
      <c r="BO366" s="299"/>
      <c r="BP366" s="299"/>
      <c r="BQ366" s="299"/>
      <c r="BR366" s="299"/>
      <c r="BS366" s="299"/>
      <c r="BT366" s="299"/>
      <c r="BU366" s="299"/>
      <c r="BV366" s="299"/>
      <c r="BW366" s="299"/>
      <c r="BX366" s="299"/>
      <c r="BY366" s="299"/>
      <c r="BZ366" s="299"/>
      <c r="CA366" s="299"/>
    </row>
    <row r="367" spans="1:79" x14ac:dyDescent="0.25">
      <c r="A367" s="299"/>
      <c r="B367" s="299"/>
      <c r="C367" s="299"/>
      <c r="D367" s="299"/>
      <c r="E367" s="299"/>
      <c r="F367" s="299"/>
      <c r="G367" s="299"/>
      <c r="H367" s="299"/>
      <c r="I367" s="299"/>
      <c r="J367" s="299"/>
      <c r="K367" s="299"/>
      <c r="L367" s="299"/>
      <c r="M367" s="299"/>
      <c r="N367" s="299"/>
      <c r="O367" s="299"/>
      <c r="P367" s="299"/>
      <c r="Q367" s="299"/>
      <c r="R367" s="299"/>
      <c r="S367" s="299"/>
      <c r="T367" s="299"/>
      <c r="U367" s="299"/>
      <c r="V367" s="299"/>
      <c r="W367" s="299"/>
      <c r="X367" s="299"/>
      <c r="Y367" s="299"/>
      <c r="Z367" s="299"/>
      <c r="AA367" s="299"/>
      <c r="AB367" s="299"/>
      <c r="AC367" s="299"/>
      <c r="AD367" s="299"/>
      <c r="AE367" s="299"/>
      <c r="AF367" s="299"/>
      <c r="AG367" s="299"/>
      <c r="AH367" s="299"/>
      <c r="AI367" s="299"/>
      <c r="AJ367" s="299"/>
      <c r="AK367" s="299"/>
      <c r="AL367" s="299"/>
      <c r="AM367" s="299"/>
      <c r="AN367" s="299"/>
      <c r="AO367" s="299"/>
      <c r="AP367" s="299"/>
      <c r="AQ367" s="299"/>
      <c r="AR367" s="299"/>
      <c r="AS367" s="299"/>
      <c r="AT367" s="299"/>
      <c r="AU367" s="299"/>
      <c r="AV367" s="299"/>
      <c r="AW367" s="299"/>
      <c r="AX367" s="299"/>
      <c r="AY367" s="299"/>
      <c r="AZ367" s="299"/>
      <c r="BA367" s="299"/>
      <c r="BB367" s="299"/>
      <c r="BC367" s="299"/>
      <c r="BD367" s="299"/>
      <c r="BE367" s="299"/>
      <c r="BF367" s="299"/>
      <c r="BG367" s="299"/>
      <c r="BH367" s="299"/>
      <c r="BI367" s="299"/>
      <c r="BJ367" s="299"/>
      <c r="BK367" s="299"/>
      <c r="BL367" s="299"/>
      <c r="BM367" s="299"/>
      <c r="BN367" s="299"/>
      <c r="BO367" s="299"/>
      <c r="BP367" s="299"/>
      <c r="BQ367" s="299"/>
      <c r="BR367" s="299"/>
      <c r="BS367" s="299"/>
      <c r="BT367" s="299"/>
      <c r="BU367" s="299"/>
      <c r="BV367" s="299"/>
      <c r="BW367" s="299"/>
      <c r="BX367" s="299"/>
      <c r="BY367" s="299"/>
      <c r="BZ367" s="299"/>
      <c r="CA367" s="299"/>
    </row>
    <row r="368" spans="1:79" x14ac:dyDescent="0.25">
      <c r="A368" s="299"/>
      <c r="B368" s="299"/>
      <c r="C368" s="299"/>
      <c r="D368" s="299"/>
      <c r="E368" s="299"/>
      <c r="F368" s="299"/>
      <c r="G368" s="299"/>
      <c r="H368" s="299"/>
      <c r="I368" s="299"/>
      <c r="J368" s="299"/>
      <c r="K368" s="299"/>
      <c r="L368" s="299"/>
      <c r="M368" s="299"/>
      <c r="N368" s="299"/>
      <c r="O368" s="299"/>
      <c r="P368" s="299"/>
      <c r="Q368" s="299"/>
      <c r="R368" s="299"/>
      <c r="S368" s="299"/>
      <c r="T368" s="299"/>
      <c r="U368" s="299"/>
      <c r="V368" s="299"/>
      <c r="W368" s="299"/>
      <c r="X368" s="299"/>
      <c r="Y368" s="299"/>
      <c r="Z368" s="299"/>
      <c r="AA368" s="299"/>
      <c r="AB368" s="299"/>
      <c r="AC368" s="299"/>
      <c r="AD368" s="299"/>
      <c r="AE368" s="299"/>
      <c r="AF368" s="299"/>
      <c r="AG368" s="299"/>
      <c r="AH368" s="299"/>
      <c r="AI368" s="299"/>
      <c r="AJ368" s="299"/>
      <c r="AK368" s="299"/>
      <c r="AL368" s="299"/>
      <c r="AM368" s="299"/>
      <c r="AN368" s="299"/>
      <c r="AO368" s="299"/>
      <c r="AP368" s="299"/>
      <c r="AQ368" s="299"/>
      <c r="AR368" s="299"/>
      <c r="AS368" s="299"/>
      <c r="AT368" s="299"/>
      <c r="AU368" s="299"/>
      <c r="AV368" s="299"/>
      <c r="AW368" s="299"/>
      <c r="AX368" s="299"/>
      <c r="AY368" s="299"/>
      <c r="AZ368" s="299"/>
      <c r="BA368" s="299"/>
      <c r="BB368" s="299"/>
      <c r="BC368" s="299"/>
      <c r="BD368" s="299"/>
      <c r="BE368" s="299"/>
      <c r="BF368" s="299"/>
      <c r="BG368" s="299"/>
      <c r="BH368" s="299"/>
      <c r="BI368" s="299"/>
      <c r="BJ368" s="299"/>
      <c r="BK368" s="299"/>
      <c r="BL368" s="299"/>
      <c r="BM368" s="299"/>
      <c r="BN368" s="299"/>
      <c r="BO368" s="299"/>
      <c r="BP368" s="299"/>
      <c r="BQ368" s="299"/>
      <c r="BR368" s="299"/>
      <c r="BS368" s="299"/>
      <c r="BT368" s="299"/>
      <c r="BU368" s="299"/>
      <c r="BV368" s="299"/>
      <c r="BW368" s="299"/>
      <c r="BX368" s="299"/>
      <c r="BY368" s="299"/>
      <c r="BZ368" s="299"/>
      <c r="CA368" s="299"/>
    </row>
    <row r="369" spans="1:79" x14ac:dyDescent="0.25">
      <c r="A369" s="299"/>
      <c r="B369" s="299"/>
      <c r="C369" s="299"/>
      <c r="D369" s="299"/>
      <c r="E369" s="299"/>
      <c r="F369" s="299"/>
      <c r="G369" s="299"/>
      <c r="H369" s="299"/>
      <c r="I369" s="299"/>
      <c r="J369" s="299"/>
      <c r="K369" s="299"/>
      <c r="L369" s="299"/>
      <c r="M369" s="299"/>
      <c r="N369" s="299"/>
      <c r="O369" s="299"/>
      <c r="P369" s="299"/>
      <c r="Q369" s="299"/>
      <c r="R369" s="299"/>
      <c r="S369" s="299"/>
      <c r="T369" s="299"/>
      <c r="U369" s="299"/>
      <c r="V369" s="299"/>
      <c r="W369" s="299"/>
      <c r="X369" s="299"/>
      <c r="Y369" s="299"/>
      <c r="Z369" s="299"/>
      <c r="AA369" s="299"/>
      <c r="AB369" s="299"/>
      <c r="AC369" s="299"/>
      <c r="AD369" s="299"/>
      <c r="AE369" s="299"/>
      <c r="AF369" s="299"/>
      <c r="AG369" s="299"/>
      <c r="AH369" s="299"/>
      <c r="AI369" s="299"/>
      <c r="AJ369" s="299"/>
      <c r="AK369" s="299"/>
      <c r="AL369" s="299"/>
      <c r="AM369" s="299"/>
      <c r="AN369" s="299"/>
      <c r="AO369" s="299"/>
      <c r="AP369" s="299"/>
      <c r="AQ369" s="299"/>
      <c r="AR369" s="299"/>
      <c r="AS369" s="299"/>
      <c r="AT369" s="299"/>
      <c r="AU369" s="299"/>
      <c r="AV369" s="299"/>
      <c r="AW369" s="299"/>
      <c r="AX369" s="299"/>
      <c r="AY369" s="299"/>
      <c r="AZ369" s="299"/>
      <c r="BA369" s="299"/>
      <c r="BB369" s="299"/>
      <c r="BC369" s="299"/>
      <c r="BD369" s="299"/>
      <c r="BE369" s="299"/>
      <c r="BF369" s="299"/>
      <c r="BG369" s="299"/>
      <c r="BH369" s="299"/>
      <c r="BI369" s="299"/>
      <c r="BJ369" s="299"/>
      <c r="BK369" s="299"/>
      <c r="BL369" s="299"/>
      <c r="BM369" s="299"/>
      <c r="BN369" s="299"/>
      <c r="BO369" s="299"/>
      <c r="BP369" s="299"/>
      <c r="BQ369" s="299"/>
      <c r="BR369" s="299"/>
      <c r="BS369" s="299"/>
      <c r="BT369" s="299"/>
      <c r="BU369" s="299"/>
      <c r="BV369" s="299"/>
      <c r="BW369" s="299"/>
      <c r="BX369" s="299"/>
      <c r="BY369" s="299"/>
      <c r="BZ369" s="299"/>
      <c r="CA369" s="299"/>
    </row>
    <row r="370" spans="1:79" x14ac:dyDescent="0.25">
      <c r="A370" s="299"/>
      <c r="B370" s="299"/>
      <c r="C370" s="299"/>
      <c r="D370" s="299"/>
      <c r="E370" s="299"/>
      <c r="F370" s="299"/>
      <c r="G370" s="299"/>
      <c r="H370" s="299"/>
      <c r="I370" s="299"/>
      <c r="J370" s="299"/>
      <c r="K370" s="299"/>
      <c r="L370" s="299"/>
      <c r="M370" s="299"/>
      <c r="N370" s="299"/>
      <c r="O370" s="299"/>
      <c r="P370" s="299"/>
      <c r="Q370" s="299"/>
      <c r="R370" s="299"/>
      <c r="S370" s="299"/>
      <c r="T370" s="299"/>
      <c r="U370" s="299"/>
      <c r="V370" s="299"/>
      <c r="W370" s="299"/>
      <c r="X370" s="299"/>
      <c r="Y370" s="299"/>
      <c r="Z370" s="299"/>
      <c r="AA370" s="299"/>
      <c r="AB370" s="299"/>
      <c r="AC370" s="299"/>
      <c r="AD370" s="299"/>
      <c r="AE370" s="299"/>
      <c r="AF370" s="299"/>
      <c r="AG370" s="299"/>
      <c r="AH370" s="299"/>
      <c r="AI370" s="299"/>
      <c r="AJ370" s="299"/>
      <c r="AK370" s="299"/>
      <c r="AL370" s="299"/>
      <c r="AM370" s="299"/>
      <c r="AN370" s="299"/>
      <c r="AO370" s="299"/>
      <c r="AP370" s="299"/>
      <c r="AQ370" s="299"/>
      <c r="AR370" s="299"/>
      <c r="AS370" s="299"/>
      <c r="AT370" s="299"/>
      <c r="AU370" s="299"/>
      <c r="AV370" s="299"/>
      <c r="AW370" s="299"/>
      <c r="AX370" s="299"/>
      <c r="AY370" s="299"/>
      <c r="AZ370" s="299"/>
      <c r="BA370" s="299"/>
      <c r="BB370" s="299"/>
      <c r="BC370" s="299"/>
      <c r="BD370" s="299"/>
      <c r="BE370" s="299"/>
      <c r="BF370" s="299"/>
      <c r="BG370" s="299"/>
      <c r="BH370" s="299"/>
      <c r="BI370" s="299"/>
      <c r="BJ370" s="299"/>
      <c r="BK370" s="299"/>
      <c r="BL370" s="299"/>
      <c r="BM370" s="299"/>
      <c r="BN370" s="299"/>
      <c r="BO370" s="299"/>
      <c r="BP370" s="299"/>
      <c r="BQ370" s="299"/>
      <c r="BR370" s="299"/>
      <c r="BS370" s="299"/>
      <c r="BT370" s="299"/>
      <c r="BU370" s="299"/>
      <c r="BV370" s="299"/>
      <c r="BW370" s="299"/>
      <c r="BX370" s="299"/>
      <c r="BY370" s="299"/>
      <c r="BZ370" s="299"/>
      <c r="CA370" s="299"/>
    </row>
    <row r="371" spans="1:79" x14ac:dyDescent="0.25">
      <c r="A371" s="299"/>
      <c r="B371" s="299"/>
      <c r="C371" s="299"/>
      <c r="D371" s="299"/>
      <c r="E371" s="299"/>
      <c r="F371" s="299"/>
      <c r="G371" s="299"/>
      <c r="H371" s="299"/>
      <c r="I371" s="299"/>
      <c r="J371" s="299"/>
      <c r="K371" s="299"/>
      <c r="L371" s="299"/>
      <c r="M371" s="299"/>
      <c r="N371" s="299"/>
      <c r="O371" s="299"/>
      <c r="P371" s="299"/>
      <c r="Q371" s="299"/>
      <c r="R371" s="299"/>
      <c r="S371" s="299"/>
      <c r="T371" s="299"/>
      <c r="U371" s="299"/>
      <c r="V371" s="299"/>
      <c r="W371" s="299"/>
      <c r="X371" s="299"/>
      <c r="Y371" s="299"/>
      <c r="Z371" s="299"/>
      <c r="AA371" s="299"/>
      <c r="AB371" s="299"/>
      <c r="AC371" s="299"/>
      <c r="AD371" s="299"/>
      <c r="AE371" s="299"/>
      <c r="AF371" s="299"/>
      <c r="AG371" s="299"/>
      <c r="AH371" s="299"/>
      <c r="AI371" s="299"/>
      <c r="AJ371" s="299"/>
      <c r="AK371" s="299"/>
      <c r="AL371" s="299"/>
      <c r="AM371" s="299"/>
      <c r="AN371" s="299"/>
      <c r="AO371" s="299"/>
      <c r="AP371" s="299"/>
      <c r="AQ371" s="299"/>
      <c r="AR371" s="299"/>
      <c r="AS371" s="299"/>
      <c r="AT371" s="299"/>
      <c r="AU371" s="299"/>
      <c r="AV371" s="299"/>
      <c r="AW371" s="299"/>
      <c r="AX371" s="299"/>
      <c r="AY371" s="299"/>
      <c r="AZ371" s="299"/>
      <c r="BA371" s="299"/>
      <c r="BB371" s="299"/>
      <c r="BC371" s="299"/>
      <c r="BD371" s="299"/>
      <c r="BE371" s="299"/>
      <c r="BF371" s="299"/>
      <c r="BG371" s="299"/>
      <c r="BH371" s="299"/>
      <c r="BI371" s="299"/>
      <c r="BJ371" s="299"/>
      <c r="BK371" s="299"/>
      <c r="BL371" s="299"/>
      <c r="BM371" s="299"/>
      <c r="BN371" s="299"/>
      <c r="BO371" s="299"/>
      <c r="BP371" s="299"/>
      <c r="BQ371" s="299"/>
      <c r="BR371" s="299"/>
      <c r="BS371" s="299"/>
      <c r="BT371" s="299"/>
      <c r="BU371" s="299"/>
      <c r="BV371" s="299"/>
      <c r="BW371" s="299"/>
      <c r="BX371" s="299"/>
      <c r="BY371" s="299"/>
      <c r="BZ371" s="299"/>
      <c r="CA371" s="299"/>
    </row>
    <row r="372" spans="1:79" x14ac:dyDescent="0.25">
      <c r="A372" s="299"/>
      <c r="B372" s="299"/>
      <c r="C372" s="299"/>
      <c r="D372" s="299"/>
      <c r="E372" s="299"/>
      <c r="F372" s="299"/>
      <c r="G372" s="299"/>
      <c r="H372" s="299"/>
      <c r="I372" s="299"/>
      <c r="J372" s="299"/>
      <c r="K372" s="299"/>
      <c r="L372" s="299"/>
      <c r="M372" s="299"/>
      <c r="N372" s="299"/>
      <c r="O372" s="299"/>
      <c r="P372" s="299"/>
      <c r="Q372" s="299"/>
      <c r="R372" s="299"/>
      <c r="S372" s="299"/>
      <c r="T372" s="299"/>
      <c r="U372" s="299"/>
      <c r="V372" s="299"/>
      <c r="W372" s="299"/>
      <c r="X372" s="299"/>
      <c r="Y372" s="299"/>
      <c r="Z372" s="299"/>
      <c r="AA372" s="299"/>
      <c r="AB372" s="299"/>
      <c r="AC372" s="299"/>
      <c r="AD372" s="299"/>
      <c r="AE372" s="299"/>
      <c r="AF372" s="299"/>
      <c r="AG372" s="299"/>
      <c r="AH372" s="299"/>
      <c r="AI372" s="299"/>
      <c r="AJ372" s="299"/>
      <c r="AK372" s="299"/>
      <c r="AL372" s="299"/>
      <c r="AM372" s="299"/>
      <c r="AN372" s="299"/>
      <c r="AO372" s="299"/>
      <c r="AP372" s="299"/>
      <c r="AQ372" s="299"/>
      <c r="AR372" s="299"/>
      <c r="AS372" s="299"/>
      <c r="AT372" s="299"/>
      <c r="AU372" s="299"/>
      <c r="AV372" s="299"/>
      <c r="AW372" s="299"/>
      <c r="AX372" s="299"/>
      <c r="AY372" s="299"/>
      <c r="AZ372" s="299"/>
      <c r="BA372" s="299"/>
      <c r="BB372" s="299"/>
      <c r="BC372" s="299"/>
      <c r="BD372" s="299"/>
      <c r="BE372" s="299"/>
      <c r="BF372" s="299"/>
      <c r="BG372" s="299"/>
      <c r="BH372" s="299"/>
      <c r="BI372" s="299"/>
      <c r="BJ372" s="299"/>
      <c r="BK372" s="299"/>
      <c r="BL372" s="299"/>
      <c r="BM372" s="299"/>
      <c r="BN372" s="299"/>
      <c r="BO372" s="299"/>
      <c r="BP372" s="299"/>
      <c r="BQ372" s="299"/>
      <c r="BR372" s="299"/>
      <c r="BS372" s="299"/>
      <c r="BT372" s="299"/>
      <c r="BU372" s="299"/>
      <c r="BV372" s="299"/>
      <c r="BW372" s="299"/>
      <c r="BX372" s="299"/>
      <c r="BY372" s="299"/>
      <c r="BZ372" s="299"/>
      <c r="CA372" s="299"/>
    </row>
    <row r="373" spans="1:79" x14ac:dyDescent="0.25">
      <c r="A373" s="299"/>
      <c r="B373" s="299"/>
      <c r="C373" s="299"/>
      <c r="D373" s="299"/>
      <c r="E373" s="299"/>
      <c r="F373" s="299"/>
      <c r="G373" s="299"/>
      <c r="H373" s="299"/>
      <c r="I373" s="299"/>
      <c r="J373" s="299"/>
      <c r="K373" s="299"/>
      <c r="L373" s="299"/>
      <c r="M373" s="299"/>
      <c r="N373" s="299"/>
      <c r="O373" s="299"/>
      <c r="P373" s="299"/>
      <c r="Q373" s="299"/>
      <c r="R373" s="299"/>
      <c r="S373" s="299"/>
      <c r="T373" s="299"/>
      <c r="U373" s="299"/>
      <c r="V373" s="299"/>
      <c r="W373" s="299"/>
      <c r="X373" s="299"/>
      <c r="Y373" s="299"/>
      <c r="Z373" s="299"/>
      <c r="AA373" s="299"/>
      <c r="AB373" s="299"/>
      <c r="AC373" s="299"/>
      <c r="AD373" s="299"/>
      <c r="AE373" s="299"/>
      <c r="AF373" s="299"/>
      <c r="AG373" s="299"/>
      <c r="AH373" s="299"/>
      <c r="AI373" s="299"/>
      <c r="AJ373" s="299"/>
      <c r="AK373" s="299"/>
      <c r="AL373" s="299"/>
      <c r="AM373" s="299"/>
      <c r="AN373" s="299"/>
      <c r="AO373" s="299"/>
      <c r="AP373" s="299"/>
      <c r="AQ373" s="299"/>
      <c r="AR373" s="299"/>
      <c r="AS373" s="299"/>
      <c r="AT373" s="299"/>
      <c r="AU373" s="299"/>
      <c r="AV373" s="299"/>
      <c r="AW373" s="299"/>
      <c r="AX373" s="299"/>
      <c r="AY373" s="299"/>
      <c r="AZ373" s="299"/>
      <c r="BA373" s="299"/>
      <c r="BB373" s="299"/>
      <c r="BC373" s="299"/>
      <c r="BD373" s="299"/>
      <c r="BE373" s="299"/>
      <c r="BF373" s="299"/>
      <c r="BG373" s="299"/>
      <c r="BH373" s="299"/>
      <c r="BI373" s="299"/>
      <c r="BJ373" s="299"/>
      <c r="BK373" s="299"/>
      <c r="BL373" s="299"/>
      <c r="BM373" s="299"/>
      <c r="BN373" s="299"/>
      <c r="BO373" s="299"/>
      <c r="BP373" s="299"/>
      <c r="BQ373" s="299"/>
      <c r="BR373" s="299"/>
      <c r="BS373" s="299"/>
      <c r="BT373" s="299"/>
      <c r="BU373" s="299"/>
      <c r="BV373" s="299"/>
      <c r="BW373" s="299"/>
      <c r="BX373" s="299"/>
      <c r="BY373" s="299"/>
      <c r="BZ373" s="299"/>
      <c r="CA373" s="299"/>
    </row>
    <row r="374" spans="1:79" x14ac:dyDescent="0.25">
      <c r="A374" s="299"/>
      <c r="B374" s="299"/>
      <c r="C374" s="299"/>
      <c r="D374" s="299"/>
      <c r="E374" s="299"/>
      <c r="F374" s="299"/>
      <c r="G374" s="299"/>
      <c r="H374" s="299"/>
      <c r="I374" s="299"/>
      <c r="J374" s="299"/>
      <c r="K374" s="299"/>
      <c r="L374" s="299"/>
      <c r="M374" s="299"/>
      <c r="N374" s="299"/>
      <c r="O374" s="299"/>
      <c r="P374" s="299"/>
      <c r="Q374" s="299"/>
      <c r="R374" s="299"/>
      <c r="S374" s="299"/>
      <c r="T374" s="299"/>
      <c r="U374" s="299"/>
      <c r="V374" s="299"/>
      <c r="W374" s="299"/>
      <c r="X374" s="299"/>
      <c r="Y374" s="299"/>
      <c r="Z374" s="299"/>
      <c r="AA374" s="299"/>
      <c r="AB374" s="299"/>
      <c r="AC374" s="299"/>
      <c r="AD374" s="299"/>
      <c r="AE374" s="299"/>
      <c r="AF374" s="299"/>
      <c r="AG374" s="299"/>
      <c r="AH374" s="299"/>
      <c r="AI374" s="299"/>
      <c r="AJ374" s="299"/>
      <c r="AK374" s="299"/>
      <c r="AL374" s="299"/>
      <c r="AM374" s="299"/>
      <c r="AN374" s="299"/>
      <c r="AO374" s="299"/>
      <c r="AP374" s="299"/>
      <c r="AQ374" s="299"/>
      <c r="AR374" s="299"/>
      <c r="AS374" s="299"/>
      <c r="AT374" s="299"/>
      <c r="AU374" s="299"/>
      <c r="AV374" s="299"/>
      <c r="AW374" s="299"/>
      <c r="AX374" s="299"/>
      <c r="AY374" s="299"/>
      <c r="AZ374" s="299"/>
      <c r="BA374" s="299"/>
      <c r="BB374" s="299"/>
      <c r="BC374" s="299"/>
      <c r="BD374" s="299"/>
      <c r="BE374" s="299"/>
      <c r="BF374" s="299"/>
      <c r="BG374" s="299"/>
      <c r="BH374" s="299"/>
      <c r="BI374" s="299"/>
      <c r="BJ374" s="299"/>
      <c r="BK374" s="299"/>
      <c r="BL374" s="299"/>
      <c r="BM374" s="299"/>
      <c r="BN374" s="299"/>
      <c r="BO374" s="299"/>
      <c r="BP374" s="299"/>
      <c r="BQ374" s="299"/>
      <c r="BR374" s="299"/>
      <c r="BS374" s="299"/>
      <c r="BT374" s="299"/>
      <c r="BU374" s="299"/>
      <c r="BV374" s="299"/>
      <c r="BW374" s="299"/>
      <c r="BX374" s="299"/>
      <c r="BY374" s="299"/>
      <c r="BZ374" s="299"/>
      <c r="CA374" s="299"/>
    </row>
    <row r="375" spans="1:79" x14ac:dyDescent="0.25">
      <c r="A375" s="299"/>
      <c r="B375" s="299"/>
      <c r="C375" s="299"/>
      <c r="D375" s="299"/>
      <c r="E375" s="299"/>
      <c r="F375" s="299"/>
      <c r="G375" s="299"/>
      <c r="H375" s="299"/>
      <c r="I375" s="299"/>
      <c r="J375" s="299"/>
      <c r="K375" s="299"/>
      <c r="L375" s="299"/>
      <c r="M375" s="299"/>
      <c r="N375" s="299"/>
      <c r="O375" s="299"/>
      <c r="P375" s="299"/>
      <c r="Q375" s="299"/>
      <c r="R375" s="299"/>
      <c r="S375" s="299"/>
      <c r="T375" s="299"/>
      <c r="U375" s="299"/>
      <c r="V375" s="299"/>
      <c r="W375" s="299"/>
      <c r="X375" s="299"/>
      <c r="Y375" s="299"/>
      <c r="Z375" s="299"/>
      <c r="AA375" s="299"/>
      <c r="AB375" s="299"/>
      <c r="AC375" s="299"/>
      <c r="AD375" s="299"/>
      <c r="AE375" s="299"/>
      <c r="AF375" s="299"/>
      <c r="AG375" s="299"/>
      <c r="AH375" s="299"/>
      <c r="AI375" s="299"/>
      <c r="AJ375" s="299"/>
      <c r="AK375" s="299"/>
      <c r="AL375" s="299"/>
      <c r="AM375" s="299"/>
      <c r="AN375" s="299"/>
      <c r="AO375" s="299"/>
      <c r="AP375" s="299"/>
      <c r="AQ375" s="299"/>
      <c r="AR375" s="299"/>
      <c r="AS375" s="299"/>
      <c r="AT375" s="299"/>
      <c r="AU375" s="299"/>
      <c r="AV375" s="299"/>
      <c r="AW375" s="299"/>
      <c r="AX375" s="299"/>
      <c r="AY375" s="299"/>
      <c r="AZ375" s="299"/>
      <c r="BA375" s="299"/>
      <c r="BB375" s="299"/>
      <c r="BC375" s="299"/>
      <c r="BD375" s="299"/>
      <c r="BE375" s="299"/>
      <c r="BF375" s="299"/>
      <c r="BG375" s="299"/>
      <c r="BH375" s="299"/>
      <c r="BI375" s="299"/>
      <c r="BJ375" s="299"/>
      <c r="BK375" s="299"/>
      <c r="BL375" s="299"/>
      <c r="BM375" s="299"/>
      <c r="BN375" s="299"/>
      <c r="BO375" s="299"/>
      <c r="BP375" s="299"/>
      <c r="BQ375" s="299"/>
      <c r="BR375" s="299"/>
      <c r="BS375" s="299"/>
      <c r="BT375" s="299"/>
      <c r="BU375" s="299"/>
      <c r="BV375" s="299"/>
      <c r="BW375" s="299"/>
      <c r="BX375" s="299"/>
      <c r="BY375" s="299"/>
      <c r="BZ375" s="299"/>
      <c r="CA375" s="299"/>
    </row>
    <row r="376" spans="1:79" x14ac:dyDescent="0.25">
      <c r="A376" s="299"/>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299"/>
      <c r="AE376" s="299"/>
      <c r="AF376" s="299"/>
      <c r="AG376" s="299"/>
      <c r="AH376" s="299"/>
      <c r="AI376" s="299"/>
      <c r="AJ376" s="299"/>
      <c r="AK376" s="299"/>
      <c r="AL376" s="299"/>
      <c r="AM376" s="299"/>
      <c r="AN376" s="299"/>
      <c r="AO376" s="299"/>
      <c r="AP376" s="299"/>
      <c r="AQ376" s="299"/>
      <c r="AR376" s="299"/>
      <c r="AS376" s="299"/>
      <c r="AT376" s="299"/>
      <c r="AU376" s="299"/>
      <c r="AV376" s="299"/>
      <c r="AW376" s="299"/>
      <c r="AX376" s="299"/>
      <c r="AY376" s="299"/>
      <c r="AZ376" s="299"/>
      <c r="BA376" s="299"/>
      <c r="BB376" s="299"/>
      <c r="BC376" s="299"/>
      <c r="BD376" s="299"/>
      <c r="BE376" s="299"/>
      <c r="BF376" s="299"/>
      <c r="BG376" s="299"/>
      <c r="BH376" s="299"/>
      <c r="BI376" s="299"/>
      <c r="BJ376" s="299"/>
      <c r="BK376" s="299"/>
      <c r="BL376" s="299"/>
      <c r="BM376" s="299"/>
      <c r="BN376" s="299"/>
      <c r="BO376" s="299"/>
      <c r="BP376" s="299"/>
      <c r="BQ376" s="299"/>
      <c r="BR376" s="299"/>
      <c r="BS376" s="299"/>
      <c r="BT376" s="299"/>
      <c r="BU376" s="299"/>
      <c r="BV376" s="299"/>
      <c r="BW376" s="299"/>
      <c r="BX376" s="299"/>
      <c r="BY376" s="299"/>
      <c r="BZ376" s="299"/>
      <c r="CA376" s="299"/>
    </row>
    <row r="377" spans="1:79" x14ac:dyDescent="0.25">
      <c r="A377" s="299"/>
      <c r="B377" s="299"/>
      <c r="C377" s="299"/>
      <c r="D377" s="299"/>
      <c r="E377" s="299"/>
      <c r="F377" s="299"/>
      <c r="G377" s="299"/>
      <c r="H377" s="299"/>
      <c r="I377" s="299"/>
      <c r="J377" s="299"/>
      <c r="K377" s="299"/>
      <c r="L377" s="299"/>
      <c r="M377" s="299"/>
      <c r="N377" s="299"/>
      <c r="O377" s="299"/>
      <c r="P377" s="299"/>
      <c r="Q377" s="299"/>
      <c r="R377" s="299"/>
      <c r="S377" s="299"/>
      <c r="T377" s="299"/>
      <c r="U377" s="299"/>
      <c r="V377" s="299"/>
      <c r="W377" s="299"/>
      <c r="X377" s="299"/>
      <c r="Y377" s="299"/>
      <c r="Z377" s="299"/>
      <c r="AA377" s="299"/>
      <c r="AB377" s="299"/>
      <c r="AC377" s="299"/>
      <c r="AD377" s="299"/>
      <c r="AE377" s="299"/>
      <c r="AF377" s="299"/>
      <c r="AG377" s="299"/>
      <c r="AH377" s="299"/>
      <c r="AI377" s="299"/>
      <c r="AJ377" s="299"/>
      <c r="AK377" s="299"/>
      <c r="AL377" s="299"/>
      <c r="AM377" s="299"/>
      <c r="AN377" s="299"/>
      <c r="AO377" s="299"/>
      <c r="AP377" s="299"/>
      <c r="AQ377" s="299"/>
      <c r="AR377" s="299"/>
      <c r="AS377" s="299"/>
      <c r="AT377" s="299"/>
      <c r="AU377" s="299"/>
      <c r="AV377" s="299"/>
      <c r="AW377" s="299"/>
      <c r="AX377" s="299"/>
      <c r="AY377" s="299"/>
      <c r="AZ377" s="299"/>
      <c r="BA377" s="299"/>
      <c r="BB377" s="299"/>
      <c r="BC377" s="299"/>
      <c r="BD377" s="299"/>
      <c r="BE377" s="299"/>
      <c r="BF377" s="299"/>
      <c r="BG377" s="299"/>
      <c r="BH377" s="299"/>
      <c r="BI377" s="299"/>
      <c r="BJ377" s="299"/>
      <c r="BK377" s="299"/>
      <c r="BL377" s="299"/>
      <c r="BM377" s="299"/>
      <c r="BN377" s="299"/>
      <c r="BO377" s="299"/>
      <c r="BP377" s="299"/>
      <c r="BQ377" s="299"/>
      <c r="BR377" s="299"/>
      <c r="BS377" s="299"/>
      <c r="BT377" s="299"/>
      <c r="BU377" s="299"/>
      <c r="BV377" s="299"/>
      <c r="BW377" s="299"/>
      <c r="BX377" s="299"/>
      <c r="BY377" s="299"/>
      <c r="BZ377" s="299"/>
      <c r="CA377" s="299"/>
    </row>
    <row r="378" spans="1:79" x14ac:dyDescent="0.25">
      <c r="A378" s="299"/>
      <c r="B378" s="299"/>
      <c r="C378" s="299"/>
      <c r="D378" s="299"/>
      <c r="E378" s="299"/>
      <c r="F378" s="299"/>
      <c r="G378" s="299"/>
      <c r="H378" s="299"/>
      <c r="I378" s="299"/>
      <c r="J378" s="299"/>
      <c r="K378" s="299"/>
      <c r="L378" s="299"/>
      <c r="M378" s="299"/>
      <c r="N378" s="299"/>
      <c r="O378" s="299"/>
      <c r="P378" s="299"/>
      <c r="Q378" s="299"/>
      <c r="R378" s="299"/>
      <c r="S378" s="299"/>
      <c r="T378" s="299"/>
      <c r="U378" s="299"/>
      <c r="V378" s="299"/>
      <c r="W378" s="299"/>
      <c r="X378" s="299"/>
      <c r="Y378" s="299"/>
      <c r="Z378" s="299"/>
      <c r="AA378" s="299"/>
      <c r="AB378" s="299"/>
      <c r="AC378" s="299"/>
      <c r="AD378" s="299"/>
      <c r="AE378" s="299"/>
      <c r="AF378" s="299"/>
      <c r="AG378" s="299"/>
      <c r="AH378" s="299"/>
      <c r="AI378" s="299"/>
      <c r="AJ378" s="299"/>
      <c r="AK378" s="299"/>
      <c r="AL378" s="299"/>
      <c r="AM378" s="299"/>
      <c r="AN378" s="299"/>
      <c r="AO378" s="299"/>
      <c r="AP378" s="299"/>
      <c r="AQ378" s="299"/>
      <c r="AR378" s="299"/>
      <c r="AS378" s="299"/>
      <c r="AT378" s="299"/>
      <c r="AU378" s="299"/>
      <c r="AV378" s="299"/>
      <c r="AW378" s="299"/>
      <c r="AX378" s="299"/>
      <c r="AY378" s="299"/>
      <c r="AZ378" s="299"/>
      <c r="BA378" s="299"/>
      <c r="BB378" s="299"/>
      <c r="BC378" s="299"/>
      <c r="BD378" s="299"/>
      <c r="BE378" s="299"/>
      <c r="BF378" s="299"/>
      <c r="BG378" s="299"/>
      <c r="BH378" s="299"/>
      <c r="BI378" s="299"/>
      <c r="BJ378" s="299"/>
      <c r="BK378" s="299"/>
      <c r="BL378" s="299"/>
      <c r="BM378" s="299"/>
      <c r="BN378" s="299"/>
      <c r="BO378" s="299"/>
      <c r="BP378" s="299"/>
      <c r="BQ378" s="299"/>
      <c r="BR378" s="299"/>
      <c r="BS378" s="299"/>
      <c r="BT378" s="299"/>
      <c r="BU378" s="299"/>
      <c r="BV378" s="299"/>
      <c r="BW378" s="299"/>
      <c r="BX378" s="299"/>
      <c r="BY378" s="299"/>
      <c r="BZ378" s="299"/>
      <c r="CA378" s="299"/>
    </row>
    <row r="379" spans="1:79" x14ac:dyDescent="0.25">
      <c r="A379" s="299"/>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299"/>
      <c r="AE379" s="299"/>
      <c r="AF379" s="299"/>
      <c r="AG379" s="299"/>
      <c r="AH379" s="299"/>
      <c r="AI379" s="299"/>
      <c r="AJ379" s="299"/>
      <c r="AK379" s="299"/>
      <c r="AL379" s="299"/>
      <c r="AM379" s="299"/>
      <c r="AN379" s="299"/>
      <c r="AO379" s="299"/>
      <c r="AP379" s="299"/>
      <c r="AQ379" s="299"/>
      <c r="AR379" s="299"/>
      <c r="AS379" s="299"/>
      <c r="AT379" s="299"/>
      <c r="AU379" s="299"/>
      <c r="AV379" s="299"/>
      <c r="AW379" s="299"/>
      <c r="AX379" s="299"/>
      <c r="AY379" s="299"/>
      <c r="AZ379" s="299"/>
      <c r="BA379" s="299"/>
      <c r="BB379" s="299"/>
      <c r="BC379" s="299"/>
      <c r="BD379" s="299"/>
      <c r="BE379" s="299"/>
      <c r="BF379" s="299"/>
      <c r="BG379" s="299"/>
      <c r="BH379" s="299"/>
      <c r="BI379" s="299"/>
      <c r="BJ379" s="299"/>
      <c r="BK379" s="299"/>
      <c r="BL379" s="299"/>
      <c r="BM379" s="299"/>
      <c r="BN379" s="299"/>
      <c r="BO379" s="299"/>
      <c r="BP379" s="299"/>
      <c r="BQ379" s="299"/>
      <c r="BR379" s="299"/>
      <c r="BS379" s="299"/>
      <c r="BT379" s="299"/>
      <c r="BU379" s="299"/>
      <c r="BV379" s="299"/>
      <c r="BW379" s="299"/>
      <c r="BX379" s="299"/>
      <c r="BY379" s="299"/>
      <c r="BZ379" s="299"/>
      <c r="CA379" s="299"/>
    </row>
    <row r="380" spans="1:79" x14ac:dyDescent="0.25">
      <c r="A380" s="299"/>
      <c r="B380" s="299"/>
      <c r="C380" s="299"/>
      <c r="D380" s="299"/>
      <c r="E380" s="299"/>
      <c r="F380" s="299"/>
      <c r="G380" s="299"/>
      <c r="H380" s="299"/>
      <c r="I380" s="299"/>
      <c r="J380" s="299"/>
      <c r="K380" s="299"/>
      <c r="L380" s="299"/>
      <c r="M380" s="299"/>
      <c r="N380" s="299"/>
      <c r="O380" s="299"/>
      <c r="P380" s="299"/>
      <c r="Q380" s="299"/>
      <c r="R380" s="299"/>
      <c r="S380" s="299"/>
      <c r="T380" s="299"/>
      <c r="U380" s="299"/>
      <c r="V380" s="299"/>
      <c r="W380" s="299"/>
      <c r="X380" s="299"/>
      <c r="Y380" s="299"/>
      <c r="Z380" s="299"/>
      <c r="AA380" s="299"/>
      <c r="AB380" s="299"/>
      <c r="AC380" s="299"/>
      <c r="AD380" s="299"/>
      <c r="AE380" s="299"/>
      <c r="AF380" s="299"/>
      <c r="AG380" s="299"/>
      <c r="AH380" s="299"/>
      <c r="AI380" s="299"/>
      <c r="AJ380" s="299"/>
      <c r="AK380" s="299"/>
      <c r="AL380" s="299"/>
      <c r="AM380" s="299"/>
      <c r="AN380" s="299"/>
      <c r="AO380" s="299"/>
      <c r="AP380" s="299"/>
      <c r="AQ380" s="299"/>
      <c r="AR380" s="299"/>
      <c r="AS380" s="299"/>
      <c r="AT380" s="299"/>
      <c r="AU380" s="299"/>
      <c r="AV380" s="299"/>
      <c r="AW380" s="299"/>
      <c r="AX380" s="299"/>
      <c r="AY380" s="299"/>
      <c r="AZ380" s="299"/>
      <c r="BA380" s="299"/>
      <c r="BB380" s="299"/>
      <c r="BC380" s="299"/>
      <c r="BD380" s="299"/>
      <c r="BE380" s="299"/>
      <c r="BF380" s="299"/>
      <c r="BG380" s="299"/>
      <c r="BH380" s="299"/>
      <c r="BI380" s="299"/>
      <c r="BJ380" s="299"/>
      <c r="BK380" s="299"/>
      <c r="BL380" s="299"/>
      <c r="BM380" s="299"/>
      <c r="BN380" s="299"/>
      <c r="BO380" s="299"/>
      <c r="BP380" s="299"/>
      <c r="BQ380" s="299"/>
      <c r="BR380" s="299"/>
      <c r="BS380" s="299"/>
      <c r="BT380" s="299"/>
      <c r="BU380" s="299"/>
      <c r="BV380" s="299"/>
      <c r="BW380" s="299"/>
      <c r="BX380" s="299"/>
      <c r="BY380" s="299"/>
      <c r="BZ380" s="299"/>
      <c r="CA380" s="299"/>
    </row>
    <row r="381" spans="1:79" x14ac:dyDescent="0.25">
      <c r="A381" s="299"/>
      <c r="B381" s="299"/>
      <c r="C381" s="299"/>
      <c r="D381" s="299"/>
      <c r="E381" s="299"/>
      <c r="F381" s="299"/>
      <c r="G381" s="299"/>
      <c r="H381" s="299"/>
      <c r="I381" s="299"/>
      <c r="J381" s="299"/>
      <c r="K381" s="299"/>
      <c r="L381" s="299"/>
      <c r="M381" s="299"/>
      <c r="N381" s="299"/>
      <c r="O381" s="299"/>
      <c r="P381" s="299"/>
      <c r="Q381" s="299"/>
      <c r="R381" s="299"/>
      <c r="S381" s="299"/>
      <c r="T381" s="299"/>
      <c r="U381" s="299"/>
      <c r="V381" s="299"/>
      <c r="W381" s="299"/>
      <c r="X381" s="299"/>
      <c r="Y381" s="299"/>
      <c r="Z381" s="299"/>
      <c r="AA381" s="299"/>
      <c r="AB381" s="299"/>
      <c r="AC381" s="299"/>
      <c r="AD381" s="299"/>
      <c r="AE381" s="299"/>
      <c r="AF381" s="299"/>
      <c r="AG381" s="299"/>
      <c r="AH381" s="299"/>
      <c r="AI381" s="299"/>
      <c r="AJ381" s="299"/>
      <c r="AK381" s="299"/>
      <c r="AL381" s="299"/>
      <c r="AM381" s="299"/>
      <c r="AN381" s="299"/>
      <c r="AO381" s="299"/>
      <c r="AP381" s="299"/>
      <c r="AQ381" s="299"/>
      <c r="AR381" s="299"/>
      <c r="AS381" s="299"/>
      <c r="AT381" s="299"/>
      <c r="AU381" s="299"/>
      <c r="AV381" s="299"/>
      <c r="AW381" s="299"/>
      <c r="AX381" s="299"/>
      <c r="AY381" s="299"/>
      <c r="AZ381" s="299"/>
      <c r="BA381" s="299"/>
      <c r="BB381" s="299"/>
      <c r="BC381" s="299"/>
      <c r="BD381" s="299"/>
      <c r="BE381" s="299"/>
      <c r="BF381" s="299"/>
      <c r="BG381" s="299"/>
      <c r="BH381" s="299"/>
      <c r="BI381" s="299"/>
      <c r="BJ381" s="299"/>
      <c r="BK381" s="299"/>
      <c r="BL381" s="299"/>
      <c r="BM381" s="299"/>
      <c r="BN381" s="299"/>
      <c r="BO381" s="299"/>
      <c r="BP381" s="299"/>
      <c r="BQ381" s="299"/>
      <c r="BR381" s="299"/>
      <c r="BS381" s="299"/>
      <c r="BT381" s="299"/>
      <c r="BU381" s="299"/>
      <c r="BV381" s="299"/>
      <c r="BW381" s="299"/>
      <c r="BX381" s="299"/>
      <c r="BY381" s="299"/>
      <c r="BZ381" s="299"/>
      <c r="CA381" s="299"/>
    </row>
    <row r="382" spans="1:79" x14ac:dyDescent="0.25">
      <c r="A382" s="299"/>
      <c r="B382" s="299"/>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299"/>
      <c r="AE382" s="299"/>
      <c r="AF382" s="299"/>
      <c r="AG382" s="299"/>
      <c r="AH382" s="299"/>
      <c r="AI382" s="299"/>
      <c r="AJ382" s="299"/>
      <c r="AK382" s="299"/>
      <c r="AL382" s="299"/>
      <c r="AM382" s="299"/>
      <c r="AN382" s="299"/>
      <c r="AO382" s="299"/>
      <c r="AP382" s="299"/>
      <c r="AQ382" s="299"/>
      <c r="AR382" s="299"/>
      <c r="AS382" s="299"/>
      <c r="AT382" s="299"/>
      <c r="AU382" s="299"/>
      <c r="AV382" s="299"/>
      <c r="AW382" s="299"/>
      <c r="AX382" s="299"/>
      <c r="AY382" s="299"/>
      <c r="AZ382" s="299"/>
      <c r="BA382" s="299"/>
      <c r="BB382" s="299"/>
      <c r="BC382" s="299"/>
      <c r="BD382" s="299"/>
      <c r="BE382" s="299"/>
      <c r="BF382" s="299"/>
      <c r="BG382" s="299"/>
      <c r="BH382" s="299"/>
      <c r="BI382" s="299"/>
      <c r="BJ382" s="299"/>
      <c r="BK382" s="299"/>
      <c r="BL382" s="299"/>
      <c r="BM382" s="299"/>
      <c r="BN382" s="299"/>
      <c r="BO382" s="299"/>
      <c r="BP382" s="299"/>
      <c r="BQ382" s="299"/>
      <c r="BR382" s="299"/>
      <c r="BS382" s="299"/>
      <c r="BT382" s="299"/>
      <c r="BU382" s="299"/>
      <c r="BV382" s="299"/>
      <c r="BW382" s="299"/>
      <c r="BX382" s="299"/>
      <c r="BY382" s="299"/>
      <c r="BZ382" s="299"/>
      <c r="CA382" s="299"/>
    </row>
    <row r="383" spans="1:79" x14ac:dyDescent="0.25">
      <c r="A383" s="299"/>
      <c r="B383" s="299"/>
      <c r="C383" s="299"/>
      <c r="D383" s="299"/>
      <c r="E383" s="299"/>
      <c r="F383" s="299"/>
      <c r="G383" s="299"/>
      <c r="H383" s="299"/>
      <c r="I383" s="299"/>
      <c r="J383" s="299"/>
      <c r="K383" s="299"/>
      <c r="L383" s="299"/>
      <c r="M383" s="299"/>
      <c r="N383" s="299"/>
      <c r="O383" s="299"/>
      <c r="P383" s="299"/>
      <c r="Q383" s="299"/>
      <c r="R383" s="299"/>
      <c r="S383" s="299"/>
      <c r="T383" s="299"/>
      <c r="U383" s="299"/>
      <c r="V383" s="299"/>
      <c r="W383" s="299"/>
      <c r="X383" s="299"/>
      <c r="Y383" s="299"/>
      <c r="Z383" s="299"/>
      <c r="AA383" s="299"/>
      <c r="AB383" s="299"/>
      <c r="AC383" s="299"/>
      <c r="AD383" s="299"/>
      <c r="AE383" s="299"/>
      <c r="AF383" s="299"/>
      <c r="AG383" s="299"/>
      <c r="AH383" s="299"/>
      <c r="AI383" s="299"/>
      <c r="AJ383" s="299"/>
      <c r="AK383" s="299"/>
      <c r="AL383" s="299"/>
      <c r="AM383" s="299"/>
      <c r="AN383" s="299"/>
      <c r="AO383" s="299"/>
      <c r="AP383" s="299"/>
      <c r="AQ383" s="299"/>
      <c r="AR383" s="299"/>
      <c r="AS383" s="299"/>
      <c r="AT383" s="299"/>
      <c r="AU383" s="299"/>
      <c r="AV383" s="299"/>
      <c r="AW383" s="299"/>
      <c r="AX383" s="299"/>
      <c r="AY383" s="299"/>
      <c r="AZ383" s="299"/>
      <c r="BA383" s="299"/>
      <c r="BB383" s="299"/>
      <c r="BC383" s="299"/>
      <c r="BD383" s="299"/>
      <c r="BE383" s="299"/>
      <c r="BF383" s="299"/>
      <c r="BG383" s="299"/>
      <c r="BH383" s="299"/>
      <c r="BI383" s="299"/>
      <c r="BJ383" s="299"/>
      <c r="BK383" s="299"/>
      <c r="BL383" s="299"/>
      <c r="BM383" s="299"/>
      <c r="BN383" s="299"/>
      <c r="BO383" s="299"/>
      <c r="BP383" s="299"/>
      <c r="BQ383" s="299"/>
      <c r="BR383" s="299"/>
      <c r="BS383" s="299"/>
      <c r="BT383" s="299"/>
      <c r="BU383" s="299"/>
      <c r="BV383" s="299"/>
      <c r="BW383" s="299"/>
      <c r="BX383" s="299"/>
      <c r="BY383" s="299"/>
      <c r="BZ383" s="299"/>
      <c r="CA383" s="299"/>
    </row>
    <row r="384" spans="1:79" x14ac:dyDescent="0.25">
      <c r="A384" s="299"/>
      <c r="B384" s="299"/>
      <c r="C384" s="299"/>
      <c r="D384" s="299"/>
      <c r="E384" s="299"/>
      <c r="F384" s="299"/>
      <c r="G384" s="299"/>
      <c r="H384" s="299"/>
      <c r="I384" s="299"/>
      <c r="J384" s="299"/>
      <c r="K384" s="299"/>
      <c r="L384" s="299"/>
      <c r="M384" s="299"/>
      <c r="N384" s="299"/>
      <c r="O384" s="299"/>
      <c r="P384" s="299"/>
      <c r="Q384" s="299"/>
      <c r="R384" s="299"/>
      <c r="S384" s="299"/>
      <c r="T384" s="299"/>
      <c r="U384" s="299"/>
      <c r="V384" s="299"/>
      <c r="W384" s="299"/>
      <c r="X384" s="299"/>
      <c r="Y384" s="299"/>
      <c r="Z384" s="299"/>
      <c r="AA384" s="299"/>
      <c r="AB384" s="299"/>
      <c r="AC384" s="299"/>
      <c r="AD384" s="299"/>
      <c r="AE384" s="299"/>
      <c r="AF384" s="299"/>
      <c r="AG384" s="299"/>
      <c r="AH384" s="299"/>
      <c r="AI384" s="299"/>
      <c r="AJ384" s="299"/>
      <c r="AK384" s="299"/>
      <c r="AL384" s="299"/>
      <c r="AM384" s="299"/>
      <c r="AN384" s="299"/>
      <c r="AO384" s="299"/>
      <c r="AP384" s="299"/>
      <c r="AQ384" s="299"/>
      <c r="AR384" s="299"/>
      <c r="AS384" s="299"/>
      <c r="AT384" s="299"/>
      <c r="AU384" s="299"/>
      <c r="AV384" s="299"/>
      <c r="AW384" s="299"/>
      <c r="AX384" s="299"/>
      <c r="AY384" s="299"/>
      <c r="AZ384" s="299"/>
      <c r="BA384" s="299"/>
      <c r="BB384" s="299"/>
      <c r="BC384" s="299"/>
      <c r="BD384" s="299"/>
      <c r="BE384" s="299"/>
      <c r="BF384" s="299"/>
      <c r="BG384" s="299"/>
      <c r="BH384" s="299"/>
      <c r="BI384" s="299"/>
      <c r="BJ384" s="299"/>
      <c r="BK384" s="299"/>
      <c r="BL384" s="299"/>
      <c r="BM384" s="299"/>
      <c r="BN384" s="299"/>
      <c r="BO384" s="299"/>
      <c r="BP384" s="299"/>
      <c r="BQ384" s="299"/>
      <c r="BR384" s="299"/>
      <c r="BS384" s="299"/>
      <c r="BT384" s="299"/>
      <c r="BU384" s="299"/>
      <c r="BV384" s="299"/>
      <c r="BW384" s="299"/>
      <c r="BX384" s="299"/>
      <c r="BY384" s="299"/>
      <c r="BZ384" s="299"/>
      <c r="CA384" s="299"/>
    </row>
    <row r="385" spans="1:79" x14ac:dyDescent="0.25">
      <c r="A385" s="299"/>
      <c r="B385" s="299"/>
      <c r="C385" s="299"/>
      <c r="D385" s="299"/>
      <c r="E385" s="299"/>
      <c r="F385" s="299"/>
      <c r="G385" s="299"/>
      <c r="H385" s="299"/>
      <c r="I385" s="299"/>
      <c r="J385" s="299"/>
      <c r="K385" s="299"/>
      <c r="L385" s="299"/>
      <c r="M385" s="299"/>
      <c r="N385" s="299"/>
      <c r="O385" s="299"/>
      <c r="P385" s="299"/>
      <c r="Q385" s="299"/>
      <c r="R385" s="299"/>
      <c r="S385" s="299"/>
      <c r="T385" s="299"/>
      <c r="U385" s="299"/>
      <c r="V385" s="299"/>
      <c r="W385" s="299"/>
      <c r="X385" s="299"/>
      <c r="Y385" s="299"/>
      <c r="Z385" s="299"/>
      <c r="AA385" s="299"/>
      <c r="AB385" s="299"/>
      <c r="AC385" s="299"/>
      <c r="AD385" s="299"/>
      <c r="AE385" s="299"/>
      <c r="AF385" s="299"/>
      <c r="AG385" s="299"/>
      <c r="AH385" s="299"/>
      <c r="AI385" s="299"/>
      <c r="AJ385" s="299"/>
      <c r="AK385" s="299"/>
      <c r="AL385" s="299"/>
      <c r="AM385" s="299"/>
      <c r="AN385" s="299"/>
      <c r="AO385" s="299"/>
      <c r="AP385" s="299"/>
      <c r="AQ385" s="299"/>
      <c r="AR385" s="299"/>
      <c r="AS385" s="299"/>
      <c r="AT385" s="299"/>
      <c r="AU385" s="299"/>
      <c r="AV385" s="299"/>
      <c r="AW385" s="299"/>
      <c r="AX385" s="299"/>
      <c r="AY385" s="299"/>
      <c r="AZ385" s="299"/>
      <c r="BA385" s="299"/>
      <c r="BB385" s="299"/>
      <c r="BC385" s="299"/>
      <c r="BD385" s="299"/>
      <c r="BE385" s="299"/>
      <c r="BF385" s="299"/>
      <c r="BG385" s="299"/>
      <c r="BH385" s="299"/>
      <c r="BI385" s="299"/>
      <c r="BJ385" s="299"/>
      <c r="BK385" s="299"/>
      <c r="BL385" s="299"/>
      <c r="BM385" s="299"/>
      <c r="BN385" s="299"/>
      <c r="BO385" s="299"/>
      <c r="BP385" s="299"/>
      <c r="BQ385" s="299"/>
      <c r="BR385" s="299"/>
      <c r="BS385" s="299"/>
      <c r="BT385" s="299"/>
      <c r="BU385" s="299"/>
      <c r="BV385" s="299"/>
      <c r="BW385" s="299"/>
      <c r="BX385" s="299"/>
      <c r="BY385" s="299"/>
      <c r="BZ385" s="299"/>
      <c r="CA385" s="299"/>
    </row>
    <row r="386" spans="1:79" x14ac:dyDescent="0.25">
      <c r="A386" s="299"/>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299"/>
      <c r="AE386" s="299"/>
      <c r="AF386" s="299"/>
      <c r="AG386" s="299"/>
      <c r="AH386" s="299"/>
      <c r="AI386" s="299"/>
      <c r="AJ386" s="299"/>
      <c r="AK386" s="299"/>
      <c r="AL386" s="299"/>
      <c r="AM386" s="299"/>
      <c r="AN386" s="299"/>
      <c r="AO386" s="299"/>
      <c r="AP386" s="299"/>
      <c r="AQ386" s="299"/>
      <c r="AR386" s="299"/>
      <c r="AS386" s="299"/>
      <c r="AT386" s="299"/>
      <c r="AU386" s="299"/>
      <c r="AV386" s="299"/>
      <c r="AW386" s="299"/>
      <c r="AX386" s="299"/>
      <c r="AY386" s="299"/>
      <c r="AZ386" s="299"/>
      <c r="BA386" s="299"/>
      <c r="BB386" s="299"/>
      <c r="BC386" s="299"/>
      <c r="BD386" s="299"/>
      <c r="BE386" s="299"/>
      <c r="BF386" s="299"/>
      <c r="BG386" s="299"/>
      <c r="BH386" s="299"/>
      <c r="BI386" s="299"/>
      <c r="BJ386" s="299"/>
      <c r="BK386" s="299"/>
      <c r="BL386" s="299"/>
      <c r="BM386" s="299"/>
      <c r="BN386" s="299"/>
      <c r="BO386" s="299"/>
      <c r="BP386" s="299"/>
      <c r="BQ386" s="299"/>
      <c r="BR386" s="299"/>
      <c r="BS386" s="299"/>
      <c r="BT386" s="299"/>
      <c r="BU386" s="299"/>
      <c r="BV386" s="299"/>
      <c r="BW386" s="299"/>
      <c r="BX386" s="299"/>
      <c r="BY386" s="299"/>
      <c r="BZ386" s="299"/>
      <c r="CA386" s="299"/>
    </row>
    <row r="387" spans="1:79" x14ac:dyDescent="0.25">
      <c r="A387" s="299"/>
      <c r="B387" s="299"/>
      <c r="C387" s="299"/>
      <c r="D387" s="299"/>
      <c r="E387" s="299"/>
      <c r="F387" s="299"/>
      <c r="G387" s="299"/>
      <c r="H387" s="299"/>
      <c r="I387" s="299"/>
      <c r="J387" s="299"/>
      <c r="K387" s="299"/>
      <c r="L387" s="299"/>
      <c r="M387" s="299"/>
      <c r="N387" s="299"/>
      <c r="O387" s="299"/>
      <c r="P387" s="299"/>
      <c r="Q387" s="299"/>
      <c r="R387" s="299"/>
      <c r="S387" s="299"/>
      <c r="T387" s="299"/>
      <c r="U387" s="299"/>
      <c r="V387" s="299"/>
      <c r="W387" s="299"/>
      <c r="X387" s="299"/>
      <c r="Y387" s="299"/>
      <c r="Z387" s="299"/>
      <c r="AA387" s="299"/>
      <c r="AB387" s="299"/>
      <c r="AC387" s="299"/>
      <c r="AD387" s="299"/>
      <c r="AE387" s="299"/>
      <c r="AF387" s="299"/>
      <c r="AG387" s="299"/>
      <c r="AH387" s="299"/>
      <c r="AI387" s="299"/>
      <c r="AJ387" s="299"/>
      <c r="AK387" s="299"/>
      <c r="AL387" s="299"/>
      <c r="AM387" s="299"/>
      <c r="AN387" s="299"/>
      <c r="AO387" s="299"/>
      <c r="AP387" s="299"/>
      <c r="AQ387" s="299"/>
      <c r="AR387" s="299"/>
      <c r="AS387" s="299"/>
      <c r="AT387" s="299"/>
      <c r="AU387" s="299"/>
      <c r="AV387" s="299"/>
      <c r="AW387" s="299"/>
      <c r="AX387" s="299"/>
      <c r="AY387" s="299"/>
      <c r="AZ387" s="299"/>
      <c r="BA387" s="299"/>
      <c r="BB387" s="299"/>
      <c r="BC387" s="299"/>
      <c r="BD387" s="299"/>
      <c r="BE387" s="299"/>
      <c r="BF387" s="299"/>
      <c r="BG387" s="299"/>
      <c r="BH387" s="299"/>
      <c r="BI387" s="299"/>
      <c r="BJ387" s="299"/>
      <c r="BK387" s="299"/>
      <c r="BL387" s="299"/>
      <c r="BM387" s="299"/>
      <c r="BN387" s="299"/>
      <c r="BO387" s="299"/>
      <c r="BP387" s="299"/>
      <c r="BQ387" s="299"/>
      <c r="BR387" s="299"/>
      <c r="BS387" s="299"/>
      <c r="BT387" s="299"/>
      <c r="BU387" s="299"/>
      <c r="BV387" s="299"/>
      <c r="BW387" s="299"/>
      <c r="BX387" s="299"/>
      <c r="BY387" s="299"/>
      <c r="BZ387" s="299"/>
      <c r="CA387" s="299"/>
    </row>
    <row r="388" spans="1:79" x14ac:dyDescent="0.25">
      <c r="A388" s="299"/>
      <c r="B388" s="299"/>
      <c r="C388" s="299"/>
      <c r="D388" s="299"/>
      <c r="E388" s="299"/>
      <c r="F388" s="299"/>
      <c r="G388" s="299"/>
      <c r="H388" s="299"/>
      <c r="I388" s="299"/>
      <c r="J388" s="299"/>
      <c r="K388" s="299"/>
      <c r="L388" s="299"/>
      <c r="M388" s="299"/>
      <c r="N388" s="299"/>
      <c r="O388" s="299"/>
      <c r="P388" s="299"/>
      <c r="Q388" s="299"/>
      <c r="R388" s="299"/>
      <c r="S388" s="299"/>
      <c r="T388" s="299"/>
      <c r="U388" s="299"/>
      <c r="V388" s="299"/>
      <c r="W388" s="299"/>
      <c r="X388" s="299"/>
      <c r="Y388" s="299"/>
      <c r="Z388" s="299"/>
      <c r="AA388" s="299"/>
      <c r="AB388" s="299"/>
      <c r="AC388" s="299"/>
      <c r="AD388" s="299"/>
      <c r="AE388" s="299"/>
      <c r="AF388" s="299"/>
      <c r="AG388" s="299"/>
      <c r="AH388" s="299"/>
      <c r="AI388" s="299"/>
      <c r="AJ388" s="299"/>
      <c r="AK388" s="299"/>
      <c r="AL388" s="299"/>
      <c r="AM388" s="299"/>
      <c r="AN388" s="299"/>
      <c r="AO388" s="299"/>
      <c r="AP388" s="299"/>
      <c r="AQ388" s="299"/>
      <c r="AR388" s="299"/>
      <c r="AS388" s="299"/>
      <c r="AT388" s="299"/>
      <c r="AU388" s="299"/>
      <c r="AV388" s="299"/>
      <c r="AW388" s="299"/>
      <c r="AX388" s="299"/>
      <c r="AY388" s="299"/>
      <c r="AZ388" s="299"/>
      <c r="BA388" s="299"/>
      <c r="BB388" s="299"/>
      <c r="BC388" s="299"/>
      <c r="BD388" s="299"/>
      <c r="BE388" s="299"/>
      <c r="BF388" s="299"/>
      <c r="BG388" s="299"/>
      <c r="BH388" s="299"/>
      <c r="BI388" s="299"/>
      <c r="BJ388" s="299"/>
      <c r="BK388" s="299"/>
      <c r="BL388" s="299"/>
      <c r="BM388" s="299"/>
      <c r="BN388" s="299"/>
      <c r="BO388" s="299"/>
      <c r="BP388" s="299"/>
      <c r="BQ388" s="299"/>
      <c r="BR388" s="299"/>
      <c r="BS388" s="299"/>
      <c r="BT388" s="299"/>
      <c r="BU388" s="299"/>
      <c r="BV388" s="299"/>
      <c r="BW388" s="299"/>
      <c r="BX388" s="299"/>
      <c r="BY388" s="299"/>
      <c r="BZ388" s="299"/>
      <c r="CA388" s="299"/>
    </row>
    <row r="389" spans="1:79" x14ac:dyDescent="0.25">
      <c r="A389" s="299"/>
      <c r="B389" s="299"/>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99"/>
      <c r="AE389" s="299"/>
      <c r="AF389" s="299"/>
      <c r="AG389" s="299"/>
      <c r="AH389" s="299"/>
      <c r="AI389" s="299"/>
      <c r="AJ389" s="299"/>
      <c r="AK389" s="299"/>
      <c r="AL389" s="299"/>
      <c r="AM389" s="299"/>
      <c r="AN389" s="299"/>
      <c r="AO389" s="299"/>
      <c r="AP389" s="299"/>
      <c r="AQ389" s="299"/>
      <c r="AR389" s="299"/>
      <c r="AS389" s="299"/>
      <c r="AT389" s="299"/>
      <c r="AU389" s="299"/>
      <c r="AV389" s="299"/>
      <c r="AW389" s="299"/>
      <c r="AX389" s="299"/>
      <c r="AY389" s="299"/>
      <c r="AZ389" s="299"/>
      <c r="BA389" s="299"/>
      <c r="BB389" s="299"/>
      <c r="BC389" s="299"/>
      <c r="BD389" s="299"/>
      <c r="BE389" s="299"/>
      <c r="BF389" s="299"/>
      <c r="BG389" s="299"/>
      <c r="BH389" s="299"/>
      <c r="BI389" s="299"/>
      <c r="BJ389" s="299"/>
      <c r="BK389" s="299"/>
      <c r="BL389" s="299"/>
      <c r="BM389" s="299"/>
      <c r="BN389" s="299"/>
      <c r="BO389" s="299"/>
      <c r="BP389" s="299"/>
      <c r="BQ389" s="299"/>
      <c r="BR389" s="299"/>
      <c r="BS389" s="299"/>
      <c r="BT389" s="299"/>
      <c r="BU389" s="299"/>
      <c r="BV389" s="299"/>
      <c r="BW389" s="299"/>
      <c r="BX389" s="299"/>
      <c r="BY389" s="299"/>
      <c r="BZ389" s="299"/>
      <c r="CA389" s="299"/>
    </row>
    <row r="390" spans="1:79" x14ac:dyDescent="0.25">
      <c r="A390" s="299"/>
      <c r="B390" s="299"/>
      <c r="C390" s="299"/>
      <c r="D390" s="299"/>
      <c r="E390" s="299"/>
      <c r="F390" s="299"/>
      <c r="G390" s="299"/>
      <c r="H390" s="299"/>
      <c r="I390" s="299"/>
      <c r="J390" s="299"/>
      <c r="K390" s="299"/>
      <c r="L390" s="299"/>
      <c r="M390" s="299"/>
      <c r="N390" s="299"/>
      <c r="O390" s="299"/>
      <c r="P390" s="299"/>
      <c r="Q390" s="299"/>
      <c r="R390" s="299"/>
      <c r="S390" s="299"/>
      <c r="T390" s="299"/>
      <c r="U390" s="299"/>
      <c r="V390" s="299"/>
      <c r="W390" s="299"/>
      <c r="X390" s="299"/>
      <c r="Y390" s="299"/>
      <c r="Z390" s="299"/>
      <c r="AA390" s="299"/>
      <c r="AB390" s="299"/>
      <c r="AC390" s="299"/>
      <c r="AD390" s="299"/>
      <c r="AE390" s="299"/>
      <c r="AF390" s="299"/>
      <c r="AG390" s="299"/>
      <c r="AH390" s="299"/>
      <c r="AI390" s="299"/>
      <c r="AJ390" s="299"/>
      <c r="AK390" s="299"/>
      <c r="AL390" s="299"/>
      <c r="AM390" s="299"/>
      <c r="AN390" s="299"/>
      <c r="AO390" s="299"/>
      <c r="AP390" s="299"/>
      <c r="AQ390" s="299"/>
      <c r="AR390" s="299"/>
      <c r="AS390" s="299"/>
      <c r="AT390" s="299"/>
      <c r="AU390" s="299"/>
      <c r="AV390" s="299"/>
      <c r="AW390" s="299"/>
      <c r="AX390" s="299"/>
      <c r="AY390" s="299"/>
      <c r="AZ390" s="299"/>
      <c r="BA390" s="299"/>
      <c r="BB390" s="299"/>
      <c r="BC390" s="299"/>
      <c r="BD390" s="299"/>
      <c r="BE390" s="299"/>
      <c r="BF390" s="299"/>
      <c r="BG390" s="299"/>
      <c r="BH390" s="299"/>
      <c r="BI390" s="299"/>
      <c r="BJ390" s="299"/>
      <c r="BK390" s="299"/>
      <c r="BL390" s="299"/>
      <c r="BM390" s="299"/>
      <c r="BN390" s="299"/>
      <c r="BO390" s="299"/>
      <c r="BP390" s="299"/>
      <c r="BQ390" s="299"/>
      <c r="BR390" s="299"/>
      <c r="BS390" s="299"/>
      <c r="BT390" s="299"/>
      <c r="BU390" s="299"/>
      <c r="BV390" s="299"/>
      <c r="BW390" s="299"/>
      <c r="BX390" s="299"/>
      <c r="BY390" s="299"/>
      <c r="BZ390" s="299"/>
      <c r="CA390" s="299"/>
    </row>
    <row r="391" spans="1:79" x14ac:dyDescent="0.25">
      <c r="A391" s="299"/>
      <c r="B391" s="299"/>
      <c r="C391" s="299"/>
      <c r="D391" s="299"/>
      <c r="E391" s="299"/>
      <c r="F391" s="299"/>
      <c r="G391" s="299"/>
      <c r="H391" s="299"/>
      <c r="I391" s="299"/>
      <c r="J391" s="299"/>
      <c r="K391" s="299"/>
      <c r="L391" s="299"/>
      <c r="M391" s="299"/>
      <c r="N391" s="299"/>
      <c r="O391" s="299"/>
      <c r="P391" s="299"/>
      <c r="Q391" s="299"/>
      <c r="R391" s="299"/>
      <c r="S391" s="299"/>
      <c r="T391" s="299"/>
      <c r="U391" s="299"/>
      <c r="V391" s="299"/>
      <c r="W391" s="299"/>
      <c r="X391" s="299"/>
      <c r="Y391" s="299"/>
      <c r="Z391" s="299"/>
      <c r="AA391" s="299"/>
      <c r="AB391" s="299"/>
      <c r="AC391" s="299"/>
      <c r="AD391" s="299"/>
      <c r="AE391" s="299"/>
      <c r="AF391" s="299"/>
      <c r="AG391" s="299"/>
      <c r="AH391" s="299"/>
      <c r="AI391" s="299"/>
      <c r="AJ391" s="299"/>
      <c r="AK391" s="299"/>
      <c r="AL391" s="299"/>
      <c r="AM391" s="299"/>
      <c r="AN391" s="299"/>
      <c r="AO391" s="299"/>
      <c r="AP391" s="299"/>
      <c r="AQ391" s="299"/>
      <c r="AR391" s="299"/>
      <c r="AS391" s="299"/>
      <c r="AT391" s="299"/>
      <c r="AU391" s="299"/>
      <c r="AV391" s="299"/>
      <c r="AW391" s="299"/>
      <c r="AX391" s="299"/>
      <c r="AY391" s="299"/>
      <c r="AZ391" s="299"/>
      <c r="BA391" s="299"/>
      <c r="BB391" s="299"/>
      <c r="BC391" s="299"/>
      <c r="BD391" s="299"/>
      <c r="BE391" s="299"/>
      <c r="BF391" s="299"/>
      <c r="BG391" s="299"/>
      <c r="BH391" s="299"/>
      <c r="BI391" s="299"/>
      <c r="BJ391" s="299"/>
      <c r="BK391" s="299"/>
      <c r="BL391" s="299"/>
      <c r="BM391" s="299"/>
      <c r="BN391" s="299"/>
      <c r="BO391" s="299"/>
      <c r="BP391" s="299"/>
      <c r="BQ391" s="299"/>
      <c r="BR391" s="299"/>
      <c r="BS391" s="299"/>
      <c r="BT391" s="299"/>
      <c r="BU391" s="299"/>
      <c r="BV391" s="299"/>
      <c r="BW391" s="299"/>
      <c r="BX391" s="299"/>
      <c r="BY391" s="299"/>
      <c r="BZ391" s="299"/>
      <c r="CA391" s="299"/>
    </row>
    <row r="392" spans="1:79" x14ac:dyDescent="0.25">
      <c r="A392" s="299"/>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299"/>
      <c r="AE392" s="299"/>
      <c r="AF392" s="299"/>
      <c r="AG392" s="299"/>
      <c r="AH392" s="299"/>
      <c r="AI392" s="299"/>
      <c r="AJ392" s="299"/>
      <c r="AK392" s="299"/>
      <c r="AL392" s="299"/>
      <c r="AM392" s="299"/>
      <c r="AN392" s="299"/>
      <c r="AO392" s="299"/>
      <c r="AP392" s="299"/>
      <c r="AQ392" s="299"/>
      <c r="AR392" s="299"/>
      <c r="AS392" s="299"/>
      <c r="AT392" s="299"/>
      <c r="AU392" s="299"/>
      <c r="AV392" s="299"/>
      <c r="AW392" s="299"/>
      <c r="AX392" s="299"/>
      <c r="AY392" s="299"/>
      <c r="AZ392" s="299"/>
      <c r="BA392" s="299"/>
      <c r="BB392" s="299"/>
      <c r="BC392" s="299"/>
      <c r="BD392" s="299"/>
      <c r="BE392" s="299"/>
      <c r="BF392" s="299"/>
      <c r="BG392" s="299"/>
      <c r="BH392" s="299"/>
      <c r="BI392" s="299"/>
      <c r="BJ392" s="299"/>
      <c r="BK392" s="299"/>
      <c r="BL392" s="299"/>
      <c r="BM392" s="299"/>
      <c r="BN392" s="299"/>
      <c r="BO392" s="299"/>
      <c r="BP392" s="299"/>
      <c r="BQ392" s="299"/>
      <c r="BR392" s="299"/>
      <c r="BS392" s="299"/>
      <c r="BT392" s="299"/>
      <c r="BU392" s="299"/>
      <c r="BV392" s="299"/>
      <c r="BW392" s="299"/>
      <c r="BX392" s="299"/>
      <c r="BY392" s="299"/>
      <c r="BZ392" s="299"/>
      <c r="CA392" s="299"/>
    </row>
    <row r="393" spans="1:79" x14ac:dyDescent="0.25">
      <c r="A393" s="299"/>
      <c r="B393" s="299"/>
      <c r="C393" s="299"/>
      <c r="D393" s="299"/>
      <c r="E393" s="299"/>
      <c r="F393" s="299"/>
      <c r="G393" s="299"/>
      <c r="H393" s="299"/>
      <c r="I393" s="299"/>
      <c r="J393" s="299"/>
      <c r="K393" s="299"/>
      <c r="L393" s="299"/>
      <c r="M393" s="299"/>
      <c r="N393" s="299"/>
      <c r="O393" s="299"/>
      <c r="P393" s="299"/>
      <c r="Q393" s="299"/>
      <c r="R393" s="299"/>
      <c r="S393" s="299"/>
      <c r="T393" s="299"/>
      <c r="U393" s="299"/>
      <c r="V393" s="299"/>
      <c r="W393" s="299"/>
      <c r="X393" s="299"/>
      <c r="Y393" s="299"/>
      <c r="Z393" s="299"/>
      <c r="AA393" s="299"/>
      <c r="AB393" s="299"/>
      <c r="AC393" s="299"/>
      <c r="AD393" s="299"/>
      <c r="AE393" s="299"/>
      <c r="AF393" s="299"/>
      <c r="AG393" s="299"/>
      <c r="AH393" s="299"/>
      <c r="AI393" s="299"/>
      <c r="AJ393" s="299"/>
      <c r="AK393" s="299"/>
      <c r="AL393" s="299"/>
      <c r="AM393" s="299"/>
      <c r="AN393" s="299"/>
      <c r="AO393" s="299"/>
      <c r="AP393" s="299"/>
      <c r="AQ393" s="299"/>
      <c r="AR393" s="299"/>
      <c r="AS393" s="299"/>
      <c r="AT393" s="299"/>
      <c r="AU393" s="299"/>
      <c r="AV393" s="299"/>
      <c r="AW393" s="299"/>
      <c r="AX393" s="299"/>
      <c r="AY393" s="299"/>
      <c r="AZ393" s="299"/>
      <c r="BA393" s="299"/>
      <c r="BB393" s="299"/>
      <c r="BC393" s="299"/>
      <c r="BD393" s="299"/>
      <c r="BE393" s="299"/>
      <c r="BF393" s="299"/>
      <c r="BG393" s="299"/>
      <c r="BH393" s="299"/>
      <c r="BI393" s="299"/>
      <c r="BJ393" s="299"/>
      <c r="BK393" s="299"/>
      <c r="BL393" s="299"/>
      <c r="BM393" s="299"/>
      <c r="BN393" s="299"/>
      <c r="BO393" s="299"/>
      <c r="BP393" s="299"/>
      <c r="BQ393" s="299"/>
      <c r="BR393" s="299"/>
      <c r="BS393" s="299"/>
      <c r="BT393" s="299"/>
      <c r="BU393" s="299"/>
      <c r="BV393" s="299"/>
      <c r="BW393" s="299"/>
      <c r="BX393" s="299"/>
      <c r="BY393" s="299"/>
      <c r="BZ393" s="299"/>
      <c r="CA393" s="299"/>
    </row>
    <row r="394" spans="1:79" x14ac:dyDescent="0.25">
      <c r="A394" s="299"/>
      <c r="B394" s="299"/>
      <c r="C394" s="299"/>
      <c r="D394" s="299"/>
      <c r="E394" s="299"/>
      <c r="F394" s="299"/>
      <c r="G394" s="299"/>
      <c r="H394" s="299"/>
      <c r="I394" s="299"/>
      <c r="J394" s="299"/>
      <c r="K394" s="299"/>
      <c r="L394" s="299"/>
      <c r="M394" s="299"/>
      <c r="N394" s="299"/>
      <c r="O394" s="299"/>
      <c r="P394" s="299"/>
      <c r="Q394" s="299"/>
      <c r="R394" s="299"/>
      <c r="S394" s="299"/>
      <c r="T394" s="299"/>
      <c r="U394" s="299"/>
      <c r="V394" s="299"/>
      <c r="W394" s="299"/>
      <c r="X394" s="299"/>
      <c r="Y394" s="299"/>
      <c r="Z394" s="299"/>
      <c r="AA394" s="299"/>
      <c r="AB394" s="299"/>
      <c r="AC394" s="299"/>
      <c r="AD394" s="299"/>
      <c r="AE394" s="299"/>
      <c r="AF394" s="299"/>
      <c r="AG394" s="299"/>
      <c r="AH394" s="299"/>
      <c r="AI394" s="299"/>
      <c r="AJ394" s="299"/>
      <c r="AK394" s="299"/>
      <c r="AL394" s="299"/>
      <c r="AM394" s="299"/>
      <c r="AN394" s="299"/>
      <c r="AO394" s="299"/>
      <c r="AP394" s="299"/>
      <c r="AQ394" s="299"/>
      <c r="AR394" s="299"/>
      <c r="AS394" s="299"/>
      <c r="AT394" s="299"/>
      <c r="AU394" s="299"/>
      <c r="AV394" s="299"/>
      <c r="AW394" s="299"/>
      <c r="AX394" s="299"/>
      <c r="AY394" s="299"/>
      <c r="AZ394" s="299"/>
      <c r="BA394" s="299"/>
      <c r="BB394" s="299"/>
      <c r="BC394" s="299"/>
      <c r="BD394" s="299"/>
      <c r="BE394" s="299"/>
      <c r="BF394" s="299"/>
      <c r="BG394" s="299"/>
      <c r="BH394" s="299"/>
      <c r="BI394" s="299"/>
      <c r="BJ394" s="299"/>
      <c r="BK394" s="299"/>
      <c r="BL394" s="299"/>
      <c r="BM394" s="299"/>
      <c r="BN394" s="299"/>
      <c r="BO394" s="299"/>
      <c r="BP394" s="299"/>
      <c r="BQ394" s="299"/>
      <c r="BR394" s="299"/>
      <c r="BS394" s="299"/>
      <c r="BT394" s="299"/>
      <c r="BU394" s="299"/>
      <c r="BV394" s="299"/>
      <c r="BW394" s="299"/>
      <c r="BX394" s="299"/>
      <c r="BY394" s="299"/>
      <c r="BZ394" s="299"/>
      <c r="CA394" s="299"/>
    </row>
    <row r="395" spans="1:79" x14ac:dyDescent="0.25">
      <c r="A395" s="299"/>
      <c r="B395" s="299"/>
      <c r="C395" s="299"/>
      <c r="D395" s="299"/>
      <c r="E395" s="299"/>
      <c r="F395" s="299"/>
      <c r="G395" s="299"/>
      <c r="H395" s="299"/>
      <c r="I395" s="299"/>
      <c r="J395" s="299"/>
      <c r="K395" s="299"/>
      <c r="L395" s="299"/>
      <c r="M395" s="299"/>
      <c r="N395" s="299"/>
      <c r="O395" s="299"/>
      <c r="P395" s="299"/>
      <c r="Q395" s="299"/>
      <c r="R395" s="299"/>
      <c r="S395" s="299"/>
      <c r="T395" s="299"/>
      <c r="U395" s="299"/>
      <c r="V395" s="299"/>
      <c r="W395" s="299"/>
      <c r="X395" s="299"/>
      <c r="Y395" s="299"/>
      <c r="Z395" s="299"/>
      <c r="AA395" s="299"/>
      <c r="AB395" s="299"/>
      <c r="AC395" s="299"/>
      <c r="AD395" s="299"/>
      <c r="AE395" s="299"/>
      <c r="AF395" s="299"/>
      <c r="AG395" s="299"/>
      <c r="AH395" s="299"/>
      <c r="AI395" s="299"/>
      <c r="AJ395" s="299"/>
      <c r="AK395" s="299"/>
      <c r="AL395" s="299"/>
      <c r="AM395" s="299"/>
      <c r="AN395" s="299"/>
      <c r="AO395" s="299"/>
      <c r="AP395" s="299"/>
      <c r="AQ395" s="299"/>
      <c r="AR395" s="299"/>
      <c r="AS395" s="299"/>
      <c r="AT395" s="299"/>
      <c r="AU395" s="299"/>
      <c r="AV395" s="299"/>
      <c r="AW395" s="299"/>
      <c r="AX395" s="299"/>
      <c r="AY395" s="299"/>
      <c r="AZ395" s="299"/>
      <c r="BA395" s="299"/>
      <c r="BB395" s="299"/>
      <c r="BC395" s="299"/>
      <c r="BD395" s="299"/>
      <c r="BE395" s="299"/>
      <c r="BF395" s="299"/>
      <c r="BG395" s="299"/>
      <c r="BH395" s="299"/>
      <c r="BI395" s="299"/>
      <c r="BJ395" s="299"/>
      <c r="BK395" s="299"/>
      <c r="BL395" s="299"/>
      <c r="BM395" s="299"/>
      <c r="BN395" s="299"/>
      <c r="BO395" s="299"/>
      <c r="BP395" s="299"/>
      <c r="BQ395" s="299"/>
      <c r="BR395" s="299"/>
      <c r="BS395" s="299"/>
      <c r="BT395" s="299"/>
      <c r="BU395" s="299"/>
      <c r="BV395" s="299"/>
      <c r="BW395" s="299"/>
      <c r="BX395" s="299"/>
      <c r="BY395" s="299"/>
      <c r="BZ395" s="299"/>
      <c r="CA395" s="299"/>
    </row>
    <row r="396" spans="1:79" x14ac:dyDescent="0.25">
      <c r="A396" s="299"/>
      <c r="B396" s="299"/>
      <c r="C396" s="299"/>
      <c r="D396" s="299"/>
      <c r="E396" s="299"/>
      <c r="F396" s="299"/>
      <c r="G396" s="299"/>
      <c r="H396" s="299"/>
      <c r="I396" s="299"/>
      <c r="J396" s="299"/>
      <c r="K396" s="299"/>
      <c r="L396" s="299"/>
      <c r="M396" s="299"/>
      <c r="N396" s="299"/>
      <c r="O396" s="299"/>
      <c r="P396" s="299"/>
      <c r="Q396" s="299"/>
      <c r="R396" s="299"/>
      <c r="S396" s="299"/>
      <c r="T396" s="299"/>
      <c r="U396" s="299"/>
      <c r="V396" s="299"/>
      <c r="W396" s="299"/>
      <c r="X396" s="299"/>
      <c r="Y396" s="299"/>
      <c r="Z396" s="299"/>
      <c r="AA396" s="299"/>
      <c r="AB396" s="299"/>
      <c r="AC396" s="299"/>
      <c r="AD396" s="299"/>
      <c r="AE396" s="299"/>
      <c r="AF396" s="299"/>
      <c r="AG396" s="299"/>
      <c r="AH396" s="299"/>
      <c r="AI396" s="299"/>
      <c r="AJ396" s="299"/>
      <c r="AK396" s="299"/>
      <c r="AL396" s="299"/>
      <c r="AM396" s="299"/>
      <c r="AN396" s="299"/>
      <c r="AO396" s="299"/>
      <c r="AP396" s="299"/>
      <c r="AQ396" s="299"/>
      <c r="AR396" s="299"/>
      <c r="AS396" s="299"/>
      <c r="AT396" s="299"/>
      <c r="AU396" s="299"/>
      <c r="AV396" s="299"/>
      <c r="AW396" s="299"/>
      <c r="AX396" s="299"/>
      <c r="AY396" s="299"/>
      <c r="AZ396" s="299"/>
      <c r="BA396" s="299"/>
      <c r="BB396" s="299"/>
      <c r="BC396" s="299"/>
      <c r="BD396" s="299"/>
      <c r="BE396" s="299"/>
      <c r="BF396" s="299"/>
      <c r="BG396" s="299"/>
      <c r="BH396" s="299"/>
      <c r="BI396" s="299"/>
      <c r="BJ396" s="299"/>
      <c r="BK396" s="299"/>
      <c r="BL396" s="299"/>
      <c r="BM396" s="299"/>
      <c r="BN396" s="299"/>
      <c r="BO396" s="299"/>
      <c r="BP396" s="299"/>
      <c r="BQ396" s="299"/>
      <c r="BR396" s="299"/>
      <c r="BS396" s="299"/>
      <c r="BT396" s="299"/>
      <c r="BU396" s="299"/>
      <c r="BV396" s="299"/>
      <c r="BW396" s="299"/>
      <c r="BX396" s="299"/>
      <c r="BY396" s="299"/>
      <c r="BZ396" s="299"/>
      <c r="CA396" s="299"/>
    </row>
    <row r="397" spans="1:79" x14ac:dyDescent="0.25">
      <c r="A397" s="299"/>
      <c r="B397" s="299"/>
      <c r="C397" s="299"/>
      <c r="D397" s="299"/>
      <c r="E397" s="299"/>
      <c r="F397" s="299"/>
      <c r="G397" s="299"/>
      <c r="H397" s="299"/>
      <c r="I397" s="299"/>
      <c r="J397" s="299"/>
      <c r="K397" s="299"/>
      <c r="L397" s="299"/>
      <c r="M397" s="299"/>
      <c r="N397" s="299"/>
      <c r="O397" s="299"/>
      <c r="P397" s="299"/>
      <c r="Q397" s="299"/>
      <c r="R397" s="299"/>
      <c r="S397" s="299"/>
      <c r="T397" s="299"/>
      <c r="U397" s="299"/>
      <c r="V397" s="299"/>
      <c r="W397" s="299"/>
      <c r="X397" s="299"/>
      <c r="Y397" s="299"/>
      <c r="Z397" s="299"/>
      <c r="AA397" s="299"/>
      <c r="AB397" s="299"/>
      <c r="AC397" s="299"/>
      <c r="AD397" s="299"/>
      <c r="AE397" s="299"/>
      <c r="AF397" s="299"/>
      <c r="AG397" s="299"/>
      <c r="AH397" s="299"/>
      <c r="AI397" s="299"/>
      <c r="AJ397" s="299"/>
      <c r="AK397" s="299"/>
      <c r="AL397" s="299"/>
      <c r="AM397" s="299"/>
      <c r="AN397" s="299"/>
      <c r="AO397" s="299"/>
      <c r="AP397" s="299"/>
      <c r="AQ397" s="299"/>
      <c r="AR397" s="299"/>
      <c r="AS397" s="299"/>
      <c r="AT397" s="299"/>
      <c r="AU397" s="299"/>
      <c r="AV397" s="299"/>
      <c r="AW397" s="299"/>
      <c r="AX397" s="299"/>
      <c r="AY397" s="299"/>
      <c r="AZ397" s="299"/>
      <c r="BA397" s="299"/>
      <c r="BB397" s="299"/>
      <c r="BC397" s="299"/>
      <c r="BD397" s="299"/>
      <c r="BE397" s="299"/>
      <c r="BF397" s="299"/>
      <c r="BG397" s="299"/>
      <c r="BH397" s="299"/>
      <c r="BI397" s="299"/>
      <c r="BJ397" s="299"/>
      <c r="BK397" s="299"/>
      <c r="BL397" s="299"/>
      <c r="BM397" s="299"/>
      <c r="BN397" s="299"/>
      <c r="BO397" s="299"/>
      <c r="BP397" s="299"/>
      <c r="BQ397" s="299"/>
      <c r="BR397" s="299"/>
      <c r="BS397" s="299"/>
      <c r="BT397" s="299"/>
      <c r="BU397" s="299"/>
      <c r="BV397" s="299"/>
      <c r="BW397" s="299"/>
      <c r="BX397" s="299"/>
      <c r="BY397" s="299"/>
      <c r="BZ397" s="299"/>
      <c r="CA397" s="299"/>
    </row>
    <row r="398" spans="1:79" x14ac:dyDescent="0.25">
      <c r="A398" s="299"/>
      <c r="B398" s="299"/>
      <c r="C398" s="299"/>
      <c r="D398" s="299"/>
      <c r="E398" s="299"/>
      <c r="F398" s="299"/>
      <c r="G398" s="299"/>
      <c r="H398" s="299"/>
      <c r="I398" s="299"/>
      <c r="J398" s="299"/>
      <c r="K398" s="299"/>
      <c r="L398" s="299"/>
      <c r="M398" s="299"/>
      <c r="N398" s="299"/>
      <c r="O398" s="299"/>
      <c r="P398" s="299"/>
      <c r="Q398" s="299"/>
      <c r="R398" s="299"/>
      <c r="S398" s="299"/>
      <c r="T398" s="299"/>
      <c r="U398" s="299"/>
      <c r="V398" s="299"/>
      <c r="W398" s="299"/>
      <c r="X398" s="299"/>
      <c r="Y398" s="299"/>
      <c r="Z398" s="299"/>
      <c r="AA398" s="299"/>
      <c r="AB398" s="299"/>
      <c r="AC398" s="299"/>
      <c r="AD398" s="299"/>
      <c r="AE398" s="299"/>
      <c r="AF398" s="299"/>
      <c r="AG398" s="299"/>
      <c r="AH398" s="299"/>
      <c r="AI398" s="299"/>
      <c r="AJ398" s="299"/>
      <c r="AK398" s="299"/>
      <c r="AL398" s="299"/>
      <c r="AM398" s="299"/>
      <c r="AN398" s="299"/>
      <c r="AO398" s="299"/>
      <c r="AP398" s="299"/>
      <c r="AQ398" s="299"/>
      <c r="AR398" s="299"/>
      <c r="AS398" s="299"/>
      <c r="AT398" s="299"/>
      <c r="AU398" s="299"/>
      <c r="AV398" s="299"/>
      <c r="AW398" s="299"/>
      <c r="AX398" s="299"/>
      <c r="AY398" s="299"/>
      <c r="AZ398" s="299"/>
      <c r="BA398" s="299"/>
      <c r="BB398" s="299"/>
      <c r="BC398" s="299"/>
      <c r="BD398" s="299"/>
      <c r="BE398" s="299"/>
      <c r="BF398" s="299"/>
      <c r="BG398" s="299"/>
      <c r="BH398" s="299"/>
      <c r="BI398" s="299"/>
      <c r="BJ398" s="299"/>
      <c r="BK398" s="299"/>
      <c r="BL398" s="299"/>
      <c r="BM398" s="299"/>
      <c r="BN398" s="299"/>
      <c r="BO398" s="299"/>
      <c r="BP398" s="299"/>
      <c r="BQ398" s="299"/>
      <c r="BR398" s="299"/>
      <c r="BS398" s="299"/>
      <c r="BT398" s="299"/>
      <c r="BU398" s="299"/>
      <c r="BV398" s="299"/>
      <c r="BW398" s="299"/>
      <c r="BX398" s="299"/>
      <c r="BY398" s="299"/>
      <c r="BZ398" s="299"/>
      <c r="CA398" s="299"/>
    </row>
    <row r="399" spans="1:79" x14ac:dyDescent="0.25">
      <c r="A399" s="299"/>
      <c r="B399" s="299"/>
      <c r="C399" s="299"/>
      <c r="D399" s="299"/>
      <c r="E399" s="299"/>
      <c r="F399" s="299"/>
      <c r="G399" s="299"/>
      <c r="H399" s="299"/>
      <c r="I399" s="299"/>
      <c r="J399" s="299"/>
      <c r="K399" s="299"/>
      <c r="L399" s="299"/>
      <c r="M399" s="299"/>
      <c r="N399" s="299"/>
      <c r="O399" s="299"/>
      <c r="P399" s="299"/>
      <c r="Q399" s="299"/>
      <c r="R399" s="299"/>
      <c r="S399" s="299"/>
      <c r="T399" s="299"/>
      <c r="U399" s="299"/>
      <c r="V399" s="299"/>
      <c r="W399" s="299"/>
      <c r="X399" s="299"/>
      <c r="Y399" s="299"/>
      <c r="Z399" s="299"/>
      <c r="AA399" s="299"/>
      <c r="AB399" s="299"/>
      <c r="AC399" s="299"/>
      <c r="AD399" s="299"/>
      <c r="AE399" s="299"/>
      <c r="AF399" s="299"/>
      <c r="AG399" s="299"/>
      <c r="AH399" s="299"/>
      <c r="AI399" s="299"/>
      <c r="AJ399" s="299"/>
      <c r="AK399" s="299"/>
      <c r="AL399" s="299"/>
      <c r="AM399" s="299"/>
      <c r="AN399" s="299"/>
      <c r="AO399" s="299"/>
      <c r="AP399" s="299"/>
      <c r="AQ399" s="299"/>
      <c r="AR399" s="299"/>
      <c r="AS399" s="299"/>
      <c r="AT399" s="299"/>
      <c r="AU399" s="299"/>
      <c r="AV399" s="299"/>
      <c r="AW399" s="299"/>
      <c r="AX399" s="299"/>
      <c r="AY399" s="299"/>
      <c r="AZ399" s="299"/>
      <c r="BA399" s="299"/>
      <c r="BB399" s="299"/>
      <c r="BC399" s="299"/>
      <c r="BD399" s="299"/>
      <c r="BE399" s="299"/>
      <c r="BF399" s="299"/>
      <c r="BG399" s="299"/>
      <c r="BH399" s="299"/>
      <c r="BI399" s="299"/>
      <c r="BJ399" s="299"/>
      <c r="BK399" s="299"/>
      <c r="BL399" s="299"/>
      <c r="BM399" s="299"/>
      <c r="BN399" s="299"/>
      <c r="BO399" s="299"/>
      <c r="BP399" s="299"/>
      <c r="BQ399" s="299"/>
      <c r="BR399" s="299"/>
      <c r="BS399" s="299"/>
      <c r="BT399" s="299"/>
      <c r="BU399" s="299"/>
      <c r="BV399" s="299"/>
      <c r="BW399" s="299"/>
      <c r="BX399" s="299"/>
      <c r="BY399" s="299"/>
      <c r="BZ399" s="299"/>
      <c r="CA399" s="299"/>
    </row>
    <row r="400" spans="1:79" x14ac:dyDescent="0.25">
      <c r="A400" s="299"/>
      <c r="B400" s="299"/>
      <c r="C400" s="299"/>
      <c r="D400" s="299"/>
      <c r="E400" s="299"/>
      <c r="F400" s="299"/>
      <c r="G400" s="299"/>
      <c r="H400" s="299"/>
      <c r="I400" s="299"/>
      <c r="J400" s="299"/>
      <c r="K400" s="299"/>
      <c r="L400" s="299"/>
      <c r="M400" s="299"/>
      <c r="N400" s="299"/>
      <c r="O400" s="299"/>
      <c r="P400" s="299"/>
      <c r="Q400" s="299"/>
      <c r="R400" s="299"/>
      <c r="S400" s="299"/>
      <c r="T400" s="299"/>
      <c r="U400" s="299"/>
      <c r="V400" s="299"/>
      <c r="W400" s="299"/>
      <c r="X400" s="299"/>
      <c r="Y400" s="299"/>
      <c r="Z400" s="299"/>
      <c r="AA400" s="299"/>
      <c r="AB400" s="299"/>
      <c r="AC400" s="299"/>
      <c r="AD400" s="299"/>
      <c r="AE400" s="299"/>
      <c r="AF400" s="299"/>
      <c r="AG400" s="299"/>
      <c r="AH400" s="299"/>
      <c r="AI400" s="299"/>
      <c r="AJ400" s="299"/>
      <c r="AK400" s="299"/>
      <c r="AL400" s="299"/>
      <c r="AM400" s="299"/>
      <c r="AN400" s="299"/>
      <c r="AO400" s="299"/>
      <c r="AP400" s="299"/>
      <c r="AQ400" s="299"/>
      <c r="AR400" s="299"/>
      <c r="AS400" s="299"/>
      <c r="AT400" s="299"/>
      <c r="AU400" s="299"/>
      <c r="AV400" s="299"/>
      <c r="AW400" s="299"/>
      <c r="AX400" s="299"/>
      <c r="AY400" s="299"/>
      <c r="AZ400" s="299"/>
      <c r="BA400" s="299"/>
      <c r="BB400" s="299"/>
      <c r="BC400" s="299"/>
      <c r="BD400" s="299"/>
      <c r="BE400" s="299"/>
      <c r="BF400" s="299"/>
      <c r="BG400" s="299"/>
      <c r="BH400" s="299"/>
      <c r="BI400" s="299"/>
      <c r="BJ400" s="299"/>
      <c r="BK400" s="299"/>
      <c r="BL400" s="299"/>
      <c r="BM400" s="299"/>
      <c r="BN400" s="299"/>
      <c r="BO400" s="299"/>
      <c r="BP400" s="299"/>
      <c r="BQ400" s="299"/>
      <c r="BR400" s="299"/>
      <c r="BS400" s="299"/>
      <c r="BT400" s="299"/>
      <c r="BU400" s="299"/>
      <c r="BV400" s="299"/>
      <c r="BW400" s="299"/>
      <c r="BX400" s="299"/>
      <c r="BY400" s="299"/>
      <c r="BZ400" s="299"/>
      <c r="CA400" s="299"/>
    </row>
    <row r="401" spans="1:79" x14ac:dyDescent="0.25">
      <c r="A401" s="299"/>
      <c r="B401" s="299"/>
      <c r="C401" s="299"/>
      <c r="D401" s="299"/>
      <c r="E401" s="299"/>
      <c r="F401" s="299"/>
      <c r="G401" s="299"/>
      <c r="H401" s="299"/>
      <c r="I401" s="299"/>
      <c r="J401" s="299"/>
      <c r="K401" s="299"/>
      <c r="L401" s="299"/>
      <c r="M401" s="299"/>
      <c r="N401" s="299"/>
      <c r="O401" s="299"/>
      <c r="P401" s="299"/>
      <c r="Q401" s="299"/>
      <c r="R401" s="299"/>
      <c r="S401" s="299"/>
      <c r="T401" s="299"/>
      <c r="U401" s="299"/>
      <c r="V401" s="299"/>
      <c r="W401" s="299"/>
      <c r="X401" s="299"/>
      <c r="Y401" s="299"/>
      <c r="Z401" s="299"/>
      <c r="AA401" s="299"/>
      <c r="AB401" s="299"/>
      <c r="AC401" s="299"/>
      <c r="AD401" s="299"/>
      <c r="AE401" s="299"/>
      <c r="AF401" s="299"/>
      <c r="AG401" s="299"/>
      <c r="AH401" s="299"/>
      <c r="AI401" s="299"/>
      <c r="AJ401" s="299"/>
      <c r="AK401" s="299"/>
      <c r="AL401" s="299"/>
      <c r="AM401" s="299"/>
      <c r="AN401" s="299"/>
      <c r="AO401" s="299"/>
      <c r="AP401" s="299"/>
      <c r="AQ401" s="299"/>
      <c r="AR401" s="299"/>
      <c r="AS401" s="299"/>
      <c r="AT401" s="299"/>
      <c r="AU401" s="299"/>
      <c r="AV401" s="299"/>
      <c r="AW401" s="299"/>
      <c r="AX401" s="299"/>
      <c r="AY401" s="299"/>
      <c r="AZ401" s="299"/>
      <c r="BA401" s="299"/>
      <c r="BB401" s="299"/>
      <c r="BC401" s="299"/>
      <c r="BD401" s="299"/>
      <c r="BE401" s="299"/>
      <c r="BF401" s="299"/>
      <c r="BG401" s="299"/>
      <c r="BH401" s="299"/>
      <c r="BI401" s="299"/>
      <c r="BJ401" s="299"/>
      <c r="BK401" s="299"/>
      <c r="BL401" s="299"/>
      <c r="BM401" s="299"/>
      <c r="BN401" s="299"/>
      <c r="BO401" s="299"/>
      <c r="BP401" s="299"/>
      <c r="BQ401" s="299"/>
      <c r="BR401" s="299"/>
      <c r="BS401" s="299"/>
      <c r="BT401" s="299"/>
      <c r="BU401" s="299"/>
      <c r="BV401" s="299"/>
      <c r="BW401" s="299"/>
      <c r="BX401" s="299"/>
      <c r="BY401" s="299"/>
      <c r="BZ401" s="299"/>
      <c r="CA401" s="299"/>
    </row>
    <row r="402" spans="1:79" x14ac:dyDescent="0.25">
      <c r="A402" s="299"/>
      <c r="B402" s="299"/>
      <c r="C402" s="299"/>
      <c r="D402" s="299"/>
      <c r="E402" s="299"/>
      <c r="F402" s="299"/>
      <c r="G402" s="299"/>
      <c r="H402" s="299"/>
      <c r="I402" s="299"/>
      <c r="J402" s="299"/>
      <c r="K402" s="299"/>
      <c r="L402" s="299"/>
      <c r="M402" s="299"/>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299"/>
      <c r="AL402" s="299"/>
      <c r="AM402" s="299"/>
      <c r="AN402" s="299"/>
      <c r="AO402" s="299"/>
      <c r="AP402" s="299"/>
      <c r="AQ402" s="299"/>
      <c r="AR402" s="299"/>
      <c r="AS402" s="299"/>
      <c r="AT402" s="299"/>
      <c r="AU402" s="299"/>
      <c r="AV402" s="299"/>
      <c r="AW402" s="299"/>
      <c r="AX402" s="299"/>
      <c r="AY402" s="299"/>
      <c r="AZ402" s="299"/>
      <c r="BA402" s="299"/>
      <c r="BB402" s="299"/>
      <c r="BC402" s="299"/>
      <c r="BD402" s="299"/>
      <c r="BE402" s="299"/>
      <c r="BF402" s="299"/>
      <c r="BG402" s="299"/>
      <c r="BH402" s="299"/>
      <c r="BI402" s="299"/>
      <c r="BJ402" s="299"/>
      <c r="BK402" s="299"/>
      <c r="BL402" s="299"/>
      <c r="BM402" s="299"/>
      <c r="BN402" s="299"/>
      <c r="BO402" s="299"/>
      <c r="BP402" s="299"/>
      <c r="BQ402" s="299"/>
      <c r="BR402" s="299"/>
      <c r="BS402" s="299"/>
      <c r="BT402" s="299"/>
      <c r="BU402" s="299"/>
      <c r="BV402" s="299"/>
      <c r="BW402" s="299"/>
      <c r="BX402" s="299"/>
      <c r="BY402" s="299"/>
      <c r="BZ402" s="299"/>
      <c r="CA402" s="299"/>
    </row>
    <row r="403" spans="1:79" x14ac:dyDescent="0.25">
      <c r="A403" s="299"/>
      <c r="B403" s="299"/>
      <c r="C403" s="299"/>
      <c r="D403" s="299"/>
      <c r="E403" s="299"/>
      <c r="F403" s="299"/>
      <c r="G403" s="299"/>
      <c r="H403" s="299"/>
      <c r="I403" s="299"/>
      <c r="J403" s="299"/>
      <c r="K403" s="299"/>
      <c r="L403" s="299"/>
      <c r="M403" s="299"/>
      <c r="N403" s="299"/>
      <c r="O403" s="299"/>
      <c r="P403" s="299"/>
      <c r="Q403" s="299"/>
      <c r="R403" s="299"/>
      <c r="S403" s="299"/>
      <c r="T403" s="299"/>
      <c r="U403" s="299"/>
      <c r="V403" s="299"/>
      <c r="W403" s="299"/>
      <c r="X403" s="299"/>
      <c r="Y403" s="299"/>
      <c r="Z403" s="299"/>
      <c r="AA403" s="299"/>
      <c r="AB403" s="299"/>
      <c r="AC403" s="299"/>
      <c r="AD403" s="299"/>
      <c r="AE403" s="299"/>
      <c r="AF403" s="299"/>
      <c r="AG403" s="299"/>
      <c r="AH403" s="299"/>
      <c r="AI403" s="299"/>
      <c r="AJ403" s="299"/>
      <c r="AK403" s="299"/>
      <c r="AL403" s="299"/>
      <c r="AM403" s="299"/>
      <c r="AN403" s="299"/>
      <c r="AO403" s="299"/>
      <c r="AP403" s="299"/>
      <c r="AQ403" s="299"/>
      <c r="AR403" s="299"/>
      <c r="AS403" s="299"/>
      <c r="AT403" s="299"/>
      <c r="AU403" s="299"/>
      <c r="AV403" s="299"/>
      <c r="AW403" s="299"/>
      <c r="AX403" s="299"/>
      <c r="AY403" s="299"/>
      <c r="AZ403" s="299"/>
      <c r="BA403" s="299"/>
      <c r="BB403" s="299"/>
      <c r="BC403" s="299"/>
      <c r="BD403" s="299"/>
      <c r="BE403" s="299"/>
      <c r="BF403" s="299"/>
      <c r="BG403" s="299"/>
      <c r="BH403" s="299"/>
      <c r="BI403" s="299"/>
      <c r="BJ403" s="299"/>
      <c r="BK403" s="299"/>
      <c r="BL403" s="299"/>
      <c r="BM403" s="299"/>
      <c r="BN403" s="299"/>
      <c r="BO403" s="299"/>
      <c r="BP403" s="299"/>
      <c r="BQ403" s="299"/>
      <c r="BR403" s="299"/>
      <c r="BS403" s="299"/>
      <c r="BT403" s="299"/>
      <c r="BU403" s="299"/>
      <c r="BV403" s="299"/>
      <c r="BW403" s="299"/>
      <c r="BX403" s="299"/>
      <c r="BY403" s="299"/>
      <c r="BZ403" s="299"/>
      <c r="CA403" s="299"/>
    </row>
    <row r="404" spans="1:79" x14ac:dyDescent="0.25">
      <c r="A404" s="299"/>
      <c r="B404" s="299"/>
      <c r="C404" s="299"/>
      <c r="D404" s="299"/>
      <c r="E404" s="299"/>
      <c r="F404" s="299"/>
      <c r="G404" s="299"/>
      <c r="H404" s="299"/>
      <c r="I404" s="299"/>
      <c r="J404" s="299"/>
      <c r="K404" s="299"/>
      <c r="L404" s="299"/>
      <c r="M404" s="299"/>
      <c r="N404" s="299"/>
      <c r="O404" s="299"/>
      <c r="P404" s="299"/>
      <c r="Q404" s="299"/>
      <c r="R404" s="299"/>
      <c r="S404" s="299"/>
      <c r="T404" s="299"/>
      <c r="U404" s="299"/>
      <c r="V404" s="299"/>
      <c r="W404" s="299"/>
      <c r="X404" s="299"/>
      <c r="Y404" s="299"/>
      <c r="Z404" s="299"/>
      <c r="AA404" s="299"/>
      <c r="AB404" s="299"/>
      <c r="AC404" s="299"/>
      <c r="AD404" s="299"/>
      <c r="AE404" s="299"/>
      <c r="AF404" s="299"/>
      <c r="AG404" s="299"/>
      <c r="AH404" s="299"/>
      <c r="AI404" s="299"/>
      <c r="AJ404" s="299"/>
      <c r="AK404" s="299"/>
      <c r="AL404" s="299"/>
      <c r="AM404" s="299"/>
      <c r="AN404" s="299"/>
      <c r="AO404" s="299"/>
      <c r="AP404" s="299"/>
      <c r="AQ404" s="299"/>
      <c r="AR404" s="299"/>
      <c r="AS404" s="299"/>
      <c r="AT404" s="299"/>
      <c r="AU404" s="299"/>
      <c r="AV404" s="299"/>
      <c r="AW404" s="299"/>
      <c r="AX404" s="299"/>
      <c r="AY404" s="299"/>
      <c r="AZ404" s="299"/>
      <c r="BA404" s="299"/>
      <c r="BB404" s="299"/>
      <c r="BC404" s="299"/>
      <c r="BD404" s="299"/>
      <c r="BE404" s="299"/>
      <c r="BF404" s="299"/>
      <c r="BG404" s="299"/>
      <c r="BH404" s="299"/>
      <c r="BI404" s="299"/>
      <c r="BJ404" s="299"/>
      <c r="BK404" s="299"/>
      <c r="BL404" s="299"/>
      <c r="BM404" s="299"/>
      <c r="BN404" s="299"/>
      <c r="BO404" s="299"/>
      <c r="BP404" s="299"/>
      <c r="BQ404" s="299"/>
      <c r="BR404" s="299"/>
      <c r="BS404" s="299"/>
      <c r="BT404" s="299"/>
      <c r="BU404" s="299"/>
      <c r="BV404" s="299"/>
      <c r="BW404" s="299"/>
      <c r="BX404" s="299"/>
      <c r="BY404" s="299"/>
      <c r="BZ404" s="299"/>
      <c r="CA404" s="299"/>
    </row>
    <row r="405" spans="1:79" x14ac:dyDescent="0.25">
      <c r="A405" s="299"/>
      <c r="B405" s="299"/>
      <c r="C405" s="299"/>
      <c r="D405" s="299"/>
      <c r="E405" s="299"/>
      <c r="F405" s="299"/>
      <c r="G405" s="299"/>
      <c r="H405" s="299"/>
      <c r="I405" s="299"/>
      <c r="J405" s="299"/>
      <c r="K405" s="299"/>
      <c r="L405" s="299"/>
      <c r="M405" s="299"/>
      <c r="N405" s="299"/>
      <c r="O405" s="299"/>
      <c r="P405" s="299"/>
      <c r="Q405" s="299"/>
      <c r="R405" s="299"/>
      <c r="S405" s="299"/>
      <c r="T405" s="299"/>
      <c r="U405" s="299"/>
      <c r="V405" s="299"/>
      <c r="W405" s="299"/>
      <c r="X405" s="299"/>
      <c r="Y405" s="299"/>
      <c r="Z405" s="299"/>
      <c r="AA405" s="299"/>
      <c r="AB405" s="299"/>
      <c r="AC405" s="299"/>
      <c r="AD405" s="299"/>
      <c r="AE405" s="299"/>
      <c r="AF405" s="299"/>
      <c r="AG405" s="299"/>
      <c r="AH405" s="299"/>
      <c r="AI405" s="299"/>
      <c r="AJ405" s="299"/>
      <c r="AK405" s="299"/>
      <c r="AL405" s="299"/>
      <c r="AM405" s="299"/>
      <c r="AN405" s="299"/>
      <c r="AO405" s="299"/>
      <c r="AP405" s="299"/>
      <c r="AQ405" s="299"/>
      <c r="AR405" s="299"/>
      <c r="AS405" s="299"/>
      <c r="AT405" s="299"/>
      <c r="AU405" s="299"/>
      <c r="AV405" s="299"/>
      <c r="AW405" s="299"/>
      <c r="AX405" s="299"/>
      <c r="AY405" s="299"/>
      <c r="AZ405" s="299"/>
      <c r="BA405" s="299"/>
      <c r="BB405" s="299"/>
      <c r="BC405" s="299"/>
      <c r="BD405" s="299"/>
      <c r="BE405" s="299"/>
      <c r="BF405" s="299"/>
      <c r="BG405" s="299"/>
      <c r="BH405" s="299"/>
      <c r="BI405" s="299"/>
      <c r="BJ405" s="299"/>
      <c r="BK405" s="299"/>
      <c r="BL405" s="299"/>
      <c r="BM405" s="299"/>
      <c r="BN405" s="299"/>
      <c r="BO405" s="299"/>
      <c r="BP405" s="299"/>
      <c r="BQ405" s="299"/>
      <c r="BR405" s="299"/>
      <c r="BS405" s="299"/>
      <c r="BT405" s="299"/>
      <c r="BU405" s="299"/>
      <c r="BV405" s="299"/>
      <c r="BW405" s="299"/>
      <c r="BX405" s="299"/>
      <c r="BY405" s="299"/>
      <c r="BZ405" s="299"/>
      <c r="CA405" s="299"/>
    </row>
    <row r="406" spans="1:79" x14ac:dyDescent="0.25">
      <c r="A406" s="299"/>
      <c r="B406" s="299"/>
      <c r="C406" s="299"/>
      <c r="D406" s="299"/>
      <c r="E406" s="299"/>
      <c r="F406" s="299"/>
      <c r="G406" s="299"/>
      <c r="H406" s="299"/>
      <c r="I406" s="299"/>
      <c r="J406" s="299"/>
      <c r="K406" s="299"/>
      <c r="L406" s="299"/>
      <c r="M406" s="299"/>
      <c r="N406" s="299"/>
      <c r="O406" s="299"/>
      <c r="P406" s="299"/>
      <c r="Q406" s="299"/>
      <c r="R406" s="299"/>
      <c r="S406" s="299"/>
      <c r="T406" s="299"/>
      <c r="U406" s="299"/>
      <c r="V406" s="299"/>
      <c r="W406" s="299"/>
      <c r="X406" s="299"/>
      <c r="Y406" s="299"/>
      <c r="Z406" s="299"/>
      <c r="AA406" s="299"/>
      <c r="AB406" s="299"/>
      <c r="AC406" s="299"/>
      <c r="AD406" s="299"/>
      <c r="AE406" s="299"/>
      <c r="AF406" s="299"/>
      <c r="AG406" s="299"/>
      <c r="AH406" s="299"/>
      <c r="AI406" s="299"/>
      <c r="AJ406" s="299"/>
      <c r="AK406" s="299"/>
      <c r="AL406" s="299"/>
      <c r="AM406" s="299"/>
      <c r="AN406" s="299"/>
      <c r="AO406" s="299"/>
      <c r="AP406" s="299"/>
      <c r="AQ406" s="299"/>
      <c r="AR406" s="299"/>
      <c r="AS406" s="299"/>
      <c r="AT406" s="299"/>
      <c r="AU406" s="299"/>
      <c r="AV406" s="299"/>
      <c r="AW406" s="299"/>
      <c r="AX406" s="299"/>
      <c r="AY406" s="299"/>
      <c r="AZ406" s="299"/>
      <c r="BA406" s="299"/>
      <c r="BB406" s="299"/>
      <c r="BC406" s="299"/>
      <c r="BD406" s="299"/>
      <c r="BE406" s="299"/>
      <c r="BF406" s="299"/>
      <c r="BG406" s="299"/>
      <c r="BH406" s="299"/>
      <c r="BI406" s="299"/>
      <c r="BJ406" s="299"/>
      <c r="BK406" s="299"/>
      <c r="BL406" s="299"/>
      <c r="BM406" s="299"/>
      <c r="BN406" s="299"/>
      <c r="BO406" s="299"/>
      <c r="BP406" s="299"/>
      <c r="BQ406" s="299"/>
      <c r="BR406" s="299"/>
      <c r="BS406" s="299"/>
      <c r="BT406" s="299"/>
      <c r="BU406" s="299"/>
      <c r="BV406" s="299"/>
      <c r="BW406" s="299"/>
      <c r="BX406" s="299"/>
      <c r="BY406" s="299"/>
      <c r="BZ406" s="299"/>
      <c r="CA406" s="299"/>
    </row>
    <row r="407" spans="1:79" x14ac:dyDescent="0.25">
      <c r="A407" s="299"/>
      <c r="B407" s="299"/>
      <c r="C407" s="299"/>
      <c r="D407" s="299"/>
      <c r="E407" s="299"/>
      <c r="F407" s="299"/>
      <c r="G407" s="299"/>
      <c r="H407" s="299"/>
      <c r="I407" s="299"/>
      <c r="J407" s="299"/>
      <c r="K407" s="299"/>
      <c r="L407" s="299"/>
      <c r="M407" s="299"/>
      <c r="N407" s="299"/>
      <c r="O407" s="299"/>
      <c r="P407" s="299"/>
      <c r="Q407" s="299"/>
      <c r="R407" s="299"/>
      <c r="S407" s="299"/>
      <c r="T407" s="299"/>
      <c r="U407" s="299"/>
      <c r="V407" s="299"/>
      <c r="W407" s="299"/>
      <c r="X407" s="299"/>
      <c r="Y407" s="299"/>
      <c r="Z407" s="299"/>
      <c r="AA407" s="299"/>
      <c r="AB407" s="299"/>
      <c r="AC407" s="299"/>
      <c r="AD407" s="299"/>
      <c r="AE407" s="299"/>
      <c r="AF407" s="299"/>
      <c r="AG407" s="299"/>
      <c r="AH407" s="299"/>
      <c r="AI407" s="299"/>
      <c r="AJ407" s="299"/>
      <c r="AK407" s="299"/>
      <c r="AL407" s="299"/>
      <c r="AM407" s="299"/>
      <c r="AN407" s="299"/>
      <c r="AO407" s="299"/>
      <c r="AP407" s="299"/>
      <c r="AQ407" s="299"/>
      <c r="AR407" s="299"/>
      <c r="AS407" s="299"/>
      <c r="AT407" s="299"/>
      <c r="AU407" s="299"/>
      <c r="AV407" s="299"/>
      <c r="AW407" s="299"/>
      <c r="AX407" s="299"/>
      <c r="AY407" s="299"/>
      <c r="AZ407" s="299"/>
      <c r="BA407" s="299"/>
      <c r="BB407" s="299"/>
      <c r="BC407" s="299"/>
      <c r="BD407" s="299"/>
      <c r="BE407" s="299"/>
      <c r="BF407" s="299"/>
      <c r="BG407" s="299"/>
      <c r="BH407" s="299"/>
      <c r="BI407" s="299"/>
      <c r="BJ407" s="299"/>
      <c r="BK407" s="299"/>
      <c r="BL407" s="299"/>
      <c r="BM407" s="299"/>
      <c r="BN407" s="299"/>
      <c r="BO407" s="299"/>
      <c r="BP407" s="299"/>
      <c r="BQ407" s="299"/>
      <c r="BR407" s="299"/>
      <c r="BS407" s="299"/>
      <c r="BT407" s="299"/>
      <c r="BU407" s="299"/>
      <c r="BV407" s="299"/>
      <c r="BW407" s="299"/>
      <c r="BX407" s="299"/>
      <c r="BY407" s="299"/>
      <c r="BZ407" s="299"/>
      <c r="CA407" s="299"/>
    </row>
    <row r="408" spans="1:79" x14ac:dyDescent="0.25">
      <c r="A408" s="299"/>
      <c r="B408" s="299"/>
      <c r="C408" s="299"/>
      <c r="D408" s="299"/>
      <c r="E408" s="299"/>
      <c r="F408" s="299"/>
      <c r="G408" s="299"/>
      <c r="H408" s="299"/>
      <c r="I408" s="299"/>
      <c r="J408" s="299"/>
      <c r="K408" s="299"/>
      <c r="L408" s="299"/>
      <c r="M408" s="299"/>
      <c r="N408" s="299"/>
      <c r="O408" s="299"/>
      <c r="P408" s="299"/>
      <c r="Q408" s="299"/>
      <c r="R408" s="299"/>
      <c r="S408" s="299"/>
      <c r="T408" s="299"/>
      <c r="U408" s="299"/>
      <c r="V408" s="299"/>
      <c r="W408" s="299"/>
      <c r="X408" s="299"/>
      <c r="Y408" s="299"/>
      <c r="Z408" s="299"/>
      <c r="AA408" s="299"/>
      <c r="AB408" s="299"/>
      <c r="AC408" s="299"/>
      <c r="AD408" s="299"/>
      <c r="AE408" s="299"/>
      <c r="AF408" s="299"/>
      <c r="AG408" s="299"/>
      <c r="AH408" s="299"/>
      <c r="AI408" s="299"/>
      <c r="AJ408" s="299"/>
      <c r="AK408" s="299"/>
      <c r="AL408" s="299"/>
      <c r="AM408" s="299"/>
      <c r="AN408" s="299"/>
      <c r="AO408" s="299"/>
      <c r="AP408" s="299"/>
      <c r="AQ408" s="299"/>
      <c r="AR408" s="299"/>
      <c r="AS408" s="299"/>
      <c r="AT408" s="299"/>
      <c r="AU408" s="299"/>
      <c r="AV408" s="299"/>
      <c r="AW408" s="299"/>
      <c r="AX408" s="299"/>
      <c r="AY408" s="299"/>
      <c r="AZ408" s="299"/>
      <c r="BA408" s="299"/>
      <c r="BB408" s="299"/>
      <c r="BC408" s="299"/>
      <c r="BD408" s="299"/>
      <c r="BE408" s="299"/>
      <c r="BF408" s="299"/>
      <c r="BG408" s="299"/>
      <c r="BH408" s="299"/>
      <c r="BI408" s="299"/>
      <c r="BJ408" s="299"/>
      <c r="BK408" s="299"/>
      <c r="BL408" s="299"/>
      <c r="BM408" s="299"/>
      <c r="BN408" s="299"/>
      <c r="BO408" s="299"/>
      <c r="BP408" s="299"/>
      <c r="BQ408" s="299"/>
      <c r="BR408" s="299"/>
      <c r="BS408" s="299"/>
      <c r="BT408" s="299"/>
      <c r="BU408" s="299"/>
      <c r="BV408" s="299"/>
      <c r="BW408" s="299"/>
      <c r="BX408" s="299"/>
      <c r="BY408" s="299"/>
      <c r="BZ408" s="299"/>
      <c r="CA408" s="299"/>
    </row>
    <row r="409" spans="1:79" x14ac:dyDescent="0.25">
      <c r="A409" s="299"/>
      <c r="B409" s="299"/>
      <c r="C409" s="299"/>
      <c r="D409" s="299"/>
      <c r="E409" s="299"/>
      <c r="F409" s="299"/>
      <c r="G409" s="299"/>
      <c r="H409" s="299"/>
      <c r="I409" s="299"/>
      <c r="J409" s="299"/>
      <c r="K409" s="299"/>
      <c r="L409" s="299"/>
      <c r="M409" s="299"/>
      <c r="N409" s="299"/>
      <c r="O409" s="299"/>
      <c r="P409" s="299"/>
      <c r="Q409" s="299"/>
      <c r="R409" s="299"/>
      <c r="S409" s="299"/>
      <c r="T409" s="299"/>
      <c r="U409" s="299"/>
      <c r="V409" s="299"/>
      <c r="W409" s="299"/>
      <c r="X409" s="299"/>
      <c r="Y409" s="299"/>
      <c r="Z409" s="299"/>
      <c r="AA409" s="299"/>
      <c r="AB409" s="299"/>
      <c r="AC409" s="299"/>
      <c r="AD409" s="299"/>
      <c r="AE409" s="299"/>
      <c r="AF409" s="299"/>
      <c r="AG409" s="299"/>
      <c r="AH409" s="299"/>
      <c r="AI409" s="299"/>
      <c r="AJ409" s="299"/>
      <c r="AK409" s="299"/>
      <c r="AL409" s="299"/>
      <c r="AM409" s="299"/>
      <c r="AN409" s="299"/>
      <c r="AO409" s="299"/>
      <c r="AP409" s="299"/>
      <c r="AQ409" s="299"/>
      <c r="AR409" s="299"/>
      <c r="AS409" s="299"/>
      <c r="AT409" s="299"/>
      <c r="AU409" s="299"/>
      <c r="AV409" s="299"/>
      <c r="AW409" s="299"/>
      <c r="AX409" s="299"/>
      <c r="AY409" s="299"/>
      <c r="AZ409" s="299"/>
      <c r="BA409" s="299"/>
      <c r="BB409" s="299"/>
      <c r="BC409" s="299"/>
      <c r="BD409" s="299"/>
      <c r="BE409" s="299"/>
      <c r="BF409" s="299"/>
      <c r="BG409" s="299"/>
      <c r="BH409" s="299"/>
      <c r="BI409" s="299"/>
      <c r="BJ409" s="299"/>
      <c r="BK409" s="299"/>
      <c r="BL409" s="299"/>
      <c r="BM409" s="299"/>
      <c r="BN409" s="299"/>
      <c r="BO409" s="299"/>
      <c r="BP409" s="299"/>
      <c r="BQ409" s="299"/>
      <c r="BR409" s="299"/>
      <c r="BS409" s="299"/>
      <c r="BT409" s="299"/>
      <c r="BU409" s="299"/>
      <c r="BV409" s="299"/>
      <c r="BW409" s="299"/>
      <c r="BX409" s="299"/>
      <c r="BY409" s="299"/>
      <c r="BZ409" s="299"/>
      <c r="CA409" s="299"/>
    </row>
    <row r="410" spans="1:79" x14ac:dyDescent="0.25">
      <c r="A410" s="299"/>
      <c r="B410" s="299"/>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299"/>
      <c r="AE410" s="299"/>
      <c r="AF410" s="299"/>
      <c r="AG410" s="299"/>
      <c r="AH410" s="299"/>
      <c r="AI410" s="299"/>
      <c r="AJ410" s="299"/>
      <c r="AK410" s="299"/>
      <c r="AL410" s="299"/>
      <c r="AM410" s="299"/>
      <c r="AN410" s="299"/>
      <c r="AO410" s="299"/>
      <c r="AP410" s="299"/>
      <c r="AQ410" s="299"/>
      <c r="AR410" s="299"/>
      <c r="AS410" s="299"/>
      <c r="AT410" s="299"/>
      <c r="AU410" s="299"/>
      <c r="AV410" s="299"/>
      <c r="AW410" s="299"/>
      <c r="AX410" s="299"/>
      <c r="AY410" s="299"/>
      <c r="AZ410" s="299"/>
      <c r="BA410" s="299"/>
      <c r="BB410" s="299"/>
      <c r="BC410" s="299"/>
      <c r="BD410" s="299"/>
      <c r="BE410" s="299"/>
      <c r="BF410" s="299"/>
      <c r="BG410" s="299"/>
      <c r="BH410" s="299"/>
      <c r="BI410" s="299"/>
      <c r="BJ410" s="299"/>
      <c r="BK410" s="299"/>
      <c r="BL410" s="299"/>
      <c r="BM410" s="299"/>
      <c r="BN410" s="299"/>
      <c r="BO410" s="299"/>
      <c r="BP410" s="299"/>
      <c r="BQ410" s="299"/>
      <c r="BR410" s="299"/>
      <c r="BS410" s="299"/>
      <c r="BT410" s="299"/>
      <c r="BU410" s="299"/>
      <c r="BV410" s="299"/>
      <c r="BW410" s="299"/>
      <c r="BX410" s="299"/>
      <c r="BY410" s="299"/>
      <c r="BZ410" s="299"/>
      <c r="CA410" s="299"/>
    </row>
    <row r="411" spans="1:79" x14ac:dyDescent="0.25">
      <c r="A411" s="299"/>
      <c r="B411" s="299"/>
      <c r="C411" s="299"/>
      <c r="D411" s="299"/>
      <c r="E411" s="299"/>
      <c r="F411" s="299"/>
      <c r="G411" s="299"/>
      <c r="H411" s="299"/>
      <c r="I411" s="299"/>
      <c r="J411" s="299"/>
      <c r="K411" s="299"/>
      <c r="L411" s="299"/>
      <c r="M411" s="299"/>
      <c r="N411" s="299"/>
      <c r="O411" s="299"/>
      <c r="P411" s="299"/>
      <c r="Q411" s="299"/>
      <c r="R411" s="299"/>
      <c r="S411" s="299"/>
      <c r="T411" s="299"/>
      <c r="U411" s="299"/>
      <c r="V411" s="299"/>
      <c r="W411" s="299"/>
      <c r="X411" s="299"/>
      <c r="Y411" s="299"/>
      <c r="Z411" s="299"/>
      <c r="AA411" s="299"/>
      <c r="AB411" s="299"/>
      <c r="AC411" s="299"/>
      <c r="AD411" s="299"/>
      <c r="AE411" s="299"/>
      <c r="AF411" s="299"/>
      <c r="AG411" s="299"/>
      <c r="AH411" s="299"/>
      <c r="AI411" s="299"/>
      <c r="AJ411" s="299"/>
      <c r="AK411" s="299"/>
      <c r="AL411" s="299"/>
      <c r="AM411" s="299"/>
      <c r="AN411" s="299"/>
      <c r="AO411" s="299"/>
      <c r="AP411" s="299"/>
      <c r="AQ411" s="299"/>
      <c r="AR411" s="299"/>
      <c r="AS411" s="299"/>
      <c r="AT411" s="299"/>
      <c r="AU411" s="299"/>
      <c r="AV411" s="299"/>
      <c r="AW411" s="299"/>
      <c r="AX411" s="299"/>
      <c r="AY411" s="299"/>
      <c r="AZ411" s="299"/>
      <c r="BA411" s="299"/>
      <c r="BB411" s="299"/>
      <c r="BC411" s="299"/>
      <c r="BD411" s="299"/>
      <c r="BE411" s="299"/>
      <c r="BF411" s="299"/>
      <c r="BG411" s="299"/>
      <c r="BH411" s="299"/>
      <c r="BI411" s="299"/>
      <c r="BJ411" s="299"/>
      <c r="BK411" s="299"/>
      <c r="BL411" s="299"/>
      <c r="BM411" s="299"/>
      <c r="BN411" s="299"/>
      <c r="BO411" s="299"/>
      <c r="BP411" s="299"/>
      <c r="BQ411" s="299"/>
      <c r="BR411" s="299"/>
      <c r="BS411" s="299"/>
      <c r="BT411" s="299"/>
      <c r="BU411" s="299"/>
      <c r="BV411" s="299"/>
      <c r="BW411" s="299"/>
      <c r="BX411" s="299"/>
      <c r="BY411" s="299"/>
      <c r="BZ411" s="299"/>
      <c r="CA411" s="299"/>
    </row>
    <row r="412" spans="1:79" x14ac:dyDescent="0.25">
      <c r="A412" s="299"/>
      <c r="B412" s="299"/>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299"/>
      <c r="AE412" s="299"/>
      <c r="AF412" s="299"/>
      <c r="AG412" s="299"/>
      <c r="AH412" s="299"/>
      <c r="AI412" s="299"/>
      <c r="AJ412" s="299"/>
      <c r="AK412" s="299"/>
      <c r="AL412" s="299"/>
      <c r="AM412" s="299"/>
      <c r="AN412" s="299"/>
      <c r="AO412" s="299"/>
      <c r="AP412" s="299"/>
      <c r="AQ412" s="299"/>
      <c r="AR412" s="299"/>
      <c r="AS412" s="299"/>
      <c r="AT412" s="299"/>
      <c r="AU412" s="299"/>
      <c r="AV412" s="299"/>
      <c r="AW412" s="299"/>
      <c r="AX412" s="299"/>
      <c r="AY412" s="299"/>
      <c r="AZ412" s="299"/>
      <c r="BA412" s="299"/>
      <c r="BB412" s="299"/>
      <c r="BC412" s="299"/>
      <c r="BD412" s="299"/>
      <c r="BE412" s="299"/>
      <c r="BF412" s="299"/>
      <c r="BG412" s="299"/>
      <c r="BH412" s="299"/>
      <c r="BI412" s="299"/>
      <c r="BJ412" s="299"/>
      <c r="BK412" s="299"/>
      <c r="BL412" s="299"/>
      <c r="BM412" s="299"/>
      <c r="BN412" s="299"/>
      <c r="BO412" s="299"/>
      <c r="BP412" s="299"/>
      <c r="BQ412" s="299"/>
      <c r="BR412" s="299"/>
      <c r="BS412" s="299"/>
      <c r="BT412" s="299"/>
      <c r="BU412" s="299"/>
      <c r="BV412" s="299"/>
      <c r="BW412" s="299"/>
      <c r="BX412" s="299"/>
      <c r="BY412" s="299"/>
      <c r="BZ412" s="299"/>
      <c r="CA412" s="299"/>
    </row>
    <row r="413" spans="1:79" x14ac:dyDescent="0.25">
      <c r="A413" s="299"/>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299"/>
      <c r="AE413" s="299"/>
      <c r="AF413" s="299"/>
      <c r="AG413" s="299"/>
      <c r="AH413" s="299"/>
      <c r="AI413" s="299"/>
      <c r="AJ413" s="299"/>
      <c r="AK413" s="299"/>
      <c r="AL413" s="299"/>
      <c r="AM413" s="299"/>
      <c r="AN413" s="299"/>
      <c r="AO413" s="299"/>
      <c r="AP413" s="299"/>
      <c r="AQ413" s="299"/>
      <c r="AR413" s="299"/>
      <c r="AS413" s="299"/>
      <c r="AT413" s="299"/>
      <c r="AU413" s="299"/>
      <c r="AV413" s="299"/>
      <c r="AW413" s="299"/>
      <c r="AX413" s="299"/>
      <c r="AY413" s="299"/>
      <c r="AZ413" s="299"/>
      <c r="BA413" s="299"/>
      <c r="BB413" s="299"/>
      <c r="BC413" s="299"/>
      <c r="BD413" s="299"/>
      <c r="BE413" s="299"/>
      <c r="BF413" s="299"/>
      <c r="BG413" s="299"/>
      <c r="BH413" s="299"/>
      <c r="BI413" s="299"/>
      <c r="BJ413" s="299"/>
      <c r="BK413" s="299"/>
      <c r="BL413" s="299"/>
      <c r="BM413" s="299"/>
      <c r="BN413" s="299"/>
      <c r="BO413" s="299"/>
      <c r="BP413" s="299"/>
      <c r="BQ413" s="299"/>
      <c r="BR413" s="299"/>
      <c r="BS413" s="299"/>
      <c r="BT413" s="299"/>
      <c r="BU413" s="299"/>
      <c r="BV413" s="299"/>
      <c r="BW413" s="299"/>
      <c r="BX413" s="299"/>
      <c r="BY413" s="299"/>
      <c r="BZ413" s="299"/>
      <c r="CA413" s="299"/>
    </row>
    <row r="414" spans="1:79" x14ac:dyDescent="0.25">
      <c r="A414" s="299"/>
      <c r="B414" s="299"/>
      <c r="C414" s="299"/>
      <c r="D414" s="299"/>
      <c r="E414" s="299"/>
      <c r="F414" s="299"/>
      <c r="G414" s="299"/>
      <c r="H414" s="299"/>
      <c r="I414" s="299"/>
      <c r="J414" s="299"/>
      <c r="K414" s="299"/>
      <c r="L414" s="299"/>
      <c r="M414" s="299"/>
      <c r="N414" s="299"/>
      <c r="O414" s="299"/>
      <c r="P414" s="299"/>
      <c r="Q414" s="299"/>
      <c r="R414" s="299"/>
      <c r="S414" s="299"/>
      <c r="T414" s="299"/>
      <c r="U414" s="299"/>
      <c r="V414" s="299"/>
      <c r="W414" s="299"/>
      <c r="X414" s="299"/>
      <c r="Y414" s="299"/>
      <c r="Z414" s="299"/>
      <c r="AA414" s="299"/>
      <c r="AB414" s="299"/>
      <c r="AC414" s="299"/>
      <c r="AD414" s="299"/>
      <c r="AE414" s="299"/>
      <c r="AF414" s="299"/>
      <c r="AG414" s="299"/>
      <c r="AH414" s="299"/>
      <c r="AI414" s="299"/>
      <c r="AJ414" s="299"/>
      <c r="AK414" s="299"/>
      <c r="AL414" s="299"/>
      <c r="AM414" s="299"/>
      <c r="AN414" s="299"/>
      <c r="AO414" s="299"/>
      <c r="AP414" s="299"/>
      <c r="AQ414" s="299"/>
      <c r="AR414" s="299"/>
      <c r="AS414" s="299"/>
      <c r="AT414" s="299"/>
      <c r="AU414" s="299"/>
      <c r="AV414" s="299"/>
      <c r="AW414" s="299"/>
      <c r="AX414" s="299"/>
      <c r="AY414" s="299"/>
      <c r="AZ414" s="299"/>
      <c r="BA414" s="299"/>
      <c r="BB414" s="299"/>
      <c r="BC414" s="299"/>
      <c r="BD414" s="299"/>
      <c r="BE414" s="299"/>
      <c r="BF414" s="299"/>
      <c r="BG414" s="299"/>
      <c r="BH414" s="299"/>
      <c r="BI414" s="299"/>
      <c r="BJ414" s="299"/>
      <c r="BK414" s="299"/>
      <c r="BL414" s="299"/>
      <c r="BM414" s="299"/>
      <c r="BN414" s="299"/>
      <c r="BO414" s="299"/>
      <c r="BP414" s="299"/>
      <c r="BQ414" s="299"/>
      <c r="BR414" s="299"/>
      <c r="BS414" s="299"/>
      <c r="BT414" s="299"/>
      <c r="BU414" s="299"/>
      <c r="BV414" s="299"/>
      <c r="BW414" s="299"/>
      <c r="BX414" s="299"/>
      <c r="BY414" s="299"/>
      <c r="BZ414" s="299"/>
      <c r="CA414" s="299"/>
    </row>
    <row r="415" spans="1:79" x14ac:dyDescent="0.25">
      <c r="A415" s="299"/>
      <c r="B415" s="299"/>
      <c r="C415" s="299"/>
      <c r="D415" s="299"/>
      <c r="E415" s="299"/>
      <c r="F415" s="299"/>
      <c r="G415" s="299"/>
      <c r="H415" s="299"/>
      <c r="I415" s="299"/>
      <c r="J415" s="299"/>
      <c r="K415" s="299"/>
      <c r="L415" s="299"/>
      <c r="M415" s="299"/>
      <c r="N415" s="299"/>
      <c r="O415" s="299"/>
      <c r="P415" s="299"/>
      <c r="Q415" s="299"/>
      <c r="R415" s="299"/>
      <c r="S415" s="299"/>
      <c r="T415" s="299"/>
      <c r="U415" s="299"/>
      <c r="V415" s="299"/>
      <c r="W415" s="299"/>
      <c r="X415" s="299"/>
      <c r="Y415" s="299"/>
      <c r="Z415" s="299"/>
      <c r="AA415" s="299"/>
      <c r="AB415" s="299"/>
      <c r="AC415" s="299"/>
      <c r="AD415" s="299"/>
      <c r="AE415" s="299"/>
      <c r="AF415" s="299"/>
      <c r="AG415" s="299"/>
      <c r="AH415" s="299"/>
      <c r="AI415" s="299"/>
      <c r="AJ415" s="299"/>
      <c r="AK415" s="299"/>
      <c r="AL415" s="299"/>
      <c r="AM415" s="299"/>
      <c r="AN415" s="299"/>
      <c r="AO415" s="299"/>
      <c r="AP415" s="299"/>
      <c r="AQ415" s="299"/>
      <c r="AR415" s="299"/>
      <c r="AS415" s="299"/>
      <c r="AT415" s="299"/>
      <c r="AU415" s="299"/>
      <c r="AV415" s="299"/>
      <c r="AW415" s="299"/>
      <c r="AX415" s="299"/>
      <c r="AY415" s="299"/>
      <c r="AZ415" s="299"/>
      <c r="BA415" s="299"/>
      <c r="BB415" s="299"/>
      <c r="BC415" s="299"/>
      <c r="BD415" s="299"/>
      <c r="BE415" s="299"/>
      <c r="BF415" s="299"/>
      <c r="BG415" s="299"/>
      <c r="BH415" s="299"/>
      <c r="BI415" s="299"/>
      <c r="BJ415" s="299"/>
      <c r="BK415" s="299"/>
      <c r="BL415" s="299"/>
      <c r="BM415" s="299"/>
      <c r="BN415" s="299"/>
      <c r="BO415" s="299"/>
      <c r="BP415" s="299"/>
      <c r="BQ415" s="299"/>
      <c r="BR415" s="299"/>
      <c r="BS415" s="299"/>
      <c r="BT415" s="299"/>
      <c r="BU415" s="299"/>
      <c r="BV415" s="299"/>
      <c r="BW415" s="299"/>
      <c r="BX415" s="299"/>
      <c r="BY415" s="299"/>
      <c r="BZ415" s="299"/>
      <c r="CA415" s="299"/>
    </row>
    <row r="416" spans="1:79" x14ac:dyDescent="0.25">
      <c r="A416" s="299"/>
      <c r="B416" s="299"/>
      <c r="C416" s="299"/>
      <c r="D416" s="299"/>
      <c r="E416" s="299"/>
      <c r="F416" s="299"/>
      <c r="G416" s="299"/>
      <c r="H416" s="299"/>
      <c r="I416" s="299"/>
      <c r="J416" s="299"/>
      <c r="K416" s="299"/>
      <c r="L416" s="299"/>
      <c r="M416" s="299"/>
      <c r="N416" s="299"/>
      <c r="O416" s="299"/>
      <c r="P416" s="299"/>
      <c r="Q416" s="299"/>
      <c r="R416" s="299"/>
      <c r="S416" s="299"/>
      <c r="T416" s="299"/>
      <c r="U416" s="299"/>
      <c r="V416" s="299"/>
      <c r="W416" s="299"/>
      <c r="X416" s="299"/>
      <c r="Y416" s="299"/>
      <c r="Z416" s="299"/>
      <c r="AA416" s="299"/>
      <c r="AB416" s="299"/>
      <c r="AC416" s="299"/>
      <c r="AD416" s="299"/>
      <c r="AE416" s="299"/>
      <c r="AF416" s="299"/>
      <c r="AG416" s="299"/>
      <c r="AH416" s="299"/>
      <c r="AI416" s="299"/>
      <c r="AJ416" s="299"/>
      <c r="AK416" s="299"/>
      <c r="AL416" s="299"/>
      <c r="AM416" s="299"/>
      <c r="AN416" s="299"/>
      <c r="AO416" s="299"/>
      <c r="AP416" s="299"/>
      <c r="AQ416" s="299"/>
      <c r="AR416" s="299"/>
      <c r="AS416" s="299"/>
      <c r="AT416" s="299"/>
      <c r="AU416" s="299"/>
      <c r="AV416" s="299"/>
      <c r="AW416" s="299"/>
      <c r="AX416" s="299"/>
      <c r="AY416" s="299"/>
      <c r="AZ416" s="299"/>
      <c r="BA416" s="299"/>
      <c r="BB416" s="299"/>
      <c r="BC416" s="299"/>
      <c r="BD416" s="299"/>
      <c r="BE416" s="299"/>
      <c r="BF416" s="299"/>
      <c r="BG416" s="299"/>
      <c r="BH416" s="299"/>
      <c r="BI416" s="299"/>
      <c r="BJ416" s="299"/>
      <c r="BK416" s="299"/>
      <c r="BL416" s="299"/>
      <c r="BM416" s="299"/>
      <c r="BN416" s="299"/>
      <c r="BO416" s="299"/>
      <c r="BP416" s="299"/>
      <c r="BQ416" s="299"/>
      <c r="BR416" s="299"/>
      <c r="BS416" s="299"/>
      <c r="BT416" s="299"/>
      <c r="BU416" s="299"/>
      <c r="BV416" s="299"/>
      <c r="BW416" s="299"/>
      <c r="BX416" s="299"/>
      <c r="BY416" s="299"/>
      <c r="BZ416" s="299"/>
      <c r="CA416" s="299"/>
    </row>
    <row r="417" spans="1:79" x14ac:dyDescent="0.25">
      <c r="A417" s="299"/>
      <c r="B417" s="299"/>
      <c r="C417" s="299"/>
      <c r="D417" s="299"/>
      <c r="E417" s="299"/>
      <c r="F417" s="299"/>
      <c r="G417" s="299"/>
      <c r="H417" s="299"/>
      <c r="I417" s="299"/>
      <c r="J417" s="299"/>
      <c r="K417" s="299"/>
      <c r="L417" s="299"/>
      <c r="M417" s="299"/>
      <c r="N417" s="299"/>
      <c r="O417" s="299"/>
      <c r="P417" s="299"/>
      <c r="Q417" s="299"/>
      <c r="R417" s="299"/>
      <c r="S417" s="299"/>
      <c r="T417" s="299"/>
      <c r="U417" s="299"/>
      <c r="V417" s="299"/>
      <c r="W417" s="299"/>
      <c r="X417" s="299"/>
      <c r="Y417" s="299"/>
      <c r="Z417" s="299"/>
      <c r="AA417" s="299"/>
      <c r="AB417" s="299"/>
      <c r="AC417" s="299"/>
      <c r="AD417" s="299"/>
      <c r="AE417" s="299"/>
      <c r="AF417" s="299"/>
      <c r="AG417" s="299"/>
      <c r="AH417" s="299"/>
      <c r="AI417" s="299"/>
      <c r="AJ417" s="299"/>
      <c r="AK417" s="299"/>
      <c r="AL417" s="299"/>
      <c r="AM417" s="299"/>
      <c r="AN417" s="299"/>
      <c r="AO417" s="299"/>
      <c r="AP417" s="299"/>
      <c r="AQ417" s="299"/>
      <c r="AR417" s="299"/>
      <c r="AS417" s="299"/>
      <c r="AT417" s="299"/>
      <c r="AU417" s="299"/>
      <c r="AV417" s="299"/>
      <c r="AW417" s="299"/>
      <c r="AX417" s="299"/>
      <c r="AY417" s="299"/>
      <c r="AZ417" s="299"/>
      <c r="BA417" s="299"/>
      <c r="BB417" s="299"/>
      <c r="BC417" s="299"/>
      <c r="BD417" s="299"/>
      <c r="BE417" s="299"/>
      <c r="BF417" s="299"/>
      <c r="BG417" s="299"/>
      <c r="BH417" s="299"/>
      <c r="BI417" s="299"/>
      <c r="BJ417" s="299"/>
      <c r="BK417" s="299"/>
      <c r="BL417" s="299"/>
      <c r="BM417" s="299"/>
      <c r="BN417" s="299"/>
      <c r="BO417" s="299"/>
      <c r="BP417" s="299"/>
      <c r="BQ417" s="299"/>
      <c r="BR417" s="299"/>
      <c r="BS417" s="299"/>
      <c r="BT417" s="299"/>
      <c r="BU417" s="299"/>
      <c r="BV417" s="299"/>
      <c r="BW417" s="299"/>
      <c r="BX417" s="299"/>
      <c r="BY417" s="299"/>
      <c r="BZ417" s="299"/>
      <c r="CA417" s="299"/>
    </row>
    <row r="418" spans="1:79" x14ac:dyDescent="0.25">
      <c r="A418" s="299"/>
      <c r="B418" s="299"/>
      <c r="C418" s="299"/>
      <c r="D418" s="299"/>
      <c r="E418" s="299"/>
      <c r="F418" s="299"/>
      <c r="G418" s="299"/>
      <c r="H418" s="299"/>
      <c r="I418" s="299"/>
      <c r="J418" s="299"/>
      <c r="K418" s="299"/>
      <c r="L418" s="299"/>
      <c r="M418" s="299"/>
      <c r="N418" s="299"/>
      <c r="O418" s="299"/>
      <c r="P418" s="299"/>
      <c r="Q418" s="299"/>
      <c r="R418" s="299"/>
      <c r="S418" s="299"/>
      <c r="T418" s="299"/>
      <c r="U418" s="299"/>
      <c r="V418" s="299"/>
      <c r="W418" s="299"/>
      <c r="X418" s="299"/>
      <c r="Y418" s="299"/>
      <c r="Z418" s="299"/>
      <c r="AA418" s="299"/>
      <c r="AB418" s="299"/>
      <c r="AC418" s="299"/>
      <c r="AD418" s="299"/>
      <c r="AE418" s="299"/>
      <c r="AF418" s="299"/>
      <c r="AG418" s="299"/>
      <c r="AH418" s="299"/>
      <c r="AI418" s="299"/>
      <c r="AJ418" s="299"/>
      <c r="AK418" s="299"/>
      <c r="AL418" s="299"/>
      <c r="AM418" s="299"/>
      <c r="AN418" s="299"/>
      <c r="AO418" s="299"/>
      <c r="AP418" s="299"/>
      <c r="AQ418" s="299"/>
      <c r="AR418" s="299"/>
      <c r="AS418" s="299"/>
      <c r="AT418" s="299"/>
      <c r="AU418" s="299"/>
      <c r="AV418" s="299"/>
      <c r="AW418" s="299"/>
      <c r="AX418" s="299"/>
      <c r="AY418" s="299"/>
      <c r="AZ418" s="299"/>
      <c r="BA418" s="299"/>
      <c r="BB418" s="299"/>
      <c r="BC418" s="299"/>
      <c r="BD418" s="299"/>
      <c r="BE418" s="299"/>
      <c r="BF418" s="299"/>
      <c r="BG418" s="299"/>
      <c r="BH418" s="299"/>
      <c r="BI418" s="299"/>
      <c r="BJ418" s="299"/>
      <c r="BK418" s="299"/>
      <c r="BL418" s="299"/>
      <c r="BM418" s="299"/>
      <c r="BN418" s="299"/>
      <c r="BO418" s="299"/>
      <c r="BP418" s="299"/>
      <c r="BQ418" s="299"/>
      <c r="BR418" s="299"/>
      <c r="BS418" s="299"/>
      <c r="BT418" s="299"/>
      <c r="BU418" s="299"/>
      <c r="BV418" s="299"/>
      <c r="BW418" s="299"/>
      <c r="BX418" s="299"/>
      <c r="BY418" s="299"/>
      <c r="BZ418" s="299"/>
      <c r="CA418" s="299"/>
    </row>
    <row r="419" spans="1:79" x14ac:dyDescent="0.25">
      <c r="A419" s="299"/>
      <c r="B419" s="299"/>
      <c r="C419" s="299"/>
      <c r="D419" s="299"/>
      <c r="E419" s="299"/>
      <c r="F419" s="299"/>
      <c r="G419" s="299"/>
      <c r="H419" s="299"/>
      <c r="I419" s="299"/>
      <c r="J419" s="299"/>
      <c r="K419" s="299"/>
      <c r="L419" s="299"/>
      <c r="M419" s="299"/>
      <c r="N419" s="299"/>
      <c r="O419" s="299"/>
      <c r="P419" s="299"/>
      <c r="Q419" s="299"/>
      <c r="R419" s="299"/>
      <c r="S419" s="299"/>
      <c r="T419" s="299"/>
      <c r="U419" s="299"/>
      <c r="V419" s="299"/>
      <c r="W419" s="299"/>
      <c r="X419" s="299"/>
      <c r="Y419" s="299"/>
      <c r="Z419" s="299"/>
      <c r="AA419" s="299"/>
      <c r="AB419" s="299"/>
      <c r="AC419" s="299"/>
      <c r="AD419" s="299"/>
      <c r="AE419" s="299"/>
      <c r="AF419" s="299"/>
      <c r="AG419" s="299"/>
      <c r="AH419" s="299"/>
      <c r="AI419" s="299"/>
      <c r="AJ419" s="299"/>
      <c r="AK419" s="299"/>
      <c r="AL419" s="299"/>
      <c r="AM419" s="299"/>
      <c r="AN419" s="299"/>
      <c r="AO419" s="299"/>
      <c r="AP419" s="299"/>
      <c r="AQ419" s="299"/>
      <c r="AR419" s="299"/>
      <c r="AS419" s="299"/>
      <c r="AT419" s="299"/>
      <c r="AU419" s="299"/>
      <c r="AV419" s="299"/>
      <c r="AW419" s="299"/>
      <c r="AX419" s="299"/>
      <c r="AY419" s="299"/>
      <c r="AZ419" s="299"/>
      <c r="BA419" s="299"/>
      <c r="BB419" s="299"/>
      <c r="BC419" s="299"/>
      <c r="BD419" s="299"/>
      <c r="BE419" s="299"/>
      <c r="BF419" s="299"/>
      <c r="BG419" s="299"/>
      <c r="BH419" s="299"/>
      <c r="BI419" s="299"/>
      <c r="BJ419" s="299"/>
      <c r="BK419" s="299"/>
      <c r="BL419" s="299"/>
      <c r="BM419" s="299"/>
      <c r="BN419" s="299"/>
      <c r="BO419" s="299"/>
      <c r="BP419" s="299"/>
      <c r="BQ419" s="299"/>
      <c r="BR419" s="299"/>
      <c r="BS419" s="299"/>
      <c r="BT419" s="299"/>
      <c r="BU419" s="299"/>
      <c r="BV419" s="299"/>
      <c r="BW419" s="299"/>
      <c r="BX419" s="299"/>
      <c r="BY419" s="299"/>
      <c r="BZ419" s="299"/>
      <c r="CA419" s="299"/>
    </row>
    <row r="420" spans="1:79" x14ac:dyDescent="0.25">
      <c r="A420" s="299"/>
      <c r="B420" s="299"/>
      <c r="C420" s="299"/>
      <c r="D420" s="299"/>
      <c r="E420" s="299"/>
      <c r="F420" s="299"/>
      <c r="G420" s="299"/>
      <c r="H420" s="299"/>
      <c r="I420" s="299"/>
      <c r="J420" s="299"/>
      <c r="K420" s="299"/>
      <c r="L420" s="299"/>
      <c r="M420" s="299"/>
      <c r="N420" s="299"/>
      <c r="O420" s="299"/>
      <c r="P420" s="299"/>
      <c r="Q420" s="299"/>
      <c r="R420" s="299"/>
      <c r="S420" s="299"/>
      <c r="T420" s="299"/>
      <c r="U420" s="299"/>
      <c r="V420" s="299"/>
      <c r="W420" s="299"/>
      <c r="X420" s="299"/>
      <c r="Y420" s="299"/>
      <c r="Z420" s="299"/>
      <c r="AA420" s="299"/>
      <c r="AB420" s="299"/>
      <c r="AC420" s="299"/>
      <c r="AD420" s="299"/>
      <c r="AE420" s="299"/>
      <c r="AF420" s="299"/>
      <c r="AG420" s="299"/>
      <c r="AH420" s="299"/>
      <c r="AI420" s="299"/>
      <c r="AJ420" s="299"/>
      <c r="AK420" s="299"/>
      <c r="AL420" s="299"/>
      <c r="AM420" s="299"/>
      <c r="AN420" s="299"/>
      <c r="AO420" s="299"/>
      <c r="AP420" s="299"/>
      <c r="AQ420" s="299"/>
      <c r="AR420" s="299"/>
      <c r="AS420" s="299"/>
      <c r="AT420" s="299"/>
      <c r="AU420" s="299"/>
      <c r="AV420" s="299"/>
      <c r="AW420" s="299"/>
      <c r="AX420" s="299"/>
      <c r="AY420" s="299"/>
      <c r="AZ420" s="299"/>
      <c r="BA420" s="299"/>
      <c r="BB420" s="299"/>
      <c r="BC420" s="299"/>
      <c r="BD420" s="299"/>
      <c r="BE420" s="299"/>
      <c r="BF420" s="299"/>
      <c r="BG420" s="299"/>
      <c r="BH420" s="299"/>
      <c r="BI420" s="299"/>
      <c r="BJ420" s="299"/>
      <c r="BK420" s="299"/>
      <c r="BL420" s="299"/>
      <c r="BM420" s="299"/>
      <c r="BN420" s="299"/>
      <c r="BO420" s="299"/>
      <c r="BP420" s="299"/>
      <c r="BQ420" s="299"/>
      <c r="BR420" s="299"/>
      <c r="BS420" s="299"/>
      <c r="BT420" s="299"/>
      <c r="BU420" s="299"/>
      <c r="BV420" s="299"/>
      <c r="BW420" s="299"/>
      <c r="BX420" s="299"/>
      <c r="BY420" s="299"/>
      <c r="BZ420" s="299"/>
      <c r="CA420" s="299"/>
    </row>
    <row r="421" spans="1:79" x14ac:dyDescent="0.25">
      <c r="A421" s="299"/>
      <c r="B421" s="299"/>
      <c r="C421" s="299"/>
      <c r="D421" s="299"/>
      <c r="E421" s="299"/>
      <c r="F421" s="299"/>
      <c r="G421" s="299"/>
      <c r="H421" s="299"/>
      <c r="I421" s="299"/>
      <c r="J421" s="299"/>
      <c r="K421" s="299"/>
      <c r="L421" s="299"/>
      <c r="M421" s="299"/>
      <c r="N421" s="299"/>
      <c r="O421" s="299"/>
      <c r="P421" s="299"/>
      <c r="Q421" s="299"/>
      <c r="R421" s="299"/>
      <c r="S421" s="299"/>
      <c r="T421" s="299"/>
      <c r="U421" s="299"/>
      <c r="V421" s="299"/>
      <c r="W421" s="299"/>
      <c r="X421" s="299"/>
      <c r="Y421" s="299"/>
      <c r="Z421" s="299"/>
      <c r="AA421" s="299"/>
      <c r="AB421" s="299"/>
      <c r="AC421" s="299"/>
      <c r="AD421" s="299"/>
      <c r="AE421" s="299"/>
      <c r="AF421" s="299"/>
      <c r="AG421" s="299"/>
      <c r="AH421" s="299"/>
      <c r="AI421" s="299"/>
      <c r="AJ421" s="299"/>
      <c r="AK421" s="299"/>
      <c r="AL421" s="299"/>
      <c r="AM421" s="299"/>
      <c r="AN421" s="299"/>
      <c r="AO421" s="299"/>
      <c r="AP421" s="299"/>
      <c r="AQ421" s="299"/>
      <c r="AR421" s="299"/>
      <c r="AS421" s="299"/>
      <c r="AT421" s="299"/>
      <c r="AU421" s="299"/>
      <c r="AV421" s="299"/>
      <c r="AW421" s="299"/>
      <c r="AX421" s="299"/>
      <c r="AY421" s="299"/>
      <c r="AZ421" s="299"/>
      <c r="BA421" s="299"/>
      <c r="BB421" s="299"/>
      <c r="BC421" s="299"/>
      <c r="BD421" s="299"/>
      <c r="BE421" s="299"/>
      <c r="BF421" s="299"/>
      <c r="BG421" s="299"/>
      <c r="BH421" s="299"/>
      <c r="BI421" s="299"/>
      <c r="BJ421" s="299"/>
      <c r="BK421" s="299"/>
      <c r="BL421" s="299"/>
      <c r="BM421" s="299"/>
      <c r="BN421" s="299"/>
      <c r="BO421" s="299"/>
      <c r="BP421" s="299"/>
      <c r="BQ421" s="299"/>
      <c r="BR421" s="299"/>
      <c r="BS421" s="299"/>
      <c r="BT421" s="299"/>
      <c r="BU421" s="299"/>
      <c r="BV421" s="299"/>
      <c r="BW421" s="299"/>
      <c r="BX421" s="299"/>
      <c r="BY421" s="299"/>
      <c r="BZ421" s="299"/>
      <c r="CA421" s="299"/>
    </row>
    <row r="422" spans="1:79" x14ac:dyDescent="0.25">
      <c r="A422" s="299"/>
      <c r="B422" s="299"/>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299"/>
      <c r="AE422" s="299"/>
      <c r="AF422" s="299"/>
      <c r="AG422" s="299"/>
      <c r="AH422" s="299"/>
      <c r="AI422" s="299"/>
      <c r="AJ422" s="299"/>
      <c r="AK422" s="299"/>
      <c r="AL422" s="299"/>
      <c r="AM422" s="299"/>
      <c r="AN422" s="299"/>
      <c r="AO422" s="299"/>
      <c r="AP422" s="299"/>
      <c r="AQ422" s="299"/>
      <c r="AR422" s="299"/>
      <c r="AS422" s="299"/>
      <c r="AT422" s="299"/>
      <c r="AU422" s="299"/>
      <c r="AV422" s="299"/>
      <c r="AW422" s="299"/>
      <c r="AX422" s="299"/>
      <c r="AY422" s="299"/>
      <c r="AZ422" s="299"/>
      <c r="BA422" s="299"/>
      <c r="BB422" s="299"/>
      <c r="BC422" s="299"/>
      <c r="BD422" s="299"/>
      <c r="BE422" s="299"/>
      <c r="BF422" s="299"/>
      <c r="BG422" s="299"/>
      <c r="BH422" s="299"/>
      <c r="BI422" s="299"/>
      <c r="BJ422" s="299"/>
      <c r="BK422" s="299"/>
      <c r="BL422" s="299"/>
      <c r="BM422" s="299"/>
      <c r="BN422" s="299"/>
      <c r="BO422" s="299"/>
      <c r="BP422" s="299"/>
      <c r="BQ422" s="299"/>
      <c r="BR422" s="299"/>
      <c r="BS422" s="299"/>
      <c r="BT422" s="299"/>
      <c r="BU422" s="299"/>
      <c r="BV422" s="299"/>
      <c r="BW422" s="299"/>
      <c r="BX422" s="299"/>
      <c r="BY422" s="299"/>
      <c r="BZ422" s="299"/>
      <c r="CA422" s="299"/>
    </row>
    <row r="423" spans="1:79" x14ac:dyDescent="0.25">
      <c r="A423" s="299"/>
      <c r="B423" s="299"/>
      <c r="C423" s="299"/>
      <c r="D423" s="299"/>
      <c r="E423" s="299"/>
      <c r="F423" s="299"/>
      <c r="G423" s="299"/>
      <c r="H423" s="299"/>
      <c r="I423" s="299"/>
      <c r="J423" s="299"/>
      <c r="K423" s="299"/>
      <c r="L423" s="299"/>
      <c r="M423" s="299"/>
      <c r="N423" s="299"/>
      <c r="O423" s="299"/>
      <c r="P423" s="299"/>
      <c r="Q423" s="299"/>
      <c r="R423" s="299"/>
      <c r="S423" s="299"/>
      <c r="T423" s="299"/>
      <c r="U423" s="299"/>
      <c r="V423" s="299"/>
      <c r="W423" s="299"/>
      <c r="X423" s="299"/>
      <c r="Y423" s="299"/>
      <c r="Z423" s="299"/>
      <c r="AA423" s="299"/>
      <c r="AB423" s="299"/>
      <c r="AC423" s="299"/>
      <c r="AD423" s="299"/>
      <c r="AE423" s="299"/>
      <c r="AF423" s="299"/>
      <c r="AG423" s="299"/>
      <c r="AH423" s="299"/>
      <c r="AI423" s="299"/>
      <c r="AJ423" s="299"/>
      <c r="AK423" s="299"/>
      <c r="AL423" s="299"/>
      <c r="AM423" s="299"/>
      <c r="AN423" s="299"/>
      <c r="AO423" s="299"/>
      <c r="AP423" s="299"/>
      <c r="AQ423" s="299"/>
      <c r="AR423" s="299"/>
      <c r="AS423" s="299"/>
      <c r="AT423" s="299"/>
      <c r="AU423" s="299"/>
      <c r="AV423" s="299"/>
      <c r="AW423" s="299"/>
      <c r="AX423" s="299"/>
      <c r="AY423" s="299"/>
      <c r="AZ423" s="299"/>
      <c r="BA423" s="299"/>
      <c r="BB423" s="299"/>
      <c r="BC423" s="299"/>
      <c r="BD423" s="299"/>
      <c r="BE423" s="299"/>
      <c r="BF423" s="299"/>
      <c r="BG423" s="299"/>
      <c r="BH423" s="299"/>
      <c r="BI423" s="299"/>
      <c r="BJ423" s="299"/>
      <c r="BK423" s="299"/>
      <c r="BL423" s="299"/>
      <c r="BM423" s="299"/>
      <c r="BN423" s="299"/>
      <c r="BO423" s="299"/>
      <c r="BP423" s="299"/>
      <c r="BQ423" s="299"/>
      <c r="BR423" s="299"/>
      <c r="BS423" s="299"/>
      <c r="BT423" s="299"/>
      <c r="BU423" s="299"/>
      <c r="BV423" s="299"/>
      <c r="BW423" s="299"/>
      <c r="BX423" s="299"/>
      <c r="BY423" s="299"/>
      <c r="BZ423" s="299"/>
      <c r="CA423" s="299"/>
    </row>
    <row r="424" spans="1:79" x14ac:dyDescent="0.25">
      <c r="A424" s="299"/>
      <c r="B424" s="299"/>
      <c r="C424" s="299"/>
      <c r="D424" s="299"/>
      <c r="E424" s="299"/>
      <c r="F424" s="299"/>
      <c r="G424" s="299"/>
      <c r="H424" s="299"/>
      <c r="I424" s="299"/>
      <c r="J424" s="299"/>
      <c r="K424" s="299"/>
      <c r="L424" s="299"/>
      <c r="M424" s="299"/>
      <c r="N424" s="299"/>
      <c r="O424" s="299"/>
      <c r="P424" s="299"/>
      <c r="Q424" s="299"/>
      <c r="R424" s="299"/>
      <c r="S424" s="299"/>
      <c r="T424" s="299"/>
      <c r="U424" s="299"/>
      <c r="V424" s="299"/>
      <c r="W424" s="299"/>
      <c r="X424" s="299"/>
      <c r="Y424" s="299"/>
      <c r="Z424" s="299"/>
      <c r="AA424" s="299"/>
      <c r="AB424" s="299"/>
      <c r="AC424" s="299"/>
      <c r="AD424" s="299"/>
      <c r="AE424" s="299"/>
      <c r="AF424" s="299"/>
      <c r="AG424" s="299"/>
      <c r="AH424" s="299"/>
      <c r="AI424" s="299"/>
      <c r="AJ424" s="299"/>
      <c r="AK424" s="299"/>
      <c r="AL424" s="299"/>
      <c r="AM424" s="299"/>
      <c r="AN424" s="299"/>
      <c r="AO424" s="299"/>
      <c r="AP424" s="299"/>
      <c r="AQ424" s="299"/>
      <c r="AR424" s="299"/>
      <c r="AS424" s="299"/>
      <c r="AT424" s="299"/>
      <c r="AU424" s="299"/>
      <c r="AV424" s="299"/>
      <c r="AW424" s="299"/>
      <c r="AX424" s="299"/>
      <c r="AY424" s="299"/>
      <c r="AZ424" s="299"/>
      <c r="BA424" s="299"/>
      <c r="BB424" s="299"/>
      <c r="BC424" s="299"/>
      <c r="BD424" s="299"/>
      <c r="BE424" s="299"/>
      <c r="BF424" s="299"/>
      <c r="BG424" s="299"/>
      <c r="BH424" s="299"/>
      <c r="BI424" s="299"/>
      <c r="BJ424" s="299"/>
      <c r="BK424" s="299"/>
      <c r="BL424" s="299"/>
      <c r="BM424" s="299"/>
      <c r="BN424" s="299"/>
      <c r="BO424" s="299"/>
      <c r="BP424" s="299"/>
      <c r="BQ424" s="299"/>
      <c r="BR424" s="299"/>
      <c r="BS424" s="299"/>
      <c r="BT424" s="299"/>
      <c r="BU424" s="299"/>
      <c r="BV424" s="299"/>
      <c r="BW424" s="299"/>
      <c r="BX424" s="299"/>
      <c r="BY424" s="299"/>
      <c r="BZ424" s="299"/>
      <c r="CA424" s="299"/>
    </row>
    <row r="425" spans="1:79" x14ac:dyDescent="0.25">
      <c r="A425" s="299"/>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299"/>
      <c r="AE425" s="299"/>
      <c r="AF425" s="299"/>
      <c r="AG425" s="299"/>
      <c r="AH425" s="299"/>
      <c r="AI425" s="299"/>
      <c r="AJ425" s="299"/>
      <c r="AK425" s="299"/>
      <c r="AL425" s="299"/>
      <c r="AM425" s="299"/>
      <c r="AN425" s="299"/>
      <c r="AO425" s="299"/>
      <c r="AP425" s="299"/>
      <c r="AQ425" s="299"/>
      <c r="AR425" s="299"/>
      <c r="AS425" s="299"/>
      <c r="AT425" s="299"/>
      <c r="AU425" s="299"/>
      <c r="AV425" s="299"/>
      <c r="AW425" s="299"/>
      <c r="AX425" s="299"/>
      <c r="AY425" s="299"/>
      <c r="AZ425" s="299"/>
      <c r="BA425" s="299"/>
      <c r="BB425" s="299"/>
      <c r="BC425" s="299"/>
      <c r="BD425" s="299"/>
      <c r="BE425" s="299"/>
      <c r="BF425" s="299"/>
      <c r="BG425" s="299"/>
      <c r="BH425" s="299"/>
      <c r="BI425" s="299"/>
      <c r="BJ425" s="299"/>
      <c r="BK425" s="299"/>
      <c r="BL425" s="299"/>
      <c r="BM425" s="299"/>
      <c r="BN425" s="299"/>
      <c r="BO425" s="299"/>
      <c r="BP425" s="299"/>
      <c r="BQ425" s="299"/>
      <c r="BR425" s="299"/>
      <c r="BS425" s="299"/>
      <c r="BT425" s="299"/>
      <c r="BU425" s="299"/>
      <c r="BV425" s="299"/>
      <c r="BW425" s="299"/>
      <c r="BX425" s="299"/>
      <c r="BY425" s="299"/>
      <c r="BZ425" s="299"/>
      <c r="CA425" s="299"/>
    </row>
    <row r="426" spans="1:79" x14ac:dyDescent="0.25">
      <c r="A426" s="299"/>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299"/>
      <c r="AE426" s="299"/>
      <c r="AF426" s="299"/>
      <c r="AG426" s="299"/>
      <c r="AH426" s="299"/>
      <c r="AI426" s="299"/>
      <c r="AJ426" s="299"/>
      <c r="AK426" s="299"/>
      <c r="AL426" s="299"/>
      <c r="AM426" s="299"/>
      <c r="AN426" s="299"/>
      <c r="AO426" s="299"/>
      <c r="AP426" s="299"/>
      <c r="AQ426" s="299"/>
      <c r="AR426" s="299"/>
      <c r="AS426" s="299"/>
      <c r="AT426" s="299"/>
      <c r="AU426" s="299"/>
      <c r="AV426" s="299"/>
      <c r="AW426" s="299"/>
      <c r="AX426" s="299"/>
      <c r="AY426" s="299"/>
      <c r="AZ426" s="299"/>
      <c r="BA426" s="299"/>
      <c r="BB426" s="299"/>
      <c r="BC426" s="299"/>
      <c r="BD426" s="299"/>
      <c r="BE426" s="299"/>
      <c r="BF426" s="299"/>
      <c r="BG426" s="299"/>
      <c r="BH426" s="299"/>
      <c r="BI426" s="299"/>
      <c r="BJ426" s="299"/>
      <c r="BK426" s="299"/>
      <c r="BL426" s="299"/>
      <c r="BM426" s="299"/>
      <c r="BN426" s="299"/>
      <c r="BO426" s="299"/>
      <c r="BP426" s="299"/>
      <c r="BQ426" s="299"/>
      <c r="BR426" s="299"/>
      <c r="BS426" s="299"/>
      <c r="BT426" s="299"/>
      <c r="BU426" s="299"/>
      <c r="BV426" s="299"/>
      <c r="BW426" s="299"/>
      <c r="BX426" s="299"/>
      <c r="BY426" s="299"/>
      <c r="BZ426" s="299"/>
      <c r="CA426" s="299"/>
    </row>
    <row r="427" spans="1:79" x14ac:dyDescent="0.25">
      <c r="A427" s="299"/>
      <c r="B427" s="299"/>
      <c r="C427" s="299"/>
      <c r="D427" s="299"/>
      <c r="E427" s="299"/>
      <c r="F427" s="299"/>
      <c r="G427" s="299"/>
      <c r="H427" s="299"/>
      <c r="I427" s="299"/>
      <c r="J427" s="299"/>
      <c r="K427" s="299"/>
      <c r="L427" s="299"/>
      <c r="M427" s="299"/>
      <c r="N427" s="299"/>
      <c r="O427" s="299"/>
      <c r="P427" s="299"/>
      <c r="Q427" s="299"/>
      <c r="R427" s="299"/>
      <c r="S427" s="299"/>
      <c r="T427" s="299"/>
      <c r="U427" s="299"/>
      <c r="V427" s="299"/>
      <c r="W427" s="299"/>
      <c r="X427" s="299"/>
      <c r="Y427" s="299"/>
      <c r="Z427" s="299"/>
      <c r="AA427" s="299"/>
      <c r="AB427" s="299"/>
      <c r="AC427" s="299"/>
      <c r="AD427" s="299"/>
      <c r="AE427" s="299"/>
      <c r="AF427" s="299"/>
      <c r="AG427" s="299"/>
      <c r="AH427" s="299"/>
      <c r="AI427" s="299"/>
      <c r="AJ427" s="299"/>
      <c r="AK427" s="299"/>
      <c r="AL427" s="299"/>
      <c r="AM427" s="299"/>
      <c r="AN427" s="299"/>
      <c r="AO427" s="299"/>
      <c r="AP427" s="299"/>
      <c r="AQ427" s="299"/>
      <c r="AR427" s="299"/>
      <c r="AS427" s="299"/>
      <c r="AT427" s="299"/>
      <c r="AU427" s="299"/>
      <c r="AV427" s="299"/>
      <c r="AW427" s="299"/>
      <c r="AX427" s="299"/>
      <c r="AY427" s="299"/>
      <c r="AZ427" s="299"/>
      <c r="BA427" s="299"/>
      <c r="BB427" s="299"/>
      <c r="BC427" s="299"/>
      <c r="BD427" s="299"/>
      <c r="BE427" s="299"/>
      <c r="BF427" s="299"/>
      <c r="BG427" s="299"/>
      <c r="BH427" s="299"/>
      <c r="BI427" s="299"/>
      <c r="BJ427" s="299"/>
      <c r="BK427" s="299"/>
      <c r="BL427" s="299"/>
      <c r="BM427" s="299"/>
      <c r="BN427" s="299"/>
      <c r="BO427" s="299"/>
      <c r="BP427" s="299"/>
      <c r="BQ427" s="299"/>
      <c r="BR427" s="299"/>
      <c r="BS427" s="299"/>
      <c r="BT427" s="299"/>
      <c r="BU427" s="299"/>
      <c r="BV427" s="299"/>
      <c r="BW427" s="299"/>
      <c r="BX427" s="299"/>
      <c r="BY427" s="299"/>
      <c r="BZ427" s="299"/>
      <c r="CA427" s="299"/>
    </row>
    <row r="428" spans="1:79" x14ac:dyDescent="0.25">
      <c r="A428" s="299"/>
      <c r="B428" s="299"/>
      <c r="C428" s="299"/>
      <c r="D428" s="299"/>
      <c r="E428" s="299"/>
      <c r="F428" s="299"/>
      <c r="G428" s="299"/>
      <c r="H428" s="299"/>
      <c r="I428" s="299"/>
      <c r="J428" s="299"/>
      <c r="K428" s="299"/>
      <c r="L428" s="299"/>
      <c r="M428" s="299"/>
      <c r="N428" s="299"/>
      <c r="O428" s="299"/>
      <c r="P428" s="299"/>
      <c r="Q428" s="299"/>
      <c r="R428" s="299"/>
      <c r="S428" s="299"/>
      <c r="T428" s="299"/>
      <c r="U428" s="299"/>
      <c r="V428" s="299"/>
      <c r="W428" s="299"/>
      <c r="X428" s="299"/>
      <c r="Y428" s="299"/>
      <c r="Z428" s="299"/>
      <c r="AA428" s="299"/>
      <c r="AB428" s="299"/>
      <c r="AC428" s="299"/>
      <c r="AD428" s="299"/>
      <c r="AE428" s="299"/>
      <c r="AF428" s="299"/>
      <c r="AG428" s="299"/>
      <c r="AH428" s="299"/>
      <c r="AI428" s="299"/>
      <c r="AJ428" s="299"/>
      <c r="AK428" s="299"/>
      <c r="AL428" s="299"/>
      <c r="AM428" s="299"/>
      <c r="AN428" s="299"/>
      <c r="AO428" s="299"/>
      <c r="AP428" s="299"/>
      <c r="AQ428" s="299"/>
      <c r="AR428" s="299"/>
      <c r="AS428" s="299"/>
      <c r="AT428" s="299"/>
      <c r="AU428" s="299"/>
      <c r="AV428" s="299"/>
      <c r="AW428" s="299"/>
      <c r="AX428" s="299"/>
      <c r="AY428" s="299"/>
      <c r="AZ428" s="299"/>
      <c r="BA428" s="299"/>
      <c r="BB428" s="299"/>
      <c r="BC428" s="299"/>
      <c r="BD428" s="299"/>
      <c r="BE428" s="299"/>
      <c r="BF428" s="299"/>
      <c r="BG428" s="299"/>
      <c r="BH428" s="299"/>
      <c r="BI428" s="299"/>
      <c r="BJ428" s="299"/>
      <c r="BK428" s="299"/>
      <c r="BL428" s="299"/>
      <c r="BM428" s="299"/>
      <c r="BN428" s="299"/>
      <c r="BO428" s="299"/>
      <c r="BP428" s="299"/>
      <c r="BQ428" s="299"/>
      <c r="BR428" s="299"/>
      <c r="BS428" s="299"/>
      <c r="BT428" s="299"/>
      <c r="BU428" s="299"/>
      <c r="BV428" s="299"/>
      <c r="BW428" s="299"/>
      <c r="BX428" s="299"/>
      <c r="BY428" s="299"/>
      <c r="BZ428" s="299"/>
      <c r="CA428" s="299"/>
    </row>
    <row r="429" spans="1:79" x14ac:dyDescent="0.25">
      <c r="A429" s="299"/>
      <c r="B429" s="299"/>
      <c r="C429" s="299"/>
      <c r="D429" s="299"/>
      <c r="E429" s="299"/>
      <c r="F429" s="299"/>
      <c r="G429" s="299"/>
      <c r="H429" s="299"/>
      <c r="I429" s="299"/>
      <c r="J429" s="299"/>
      <c r="K429" s="299"/>
      <c r="L429" s="299"/>
      <c r="M429" s="299"/>
      <c r="N429" s="299"/>
      <c r="O429" s="299"/>
      <c r="P429" s="299"/>
      <c r="Q429" s="299"/>
      <c r="R429" s="299"/>
      <c r="S429" s="299"/>
      <c r="T429" s="299"/>
      <c r="U429" s="299"/>
      <c r="V429" s="299"/>
      <c r="W429" s="299"/>
      <c r="X429" s="299"/>
      <c r="Y429" s="299"/>
      <c r="Z429" s="299"/>
      <c r="AA429" s="299"/>
      <c r="AB429" s="299"/>
      <c r="AC429" s="299"/>
      <c r="AD429" s="299"/>
      <c r="AE429" s="299"/>
      <c r="AF429" s="299"/>
      <c r="AG429" s="299"/>
      <c r="AH429" s="299"/>
      <c r="AI429" s="299"/>
      <c r="AJ429" s="299"/>
      <c r="AK429" s="299"/>
      <c r="AL429" s="299"/>
      <c r="AM429" s="299"/>
      <c r="AN429" s="299"/>
      <c r="AO429" s="299"/>
      <c r="AP429" s="299"/>
      <c r="AQ429" s="299"/>
      <c r="AR429" s="299"/>
      <c r="AS429" s="299"/>
      <c r="AT429" s="299"/>
      <c r="AU429" s="299"/>
      <c r="AV429" s="299"/>
      <c r="AW429" s="299"/>
      <c r="AX429" s="299"/>
      <c r="AY429" s="299"/>
      <c r="AZ429" s="299"/>
      <c r="BA429" s="299"/>
      <c r="BB429" s="299"/>
      <c r="BC429" s="299"/>
      <c r="BD429" s="299"/>
      <c r="BE429" s="299"/>
      <c r="BF429" s="299"/>
      <c r="BG429" s="299"/>
      <c r="BH429" s="299"/>
      <c r="BI429" s="299"/>
      <c r="BJ429" s="299"/>
      <c r="BK429" s="299"/>
      <c r="BL429" s="299"/>
      <c r="BM429" s="299"/>
      <c r="BN429" s="299"/>
      <c r="BO429" s="299"/>
      <c r="BP429" s="299"/>
      <c r="BQ429" s="299"/>
      <c r="BR429" s="299"/>
      <c r="BS429" s="299"/>
      <c r="BT429" s="299"/>
      <c r="BU429" s="299"/>
      <c r="BV429" s="299"/>
      <c r="BW429" s="299"/>
      <c r="BX429" s="299"/>
      <c r="BY429" s="299"/>
      <c r="BZ429" s="299"/>
      <c r="CA429" s="299"/>
    </row>
    <row r="430" spans="1:79" x14ac:dyDescent="0.25">
      <c r="A430" s="299"/>
      <c r="B430" s="299"/>
      <c r="C430" s="299"/>
      <c r="D430" s="299"/>
      <c r="E430" s="299"/>
      <c r="F430" s="299"/>
      <c r="G430" s="299"/>
      <c r="H430" s="299"/>
      <c r="I430" s="299"/>
      <c r="J430" s="299"/>
      <c r="K430" s="299"/>
      <c r="L430" s="299"/>
      <c r="M430" s="299"/>
      <c r="N430" s="299"/>
      <c r="O430" s="299"/>
      <c r="P430" s="299"/>
      <c r="Q430" s="299"/>
      <c r="R430" s="299"/>
      <c r="S430" s="299"/>
      <c r="T430" s="299"/>
      <c r="U430" s="299"/>
      <c r="V430" s="299"/>
      <c r="W430" s="299"/>
      <c r="X430" s="299"/>
      <c r="Y430" s="299"/>
      <c r="Z430" s="299"/>
      <c r="AA430" s="299"/>
      <c r="AB430" s="299"/>
      <c r="AC430" s="299"/>
      <c r="AD430" s="299"/>
      <c r="AE430" s="299"/>
      <c r="AF430" s="299"/>
      <c r="AG430" s="299"/>
      <c r="AH430" s="299"/>
      <c r="AI430" s="299"/>
      <c r="AJ430" s="299"/>
      <c r="AK430" s="299"/>
      <c r="AL430" s="299"/>
      <c r="AM430" s="299"/>
      <c r="AN430" s="299"/>
      <c r="AO430" s="299"/>
      <c r="AP430" s="299"/>
      <c r="AQ430" s="299"/>
      <c r="AR430" s="299"/>
      <c r="AS430" s="299"/>
      <c r="AT430" s="299"/>
      <c r="AU430" s="299"/>
      <c r="AV430" s="299"/>
      <c r="AW430" s="299"/>
      <c r="AX430" s="299"/>
      <c r="AY430" s="299"/>
      <c r="AZ430" s="299"/>
      <c r="BA430" s="299"/>
      <c r="BB430" s="299"/>
      <c r="BC430" s="299"/>
      <c r="BD430" s="299"/>
      <c r="BE430" s="299"/>
      <c r="BF430" s="299"/>
      <c r="BG430" s="299"/>
      <c r="BH430" s="299"/>
      <c r="BI430" s="299"/>
      <c r="BJ430" s="299"/>
      <c r="BK430" s="299"/>
      <c r="BL430" s="299"/>
      <c r="BM430" s="299"/>
      <c r="BN430" s="299"/>
      <c r="BO430" s="299"/>
      <c r="BP430" s="299"/>
      <c r="BQ430" s="299"/>
      <c r="BR430" s="299"/>
      <c r="BS430" s="299"/>
      <c r="BT430" s="299"/>
      <c r="BU430" s="299"/>
      <c r="BV430" s="299"/>
      <c r="BW430" s="299"/>
      <c r="BX430" s="299"/>
      <c r="BY430" s="299"/>
      <c r="BZ430" s="299"/>
      <c r="CA430" s="299"/>
    </row>
    <row r="431" spans="1:79" x14ac:dyDescent="0.25">
      <c r="A431" s="299"/>
      <c r="B431" s="299"/>
      <c r="C431" s="299"/>
      <c r="D431" s="299"/>
      <c r="E431" s="299"/>
      <c r="F431" s="299"/>
      <c r="G431" s="299"/>
      <c r="H431" s="299"/>
      <c r="I431" s="299"/>
      <c r="J431" s="299"/>
      <c r="K431" s="299"/>
      <c r="L431" s="299"/>
      <c r="M431" s="299"/>
      <c r="N431" s="299"/>
      <c r="O431" s="299"/>
      <c r="P431" s="299"/>
      <c r="Q431" s="299"/>
      <c r="R431" s="299"/>
      <c r="S431" s="299"/>
      <c r="T431" s="299"/>
      <c r="U431" s="299"/>
      <c r="V431" s="299"/>
      <c r="W431" s="299"/>
      <c r="X431" s="299"/>
      <c r="Y431" s="299"/>
      <c r="Z431" s="299"/>
      <c r="AA431" s="299"/>
      <c r="AB431" s="299"/>
      <c r="AC431" s="299"/>
      <c r="AD431" s="299"/>
      <c r="AE431" s="299"/>
      <c r="AF431" s="299"/>
      <c r="AG431" s="299"/>
      <c r="AH431" s="299"/>
      <c r="AI431" s="299"/>
      <c r="AJ431" s="299"/>
      <c r="AK431" s="299"/>
      <c r="AL431" s="299"/>
      <c r="AM431" s="299"/>
      <c r="AN431" s="299"/>
      <c r="AO431" s="299"/>
      <c r="AP431" s="299"/>
      <c r="AQ431" s="299"/>
      <c r="AR431" s="299"/>
      <c r="AS431" s="299"/>
      <c r="AT431" s="299"/>
      <c r="AU431" s="299"/>
      <c r="AV431" s="299"/>
      <c r="AW431" s="299"/>
      <c r="AX431" s="299"/>
      <c r="AY431" s="299"/>
      <c r="AZ431" s="299"/>
      <c r="BA431" s="299"/>
      <c r="BB431" s="299"/>
      <c r="BC431" s="299"/>
      <c r="BD431" s="299"/>
      <c r="BE431" s="299"/>
      <c r="BF431" s="299"/>
      <c r="BG431" s="299"/>
      <c r="BH431" s="299"/>
      <c r="BI431" s="299"/>
      <c r="BJ431" s="299"/>
      <c r="BK431" s="299"/>
      <c r="BL431" s="299"/>
      <c r="BM431" s="299"/>
      <c r="BN431" s="299"/>
      <c r="BO431" s="299"/>
      <c r="BP431" s="299"/>
      <c r="BQ431" s="299"/>
      <c r="BR431" s="299"/>
      <c r="BS431" s="299"/>
      <c r="BT431" s="299"/>
      <c r="BU431" s="299"/>
      <c r="BV431" s="299"/>
      <c r="BW431" s="299"/>
      <c r="BX431" s="299"/>
      <c r="BY431" s="299"/>
      <c r="BZ431" s="299"/>
      <c r="CA431" s="299"/>
    </row>
    <row r="432" spans="1:79" x14ac:dyDescent="0.25">
      <c r="A432" s="299"/>
      <c r="B432" s="299"/>
      <c r="C432" s="299"/>
      <c r="D432" s="299"/>
      <c r="E432" s="299"/>
      <c r="F432" s="299"/>
      <c r="G432" s="299"/>
      <c r="H432" s="299"/>
      <c r="I432" s="299"/>
      <c r="J432" s="299"/>
      <c r="K432" s="299"/>
      <c r="L432" s="299"/>
      <c r="M432" s="299"/>
      <c r="N432" s="299"/>
      <c r="O432" s="299"/>
      <c r="P432" s="299"/>
      <c r="Q432" s="299"/>
      <c r="R432" s="299"/>
      <c r="S432" s="299"/>
      <c r="T432" s="299"/>
      <c r="U432" s="299"/>
      <c r="V432" s="299"/>
      <c r="W432" s="299"/>
      <c r="X432" s="299"/>
      <c r="Y432" s="299"/>
      <c r="Z432" s="299"/>
      <c r="AA432" s="299"/>
      <c r="AB432" s="299"/>
      <c r="AC432" s="299"/>
      <c r="AD432" s="299"/>
      <c r="AE432" s="299"/>
      <c r="AF432" s="299"/>
      <c r="AG432" s="299"/>
      <c r="AH432" s="299"/>
      <c r="AI432" s="299"/>
      <c r="AJ432" s="299"/>
      <c r="AK432" s="299"/>
      <c r="AL432" s="299"/>
      <c r="AM432" s="299"/>
      <c r="AN432" s="299"/>
      <c r="AO432" s="299"/>
      <c r="AP432" s="299"/>
      <c r="AQ432" s="299"/>
      <c r="AR432" s="299"/>
      <c r="AS432" s="299"/>
      <c r="AT432" s="299"/>
      <c r="AU432" s="299"/>
      <c r="AV432" s="299"/>
      <c r="AW432" s="299"/>
      <c r="AX432" s="299"/>
      <c r="AY432" s="299"/>
      <c r="AZ432" s="299"/>
      <c r="BA432" s="299"/>
      <c r="BB432" s="299"/>
      <c r="BC432" s="299"/>
      <c r="BD432" s="299"/>
      <c r="BE432" s="299"/>
      <c r="BF432" s="299"/>
      <c r="BG432" s="299"/>
      <c r="BH432" s="299"/>
      <c r="BI432" s="299"/>
      <c r="BJ432" s="299"/>
      <c r="BK432" s="299"/>
      <c r="BL432" s="299"/>
      <c r="BM432" s="299"/>
      <c r="BN432" s="299"/>
      <c r="BO432" s="299"/>
      <c r="BP432" s="299"/>
      <c r="BQ432" s="299"/>
      <c r="BR432" s="299"/>
      <c r="BS432" s="299"/>
      <c r="BT432" s="299"/>
      <c r="BU432" s="299"/>
      <c r="BV432" s="299"/>
      <c r="BW432" s="299"/>
      <c r="BX432" s="299"/>
      <c r="BY432" s="299"/>
      <c r="BZ432" s="299"/>
      <c r="CA432" s="299"/>
    </row>
    <row r="433" spans="1:79" x14ac:dyDescent="0.25">
      <c r="A433" s="299"/>
      <c r="B433" s="299"/>
      <c r="C433" s="299"/>
      <c r="D433" s="299"/>
      <c r="E433" s="299"/>
      <c r="F433" s="299"/>
      <c r="G433" s="299"/>
      <c r="H433" s="299"/>
      <c r="I433" s="299"/>
      <c r="J433" s="299"/>
      <c r="K433" s="299"/>
      <c r="L433" s="299"/>
      <c r="M433" s="299"/>
      <c r="N433" s="299"/>
      <c r="O433" s="299"/>
      <c r="P433" s="299"/>
      <c r="Q433" s="299"/>
      <c r="R433" s="299"/>
      <c r="S433" s="299"/>
      <c r="T433" s="299"/>
      <c r="U433" s="299"/>
      <c r="V433" s="299"/>
      <c r="W433" s="299"/>
      <c r="X433" s="299"/>
      <c r="Y433" s="299"/>
      <c r="Z433" s="299"/>
      <c r="AA433" s="299"/>
      <c r="AB433" s="299"/>
      <c r="AC433" s="299"/>
      <c r="AD433" s="299"/>
      <c r="AE433" s="299"/>
      <c r="AF433" s="299"/>
      <c r="AG433" s="299"/>
      <c r="AH433" s="299"/>
      <c r="AI433" s="299"/>
      <c r="AJ433" s="299"/>
      <c r="AK433" s="299"/>
      <c r="AL433" s="299"/>
      <c r="AM433" s="299"/>
      <c r="AN433" s="299"/>
      <c r="AO433" s="299"/>
      <c r="AP433" s="299"/>
      <c r="AQ433" s="299"/>
      <c r="AR433" s="299"/>
      <c r="AS433" s="299"/>
      <c r="AT433" s="299"/>
      <c r="AU433" s="299"/>
      <c r="AV433" s="299"/>
      <c r="AW433" s="299"/>
      <c r="AX433" s="299"/>
      <c r="AY433" s="299"/>
      <c r="AZ433" s="299"/>
      <c r="BA433" s="299"/>
      <c r="BB433" s="299"/>
      <c r="BC433" s="299"/>
      <c r="BD433" s="299"/>
      <c r="BE433" s="299"/>
      <c r="BF433" s="299"/>
      <c r="BG433" s="299"/>
      <c r="BH433" s="299"/>
      <c r="BI433" s="299"/>
      <c r="BJ433" s="299"/>
      <c r="BK433" s="299"/>
      <c r="BL433" s="299"/>
      <c r="BM433" s="299"/>
      <c r="BN433" s="299"/>
      <c r="BO433" s="299"/>
      <c r="BP433" s="299"/>
      <c r="BQ433" s="299"/>
      <c r="BR433" s="299"/>
      <c r="BS433" s="299"/>
      <c r="BT433" s="299"/>
      <c r="BU433" s="299"/>
      <c r="BV433" s="299"/>
      <c r="BW433" s="299"/>
      <c r="BX433" s="299"/>
      <c r="BY433" s="299"/>
      <c r="BZ433" s="299"/>
      <c r="CA433" s="299"/>
    </row>
    <row r="434" spans="1:79" x14ac:dyDescent="0.25">
      <c r="A434" s="299"/>
      <c r="B434" s="299"/>
      <c r="C434" s="299"/>
      <c r="D434" s="299"/>
      <c r="E434" s="299"/>
      <c r="F434" s="299"/>
      <c r="G434" s="299"/>
      <c r="H434" s="299"/>
      <c r="I434" s="299"/>
      <c r="J434" s="299"/>
      <c r="K434" s="299"/>
      <c r="L434" s="299"/>
      <c r="M434" s="299"/>
      <c r="N434" s="299"/>
      <c r="O434" s="299"/>
      <c r="P434" s="299"/>
      <c r="Q434" s="299"/>
      <c r="R434" s="299"/>
      <c r="S434" s="299"/>
      <c r="T434" s="299"/>
      <c r="U434" s="299"/>
      <c r="V434" s="299"/>
      <c r="W434" s="299"/>
      <c r="X434" s="299"/>
      <c r="Y434" s="299"/>
      <c r="Z434" s="299"/>
      <c r="AA434" s="299"/>
      <c r="AB434" s="299"/>
      <c r="AC434" s="299"/>
      <c r="AD434" s="299"/>
      <c r="AE434" s="299"/>
      <c r="AF434" s="299"/>
      <c r="AG434" s="299"/>
      <c r="AH434" s="299"/>
      <c r="AI434" s="299"/>
      <c r="AJ434" s="299"/>
      <c r="AK434" s="299"/>
      <c r="AL434" s="299"/>
      <c r="AM434" s="299"/>
      <c r="AN434" s="299"/>
      <c r="AO434" s="299"/>
      <c r="AP434" s="299"/>
      <c r="AQ434" s="299"/>
      <c r="AR434" s="299"/>
      <c r="AS434" s="299"/>
      <c r="AT434" s="299"/>
      <c r="AU434" s="299"/>
      <c r="AV434" s="299"/>
      <c r="AW434" s="299"/>
      <c r="AX434" s="299"/>
      <c r="AY434" s="299"/>
      <c r="AZ434" s="299"/>
      <c r="BA434" s="299"/>
      <c r="BB434" s="299"/>
      <c r="BC434" s="299"/>
      <c r="BD434" s="299"/>
      <c r="BE434" s="299"/>
      <c r="BF434" s="299"/>
      <c r="BG434" s="299"/>
      <c r="BH434" s="299"/>
      <c r="BI434" s="299"/>
      <c r="BJ434" s="299"/>
      <c r="BK434" s="299"/>
      <c r="BL434" s="299"/>
      <c r="BM434" s="299"/>
      <c r="BN434" s="299"/>
      <c r="BO434" s="299"/>
      <c r="BP434" s="299"/>
      <c r="BQ434" s="299"/>
      <c r="BR434" s="299"/>
      <c r="BS434" s="299"/>
      <c r="BT434" s="299"/>
      <c r="BU434" s="299"/>
      <c r="BV434" s="299"/>
      <c r="BW434" s="299"/>
      <c r="BX434" s="299"/>
      <c r="BY434" s="299"/>
      <c r="BZ434" s="299"/>
      <c r="CA434" s="299"/>
    </row>
    <row r="435" spans="1:79" x14ac:dyDescent="0.25">
      <c r="A435" s="299"/>
      <c r="B435" s="299"/>
      <c r="C435" s="299"/>
      <c r="D435" s="299"/>
      <c r="E435" s="299"/>
      <c r="F435" s="299"/>
      <c r="G435" s="299"/>
      <c r="H435" s="299"/>
      <c r="I435" s="299"/>
      <c r="J435" s="299"/>
      <c r="K435" s="299"/>
      <c r="L435" s="299"/>
      <c r="M435" s="299"/>
      <c r="N435" s="299"/>
      <c r="O435" s="299"/>
      <c r="P435" s="299"/>
      <c r="Q435" s="299"/>
      <c r="R435" s="299"/>
      <c r="S435" s="299"/>
      <c r="T435" s="299"/>
      <c r="U435" s="299"/>
      <c r="V435" s="299"/>
      <c r="W435" s="299"/>
      <c r="X435" s="299"/>
      <c r="Y435" s="299"/>
      <c r="Z435" s="299"/>
      <c r="AA435" s="299"/>
      <c r="AB435" s="299"/>
      <c r="AC435" s="299"/>
      <c r="AD435" s="299"/>
      <c r="AE435" s="299"/>
      <c r="AF435" s="299"/>
      <c r="AG435" s="299"/>
      <c r="AH435" s="299"/>
      <c r="AI435" s="299"/>
      <c r="AJ435" s="299"/>
      <c r="AK435" s="299"/>
      <c r="AL435" s="299"/>
      <c r="AM435" s="299"/>
      <c r="AN435" s="299"/>
      <c r="AO435" s="299"/>
      <c r="AP435" s="299"/>
      <c r="AQ435" s="299"/>
      <c r="AR435" s="299"/>
      <c r="AS435" s="299"/>
      <c r="AT435" s="299"/>
      <c r="AU435" s="299"/>
      <c r="AV435" s="299"/>
      <c r="AW435" s="299"/>
      <c r="AX435" s="299"/>
      <c r="AY435" s="299"/>
      <c r="AZ435" s="299"/>
      <c r="BA435" s="299"/>
      <c r="BB435" s="299"/>
      <c r="BC435" s="299"/>
      <c r="BD435" s="299"/>
      <c r="BE435" s="299"/>
      <c r="BF435" s="299"/>
      <c r="BG435" s="299"/>
      <c r="BH435" s="299"/>
      <c r="BI435" s="299"/>
      <c r="BJ435" s="299"/>
      <c r="BK435" s="299"/>
      <c r="BL435" s="299"/>
      <c r="BM435" s="299"/>
      <c r="BN435" s="299"/>
      <c r="BO435" s="299"/>
      <c r="BP435" s="299"/>
      <c r="BQ435" s="299"/>
      <c r="BR435" s="299"/>
      <c r="BS435" s="299"/>
      <c r="BT435" s="299"/>
      <c r="BU435" s="299"/>
      <c r="BV435" s="299"/>
      <c r="BW435" s="299"/>
      <c r="BX435" s="299"/>
      <c r="BY435" s="299"/>
      <c r="BZ435" s="299"/>
      <c r="CA435" s="299"/>
    </row>
    <row r="436" spans="1:79" x14ac:dyDescent="0.25">
      <c r="A436" s="299"/>
      <c r="B436" s="299"/>
      <c r="C436" s="299"/>
      <c r="D436" s="299"/>
      <c r="E436" s="299"/>
      <c r="F436" s="299"/>
      <c r="G436" s="299"/>
      <c r="H436" s="299"/>
      <c r="I436" s="299"/>
      <c r="J436" s="299"/>
      <c r="K436" s="299"/>
      <c r="L436" s="299"/>
      <c r="M436" s="299"/>
      <c r="N436" s="299"/>
      <c r="O436" s="299"/>
      <c r="P436" s="299"/>
      <c r="Q436" s="299"/>
      <c r="R436" s="299"/>
      <c r="S436" s="299"/>
      <c r="T436" s="299"/>
      <c r="U436" s="299"/>
      <c r="V436" s="299"/>
      <c r="W436" s="299"/>
      <c r="X436" s="299"/>
      <c r="Y436" s="299"/>
      <c r="Z436" s="299"/>
      <c r="AA436" s="299"/>
      <c r="AB436" s="299"/>
      <c r="AC436" s="299"/>
      <c r="AD436" s="299"/>
      <c r="AE436" s="299"/>
      <c r="AF436" s="299"/>
      <c r="AG436" s="299"/>
      <c r="AH436" s="299"/>
      <c r="AI436" s="299"/>
      <c r="AJ436" s="299"/>
      <c r="AK436" s="299"/>
      <c r="AL436" s="299"/>
      <c r="AM436" s="299"/>
      <c r="AN436" s="299"/>
      <c r="AO436" s="299"/>
      <c r="AP436" s="299"/>
      <c r="AQ436" s="299"/>
      <c r="AR436" s="299"/>
      <c r="AS436" s="299"/>
      <c r="AT436" s="299"/>
      <c r="AU436" s="299"/>
      <c r="AV436" s="299"/>
      <c r="AW436" s="299"/>
      <c r="AX436" s="299"/>
      <c r="AY436" s="299"/>
      <c r="AZ436" s="299"/>
      <c r="BA436" s="299"/>
      <c r="BB436" s="299"/>
      <c r="BC436" s="299"/>
      <c r="BD436" s="299"/>
      <c r="BE436" s="299"/>
      <c r="BF436" s="299"/>
      <c r="BG436" s="299"/>
      <c r="BH436" s="299"/>
      <c r="BI436" s="299"/>
      <c r="BJ436" s="299"/>
      <c r="BK436" s="299"/>
      <c r="BL436" s="299"/>
      <c r="BM436" s="299"/>
      <c r="BN436" s="299"/>
      <c r="BO436" s="299"/>
      <c r="BP436" s="299"/>
      <c r="BQ436" s="299"/>
      <c r="BR436" s="299"/>
      <c r="BS436" s="299"/>
      <c r="BT436" s="299"/>
      <c r="BU436" s="299"/>
      <c r="BV436" s="299"/>
      <c r="BW436" s="299"/>
      <c r="BX436" s="299"/>
      <c r="BY436" s="299"/>
      <c r="BZ436" s="299"/>
      <c r="CA436" s="299"/>
    </row>
    <row r="437" spans="1:79" x14ac:dyDescent="0.25">
      <c r="A437" s="299"/>
      <c r="B437" s="299"/>
      <c r="C437" s="299"/>
      <c r="D437" s="299"/>
      <c r="E437" s="299"/>
      <c r="F437" s="299"/>
      <c r="G437" s="299"/>
      <c r="H437" s="299"/>
      <c r="I437" s="299"/>
      <c r="J437" s="299"/>
      <c r="K437" s="299"/>
      <c r="L437" s="299"/>
      <c r="M437" s="299"/>
      <c r="N437" s="299"/>
      <c r="O437" s="299"/>
      <c r="P437" s="299"/>
      <c r="Q437" s="299"/>
      <c r="R437" s="299"/>
      <c r="S437" s="299"/>
      <c r="T437" s="299"/>
      <c r="U437" s="299"/>
      <c r="V437" s="299"/>
      <c r="W437" s="299"/>
      <c r="X437" s="299"/>
      <c r="Y437" s="299"/>
      <c r="Z437" s="299"/>
      <c r="AA437" s="299"/>
      <c r="AB437" s="299"/>
      <c r="AC437" s="299"/>
      <c r="AD437" s="299"/>
      <c r="AE437" s="299"/>
      <c r="AF437" s="299"/>
      <c r="AG437" s="299"/>
      <c r="AH437" s="299"/>
      <c r="AI437" s="299"/>
      <c r="AJ437" s="299"/>
      <c r="AK437" s="299"/>
      <c r="AL437" s="299"/>
      <c r="AM437" s="299"/>
      <c r="AN437" s="299"/>
      <c r="AO437" s="299"/>
      <c r="AP437" s="299"/>
      <c r="AQ437" s="299"/>
      <c r="AR437" s="299"/>
      <c r="AS437" s="299"/>
      <c r="AT437" s="299"/>
      <c r="AU437" s="299"/>
      <c r="AV437" s="299"/>
      <c r="AW437" s="299"/>
      <c r="AX437" s="299"/>
      <c r="AY437" s="299"/>
      <c r="AZ437" s="299"/>
      <c r="BA437" s="299"/>
      <c r="BB437" s="299"/>
      <c r="BC437" s="299"/>
      <c r="BD437" s="299"/>
      <c r="BE437" s="299"/>
      <c r="BF437" s="299"/>
      <c r="BG437" s="299"/>
      <c r="BH437" s="299"/>
      <c r="BI437" s="299"/>
      <c r="BJ437" s="299"/>
      <c r="BK437" s="299"/>
      <c r="BL437" s="299"/>
      <c r="BM437" s="299"/>
      <c r="BN437" s="299"/>
      <c r="BO437" s="299"/>
      <c r="BP437" s="299"/>
      <c r="BQ437" s="299"/>
      <c r="BR437" s="299"/>
      <c r="BS437" s="299"/>
      <c r="BT437" s="299"/>
      <c r="BU437" s="299"/>
      <c r="BV437" s="299"/>
      <c r="BW437" s="299"/>
      <c r="BX437" s="299"/>
      <c r="BY437" s="299"/>
      <c r="BZ437" s="299"/>
      <c r="CA437" s="299"/>
    </row>
    <row r="438" spans="1:79" x14ac:dyDescent="0.25">
      <c r="A438" s="299"/>
      <c r="B438" s="299"/>
      <c r="C438" s="299"/>
      <c r="D438" s="299"/>
      <c r="E438" s="299"/>
      <c r="F438" s="299"/>
      <c r="G438" s="299"/>
      <c r="H438" s="299"/>
      <c r="I438" s="299"/>
      <c r="J438" s="299"/>
      <c r="K438" s="299"/>
      <c r="L438" s="299"/>
      <c r="M438" s="299"/>
      <c r="N438" s="299"/>
      <c r="O438" s="299"/>
      <c r="P438" s="299"/>
      <c r="Q438" s="299"/>
      <c r="R438" s="299"/>
      <c r="S438" s="299"/>
      <c r="T438" s="299"/>
      <c r="U438" s="299"/>
      <c r="V438" s="299"/>
      <c r="W438" s="299"/>
      <c r="X438" s="299"/>
      <c r="Y438" s="299"/>
      <c r="Z438" s="299"/>
      <c r="AA438" s="299"/>
      <c r="AB438" s="299"/>
      <c r="AC438" s="299"/>
      <c r="AD438" s="299"/>
      <c r="AE438" s="299"/>
      <c r="AF438" s="299"/>
      <c r="AG438" s="299"/>
      <c r="AH438" s="299"/>
      <c r="AI438" s="299"/>
      <c r="AJ438" s="299"/>
      <c r="AK438" s="299"/>
      <c r="AL438" s="299"/>
      <c r="AM438" s="299"/>
      <c r="AN438" s="299"/>
      <c r="AO438" s="299"/>
      <c r="AP438" s="299"/>
      <c r="AQ438" s="299"/>
      <c r="AR438" s="299"/>
      <c r="AS438" s="299"/>
      <c r="AT438" s="299"/>
      <c r="AU438" s="299"/>
      <c r="AV438" s="299"/>
      <c r="AW438" s="299"/>
      <c r="AX438" s="299"/>
      <c r="AY438" s="299"/>
      <c r="AZ438" s="299"/>
      <c r="BA438" s="299"/>
      <c r="BB438" s="299"/>
      <c r="BC438" s="299"/>
      <c r="BD438" s="299"/>
      <c r="BE438" s="299"/>
      <c r="BF438" s="299"/>
      <c r="BG438" s="299"/>
      <c r="BH438" s="299"/>
      <c r="BI438" s="299"/>
      <c r="BJ438" s="299"/>
      <c r="BK438" s="299"/>
      <c r="BL438" s="299"/>
      <c r="BM438" s="299"/>
      <c r="BN438" s="299"/>
      <c r="BO438" s="299"/>
      <c r="BP438" s="299"/>
      <c r="BQ438" s="299"/>
      <c r="BR438" s="299"/>
      <c r="BS438" s="299"/>
      <c r="BT438" s="299"/>
      <c r="BU438" s="299"/>
      <c r="BV438" s="299"/>
      <c r="BW438" s="299"/>
      <c r="BX438" s="299"/>
      <c r="BY438" s="299"/>
      <c r="BZ438" s="299"/>
      <c r="CA438" s="299"/>
    </row>
    <row r="439" spans="1:79" x14ac:dyDescent="0.25">
      <c r="A439" s="299"/>
      <c r="B439" s="299"/>
      <c r="C439" s="299"/>
      <c r="D439" s="299"/>
      <c r="E439" s="299"/>
      <c r="F439" s="299"/>
      <c r="G439" s="299"/>
      <c r="H439" s="299"/>
      <c r="I439" s="299"/>
      <c r="J439" s="299"/>
      <c r="K439" s="299"/>
      <c r="L439" s="299"/>
      <c r="M439" s="299"/>
      <c r="N439" s="299"/>
      <c r="O439" s="299"/>
      <c r="P439" s="299"/>
      <c r="Q439" s="299"/>
      <c r="R439" s="299"/>
      <c r="S439" s="299"/>
      <c r="T439" s="299"/>
      <c r="U439" s="299"/>
      <c r="V439" s="299"/>
      <c r="W439" s="299"/>
      <c r="X439" s="299"/>
      <c r="Y439" s="299"/>
      <c r="Z439" s="299"/>
      <c r="AA439" s="299"/>
      <c r="AB439" s="299"/>
      <c r="AC439" s="299"/>
      <c r="AD439" s="299"/>
      <c r="AE439" s="299"/>
      <c r="AF439" s="299"/>
      <c r="AG439" s="299"/>
      <c r="AH439" s="299"/>
      <c r="AI439" s="299"/>
      <c r="AJ439" s="299"/>
      <c r="AK439" s="299"/>
      <c r="AL439" s="299"/>
      <c r="AM439" s="299"/>
      <c r="AN439" s="299"/>
      <c r="AO439" s="299"/>
      <c r="AP439" s="299"/>
      <c r="AQ439" s="299"/>
      <c r="AR439" s="299"/>
      <c r="AS439" s="299"/>
      <c r="AT439" s="299"/>
      <c r="AU439" s="299"/>
      <c r="AV439" s="299"/>
      <c r="AW439" s="299"/>
      <c r="AX439" s="299"/>
      <c r="AY439" s="299"/>
      <c r="AZ439" s="299"/>
      <c r="BA439" s="299"/>
      <c r="BB439" s="299"/>
      <c r="BC439" s="299"/>
      <c r="BD439" s="299"/>
      <c r="BE439" s="299"/>
      <c r="BF439" s="299"/>
      <c r="BG439" s="299"/>
      <c r="BH439" s="299"/>
      <c r="BI439" s="299"/>
      <c r="BJ439" s="299"/>
      <c r="BK439" s="299"/>
      <c r="BL439" s="299"/>
      <c r="BM439" s="299"/>
      <c r="BN439" s="299"/>
      <c r="BO439" s="299"/>
      <c r="BP439" s="299"/>
      <c r="BQ439" s="299"/>
      <c r="BR439" s="299"/>
      <c r="BS439" s="299"/>
      <c r="BT439" s="299"/>
      <c r="BU439" s="299"/>
      <c r="BV439" s="299"/>
      <c r="BW439" s="299"/>
      <c r="BX439" s="299"/>
      <c r="BY439" s="299"/>
      <c r="BZ439" s="299"/>
      <c r="CA439" s="299"/>
    </row>
    <row r="440" spans="1:79" x14ac:dyDescent="0.25">
      <c r="A440" s="299"/>
      <c r="B440" s="299"/>
      <c r="C440" s="299"/>
      <c r="D440" s="299"/>
      <c r="E440" s="299"/>
      <c r="F440" s="299"/>
      <c r="G440" s="299"/>
      <c r="H440" s="299"/>
      <c r="I440" s="299"/>
      <c r="J440" s="299"/>
      <c r="K440" s="299"/>
      <c r="L440" s="299"/>
      <c r="M440" s="299"/>
      <c r="N440" s="299"/>
      <c r="O440" s="299"/>
      <c r="P440" s="299"/>
      <c r="Q440" s="299"/>
      <c r="R440" s="299"/>
      <c r="S440" s="299"/>
      <c r="T440" s="299"/>
      <c r="U440" s="299"/>
      <c r="V440" s="299"/>
      <c r="W440" s="299"/>
      <c r="X440" s="299"/>
      <c r="Y440" s="299"/>
      <c r="Z440" s="299"/>
      <c r="AA440" s="299"/>
      <c r="AB440" s="299"/>
      <c r="AC440" s="299"/>
      <c r="AD440" s="299"/>
      <c r="AE440" s="299"/>
      <c r="AF440" s="299"/>
      <c r="AG440" s="299"/>
      <c r="AH440" s="299"/>
      <c r="AI440" s="299"/>
      <c r="AJ440" s="299"/>
      <c r="AK440" s="299"/>
      <c r="AL440" s="299"/>
      <c r="AM440" s="299"/>
      <c r="AN440" s="299"/>
      <c r="AO440" s="299"/>
      <c r="AP440" s="299"/>
      <c r="AQ440" s="299"/>
      <c r="AR440" s="299"/>
      <c r="AS440" s="299"/>
      <c r="AT440" s="299"/>
      <c r="AU440" s="299"/>
      <c r="AV440" s="299"/>
      <c r="AW440" s="299"/>
      <c r="AX440" s="299"/>
      <c r="AY440" s="299"/>
      <c r="AZ440" s="299"/>
      <c r="BA440" s="299"/>
      <c r="BB440" s="299"/>
      <c r="BC440" s="299"/>
      <c r="BD440" s="299"/>
      <c r="BE440" s="299"/>
      <c r="BF440" s="299"/>
      <c r="BG440" s="299"/>
      <c r="BH440" s="299"/>
      <c r="BI440" s="299"/>
      <c r="BJ440" s="299"/>
      <c r="BK440" s="299"/>
      <c r="BL440" s="299"/>
      <c r="BM440" s="299"/>
      <c r="BN440" s="299"/>
      <c r="BO440" s="299"/>
      <c r="BP440" s="299"/>
      <c r="BQ440" s="299"/>
      <c r="BR440" s="299"/>
      <c r="BS440" s="299"/>
      <c r="BT440" s="299"/>
      <c r="BU440" s="299"/>
      <c r="BV440" s="299"/>
      <c r="BW440" s="299"/>
      <c r="BX440" s="299"/>
      <c r="BY440" s="299"/>
      <c r="BZ440" s="299"/>
      <c r="CA440" s="299"/>
    </row>
    <row r="441" spans="1:79" x14ac:dyDescent="0.25">
      <c r="A441" s="299"/>
      <c r="B441" s="299"/>
      <c r="C441" s="299"/>
      <c r="D441" s="299"/>
      <c r="E441" s="299"/>
      <c r="F441" s="299"/>
      <c r="G441" s="299"/>
      <c r="H441" s="299"/>
      <c r="I441" s="299"/>
      <c r="J441" s="299"/>
      <c r="K441" s="299"/>
      <c r="L441" s="299"/>
      <c r="M441" s="299"/>
      <c r="N441" s="299"/>
      <c r="O441" s="299"/>
      <c r="P441" s="299"/>
      <c r="Q441" s="299"/>
      <c r="R441" s="299"/>
      <c r="S441" s="299"/>
      <c r="T441" s="299"/>
      <c r="U441" s="299"/>
      <c r="V441" s="299"/>
      <c r="W441" s="299"/>
      <c r="X441" s="299"/>
      <c r="Y441" s="299"/>
      <c r="Z441" s="299"/>
      <c r="AA441" s="299"/>
      <c r="AB441" s="299"/>
      <c r="AC441" s="299"/>
      <c r="AD441" s="299"/>
      <c r="AE441" s="299"/>
      <c r="AF441" s="299"/>
      <c r="AG441" s="299"/>
      <c r="AH441" s="299"/>
      <c r="AI441" s="299"/>
      <c r="AJ441" s="299"/>
      <c r="AK441" s="299"/>
      <c r="AL441" s="299"/>
      <c r="AM441" s="299"/>
      <c r="AN441" s="299"/>
      <c r="AO441" s="299"/>
      <c r="AP441" s="299"/>
      <c r="AQ441" s="299"/>
      <c r="AR441" s="299"/>
      <c r="AS441" s="299"/>
      <c r="AT441" s="299"/>
      <c r="AU441" s="299"/>
      <c r="AV441" s="299"/>
      <c r="AW441" s="299"/>
      <c r="AX441" s="299"/>
      <c r="AY441" s="299"/>
      <c r="AZ441" s="299"/>
      <c r="BA441" s="299"/>
      <c r="BB441" s="299"/>
      <c r="BC441" s="299"/>
      <c r="BD441" s="299"/>
      <c r="BE441" s="299"/>
      <c r="BF441" s="299"/>
      <c r="BG441" s="299"/>
      <c r="BH441" s="299"/>
      <c r="BI441" s="299"/>
      <c r="BJ441" s="299"/>
      <c r="BK441" s="299"/>
      <c r="BL441" s="299"/>
      <c r="BM441" s="299"/>
      <c r="BN441" s="299"/>
      <c r="BO441" s="299"/>
      <c r="BP441" s="299"/>
      <c r="BQ441" s="299"/>
      <c r="BR441" s="299"/>
      <c r="BS441" s="299"/>
      <c r="BT441" s="299"/>
      <c r="BU441" s="299"/>
      <c r="BV441" s="299"/>
      <c r="BW441" s="299"/>
      <c r="BX441" s="299"/>
      <c r="BY441" s="299"/>
      <c r="BZ441" s="299"/>
      <c r="CA441" s="299"/>
    </row>
    <row r="442" spans="1:79" x14ac:dyDescent="0.25">
      <c r="A442" s="299"/>
      <c r="B442" s="299"/>
      <c r="C442" s="299"/>
      <c r="D442" s="299"/>
      <c r="E442" s="299"/>
      <c r="F442" s="299"/>
      <c r="G442" s="299"/>
      <c r="H442" s="299"/>
      <c r="I442" s="299"/>
      <c r="J442" s="299"/>
      <c r="K442" s="299"/>
      <c r="L442" s="299"/>
      <c r="M442" s="299"/>
      <c r="N442" s="299"/>
      <c r="O442" s="299"/>
      <c r="P442" s="299"/>
      <c r="Q442" s="299"/>
      <c r="R442" s="299"/>
      <c r="S442" s="299"/>
      <c r="T442" s="299"/>
      <c r="U442" s="299"/>
      <c r="V442" s="299"/>
      <c r="W442" s="299"/>
      <c r="X442" s="299"/>
      <c r="Y442" s="299"/>
      <c r="Z442" s="299"/>
      <c r="AA442" s="299"/>
      <c r="AB442" s="299"/>
      <c r="AC442" s="299"/>
      <c r="AD442" s="299"/>
      <c r="AE442" s="299"/>
      <c r="AF442" s="299"/>
      <c r="AG442" s="299"/>
      <c r="AH442" s="299"/>
      <c r="AI442" s="299"/>
      <c r="AJ442" s="299"/>
      <c r="AK442" s="299"/>
      <c r="AL442" s="299"/>
      <c r="AM442" s="299"/>
      <c r="AN442" s="299"/>
      <c r="AO442" s="299"/>
      <c r="AP442" s="299"/>
      <c r="AQ442" s="299"/>
      <c r="AR442" s="299"/>
      <c r="AS442" s="299"/>
      <c r="AT442" s="299"/>
      <c r="AU442" s="299"/>
      <c r="AV442" s="299"/>
      <c r="AW442" s="299"/>
      <c r="AX442" s="299"/>
      <c r="AY442" s="299"/>
      <c r="AZ442" s="299"/>
      <c r="BA442" s="299"/>
      <c r="BB442" s="299"/>
      <c r="BC442" s="299"/>
      <c r="BD442" s="299"/>
      <c r="BE442" s="299"/>
      <c r="BF442" s="299"/>
      <c r="BG442" s="299"/>
      <c r="BH442" s="299"/>
      <c r="BI442" s="299"/>
      <c r="BJ442" s="299"/>
      <c r="BK442" s="299"/>
      <c r="BL442" s="299"/>
      <c r="BM442" s="299"/>
      <c r="BN442" s="299"/>
      <c r="BO442" s="299"/>
      <c r="BP442" s="299"/>
      <c r="BQ442" s="299"/>
      <c r="BR442" s="299"/>
      <c r="BS442" s="299"/>
      <c r="BT442" s="299"/>
      <c r="BU442" s="299"/>
      <c r="BV442" s="299"/>
      <c r="BW442" s="299"/>
      <c r="BX442" s="299"/>
      <c r="BY442" s="299"/>
      <c r="BZ442" s="299"/>
      <c r="CA442" s="299"/>
    </row>
    <row r="443" spans="1:79" x14ac:dyDescent="0.25">
      <c r="A443" s="299"/>
      <c r="B443" s="299"/>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299"/>
      <c r="AE443" s="299"/>
      <c r="AF443" s="299"/>
      <c r="AG443" s="299"/>
      <c r="AH443" s="299"/>
      <c r="AI443" s="299"/>
      <c r="AJ443" s="299"/>
      <c r="AK443" s="299"/>
      <c r="AL443" s="299"/>
      <c r="AM443" s="299"/>
      <c r="AN443" s="299"/>
      <c r="AO443" s="299"/>
      <c r="AP443" s="299"/>
      <c r="AQ443" s="299"/>
      <c r="AR443" s="299"/>
      <c r="AS443" s="299"/>
      <c r="AT443" s="299"/>
      <c r="AU443" s="299"/>
      <c r="AV443" s="299"/>
      <c r="AW443" s="299"/>
      <c r="AX443" s="299"/>
      <c r="AY443" s="299"/>
      <c r="AZ443" s="299"/>
      <c r="BA443" s="299"/>
      <c r="BB443" s="299"/>
      <c r="BC443" s="299"/>
      <c r="BD443" s="299"/>
      <c r="BE443" s="299"/>
      <c r="BF443" s="299"/>
      <c r="BG443" s="299"/>
      <c r="BH443" s="299"/>
      <c r="BI443" s="299"/>
      <c r="BJ443" s="299"/>
      <c r="BK443" s="299"/>
      <c r="BL443" s="299"/>
      <c r="BM443" s="299"/>
      <c r="BN443" s="299"/>
      <c r="BO443" s="299"/>
      <c r="BP443" s="299"/>
      <c r="BQ443" s="299"/>
      <c r="BR443" s="299"/>
      <c r="BS443" s="299"/>
      <c r="BT443" s="299"/>
      <c r="BU443" s="299"/>
      <c r="BV443" s="299"/>
      <c r="BW443" s="299"/>
      <c r="BX443" s="299"/>
      <c r="BY443" s="299"/>
      <c r="BZ443" s="299"/>
      <c r="CA443" s="299"/>
    </row>
    <row r="444" spans="1:79" x14ac:dyDescent="0.25">
      <c r="A444" s="299"/>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299"/>
      <c r="AE444" s="299"/>
      <c r="AF444" s="299"/>
      <c r="AG444" s="299"/>
      <c r="AH444" s="299"/>
      <c r="AI444" s="299"/>
      <c r="AJ444" s="299"/>
      <c r="AK444" s="299"/>
      <c r="AL444" s="299"/>
      <c r="AM444" s="299"/>
      <c r="AN444" s="299"/>
      <c r="AO444" s="299"/>
      <c r="AP444" s="299"/>
      <c r="AQ444" s="299"/>
      <c r="AR444" s="299"/>
      <c r="AS444" s="299"/>
      <c r="AT444" s="299"/>
      <c r="AU444" s="299"/>
      <c r="AV444" s="299"/>
      <c r="AW444" s="299"/>
      <c r="AX444" s="299"/>
      <c r="AY444" s="299"/>
      <c r="AZ444" s="299"/>
      <c r="BA444" s="299"/>
      <c r="BB444" s="299"/>
      <c r="BC444" s="299"/>
      <c r="BD444" s="299"/>
      <c r="BE444" s="299"/>
      <c r="BF444" s="299"/>
      <c r="BG444" s="299"/>
      <c r="BH444" s="299"/>
      <c r="BI444" s="299"/>
      <c r="BJ444" s="299"/>
      <c r="BK444" s="299"/>
      <c r="BL444" s="299"/>
      <c r="BM444" s="299"/>
      <c r="BN444" s="299"/>
      <c r="BO444" s="299"/>
      <c r="BP444" s="299"/>
      <c r="BQ444" s="299"/>
      <c r="BR444" s="299"/>
      <c r="BS444" s="299"/>
      <c r="BT444" s="299"/>
      <c r="BU444" s="299"/>
      <c r="BV444" s="299"/>
      <c r="BW444" s="299"/>
      <c r="BX444" s="299"/>
      <c r="BY444" s="299"/>
      <c r="BZ444" s="299"/>
      <c r="CA444" s="299"/>
    </row>
    <row r="445" spans="1:79" x14ac:dyDescent="0.25">
      <c r="A445" s="299"/>
      <c r="B445" s="299"/>
      <c r="C445" s="299"/>
      <c r="D445" s="299"/>
      <c r="E445" s="299"/>
      <c r="F445" s="299"/>
      <c r="G445" s="299"/>
      <c r="H445" s="299"/>
      <c r="I445" s="299"/>
      <c r="J445" s="299"/>
      <c r="K445" s="299"/>
      <c r="L445" s="299"/>
      <c r="M445" s="299"/>
      <c r="N445" s="299"/>
      <c r="O445" s="299"/>
      <c r="P445" s="299"/>
      <c r="Q445" s="299"/>
      <c r="R445" s="299"/>
      <c r="S445" s="299"/>
      <c r="T445" s="299"/>
      <c r="U445" s="299"/>
      <c r="V445" s="299"/>
      <c r="W445" s="299"/>
      <c r="X445" s="299"/>
      <c r="Y445" s="299"/>
      <c r="Z445" s="299"/>
      <c r="AA445" s="299"/>
      <c r="AB445" s="299"/>
      <c r="AC445" s="299"/>
      <c r="AD445" s="299"/>
      <c r="AE445" s="299"/>
      <c r="AF445" s="299"/>
      <c r="AG445" s="299"/>
      <c r="AH445" s="299"/>
      <c r="AI445" s="299"/>
      <c r="AJ445" s="299"/>
      <c r="AK445" s="299"/>
      <c r="AL445" s="299"/>
      <c r="AM445" s="299"/>
      <c r="AN445" s="299"/>
      <c r="AO445" s="299"/>
      <c r="AP445" s="299"/>
      <c r="AQ445" s="299"/>
      <c r="AR445" s="299"/>
      <c r="AS445" s="299"/>
      <c r="AT445" s="299"/>
      <c r="AU445" s="299"/>
      <c r="AV445" s="299"/>
      <c r="AW445" s="299"/>
      <c r="AX445" s="299"/>
      <c r="AY445" s="299"/>
      <c r="AZ445" s="299"/>
      <c r="BA445" s="299"/>
      <c r="BB445" s="299"/>
      <c r="BC445" s="299"/>
      <c r="BD445" s="299"/>
      <c r="BE445" s="299"/>
      <c r="BF445" s="299"/>
      <c r="BG445" s="299"/>
      <c r="BH445" s="299"/>
      <c r="BI445" s="299"/>
      <c r="BJ445" s="299"/>
      <c r="BK445" s="299"/>
      <c r="BL445" s="299"/>
      <c r="BM445" s="299"/>
      <c r="BN445" s="299"/>
      <c r="BO445" s="299"/>
      <c r="BP445" s="299"/>
      <c r="BQ445" s="299"/>
      <c r="BR445" s="299"/>
      <c r="BS445" s="299"/>
      <c r="BT445" s="299"/>
      <c r="BU445" s="299"/>
      <c r="BV445" s="299"/>
      <c r="BW445" s="299"/>
      <c r="BX445" s="299"/>
      <c r="BY445" s="299"/>
      <c r="BZ445" s="299"/>
      <c r="CA445" s="299"/>
    </row>
    <row r="446" spans="1:79" x14ac:dyDescent="0.25">
      <c r="A446" s="299"/>
      <c r="B446" s="299"/>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299"/>
      <c r="AE446" s="299"/>
      <c r="AF446" s="299"/>
      <c r="AG446" s="299"/>
      <c r="AH446" s="299"/>
      <c r="AI446" s="299"/>
      <c r="AJ446" s="299"/>
      <c r="AK446" s="299"/>
      <c r="AL446" s="299"/>
      <c r="AM446" s="299"/>
      <c r="AN446" s="299"/>
      <c r="AO446" s="299"/>
      <c r="AP446" s="299"/>
      <c r="AQ446" s="299"/>
      <c r="AR446" s="299"/>
      <c r="AS446" s="299"/>
      <c r="AT446" s="299"/>
      <c r="AU446" s="299"/>
      <c r="AV446" s="299"/>
      <c r="AW446" s="299"/>
      <c r="AX446" s="299"/>
      <c r="AY446" s="299"/>
      <c r="AZ446" s="299"/>
      <c r="BA446" s="299"/>
      <c r="BB446" s="299"/>
      <c r="BC446" s="299"/>
      <c r="BD446" s="299"/>
      <c r="BE446" s="299"/>
      <c r="BF446" s="299"/>
      <c r="BG446" s="299"/>
      <c r="BH446" s="299"/>
      <c r="BI446" s="299"/>
      <c r="BJ446" s="299"/>
      <c r="BK446" s="299"/>
      <c r="BL446" s="299"/>
      <c r="BM446" s="299"/>
      <c r="BN446" s="299"/>
      <c r="BO446" s="299"/>
      <c r="BP446" s="299"/>
      <c r="BQ446" s="299"/>
      <c r="BR446" s="299"/>
      <c r="BS446" s="299"/>
      <c r="BT446" s="299"/>
      <c r="BU446" s="299"/>
      <c r="BV446" s="299"/>
      <c r="BW446" s="299"/>
      <c r="BX446" s="299"/>
      <c r="BY446" s="299"/>
      <c r="BZ446" s="299"/>
      <c r="CA446" s="299"/>
    </row>
    <row r="447" spans="1:79" x14ac:dyDescent="0.25">
      <c r="A447" s="299"/>
      <c r="B447" s="299"/>
      <c r="C447" s="299"/>
      <c r="D447" s="299"/>
      <c r="E447" s="299"/>
      <c r="F447" s="299"/>
      <c r="G447" s="299"/>
      <c r="H447" s="299"/>
      <c r="I447" s="299"/>
      <c r="J447" s="299"/>
      <c r="K447" s="299"/>
      <c r="L447" s="299"/>
      <c r="M447" s="299"/>
      <c r="N447" s="299"/>
      <c r="O447" s="299"/>
      <c r="P447" s="299"/>
      <c r="Q447" s="299"/>
      <c r="R447" s="299"/>
      <c r="S447" s="299"/>
      <c r="T447" s="299"/>
      <c r="U447" s="299"/>
      <c r="V447" s="299"/>
      <c r="W447" s="299"/>
      <c r="X447" s="299"/>
      <c r="Y447" s="299"/>
      <c r="Z447" s="299"/>
      <c r="AA447" s="299"/>
      <c r="AB447" s="299"/>
      <c r="AC447" s="299"/>
      <c r="AD447" s="299"/>
      <c r="AE447" s="299"/>
      <c r="AF447" s="299"/>
      <c r="AG447" s="299"/>
      <c r="AH447" s="299"/>
      <c r="AI447" s="299"/>
      <c r="AJ447" s="299"/>
      <c r="AK447" s="299"/>
      <c r="AL447" s="299"/>
      <c r="AM447" s="299"/>
      <c r="AN447" s="299"/>
      <c r="AO447" s="299"/>
      <c r="AP447" s="299"/>
      <c r="AQ447" s="299"/>
      <c r="AR447" s="299"/>
      <c r="AS447" s="299"/>
      <c r="AT447" s="299"/>
      <c r="AU447" s="299"/>
      <c r="AV447" s="299"/>
      <c r="AW447" s="299"/>
      <c r="AX447" s="299"/>
      <c r="AY447" s="299"/>
      <c r="AZ447" s="299"/>
      <c r="BA447" s="299"/>
      <c r="BB447" s="299"/>
      <c r="BC447" s="299"/>
      <c r="BD447" s="299"/>
      <c r="BE447" s="299"/>
      <c r="BF447" s="299"/>
      <c r="BG447" s="299"/>
      <c r="BH447" s="299"/>
      <c r="BI447" s="299"/>
      <c r="BJ447" s="299"/>
      <c r="BK447" s="299"/>
      <c r="BL447" s="299"/>
      <c r="BM447" s="299"/>
      <c r="BN447" s="299"/>
      <c r="BO447" s="299"/>
      <c r="BP447" s="299"/>
      <c r="BQ447" s="299"/>
      <c r="BR447" s="299"/>
      <c r="BS447" s="299"/>
      <c r="BT447" s="299"/>
      <c r="BU447" s="299"/>
      <c r="BV447" s="299"/>
      <c r="BW447" s="299"/>
      <c r="BX447" s="299"/>
      <c r="BY447" s="299"/>
      <c r="BZ447" s="299"/>
      <c r="CA447" s="299"/>
    </row>
    <row r="448" spans="1:79" x14ac:dyDescent="0.25">
      <c r="A448" s="299"/>
      <c r="B448" s="299"/>
      <c r="C448" s="299"/>
      <c r="D448" s="299"/>
      <c r="E448" s="299"/>
      <c r="F448" s="299"/>
      <c r="G448" s="299"/>
      <c r="H448" s="299"/>
      <c r="I448" s="299"/>
      <c r="J448" s="299"/>
      <c r="K448" s="299"/>
      <c r="L448" s="299"/>
      <c r="M448" s="299"/>
      <c r="N448" s="299"/>
      <c r="O448" s="299"/>
      <c r="P448" s="299"/>
      <c r="Q448" s="299"/>
      <c r="R448" s="299"/>
      <c r="S448" s="299"/>
      <c r="T448" s="299"/>
      <c r="U448" s="299"/>
      <c r="V448" s="299"/>
      <c r="W448" s="299"/>
      <c r="X448" s="299"/>
      <c r="Y448" s="299"/>
      <c r="Z448" s="299"/>
      <c r="AA448" s="299"/>
      <c r="AB448" s="299"/>
      <c r="AC448" s="299"/>
      <c r="AD448" s="299"/>
      <c r="AE448" s="299"/>
      <c r="AF448" s="299"/>
      <c r="AG448" s="299"/>
      <c r="AH448" s="299"/>
      <c r="AI448" s="299"/>
      <c r="AJ448" s="299"/>
      <c r="AK448" s="299"/>
      <c r="AL448" s="299"/>
      <c r="AM448" s="299"/>
      <c r="AN448" s="299"/>
      <c r="AO448" s="299"/>
      <c r="AP448" s="299"/>
      <c r="AQ448" s="299"/>
      <c r="AR448" s="299"/>
      <c r="AS448" s="299"/>
      <c r="AT448" s="299"/>
      <c r="AU448" s="299"/>
      <c r="AV448" s="299"/>
      <c r="AW448" s="299"/>
      <c r="AX448" s="299"/>
      <c r="AY448" s="299"/>
      <c r="AZ448" s="299"/>
      <c r="BA448" s="299"/>
      <c r="BB448" s="299"/>
      <c r="BC448" s="299"/>
      <c r="BD448" s="299"/>
      <c r="BE448" s="299"/>
      <c r="BF448" s="299"/>
      <c r="BG448" s="299"/>
      <c r="BH448" s="299"/>
      <c r="BI448" s="299"/>
      <c r="BJ448" s="299"/>
      <c r="BK448" s="299"/>
      <c r="BL448" s="299"/>
      <c r="BM448" s="299"/>
      <c r="BN448" s="299"/>
      <c r="BO448" s="299"/>
      <c r="BP448" s="299"/>
      <c r="BQ448" s="299"/>
      <c r="BR448" s="299"/>
      <c r="BS448" s="299"/>
      <c r="BT448" s="299"/>
      <c r="BU448" s="299"/>
      <c r="BV448" s="299"/>
      <c r="BW448" s="299"/>
      <c r="BX448" s="299"/>
      <c r="BY448" s="299"/>
      <c r="BZ448" s="299"/>
      <c r="CA448" s="299"/>
    </row>
    <row r="449" spans="1:79" x14ac:dyDescent="0.25">
      <c r="A449" s="299"/>
      <c r="B449" s="299"/>
      <c r="C449" s="299"/>
      <c r="D449" s="299"/>
      <c r="E449" s="299"/>
      <c r="F449" s="299"/>
      <c r="G449" s="299"/>
      <c r="H449" s="299"/>
      <c r="I449" s="299"/>
      <c r="J449" s="299"/>
      <c r="K449" s="299"/>
      <c r="L449" s="299"/>
      <c r="M449" s="299"/>
      <c r="N449" s="299"/>
      <c r="O449" s="299"/>
      <c r="P449" s="299"/>
      <c r="Q449" s="299"/>
      <c r="R449" s="299"/>
      <c r="S449" s="299"/>
      <c r="T449" s="299"/>
      <c r="U449" s="299"/>
      <c r="V449" s="299"/>
      <c r="W449" s="299"/>
      <c r="X449" s="299"/>
      <c r="Y449" s="299"/>
      <c r="Z449" s="299"/>
      <c r="AA449" s="299"/>
      <c r="AB449" s="299"/>
      <c r="AC449" s="299"/>
      <c r="AD449" s="299"/>
      <c r="AE449" s="299"/>
      <c r="AF449" s="299"/>
      <c r="AG449" s="299"/>
      <c r="AH449" s="299"/>
      <c r="AI449" s="299"/>
      <c r="AJ449" s="299"/>
      <c r="AK449" s="299"/>
      <c r="AL449" s="299"/>
      <c r="AM449" s="299"/>
      <c r="AN449" s="299"/>
      <c r="AO449" s="299"/>
      <c r="AP449" s="299"/>
      <c r="AQ449" s="299"/>
      <c r="AR449" s="299"/>
      <c r="AS449" s="299"/>
      <c r="AT449" s="299"/>
      <c r="AU449" s="299"/>
      <c r="AV449" s="299"/>
      <c r="AW449" s="299"/>
      <c r="AX449" s="299"/>
      <c r="AY449" s="299"/>
      <c r="AZ449" s="299"/>
      <c r="BA449" s="299"/>
      <c r="BB449" s="299"/>
      <c r="BC449" s="299"/>
      <c r="BD449" s="299"/>
      <c r="BE449" s="299"/>
      <c r="BF449" s="299"/>
      <c r="BG449" s="299"/>
      <c r="BH449" s="299"/>
      <c r="BI449" s="299"/>
      <c r="BJ449" s="299"/>
      <c r="BK449" s="299"/>
      <c r="BL449" s="299"/>
      <c r="BM449" s="299"/>
      <c r="BN449" s="299"/>
      <c r="BO449" s="299"/>
      <c r="BP449" s="299"/>
      <c r="BQ449" s="299"/>
      <c r="BR449" s="299"/>
      <c r="BS449" s="299"/>
      <c r="BT449" s="299"/>
      <c r="BU449" s="299"/>
      <c r="BV449" s="299"/>
      <c r="BW449" s="299"/>
      <c r="BX449" s="299"/>
      <c r="BY449" s="299"/>
      <c r="BZ449" s="299"/>
      <c r="CA449" s="299"/>
    </row>
    <row r="450" spans="1:79" x14ac:dyDescent="0.25">
      <c r="A450" s="299"/>
      <c r="B450" s="299"/>
      <c r="C450" s="299"/>
      <c r="D450" s="299"/>
      <c r="E450" s="299"/>
      <c r="F450" s="299"/>
      <c r="G450" s="299"/>
      <c r="H450" s="299"/>
      <c r="I450" s="299"/>
      <c r="J450" s="299"/>
      <c r="K450" s="299"/>
      <c r="L450" s="299"/>
      <c r="M450" s="299"/>
      <c r="N450" s="299"/>
      <c r="O450" s="299"/>
      <c r="P450" s="299"/>
      <c r="Q450" s="299"/>
      <c r="R450" s="299"/>
      <c r="S450" s="299"/>
      <c r="T450" s="299"/>
      <c r="U450" s="299"/>
      <c r="V450" s="299"/>
      <c r="W450" s="299"/>
      <c r="X450" s="299"/>
      <c r="Y450" s="299"/>
      <c r="Z450" s="299"/>
      <c r="AA450" s="299"/>
      <c r="AB450" s="299"/>
      <c r="AC450" s="299"/>
      <c r="AD450" s="299"/>
      <c r="AE450" s="299"/>
      <c r="AF450" s="299"/>
      <c r="AG450" s="299"/>
      <c r="AH450" s="299"/>
      <c r="AI450" s="299"/>
      <c r="AJ450" s="299"/>
      <c r="AK450" s="299"/>
      <c r="AL450" s="299"/>
      <c r="AM450" s="299"/>
      <c r="AN450" s="299"/>
      <c r="AO450" s="299"/>
      <c r="AP450" s="299"/>
      <c r="AQ450" s="299"/>
      <c r="AR450" s="299"/>
      <c r="AS450" s="299"/>
      <c r="AT450" s="299"/>
      <c r="AU450" s="299"/>
      <c r="AV450" s="299"/>
      <c r="AW450" s="299"/>
      <c r="AX450" s="299"/>
      <c r="AY450" s="299"/>
      <c r="AZ450" s="299"/>
      <c r="BA450" s="299"/>
      <c r="BB450" s="299"/>
      <c r="BC450" s="299"/>
      <c r="BD450" s="299"/>
      <c r="BE450" s="299"/>
      <c r="BF450" s="299"/>
      <c r="BG450" s="299"/>
      <c r="BH450" s="299"/>
      <c r="BI450" s="299"/>
      <c r="BJ450" s="299"/>
      <c r="BK450" s="299"/>
      <c r="BL450" s="299"/>
      <c r="BM450" s="299"/>
      <c r="BN450" s="299"/>
      <c r="BO450" s="299"/>
      <c r="BP450" s="299"/>
      <c r="BQ450" s="299"/>
      <c r="BR450" s="299"/>
      <c r="BS450" s="299"/>
      <c r="BT450" s="299"/>
      <c r="BU450" s="299"/>
      <c r="BV450" s="299"/>
      <c r="BW450" s="299"/>
      <c r="BX450" s="299"/>
      <c r="BY450" s="299"/>
      <c r="BZ450" s="299"/>
      <c r="CA450" s="299"/>
    </row>
    <row r="451" spans="1:79" x14ac:dyDescent="0.25">
      <c r="A451" s="299"/>
      <c r="B451" s="299"/>
      <c r="C451" s="299"/>
      <c r="D451" s="299"/>
      <c r="E451" s="299"/>
      <c r="F451" s="299"/>
      <c r="G451" s="299"/>
      <c r="H451" s="299"/>
      <c r="I451" s="299"/>
      <c r="J451" s="299"/>
      <c r="K451" s="299"/>
      <c r="L451" s="299"/>
      <c r="M451" s="299"/>
      <c r="N451" s="299"/>
      <c r="O451" s="299"/>
      <c r="P451" s="299"/>
      <c r="Q451" s="299"/>
      <c r="R451" s="299"/>
      <c r="S451" s="299"/>
      <c r="T451" s="299"/>
      <c r="U451" s="299"/>
      <c r="V451" s="299"/>
      <c r="W451" s="299"/>
      <c r="X451" s="299"/>
      <c r="Y451" s="299"/>
      <c r="Z451" s="299"/>
      <c r="AA451" s="299"/>
      <c r="AB451" s="299"/>
      <c r="AC451" s="299"/>
      <c r="AD451" s="299"/>
      <c r="AE451" s="299"/>
      <c r="AF451" s="299"/>
      <c r="AG451" s="299"/>
      <c r="AH451" s="299"/>
      <c r="AI451" s="299"/>
      <c r="AJ451" s="299"/>
      <c r="AK451" s="299"/>
      <c r="AL451" s="299"/>
      <c r="AM451" s="299"/>
      <c r="AN451" s="299"/>
      <c r="AO451" s="299"/>
      <c r="AP451" s="299"/>
      <c r="AQ451" s="299"/>
      <c r="AR451" s="299"/>
      <c r="AS451" s="299"/>
      <c r="AT451" s="299"/>
      <c r="AU451" s="299"/>
      <c r="AV451" s="299"/>
      <c r="AW451" s="299"/>
      <c r="AX451" s="299"/>
      <c r="AY451" s="299"/>
      <c r="AZ451" s="299"/>
      <c r="BA451" s="299"/>
      <c r="BB451" s="299"/>
      <c r="BC451" s="299"/>
      <c r="BD451" s="299"/>
      <c r="BE451" s="299"/>
      <c r="BF451" s="299"/>
      <c r="BG451" s="299"/>
      <c r="BH451" s="299"/>
      <c r="BI451" s="299"/>
      <c r="BJ451" s="299"/>
      <c r="BK451" s="299"/>
      <c r="BL451" s="299"/>
      <c r="BM451" s="299"/>
      <c r="BN451" s="299"/>
      <c r="BO451" s="299"/>
      <c r="BP451" s="299"/>
      <c r="BQ451" s="299"/>
      <c r="BR451" s="299"/>
      <c r="BS451" s="299"/>
      <c r="BT451" s="299"/>
      <c r="BU451" s="299"/>
      <c r="BV451" s="299"/>
      <c r="BW451" s="299"/>
      <c r="BX451" s="299"/>
      <c r="BY451" s="299"/>
      <c r="BZ451" s="299"/>
      <c r="CA451" s="299"/>
    </row>
    <row r="452" spans="1:79" x14ac:dyDescent="0.25">
      <c r="A452" s="299"/>
      <c r="B452" s="299"/>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c r="AA452" s="299"/>
      <c r="AB452" s="299"/>
      <c r="AC452" s="299"/>
      <c r="AD452" s="299"/>
      <c r="AE452" s="299"/>
      <c r="AF452" s="299"/>
      <c r="AG452" s="299"/>
      <c r="AH452" s="299"/>
      <c r="AI452" s="299"/>
      <c r="AJ452" s="299"/>
      <c r="AK452" s="299"/>
      <c r="AL452" s="299"/>
      <c r="AM452" s="299"/>
      <c r="AN452" s="299"/>
      <c r="AO452" s="299"/>
      <c r="AP452" s="299"/>
      <c r="AQ452" s="299"/>
      <c r="AR452" s="299"/>
      <c r="AS452" s="299"/>
      <c r="AT452" s="299"/>
      <c r="AU452" s="299"/>
      <c r="AV452" s="299"/>
      <c r="AW452" s="299"/>
      <c r="AX452" s="299"/>
      <c r="AY452" s="299"/>
      <c r="AZ452" s="299"/>
      <c r="BA452" s="299"/>
      <c r="BB452" s="299"/>
      <c r="BC452" s="299"/>
      <c r="BD452" s="299"/>
      <c r="BE452" s="299"/>
      <c r="BF452" s="299"/>
      <c r="BG452" s="299"/>
      <c r="BH452" s="299"/>
      <c r="BI452" s="299"/>
      <c r="BJ452" s="299"/>
      <c r="BK452" s="299"/>
      <c r="BL452" s="299"/>
      <c r="BM452" s="299"/>
      <c r="BN452" s="299"/>
      <c r="BO452" s="299"/>
      <c r="BP452" s="299"/>
      <c r="BQ452" s="299"/>
      <c r="BR452" s="299"/>
      <c r="BS452" s="299"/>
      <c r="BT452" s="299"/>
      <c r="BU452" s="299"/>
      <c r="BV452" s="299"/>
      <c r="BW452" s="299"/>
      <c r="BX452" s="299"/>
      <c r="BY452" s="299"/>
      <c r="BZ452" s="299"/>
      <c r="CA452" s="299"/>
    </row>
    <row r="453" spans="1:79" x14ac:dyDescent="0.25">
      <c r="A453" s="299"/>
      <c r="B453" s="299"/>
      <c r="C453" s="299"/>
      <c r="D453" s="299"/>
      <c r="E453" s="299"/>
      <c r="F453" s="299"/>
      <c r="G453" s="299"/>
      <c r="H453" s="299"/>
      <c r="I453" s="299"/>
      <c r="J453" s="299"/>
      <c r="K453" s="299"/>
      <c r="L453" s="299"/>
      <c r="M453" s="299"/>
      <c r="N453" s="299"/>
      <c r="O453" s="299"/>
      <c r="P453" s="299"/>
      <c r="Q453" s="299"/>
      <c r="R453" s="299"/>
      <c r="S453" s="299"/>
      <c r="T453" s="299"/>
      <c r="U453" s="299"/>
      <c r="V453" s="299"/>
      <c r="W453" s="299"/>
      <c r="X453" s="299"/>
      <c r="Y453" s="299"/>
      <c r="Z453" s="299"/>
      <c r="AA453" s="299"/>
      <c r="AB453" s="299"/>
      <c r="AC453" s="299"/>
      <c r="AD453" s="299"/>
      <c r="AE453" s="299"/>
      <c r="AF453" s="299"/>
      <c r="AG453" s="299"/>
      <c r="AH453" s="299"/>
      <c r="AI453" s="299"/>
      <c r="AJ453" s="299"/>
      <c r="AK453" s="299"/>
      <c r="AL453" s="299"/>
      <c r="AM453" s="299"/>
      <c r="AN453" s="299"/>
      <c r="AO453" s="299"/>
      <c r="AP453" s="299"/>
      <c r="AQ453" s="299"/>
      <c r="AR453" s="299"/>
      <c r="AS453" s="299"/>
      <c r="AT453" s="299"/>
      <c r="AU453" s="299"/>
      <c r="AV453" s="299"/>
      <c r="AW453" s="299"/>
      <c r="AX453" s="299"/>
      <c r="AY453" s="299"/>
      <c r="AZ453" s="299"/>
      <c r="BA453" s="299"/>
      <c r="BB453" s="299"/>
      <c r="BC453" s="299"/>
      <c r="BD453" s="299"/>
      <c r="BE453" s="299"/>
      <c r="BF453" s="299"/>
      <c r="BG453" s="299"/>
      <c r="BH453" s="299"/>
      <c r="BI453" s="299"/>
      <c r="BJ453" s="299"/>
      <c r="BK453" s="299"/>
      <c r="BL453" s="299"/>
      <c r="BM453" s="299"/>
      <c r="BN453" s="299"/>
      <c r="BO453" s="299"/>
      <c r="BP453" s="299"/>
      <c r="BQ453" s="299"/>
      <c r="BR453" s="299"/>
      <c r="BS453" s="299"/>
      <c r="BT453" s="299"/>
      <c r="BU453" s="299"/>
      <c r="BV453" s="299"/>
      <c r="BW453" s="299"/>
      <c r="BX453" s="299"/>
      <c r="BY453" s="299"/>
      <c r="BZ453" s="299"/>
      <c r="CA453" s="299"/>
    </row>
    <row r="454" spans="1:79" x14ac:dyDescent="0.25">
      <c r="A454" s="299"/>
      <c r="B454" s="299"/>
      <c r="C454" s="299"/>
      <c r="D454" s="299"/>
      <c r="E454" s="299"/>
      <c r="F454" s="299"/>
      <c r="G454" s="299"/>
      <c r="H454" s="299"/>
      <c r="I454" s="299"/>
      <c r="J454" s="299"/>
      <c r="K454" s="299"/>
      <c r="L454" s="299"/>
      <c r="M454" s="299"/>
      <c r="N454" s="299"/>
      <c r="O454" s="299"/>
      <c r="P454" s="299"/>
      <c r="Q454" s="299"/>
      <c r="R454" s="299"/>
      <c r="S454" s="299"/>
      <c r="T454" s="299"/>
      <c r="U454" s="299"/>
      <c r="V454" s="299"/>
      <c r="W454" s="299"/>
      <c r="X454" s="299"/>
      <c r="Y454" s="299"/>
      <c r="Z454" s="299"/>
      <c r="AA454" s="299"/>
      <c r="AB454" s="299"/>
      <c r="AC454" s="299"/>
      <c r="AD454" s="299"/>
      <c r="AE454" s="299"/>
      <c r="AF454" s="299"/>
      <c r="AG454" s="299"/>
      <c r="AH454" s="299"/>
      <c r="AI454" s="299"/>
      <c r="AJ454" s="299"/>
      <c r="AK454" s="299"/>
      <c r="AL454" s="299"/>
      <c r="AM454" s="299"/>
      <c r="AN454" s="299"/>
      <c r="AO454" s="299"/>
      <c r="AP454" s="299"/>
      <c r="AQ454" s="299"/>
      <c r="AR454" s="299"/>
      <c r="AS454" s="299"/>
      <c r="AT454" s="299"/>
      <c r="AU454" s="299"/>
      <c r="AV454" s="299"/>
      <c r="AW454" s="299"/>
      <c r="AX454" s="299"/>
      <c r="AY454" s="299"/>
      <c r="AZ454" s="299"/>
      <c r="BA454" s="299"/>
      <c r="BB454" s="299"/>
      <c r="BC454" s="299"/>
      <c r="BD454" s="299"/>
      <c r="BE454" s="299"/>
      <c r="BF454" s="299"/>
      <c r="BG454" s="299"/>
      <c r="BH454" s="299"/>
      <c r="BI454" s="299"/>
      <c r="BJ454" s="299"/>
      <c r="BK454" s="299"/>
      <c r="BL454" s="299"/>
      <c r="BM454" s="299"/>
      <c r="BN454" s="299"/>
      <c r="BO454" s="299"/>
      <c r="BP454" s="299"/>
      <c r="BQ454" s="299"/>
      <c r="BR454" s="299"/>
      <c r="BS454" s="299"/>
      <c r="BT454" s="299"/>
      <c r="BU454" s="299"/>
      <c r="BV454" s="299"/>
      <c r="BW454" s="299"/>
      <c r="BX454" s="299"/>
      <c r="BY454" s="299"/>
      <c r="BZ454" s="299"/>
      <c r="CA454" s="299"/>
    </row>
    <row r="455" spans="1:79" x14ac:dyDescent="0.25">
      <c r="A455" s="299"/>
      <c r="B455" s="299"/>
      <c r="C455" s="299"/>
      <c r="D455" s="299"/>
      <c r="E455" s="299"/>
      <c r="F455" s="299"/>
      <c r="G455" s="299"/>
      <c r="H455" s="299"/>
      <c r="I455" s="299"/>
      <c r="J455" s="299"/>
      <c r="K455" s="299"/>
      <c r="L455" s="299"/>
      <c r="M455" s="299"/>
      <c r="N455" s="299"/>
      <c r="O455" s="299"/>
      <c r="P455" s="299"/>
      <c r="Q455" s="299"/>
      <c r="R455" s="299"/>
      <c r="S455" s="299"/>
      <c r="T455" s="299"/>
      <c r="U455" s="299"/>
      <c r="V455" s="299"/>
      <c r="W455" s="299"/>
      <c r="X455" s="299"/>
      <c r="Y455" s="299"/>
      <c r="Z455" s="299"/>
      <c r="AA455" s="299"/>
      <c r="AB455" s="299"/>
      <c r="AC455" s="299"/>
      <c r="AD455" s="299"/>
      <c r="AE455" s="299"/>
      <c r="AF455" s="299"/>
      <c r="AG455" s="299"/>
      <c r="AH455" s="299"/>
      <c r="AI455" s="299"/>
      <c r="AJ455" s="299"/>
      <c r="AK455" s="299"/>
      <c r="AL455" s="299"/>
      <c r="AM455" s="299"/>
      <c r="AN455" s="299"/>
      <c r="AO455" s="299"/>
      <c r="AP455" s="299"/>
      <c r="AQ455" s="299"/>
      <c r="AR455" s="299"/>
      <c r="AS455" s="299"/>
      <c r="AT455" s="299"/>
      <c r="AU455" s="299"/>
      <c r="AV455" s="299"/>
      <c r="AW455" s="299"/>
      <c r="AX455" s="299"/>
      <c r="AY455" s="299"/>
      <c r="AZ455" s="299"/>
      <c r="BA455" s="299"/>
      <c r="BB455" s="299"/>
      <c r="BC455" s="299"/>
      <c r="BD455" s="299"/>
      <c r="BE455" s="299"/>
      <c r="BF455" s="299"/>
      <c r="BG455" s="299"/>
      <c r="BH455" s="299"/>
      <c r="BI455" s="299"/>
      <c r="BJ455" s="299"/>
      <c r="BK455" s="299"/>
      <c r="BL455" s="299"/>
      <c r="BM455" s="299"/>
      <c r="BN455" s="299"/>
      <c r="BO455" s="299"/>
      <c r="BP455" s="299"/>
      <c r="BQ455" s="299"/>
      <c r="BR455" s="299"/>
      <c r="BS455" s="299"/>
      <c r="BT455" s="299"/>
      <c r="BU455" s="299"/>
      <c r="BV455" s="299"/>
      <c r="BW455" s="299"/>
      <c r="BX455" s="299"/>
      <c r="BY455" s="299"/>
      <c r="BZ455" s="299"/>
      <c r="CA455" s="299"/>
    </row>
    <row r="456" spans="1:79" x14ac:dyDescent="0.25">
      <c r="A456" s="299"/>
      <c r="B456" s="299"/>
      <c r="C456" s="299"/>
      <c r="D456" s="299"/>
      <c r="E456" s="299"/>
      <c r="F456" s="299"/>
      <c r="G456" s="299"/>
      <c r="H456" s="299"/>
      <c r="I456" s="299"/>
      <c r="J456" s="299"/>
      <c r="K456" s="299"/>
      <c r="L456" s="299"/>
      <c r="M456" s="299"/>
      <c r="N456" s="299"/>
      <c r="O456" s="299"/>
      <c r="P456" s="299"/>
      <c r="Q456" s="299"/>
      <c r="R456" s="299"/>
      <c r="S456" s="299"/>
      <c r="T456" s="299"/>
      <c r="U456" s="299"/>
      <c r="V456" s="299"/>
      <c r="W456" s="299"/>
      <c r="X456" s="299"/>
      <c r="Y456" s="299"/>
      <c r="Z456" s="299"/>
      <c r="AA456" s="299"/>
      <c r="AB456" s="299"/>
      <c r="AC456" s="299"/>
      <c r="AD456" s="299"/>
      <c r="AE456" s="299"/>
      <c r="AF456" s="299"/>
      <c r="AG456" s="299"/>
      <c r="AH456" s="299"/>
      <c r="AI456" s="299"/>
      <c r="AJ456" s="299"/>
      <c r="AK456" s="299"/>
      <c r="AL456" s="299"/>
      <c r="AM456" s="299"/>
      <c r="AN456" s="299"/>
      <c r="AO456" s="299"/>
      <c r="AP456" s="299"/>
      <c r="AQ456" s="299"/>
      <c r="AR456" s="299"/>
      <c r="AS456" s="299"/>
      <c r="AT456" s="299"/>
      <c r="AU456" s="299"/>
      <c r="AV456" s="299"/>
      <c r="AW456" s="299"/>
      <c r="AX456" s="299"/>
      <c r="AY456" s="299"/>
      <c r="AZ456" s="299"/>
      <c r="BA456" s="299"/>
      <c r="BB456" s="299"/>
      <c r="BC456" s="299"/>
      <c r="BD456" s="299"/>
      <c r="BE456" s="299"/>
      <c r="BF456" s="299"/>
      <c r="BG456" s="299"/>
      <c r="BH456" s="299"/>
      <c r="BI456" s="299"/>
      <c r="BJ456" s="299"/>
      <c r="BK456" s="299"/>
      <c r="BL456" s="299"/>
      <c r="BM456" s="299"/>
      <c r="BN456" s="299"/>
      <c r="BO456" s="299"/>
      <c r="BP456" s="299"/>
      <c r="BQ456" s="299"/>
      <c r="BR456" s="299"/>
      <c r="BS456" s="299"/>
      <c r="BT456" s="299"/>
      <c r="BU456" s="299"/>
      <c r="BV456" s="299"/>
      <c r="BW456" s="299"/>
      <c r="BX456" s="299"/>
      <c r="BY456" s="299"/>
      <c r="BZ456" s="299"/>
      <c r="CA456" s="299"/>
    </row>
    <row r="457" spans="1:79" x14ac:dyDescent="0.25">
      <c r="A457" s="299"/>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299"/>
      <c r="AE457" s="299"/>
      <c r="AF457" s="299"/>
      <c r="AG457" s="299"/>
      <c r="AH457" s="299"/>
      <c r="AI457" s="299"/>
      <c r="AJ457" s="299"/>
      <c r="AK457" s="299"/>
      <c r="AL457" s="299"/>
      <c r="AM457" s="299"/>
      <c r="AN457" s="299"/>
      <c r="AO457" s="299"/>
      <c r="AP457" s="299"/>
      <c r="AQ457" s="299"/>
      <c r="AR457" s="299"/>
      <c r="AS457" s="299"/>
      <c r="AT457" s="299"/>
      <c r="AU457" s="299"/>
      <c r="AV457" s="299"/>
      <c r="AW457" s="299"/>
      <c r="AX457" s="299"/>
      <c r="AY457" s="299"/>
      <c r="AZ457" s="299"/>
      <c r="BA457" s="299"/>
      <c r="BB457" s="299"/>
      <c r="BC457" s="299"/>
      <c r="BD457" s="299"/>
      <c r="BE457" s="299"/>
      <c r="BF457" s="299"/>
      <c r="BG457" s="299"/>
      <c r="BH457" s="299"/>
      <c r="BI457" s="299"/>
      <c r="BJ457" s="299"/>
      <c r="BK457" s="299"/>
      <c r="BL457" s="299"/>
      <c r="BM457" s="299"/>
      <c r="BN457" s="299"/>
      <c r="BO457" s="299"/>
      <c r="BP457" s="299"/>
      <c r="BQ457" s="299"/>
      <c r="BR457" s="299"/>
      <c r="BS457" s="299"/>
      <c r="BT457" s="299"/>
      <c r="BU457" s="299"/>
      <c r="BV457" s="299"/>
      <c r="BW457" s="299"/>
      <c r="BX457" s="299"/>
      <c r="BY457" s="299"/>
      <c r="BZ457" s="299"/>
      <c r="CA457" s="299"/>
    </row>
    <row r="458" spans="1:79" x14ac:dyDescent="0.25">
      <c r="A458" s="299"/>
      <c r="B458" s="299"/>
      <c r="C458" s="299"/>
      <c r="D458" s="299"/>
      <c r="E458" s="299"/>
      <c r="F458" s="299"/>
      <c r="G458" s="299"/>
      <c r="H458" s="299"/>
      <c r="I458" s="299"/>
      <c r="J458" s="299"/>
      <c r="K458" s="299"/>
      <c r="L458" s="299"/>
      <c r="M458" s="299"/>
      <c r="N458" s="299"/>
      <c r="O458" s="299"/>
      <c r="P458" s="299"/>
      <c r="Q458" s="299"/>
      <c r="R458" s="299"/>
      <c r="S458" s="299"/>
      <c r="T458" s="299"/>
      <c r="U458" s="299"/>
      <c r="V458" s="299"/>
      <c r="W458" s="299"/>
      <c r="X458" s="299"/>
      <c r="Y458" s="299"/>
      <c r="Z458" s="299"/>
      <c r="AA458" s="299"/>
      <c r="AB458" s="299"/>
      <c r="AC458" s="299"/>
      <c r="AD458" s="299"/>
      <c r="AE458" s="299"/>
      <c r="AF458" s="299"/>
      <c r="AG458" s="299"/>
      <c r="AH458" s="299"/>
      <c r="AI458" s="299"/>
      <c r="AJ458" s="299"/>
      <c r="AK458" s="299"/>
      <c r="AL458" s="299"/>
      <c r="AM458" s="299"/>
      <c r="AN458" s="299"/>
      <c r="AO458" s="299"/>
      <c r="AP458" s="299"/>
      <c r="AQ458" s="299"/>
      <c r="AR458" s="299"/>
      <c r="AS458" s="299"/>
      <c r="AT458" s="299"/>
      <c r="AU458" s="299"/>
      <c r="AV458" s="299"/>
      <c r="AW458" s="299"/>
      <c r="AX458" s="299"/>
      <c r="AY458" s="299"/>
      <c r="AZ458" s="299"/>
      <c r="BA458" s="299"/>
      <c r="BB458" s="299"/>
      <c r="BC458" s="299"/>
      <c r="BD458" s="299"/>
      <c r="BE458" s="299"/>
      <c r="BF458" s="299"/>
      <c r="BG458" s="299"/>
      <c r="BH458" s="299"/>
      <c r="BI458" s="299"/>
      <c r="BJ458" s="299"/>
      <c r="BK458" s="299"/>
      <c r="BL458" s="299"/>
      <c r="BM458" s="299"/>
      <c r="BN458" s="299"/>
      <c r="BO458" s="299"/>
      <c r="BP458" s="299"/>
      <c r="BQ458" s="299"/>
      <c r="BR458" s="299"/>
      <c r="BS458" s="299"/>
      <c r="BT458" s="299"/>
      <c r="BU458" s="299"/>
      <c r="BV458" s="299"/>
      <c r="BW458" s="299"/>
      <c r="BX458" s="299"/>
      <c r="BY458" s="299"/>
      <c r="BZ458" s="299"/>
      <c r="CA458" s="299"/>
    </row>
    <row r="459" spans="1:79" x14ac:dyDescent="0.25">
      <c r="A459" s="299"/>
      <c r="B459" s="299"/>
      <c r="C459" s="299"/>
      <c r="D459" s="299"/>
      <c r="E459" s="299"/>
      <c r="F459" s="299"/>
      <c r="G459" s="299"/>
      <c r="H459" s="299"/>
      <c r="I459" s="299"/>
      <c r="J459" s="299"/>
      <c r="K459" s="299"/>
      <c r="L459" s="299"/>
      <c r="M459" s="299"/>
      <c r="N459" s="299"/>
      <c r="O459" s="299"/>
      <c r="P459" s="299"/>
      <c r="Q459" s="299"/>
      <c r="R459" s="299"/>
      <c r="S459" s="299"/>
      <c r="T459" s="299"/>
      <c r="U459" s="299"/>
      <c r="V459" s="299"/>
      <c r="W459" s="299"/>
      <c r="X459" s="299"/>
      <c r="Y459" s="299"/>
      <c r="Z459" s="299"/>
      <c r="AA459" s="299"/>
      <c r="AB459" s="299"/>
      <c r="AC459" s="299"/>
      <c r="AD459" s="299"/>
      <c r="AE459" s="299"/>
      <c r="AF459" s="299"/>
      <c r="AG459" s="299"/>
      <c r="AH459" s="299"/>
      <c r="AI459" s="299"/>
      <c r="AJ459" s="299"/>
      <c r="AK459" s="299"/>
      <c r="AL459" s="299"/>
      <c r="AM459" s="299"/>
      <c r="AN459" s="299"/>
      <c r="AO459" s="299"/>
      <c r="AP459" s="299"/>
      <c r="AQ459" s="299"/>
      <c r="AR459" s="299"/>
      <c r="AS459" s="299"/>
      <c r="AT459" s="299"/>
      <c r="AU459" s="299"/>
      <c r="AV459" s="299"/>
      <c r="AW459" s="299"/>
      <c r="AX459" s="299"/>
      <c r="AY459" s="299"/>
      <c r="AZ459" s="299"/>
      <c r="BA459" s="299"/>
      <c r="BB459" s="299"/>
      <c r="BC459" s="299"/>
      <c r="BD459" s="299"/>
      <c r="BE459" s="299"/>
      <c r="BF459" s="299"/>
      <c r="BG459" s="299"/>
      <c r="BH459" s="299"/>
      <c r="BI459" s="299"/>
      <c r="BJ459" s="299"/>
      <c r="BK459" s="299"/>
      <c r="BL459" s="299"/>
      <c r="BM459" s="299"/>
      <c r="BN459" s="299"/>
      <c r="BO459" s="299"/>
      <c r="BP459" s="299"/>
      <c r="BQ459" s="299"/>
      <c r="BR459" s="299"/>
      <c r="BS459" s="299"/>
      <c r="BT459" s="299"/>
      <c r="BU459" s="299"/>
      <c r="BV459" s="299"/>
      <c r="BW459" s="299"/>
      <c r="BX459" s="299"/>
      <c r="BY459" s="299"/>
      <c r="BZ459" s="299"/>
      <c r="CA459" s="299"/>
    </row>
    <row r="460" spans="1:79" x14ac:dyDescent="0.25">
      <c r="A460" s="299"/>
      <c r="B460" s="299"/>
      <c r="C460" s="299"/>
      <c r="D460" s="299"/>
      <c r="E460" s="299"/>
      <c r="F460" s="299"/>
      <c r="G460" s="299"/>
      <c r="H460" s="299"/>
      <c r="I460" s="299"/>
      <c r="J460" s="299"/>
      <c r="K460" s="299"/>
      <c r="L460" s="299"/>
      <c r="M460" s="299"/>
      <c r="N460" s="299"/>
      <c r="O460" s="299"/>
      <c r="P460" s="299"/>
      <c r="Q460" s="299"/>
      <c r="R460" s="299"/>
      <c r="S460" s="299"/>
      <c r="T460" s="299"/>
      <c r="U460" s="299"/>
      <c r="V460" s="299"/>
      <c r="W460" s="299"/>
      <c r="X460" s="299"/>
      <c r="Y460" s="299"/>
      <c r="Z460" s="299"/>
      <c r="AA460" s="299"/>
      <c r="AB460" s="299"/>
      <c r="AC460" s="299"/>
      <c r="AD460" s="299"/>
      <c r="AE460" s="299"/>
      <c r="AF460" s="299"/>
      <c r="AG460" s="299"/>
      <c r="AH460" s="299"/>
      <c r="AI460" s="299"/>
      <c r="AJ460" s="299"/>
      <c r="AK460" s="299"/>
      <c r="AL460" s="299"/>
      <c r="AM460" s="299"/>
      <c r="AN460" s="299"/>
      <c r="AO460" s="299"/>
      <c r="AP460" s="299"/>
      <c r="AQ460" s="299"/>
      <c r="AR460" s="299"/>
      <c r="AS460" s="299"/>
      <c r="AT460" s="299"/>
      <c r="AU460" s="299"/>
      <c r="AV460" s="299"/>
      <c r="AW460" s="299"/>
      <c r="AX460" s="299"/>
      <c r="AY460" s="299"/>
      <c r="AZ460" s="299"/>
      <c r="BA460" s="299"/>
      <c r="BB460" s="299"/>
      <c r="BC460" s="299"/>
      <c r="BD460" s="299"/>
      <c r="BE460" s="299"/>
      <c r="BF460" s="299"/>
      <c r="BG460" s="299"/>
      <c r="BH460" s="299"/>
      <c r="BI460" s="299"/>
      <c r="BJ460" s="299"/>
      <c r="BK460" s="299"/>
      <c r="BL460" s="299"/>
      <c r="BM460" s="299"/>
      <c r="BN460" s="299"/>
      <c r="BO460" s="299"/>
      <c r="BP460" s="299"/>
      <c r="BQ460" s="299"/>
      <c r="BR460" s="299"/>
      <c r="BS460" s="299"/>
      <c r="BT460" s="299"/>
      <c r="BU460" s="299"/>
      <c r="BV460" s="299"/>
      <c r="BW460" s="299"/>
      <c r="BX460" s="299"/>
      <c r="BY460" s="299"/>
      <c r="BZ460" s="299"/>
      <c r="CA460" s="299"/>
    </row>
    <row r="461" spans="1:79" x14ac:dyDescent="0.25">
      <c r="A461" s="299"/>
      <c r="B461" s="299"/>
      <c r="C461" s="299"/>
      <c r="D461" s="299"/>
      <c r="E461" s="299"/>
      <c r="F461" s="299"/>
      <c r="G461" s="299"/>
      <c r="H461" s="299"/>
      <c r="I461" s="299"/>
      <c r="J461" s="299"/>
      <c r="K461" s="299"/>
      <c r="L461" s="299"/>
      <c r="M461" s="299"/>
      <c r="N461" s="299"/>
      <c r="O461" s="299"/>
      <c r="P461" s="299"/>
      <c r="Q461" s="299"/>
      <c r="R461" s="299"/>
      <c r="S461" s="299"/>
      <c r="T461" s="299"/>
      <c r="U461" s="299"/>
      <c r="V461" s="299"/>
      <c r="W461" s="299"/>
      <c r="X461" s="299"/>
      <c r="Y461" s="299"/>
      <c r="Z461" s="299"/>
      <c r="AA461" s="299"/>
      <c r="AB461" s="299"/>
      <c r="AC461" s="299"/>
      <c r="AD461" s="299"/>
      <c r="AE461" s="299"/>
      <c r="AF461" s="299"/>
      <c r="AG461" s="299"/>
      <c r="AH461" s="299"/>
      <c r="AI461" s="299"/>
      <c r="AJ461" s="299"/>
      <c r="AK461" s="299"/>
      <c r="AL461" s="299"/>
      <c r="AM461" s="299"/>
      <c r="AN461" s="299"/>
      <c r="AO461" s="299"/>
      <c r="AP461" s="299"/>
      <c r="AQ461" s="299"/>
      <c r="AR461" s="299"/>
      <c r="AS461" s="299"/>
      <c r="AT461" s="299"/>
      <c r="AU461" s="299"/>
      <c r="AV461" s="299"/>
      <c r="AW461" s="299"/>
      <c r="AX461" s="299"/>
      <c r="AY461" s="299"/>
      <c r="AZ461" s="299"/>
      <c r="BA461" s="299"/>
      <c r="BB461" s="299"/>
      <c r="BC461" s="299"/>
      <c r="BD461" s="299"/>
      <c r="BE461" s="299"/>
      <c r="BF461" s="299"/>
      <c r="BG461" s="299"/>
      <c r="BH461" s="299"/>
      <c r="BI461" s="299"/>
      <c r="BJ461" s="299"/>
      <c r="BK461" s="299"/>
      <c r="BL461" s="299"/>
      <c r="BM461" s="299"/>
      <c r="BN461" s="299"/>
      <c r="BO461" s="299"/>
      <c r="BP461" s="299"/>
      <c r="BQ461" s="299"/>
      <c r="BR461" s="299"/>
      <c r="BS461" s="299"/>
      <c r="BT461" s="299"/>
      <c r="BU461" s="299"/>
      <c r="BV461" s="299"/>
      <c r="BW461" s="299"/>
      <c r="BX461" s="299"/>
      <c r="BY461" s="299"/>
      <c r="BZ461" s="299"/>
      <c r="CA461" s="299"/>
    </row>
    <row r="462" spans="1:79" x14ac:dyDescent="0.25">
      <c r="A462" s="299"/>
      <c r="B462" s="299"/>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c r="AA462" s="299"/>
      <c r="AB462" s="299"/>
      <c r="AC462" s="299"/>
      <c r="AD462" s="299"/>
      <c r="AE462" s="299"/>
      <c r="AF462" s="299"/>
      <c r="AG462" s="299"/>
      <c r="AH462" s="299"/>
      <c r="AI462" s="299"/>
      <c r="AJ462" s="299"/>
      <c r="AK462" s="299"/>
      <c r="AL462" s="299"/>
      <c r="AM462" s="299"/>
      <c r="AN462" s="299"/>
      <c r="AO462" s="299"/>
      <c r="AP462" s="299"/>
      <c r="AQ462" s="299"/>
      <c r="AR462" s="299"/>
      <c r="AS462" s="299"/>
      <c r="AT462" s="299"/>
      <c r="AU462" s="299"/>
      <c r="AV462" s="299"/>
      <c r="AW462" s="299"/>
      <c r="AX462" s="299"/>
      <c r="AY462" s="299"/>
      <c r="AZ462" s="299"/>
      <c r="BA462" s="299"/>
      <c r="BB462" s="299"/>
      <c r="BC462" s="299"/>
      <c r="BD462" s="299"/>
      <c r="BE462" s="299"/>
      <c r="BF462" s="299"/>
      <c r="BG462" s="299"/>
      <c r="BH462" s="299"/>
      <c r="BI462" s="299"/>
      <c r="BJ462" s="299"/>
      <c r="BK462" s="299"/>
      <c r="BL462" s="299"/>
      <c r="BM462" s="299"/>
      <c r="BN462" s="299"/>
      <c r="BO462" s="299"/>
      <c r="BP462" s="299"/>
      <c r="BQ462" s="299"/>
      <c r="BR462" s="299"/>
      <c r="BS462" s="299"/>
      <c r="BT462" s="299"/>
      <c r="BU462" s="299"/>
      <c r="BV462" s="299"/>
      <c r="BW462" s="299"/>
      <c r="BX462" s="299"/>
      <c r="BY462" s="299"/>
      <c r="BZ462" s="299"/>
      <c r="CA462" s="299"/>
    </row>
    <row r="463" spans="1:79" x14ac:dyDescent="0.25">
      <c r="A463" s="299"/>
      <c r="B463" s="299"/>
      <c r="C463" s="299"/>
      <c r="D463" s="299"/>
      <c r="E463" s="299"/>
      <c r="F463" s="299"/>
      <c r="G463" s="299"/>
      <c r="H463" s="299"/>
      <c r="I463" s="299"/>
      <c r="J463" s="299"/>
      <c r="K463" s="299"/>
      <c r="L463" s="299"/>
      <c r="M463" s="299"/>
      <c r="N463" s="299"/>
      <c r="O463" s="299"/>
      <c r="P463" s="299"/>
      <c r="Q463" s="299"/>
      <c r="R463" s="299"/>
      <c r="S463" s="299"/>
      <c r="T463" s="299"/>
      <c r="U463" s="299"/>
      <c r="V463" s="299"/>
      <c r="W463" s="299"/>
      <c r="X463" s="299"/>
      <c r="Y463" s="299"/>
      <c r="Z463" s="299"/>
      <c r="AA463" s="299"/>
      <c r="AB463" s="299"/>
      <c r="AC463" s="299"/>
      <c r="AD463" s="299"/>
      <c r="AE463" s="299"/>
      <c r="AF463" s="299"/>
      <c r="AG463" s="299"/>
      <c r="AH463" s="299"/>
      <c r="AI463" s="299"/>
      <c r="AJ463" s="299"/>
      <c r="AK463" s="299"/>
      <c r="AL463" s="299"/>
      <c r="AM463" s="299"/>
      <c r="AN463" s="299"/>
      <c r="AO463" s="299"/>
      <c r="AP463" s="299"/>
      <c r="AQ463" s="299"/>
      <c r="AR463" s="299"/>
      <c r="AS463" s="299"/>
      <c r="AT463" s="299"/>
      <c r="AU463" s="299"/>
      <c r="AV463" s="299"/>
      <c r="AW463" s="299"/>
      <c r="AX463" s="299"/>
      <c r="AY463" s="299"/>
      <c r="AZ463" s="299"/>
      <c r="BA463" s="299"/>
      <c r="BB463" s="299"/>
      <c r="BC463" s="299"/>
      <c r="BD463" s="299"/>
      <c r="BE463" s="299"/>
      <c r="BF463" s="299"/>
      <c r="BG463" s="299"/>
      <c r="BH463" s="299"/>
      <c r="BI463" s="299"/>
      <c r="BJ463" s="299"/>
      <c r="BK463" s="299"/>
      <c r="BL463" s="299"/>
      <c r="BM463" s="299"/>
      <c r="BN463" s="299"/>
      <c r="BO463" s="299"/>
      <c r="BP463" s="299"/>
      <c r="BQ463" s="299"/>
      <c r="BR463" s="299"/>
      <c r="BS463" s="299"/>
      <c r="BT463" s="299"/>
      <c r="BU463" s="299"/>
      <c r="BV463" s="299"/>
      <c r="BW463" s="299"/>
      <c r="BX463" s="299"/>
      <c r="BY463" s="299"/>
      <c r="BZ463" s="299"/>
      <c r="CA463" s="299"/>
    </row>
    <row r="464" spans="1:79" x14ac:dyDescent="0.25">
      <c r="A464" s="299"/>
      <c r="B464" s="299"/>
      <c r="C464" s="299"/>
      <c r="D464" s="299"/>
      <c r="E464" s="299"/>
      <c r="F464" s="299"/>
      <c r="G464" s="299"/>
      <c r="H464" s="299"/>
      <c r="I464" s="299"/>
      <c r="J464" s="299"/>
      <c r="K464" s="299"/>
      <c r="L464" s="299"/>
      <c r="M464" s="299"/>
      <c r="N464" s="299"/>
      <c r="O464" s="299"/>
      <c r="P464" s="299"/>
      <c r="Q464" s="299"/>
      <c r="R464" s="299"/>
      <c r="S464" s="299"/>
      <c r="T464" s="299"/>
      <c r="U464" s="299"/>
      <c r="V464" s="299"/>
      <c r="W464" s="299"/>
      <c r="X464" s="299"/>
      <c r="Y464" s="299"/>
      <c r="Z464" s="299"/>
      <c r="AA464" s="299"/>
      <c r="AB464" s="299"/>
      <c r="AC464" s="299"/>
      <c r="AD464" s="299"/>
      <c r="AE464" s="299"/>
      <c r="AF464" s="299"/>
      <c r="AG464" s="299"/>
      <c r="AH464" s="299"/>
      <c r="AI464" s="299"/>
      <c r="AJ464" s="299"/>
      <c r="AK464" s="299"/>
      <c r="AL464" s="299"/>
      <c r="AM464" s="299"/>
      <c r="AN464" s="299"/>
      <c r="AO464" s="299"/>
      <c r="AP464" s="299"/>
      <c r="AQ464" s="299"/>
      <c r="AR464" s="299"/>
      <c r="AS464" s="299"/>
      <c r="AT464" s="299"/>
      <c r="AU464" s="299"/>
      <c r="AV464" s="299"/>
      <c r="AW464" s="299"/>
      <c r="AX464" s="299"/>
      <c r="AY464" s="299"/>
      <c r="AZ464" s="299"/>
      <c r="BA464" s="299"/>
      <c r="BB464" s="299"/>
      <c r="BC464" s="299"/>
      <c r="BD464" s="299"/>
      <c r="BE464" s="299"/>
      <c r="BF464" s="299"/>
      <c r="BG464" s="299"/>
      <c r="BH464" s="299"/>
      <c r="BI464" s="299"/>
      <c r="BJ464" s="299"/>
      <c r="BK464" s="299"/>
      <c r="BL464" s="299"/>
      <c r="BM464" s="299"/>
      <c r="BN464" s="299"/>
      <c r="BO464" s="299"/>
      <c r="BP464" s="299"/>
      <c r="BQ464" s="299"/>
      <c r="BR464" s="299"/>
      <c r="BS464" s="299"/>
      <c r="BT464" s="299"/>
      <c r="BU464" s="299"/>
      <c r="BV464" s="299"/>
      <c r="BW464" s="299"/>
      <c r="BX464" s="299"/>
      <c r="BY464" s="299"/>
      <c r="BZ464" s="299"/>
      <c r="CA464" s="299"/>
    </row>
    <row r="465" spans="1:79" x14ac:dyDescent="0.25">
      <c r="A465" s="299"/>
      <c r="B465" s="299"/>
      <c r="C465" s="299"/>
      <c r="D465" s="299"/>
      <c r="E465" s="299"/>
      <c r="F465" s="299"/>
      <c r="G465" s="299"/>
      <c r="H465" s="299"/>
      <c r="I465" s="299"/>
      <c r="J465" s="299"/>
      <c r="K465" s="299"/>
      <c r="L465" s="299"/>
      <c r="M465" s="299"/>
      <c r="N465" s="299"/>
      <c r="O465" s="299"/>
      <c r="P465" s="299"/>
      <c r="Q465" s="299"/>
      <c r="R465" s="299"/>
      <c r="S465" s="299"/>
      <c r="T465" s="299"/>
      <c r="U465" s="299"/>
      <c r="V465" s="299"/>
      <c r="W465" s="299"/>
      <c r="X465" s="299"/>
      <c r="Y465" s="299"/>
      <c r="Z465" s="299"/>
      <c r="AA465" s="299"/>
      <c r="AB465" s="299"/>
      <c r="AC465" s="299"/>
      <c r="AD465" s="299"/>
      <c r="AE465" s="299"/>
      <c r="AF465" s="299"/>
      <c r="AG465" s="299"/>
      <c r="AH465" s="299"/>
      <c r="AI465" s="299"/>
      <c r="AJ465" s="299"/>
      <c r="AK465" s="299"/>
      <c r="AL465" s="299"/>
      <c r="AM465" s="299"/>
      <c r="AN465" s="299"/>
      <c r="AO465" s="299"/>
      <c r="AP465" s="299"/>
      <c r="AQ465" s="299"/>
      <c r="AR465" s="299"/>
      <c r="AS465" s="299"/>
      <c r="AT465" s="299"/>
      <c r="AU465" s="299"/>
      <c r="AV465" s="299"/>
      <c r="AW465" s="299"/>
      <c r="AX465" s="299"/>
      <c r="AY465" s="299"/>
      <c r="AZ465" s="299"/>
      <c r="BA465" s="299"/>
      <c r="BB465" s="299"/>
      <c r="BC465" s="299"/>
      <c r="BD465" s="299"/>
      <c r="BE465" s="299"/>
      <c r="BF465" s="299"/>
      <c r="BG465" s="299"/>
      <c r="BH465" s="299"/>
      <c r="BI465" s="299"/>
      <c r="BJ465" s="299"/>
      <c r="BK465" s="299"/>
      <c r="BL465" s="299"/>
      <c r="BM465" s="299"/>
      <c r="BN465" s="299"/>
      <c r="BO465" s="299"/>
      <c r="BP465" s="299"/>
      <c r="BQ465" s="299"/>
      <c r="BR465" s="299"/>
      <c r="BS465" s="299"/>
      <c r="BT465" s="299"/>
      <c r="BU465" s="299"/>
      <c r="BV465" s="299"/>
      <c r="BW465" s="299"/>
      <c r="BX465" s="299"/>
      <c r="BY465" s="299"/>
      <c r="BZ465" s="299"/>
      <c r="CA465" s="299"/>
    </row>
    <row r="466" spans="1:79" x14ac:dyDescent="0.25">
      <c r="A466" s="299"/>
      <c r="B466" s="299"/>
      <c r="C466" s="299"/>
      <c r="D466" s="299"/>
      <c r="E466" s="299"/>
      <c r="F466" s="299"/>
      <c r="G466" s="299"/>
      <c r="H466" s="299"/>
      <c r="I466" s="299"/>
      <c r="J466" s="299"/>
      <c r="K466" s="299"/>
      <c r="L466" s="299"/>
      <c r="M466" s="299"/>
      <c r="N466" s="299"/>
      <c r="O466" s="299"/>
      <c r="P466" s="299"/>
      <c r="Q466" s="299"/>
      <c r="R466" s="299"/>
      <c r="S466" s="299"/>
      <c r="T466" s="299"/>
      <c r="U466" s="299"/>
      <c r="V466" s="299"/>
      <c r="W466" s="299"/>
      <c r="X466" s="299"/>
      <c r="Y466" s="299"/>
      <c r="Z466" s="299"/>
      <c r="AA466" s="299"/>
      <c r="AB466" s="299"/>
      <c r="AC466" s="299"/>
      <c r="AD466" s="299"/>
      <c r="AE466" s="299"/>
      <c r="AF466" s="299"/>
      <c r="AG466" s="299"/>
      <c r="AH466" s="299"/>
      <c r="AI466" s="299"/>
      <c r="AJ466" s="299"/>
      <c r="AK466" s="299"/>
      <c r="AL466" s="299"/>
      <c r="AM466" s="299"/>
      <c r="AN466" s="299"/>
      <c r="AO466" s="299"/>
      <c r="AP466" s="299"/>
      <c r="AQ466" s="299"/>
      <c r="AR466" s="299"/>
      <c r="AS466" s="299"/>
      <c r="AT466" s="299"/>
      <c r="AU466" s="299"/>
      <c r="AV466" s="299"/>
      <c r="AW466" s="299"/>
      <c r="AX466" s="299"/>
      <c r="AY466" s="299"/>
      <c r="AZ466" s="299"/>
      <c r="BA466" s="299"/>
      <c r="BB466" s="299"/>
      <c r="BC466" s="299"/>
      <c r="BD466" s="299"/>
      <c r="BE466" s="299"/>
      <c r="BF466" s="299"/>
      <c r="BG466" s="299"/>
      <c r="BH466" s="299"/>
      <c r="BI466" s="299"/>
      <c r="BJ466" s="299"/>
      <c r="BK466" s="299"/>
      <c r="BL466" s="299"/>
      <c r="BM466" s="299"/>
      <c r="BN466" s="299"/>
      <c r="BO466" s="299"/>
      <c r="BP466" s="299"/>
      <c r="BQ466" s="299"/>
      <c r="BR466" s="299"/>
      <c r="BS466" s="299"/>
      <c r="BT466" s="299"/>
      <c r="BU466" s="299"/>
      <c r="BV466" s="299"/>
      <c r="BW466" s="299"/>
      <c r="BX466" s="299"/>
      <c r="BY466" s="299"/>
      <c r="BZ466" s="299"/>
      <c r="CA466" s="299"/>
    </row>
    <row r="467" spans="1:79" x14ac:dyDescent="0.25">
      <c r="A467" s="299"/>
      <c r="B467" s="299"/>
      <c r="C467" s="299"/>
      <c r="D467" s="299"/>
      <c r="E467" s="299"/>
      <c r="F467" s="299"/>
      <c r="G467" s="299"/>
      <c r="H467" s="299"/>
      <c r="I467" s="299"/>
      <c r="J467" s="299"/>
      <c r="K467" s="299"/>
      <c r="L467" s="299"/>
      <c r="M467" s="299"/>
      <c r="N467" s="299"/>
      <c r="O467" s="299"/>
      <c r="P467" s="299"/>
      <c r="Q467" s="299"/>
      <c r="R467" s="299"/>
      <c r="S467" s="299"/>
      <c r="T467" s="299"/>
      <c r="U467" s="299"/>
      <c r="V467" s="299"/>
      <c r="W467" s="299"/>
      <c r="X467" s="299"/>
      <c r="Y467" s="299"/>
      <c r="Z467" s="299"/>
      <c r="AA467" s="299"/>
      <c r="AB467" s="299"/>
      <c r="AC467" s="299"/>
      <c r="AD467" s="299"/>
      <c r="AE467" s="299"/>
      <c r="AF467" s="299"/>
      <c r="AG467" s="299"/>
      <c r="AH467" s="299"/>
      <c r="AI467" s="299"/>
      <c r="AJ467" s="299"/>
      <c r="AK467" s="299"/>
      <c r="AL467" s="299"/>
      <c r="AM467" s="299"/>
      <c r="AN467" s="299"/>
      <c r="AO467" s="299"/>
      <c r="AP467" s="299"/>
      <c r="AQ467" s="299"/>
      <c r="AR467" s="299"/>
      <c r="AS467" s="299"/>
      <c r="AT467" s="299"/>
      <c r="AU467" s="299"/>
      <c r="AV467" s="299"/>
      <c r="AW467" s="299"/>
      <c r="AX467" s="299"/>
      <c r="AY467" s="299"/>
      <c r="AZ467" s="299"/>
      <c r="BA467" s="299"/>
      <c r="BB467" s="299"/>
      <c r="BC467" s="299"/>
      <c r="BD467" s="299"/>
      <c r="BE467" s="299"/>
      <c r="BF467" s="299"/>
      <c r="BG467" s="299"/>
      <c r="BH467" s="299"/>
      <c r="BI467" s="299"/>
      <c r="BJ467" s="299"/>
      <c r="BK467" s="299"/>
      <c r="BL467" s="299"/>
      <c r="BM467" s="299"/>
      <c r="BN467" s="299"/>
      <c r="BO467" s="299"/>
      <c r="BP467" s="299"/>
      <c r="BQ467" s="299"/>
      <c r="BR467" s="299"/>
      <c r="BS467" s="299"/>
      <c r="BT467" s="299"/>
      <c r="BU467" s="299"/>
      <c r="BV467" s="299"/>
      <c r="BW467" s="299"/>
      <c r="BX467" s="299"/>
      <c r="BY467" s="299"/>
      <c r="BZ467" s="299"/>
      <c r="CA467" s="299"/>
    </row>
    <row r="468" spans="1:79" x14ac:dyDescent="0.25">
      <c r="A468" s="299"/>
      <c r="B468" s="299"/>
      <c r="C468" s="299"/>
      <c r="D468" s="299"/>
      <c r="E468" s="299"/>
      <c r="F468" s="299"/>
      <c r="G468" s="299"/>
      <c r="H468" s="299"/>
      <c r="I468" s="299"/>
      <c r="J468" s="299"/>
      <c r="K468" s="299"/>
      <c r="L468" s="299"/>
      <c r="M468" s="299"/>
      <c r="N468" s="299"/>
      <c r="O468" s="299"/>
      <c r="P468" s="299"/>
      <c r="Q468" s="299"/>
      <c r="R468" s="299"/>
      <c r="S468" s="299"/>
      <c r="T468" s="299"/>
      <c r="U468" s="299"/>
      <c r="V468" s="299"/>
      <c r="W468" s="299"/>
      <c r="X468" s="299"/>
      <c r="Y468" s="299"/>
      <c r="Z468" s="299"/>
      <c r="AA468" s="299"/>
      <c r="AB468" s="299"/>
      <c r="AC468" s="299"/>
      <c r="AD468" s="299"/>
      <c r="AE468" s="299"/>
      <c r="AF468" s="299"/>
      <c r="AG468" s="299"/>
      <c r="AH468" s="299"/>
      <c r="AI468" s="299"/>
      <c r="AJ468" s="299"/>
      <c r="AK468" s="299"/>
      <c r="AL468" s="299"/>
      <c r="AM468" s="299"/>
      <c r="AN468" s="299"/>
      <c r="AO468" s="299"/>
      <c r="AP468" s="299"/>
      <c r="AQ468" s="299"/>
      <c r="AR468" s="299"/>
      <c r="AS468" s="299"/>
      <c r="AT468" s="299"/>
      <c r="AU468" s="299"/>
      <c r="AV468" s="299"/>
      <c r="AW468" s="299"/>
      <c r="AX468" s="299"/>
      <c r="AY468" s="299"/>
      <c r="AZ468" s="299"/>
      <c r="BA468" s="299"/>
      <c r="BB468" s="299"/>
      <c r="BC468" s="299"/>
      <c r="BD468" s="299"/>
      <c r="BE468" s="299"/>
      <c r="BF468" s="299"/>
      <c r="BG468" s="299"/>
      <c r="BH468" s="299"/>
      <c r="BI468" s="299"/>
      <c r="BJ468" s="299"/>
      <c r="BK468" s="299"/>
      <c r="BL468" s="299"/>
      <c r="BM468" s="299"/>
      <c r="BN468" s="299"/>
      <c r="BO468" s="299"/>
      <c r="BP468" s="299"/>
      <c r="BQ468" s="299"/>
      <c r="BR468" s="299"/>
      <c r="BS468" s="299"/>
      <c r="BT468" s="299"/>
      <c r="BU468" s="299"/>
      <c r="BV468" s="299"/>
      <c r="BW468" s="299"/>
      <c r="BX468" s="299"/>
      <c r="BY468" s="299"/>
      <c r="BZ468" s="299"/>
      <c r="CA468" s="299"/>
    </row>
    <row r="469" spans="1:79" x14ac:dyDescent="0.25">
      <c r="A469" s="299"/>
      <c r="B469" s="299"/>
      <c r="C469" s="299"/>
      <c r="D469" s="299"/>
      <c r="E469" s="299"/>
      <c r="F469" s="299"/>
      <c r="G469" s="299"/>
      <c r="H469" s="299"/>
      <c r="I469" s="299"/>
      <c r="J469" s="299"/>
      <c r="K469" s="299"/>
      <c r="L469" s="299"/>
      <c r="M469" s="299"/>
      <c r="N469" s="299"/>
      <c r="O469" s="299"/>
      <c r="P469" s="299"/>
      <c r="Q469" s="299"/>
      <c r="R469" s="299"/>
      <c r="S469" s="299"/>
      <c r="T469" s="299"/>
      <c r="U469" s="299"/>
      <c r="V469" s="299"/>
      <c r="W469" s="299"/>
      <c r="X469" s="299"/>
      <c r="Y469" s="299"/>
      <c r="Z469" s="299"/>
      <c r="AA469" s="299"/>
      <c r="AB469" s="299"/>
      <c r="AC469" s="299"/>
      <c r="AD469" s="299"/>
      <c r="AE469" s="299"/>
      <c r="AF469" s="299"/>
      <c r="AG469" s="299"/>
      <c r="AH469" s="299"/>
      <c r="AI469" s="299"/>
      <c r="AJ469" s="299"/>
      <c r="AK469" s="299"/>
      <c r="AL469" s="299"/>
      <c r="AM469" s="299"/>
      <c r="AN469" s="299"/>
      <c r="AO469" s="299"/>
      <c r="AP469" s="299"/>
      <c r="AQ469" s="299"/>
      <c r="AR469" s="299"/>
      <c r="AS469" s="299"/>
      <c r="AT469" s="299"/>
      <c r="AU469" s="299"/>
      <c r="AV469" s="299"/>
      <c r="AW469" s="299"/>
      <c r="AX469" s="299"/>
      <c r="AY469" s="299"/>
      <c r="AZ469" s="299"/>
      <c r="BA469" s="299"/>
      <c r="BB469" s="299"/>
      <c r="BC469" s="299"/>
      <c r="BD469" s="299"/>
      <c r="BE469" s="299"/>
      <c r="BF469" s="299"/>
      <c r="BG469" s="299"/>
      <c r="BH469" s="299"/>
      <c r="BI469" s="299"/>
      <c r="BJ469" s="299"/>
      <c r="BK469" s="299"/>
      <c r="BL469" s="299"/>
      <c r="BM469" s="299"/>
      <c r="BN469" s="299"/>
      <c r="BO469" s="299"/>
      <c r="BP469" s="299"/>
      <c r="BQ469" s="299"/>
      <c r="BR469" s="299"/>
      <c r="BS469" s="299"/>
      <c r="BT469" s="299"/>
      <c r="BU469" s="299"/>
      <c r="BV469" s="299"/>
      <c r="BW469" s="299"/>
      <c r="BX469" s="299"/>
      <c r="BY469" s="299"/>
      <c r="BZ469" s="299"/>
      <c r="CA469" s="299"/>
    </row>
    <row r="470" spans="1:79" x14ac:dyDescent="0.25">
      <c r="A470" s="299"/>
      <c r="B470" s="299"/>
      <c r="C470" s="299"/>
      <c r="D470" s="299"/>
      <c r="E470" s="299"/>
      <c r="F470" s="299"/>
      <c r="G470" s="299"/>
      <c r="H470" s="299"/>
      <c r="I470" s="299"/>
      <c r="J470" s="299"/>
      <c r="K470" s="299"/>
      <c r="L470" s="299"/>
      <c r="M470" s="299"/>
      <c r="N470" s="299"/>
      <c r="O470" s="299"/>
      <c r="P470" s="299"/>
      <c r="Q470" s="299"/>
      <c r="R470" s="299"/>
      <c r="S470" s="299"/>
      <c r="T470" s="299"/>
      <c r="U470" s="299"/>
      <c r="V470" s="299"/>
      <c r="W470" s="299"/>
      <c r="X470" s="299"/>
      <c r="Y470" s="299"/>
      <c r="Z470" s="299"/>
      <c r="AA470" s="299"/>
      <c r="AB470" s="299"/>
      <c r="AC470" s="299"/>
      <c r="AD470" s="299"/>
      <c r="AE470" s="299"/>
      <c r="AF470" s="299"/>
      <c r="AG470" s="299"/>
      <c r="AH470" s="299"/>
      <c r="AI470" s="299"/>
      <c r="AJ470" s="299"/>
      <c r="AK470" s="299"/>
      <c r="AL470" s="299"/>
      <c r="AM470" s="299"/>
      <c r="AN470" s="299"/>
      <c r="AO470" s="299"/>
      <c r="AP470" s="299"/>
      <c r="AQ470" s="299"/>
      <c r="AR470" s="299"/>
      <c r="AS470" s="299"/>
      <c r="AT470" s="299"/>
      <c r="AU470" s="299"/>
      <c r="AV470" s="299"/>
      <c r="AW470" s="299"/>
      <c r="AX470" s="299"/>
      <c r="AY470" s="299"/>
      <c r="AZ470" s="299"/>
      <c r="BA470" s="299"/>
      <c r="BB470" s="299"/>
      <c r="BC470" s="299"/>
      <c r="BD470" s="299"/>
      <c r="BE470" s="299"/>
      <c r="BF470" s="299"/>
      <c r="BG470" s="299"/>
      <c r="BH470" s="299"/>
      <c r="BI470" s="299"/>
      <c r="BJ470" s="299"/>
      <c r="BK470" s="299"/>
      <c r="BL470" s="299"/>
      <c r="BM470" s="299"/>
      <c r="BN470" s="299"/>
      <c r="BO470" s="299"/>
      <c r="BP470" s="299"/>
      <c r="BQ470" s="299"/>
      <c r="BR470" s="299"/>
      <c r="BS470" s="299"/>
      <c r="BT470" s="299"/>
      <c r="BU470" s="299"/>
      <c r="BV470" s="299"/>
      <c r="BW470" s="299"/>
      <c r="BX470" s="299"/>
      <c r="BY470" s="299"/>
      <c r="BZ470" s="299"/>
      <c r="CA470" s="299"/>
    </row>
    <row r="471" spans="1:79" x14ac:dyDescent="0.25">
      <c r="A471" s="299"/>
      <c r="B471" s="299"/>
      <c r="C471" s="299"/>
      <c r="D471" s="299"/>
      <c r="E471" s="299"/>
      <c r="F471" s="299"/>
      <c r="G471" s="299"/>
      <c r="H471" s="299"/>
      <c r="I471" s="299"/>
      <c r="J471" s="299"/>
      <c r="K471" s="299"/>
      <c r="L471" s="299"/>
      <c r="M471" s="299"/>
      <c r="N471" s="299"/>
      <c r="O471" s="299"/>
      <c r="P471" s="299"/>
      <c r="Q471" s="299"/>
      <c r="R471" s="299"/>
      <c r="S471" s="299"/>
      <c r="T471" s="299"/>
      <c r="U471" s="299"/>
      <c r="V471" s="299"/>
      <c r="W471" s="299"/>
      <c r="X471" s="299"/>
      <c r="Y471" s="299"/>
      <c r="Z471" s="299"/>
      <c r="AA471" s="299"/>
      <c r="AB471" s="299"/>
      <c r="AC471" s="299"/>
      <c r="AD471" s="299"/>
      <c r="AE471" s="299"/>
      <c r="AF471" s="299"/>
      <c r="AG471" s="299"/>
      <c r="AH471" s="299"/>
      <c r="AI471" s="299"/>
      <c r="AJ471" s="299"/>
      <c r="AK471" s="299"/>
      <c r="AL471" s="299"/>
      <c r="AM471" s="299"/>
      <c r="AN471" s="299"/>
      <c r="AO471" s="299"/>
      <c r="AP471" s="299"/>
      <c r="AQ471" s="299"/>
      <c r="AR471" s="299"/>
      <c r="AS471" s="299"/>
      <c r="AT471" s="299"/>
      <c r="AU471" s="299"/>
      <c r="AV471" s="299"/>
      <c r="AW471" s="299"/>
      <c r="AX471" s="299"/>
      <c r="AY471" s="299"/>
      <c r="AZ471" s="299"/>
      <c r="BA471" s="299"/>
      <c r="BB471" s="299"/>
      <c r="BC471" s="299"/>
      <c r="BD471" s="299"/>
      <c r="BE471" s="299"/>
      <c r="BF471" s="299"/>
      <c r="BG471" s="299"/>
      <c r="BH471" s="299"/>
      <c r="BI471" s="299"/>
      <c r="BJ471" s="299"/>
      <c r="BK471" s="299"/>
      <c r="BL471" s="299"/>
      <c r="BM471" s="299"/>
      <c r="BN471" s="299"/>
      <c r="BO471" s="299"/>
      <c r="BP471" s="299"/>
      <c r="BQ471" s="299"/>
      <c r="BR471" s="299"/>
      <c r="BS471" s="299"/>
      <c r="BT471" s="299"/>
      <c r="BU471" s="299"/>
      <c r="BV471" s="299"/>
      <c r="BW471" s="299"/>
      <c r="BX471" s="299"/>
      <c r="BY471" s="299"/>
      <c r="BZ471" s="299"/>
      <c r="CA471" s="299"/>
    </row>
    <row r="472" spans="1:79" x14ac:dyDescent="0.25">
      <c r="A472" s="299"/>
      <c r="B472" s="299"/>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299"/>
      <c r="AE472" s="299"/>
      <c r="AF472" s="299"/>
      <c r="AG472" s="299"/>
      <c r="AH472" s="299"/>
      <c r="AI472" s="299"/>
      <c r="AJ472" s="299"/>
      <c r="AK472" s="299"/>
      <c r="AL472" s="299"/>
      <c r="AM472" s="299"/>
      <c r="AN472" s="299"/>
      <c r="AO472" s="299"/>
      <c r="AP472" s="299"/>
      <c r="AQ472" s="299"/>
      <c r="AR472" s="299"/>
      <c r="AS472" s="299"/>
      <c r="AT472" s="299"/>
      <c r="AU472" s="299"/>
      <c r="AV472" s="299"/>
      <c r="AW472" s="299"/>
      <c r="AX472" s="299"/>
      <c r="AY472" s="299"/>
      <c r="AZ472" s="299"/>
      <c r="BA472" s="299"/>
      <c r="BB472" s="299"/>
      <c r="BC472" s="299"/>
      <c r="BD472" s="299"/>
      <c r="BE472" s="299"/>
      <c r="BF472" s="299"/>
      <c r="BG472" s="299"/>
      <c r="BH472" s="299"/>
      <c r="BI472" s="299"/>
      <c r="BJ472" s="299"/>
      <c r="BK472" s="299"/>
      <c r="BL472" s="299"/>
      <c r="BM472" s="299"/>
      <c r="BN472" s="299"/>
      <c r="BO472" s="299"/>
      <c r="BP472" s="299"/>
      <c r="BQ472" s="299"/>
      <c r="BR472" s="299"/>
      <c r="BS472" s="299"/>
      <c r="BT472" s="299"/>
      <c r="BU472" s="299"/>
      <c r="BV472" s="299"/>
      <c r="BW472" s="299"/>
      <c r="BX472" s="299"/>
      <c r="BY472" s="299"/>
      <c r="BZ472" s="299"/>
      <c r="CA472" s="299"/>
    </row>
    <row r="473" spans="1:79" x14ac:dyDescent="0.25">
      <c r="A473" s="299"/>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299"/>
      <c r="AE473" s="299"/>
      <c r="AF473" s="299"/>
      <c r="AG473" s="299"/>
      <c r="AH473" s="299"/>
      <c r="AI473" s="299"/>
      <c r="AJ473" s="299"/>
      <c r="AK473" s="299"/>
      <c r="AL473" s="299"/>
      <c r="AM473" s="299"/>
      <c r="AN473" s="299"/>
      <c r="AO473" s="299"/>
      <c r="AP473" s="299"/>
      <c r="AQ473" s="299"/>
      <c r="AR473" s="299"/>
      <c r="AS473" s="299"/>
      <c r="AT473" s="299"/>
      <c r="AU473" s="299"/>
      <c r="AV473" s="299"/>
      <c r="AW473" s="299"/>
      <c r="AX473" s="299"/>
      <c r="AY473" s="299"/>
      <c r="AZ473" s="299"/>
      <c r="BA473" s="299"/>
      <c r="BB473" s="299"/>
      <c r="BC473" s="299"/>
      <c r="BD473" s="299"/>
      <c r="BE473" s="299"/>
      <c r="BF473" s="299"/>
      <c r="BG473" s="299"/>
      <c r="BH473" s="299"/>
      <c r="BI473" s="299"/>
      <c r="BJ473" s="299"/>
      <c r="BK473" s="299"/>
      <c r="BL473" s="299"/>
      <c r="BM473" s="299"/>
      <c r="BN473" s="299"/>
      <c r="BO473" s="299"/>
      <c r="BP473" s="299"/>
      <c r="BQ473" s="299"/>
      <c r="BR473" s="299"/>
      <c r="BS473" s="299"/>
      <c r="BT473" s="299"/>
      <c r="BU473" s="299"/>
      <c r="BV473" s="299"/>
      <c r="BW473" s="299"/>
      <c r="BX473" s="299"/>
      <c r="BY473" s="299"/>
      <c r="BZ473" s="299"/>
      <c r="CA473" s="299"/>
    </row>
    <row r="474" spans="1:79" x14ac:dyDescent="0.25">
      <c r="A474" s="299"/>
      <c r="B474" s="299"/>
      <c r="C474" s="299"/>
      <c r="D474" s="299"/>
      <c r="E474" s="299"/>
      <c r="F474" s="299"/>
      <c r="G474" s="299"/>
      <c r="H474" s="299"/>
      <c r="I474" s="299"/>
      <c r="J474" s="299"/>
      <c r="K474" s="299"/>
      <c r="L474" s="299"/>
      <c r="M474" s="299"/>
      <c r="N474" s="299"/>
      <c r="O474" s="299"/>
      <c r="P474" s="299"/>
      <c r="Q474" s="299"/>
      <c r="R474" s="299"/>
      <c r="S474" s="299"/>
      <c r="T474" s="299"/>
      <c r="U474" s="299"/>
      <c r="V474" s="299"/>
      <c r="W474" s="299"/>
      <c r="X474" s="299"/>
      <c r="Y474" s="299"/>
      <c r="Z474" s="299"/>
      <c r="AA474" s="299"/>
      <c r="AB474" s="299"/>
      <c r="AC474" s="299"/>
      <c r="AD474" s="299"/>
      <c r="AE474" s="299"/>
      <c r="AF474" s="299"/>
      <c r="AG474" s="299"/>
      <c r="AH474" s="299"/>
      <c r="AI474" s="299"/>
      <c r="AJ474" s="299"/>
      <c r="AK474" s="299"/>
      <c r="AL474" s="299"/>
      <c r="AM474" s="299"/>
      <c r="AN474" s="299"/>
      <c r="AO474" s="299"/>
      <c r="AP474" s="299"/>
      <c r="AQ474" s="299"/>
      <c r="AR474" s="299"/>
      <c r="AS474" s="299"/>
      <c r="AT474" s="299"/>
      <c r="AU474" s="299"/>
      <c r="AV474" s="299"/>
      <c r="AW474" s="299"/>
      <c r="AX474" s="299"/>
      <c r="AY474" s="299"/>
      <c r="AZ474" s="299"/>
      <c r="BA474" s="299"/>
      <c r="BB474" s="299"/>
      <c r="BC474" s="299"/>
      <c r="BD474" s="299"/>
      <c r="BE474" s="299"/>
      <c r="BF474" s="299"/>
      <c r="BG474" s="299"/>
      <c r="BH474" s="299"/>
      <c r="BI474" s="299"/>
      <c r="BJ474" s="299"/>
      <c r="BK474" s="299"/>
      <c r="BL474" s="299"/>
      <c r="BM474" s="299"/>
      <c r="BN474" s="299"/>
      <c r="BO474" s="299"/>
      <c r="BP474" s="299"/>
      <c r="BQ474" s="299"/>
      <c r="BR474" s="299"/>
      <c r="BS474" s="299"/>
      <c r="BT474" s="299"/>
      <c r="BU474" s="299"/>
      <c r="BV474" s="299"/>
      <c r="BW474" s="299"/>
      <c r="BX474" s="299"/>
      <c r="BY474" s="299"/>
      <c r="BZ474" s="299"/>
      <c r="CA474" s="299"/>
    </row>
    <row r="475" spans="1:79" x14ac:dyDescent="0.25">
      <c r="A475" s="299"/>
      <c r="B475" s="299"/>
      <c r="C475" s="299"/>
      <c r="D475" s="299"/>
      <c r="E475" s="299"/>
      <c r="F475" s="299"/>
      <c r="G475" s="299"/>
      <c r="H475" s="299"/>
      <c r="I475" s="299"/>
      <c r="J475" s="299"/>
      <c r="K475" s="299"/>
      <c r="L475" s="299"/>
      <c r="M475" s="299"/>
      <c r="N475" s="299"/>
      <c r="O475" s="299"/>
      <c r="P475" s="299"/>
      <c r="Q475" s="299"/>
      <c r="R475" s="299"/>
      <c r="S475" s="299"/>
      <c r="T475" s="299"/>
      <c r="U475" s="299"/>
      <c r="V475" s="299"/>
      <c r="W475" s="299"/>
      <c r="X475" s="299"/>
      <c r="Y475" s="299"/>
      <c r="Z475" s="299"/>
      <c r="AA475" s="299"/>
      <c r="AB475" s="299"/>
      <c r="AC475" s="299"/>
      <c r="AD475" s="299"/>
      <c r="AE475" s="299"/>
      <c r="AF475" s="299"/>
      <c r="AG475" s="299"/>
      <c r="AH475" s="299"/>
      <c r="AI475" s="299"/>
      <c r="AJ475" s="299"/>
      <c r="AK475" s="299"/>
      <c r="AL475" s="299"/>
      <c r="AM475" s="299"/>
      <c r="AN475" s="299"/>
      <c r="AO475" s="299"/>
      <c r="AP475" s="299"/>
      <c r="AQ475" s="299"/>
      <c r="AR475" s="299"/>
      <c r="AS475" s="299"/>
      <c r="AT475" s="299"/>
      <c r="AU475" s="299"/>
      <c r="AV475" s="299"/>
      <c r="AW475" s="299"/>
      <c r="AX475" s="299"/>
      <c r="AY475" s="299"/>
      <c r="AZ475" s="299"/>
      <c r="BA475" s="299"/>
      <c r="BB475" s="299"/>
      <c r="BC475" s="299"/>
      <c r="BD475" s="299"/>
      <c r="BE475" s="299"/>
      <c r="BF475" s="299"/>
      <c r="BG475" s="299"/>
      <c r="BH475" s="299"/>
      <c r="BI475" s="299"/>
      <c r="BJ475" s="299"/>
      <c r="BK475" s="299"/>
      <c r="BL475" s="299"/>
      <c r="BM475" s="299"/>
      <c r="BN475" s="299"/>
      <c r="BO475" s="299"/>
      <c r="BP475" s="299"/>
      <c r="BQ475" s="299"/>
      <c r="BR475" s="299"/>
      <c r="BS475" s="299"/>
      <c r="BT475" s="299"/>
      <c r="BU475" s="299"/>
      <c r="BV475" s="299"/>
      <c r="BW475" s="299"/>
      <c r="BX475" s="299"/>
      <c r="BY475" s="299"/>
      <c r="BZ475" s="299"/>
      <c r="CA475" s="299"/>
    </row>
    <row r="476" spans="1:79" x14ac:dyDescent="0.25">
      <c r="A476" s="299"/>
      <c r="B476" s="299"/>
      <c r="C476" s="299"/>
      <c r="D476" s="299"/>
      <c r="E476" s="299"/>
      <c r="F476" s="299"/>
      <c r="G476" s="299"/>
      <c r="H476" s="299"/>
      <c r="I476" s="299"/>
      <c r="J476" s="299"/>
      <c r="K476" s="299"/>
      <c r="L476" s="299"/>
      <c r="M476" s="299"/>
      <c r="N476" s="299"/>
      <c r="O476" s="299"/>
      <c r="P476" s="299"/>
      <c r="Q476" s="299"/>
      <c r="R476" s="299"/>
      <c r="S476" s="299"/>
      <c r="T476" s="299"/>
      <c r="U476" s="299"/>
      <c r="V476" s="299"/>
      <c r="W476" s="299"/>
      <c r="X476" s="299"/>
      <c r="Y476" s="299"/>
      <c r="Z476" s="299"/>
      <c r="AA476" s="299"/>
      <c r="AB476" s="299"/>
      <c r="AC476" s="299"/>
      <c r="AD476" s="299"/>
      <c r="AE476" s="299"/>
      <c r="AF476" s="299"/>
      <c r="AG476" s="299"/>
      <c r="AH476" s="299"/>
      <c r="AI476" s="299"/>
      <c r="AJ476" s="299"/>
      <c r="AK476" s="299"/>
      <c r="AL476" s="299"/>
      <c r="AM476" s="299"/>
      <c r="AN476" s="299"/>
      <c r="AO476" s="299"/>
      <c r="AP476" s="299"/>
      <c r="AQ476" s="299"/>
      <c r="AR476" s="299"/>
      <c r="AS476" s="299"/>
      <c r="AT476" s="299"/>
      <c r="AU476" s="299"/>
      <c r="AV476" s="299"/>
      <c r="AW476" s="299"/>
      <c r="AX476" s="299"/>
      <c r="AY476" s="299"/>
      <c r="AZ476" s="299"/>
      <c r="BA476" s="299"/>
      <c r="BB476" s="299"/>
      <c r="BC476" s="299"/>
      <c r="BD476" s="299"/>
      <c r="BE476" s="299"/>
      <c r="BF476" s="299"/>
      <c r="BG476" s="299"/>
      <c r="BH476" s="299"/>
      <c r="BI476" s="299"/>
      <c r="BJ476" s="299"/>
      <c r="BK476" s="299"/>
      <c r="BL476" s="299"/>
      <c r="BM476" s="299"/>
      <c r="BN476" s="299"/>
      <c r="BO476" s="299"/>
      <c r="BP476" s="299"/>
      <c r="BQ476" s="299"/>
      <c r="BR476" s="299"/>
      <c r="BS476" s="299"/>
      <c r="BT476" s="299"/>
      <c r="BU476" s="299"/>
      <c r="BV476" s="299"/>
      <c r="BW476" s="299"/>
      <c r="BX476" s="299"/>
      <c r="BY476" s="299"/>
      <c r="BZ476" s="299"/>
      <c r="CA476" s="299"/>
    </row>
    <row r="477" spans="1:79" x14ac:dyDescent="0.25">
      <c r="A477" s="299"/>
      <c r="B477" s="299"/>
      <c r="C477" s="299"/>
      <c r="D477" s="299"/>
      <c r="E477" s="299"/>
      <c r="F477" s="299"/>
      <c r="G477" s="299"/>
      <c r="H477" s="299"/>
      <c r="I477" s="299"/>
      <c r="J477" s="299"/>
      <c r="K477" s="299"/>
      <c r="L477" s="299"/>
      <c r="M477" s="299"/>
      <c r="N477" s="299"/>
      <c r="O477" s="299"/>
      <c r="P477" s="299"/>
      <c r="Q477" s="299"/>
      <c r="R477" s="299"/>
      <c r="S477" s="299"/>
      <c r="T477" s="299"/>
      <c r="U477" s="299"/>
      <c r="V477" s="299"/>
      <c r="W477" s="299"/>
      <c r="X477" s="299"/>
      <c r="Y477" s="299"/>
      <c r="Z477" s="299"/>
      <c r="AA477" s="299"/>
      <c r="AB477" s="299"/>
      <c r="AC477" s="299"/>
      <c r="AD477" s="299"/>
      <c r="AE477" s="299"/>
      <c r="AF477" s="299"/>
      <c r="AG477" s="299"/>
      <c r="AH477" s="299"/>
      <c r="AI477" s="299"/>
      <c r="AJ477" s="299"/>
      <c r="AK477" s="299"/>
      <c r="AL477" s="299"/>
      <c r="AM477" s="299"/>
      <c r="AN477" s="299"/>
      <c r="AO477" s="299"/>
      <c r="AP477" s="299"/>
      <c r="AQ477" s="299"/>
      <c r="AR477" s="299"/>
      <c r="AS477" s="299"/>
      <c r="AT477" s="299"/>
      <c r="AU477" s="299"/>
      <c r="AV477" s="299"/>
      <c r="AW477" s="299"/>
      <c r="AX477" s="299"/>
      <c r="AY477" s="299"/>
      <c r="AZ477" s="299"/>
      <c r="BA477" s="299"/>
      <c r="BB477" s="299"/>
      <c r="BC477" s="299"/>
      <c r="BD477" s="299"/>
      <c r="BE477" s="299"/>
      <c r="BF477" s="299"/>
      <c r="BG477" s="299"/>
      <c r="BH477" s="299"/>
      <c r="BI477" s="299"/>
      <c r="BJ477" s="299"/>
      <c r="BK477" s="299"/>
      <c r="BL477" s="299"/>
      <c r="BM477" s="299"/>
      <c r="BN477" s="299"/>
      <c r="BO477" s="299"/>
      <c r="BP477" s="299"/>
      <c r="BQ477" s="299"/>
      <c r="BR477" s="299"/>
      <c r="BS477" s="299"/>
      <c r="BT477" s="299"/>
      <c r="BU477" s="299"/>
      <c r="BV477" s="299"/>
      <c r="BW477" s="299"/>
      <c r="BX477" s="299"/>
      <c r="BY477" s="299"/>
      <c r="BZ477" s="299"/>
      <c r="CA477" s="299"/>
    </row>
    <row r="478" spans="1:79" x14ac:dyDescent="0.25">
      <c r="A478" s="299"/>
      <c r="B478" s="299"/>
      <c r="C478" s="299"/>
      <c r="D478" s="299"/>
      <c r="E478" s="299"/>
      <c r="F478" s="299"/>
      <c r="G478" s="299"/>
      <c r="H478" s="299"/>
      <c r="I478" s="299"/>
      <c r="J478" s="299"/>
      <c r="K478" s="299"/>
      <c r="L478" s="299"/>
      <c r="M478" s="299"/>
      <c r="N478" s="299"/>
      <c r="O478" s="299"/>
      <c r="P478" s="299"/>
      <c r="Q478" s="299"/>
      <c r="R478" s="299"/>
      <c r="S478" s="299"/>
      <c r="T478" s="299"/>
      <c r="U478" s="299"/>
      <c r="V478" s="299"/>
      <c r="W478" s="299"/>
      <c r="X478" s="299"/>
      <c r="Y478" s="299"/>
      <c r="Z478" s="299"/>
      <c r="AA478" s="299"/>
      <c r="AB478" s="299"/>
      <c r="AC478" s="299"/>
      <c r="AD478" s="299"/>
      <c r="AE478" s="299"/>
      <c r="AF478" s="299"/>
      <c r="AG478" s="299"/>
      <c r="AH478" s="299"/>
      <c r="AI478" s="299"/>
      <c r="AJ478" s="299"/>
      <c r="AK478" s="299"/>
      <c r="AL478" s="299"/>
      <c r="AM478" s="299"/>
      <c r="AN478" s="299"/>
      <c r="AO478" s="299"/>
      <c r="AP478" s="299"/>
      <c r="AQ478" s="299"/>
      <c r="AR478" s="299"/>
      <c r="AS478" s="299"/>
      <c r="AT478" s="299"/>
      <c r="AU478" s="299"/>
      <c r="AV478" s="299"/>
      <c r="AW478" s="299"/>
      <c r="AX478" s="299"/>
      <c r="AY478" s="299"/>
      <c r="AZ478" s="299"/>
      <c r="BA478" s="299"/>
      <c r="BB478" s="299"/>
      <c r="BC478" s="299"/>
      <c r="BD478" s="299"/>
      <c r="BE478" s="299"/>
      <c r="BF478" s="299"/>
      <c r="BG478" s="299"/>
      <c r="BH478" s="299"/>
      <c r="BI478" s="299"/>
      <c r="BJ478" s="299"/>
      <c r="BK478" s="299"/>
      <c r="BL478" s="299"/>
      <c r="BM478" s="299"/>
      <c r="BN478" s="299"/>
      <c r="BO478" s="299"/>
      <c r="BP478" s="299"/>
      <c r="BQ478" s="299"/>
      <c r="BR478" s="299"/>
      <c r="BS478" s="299"/>
      <c r="BT478" s="299"/>
      <c r="BU478" s="299"/>
      <c r="BV478" s="299"/>
      <c r="BW478" s="299"/>
      <c r="BX478" s="299"/>
      <c r="BY478" s="299"/>
      <c r="BZ478" s="299"/>
      <c r="CA478" s="299"/>
    </row>
    <row r="479" spans="1:79" x14ac:dyDescent="0.25">
      <c r="A479" s="299"/>
      <c r="B479" s="299"/>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c r="AA479" s="299"/>
      <c r="AB479" s="299"/>
      <c r="AC479" s="299"/>
      <c r="AD479" s="299"/>
      <c r="AE479" s="299"/>
      <c r="AF479" s="299"/>
      <c r="AG479" s="299"/>
      <c r="AH479" s="299"/>
      <c r="AI479" s="299"/>
      <c r="AJ479" s="299"/>
      <c r="AK479" s="299"/>
      <c r="AL479" s="299"/>
      <c r="AM479" s="299"/>
      <c r="AN479" s="299"/>
      <c r="AO479" s="299"/>
      <c r="AP479" s="299"/>
      <c r="AQ479" s="299"/>
      <c r="AR479" s="299"/>
      <c r="AS479" s="299"/>
      <c r="AT479" s="299"/>
      <c r="AU479" s="299"/>
      <c r="AV479" s="299"/>
      <c r="AW479" s="299"/>
      <c r="AX479" s="299"/>
      <c r="AY479" s="299"/>
      <c r="AZ479" s="299"/>
      <c r="BA479" s="299"/>
      <c r="BB479" s="299"/>
      <c r="BC479" s="299"/>
      <c r="BD479" s="299"/>
      <c r="BE479" s="299"/>
      <c r="BF479" s="299"/>
      <c r="BG479" s="299"/>
      <c r="BH479" s="299"/>
      <c r="BI479" s="299"/>
      <c r="BJ479" s="299"/>
      <c r="BK479" s="299"/>
      <c r="BL479" s="299"/>
      <c r="BM479" s="299"/>
      <c r="BN479" s="299"/>
      <c r="BO479" s="299"/>
      <c r="BP479" s="299"/>
      <c r="BQ479" s="299"/>
      <c r="BR479" s="299"/>
      <c r="BS479" s="299"/>
      <c r="BT479" s="299"/>
      <c r="BU479" s="299"/>
      <c r="BV479" s="299"/>
      <c r="BW479" s="299"/>
      <c r="BX479" s="299"/>
      <c r="BY479" s="299"/>
      <c r="BZ479" s="299"/>
      <c r="CA479" s="299"/>
    </row>
    <row r="480" spans="1:79" x14ac:dyDescent="0.25">
      <c r="A480" s="299"/>
      <c r="B480" s="299"/>
      <c r="C480" s="299"/>
      <c r="D480" s="299"/>
      <c r="E480" s="299"/>
      <c r="F480" s="299"/>
      <c r="G480" s="299"/>
      <c r="H480" s="299"/>
      <c r="I480" s="299"/>
      <c r="J480" s="299"/>
      <c r="K480" s="299"/>
      <c r="L480" s="299"/>
      <c r="M480" s="299"/>
      <c r="N480" s="299"/>
      <c r="O480" s="299"/>
      <c r="P480" s="299"/>
      <c r="Q480" s="299"/>
      <c r="R480" s="299"/>
      <c r="S480" s="299"/>
      <c r="T480" s="299"/>
      <c r="U480" s="299"/>
      <c r="V480" s="299"/>
      <c r="W480" s="299"/>
      <c r="X480" s="299"/>
      <c r="Y480" s="299"/>
      <c r="Z480" s="299"/>
      <c r="AA480" s="299"/>
      <c r="AB480" s="299"/>
      <c r="AC480" s="299"/>
      <c r="AD480" s="299"/>
      <c r="AE480" s="299"/>
      <c r="AF480" s="299"/>
      <c r="AG480" s="299"/>
      <c r="AH480" s="299"/>
      <c r="AI480" s="299"/>
      <c r="AJ480" s="299"/>
      <c r="AK480" s="299"/>
      <c r="AL480" s="299"/>
      <c r="AM480" s="299"/>
      <c r="AN480" s="299"/>
      <c r="AO480" s="299"/>
      <c r="AP480" s="299"/>
      <c r="AQ480" s="299"/>
      <c r="AR480" s="299"/>
      <c r="AS480" s="299"/>
      <c r="AT480" s="299"/>
      <c r="AU480" s="299"/>
      <c r="AV480" s="299"/>
      <c r="AW480" s="299"/>
      <c r="AX480" s="299"/>
      <c r="AY480" s="299"/>
      <c r="AZ480" s="299"/>
      <c r="BA480" s="299"/>
      <c r="BB480" s="299"/>
      <c r="BC480" s="299"/>
      <c r="BD480" s="299"/>
      <c r="BE480" s="299"/>
      <c r="BF480" s="299"/>
      <c r="BG480" s="299"/>
      <c r="BH480" s="299"/>
      <c r="BI480" s="299"/>
      <c r="BJ480" s="299"/>
      <c r="BK480" s="299"/>
      <c r="BL480" s="299"/>
      <c r="BM480" s="299"/>
      <c r="BN480" s="299"/>
      <c r="BO480" s="299"/>
      <c r="BP480" s="299"/>
      <c r="BQ480" s="299"/>
      <c r="BR480" s="299"/>
      <c r="BS480" s="299"/>
      <c r="BT480" s="299"/>
      <c r="BU480" s="299"/>
      <c r="BV480" s="299"/>
      <c r="BW480" s="299"/>
      <c r="BX480" s="299"/>
      <c r="BY480" s="299"/>
      <c r="BZ480" s="299"/>
      <c r="CA480" s="299"/>
    </row>
    <row r="481" spans="1:79" x14ac:dyDescent="0.25">
      <c r="A481" s="299"/>
      <c r="B481" s="299"/>
      <c r="C481" s="299"/>
      <c r="D481" s="299"/>
      <c r="E481" s="299"/>
      <c r="F481" s="299"/>
      <c r="G481" s="299"/>
      <c r="H481" s="299"/>
      <c r="I481" s="299"/>
      <c r="J481" s="299"/>
      <c r="K481" s="299"/>
      <c r="L481" s="299"/>
      <c r="M481" s="299"/>
      <c r="N481" s="299"/>
      <c r="O481" s="299"/>
      <c r="P481" s="299"/>
      <c r="Q481" s="299"/>
      <c r="R481" s="299"/>
      <c r="S481" s="299"/>
      <c r="T481" s="299"/>
      <c r="U481" s="299"/>
      <c r="V481" s="299"/>
      <c r="W481" s="299"/>
      <c r="X481" s="299"/>
      <c r="Y481" s="299"/>
      <c r="Z481" s="299"/>
      <c r="AA481" s="299"/>
      <c r="AB481" s="299"/>
      <c r="AC481" s="299"/>
      <c r="AD481" s="299"/>
      <c r="AE481" s="299"/>
      <c r="AF481" s="299"/>
      <c r="AG481" s="299"/>
      <c r="AH481" s="299"/>
      <c r="AI481" s="299"/>
      <c r="AJ481" s="299"/>
      <c r="AK481" s="299"/>
      <c r="AL481" s="299"/>
      <c r="AM481" s="299"/>
      <c r="AN481" s="299"/>
      <c r="AO481" s="299"/>
      <c r="AP481" s="299"/>
      <c r="AQ481" s="299"/>
      <c r="AR481" s="299"/>
      <c r="AS481" s="299"/>
      <c r="AT481" s="299"/>
      <c r="AU481" s="299"/>
      <c r="AV481" s="299"/>
      <c r="AW481" s="299"/>
      <c r="AX481" s="299"/>
      <c r="AY481" s="299"/>
      <c r="AZ481" s="299"/>
      <c r="BA481" s="299"/>
      <c r="BB481" s="299"/>
      <c r="BC481" s="299"/>
      <c r="BD481" s="299"/>
      <c r="BE481" s="299"/>
      <c r="BF481" s="299"/>
      <c r="BG481" s="299"/>
      <c r="BH481" s="299"/>
      <c r="BI481" s="299"/>
      <c r="BJ481" s="299"/>
      <c r="BK481" s="299"/>
      <c r="BL481" s="299"/>
      <c r="BM481" s="299"/>
      <c r="BN481" s="299"/>
      <c r="BO481" s="299"/>
      <c r="BP481" s="299"/>
      <c r="BQ481" s="299"/>
      <c r="BR481" s="299"/>
      <c r="BS481" s="299"/>
      <c r="BT481" s="299"/>
      <c r="BU481" s="299"/>
      <c r="BV481" s="299"/>
      <c r="BW481" s="299"/>
      <c r="BX481" s="299"/>
      <c r="BY481" s="299"/>
      <c r="BZ481" s="299"/>
      <c r="CA481" s="299"/>
    </row>
    <row r="482" spans="1:79" x14ac:dyDescent="0.25">
      <c r="A482" s="299"/>
      <c r="B482" s="299"/>
      <c r="C482" s="299"/>
      <c r="D482" s="299"/>
      <c r="E482" s="299"/>
      <c r="F482" s="299"/>
      <c r="G482" s="299"/>
      <c r="H482" s="299"/>
      <c r="I482" s="299"/>
      <c r="J482" s="299"/>
      <c r="K482" s="299"/>
      <c r="L482" s="299"/>
      <c r="M482" s="299"/>
      <c r="N482" s="299"/>
      <c r="O482" s="299"/>
      <c r="P482" s="299"/>
      <c r="Q482" s="299"/>
      <c r="R482" s="299"/>
      <c r="S482" s="299"/>
      <c r="T482" s="299"/>
      <c r="U482" s="299"/>
      <c r="V482" s="299"/>
      <c r="W482" s="299"/>
      <c r="X482" s="299"/>
      <c r="Y482" s="299"/>
      <c r="Z482" s="299"/>
      <c r="AA482" s="299"/>
      <c r="AB482" s="299"/>
      <c r="AC482" s="299"/>
      <c r="AD482" s="299"/>
      <c r="AE482" s="299"/>
      <c r="AF482" s="299"/>
      <c r="AG482" s="299"/>
      <c r="AH482" s="299"/>
      <c r="AI482" s="299"/>
      <c r="AJ482" s="299"/>
      <c r="AK482" s="299"/>
      <c r="AL482" s="299"/>
      <c r="AM482" s="299"/>
      <c r="AN482" s="299"/>
      <c r="AO482" s="299"/>
      <c r="AP482" s="299"/>
      <c r="AQ482" s="299"/>
      <c r="AR482" s="299"/>
      <c r="AS482" s="299"/>
      <c r="AT482" s="299"/>
      <c r="AU482" s="299"/>
      <c r="AV482" s="299"/>
      <c r="AW482" s="299"/>
      <c r="AX482" s="299"/>
      <c r="AY482" s="299"/>
      <c r="AZ482" s="299"/>
      <c r="BA482" s="299"/>
      <c r="BB482" s="299"/>
      <c r="BC482" s="299"/>
      <c r="BD482" s="299"/>
      <c r="BE482" s="299"/>
      <c r="BF482" s="299"/>
      <c r="BG482" s="299"/>
      <c r="BH482" s="299"/>
      <c r="BI482" s="299"/>
      <c r="BJ482" s="299"/>
      <c r="BK482" s="299"/>
      <c r="BL482" s="299"/>
      <c r="BM482" s="299"/>
      <c r="BN482" s="299"/>
      <c r="BO482" s="299"/>
      <c r="BP482" s="299"/>
      <c r="BQ482" s="299"/>
      <c r="BR482" s="299"/>
      <c r="BS482" s="299"/>
      <c r="BT482" s="299"/>
      <c r="BU482" s="299"/>
      <c r="BV482" s="299"/>
      <c r="BW482" s="299"/>
      <c r="BX482" s="299"/>
      <c r="BY482" s="299"/>
      <c r="BZ482" s="299"/>
      <c r="CA482" s="299"/>
    </row>
    <row r="483" spans="1:79" x14ac:dyDescent="0.25">
      <c r="A483" s="299"/>
      <c r="B483" s="299"/>
      <c r="C483" s="299"/>
      <c r="D483" s="299"/>
      <c r="E483" s="299"/>
      <c r="F483" s="299"/>
      <c r="G483" s="299"/>
      <c r="H483" s="299"/>
      <c r="I483" s="299"/>
      <c r="J483" s="299"/>
      <c r="K483" s="299"/>
      <c r="L483" s="299"/>
      <c r="M483" s="299"/>
      <c r="N483" s="299"/>
      <c r="O483" s="299"/>
      <c r="P483" s="299"/>
      <c r="Q483" s="299"/>
      <c r="R483" s="299"/>
      <c r="S483" s="299"/>
      <c r="T483" s="299"/>
      <c r="U483" s="299"/>
      <c r="V483" s="299"/>
      <c r="W483" s="299"/>
      <c r="X483" s="299"/>
      <c r="Y483" s="299"/>
      <c r="Z483" s="299"/>
      <c r="AA483" s="299"/>
      <c r="AB483" s="299"/>
      <c r="AC483" s="299"/>
      <c r="AD483" s="299"/>
      <c r="AE483" s="299"/>
      <c r="AF483" s="299"/>
      <c r="AG483" s="299"/>
      <c r="AH483" s="299"/>
      <c r="AI483" s="299"/>
      <c r="AJ483" s="299"/>
      <c r="AK483" s="299"/>
      <c r="AL483" s="299"/>
      <c r="AM483" s="299"/>
      <c r="AN483" s="299"/>
      <c r="AO483" s="299"/>
      <c r="AP483" s="299"/>
      <c r="AQ483" s="299"/>
      <c r="AR483" s="299"/>
      <c r="AS483" s="299"/>
      <c r="AT483" s="299"/>
      <c r="AU483" s="299"/>
      <c r="AV483" s="299"/>
      <c r="AW483" s="299"/>
      <c r="AX483" s="299"/>
      <c r="AY483" s="299"/>
      <c r="AZ483" s="299"/>
      <c r="BA483" s="299"/>
      <c r="BB483" s="299"/>
      <c r="BC483" s="299"/>
      <c r="BD483" s="299"/>
      <c r="BE483" s="299"/>
      <c r="BF483" s="299"/>
      <c r="BG483" s="299"/>
      <c r="BH483" s="299"/>
      <c r="BI483" s="299"/>
      <c r="BJ483" s="299"/>
      <c r="BK483" s="299"/>
      <c r="BL483" s="299"/>
      <c r="BM483" s="299"/>
      <c r="BN483" s="299"/>
      <c r="BO483" s="299"/>
      <c r="BP483" s="299"/>
      <c r="BQ483" s="299"/>
      <c r="BR483" s="299"/>
      <c r="BS483" s="299"/>
      <c r="BT483" s="299"/>
      <c r="BU483" s="299"/>
      <c r="BV483" s="299"/>
      <c r="BW483" s="299"/>
      <c r="BX483" s="299"/>
      <c r="BY483" s="299"/>
      <c r="BZ483" s="299"/>
      <c r="CA483" s="299"/>
    </row>
    <row r="484" spans="1:79" x14ac:dyDescent="0.25">
      <c r="A484" s="299"/>
      <c r="B484" s="299"/>
      <c r="C484" s="299"/>
      <c r="D484" s="299"/>
      <c r="E484" s="299"/>
      <c r="F484" s="299"/>
      <c r="G484" s="299"/>
      <c r="H484" s="299"/>
      <c r="I484" s="299"/>
      <c r="J484" s="299"/>
      <c r="K484" s="299"/>
      <c r="L484" s="299"/>
      <c r="M484" s="299"/>
      <c r="N484" s="299"/>
      <c r="O484" s="299"/>
      <c r="P484" s="299"/>
      <c r="Q484" s="299"/>
      <c r="R484" s="299"/>
      <c r="S484" s="299"/>
      <c r="T484" s="299"/>
      <c r="U484" s="299"/>
      <c r="V484" s="299"/>
      <c r="W484" s="299"/>
      <c r="X484" s="299"/>
      <c r="Y484" s="299"/>
      <c r="Z484" s="299"/>
      <c r="AA484" s="299"/>
      <c r="AB484" s="299"/>
      <c r="AC484" s="299"/>
      <c r="AD484" s="299"/>
      <c r="AE484" s="299"/>
      <c r="AF484" s="299"/>
      <c r="AG484" s="299"/>
      <c r="AH484" s="299"/>
      <c r="AI484" s="299"/>
      <c r="AJ484" s="299"/>
      <c r="AK484" s="299"/>
      <c r="AL484" s="299"/>
      <c r="AM484" s="299"/>
      <c r="AN484" s="299"/>
      <c r="AO484" s="299"/>
      <c r="AP484" s="299"/>
      <c r="AQ484" s="299"/>
      <c r="AR484" s="299"/>
      <c r="AS484" s="299"/>
      <c r="AT484" s="299"/>
      <c r="AU484" s="299"/>
      <c r="AV484" s="299"/>
      <c r="AW484" s="299"/>
      <c r="AX484" s="299"/>
      <c r="AY484" s="299"/>
      <c r="AZ484" s="299"/>
      <c r="BA484" s="299"/>
      <c r="BB484" s="299"/>
      <c r="BC484" s="299"/>
      <c r="BD484" s="299"/>
      <c r="BE484" s="299"/>
      <c r="BF484" s="299"/>
      <c r="BG484" s="299"/>
      <c r="BH484" s="299"/>
      <c r="BI484" s="299"/>
      <c r="BJ484" s="299"/>
      <c r="BK484" s="299"/>
      <c r="BL484" s="299"/>
      <c r="BM484" s="299"/>
      <c r="BN484" s="299"/>
      <c r="BO484" s="299"/>
      <c r="BP484" s="299"/>
      <c r="BQ484" s="299"/>
      <c r="BR484" s="299"/>
      <c r="BS484" s="299"/>
      <c r="BT484" s="299"/>
      <c r="BU484" s="299"/>
      <c r="BV484" s="299"/>
      <c r="BW484" s="299"/>
      <c r="BX484" s="299"/>
      <c r="BY484" s="299"/>
      <c r="BZ484" s="299"/>
      <c r="CA484" s="299"/>
    </row>
    <row r="485" spans="1:79" x14ac:dyDescent="0.25">
      <c r="A485" s="299"/>
      <c r="B485" s="299"/>
      <c r="C485" s="299"/>
      <c r="D485" s="299"/>
      <c r="E485" s="299"/>
      <c r="F485" s="299"/>
      <c r="G485" s="299"/>
      <c r="H485" s="299"/>
      <c r="I485" s="299"/>
      <c r="J485" s="299"/>
      <c r="K485" s="299"/>
      <c r="L485" s="299"/>
      <c r="M485" s="299"/>
      <c r="N485" s="299"/>
      <c r="O485" s="299"/>
      <c r="P485" s="299"/>
      <c r="Q485" s="299"/>
      <c r="R485" s="299"/>
      <c r="S485" s="299"/>
      <c r="T485" s="299"/>
      <c r="U485" s="299"/>
      <c r="V485" s="299"/>
      <c r="W485" s="299"/>
      <c r="X485" s="299"/>
      <c r="Y485" s="299"/>
      <c r="Z485" s="299"/>
      <c r="AA485" s="299"/>
      <c r="AB485" s="299"/>
      <c r="AC485" s="299"/>
      <c r="AD485" s="299"/>
      <c r="AE485" s="299"/>
      <c r="AF485" s="299"/>
      <c r="AG485" s="299"/>
      <c r="AH485" s="299"/>
      <c r="AI485" s="299"/>
      <c r="AJ485" s="299"/>
      <c r="AK485" s="299"/>
      <c r="AL485" s="299"/>
      <c r="AM485" s="299"/>
      <c r="AN485" s="299"/>
      <c r="AO485" s="299"/>
      <c r="AP485" s="299"/>
      <c r="AQ485" s="299"/>
      <c r="AR485" s="299"/>
      <c r="AS485" s="299"/>
      <c r="AT485" s="299"/>
      <c r="AU485" s="299"/>
      <c r="AV485" s="299"/>
      <c r="AW485" s="299"/>
      <c r="AX485" s="299"/>
      <c r="AY485" s="299"/>
      <c r="AZ485" s="299"/>
      <c r="BA485" s="299"/>
      <c r="BB485" s="299"/>
      <c r="BC485" s="299"/>
      <c r="BD485" s="299"/>
      <c r="BE485" s="299"/>
      <c r="BF485" s="299"/>
      <c r="BG485" s="299"/>
      <c r="BH485" s="299"/>
      <c r="BI485" s="299"/>
      <c r="BJ485" s="299"/>
      <c r="BK485" s="299"/>
      <c r="BL485" s="299"/>
      <c r="BM485" s="299"/>
      <c r="BN485" s="299"/>
      <c r="BO485" s="299"/>
      <c r="BP485" s="299"/>
      <c r="BQ485" s="299"/>
      <c r="BR485" s="299"/>
      <c r="BS485" s="299"/>
      <c r="BT485" s="299"/>
      <c r="BU485" s="299"/>
      <c r="BV485" s="299"/>
      <c r="BW485" s="299"/>
      <c r="BX485" s="299"/>
      <c r="BY485" s="299"/>
      <c r="BZ485" s="299"/>
      <c r="CA485" s="299"/>
    </row>
    <row r="486" spans="1:79" x14ac:dyDescent="0.25">
      <c r="A486" s="299"/>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299"/>
      <c r="AE486" s="299"/>
      <c r="AF486" s="299"/>
      <c r="AG486" s="299"/>
      <c r="AH486" s="299"/>
      <c r="AI486" s="299"/>
      <c r="AJ486" s="299"/>
      <c r="AK486" s="299"/>
      <c r="AL486" s="299"/>
      <c r="AM486" s="299"/>
      <c r="AN486" s="299"/>
      <c r="AO486" s="299"/>
      <c r="AP486" s="299"/>
      <c r="AQ486" s="299"/>
      <c r="AR486" s="299"/>
      <c r="AS486" s="299"/>
      <c r="AT486" s="299"/>
      <c r="AU486" s="299"/>
      <c r="AV486" s="299"/>
      <c r="AW486" s="299"/>
      <c r="AX486" s="299"/>
      <c r="AY486" s="299"/>
      <c r="AZ486" s="299"/>
      <c r="BA486" s="299"/>
      <c r="BB486" s="299"/>
      <c r="BC486" s="299"/>
      <c r="BD486" s="299"/>
      <c r="BE486" s="299"/>
      <c r="BF486" s="299"/>
      <c r="BG486" s="299"/>
      <c r="BH486" s="299"/>
      <c r="BI486" s="299"/>
      <c r="BJ486" s="299"/>
      <c r="BK486" s="299"/>
      <c r="BL486" s="299"/>
      <c r="BM486" s="299"/>
      <c r="BN486" s="299"/>
      <c r="BO486" s="299"/>
      <c r="BP486" s="299"/>
      <c r="BQ486" s="299"/>
      <c r="BR486" s="299"/>
      <c r="BS486" s="299"/>
      <c r="BT486" s="299"/>
      <c r="BU486" s="299"/>
      <c r="BV486" s="299"/>
      <c r="BW486" s="299"/>
      <c r="BX486" s="299"/>
      <c r="BY486" s="299"/>
      <c r="BZ486" s="299"/>
      <c r="CA486" s="299"/>
    </row>
    <row r="487" spans="1:79" x14ac:dyDescent="0.25">
      <c r="A487" s="299"/>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c r="AA487" s="299"/>
      <c r="AB487" s="299"/>
      <c r="AC487" s="299"/>
      <c r="AD487" s="299"/>
      <c r="AE487" s="299"/>
      <c r="AF487" s="299"/>
      <c r="AG487" s="299"/>
      <c r="AH487" s="299"/>
      <c r="AI487" s="299"/>
      <c r="AJ487" s="299"/>
      <c r="AK487" s="299"/>
      <c r="AL487" s="299"/>
      <c r="AM487" s="299"/>
      <c r="AN487" s="299"/>
      <c r="AO487" s="299"/>
      <c r="AP487" s="299"/>
      <c r="AQ487" s="299"/>
      <c r="AR487" s="299"/>
      <c r="AS487" s="299"/>
      <c r="AT487" s="299"/>
      <c r="AU487" s="299"/>
      <c r="AV487" s="299"/>
      <c r="AW487" s="299"/>
      <c r="AX487" s="299"/>
      <c r="AY487" s="299"/>
      <c r="AZ487" s="299"/>
      <c r="BA487" s="299"/>
      <c r="BB487" s="299"/>
      <c r="BC487" s="299"/>
      <c r="BD487" s="299"/>
      <c r="BE487" s="299"/>
      <c r="BF487" s="299"/>
      <c r="BG487" s="299"/>
      <c r="BH487" s="299"/>
      <c r="BI487" s="299"/>
      <c r="BJ487" s="299"/>
      <c r="BK487" s="299"/>
      <c r="BL487" s="299"/>
      <c r="BM487" s="299"/>
      <c r="BN487" s="299"/>
      <c r="BO487" s="299"/>
      <c r="BP487" s="299"/>
      <c r="BQ487" s="299"/>
      <c r="BR487" s="299"/>
      <c r="BS487" s="299"/>
      <c r="BT487" s="299"/>
      <c r="BU487" s="299"/>
      <c r="BV487" s="299"/>
      <c r="BW487" s="299"/>
      <c r="BX487" s="299"/>
      <c r="BY487" s="299"/>
      <c r="BZ487" s="299"/>
      <c r="CA487" s="299"/>
    </row>
    <row r="488" spans="1:79" x14ac:dyDescent="0.25">
      <c r="A488" s="299"/>
      <c r="B488" s="299"/>
      <c r="C488" s="299"/>
      <c r="D488" s="299"/>
      <c r="E488" s="299"/>
      <c r="F488" s="299"/>
      <c r="G488" s="299"/>
      <c r="H488" s="299"/>
      <c r="I488" s="299"/>
      <c r="J488" s="299"/>
      <c r="K488" s="299"/>
      <c r="L488" s="299"/>
      <c r="M488" s="299"/>
      <c r="N488" s="299"/>
      <c r="O488" s="299"/>
      <c r="P488" s="299"/>
      <c r="Q488" s="299"/>
      <c r="R488" s="299"/>
      <c r="S488" s="299"/>
      <c r="T488" s="299"/>
      <c r="U488" s="299"/>
      <c r="V488" s="299"/>
      <c r="W488" s="299"/>
      <c r="X488" s="299"/>
      <c r="Y488" s="299"/>
      <c r="Z488" s="299"/>
      <c r="AA488" s="299"/>
      <c r="AB488" s="299"/>
      <c r="AC488" s="299"/>
      <c r="AD488" s="299"/>
      <c r="AE488" s="299"/>
      <c r="AF488" s="299"/>
      <c r="AG488" s="299"/>
      <c r="AH488" s="299"/>
      <c r="AI488" s="299"/>
      <c r="AJ488" s="299"/>
      <c r="AK488" s="299"/>
      <c r="AL488" s="299"/>
      <c r="AM488" s="299"/>
      <c r="AN488" s="299"/>
      <c r="AO488" s="299"/>
      <c r="AP488" s="299"/>
      <c r="AQ488" s="299"/>
      <c r="AR488" s="299"/>
      <c r="AS488" s="299"/>
      <c r="AT488" s="299"/>
      <c r="AU488" s="299"/>
      <c r="AV488" s="299"/>
      <c r="AW488" s="299"/>
      <c r="AX488" s="299"/>
      <c r="AY488" s="299"/>
      <c r="AZ488" s="299"/>
      <c r="BA488" s="299"/>
      <c r="BB488" s="299"/>
      <c r="BC488" s="299"/>
      <c r="BD488" s="299"/>
      <c r="BE488" s="299"/>
      <c r="BF488" s="299"/>
      <c r="BG488" s="299"/>
      <c r="BH488" s="299"/>
      <c r="BI488" s="299"/>
      <c r="BJ488" s="299"/>
      <c r="BK488" s="299"/>
      <c r="BL488" s="299"/>
      <c r="BM488" s="299"/>
      <c r="BN488" s="299"/>
      <c r="BO488" s="299"/>
      <c r="BP488" s="299"/>
      <c r="BQ488" s="299"/>
      <c r="BR488" s="299"/>
      <c r="BS488" s="299"/>
      <c r="BT488" s="299"/>
      <c r="BU488" s="299"/>
      <c r="BV488" s="299"/>
      <c r="BW488" s="299"/>
      <c r="BX488" s="299"/>
      <c r="BY488" s="299"/>
      <c r="BZ488" s="299"/>
      <c r="CA488" s="299"/>
    </row>
    <row r="489" spans="1:79" x14ac:dyDescent="0.25">
      <c r="A489" s="299"/>
      <c r="B489" s="299"/>
      <c r="C489" s="299"/>
      <c r="D489" s="299"/>
      <c r="E489" s="299"/>
      <c r="F489" s="299"/>
      <c r="G489" s="299"/>
      <c r="H489" s="299"/>
      <c r="I489" s="299"/>
      <c r="J489" s="299"/>
      <c r="K489" s="299"/>
      <c r="L489" s="299"/>
      <c r="M489" s="299"/>
      <c r="N489" s="299"/>
      <c r="O489" s="299"/>
      <c r="P489" s="299"/>
      <c r="Q489" s="299"/>
      <c r="R489" s="299"/>
      <c r="S489" s="299"/>
      <c r="T489" s="299"/>
      <c r="U489" s="299"/>
      <c r="V489" s="299"/>
      <c r="W489" s="299"/>
      <c r="X489" s="299"/>
      <c r="Y489" s="299"/>
      <c r="Z489" s="299"/>
      <c r="AA489" s="299"/>
      <c r="AB489" s="299"/>
      <c r="AC489" s="299"/>
      <c r="AD489" s="299"/>
      <c r="AE489" s="299"/>
      <c r="AF489" s="299"/>
      <c r="AG489" s="299"/>
      <c r="AH489" s="299"/>
      <c r="AI489" s="299"/>
      <c r="AJ489" s="299"/>
      <c r="AK489" s="299"/>
      <c r="AL489" s="299"/>
      <c r="AM489" s="299"/>
      <c r="AN489" s="299"/>
      <c r="AO489" s="299"/>
      <c r="AP489" s="299"/>
      <c r="AQ489" s="299"/>
      <c r="AR489" s="299"/>
      <c r="AS489" s="299"/>
      <c r="AT489" s="299"/>
      <c r="AU489" s="299"/>
      <c r="AV489" s="299"/>
      <c r="AW489" s="299"/>
      <c r="AX489" s="299"/>
      <c r="AY489" s="299"/>
      <c r="AZ489" s="299"/>
      <c r="BA489" s="299"/>
      <c r="BB489" s="299"/>
      <c r="BC489" s="299"/>
      <c r="BD489" s="299"/>
      <c r="BE489" s="299"/>
      <c r="BF489" s="299"/>
      <c r="BG489" s="299"/>
      <c r="BH489" s="299"/>
      <c r="BI489" s="299"/>
      <c r="BJ489" s="299"/>
      <c r="BK489" s="299"/>
      <c r="BL489" s="299"/>
      <c r="BM489" s="299"/>
      <c r="BN489" s="299"/>
      <c r="BO489" s="299"/>
      <c r="BP489" s="299"/>
      <c r="BQ489" s="299"/>
      <c r="BR489" s="299"/>
      <c r="BS489" s="299"/>
      <c r="BT489" s="299"/>
      <c r="BU489" s="299"/>
      <c r="BV489" s="299"/>
      <c r="BW489" s="299"/>
      <c r="BX489" s="299"/>
      <c r="BY489" s="299"/>
      <c r="BZ489" s="299"/>
      <c r="CA489" s="299"/>
    </row>
    <row r="490" spans="1:79" x14ac:dyDescent="0.25">
      <c r="A490" s="299"/>
      <c r="B490" s="299"/>
      <c r="C490" s="299"/>
      <c r="D490" s="299"/>
      <c r="E490" s="299"/>
      <c r="F490" s="299"/>
      <c r="G490" s="299"/>
      <c r="H490" s="299"/>
      <c r="I490" s="299"/>
      <c r="J490" s="299"/>
      <c r="K490" s="299"/>
      <c r="L490" s="299"/>
      <c r="M490" s="299"/>
      <c r="N490" s="299"/>
      <c r="O490" s="299"/>
      <c r="P490" s="299"/>
      <c r="Q490" s="299"/>
      <c r="R490" s="299"/>
      <c r="S490" s="299"/>
      <c r="T490" s="299"/>
      <c r="U490" s="299"/>
      <c r="V490" s="299"/>
      <c r="W490" s="299"/>
      <c r="X490" s="299"/>
      <c r="Y490" s="299"/>
      <c r="Z490" s="299"/>
      <c r="AA490" s="299"/>
      <c r="AB490" s="299"/>
      <c r="AC490" s="299"/>
      <c r="AD490" s="299"/>
      <c r="AE490" s="299"/>
      <c r="AF490" s="299"/>
      <c r="AG490" s="299"/>
      <c r="AH490" s="299"/>
      <c r="AI490" s="299"/>
      <c r="AJ490" s="299"/>
      <c r="AK490" s="299"/>
      <c r="AL490" s="299"/>
      <c r="AM490" s="299"/>
      <c r="AN490" s="299"/>
      <c r="AO490" s="299"/>
      <c r="AP490" s="299"/>
      <c r="AQ490" s="299"/>
      <c r="AR490" s="299"/>
      <c r="AS490" s="299"/>
      <c r="AT490" s="299"/>
      <c r="AU490" s="299"/>
      <c r="AV490" s="299"/>
      <c r="AW490" s="299"/>
      <c r="AX490" s="299"/>
      <c r="AY490" s="299"/>
      <c r="AZ490" s="299"/>
      <c r="BA490" s="299"/>
      <c r="BB490" s="299"/>
      <c r="BC490" s="299"/>
      <c r="BD490" s="299"/>
      <c r="BE490" s="299"/>
      <c r="BF490" s="299"/>
      <c r="BG490" s="299"/>
      <c r="BH490" s="299"/>
      <c r="BI490" s="299"/>
      <c r="BJ490" s="299"/>
      <c r="BK490" s="299"/>
      <c r="BL490" s="299"/>
      <c r="BM490" s="299"/>
      <c r="BN490" s="299"/>
      <c r="BO490" s="299"/>
      <c r="BP490" s="299"/>
      <c r="BQ490" s="299"/>
      <c r="BR490" s="299"/>
      <c r="BS490" s="299"/>
      <c r="BT490" s="299"/>
      <c r="BU490" s="299"/>
      <c r="BV490" s="299"/>
      <c r="BW490" s="299"/>
      <c r="BX490" s="299"/>
      <c r="BY490" s="299"/>
      <c r="BZ490" s="299"/>
      <c r="CA490" s="299"/>
    </row>
    <row r="491" spans="1:79" x14ac:dyDescent="0.25">
      <c r="A491" s="299"/>
      <c r="B491" s="299"/>
      <c r="C491" s="299"/>
      <c r="D491" s="299"/>
      <c r="E491" s="299"/>
      <c r="F491" s="299"/>
      <c r="G491" s="299"/>
      <c r="H491" s="299"/>
      <c r="I491" s="299"/>
      <c r="J491" s="299"/>
      <c r="K491" s="299"/>
      <c r="L491" s="299"/>
      <c r="M491" s="299"/>
      <c r="N491" s="299"/>
      <c r="O491" s="299"/>
      <c r="P491" s="299"/>
      <c r="Q491" s="299"/>
      <c r="R491" s="299"/>
      <c r="S491" s="299"/>
      <c r="T491" s="299"/>
      <c r="U491" s="299"/>
      <c r="V491" s="299"/>
      <c r="W491" s="299"/>
      <c r="X491" s="299"/>
      <c r="Y491" s="299"/>
      <c r="Z491" s="299"/>
      <c r="AA491" s="299"/>
      <c r="AB491" s="299"/>
      <c r="AC491" s="299"/>
      <c r="AD491" s="299"/>
      <c r="AE491" s="299"/>
      <c r="AF491" s="299"/>
      <c r="AG491" s="299"/>
      <c r="AH491" s="299"/>
      <c r="AI491" s="299"/>
      <c r="AJ491" s="299"/>
      <c r="AK491" s="299"/>
      <c r="AL491" s="299"/>
      <c r="AM491" s="299"/>
      <c r="AN491" s="299"/>
      <c r="AO491" s="299"/>
      <c r="AP491" s="299"/>
      <c r="AQ491" s="299"/>
      <c r="AR491" s="299"/>
      <c r="AS491" s="299"/>
      <c r="AT491" s="299"/>
      <c r="AU491" s="299"/>
      <c r="AV491" s="299"/>
      <c r="AW491" s="299"/>
      <c r="AX491" s="299"/>
      <c r="AY491" s="299"/>
      <c r="AZ491" s="299"/>
      <c r="BA491" s="299"/>
      <c r="BB491" s="299"/>
      <c r="BC491" s="299"/>
      <c r="BD491" s="299"/>
      <c r="BE491" s="299"/>
      <c r="BF491" s="299"/>
      <c r="BG491" s="299"/>
      <c r="BH491" s="299"/>
      <c r="BI491" s="299"/>
      <c r="BJ491" s="299"/>
      <c r="BK491" s="299"/>
      <c r="BL491" s="299"/>
      <c r="BM491" s="299"/>
      <c r="BN491" s="299"/>
      <c r="BO491" s="299"/>
      <c r="BP491" s="299"/>
      <c r="BQ491" s="299"/>
      <c r="BR491" s="299"/>
      <c r="BS491" s="299"/>
      <c r="BT491" s="299"/>
      <c r="BU491" s="299"/>
      <c r="BV491" s="299"/>
      <c r="BW491" s="299"/>
      <c r="BX491" s="299"/>
      <c r="BY491" s="299"/>
      <c r="BZ491" s="299"/>
      <c r="CA491" s="299"/>
    </row>
    <row r="492" spans="1:79" x14ac:dyDescent="0.25">
      <c r="A492" s="299"/>
      <c r="B492" s="299"/>
      <c r="C492" s="299"/>
      <c r="D492" s="299"/>
      <c r="E492" s="299"/>
      <c r="F492" s="299"/>
      <c r="G492" s="299"/>
      <c r="H492" s="299"/>
      <c r="I492" s="299"/>
      <c r="J492" s="299"/>
      <c r="K492" s="299"/>
      <c r="L492" s="299"/>
      <c r="M492" s="299"/>
      <c r="N492" s="299"/>
      <c r="O492" s="299"/>
      <c r="P492" s="299"/>
      <c r="Q492" s="299"/>
      <c r="R492" s="299"/>
      <c r="S492" s="299"/>
      <c r="T492" s="299"/>
      <c r="U492" s="299"/>
      <c r="V492" s="299"/>
      <c r="W492" s="299"/>
      <c r="X492" s="299"/>
      <c r="Y492" s="299"/>
      <c r="Z492" s="299"/>
      <c r="AA492" s="299"/>
      <c r="AB492" s="299"/>
      <c r="AC492" s="299"/>
      <c r="AD492" s="299"/>
      <c r="AE492" s="299"/>
      <c r="AF492" s="299"/>
      <c r="AG492" s="299"/>
      <c r="AH492" s="299"/>
      <c r="AI492" s="299"/>
      <c r="AJ492" s="299"/>
      <c r="AK492" s="299"/>
      <c r="AL492" s="299"/>
      <c r="AM492" s="299"/>
      <c r="AN492" s="299"/>
      <c r="AO492" s="299"/>
      <c r="AP492" s="299"/>
      <c r="AQ492" s="299"/>
      <c r="AR492" s="299"/>
      <c r="AS492" s="299"/>
      <c r="AT492" s="299"/>
      <c r="AU492" s="299"/>
      <c r="AV492" s="299"/>
      <c r="AW492" s="299"/>
      <c r="AX492" s="299"/>
      <c r="AY492" s="299"/>
      <c r="AZ492" s="299"/>
      <c r="BA492" s="299"/>
      <c r="BB492" s="299"/>
      <c r="BC492" s="299"/>
      <c r="BD492" s="299"/>
      <c r="BE492" s="299"/>
      <c r="BF492" s="299"/>
      <c r="BG492" s="299"/>
      <c r="BH492" s="299"/>
      <c r="BI492" s="299"/>
      <c r="BJ492" s="299"/>
      <c r="BK492" s="299"/>
      <c r="BL492" s="299"/>
      <c r="BM492" s="299"/>
      <c r="BN492" s="299"/>
      <c r="BO492" s="299"/>
      <c r="BP492" s="299"/>
      <c r="BQ492" s="299"/>
      <c r="BR492" s="299"/>
      <c r="BS492" s="299"/>
      <c r="BT492" s="299"/>
      <c r="BU492" s="299"/>
      <c r="BV492" s="299"/>
      <c r="BW492" s="299"/>
      <c r="BX492" s="299"/>
      <c r="BY492" s="299"/>
      <c r="BZ492" s="299"/>
      <c r="CA492" s="299"/>
    </row>
    <row r="493" spans="1:79" x14ac:dyDescent="0.25">
      <c r="A493" s="299"/>
      <c r="B493" s="299"/>
      <c r="C493" s="299"/>
      <c r="D493" s="299"/>
      <c r="E493" s="299"/>
      <c r="F493" s="299"/>
      <c r="G493" s="299"/>
      <c r="H493" s="299"/>
      <c r="I493" s="299"/>
      <c r="J493" s="299"/>
      <c r="K493" s="299"/>
      <c r="L493" s="299"/>
      <c r="M493" s="299"/>
      <c r="N493" s="299"/>
      <c r="O493" s="299"/>
      <c r="P493" s="299"/>
      <c r="Q493" s="299"/>
      <c r="R493" s="299"/>
      <c r="S493" s="299"/>
      <c r="T493" s="299"/>
      <c r="U493" s="299"/>
      <c r="V493" s="299"/>
      <c r="W493" s="299"/>
      <c r="X493" s="299"/>
      <c r="Y493" s="299"/>
      <c r="Z493" s="299"/>
      <c r="AA493" s="299"/>
      <c r="AB493" s="299"/>
      <c r="AC493" s="299"/>
      <c r="AD493" s="299"/>
      <c r="AE493" s="299"/>
      <c r="AF493" s="299"/>
      <c r="AG493" s="299"/>
      <c r="AH493" s="299"/>
      <c r="AI493" s="299"/>
      <c r="AJ493" s="299"/>
      <c r="AK493" s="299"/>
      <c r="AL493" s="299"/>
      <c r="AM493" s="299"/>
      <c r="AN493" s="299"/>
      <c r="AO493" s="299"/>
      <c r="AP493" s="299"/>
      <c r="AQ493" s="299"/>
      <c r="AR493" s="299"/>
      <c r="AS493" s="299"/>
      <c r="AT493" s="299"/>
      <c r="AU493" s="299"/>
      <c r="AV493" s="299"/>
      <c r="AW493" s="299"/>
      <c r="AX493" s="299"/>
      <c r="AY493" s="299"/>
      <c r="AZ493" s="299"/>
      <c r="BA493" s="299"/>
      <c r="BB493" s="299"/>
      <c r="BC493" s="299"/>
      <c r="BD493" s="299"/>
      <c r="BE493" s="299"/>
      <c r="BF493" s="299"/>
      <c r="BG493" s="299"/>
      <c r="BH493" s="299"/>
      <c r="BI493" s="299"/>
      <c r="BJ493" s="299"/>
      <c r="BK493" s="299"/>
      <c r="BL493" s="299"/>
      <c r="BM493" s="299"/>
      <c r="BN493" s="299"/>
      <c r="BO493" s="299"/>
      <c r="BP493" s="299"/>
      <c r="BQ493" s="299"/>
      <c r="BR493" s="299"/>
      <c r="BS493" s="299"/>
      <c r="BT493" s="299"/>
      <c r="BU493" s="299"/>
      <c r="BV493" s="299"/>
      <c r="BW493" s="299"/>
      <c r="BX493" s="299"/>
      <c r="BY493" s="299"/>
      <c r="BZ493" s="299"/>
      <c r="CA493" s="299"/>
    </row>
    <row r="494" spans="1:79" x14ac:dyDescent="0.25">
      <c r="A494" s="299"/>
      <c r="B494" s="299"/>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299"/>
      <c r="AE494" s="299"/>
      <c r="AF494" s="299"/>
      <c r="AG494" s="299"/>
      <c r="AH494" s="299"/>
      <c r="AI494" s="299"/>
      <c r="AJ494" s="299"/>
      <c r="AK494" s="299"/>
      <c r="AL494" s="299"/>
      <c r="AM494" s="299"/>
      <c r="AN494" s="299"/>
      <c r="AO494" s="299"/>
      <c r="AP494" s="299"/>
      <c r="AQ494" s="299"/>
      <c r="AR494" s="299"/>
      <c r="AS494" s="299"/>
      <c r="AT494" s="299"/>
      <c r="AU494" s="299"/>
      <c r="AV494" s="299"/>
      <c r="AW494" s="299"/>
      <c r="AX494" s="299"/>
      <c r="AY494" s="299"/>
      <c r="AZ494" s="299"/>
      <c r="BA494" s="299"/>
      <c r="BB494" s="299"/>
      <c r="BC494" s="299"/>
      <c r="BD494" s="299"/>
      <c r="BE494" s="299"/>
      <c r="BF494" s="299"/>
      <c r="BG494" s="299"/>
      <c r="BH494" s="299"/>
      <c r="BI494" s="299"/>
      <c r="BJ494" s="299"/>
      <c r="BK494" s="299"/>
      <c r="BL494" s="299"/>
      <c r="BM494" s="299"/>
      <c r="BN494" s="299"/>
      <c r="BO494" s="299"/>
      <c r="BP494" s="299"/>
      <c r="BQ494" s="299"/>
      <c r="BR494" s="299"/>
      <c r="BS494" s="299"/>
      <c r="BT494" s="299"/>
      <c r="BU494" s="299"/>
      <c r="BV494" s="299"/>
      <c r="BW494" s="299"/>
      <c r="BX494" s="299"/>
      <c r="BY494" s="299"/>
      <c r="BZ494" s="299"/>
      <c r="CA494" s="299"/>
    </row>
    <row r="495" spans="1:79" x14ac:dyDescent="0.25">
      <c r="A495" s="299"/>
      <c r="B495" s="299"/>
      <c r="C495" s="299"/>
      <c r="D495" s="299"/>
      <c r="E495" s="299"/>
      <c r="F495" s="299"/>
      <c r="G495" s="299"/>
      <c r="H495" s="299"/>
      <c r="I495" s="299"/>
      <c r="J495" s="299"/>
      <c r="K495" s="299"/>
      <c r="L495" s="299"/>
      <c r="M495" s="299"/>
      <c r="N495" s="299"/>
      <c r="O495" s="299"/>
      <c r="P495" s="299"/>
      <c r="Q495" s="299"/>
      <c r="R495" s="299"/>
      <c r="S495" s="299"/>
      <c r="T495" s="299"/>
      <c r="U495" s="299"/>
      <c r="V495" s="299"/>
      <c r="W495" s="299"/>
      <c r="X495" s="299"/>
      <c r="Y495" s="299"/>
      <c r="Z495" s="299"/>
      <c r="AA495" s="299"/>
      <c r="AB495" s="299"/>
      <c r="AC495" s="299"/>
      <c r="AD495" s="299"/>
      <c r="AE495" s="299"/>
      <c r="AF495" s="299"/>
      <c r="AG495" s="299"/>
      <c r="AH495" s="299"/>
      <c r="AI495" s="299"/>
      <c r="AJ495" s="299"/>
      <c r="AK495" s="299"/>
      <c r="AL495" s="299"/>
      <c r="AM495" s="299"/>
      <c r="AN495" s="299"/>
      <c r="AO495" s="299"/>
      <c r="AP495" s="299"/>
      <c r="AQ495" s="299"/>
      <c r="AR495" s="299"/>
      <c r="AS495" s="299"/>
      <c r="AT495" s="299"/>
      <c r="AU495" s="299"/>
      <c r="AV495" s="299"/>
      <c r="AW495" s="299"/>
      <c r="AX495" s="299"/>
      <c r="AY495" s="299"/>
      <c r="AZ495" s="299"/>
      <c r="BA495" s="299"/>
      <c r="BB495" s="299"/>
      <c r="BC495" s="299"/>
      <c r="BD495" s="299"/>
      <c r="BE495" s="299"/>
      <c r="BF495" s="299"/>
      <c r="BG495" s="299"/>
      <c r="BH495" s="299"/>
      <c r="BI495" s="299"/>
      <c r="BJ495" s="299"/>
      <c r="BK495" s="299"/>
      <c r="BL495" s="299"/>
      <c r="BM495" s="299"/>
      <c r="BN495" s="299"/>
      <c r="BO495" s="299"/>
      <c r="BP495" s="299"/>
      <c r="BQ495" s="299"/>
      <c r="BR495" s="299"/>
      <c r="BS495" s="299"/>
      <c r="BT495" s="299"/>
      <c r="BU495" s="299"/>
      <c r="BV495" s="299"/>
      <c r="BW495" s="299"/>
      <c r="BX495" s="299"/>
      <c r="BY495" s="299"/>
      <c r="BZ495" s="299"/>
      <c r="CA495" s="299"/>
    </row>
    <row r="496" spans="1:79" x14ac:dyDescent="0.25">
      <c r="A496" s="299"/>
      <c r="B496" s="299"/>
      <c r="C496" s="299"/>
      <c r="D496" s="299"/>
      <c r="E496" s="299"/>
      <c r="F496" s="299"/>
      <c r="G496" s="299"/>
      <c r="H496" s="299"/>
      <c r="I496" s="299"/>
      <c r="J496" s="299"/>
      <c r="K496" s="299"/>
      <c r="L496" s="299"/>
      <c r="M496" s="299"/>
      <c r="N496" s="299"/>
      <c r="O496" s="299"/>
      <c r="P496" s="299"/>
      <c r="Q496" s="299"/>
      <c r="R496" s="299"/>
      <c r="S496" s="299"/>
      <c r="T496" s="299"/>
      <c r="U496" s="299"/>
      <c r="V496" s="299"/>
      <c r="W496" s="299"/>
      <c r="X496" s="299"/>
      <c r="Y496" s="299"/>
      <c r="Z496" s="299"/>
      <c r="AA496" s="299"/>
      <c r="AB496" s="299"/>
      <c r="AC496" s="299"/>
      <c r="AD496" s="299"/>
      <c r="AE496" s="299"/>
      <c r="AF496" s="299"/>
      <c r="AG496" s="299"/>
      <c r="AH496" s="299"/>
      <c r="AI496" s="299"/>
      <c r="AJ496" s="299"/>
      <c r="AK496" s="299"/>
      <c r="AL496" s="299"/>
      <c r="AM496" s="299"/>
      <c r="AN496" s="299"/>
      <c r="AO496" s="299"/>
      <c r="AP496" s="299"/>
      <c r="AQ496" s="299"/>
      <c r="AR496" s="299"/>
      <c r="AS496" s="299"/>
      <c r="AT496" s="299"/>
      <c r="AU496" s="299"/>
      <c r="AV496" s="299"/>
      <c r="AW496" s="299"/>
      <c r="AX496" s="299"/>
      <c r="AY496" s="299"/>
      <c r="AZ496" s="299"/>
      <c r="BA496" s="299"/>
      <c r="BB496" s="299"/>
      <c r="BC496" s="299"/>
      <c r="BD496" s="299"/>
      <c r="BE496" s="299"/>
      <c r="BF496" s="299"/>
      <c r="BG496" s="299"/>
      <c r="BH496" s="299"/>
      <c r="BI496" s="299"/>
      <c r="BJ496" s="299"/>
      <c r="BK496" s="299"/>
      <c r="BL496" s="299"/>
      <c r="BM496" s="299"/>
      <c r="BN496" s="299"/>
      <c r="BO496" s="299"/>
      <c r="BP496" s="299"/>
      <c r="BQ496" s="299"/>
      <c r="BR496" s="299"/>
      <c r="BS496" s="299"/>
      <c r="BT496" s="299"/>
      <c r="BU496" s="299"/>
      <c r="BV496" s="299"/>
      <c r="BW496" s="299"/>
      <c r="BX496" s="299"/>
      <c r="BY496" s="299"/>
      <c r="BZ496" s="299"/>
      <c r="CA496" s="299"/>
    </row>
    <row r="497" spans="1:79" x14ac:dyDescent="0.25">
      <c r="A497" s="299"/>
      <c r="B497" s="299"/>
      <c r="C497" s="299"/>
      <c r="D497" s="299"/>
      <c r="E497" s="299"/>
      <c r="F497" s="299"/>
      <c r="G497" s="299"/>
      <c r="H497" s="299"/>
      <c r="I497" s="299"/>
      <c r="J497" s="299"/>
      <c r="K497" s="299"/>
      <c r="L497" s="299"/>
      <c r="M497" s="299"/>
      <c r="N497" s="299"/>
      <c r="O497" s="299"/>
      <c r="P497" s="299"/>
      <c r="Q497" s="299"/>
      <c r="R497" s="299"/>
      <c r="S497" s="299"/>
      <c r="T497" s="299"/>
      <c r="U497" s="299"/>
      <c r="V497" s="299"/>
      <c r="W497" s="299"/>
      <c r="X497" s="299"/>
      <c r="Y497" s="299"/>
      <c r="Z497" s="299"/>
      <c r="AA497" s="299"/>
      <c r="AB497" s="299"/>
      <c r="AC497" s="299"/>
      <c r="AD497" s="299"/>
      <c r="AE497" s="299"/>
      <c r="AF497" s="299"/>
      <c r="AG497" s="299"/>
      <c r="AH497" s="299"/>
      <c r="AI497" s="299"/>
      <c r="AJ497" s="299"/>
      <c r="AK497" s="299"/>
      <c r="AL497" s="299"/>
      <c r="AM497" s="299"/>
      <c r="AN497" s="299"/>
      <c r="AO497" s="299"/>
      <c r="AP497" s="299"/>
      <c r="AQ497" s="299"/>
      <c r="AR497" s="299"/>
      <c r="AS497" s="299"/>
      <c r="AT497" s="299"/>
      <c r="AU497" s="299"/>
      <c r="AV497" s="299"/>
      <c r="AW497" s="299"/>
      <c r="AX497" s="299"/>
      <c r="AY497" s="299"/>
      <c r="AZ497" s="299"/>
      <c r="BA497" s="299"/>
      <c r="BB497" s="299"/>
      <c r="BC497" s="299"/>
      <c r="BD497" s="299"/>
      <c r="BE497" s="299"/>
      <c r="BF497" s="299"/>
      <c r="BG497" s="299"/>
      <c r="BH497" s="299"/>
      <c r="BI497" s="299"/>
      <c r="BJ497" s="299"/>
      <c r="BK497" s="299"/>
      <c r="BL497" s="299"/>
      <c r="BM497" s="299"/>
      <c r="BN497" s="299"/>
      <c r="BO497" s="299"/>
      <c r="BP497" s="299"/>
      <c r="BQ497" s="299"/>
      <c r="BR497" s="299"/>
      <c r="BS497" s="299"/>
      <c r="BT497" s="299"/>
      <c r="BU497" s="299"/>
      <c r="BV497" s="299"/>
      <c r="BW497" s="299"/>
      <c r="BX497" s="299"/>
      <c r="BY497" s="299"/>
      <c r="BZ497" s="299"/>
      <c r="CA497" s="299"/>
    </row>
    <row r="498" spans="1:79" x14ac:dyDescent="0.25">
      <c r="A498" s="299"/>
      <c r="B498" s="299"/>
      <c r="C498" s="299"/>
      <c r="D498" s="299"/>
      <c r="E498" s="299"/>
      <c r="F498" s="299"/>
      <c r="G498" s="299"/>
      <c r="H498" s="299"/>
      <c r="I498" s="299"/>
      <c r="J498" s="299"/>
      <c r="K498" s="299"/>
      <c r="L498" s="299"/>
      <c r="M498" s="299"/>
      <c r="N498" s="299"/>
      <c r="O498" s="299"/>
      <c r="P498" s="299"/>
      <c r="Q498" s="299"/>
      <c r="R498" s="299"/>
      <c r="S498" s="299"/>
      <c r="T498" s="299"/>
      <c r="U498" s="299"/>
      <c r="V498" s="299"/>
      <c r="W498" s="299"/>
      <c r="X498" s="299"/>
      <c r="Y498" s="299"/>
      <c r="Z498" s="299"/>
      <c r="AA498" s="299"/>
      <c r="AB498" s="299"/>
      <c r="AC498" s="299"/>
      <c r="AD498" s="299"/>
      <c r="AE498" s="299"/>
      <c r="AF498" s="299"/>
      <c r="AG498" s="299"/>
      <c r="AH498" s="299"/>
      <c r="AI498" s="299"/>
      <c r="AJ498" s="299"/>
      <c r="AK498" s="299"/>
      <c r="AL498" s="299"/>
      <c r="AM498" s="299"/>
      <c r="AN498" s="299"/>
      <c r="AO498" s="299"/>
      <c r="AP498" s="299"/>
      <c r="AQ498" s="299"/>
      <c r="AR498" s="299"/>
      <c r="AS498" s="299"/>
      <c r="AT498" s="299"/>
      <c r="AU498" s="299"/>
      <c r="AV498" s="299"/>
      <c r="AW498" s="299"/>
      <c r="AX498" s="299"/>
      <c r="AY498" s="299"/>
      <c r="AZ498" s="299"/>
      <c r="BA498" s="299"/>
      <c r="BB498" s="299"/>
      <c r="BC498" s="299"/>
      <c r="BD498" s="299"/>
      <c r="BE498" s="299"/>
      <c r="BF498" s="299"/>
      <c r="BG498" s="299"/>
      <c r="BH498" s="299"/>
      <c r="BI498" s="299"/>
      <c r="BJ498" s="299"/>
      <c r="BK498" s="299"/>
      <c r="BL498" s="299"/>
      <c r="BM498" s="299"/>
      <c r="BN498" s="299"/>
      <c r="BO498" s="299"/>
      <c r="BP498" s="299"/>
      <c r="BQ498" s="299"/>
      <c r="BR498" s="299"/>
      <c r="BS498" s="299"/>
      <c r="BT498" s="299"/>
      <c r="BU498" s="299"/>
      <c r="BV498" s="299"/>
      <c r="BW498" s="299"/>
      <c r="BX498" s="299"/>
      <c r="BY498" s="299"/>
      <c r="BZ498" s="299"/>
      <c r="CA498" s="299"/>
    </row>
    <row r="499" spans="1:79" x14ac:dyDescent="0.25">
      <c r="A499" s="299"/>
      <c r="B499" s="299"/>
      <c r="C499" s="299"/>
      <c r="D499" s="299"/>
      <c r="E499" s="299"/>
      <c r="F499" s="299"/>
      <c r="G499" s="299"/>
      <c r="H499" s="299"/>
      <c r="I499" s="299"/>
      <c r="J499" s="299"/>
      <c r="K499" s="299"/>
      <c r="L499" s="299"/>
      <c r="M499" s="299"/>
      <c r="N499" s="299"/>
      <c r="O499" s="299"/>
      <c r="P499" s="299"/>
      <c r="Q499" s="299"/>
      <c r="R499" s="299"/>
      <c r="S499" s="299"/>
      <c r="T499" s="299"/>
      <c r="U499" s="299"/>
      <c r="V499" s="299"/>
      <c r="W499" s="299"/>
      <c r="X499" s="299"/>
      <c r="Y499" s="299"/>
      <c r="Z499" s="299"/>
      <c r="AA499" s="299"/>
      <c r="AB499" s="299"/>
      <c r="AC499" s="299"/>
      <c r="AD499" s="299"/>
      <c r="AE499" s="299"/>
      <c r="AF499" s="299"/>
      <c r="AG499" s="299"/>
      <c r="AH499" s="299"/>
      <c r="AI499" s="299"/>
      <c r="AJ499" s="299"/>
      <c r="AK499" s="299"/>
      <c r="AL499" s="299"/>
      <c r="AM499" s="299"/>
      <c r="AN499" s="299"/>
      <c r="AO499" s="299"/>
      <c r="AP499" s="299"/>
      <c r="AQ499" s="299"/>
      <c r="AR499" s="299"/>
      <c r="AS499" s="299"/>
      <c r="AT499" s="299"/>
      <c r="AU499" s="299"/>
      <c r="AV499" s="299"/>
      <c r="AW499" s="299"/>
      <c r="AX499" s="299"/>
      <c r="AY499" s="299"/>
      <c r="AZ499" s="299"/>
      <c r="BA499" s="299"/>
      <c r="BB499" s="299"/>
      <c r="BC499" s="299"/>
      <c r="BD499" s="299"/>
      <c r="BE499" s="299"/>
      <c r="BF499" s="299"/>
      <c r="BG499" s="299"/>
      <c r="BH499" s="299"/>
      <c r="BI499" s="299"/>
      <c r="BJ499" s="299"/>
      <c r="BK499" s="299"/>
      <c r="BL499" s="299"/>
      <c r="BM499" s="299"/>
      <c r="BN499" s="299"/>
      <c r="BO499" s="299"/>
      <c r="BP499" s="299"/>
      <c r="BQ499" s="299"/>
      <c r="BR499" s="299"/>
      <c r="BS499" s="299"/>
      <c r="BT499" s="299"/>
      <c r="BU499" s="299"/>
      <c r="BV499" s="299"/>
      <c r="BW499" s="299"/>
      <c r="BX499" s="299"/>
      <c r="BY499" s="299"/>
      <c r="BZ499" s="299"/>
      <c r="CA499" s="299"/>
    </row>
    <row r="500" spans="1:79" x14ac:dyDescent="0.25">
      <c r="A500" s="299"/>
      <c r="B500" s="299"/>
      <c r="C500" s="299"/>
      <c r="D500" s="299"/>
      <c r="E500" s="299"/>
      <c r="F500" s="299"/>
      <c r="G500" s="299"/>
      <c r="H500" s="299"/>
      <c r="I500" s="299"/>
      <c r="J500" s="299"/>
      <c r="K500" s="299"/>
      <c r="L500" s="299"/>
      <c r="M500" s="299"/>
      <c r="N500" s="299"/>
      <c r="O500" s="299"/>
      <c r="P500" s="299"/>
      <c r="Q500" s="299"/>
      <c r="R500" s="299"/>
      <c r="S500" s="299"/>
      <c r="T500" s="299"/>
      <c r="U500" s="299"/>
      <c r="V500" s="299"/>
      <c r="W500" s="299"/>
      <c r="X500" s="299"/>
      <c r="Y500" s="299"/>
      <c r="Z500" s="299"/>
      <c r="AA500" s="299"/>
      <c r="AB500" s="299"/>
      <c r="AC500" s="299"/>
      <c r="AD500" s="299"/>
      <c r="AE500" s="299"/>
      <c r="AF500" s="299"/>
      <c r="AG500" s="299"/>
      <c r="AH500" s="299"/>
      <c r="AI500" s="299"/>
      <c r="AJ500" s="299"/>
      <c r="AK500" s="299"/>
      <c r="AL500" s="299"/>
      <c r="AM500" s="299"/>
      <c r="AN500" s="299"/>
      <c r="AO500" s="299"/>
      <c r="AP500" s="299"/>
      <c r="AQ500" s="299"/>
      <c r="AR500" s="299"/>
      <c r="AS500" s="299"/>
      <c r="AT500" s="299"/>
      <c r="AU500" s="299"/>
      <c r="AV500" s="299"/>
      <c r="AW500" s="299"/>
      <c r="AX500" s="299"/>
      <c r="AY500" s="299"/>
      <c r="AZ500" s="299"/>
      <c r="BA500" s="299"/>
      <c r="BB500" s="299"/>
      <c r="BC500" s="299"/>
      <c r="BD500" s="299"/>
      <c r="BE500" s="299"/>
      <c r="BF500" s="299"/>
      <c r="BG500" s="299"/>
      <c r="BH500" s="299"/>
      <c r="BI500" s="299"/>
      <c r="BJ500" s="299"/>
      <c r="BK500" s="299"/>
      <c r="BL500" s="299"/>
      <c r="BM500" s="299"/>
      <c r="BN500" s="299"/>
      <c r="BO500" s="299"/>
      <c r="BP500" s="299"/>
      <c r="BQ500" s="299"/>
      <c r="BR500" s="299"/>
      <c r="BS500" s="299"/>
      <c r="BT500" s="299"/>
      <c r="BU500" s="299"/>
      <c r="BV500" s="299"/>
      <c r="BW500" s="299"/>
      <c r="BX500" s="299"/>
      <c r="BY500" s="299"/>
      <c r="BZ500" s="299"/>
      <c r="CA500" s="299"/>
    </row>
    <row r="501" spans="1:79" x14ac:dyDescent="0.25">
      <c r="A501" s="299"/>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299"/>
      <c r="AE501" s="299"/>
      <c r="AF501" s="299"/>
      <c r="AG501" s="299"/>
      <c r="AH501" s="299"/>
      <c r="AI501" s="299"/>
      <c r="AJ501" s="299"/>
      <c r="AK501" s="299"/>
      <c r="AL501" s="299"/>
      <c r="AM501" s="299"/>
      <c r="AN501" s="299"/>
      <c r="AO501" s="299"/>
      <c r="AP501" s="299"/>
      <c r="AQ501" s="299"/>
      <c r="AR501" s="299"/>
      <c r="AS501" s="299"/>
      <c r="AT501" s="299"/>
      <c r="AU501" s="299"/>
      <c r="AV501" s="299"/>
      <c r="AW501" s="299"/>
      <c r="AX501" s="299"/>
      <c r="AY501" s="299"/>
      <c r="AZ501" s="299"/>
      <c r="BA501" s="299"/>
      <c r="BB501" s="299"/>
      <c r="BC501" s="299"/>
      <c r="BD501" s="299"/>
      <c r="BE501" s="299"/>
      <c r="BF501" s="299"/>
      <c r="BG501" s="299"/>
      <c r="BH501" s="299"/>
      <c r="BI501" s="299"/>
      <c r="BJ501" s="299"/>
      <c r="BK501" s="299"/>
      <c r="BL501" s="299"/>
      <c r="BM501" s="299"/>
      <c r="BN501" s="299"/>
      <c r="BO501" s="299"/>
      <c r="BP501" s="299"/>
      <c r="BQ501" s="299"/>
      <c r="BR501" s="299"/>
      <c r="BS501" s="299"/>
      <c r="BT501" s="299"/>
      <c r="BU501" s="299"/>
      <c r="BV501" s="299"/>
      <c r="BW501" s="299"/>
      <c r="BX501" s="299"/>
      <c r="BY501" s="299"/>
      <c r="BZ501" s="299"/>
      <c r="CA501" s="299"/>
    </row>
    <row r="502" spans="1:79" x14ac:dyDescent="0.25">
      <c r="A502" s="299"/>
      <c r="B502" s="299"/>
      <c r="C502" s="299"/>
      <c r="D502" s="299"/>
      <c r="E502" s="299"/>
      <c r="F502" s="299"/>
      <c r="G502" s="299"/>
      <c r="H502" s="299"/>
      <c r="I502" s="299"/>
      <c r="J502" s="299"/>
      <c r="K502" s="299"/>
      <c r="L502" s="299"/>
      <c r="M502" s="299"/>
      <c r="N502" s="299"/>
      <c r="O502" s="299"/>
      <c r="P502" s="299"/>
      <c r="Q502" s="299"/>
      <c r="R502" s="299"/>
      <c r="S502" s="299"/>
      <c r="T502" s="299"/>
      <c r="U502" s="299"/>
      <c r="V502" s="299"/>
      <c r="W502" s="299"/>
      <c r="X502" s="299"/>
      <c r="Y502" s="299"/>
      <c r="Z502" s="299"/>
      <c r="AA502" s="299"/>
      <c r="AB502" s="299"/>
      <c r="AC502" s="299"/>
      <c r="AD502" s="299"/>
      <c r="AE502" s="299"/>
      <c r="AF502" s="299"/>
      <c r="AG502" s="299"/>
      <c r="AH502" s="299"/>
      <c r="AI502" s="299"/>
      <c r="AJ502" s="299"/>
      <c r="AK502" s="299"/>
      <c r="AL502" s="299"/>
      <c r="AM502" s="299"/>
      <c r="AN502" s="299"/>
      <c r="AO502" s="299"/>
      <c r="AP502" s="299"/>
      <c r="AQ502" s="299"/>
      <c r="AR502" s="299"/>
      <c r="AS502" s="299"/>
      <c r="AT502" s="299"/>
      <c r="AU502" s="299"/>
      <c r="AV502" s="299"/>
      <c r="AW502" s="299"/>
      <c r="AX502" s="299"/>
      <c r="AY502" s="299"/>
      <c r="AZ502" s="299"/>
      <c r="BA502" s="299"/>
      <c r="BB502" s="299"/>
      <c r="BC502" s="299"/>
      <c r="BD502" s="299"/>
      <c r="BE502" s="299"/>
      <c r="BF502" s="299"/>
      <c r="BG502" s="299"/>
      <c r="BH502" s="299"/>
      <c r="BI502" s="299"/>
      <c r="BJ502" s="299"/>
      <c r="BK502" s="299"/>
      <c r="BL502" s="299"/>
      <c r="BM502" s="299"/>
      <c r="BN502" s="299"/>
      <c r="BO502" s="299"/>
      <c r="BP502" s="299"/>
      <c r="BQ502" s="299"/>
      <c r="BR502" s="299"/>
      <c r="BS502" s="299"/>
      <c r="BT502" s="299"/>
      <c r="BU502" s="299"/>
      <c r="BV502" s="299"/>
      <c r="BW502" s="299"/>
      <c r="BX502" s="299"/>
      <c r="BY502" s="299"/>
      <c r="BZ502" s="299"/>
      <c r="CA502" s="299"/>
    </row>
    <row r="503" spans="1:79" x14ac:dyDescent="0.25">
      <c r="A503" s="299"/>
      <c r="B503" s="299"/>
      <c r="C503" s="299"/>
      <c r="D503" s="299"/>
      <c r="E503" s="299"/>
      <c r="F503" s="299"/>
      <c r="G503" s="299"/>
      <c r="H503" s="299"/>
      <c r="I503" s="299"/>
      <c r="J503" s="299"/>
      <c r="K503" s="299"/>
      <c r="L503" s="299"/>
      <c r="M503" s="299"/>
      <c r="N503" s="299"/>
      <c r="O503" s="299"/>
      <c r="P503" s="299"/>
      <c r="Q503" s="299"/>
      <c r="R503" s="299"/>
      <c r="S503" s="299"/>
      <c r="T503" s="299"/>
      <c r="U503" s="299"/>
      <c r="V503" s="299"/>
      <c r="W503" s="299"/>
      <c r="X503" s="299"/>
      <c r="Y503" s="299"/>
      <c r="Z503" s="299"/>
      <c r="AA503" s="299"/>
      <c r="AB503" s="299"/>
      <c r="AC503" s="299"/>
      <c r="AD503" s="299"/>
      <c r="AE503" s="299"/>
      <c r="AF503" s="299"/>
      <c r="AG503" s="299"/>
      <c r="AH503" s="299"/>
      <c r="AI503" s="299"/>
      <c r="AJ503" s="299"/>
      <c r="AK503" s="299"/>
      <c r="AL503" s="299"/>
      <c r="AM503" s="299"/>
      <c r="AN503" s="299"/>
      <c r="AO503" s="299"/>
      <c r="AP503" s="299"/>
      <c r="AQ503" s="299"/>
      <c r="AR503" s="299"/>
      <c r="AS503" s="299"/>
      <c r="AT503" s="299"/>
      <c r="AU503" s="299"/>
      <c r="AV503" s="299"/>
      <c r="AW503" s="299"/>
      <c r="AX503" s="299"/>
      <c r="AY503" s="299"/>
      <c r="AZ503" s="299"/>
      <c r="BA503" s="299"/>
      <c r="BB503" s="299"/>
      <c r="BC503" s="299"/>
      <c r="BD503" s="299"/>
      <c r="BE503" s="299"/>
      <c r="BF503" s="299"/>
      <c r="BG503" s="299"/>
      <c r="BH503" s="299"/>
      <c r="BI503" s="299"/>
      <c r="BJ503" s="299"/>
      <c r="BK503" s="299"/>
      <c r="BL503" s="299"/>
      <c r="BM503" s="299"/>
      <c r="BN503" s="299"/>
      <c r="BO503" s="299"/>
      <c r="BP503" s="299"/>
      <c r="BQ503" s="299"/>
      <c r="BR503" s="299"/>
      <c r="BS503" s="299"/>
      <c r="BT503" s="299"/>
      <c r="BU503" s="299"/>
      <c r="BV503" s="299"/>
      <c r="BW503" s="299"/>
      <c r="BX503" s="299"/>
      <c r="BY503" s="299"/>
      <c r="BZ503" s="299"/>
      <c r="CA503" s="299"/>
    </row>
    <row r="504" spans="1:79" x14ac:dyDescent="0.25">
      <c r="A504" s="299"/>
      <c r="B504" s="299"/>
      <c r="C504" s="299"/>
      <c r="D504" s="299"/>
      <c r="E504" s="299"/>
      <c r="F504" s="299"/>
      <c r="G504" s="299"/>
      <c r="H504" s="299"/>
      <c r="I504" s="299"/>
      <c r="J504" s="299"/>
      <c r="K504" s="299"/>
      <c r="L504" s="299"/>
      <c r="M504" s="299"/>
      <c r="N504" s="299"/>
      <c r="O504" s="299"/>
      <c r="P504" s="299"/>
      <c r="Q504" s="299"/>
      <c r="R504" s="299"/>
      <c r="S504" s="299"/>
      <c r="T504" s="299"/>
      <c r="U504" s="299"/>
      <c r="V504" s="299"/>
      <c r="W504" s="299"/>
      <c r="X504" s="299"/>
      <c r="Y504" s="299"/>
      <c r="Z504" s="299"/>
      <c r="AA504" s="299"/>
      <c r="AB504" s="299"/>
      <c r="AC504" s="299"/>
      <c r="AD504" s="299"/>
      <c r="AE504" s="299"/>
      <c r="AF504" s="299"/>
      <c r="AG504" s="299"/>
      <c r="AH504" s="299"/>
      <c r="AI504" s="299"/>
      <c r="AJ504" s="299"/>
      <c r="AK504" s="299"/>
      <c r="AL504" s="299"/>
      <c r="AM504" s="299"/>
      <c r="AN504" s="299"/>
      <c r="AO504" s="299"/>
      <c r="AP504" s="299"/>
      <c r="AQ504" s="299"/>
      <c r="AR504" s="299"/>
      <c r="AS504" s="299"/>
      <c r="AT504" s="299"/>
      <c r="AU504" s="299"/>
      <c r="AV504" s="299"/>
      <c r="AW504" s="299"/>
      <c r="AX504" s="299"/>
      <c r="AY504" s="299"/>
      <c r="AZ504" s="299"/>
      <c r="BA504" s="299"/>
      <c r="BB504" s="299"/>
      <c r="BC504" s="299"/>
      <c r="BD504" s="299"/>
      <c r="BE504" s="299"/>
      <c r="BF504" s="299"/>
      <c r="BG504" s="299"/>
      <c r="BH504" s="299"/>
      <c r="BI504" s="299"/>
      <c r="BJ504" s="299"/>
      <c r="BK504" s="299"/>
      <c r="BL504" s="299"/>
      <c r="BM504" s="299"/>
      <c r="BN504" s="299"/>
      <c r="BO504" s="299"/>
      <c r="BP504" s="299"/>
      <c r="BQ504" s="299"/>
      <c r="BR504" s="299"/>
      <c r="BS504" s="299"/>
      <c r="BT504" s="299"/>
      <c r="BU504" s="299"/>
      <c r="BV504" s="299"/>
      <c r="BW504" s="299"/>
      <c r="BX504" s="299"/>
      <c r="BY504" s="299"/>
      <c r="BZ504" s="299"/>
      <c r="CA504" s="299"/>
    </row>
    <row r="505" spans="1:79" x14ac:dyDescent="0.25">
      <c r="A505" s="299"/>
      <c r="B505" s="299"/>
      <c r="C505" s="299"/>
      <c r="D505" s="299"/>
      <c r="E505" s="299"/>
      <c r="F505" s="299"/>
      <c r="G505" s="299"/>
      <c r="H505" s="299"/>
      <c r="I505" s="299"/>
      <c r="J505" s="299"/>
      <c r="K505" s="299"/>
      <c r="L505" s="299"/>
      <c r="M505" s="299"/>
      <c r="N505" s="299"/>
      <c r="O505" s="299"/>
      <c r="P505" s="299"/>
      <c r="Q505" s="299"/>
      <c r="R505" s="299"/>
      <c r="S505" s="299"/>
      <c r="T505" s="299"/>
      <c r="U505" s="299"/>
      <c r="V505" s="299"/>
      <c r="W505" s="299"/>
      <c r="X505" s="299"/>
      <c r="Y505" s="299"/>
      <c r="Z505" s="299"/>
      <c r="AA505" s="299"/>
      <c r="AB505" s="299"/>
      <c r="AC505" s="299"/>
      <c r="AD505" s="299"/>
      <c r="AE505" s="299"/>
      <c r="AF505" s="299"/>
      <c r="AG505" s="299"/>
      <c r="AH505" s="299"/>
      <c r="AI505" s="299"/>
      <c r="AJ505" s="299"/>
      <c r="AK505" s="299"/>
      <c r="AL505" s="299"/>
      <c r="AM505" s="299"/>
      <c r="AN505" s="299"/>
      <c r="AO505" s="299"/>
      <c r="AP505" s="299"/>
      <c r="AQ505" s="299"/>
      <c r="AR505" s="299"/>
      <c r="AS505" s="299"/>
      <c r="AT505" s="299"/>
      <c r="AU505" s="299"/>
      <c r="AV505" s="299"/>
      <c r="AW505" s="299"/>
      <c r="AX505" s="299"/>
      <c r="AY505" s="299"/>
      <c r="AZ505" s="299"/>
      <c r="BA505" s="299"/>
      <c r="BB505" s="299"/>
      <c r="BC505" s="299"/>
      <c r="BD505" s="299"/>
      <c r="BE505" s="299"/>
      <c r="BF505" s="299"/>
      <c r="BG505" s="299"/>
      <c r="BH505" s="299"/>
      <c r="BI505" s="299"/>
      <c r="BJ505" s="299"/>
      <c r="BK505" s="299"/>
      <c r="BL505" s="299"/>
      <c r="BM505" s="299"/>
      <c r="BN505" s="299"/>
      <c r="BO505" s="299"/>
      <c r="BP505" s="299"/>
      <c r="BQ505" s="299"/>
      <c r="BR505" s="299"/>
      <c r="BS505" s="299"/>
      <c r="BT505" s="299"/>
      <c r="BU505" s="299"/>
      <c r="BV505" s="299"/>
      <c r="BW505" s="299"/>
      <c r="BX505" s="299"/>
      <c r="BY505" s="299"/>
      <c r="BZ505" s="299"/>
      <c r="CA505" s="299"/>
    </row>
    <row r="506" spans="1:79" x14ac:dyDescent="0.25">
      <c r="A506" s="299"/>
      <c r="B506" s="299"/>
      <c r="C506" s="299"/>
      <c r="D506" s="299"/>
      <c r="E506" s="299"/>
      <c r="F506" s="299"/>
      <c r="G506" s="299"/>
      <c r="H506" s="299"/>
      <c r="I506" s="299"/>
      <c r="J506" s="299"/>
      <c r="K506" s="299"/>
      <c r="L506" s="299"/>
      <c r="M506" s="299"/>
      <c r="N506" s="299"/>
      <c r="O506" s="299"/>
      <c r="P506" s="299"/>
      <c r="Q506" s="299"/>
      <c r="R506" s="299"/>
      <c r="S506" s="299"/>
      <c r="T506" s="299"/>
      <c r="U506" s="299"/>
      <c r="V506" s="299"/>
      <c r="W506" s="299"/>
      <c r="X506" s="299"/>
      <c r="Y506" s="299"/>
      <c r="Z506" s="299"/>
      <c r="AA506" s="299"/>
      <c r="AB506" s="299"/>
      <c r="AC506" s="299"/>
      <c r="AD506" s="299"/>
      <c r="AE506" s="299"/>
      <c r="AF506" s="299"/>
      <c r="AG506" s="299"/>
      <c r="AH506" s="299"/>
      <c r="AI506" s="299"/>
      <c r="AJ506" s="299"/>
      <c r="AK506" s="299"/>
      <c r="AL506" s="299"/>
      <c r="AM506" s="299"/>
      <c r="AN506" s="299"/>
      <c r="AO506" s="299"/>
      <c r="AP506" s="299"/>
      <c r="AQ506" s="299"/>
      <c r="AR506" s="299"/>
      <c r="AS506" s="299"/>
      <c r="AT506" s="299"/>
      <c r="AU506" s="299"/>
      <c r="AV506" s="299"/>
      <c r="AW506" s="299"/>
      <c r="AX506" s="299"/>
      <c r="AY506" s="299"/>
      <c r="AZ506" s="299"/>
      <c r="BA506" s="299"/>
      <c r="BB506" s="299"/>
      <c r="BC506" s="299"/>
      <c r="BD506" s="299"/>
      <c r="BE506" s="299"/>
      <c r="BF506" s="299"/>
      <c r="BG506" s="299"/>
      <c r="BH506" s="299"/>
      <c r="BI506" s="299"/>
      <c r="BJ506" s="299"/>
      <c r="BK506" s="299"/>
      <c r="BL506" s="299"/>
      <c r="BM506" s="299"/>
      <c r="BN506" s="299"/>
      <c r="BO506" s="299"/>
      <c r="BP506" s="299"/>
      <c r="BQ506" s="299"/>
      <c r="BR506" s="299"/>
      <c r="BS506" s="299"/>
      <c r="BT506" s="299"/>
      <c r="BU506" s="299"/>
      <c r="BV506" s="299"/>
      <c r="BW506" s="299"/>
      <c r="BX506" s="299"/>
      <c r="BY506" s="299"/>
      <c r="BZ506" s="299"/>
      <c r="CA506" s="299"/>
    </row>
    <row r="507" spans="1:79" x14ac:dyDescent="0.25">
      <c r="A507" s="299"/>
      <c r="B507" s="299"/>
      <c r="C507" s="299"/>
      <c r="D507" s="299"/>
      <c r="E507" s="299"/>
      <c r="F507" s="299"/>
      <c r="G507" s="299"/>
      <c r="H507" s="299"/>
      <c r="I507" s="299"/>
      <c r="J507" s="299"/>
      <c r="K507" s="299"/>
      <c r="L507" s="299"/>
      <c r="M507" s="299"/>
      <c r="N507" s="299"/>
      <c r="O507" s="299"/>
      <c r="P507" s="299"/>
      <c r="Q507" s="299"/>
      <c r="R507" s="299"/>
      <c r="S507" s="299"/>
      <c r="T507" s="299"/>
      <c r="U507" s="299"/>
      <c r="V507" s="299"/>
      <c r="W507" s="299"/>
      <c r="X507" s="299"/>
      <c r="Y507" s="299"/>
      <c r="Z507" s="299"/>
      <c r="AA507" s="299"/>
      <c r="AB507" s="299"/>
      <c r="AC507" s="299"/>
      <c r="AD507" s="299"/>
      <c r="AE507" s="299"/>
      <c r="AF507" s="299"/>
      <c r="AG507" s="299"/>
      <c r="AH507" s="299"/>
      <c r="AI507" s="299"/>
      <c r="AJ507" s="299"/>
      <c r="AK507" s="299"/>
      <c r="AL507" s="299"/>
      <c r="AM507" s="299"/>
      <c r="AN507" s="299"/>
      <c r="AO507" s="299"/>
      <c r="AP507" s="299"/>
      <c r="AQ507" s="299"/>
      <c r="AR507" s="299"/>
      <c r="AS507" s="299"/>
      <c r="AT507" s="299"/>
      <c r="AU507" s="299"/>
      <c r="AV507" s="299"/>
      <c r="AW507" s="299"/>
      <c r="AX507" s="299"/>
      <c r="AY507" s="299"/>
      <c r="AZ507" s="299"/>
      <c r="BA507" s="299"/>
      <c r="BB507" s="299"/>
      <c r="BC507" s="299"/>
      <c r="BD507" s="299"/>
      <c r="BE507" s="299"/>
      <c r="BF507" s="299"/>
      <c r="BG507" s="299"/>
      <c r="BH507" s="299"/>
      <c r="BI507" s="299"/>
      <c r="BJ507" s="299"/>
      <c r="BK507" s="299"/>
      <c r="BL507" s="299"/>
      <c r="BM507" s="299"/>
      <c r="BN507" s="299"/>
      <c r="BO507" s="299"/>
      <c r="BP507" s="299"/>
      <c r="BQ507" s="299"/>
      <c r="BR507" s="299"/>
      <c r="BS507" s="299"/>
      <c r="BT507" s="299"/>
      <c r="BU507" s="299"/>
      <c r="BV507" s="299"/>
      <c r="BW507" s="299"/>
      <c r="BX507" s="299"/>
      <c r="BY507" s="299"/>
      <c r="BZ507" s="299"/>
      <c r="CA507" s="299"/>
    </row>
    <row r="508" spans="1:79" x14ac:dyDescent="0.25">
      <c r="A508" s="299"/>
      <c r="B508" s="299"/>
      <c r="C508" s="299"/>
      <c r="D508" s="299"/>
      <c r="E508" s="299"/>
      <c r="F508" s="299"/>
      <c r="G508" s="299"/>
      <c r="H508" s="299"/>
      <c r="I508" s="299"/>
      <c r="J508" s="299"/>
      <c r="K508" s="299"/>
      <c r="L508" s="299"/>
      <c r="M508" s="299"/>
      <c r="N508" s="299"/>
      <c r="O508" s="299"/>
      <c r="P508" s="299"/>
      <c r="Q508" s="299"/>
      <c r="R508" s="299"/>
      <c r="S508" s="299"/>
      <c r="T508" s="299"/>
      <c r="U508" s="299"/>
      <c r="V508" s="299"/>
      <c r="W508" s="299"/>
      <c r="X508" s="299"/>
      <c r="Y508" s="299"/>
      <c r="Z508" s="299"/>
      <c r="AA508" s="299"/>
      <c r="AB508" s="299"/>
      <c r="AC508" s="299"/>
      <c r="AD508" s="299"/>
      <c r="AE508" s="299"/>
      <c r="AF508" s="299"/>
      <c r="AG508" s="299"/>
      <c r="AH508" s="299"/>
      <c r="AI508" s="299"/>
      <c r="AJ508" s="299"/>
      <c r="AK508" s="299"/>
      <c r="AL508" s="299"/>
      <c r="AM508" s="299"/>
      <c r="AN508" s="299"/>
      <c r="AO508" s="299"/>
      <c r="AP508" s="299"/>
      <c r="AQ508" s="299"/>
      <c r="AR508" s="299"/>
      <c r="AS508" s="299"/>
      <c r="AT508" s="299"/>
      <c r="AU508" s="299"/>
      <c r="AV508" s="299"/>
      <c r="AW508" s="299"/>
      <c r="AX508" s="299"/>
      <c r="AY508" s="299"/>
      <c r="AZ508" s="299"/>
      <c r="BA508" s="299"/>
      <c r="BB508" s="299"/>
      <c r="BC508" s="299"/>
      <c r="BD508" s="299"/>
      <c r="BE508" s="299"/>
      <c r="BF508" s="299"/>
      <c r="BG508" s="299"/>
      <c r="BH508" s="299"/>
      <c r="BI508" s="299"/>
      <c r="BJ508" s="299"/>
      <c r="BK508" s="299"/>
      <c r="BL508" s="299"/>
      <c r="BM508" s="299"/>
      <c r="BN508" s="299"/>
      <c r="BO508" s="299"/>
      <c r="BP508" s="299"/>
      <c r="BQ508" s="299"/>
      <c r="BR508" s="299"/>
      <c r="BS508" s="299"/>
      <c r="BT508" s="299"/>
      <c r="BU508" s="299"/>
      <c r="BV508" s="299"/>
      <c r="BW508" s="299"/>
      <c r="BX508" s="299"/>
      <c r="BY508" s="299"/>
      <c r="BZ508" s="299"/>
      <c r="CA508" s="299"/>
    </row>
    <row r="509" spans="1:79" x14ac:dyDescent="0.25">
      <c r="A509" s="299"/>
      <c r="B509" s="299"/>
      <c r="C509" s="299"/>
      <c r="D509" s="299"/>
      <c r="E509" s="299"/>
      <c r="F509" s="299"/>
      <c r="G509" s="299"/>
      <c r="H509" s="299"/>
      <c r="I509" s="299"/>
      <c r="J509" s="299"/>
      <c r="K509" s="299"/>
      <c r="L509" s="299"/>
      <c r="M509" s="299"/>
      <c r="N509" s="299"/>
      <c r="O509" s="299"/>
      <c r="P509" s="299"/>
      <c r="Q509" s="299"/>
      <c r="R509" s="299"/>
      <c r="S509" s="299"/>
      <c r="T509" s="299"/>
      <c r="U509" s="299"/>
      <c r="V509" s="299"/>
      <c r="W509" s="299"/>
      <c r="X509" s="299"/>
      <c r="Y509" s="299"/>
      <c r="Z509" s="299"/>
      <c r="AA509" s="299"/>
      <c r="AB509" s="299"/>
      <c r="AC509" s="299"/>
      <c r="AD509" s="299"/>
      <c r="AE509" s="299"/>
      <c r="AF509" s="299"/>
      <c r="AG509" s="299"/>
      <c r="AH509" s="299"/>
      <c r="AI509" s="299"/>
      <c r="AJ509" s="299"/>
      <c r="AK509" s="299"/>
      <c r="AL509" s="299"/>
      <c r="AM509" s="299"/>
      <c r="AN509" s="299"/>
      <c r="AO509" s="299"/>
      <c r="AP509" s="299"/>
      <c r="AQ509" s="299"/>
      <c r="AR509" s="299"/>
      <c r="AS509" s="299"/>
      <c r="AT509" s="299"/>
      <c r="AU509" s="299"/>
      <c r="AV509" s="299"/>
      <c r="AW509" s="299"/>
      <c r="AX509" s="299"/>
      <c r="AY509" s="299"/>
      <c r="AZ509" s="299"/>
      <c r="BA509" s="299"/>
      <c r="BB509" s="299"/>
      <c r="BC509" s="299"/>
      <c r="BD509" s="299"/>
      <c r="BE509" s="299"/>
      <c r="BF509" s="299"/>
      <c r="BG509" s="299"/>
      <c r="BH509" s="299"/>
      <c r="BI509" s="299"/>
      <c r="BJ509" s="299"/>
      <c r="BK509" s="299"/>
      <c r="BL509" s="299"/>
      <c r="BM509" s="299"/>
      <c r="BN509" s="299"/>
      <c r="BO509" s="299"/>
      <c r="BP509" s="299"/>
      <c r="BQ509" s="299"/>
      <c r="BR509" s="299"/>
      <c r="BS509" s="299"/>
      <c r="BT509" s="299"/>
      <c r="BU509" s="299"/>
      <c r="BV509" s="299"/>
      <c r="BW509" s="299"/>
      <c r="BX509" s="299"/>
      <c r="BY509" s="299"/>
      <c r="BZ509" s="299"/>
      <c r="CA509" s="299"/>
    </row>
    <row r="510" spans="1:79" x14ac:dyDescent="0.25">
      <c r="A510" s="299"/>
      <c r="B510" s="299"/>
      <c r="C510" s="299"/>
      <c r="D510" s="299"/>
      <c r="E510" s="299"/>
      <c r="F510" s="299"/>
      <c r="G510" s="299"/>
      <c r="H510" s="299"/>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299"/>
      <c r="AE510" s="299"/>
      <c r="AF510" s="299"/>
      <c r="AG510" s="299"/>
      <c r="AH510" s="299"/>
      <c r="AI510" s="299"/>
      <c r="AJ510" s="299"/>
      <c r="AK510" s="299"/>
      <c r="AL510" s="299"/>
      <c r="AM510" s="299"/>
      <c r="AN510" s="299"/>
      <c r="AO510" s="299"/>
      <c r="AP510" s="299"/>
      <c r="AQ510" s="299"/>
      <c r="AR510" s="299"/>
      <c r="AS510" s="299"/>
      <c r="AT510" s="299"/>
      <c r="AU510" s="299"/>
      <c r="AV510" s="299"/>
      <c r="AW510" s="299"/>
      <c r="AX510" s="299"/>
      <c r="AY510" s="299"/>
      <c r="AZ510" s="299"/>
      <c r="BA510" s="299"/>
      <c r="BB510" s="299"/>
      <c r="BC510" s="299"/>
      <c r="BD510" s="299"/>
      <c r="BE510" s="299"/>
      <c r="BF510" s="299"/>
      <c r="BG510" s="299"/>
      <c r="BH510" s="299"/>
      <c r="BI510" s="299"/>
      <c r="BJ510" s="299"/>
      <c r="BK510" s="299"/>
      <c r="BL510" s="299"/>
      <c r="BM510" s="299"/>
      <c r="BN510" s="299"/>
      <c r="BO510" s="299"/>
      <c r="BP510" s="299"/>
      <c r="BQ510" s="299"/>
      <c r="BR510" s="299"/>
      <c r="BS510" s="299"/>
      <c r="BT510" s="299"/>
      <c r="BU510" s="299"/>
      <c r="BV510" s="299"/>
      <c r="BW510" s="299"/>
      <c r="BX510" s="299"/>
      <c r="BY510" s="299"/>
      <c r="BZ510" s="299"/>
      <c r="CA510" s="299"/>
    </row>
    <row r="511" spans="1:79" x14ac:dyDescent="0.25">
      <c r="A511" s="299"/>
      <c r="B511" s="299"/>
      <c r="C511" s="299"/>
      <c r="D511" s="299"/>
      <c r="E511" s="299"/>
      <c r="F511" s="299"/>
      <c r="G511" s="299"/>
      <c r="H511" s="299"/>
      <c r="I511" s="299"/>
      <c r="J511" s="299"/>
      <c r="K511" s="299"/>
      <c r="L511" s="299"/>
      <c r="M511" s="299"/>
      <c r="N511" s="299"/>
      <c r="O511" s="299"/>
      <c r="P511" s="299"/>
      <c r="Q511" s="299"/>
      <c r="R511" s="299"/>
      <c r="S511" s="299"/>
      <c r="T511" s="299"/>
      <c r="U511" s="299"/>
      <c r="V511" s="299"/>
      <c r="W511" s="299"/>
      <c r="X511" s="299"/>
      <c r="Y511" s="299"/>
      <c r="Z511" s="299"/>
      <c r="AA511" s="299"/>
      <c r="AB511" s="299"/>
      <c r="AC511" s="299"/>
      <c r="AD511" s="299"/>
      <c r="AE511" s="299"/>
      <c r="AF511" s="299"/>
      <c r="AG511" s="299"/>
      <c r="AH511" s="299"/>
      <c r="AI511" s="299"/>
      <c r="AJ511" s="299"/>
      <c r="AK511" s="299"/>
      <c r="AL511" s="299"/>
      <c r="AM511" s="299"/>
      <c r="AN511" s="299"/>
      <c r="AO511" s="299"/>
      <c r="AP511" s="299"/>
      <c r="AQ511" s="299"/>
      <c r="AR511" s="299"/>
      <c r="AS511" s="299"/>
      <c r="AT511" s="299"/>
      <c r="AU511" s="299"/>
      <c r="AV511" s="299"/>
      <c r="AW511" s="299"/>
      <c r="AX511" s="299"/>
      <c r="AY511" s="299"/>
      <c r="AZ511" s="299"/>
      <c r="BA511" s="299"/>
      <c r="BB511" s="299"/>
      <c r="BC511" s="299"/>
      <c r="BD511" s="299"/>
      <c r="BE511" s="299"/>
      <c r="BF511" s="299"/>
      <c r="BG511" s="299"/>
      <c r="BH511" s="299"/>
      <c r="BI511" s="299"/>
      <c r="BJ511" s="299"/>
      <c r="BK511" s="299"/>
      <c r="BL511" s="299"/>
      <c r="BM511" s="299"/>
      <c r="BN511" s="299"/>
      <c r="BO511" s="299"/>
      <c r="BP511" s="299"/>
      <c r="BQ511" s="299"/>
      <c r="BR511" s="299"/>
      <c r="BS511" s="299"/>
      <c r="BT511" s="299"/>
      <c r="BU511" s="299"/>
      <c r="BV511" s="299"/>
      <c r="BW511" s="299"/>
      <c r="BX511" s="299"/>
      <c r="BY511" s="299"/>
      <c r="BZ511" s="299"/>
      <c r="CA511" s="299"/>
    </row>
    <row r="512" spans="1:79" x14ac:dyDescent="0.25">
      <c r="A512" s="299"/>
      <c r="B512" s="299"/>
      <c r="C512" s="299"/>
      <c r="D512" s="299"/>
      <c r="E512" s="299"/>
      <c r="F512" s="299"/>
      <c r="G512" s="299"/>
      <c r="H512" s="299"/>
      <c r="I512" s="299"/>
      <c r="J512" s="299"/>
      <c r="K512" s="299"/>
      <c r="L512" s="299"/>
      <c r="M512" s="299"/>
      <c r="N512" s="299"/>
      <c r="O512" s="299"/>
      <c r="P512" s="299"/>
      <c r="Q512" s="299"/>
      <c r="R512" s="299"/>
      <c r="S512" s="299"/>
      <c r="T512" s="299"/>
      <c r="U512" s="299"/>
      <c r="V512" s="299"/>
      <c r="W512" s="299"/>
      <c r="X512" s="299"/>
      <c r="Y512" s="299"/>
      <c r="Z512" s="299"/>
      <c r="AA512" s="299"/>
      <c r="AB512" s="299"/>
      <c r="AC512" s="299"/>
      <c r="AD512" s="299"/>
      <c r="AE512" s="299"/>
      <c r="AF512" s="299"/>
      <c r="AG512" s="299"/>
      <c r="AH512" s="299"/>
      <c r="AI512" s="299"/>
      <c r="AJ512" s="299"/>
      <c r="AK512" s="299"/>
      <c r="AL512" s="299"/>
      <c r="AM512" s="299"/>
      <c r="AN512" s="299"/>
      <c r="AO512" s="299"/>
      <c r="AP512" s="299"/>
      <c r="AQ512" s="299"/>
      <c r="AR512" s="299"/>
      <c r="AS512" s="299"/>
      <c r="AT512" s="299"/>
      <c r="AU512" s="299"/>
      <c r="AV512" s="299"/>
      <c r="AW512" s="299"/>
      <c r="AX512" s="299"/>
      <c r="AY512" s="299"/>
      <c r="AZ512" s="299"/>
      <c r="BA512" s="299"/>
      <c r="BB512" s="299"/>
      <c r="BC512" s="299"/>
      <c r="BD512" s="299"/>
      <c r="BE512" s="299"/>
      <c r="BF512" s="299"/>
      <c r="BG512" s="299"/>
      <c r="BH512" s="299"/>
      <c r="BI512" s="299"/>
      <c r="BJ512" s="299"/>
      <c r="BK512" s="299"/>
      <c r="BL512" s="299"/>
      <c r="BM512" s="299"/>
      <c r="BN512" s="299"/>
      <c r="BO512" s="299"/>
      <c r="BP512" s="299"/>
      <c r="BQ512" s="299"/>
      <c r="BR512" s="299"/>
      <c r="BS512" s="299"/>
      <c r="BT512" s="299"/>
      <c r="BU512" s="299"/>
      <c r="BV512" s="299"/>
      <c r="BW512" s="299"/>
      <c r="BX512" s="299"/>
      <c r="BY512" s="299"/>
      <c r="BZ512" s="299"/>
      <c r="CA512" s="299"/>
    </row>
    <row r="513" spans="1:79" x14ac:dyDescent="0.25">
      <c r="A513" s="299"/>
      <c r="B513" s="299"/>
      <c r="C513" s="299"/>
      <c r="D513" s="299"/>
      <c r="E513" s="299"/>
      <c r="F513" s="299"/>
      <c r="G513" s="299"/>
      <c r="H513" s="299"/>
      <c r="I513" s="299"/>
      <c r="J513" s="299"/>
      <c r="K513" s="299"/>
      <c r="L513" s="299"/>
      <c r="M513" s="299"/>
      <c r="N513" s="299"/>
      <c r="O513" s="299"/>
      <c r="P513" s="299"/>
      <c r="Q513" s="299"/>
      <c r="R513" s="299"/>
      <c r="S513" s="299"/>
      <c r="T513" s="299"/>
      <c r="U513" s="299"/>
      <c r="V513" s="299"/>
      <c r="W513" s="299"/>
      <c r="X513" s="299"/>
      <c r="Y513" s="299"/>
      <c r="Z513" s="299"/>
      <c r="AA513" s="299"/>
      <c r="AB513" s="299"/>
      <c r="AC513" s="299"/>
      <c r="AD513" s="299"/>
      <c r="AE513" s="299"/>
      <c r="AF513" s="299"/>
      <c r="AG513" s="299"/>
      <c r="AH513" s="299"/>
      <c r="AI513" s="299"/>
      <c r="AJ513" s="299"/>
      <c r="AK513" s="299"/>
      <c r="AL513" s="299"/>
      <c r="AM513" s="299"/>
      <c r="AN513" s="299"/>
      <c r="AO513" s="299"/>
      <c r="AP513" s="299"/>
      <c r="AQ513" s="299"/>
      <c r="AR513" s="299"/>
      <c r="AS513" s="299"/>
      <c r="AT513" s="299"/>
      <c r="AU513" s="299"/>
      <c r="AV513" s="299"/>
      <c r="AW513" s="299"/>
      <c r="AX513" s="299"/>
      <c r="AY513" s="299"/>
      <c r="AZ513" s="299"/>
      <c r="BA513" s="299"/>
      <c r="BB513" s="299"/>
      <c r="BC513" s="299"/>
      <c r="BD513" s="299"/>
      <c r="BE513" s="299"/>
      <c r="BF513" s="299"/>
      <c r="BG513" s="299"/>
      <c r="BH513" s="299"/>
      <c r="BI513" s="299"/>
      <c r="BJ513" s="299"/>
      <c r="BK513" s="299"/>
      <c r="BL513" s="299"/>
      <c r="BM513" s="299"/>
      <c r="BN513" s="299"/>
      <c r="BO513" s="299"/>
      <c r="BP513" s="299"/>
      <c r="BQ513" s="299"/>
      <c r="BR513" s="299"/>
      <c r="BS513" s="299"/>
      <c r="BT513" s="299"/>
      <c r="BU513" s="299"/>
      <c r="BV513" s="299"/>
      <c r="BW513" s="299"/>
      <c r="BX513" s="299"/>
      <c r="BY513" s="299"/>
      <c r="BZ513" s="299"/>
      <c r="CA513" s="299"/>
    </row>
    <row r="514" spans="1:79" x14ac:dyDescent="0.25">
      <c r="A514" s="299"/>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299"/>
      <c r="AE514" s="299"/>
      <c r="AF514" s="299"/>
      <c r="AG514" s="299"/>
      <c r="AH514" s="299"/>
      <c r="AI514" s="299"/>
      <c r="AJ514" s="299"/>
      <c r="AK514" s="299"/>
      <c r="AL514" s="299"/>
      <c r="AM514" s="299"/>
      <c r="AN514" s="299"/>
      <c r="AO514" s="299"/>
      <c r="AP514" s="299"/>
      <c r="AQ514" s="299"/>
      <c r="AR514" s="299"/>
      <c r="AS514" s="299"/>
      <c r="AT514" s="299"/>
      <c r="AU514" s="299"/>
      <c r="AV514" s="299"/>
      <c r="AW514" s="299"/>
      <c r="AX514" s="299"/>
      <c r="AY514" s="299"/>
      <c r="AZ514" s="299"/>
      <c r="BA514" s="299"/>
      <c r="BB514" s="299"/>
      <c r="BC514" s="299"/>
      <c r="BD514" s="299"/>
      <c r="BE514" s="299"/>
      <c r="BF514" s="299"/>
      <c r="BG514" s="299"/>
      <c r="BH514" s="299"/>
      <c r="BI514" s="299"/>
      <c r="BJ514" s="299"/>
      <c r="BK514" s="299"/>
      <c r="BL514" s="299"/>
      <c r="BM514" s="299"/>
      <c r="BN514" s="299"/>
      <c r="BO514" s="299"/>
      <c r="BP514" s="299"/>
      <c r="BQ514" s="299"/>
      <c r="BR514" s="299"/>
      <c r="BS514" s="299"/>
      <c r="BT514" s="299"/>
      <c r="BU514" s="299"/>
      <c r="BV514" s="299"/>
      <c r="BW514" s="299"/>
      <c r="BX514" s="299"/>
      <c r="BY514" s="299"/>
      <c r="BZ514" s="299"/>
      <c r="CA514" s="299"/>
    </row>
    <row r="515" spans="1:79" x14ac:dyDescent="0.25">
      <c r="A515" s="299"/>
      <c r="B515" s="299"/>
      <c r="C515" s="299"/>
      <c r="D515" s="299"/>
      <c r="E515" s="299"/>
      <c r="F515" s="299"/>
      <c r="G515" s="299"/>
      <c r="H515" s="299"/>
      <c r="I515" s="299"/>
      <c r="J515" s="299"/>
      <c r="K515" s="299"/>
      <c r="L515" s="299"/>
      <c r="M515" s="299"/>
      <c r="N515" s="299"/>
      <c r="O515" s="299"/>
      <c r="P515" s="299"/>
      <c r="Q515" s="299"/>
      <c r="R515" s="299"/>
      <c r="S515" s="299"/>
      <c r="T515" s="299"/>
      <c r="U515" s="299"/>
      <c r="V515" s="299"/>
      <c r="W515" s="299"/>
      <c r="X515" s="299"/>
      <c r="Y515" s="299"/>
      <c r="Z515" s="299"/>
      <c r="AA515" s="299"/>
      <c r="AB515" s="299"/>
      <c r="AC515" s="299"/>
      <c r="AD515" s="299"/>
      <c r="AE515" s="299"/>
      <c r="AF515" s="299"/>
      <c r="AG515" s="299"/>
      <c r="AH515" s="299"/>
      <c r="AI515" s="299"/>
      <c r="AJ515" s="299"/>
      <c r="AK515" s="299"/>
      <c r="AL515" s="299"/>
      <c r="AM515" s="299"/>
      <c r="AN515" s="299"/>
      <c r="AO515" s="299"/>
      <c r="AP515" s="299"/>
      <c r="AQ515" s="299"/>
      <c r="AR515" s="299"/>
      <c r="AS515" s="299"/>
      <c r="AT515" s="299"/>
      <c r="AU515" s="299"/>
      <c r="AV515" s="299"/>
      <c r="AW515" s="299"/>
      <c r="AX515" s="299"/>
      <c r="AY515" s="299"/>
      <c r="AZ515" s="299"/>
      <c r="BA515" s="299"/>
      <c r="BB515" s="299"/>
      <c r="BC515" s="299"/>
      <c r="BD515" s="299"/>
      <c r="BE515" s="299"/>
      <c r="BF515" s="299"/>
      <c r="BG515" s="299"/>
      <c r="BH515" s="299"/>
      <c r="BI515" s="299"/>
      <c r="BJ515" s="299"/>
      <c r="BK515" s="299"/>
      <c r="BL515" s="299"/>
      <c r="BM515" s="299"/>
      <c r="BN515" s="299"/>
      <c r="BO515" s="299"/>
      <c r="BP515" s="299"/>
      <c r="BQ515" s="299"/>
      <c r="BR515" s="299"/>
      <c r="BS515" s="299"/>
      <c r="BT515" s="299"/>
      <c r="BU515" s="299"/>
      <c r="BV515" s="299"/>
      <c r="BW515" s="299"/>
      <c r="BX515" s="299"/>
      <c r="BY515" s="299"/>
      <c r="BZ515" s="299"/>
      <c r="CA515" s="299"/>
    </row>
    <row r="516" spans="1:79" x14ac:dyDescent="0.25">
      <c r="A516" s="299"/>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c r="AA516" s="299"/>
      <c r="AB516" s="299"/>
      <c r="AC516" s="299"/>
      <c r="AD516" s="299"/>
      <c r="AE516" s="299"/>
      <c r="AF516" s="299"/>
      <c r="AG516" s="299"/>
      <c r="AH516" s="299"/>
      <c r="AI516" s="299"/>
      <c r="AJ516" s="299"/>
      <c r="AK516" s="299"/>
      <c r="AL516" s="299"/>
      <c r="AM516" s="299"/>
      <c r="AN516" s="299"/>
      <c r="AO516" s="299"/>
      <c r="AP516" s="299"/>
      <c r="AQ516" s="299"/>
      <c r="AR516" s="299"/>
      <c r="AS516" s="299"/>
      <c r="AT516" s="299"/>
      <c r="AU516" s="299"/>
      <c r="AV516" s="299"/>
      <c r="AW516" s="299"/>
      <c r="AX516" s="299"/>
      <c r="AY516" s="299"/>
      <c r="AZ516" s="299"/>
      <c r="BA516" s="299"/>
      <c r="BB516" s="299"/>
      <c r="BC516" s="299"/>
      <c r="BD516" s="299"/>
      <c r="BE516" s="299"/>
      <c r="BF516" s="299"/>
      <c r="BG516" s="299"/>
      <c r="BH516" s="299"/>
      <c r="BI516" s="299"/>
      <c r="BJ516" s="299"/>
      <c r="BK516" s="299"/>
      <c r="BL516" s="299"/>
      <c r="BM516" s="299"/>
      <c r="BN516" s="299"/>
      <c r="BO516" s="299"/>
      <c r="BP516" s="299"/>
      <c r="BQ516" s="299"/>
      <c r="BR516" s="299"/>
      <c r="BS516" s="299"/>
      <c r="BT516" s="299"/>
      <c r="BU516" s="299"/>
      <c r="BV516" s="299"/>
      <c r="BW516" s="299"/>
      <c r="BX516" s="299"/>
      <c r="BY516" s="299"/>
      <c r="BZ516" s="299"/>
      <c r="CA516" s="299"/>
    </row>
    <row r="517" spans="1:79" x14ac:dyDescent="0.25">
      <c r="A517" s="299"/>
      <c r="B517" s="299"/>
      <c r="C517" s="299"/>
      <c r="D517" s="299"/>
      <c r="E517" s="299"/>
      <c r="F517" s="299"/>
      <c r="G517" s="299"/>
      <c r="H517" s="299"/>
      <c r="I517" s="299"/>
      <c r="J517" s="299"/>
      <c r="K517" s="299"/>
      <c r="L517" s="299"/>
      <c r="M517" s="299"/>
      <c r="N517" s="299"/>
      <c r="O517" s="299"/>
      <c r="P517" s="299"/>
      <c r="Q517" s="299"/>
      <c r="R517" s="299"/>
      <c r="S517" s="299"/>
      <c r="T517" s="299"/>
      <c r="U517" s="299"/>
      <c r="V517" s="299"/>
      <c r="W517" s="299"/>
      <c r="X517" s="299"/>
      <c r="Y517" s="299"/>
      <c r="Z517" s="299"/>
      <c r="AA517" s="299"/>
      <c r="AB517" s="299"/>
      <c r="AC517" s="299"/>
      <c r="AD517" s="299"/>
      <c r="AE517" s="299"/>
      <c r="AF517" s="299"/>
      <c r="AG517" s="299"/>
      <c r="AH517" s="299"/>
      <c r="AI517" s="299"/>
      <c r="AJ517" s="299"/>
      <c r="AK517" s="299"/>
      <c r="AL517" s="299"/>
      <c r="AM517" s="299"/>
      <c r="AN517" s="299"/>
      <c r="AO517" s="299"/>
      <c r="AP517" s="299"/>
      <c r="AQ517" s="299"/>
      <c r="AR517" s="299"/>
      <c r="AS517" s="299"/>
      <c r="AT517" s="299"/>
      <c r="AU517" s="299"/>
      <c r="AV517" s="299"/>
      <c r="AW517" s="299"/>
      <c r="AX517" s="299"/>
      <c r="AY517" s="299"/>
      <c r="AZ517" s="299"/>
      <c r="BA517" s="299"/>
      <c r="BB517" s="299"/>
      <c r="BC517" s="299"/>
      <c r="BD517" s="299"/>
      <c r="BE517" s="299"/>
      <c r="BF517" s="299"/>
      <c r="BG517" s="299"/>
      <c r="BH517" s="299"/>
      <c r="BI517" s="299"/>
      <c r="BJ517" s="299"/>
      <c r="BK517" s="299"/>
      <c r="BL517" s="299"/>
      <c r="BM517" s="299"/>
      <c r="BN517" s="299"/>
      <c r="BO517" s="299"/>
      <c r="BP517" s="299"/>
      <c r="BQ517" s="299"/>
      <c r="BR517" s="299"/>
      <c r="BS517" s="299"/>
      <c r="BT517" s="299"/>
      <c r="BU517" s="299"/>
      <c r="BV517" s="299"/>
      <c r="BW517" s="299"/>
      <c r="BX517" s="299"/>
      <c r="BY517" s="299"/>
      <c r="BZ517" s="299"/>
      <c r="CA517" s="299"/>
    </row>
    <row r="518" spans="1:79" x14ac:dyDescent="0.25">
      <c r="A518" s="299"/>
      <c r="B518" s="299"/>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299"/>
      <c r="AE518" s="299"/>
      <c r="AF518" s="299"/>
      <c r="AG518" s="299"/>
      <c r="AH518" s="299"/>
      <c r="AI518" s="299"/>
      <c r="AJ518" s="299"/>
      <c r="AK518" s="299"/>
      <c r="AL518" s="299"/>
      <c r="AM518" s="299"/>
      <c r="AN518" s="299"/>
      <c r="AO518" s="299"/>
      <c r="AP518" s="299"/>
      <c r="AQ518" s="299"/>
      <c r="AR518" s="299"/>
      <c r="AS518" s="299"/>
      <c r="AT518" s="299"/>
      <c r="AU518" s="299"/>
      <c r="AV518" s="299"/>
      <c r="AW518" s="299"/>
      <c r="AX518" s="299"/>
      <c r="AY518" s="299"/>
      <c r="AZ518" s="299"/>
      <c r="BA518" s="299"/>
      <c r="BB518" s="299"/>
      <c r="BC518" s="299"/>
      <c r="BD518" s="299"/>
      <c r="BE518" s="299"/>
      <c r="BF518" s="299"/>
      <c r="BG518" s="299"/>
      <c r="BH518" s="299"/>
      <c r="BI518" s="299"/>
      <c r="BJ518" s="299"/>
      <c r="BK518" s="299"/>
      <c r="BL518" s="299"/>
      <c r="BM518" s="299"/>
      <c r="BN518" s="299"/>
      <c r="BO518" s="299"/>
      <c r="BP518" s="299"/>
      <c r="BQ518" s="299"/>
      <c r="BR518" s="299"/>
      <c r="BS518" s="299"/>
      <c r="BT518" s="299"/>
      <c r="BU518" s="299"/>
      <c r="BV518" s="299"/>
      <c r="BW518" s="299"/>
      <c r="BX518" s="299"/>
      <c r="BY518" s="299"/>
      <c r="BZ518" s="299"/>
      <c r="CA518" s="299"/>
    </row>
    <row r="519" spans="1:79" x14ac:dyDescent="0.25">
      <c r="A519" s="299"/>
      <c r="B519" s="299"/>
      <c r="C519" s="299"/>
      <c r="D519" s="299"/>
      <c r="E519" s="299"/>
      <c r="F519" s="299"/>
      <c r="G519" s="299"/>
      <c r="H519" s="299"/>
      <c r="I519" s="299"/>
      <c r="J519" s="299"/>
      <c r="K519" s="299"/>
      <c r="L519" s="299"/>
      <c r="M519" s="299"/>
      <c r="N519" s="299"/>
      <c r="O519" s="299"/>
      <c r="P519" s="299"/>
      <c r="Q519" s="299"/>
      <c r="R519" s="299"/>
      <c r="S519" s="299"/>
      <c r="T519" s="299"/>
      <c r="U519" s="299"/>
      <c r="V519" s="299"/>
      <c r="W519" s="299"/>
      <c r="X519" s="299"/>
      <c r="Y519" s="299"/>
      <c r="Z519" s="299"/>
      <c r="AA519" s="299"/>
      <c r="AB519" s="299"/>
      <c r="AC519" s="299"/>
      <c r="AD519" s="299"/>
      <c r="AE519" s="299"/>
      <c r="AF519" s="299"/>
      <c r="AG519" s="299"/>
      <c r="AH519" s="299"/>
      <c r="AI519" s="299"/>
      <c r="AJ519" s="299"/>
      <c r="AK519" s="299"/>
      <c r="AL519" s="299"/>
      <c r="AM519" s="299"/>
      <c r="AN519" s="299"/>
      <c r="AO519" s="299"/>
      <c r="AP519" s="299"/>
      <c r="AQ519" s="299"/>
      <c r="AR519" s="299"/>
      <c r="AS519" s="299"/>
      <c r="AT519" s="299"/>
      <c r="AU519" s="299"/>
      <c r="AV519" s="299"/>
      <c r="AW519" s="299"/>
      <c r="AX519" s="299"/>
      <c r="AY519" s="299"/>
      <c r="AZ519" s="299"/>
      <c r="BA519" s="299"/>
      <c r="BB519" s="299"/>
      <c r="BC519" s="299"/>
      <c r="BD519" s="299"/>
      <c r="BE519" s="299"/>
      <c r="BF519" s="299"/>
      <c r="BG519" s="299"/>
      <c r="BH519" s="299"/>
      <c r="BI519" s="299"/>
      <c r="BJ519" s="299"/>
      <c r="BK519" s="299"/>
      <c r="BL519" s="299"/>
      <c r="BM519" s="299"/>
      <c r="BN519" s="299"/>
      <c r="BO519" s="299"/>
      <c r="BP519" s="299"/>
      <c r="BQ519" s="299"/>
      <c r="BR519" s="299"/>
      <c r="BS519" s="299"/>
      <c r="BT519" s="299"/>
      <c r="BU519" s="299"/>
      <c r="BV519" s="299"/>
      <c r="BW519" s="299"/>
      <c r="BX519" s="299"/>
      <c r="BY519" s="299"/>
      <c r="BZ519" s="299"/>
      <c r="CA519" s="299"/>
    </row>
    <row r="520" spans="1:79" x14ac:dyDescent="0.25">
      <c r="A520" s="299"/>
      <c r="B520" s="299"/>
      <c r="C520" s="299"/>
      <c r="D520" s="299"/>
      <c r="E520" s="299"/>
      <c r="F520" s="299"/>
      <c r="G520" s="299"/>
      <c r="H520" s="299"/>
      <c r="I520" s="299"/>
      <c r="J520" s="299"/>
      <c r="K520" s="299"/>
      <c r="L520" s="299"/>
      <c r="M520" s="299"/>
      <c r="N520" s="299"/>
      <c r="O520" s="299"/>
      <c r="P520" s="299"/>
      <c r="Q520" s="299"/>
      <c r="R520" s="299"/>
      <c r="S520" s="299"/>
      <c r="T520" s="299"/>
      <c r="U520" s="299"/>
      <c r="V520" s="299"/>
      <c r="W520" s="299"/>
      <c r="X520" s="299"/>
      <c r="Y520" s="299"/>
      <c r="Z520" s="299"/>
      <c r="AA520" s="299"/>
      <c r="AB520" s="299"/>
      <c r="AC520" s="299"/>
      <c r="AD520" s="299"/>
      <c r="AE520" s="299"/>
      <c r="AF520" s="299"/>
      <c r="AG520" s="299"/>
      <c r="AH520" s="299"/>
      <c r="AI520" s="299"/>
      <c r="AJ520" s="299"/>
      <c r="AK520" s="299"/>
      <c r="AL520" s="299"/>
      <c r="AM520" s="299"/>
      <c r="AN520" s="299"/>
      <c r="AO520" s="299"/>
      <c r="AP520" s="299"/>
      <c r="AQ520" s="299"/>
      <c r="AR520" s="299"/>
      <c r="AS520" s="299"/>
      <c r="AT520" s="299"/>
      <c r="AU520" s="299"/>
      <c r="AV520" s="299"/>
      <c r="AW520" s="299"/>
      <c r="AX520" s="299"/>
      <c r="AY520" s="299"/>
      <c r="AZ520" s="299"/>
      <c r="BA520" s="299"/>
      <c r="BB520" s="299"/>
      <c r="BC520" s="299"/>
      <c r="BD520" s="299"/>
      <c r="BE520" s="299"/>
      <c r="BF520" s="299"/>
      <c r="BG520" s="299"/>
      <c r="BH520" s="299"/>
      <c r="BI520" s="299"/>
      <c r="BJ520" s="299"/>
      <c r="BK520" s="299"/>
      <c r="BL520" s="299"/>
      <c r="BM520" s="299"/>
      <c r="BN520" s="299"/>
      <c r="BO520" s="299"/>
      <c r="BP520" s="299"/>
      <c r="BQ520" s="299"/>
      <c r="BR520" s="299"/>
      <c r="BS520" s="299"/>
      <c r="BT520" s="299"/>
      <c r="BU520" s="299"/>
      <c r="BV520" s="299"/>
      <c r="BW520" s="299"/>
      <c r="BX520" s="299"/>
      <c r="BY520" s="299"/>
      <c r="BZ520" s="299"/>
      <c r="CA520" s="299"/>
    </row>
    <row r="521" spans="1:79" x14ac:dyDescent="0.25">
      <c r="A521" s="299"/>
      <c r="B521" s="299"/>
      <c r="C521" s="299"/>
      <c r="D521" s="299"/>
      <c r="E521" s="299"/>
      <c r="F521" s="299"/>
      <c r="G521" s="299"/>
      <c r="H521" s="299"/>
      <c r="I521" s="299"/>
      <c r="J521" s="299"/>
      <c r="K521" s="299"/>
      <c r="L521" s="299"/>
      <c r="M521" s="299"/>
      <c r="N521" s="299"/>
      <c r="O521" s="299"/>
      <c r="P521" s="299"/>
      <c r="Q521" s="299"/>
      <c r="R521" s="299"/>
      <c r="S521" s="299"/>
      <c r="T521" s="299"/>
      <c r="U521" s="299"/>
      <c r="V521" s="299"/>
      <c r="W521" s="299"/>
      <c r="X521" s="299"/>
      <c r="Y521" s="299"/>
      <c r="Z521" s="299"/>
      <c r="AA521" s="299"/>
      <c r="AB521" s="299"/>
      <c r="AC521" s="299"/>
      <c r="AD521" s="299"/>
      <c r="AE521" s="299"/>
      <c r="AF521" s="299"/>
      <c r="AG521" s="299"/>
      <c r="AH521" s="299"/>
      <c r="AI521" s="299"/>
      <c r="AJ521" s="299"/>
      <c r="AK521" s="299"/>
      <c r="AL521" s="299"/>
      <c r="AM521" s="299"/>
      <c r="AN521" s="299"/>
      <c r="AO521" s="299"/>
      <c r="AP521" s="299"/>
      <c r="AQ521" s="299"/>
      <c r="AR521" s="299"/>
      <c r="AS521" s="299"/>
      <c r="AT521" s="299"/>
      <c r="AU521" s="299"/>
      <c r="AV521" s="299"/>
      <c r="AW521" s="299"/>
      <c r="AX521" s="299"/>
      <c r="AY521" s="299"/>
      <c r="AZ521" s="299"/>
      <c r="BA521" s="299"/>
      <c r="BB521" s="299"/>
      <c r="BC521" s="299"/>
      <c r="BD521" s="299"/>
      <c r="BE521" s="299"/>
      <c r="BF521" s="299"/>
      <c r="BG521" s="299"/>
      <c r="BH521" s="299"/>
      <c r="BI521" s="299"/>
      <c r="BJ521" s="299"/>
      <c r="BK521" s="299"/>
      <c r="BL521" s="299"/>
      <c r="BM521" s="299"/>
      <c r="BN521" s="299"/>
      <c r="BO521" s="299"/>
      <c r="BP521" s="299"/>
      <c r="BQ521" s="299"/>
      <c r="BR521" s="299"/>
      <c r="BS521" s="299"/>
      <c r="BT521" s="299"/>
      <c r="BU521" s="299"/>
      <c r="BV521" s="299"/>
      <c r="BW521" s="299"/>
      <c r="BX521" s="299"/>
      <c r="BY521" s="299"/>
      <c r="BZ521" s="299"/>
      <c r="CA521" s="299"/>
    </row>
    <row r="522" spans="1:79" x14ac:dyDescent="0.25">
      <c r="A522" s="299"/>
      <c r="B522" s="299"/>
      <c r="C522" s="299"/>
      <c r="D522" s="299"/>
      <c r="E522" s="299"/>
      <c r="F522" s="299"/>
      <c r="G522" s="299"/>
      <c r="H522" s="299"/>
      <c r="I522" s="299"/>
      <c r="J522" s="299"/>
      <c r="K522" s="299"/>
      <c r="L522" s="299"/>
      <c r="M522" s="299"/>
      <c r="N522" s="299"/>
      <c r="O522" s="299"/>
      <c r="P522" s="299"/>
      <c r="Q522" s="299"/>
      <c r="R522" s="299"/>
      <c r="S522" s="299"/>
      <c r="T522" s="299"/>
      <c r="U522" s="299"/>
      <c r="V522" s="299"/>
      <c r="W522" s="299"/>
      <c r="X522" s="299"/>
      <c r="Y522" s="299"/>
      <c r="Z522" s="299"/>
      <c r="AA522" s="299"/>
      <c r="AB522" s="299"/>
      <c r="AC522" s="299"/>
      <c r="AD522" s="299"/>
      <c r="AE522" s="299"/>
      <c r="AF522" s="299"/>
      <c r="AG522" s="299"/>
      <c r="AH522" s="299"/>
      <c r="AI522" s="299"/>
      <c r="AJ522" s="299"/>
      <c r="AK522" s="299"/>
      <c r="AL522" s="299"/>
      <c r="AM522" s="299"/>
      <c r="AN522" s="299"/>
      <c r="AO522" s="299"/>
      <c r="AP522" s="299"/>
      <c r="AQ522" s="299"/>
      <c r="AR522" s="299"/>
      <c r="AS522" s="299"/>
      <c r="AT522" s="299"/>
      <c r="AU522" s="299"/>
      <c r="AV522" s="299"/>
      <c r="AW522" s="299"/>
      <c r="AX522" s="299"/>
      <c r="AY522" s="299"/>
      <c r="AZ522" s="299"/>
      <c r="BA522" s="299"/>
      <c r="BB522" s="299"/>
      <c r="BC522" s="299"/>
      <c r="BD522" s="299"/>
      <c r="BE522" s="299"/>
      <c r="BF522" s="299"/>
      <c r="BG522" s="299"/>
      <c r="BH522" s="299"/>
      <c r="BI522" s="299"/>
      <c r="BJ522" s="299"/>
      <c r="BK522" s="299"/>
      <c r="BL522" s="299"/>
      <c r="BM522" s="299"/>
      <c r="BN522" s="299"/>
      <c r="BO522" s="299"/>
      <c r="BP522" s="299"/>
      <c r="BQ522" s="299"/>
      <c r="BR522" s="299"/>
      <c r="BS522" s="299"/>
      <c r="BT522" s="299"/>
      <c r="BU522" s="299"/>
      <c r="BV522" s="299"/>
      <c r="BW522" s="299"/>
      <c r="BX522" s="299"/>
      <c r="BY522" s="299"/>
      <c r="BZ522" s="299"/>
      <c r="CA522" s="299"/>
    </row>
    <row r="523" spans="1:79" x14ac:dyDescent="0.25">
      <c r="A523" s="299"/>
      <c r="B523" s="299"/>
      <c r="C523" s="299"/>
      <c r="D523" s="299"/>
      <c r="E523" s="299"/>
      <c r="F523" s="299"/>
      <c r="G523" s="299"/>
      <c r="H523" s="299"/>
      <c r="I523" s="299"/>
      <c r="J523" s="299"/>
      <c r="K523" s="299"/>
      <c r="L523" s="299"/>
      <c r="M523" s="299"/>
      <c r="N523" s="299"/>
      <c r="O523" s="299"/>
      <c r="P523" s="299"/>
      <c r="Q523" s="299"/>
      <c r="R523" s="299"/>
      <c r="S523" s="299"/>
      <c r="T523" s="299"/>
      <c r="U523" s="299"/>
      <c r="V523" s="299"/>
      <c r="W523" s="299"/>
      <c r="X523" s="299"/>
      <c r="Y523" s="299"/>
      <c r="Z523" s="299"/>
      <c r="AA523" s="299"/>
      <c r="AB523" s="299"/>
      <c r="AC523" s="299"/>
      <c r="AD523" s="299"/>
      <c r="AE523" s="299"/>
      <c r="AF523" s="299"/>
      <c r="AG523" s="299"/>
      <c r="AH523" s="299"/>
      <c r="AI523" s="299"/>
      <c r="AJ523" s="299"/>
      <c r="AK523" s="299"/>
      <c r="AL523" s="299"/>
      <c r="AM523" s="299"/>
      <c r="AN523" s="299"/>
      <c r="AO523" s="299"/>
      <c r="AP523" s="299"/>
      <c r="AQ523" s="299"/>
      <c r="AR523" s="299"/>
      <c r="AS523" s="299"/>
      <c r="AT523" s="299"/>
      <c r="AU523" s="299"/>
      <c r="AV523" s="299"/>
      <c r="AW523" s="299"/>
      <c r="AX523" s="299"/>
      <c r="AY523" s="299"/>
      <c r="AZ523" s="299"/>
      <c r="BA523" s="299"/>
      <c r="BB523" s="299"/>
      <c r="BC523" s="299"/>
      <c r="BD523" s="299"/>
      <c r="BE523" s="299"/>
      <c r="BF523" s="299"/>
      <c r="BG523" s="299"/>
      <c r="BH523" s="299"/>
      <c r="BI523" s="299"/>
      <c r="BJ523" s="299"/>
      <c r="BK523" s="299"/>
      <c r="BL523" s="299"/>
      <c r="BM523" s="299"/>
      <c r="BN523" s="299"/>
      <c r="BO523" s="299"/>
      <c r="BP523" s="299"/>
      <c r="BQ523" s="299"/>
      <c r="BR523" s="299"/>
      <c r="BS523" s="299"/>
      <c r="BT523" s="299"/>
      <c r="BU523" s="299"/>
      <c r="BV523" s="299"/>
      <c r="BW523" s="299"/>
      <c r="BX523" s="299"/>
      <c r="BY523" s="299"/>
      <c r="BZ523" s="299"/>
      <c r="CA523" s="299"/>
    </row>
    <row r="524" spans="1:79" x14ac:dyDescent="0.25">
      <c r="A524" s="299"/>
      <c r="B524" s="299"/>
      <c r="C524" s="299"/>
      <c r="D524" s="299"/>
      <c r="E524" s="299"/>
      <c r="F524" s="299"/>
      <c r="G524" s="299"/>
      <c r="H524" s="299"/>
      <c r="I524" s="299"/>
      <c r="J524" s="299"/>
      <c r="K524" s="299"/>
      <c r="L524" s="299"/>
      <c r="M524" s="299"/>
      <c r="N524" s="299"/>
      <c r="O524" s="299"/>
      <c r="P524" s="299"/>
      <c r="Q524" s="299"/>
      <c r="R524" s="299"/>
      <c r="S524" s="299"/>
      <c r="T524" s="299"/>
      <c r="U524" s="299"/>
      <c r="V524" s="299"/>
      <c r="W524" s="299"/>
      <c r="X524" s="299"/>
      <c r="Y524" s="299"/>
      <c r="Z524" s="299"/>
      <c r="AA524" s="299"/>
      <c r="AB524" s="299"/>
      <c r="AC524" s="299"/>
      <c r="AD524" s="299"/>
      <c r="AE524" s="299"/>
      <c r="AF524" s="299"/>
      <c r="AG524" s="299"/>
      <c r="AH524" s="299"/>
      <c r="AI524" s="299"/>
      <c r="AJ524" s="299"/>
      <c r="AK524" s="299"/>
      <c r="AL524" s="299"/>
      <c r="AM524" s="299"/>
      <c r="AN524" s="299"/>
      <c r="AO524" s="299"/>
      <c r="AP524" s="299"/>
      <c r="AQ524" s="299"/>
      <c r="AR524" s="299"/>
      <c r="AS524" s="299"/>
      <c r="AT524" s="299"/>
      <c r="AU524" s="299"/>
      <c r="AV524" s="299"/>
      <c r="AW524" s="299"/>
      <c r="AX524" s="299"/>
      <c r="AY524" s="299"/>
      <c r="AZ524" s="299"/>
      <c r="BA524" s="299"/>
      <c r="BB524" s="299"/>
      <c r="BC524" s="299"/>
      <c r="BD524" s="299"/>
      <c r="BE524" s="299"/>
      <c r="BF524" s="299"/>
      <c r="BG524" s="299"/>
      <c r="BH524" s="299"/>
      <c r="BI524" s="299"/>
      <c r="BJ524" s="299"/>
      <c r="BK524" s="299"/>
      <c r="BL524" s="299"/>
      <c r="BM524" s="299"/>
      <c r="BN524" s="299"/>
      <c r="BO524" s="299"/>
      <c r="BP524" s="299"/>
      <c r="BQ524" s="299"/>
      <c r="BR524" s="299"/>
      <c r="BS524" s="299"/>
      <c r="BT524" s="299"/>
      <c r="BU524" s="299"/>
      <c r="BV524" s="299"/>
      <c r="BW524" s="299"/>
      <c r="BX524" s="299"/>
      <c r="BY524" s="299"/>
      <c r="BZ524" s="299"/>
      <c r="CA524" s="299"/>
    </row>
    <row r="525" spans="1:79" x14ac:dyDescent="0.25">
      <c r="A525" s="299"/>
      <c r="B525" s="299"/>
      <c r="C525" s="299"/>
      <c r="D525" s="299"/>
      <c r="E525" s="299"/>
      <c r="F525" s="299"/>
      <c r="G525" s="299"/>
      <c r="H525" s="299"/>
      <c r="I525" s="299"/>
      <c r="J525" s="299"/>
      <c r="K525" s="299"/>
      <c r="L525" s="299"/>
      <c r="M525" s="299"/>
      <c r="N525" s="299"/>
      <c r="O525" s="299"/>
      <c r="P525" s="299"/>
      <c r="Q525" s="299"/>
      <c r="R525" s="299"/>
      <c r="S525" s="299"/>
      <c r="T525" s="299"/>
      <c r="U525" s="299"/>
      <c r="V525" s="299"/>
      <c r="W525" s="299"/>
      <c r="X525" s="299"/>
      <c r="Y525" s="299"/>
      <c r="Z525" s="299"/>
      <c r="AA525" s="299"/>
      <c r="AB525" s="299"/>
      <c r="AC525" s="299"/>
      <c r="AD525" s="299"/>
      <c r="AE525" s="299"/>
      <c r="AF525" s="299"/>
      <c r="AG525" s="299"/>
      <c r="AH525" s="299"/>
      <c r="AI525" s="299"/>
      <c r="AJ525" s="299"/>
      <c r="AK525" s="299"/>
      <c r="AL525" s="299"/>
      <c r="AM525" s="299"/>
      <c r="AN525" s="299"/>
      <c r="AO525" s="299"/>
      <c r="AP525" s="299"/>
      <c r="AQ525" s="299"/>
      <c r="AR525" s="299"/>
      <c r="AS525" s="299"/>
      <c r="AT525" s="299"/>
      <c r="AU525" s="299"/>
      <c r="AV525" s="299"/>
      <c r="AW525" s="299"/>
      <c r="AX525" s="299"/>
      <c r="AY525" s="299"/>
      <c r="AZ525" s="299"/>
      <c r="BA525" s="299"/>
      <c r="BB525" s="299"/>
      <c r="BC525" s="299"/>
      <c r="BD525" s="299"/>
      <c r="BE525" s="299"/>
      <c r="BF525" s="299"/>
      <c r="BG525" s="299"/>
      <c r="BH525" s="299"/>
      <c r="BI525" s="299"/>
      <c r="BJ525" s="299"/>
      <c r="BK525" s="299"/>
      <c r="BL525" s="299"/>
      <c r="BM525" s="299"/>
      <c r="BN525" s="299"/>
      <c r="BO525" s="299"/>
      <c r="BP525" s="299"/>
      <c r="BQ525" s="299"/>
      <c r="BR525" s="299"/>
      <c r="BS525" s="299"/>
      <c r="BT525" s="299"/>
      <c r="BU525" s="299"/>
      <c r="BV525" s="299"/>
      <c r="BW525" s="299"/>
      <c r="BX525" s="299"/>
      <c r="BY525" s="299"/>
      <c r="BZ525" s="299"/>
      <c r="CA525" s="299"/>
    </row>
    <row r="526" spans="1:79" x14ac:dyDescent="0.25">
      <c r="A526" s="299"/>
      <c r="B526" s="299"/>
      <c r="C526" s="299"/>
      <c r="D526" s="299"/>
      <c r="E526" s="299"/>
      <c r="F526" s="299"/>
      <c r="G526" s="299"/>
      <c r="H526" s="299"/>
      <c r="I526" s="299"/>
      <c r="J526" s="299"/>
      <c r="K526" s="299"/>
      <c r="L526" s="299"/>
      <c r="M526" s="299"/>
      <c r="N526" s="299"/>
      <c r="O526" s="299"/>
      <c r="P526" s="299"/>
      <c r="Q526" s="299"/>
      <c r="R526" s="299"/>
      <c r="S526" s="299"/>
      <c r="T526" s="299"/>
      <c r="U526" s="299"/>
      <c r="V526" s="299"/>
      <c r="W526" s="299"/>
      <c r="X526" s="299"/>
      <c r="Y526" s="299"/>
      <c r="Z526" s="299"/>
      <c r="AA526" s="299"/>
      <c r="AB526" s="299"/>
      <c r="AC526" s="299"/>
      <c r="AD526" s="299"/>
      <c r="AE526" s="299"/>
      <c r="AF526" s="299"/>
      <c r="AG526" s="299"/>
      <c r="AH526" s="299"/>
      <c r="AI526" s="299"/>
      <c r="AJ526" s="299"/>
      <c r="AK526" s="299"/>
      <c r="AL526" s="299"/>
      <c r="AM526" s="299"/>
      <c r="AN526" s="299"/>
      <c r="AO526" s="299"/>
      <c r="AP526" s="299"/>
      <c r="AQ526" s="299"/>
      <c r="AR526" s="299"/>
      <c r="AS526" s="299"/>
      <c r="AT526" s="299"/>
      <c r="AU526" s="299"/>
      <c r="AV526" s="299"/>
      <c r="AW526" s="299"/>
      <c r="AX526" s="299"/>
      <c r="AY526" s="299"/>
      <c r="AZ526" s="299"/>
      <c r="BA526" s="299"/>
      <c r="BB526" s="299"/>
      <c r="BC526" s="299"/>
      <c r="BD526" s="299"/>
      <c r="BE526" s="299"/>
      <c r="BF526" s="299"/>
      <c r="BG526" s="299"/>
      <c r="BH526" s="299"/>
      <c r="BI526" s="299"/>
      <c r="BJ526" s="299"/>
      <c r="BK526" s="299"/>
      <c r="BL526" s="299"/>
      <c r="BM526" s="299"/>
      <c r="BN526" s="299"/>
      <c r="BO526" s="299"/>
      <c r="BP526" s="299"/>
      <c r="BQ526" s="299"/>
      <c r="BR526" s="299"/>
      <c r="BS526" s="299"/>
      <c r="BT526" s="299"/>
      <c r="BU526" s="299"/>
      <c r="BV526" s="299"/>
      <c r="BW526" s="299"/>
      <c r="BX526" s="299"/>
      <c r="BY526" s="299"/>
      <c r="BZ526" s="299"/>
      <c r="CA526" s="299"/>
    </row>
    <row r="527" spans="1:79" x14ac:dyDescent="0.25">
      <c r="A527" s="299"/>
      <c r="B527" s="299"/>
      <c r="C527" s="299"/>
      <c r="D527" s="299"/>
      <c r="E527" s="299"/>
      <c r="F527" s="299"/>
      <c r="G527" s="299"/>
      <c r="H527" s="299"/>
      <c r="I527" s="299"/>
      <c r="J527" s="299"/>
      <c r="K527" s="299"/>
      <c r="L527" s="299"/>
      <c r="M527" s="299"/>
      <c r="N527" s="299"/>
      <c r="O527" s="299"/>
      <c r="P527" s="299"/>
      <c r="Q527" s="299"/>
      <c r="R527" s="299"/>
      <c r="S527" s="299"/>
      <c r="T527" s="299"/>
      <c r="U527" s="299"/>
      <c r="V527" s="299"/>
      <c r="W527" s="299"/>
      <c r="X527" s="299"/>
      <c r="Y527" s="299"/>
      <c r="Z527" s="299"/>
      <c r="AA527" s="299"/>
      <c r="AB527" s="299"/>
      <c r="AC527" s="299"/>
      <c r="AD527" s="299"/>
      <c r="AE527" s="299"/>
      <c r="AF527" s="299"/>
      <c r="AG527" s="299"/>
      <c r="AH527" s="299"/>
      <c r="AI527" s="299"/>
      <c r="AJ527" s="299"/>
      <c r="AK527" s="299"/>
      <c r="AL527" s="299"/>
      <c r="AM527" s="299"/>
      <c r="AN527" s="299"/>
      <c r="AO527" s="299"/>
      <c r="AP527" s="299"/>
      <c r="AQ527" s="299"/>
      <c r="AR527" s="299"/>
      <c r="AS527" s="299"/>
      <c r="AT527" s="299"/>
      <c r="AU527" s="299"/>
      <c r="AV527" s="299"/>
      <c r="AW527" s="299"/>
      <c r="AX527" s="299"/>
      <c r="AY527" s="299"/>
      <c r="AZ527" s="299"/>
      <c r="BA527" s="299"/>
      <c r="BB527" s="299"/>
      <c r="BC527" s="299"/>
      <c r="BD527" s="299"/>
      <c r="BE527" s="299"/>
      <c r="BF527" s="299"/>
      <c r="BG527" s="299"/>
      <c r="BH527" s="299"/>
      <c r="BI527" s="299"/>
      <c r="BJ527" s="299"/>
      <c r="BK527" s="299"/>
      <c r="BL527" s="299"/>
      <c r="BM527" s="299"/>
      <c r="BN527" s="299"/>
      <c r="BO527" s="299"/>
      <c r="BP527" s="299"/>
      <c r="BQ527" s="299"/>
      <c r="BR527" s="299"/>
      <c r="BS527" s="299"/>
      <c r="BT527" s="299"/>
      <c r="BU527" s="299"/>
      <c r="BV527" s="299"/>
      <c r="BW527" s="299"/>
      <c r="BX527" s="299"/>
      <c r="BY527" s="299"/>
      <c r="BZ527" s="299"/>
      <c r="CA527" s="299"/>
    </row>
    <row r="528" spans="1:79" x14ac:dyDescent="0.25">
      <c r="A528" s="299"/>
      <c r="B528" s="299"/>
      <c r="C528" s="299"/>
      <c r="D528" s="299"/>
      <c r="E528" s="299"/>
      <c r="F528" s="299"/>
      <c r="G528" s="299"/>
      <c r="H528" s="299"/>
      <c r="I528" s="299"/>
      <c r="J528" s="299"/>
      <c r="K528" s="299"/>
      <c r="L528" s="299"/>
      <c r="M528" s="299"/>
      <c r="N528" s="299"/>
      <c r="O528" s="299"/>
      <c r="P528" s="299"/>
      <c r="Q528" s="299"/>
      <c r="R528" s="299"/>
      <c r="S528" s="299"/>
      <c r="T528" s="299"/>
      <c r="U528" s="299"/>
      <c r="V528" s="299"/>
      <c r="W528" s="299"/>
      <c r="X528" s="299"/>
      <c r="Y528" s="299"/>
      <c r="Z528" s="299"/>
      <c r="AA528" s="299"/>
      <c r="AB528" s="299"/>
      <c r="AC528" s="299"/>
      <c r="AD528" s="299"/>
      <c r="AE528" s="299"/>
      <c r="AF528" s="299"/>
      <c r="AG528" s="299"/>
      <c r="AH528" s="299"/>
      <c r="AI528" s="299"/>
      <c r="AJ528" s="299"/>
      <c r="AK528" s="299"/>
      <c r="AL528" s="299"/>
      <c r="AM528" s="299"/>
      <c r="AN528" s="299"/>
      <c r="AO528" s="299"/>
      <c r="AP528" s="299"/>
      <c r="AQ528" s="299"/>
      <c r="AR528" s="299"/>
      <c r="AS528" s="299"/>
      <c r="AT528" s="299"/>
      <c r="AU528" s="299"/>
      <c r="AV528" s="299"/>
      <c r="AW528" s="299"/>
      <c r="AX528" s="299"/>
      <c r="AY528" s="299"/>
      <c r="AZ528" s="299"/>
      <c r="BA528" s="299"/>
      <c r="BB528" s="299"/>
      <c r="BC528" s="299"/>
      <c r="BD528" s="299"/>
      <c r="BE528" s="299"/>
      <c r="BF528" s="299"/>
      <c r="BG528" s="299"/>
      <c r="BH528" s="299"/>
      <c r="BI528" s="299"/>
      <c r="BJ528" s="299"/>
      <c r="BK528" s="299"/>
      <c r="BL528" s="299"/>
      <c r="BM528" s="299"/>
      <c r="BN528" s="299"/>
      <c r="BO528" s="299"/>
      <c r="BP528" s="299"/>
      <c r="BQ528" s="299"/>
      <c r="BR528" s="299"/>
      <c r="BS528" s="299"/>
      <c r="BT528" s="299"/>
      <c r="BU528" s="299"/>
      <c r="BV528" s="299"/>
      <c r="BW528" s="299"/>
      <c r="BX528" s="299"/>
      <c r="BY528" s="299"/>
      <c r="BZ528" s="299"/>
      <c r="CA528" s="299"/>
    </row>
    <row r="529" spans="1:79" x14ac:dyDescent="0.25">
      <c r="A529" s="299"/>
      <c r="B529" s="299"/>
      <c r="C529" s="299"/>
      <c r="D529" s="299"/>
      <c r="E529" s="299"/>
      <c r="F529" s="299"/>
      <c r="G529" s="299"/>
      <c r="H529" s="299"/>
      <c r="I529" s="299"/>
      <c r="J529" s="299"/>
      <c r="K529" s="299"/>
      <c r="L529" s="299"/>
      <c r="M529" s="299"/>
      <c r="N529" s="299"/>
      <c r="O529" s="299"/>
      <c r="P529" s="299"/>
      <c r="Q529" s="299"/>
      <c r="R529" s="299"/>
      <c r="S529" s="299"/>
      <c r="T529" s="299"/>
      <c r="U529" s="299"/>
      <c r="V529" s="299"/>
      <c r="W529" s="299"/>
      <c r="X529" s="299"/>
      <c r="Y529" s="299"/>
      <c r="Z529" s="299"/>
      <c r="AA529" s="299"/>
      <c r="AB529" s="299"/>
      <c r="AC529" s="299"/>
      <c r="AD529" s="299"/>
      <c r="AE529" s="299"/>
      <c r="AF529" s="299"/>
      <c r="AG529" s="299"/>
      <c r="AH529" s="299"/>
      <c r="AI529" s="299"/>
      <c r="AJ529" s="299"/>
      <c r="AK529" s="299"/>
      <c r="AL529" s="299"/>
      <c r="AM529" s="299"/>
      <c r="AN529" s="299"/>
      <c r="AO529" s="299"/>
      <c r="AP529" s="299"/>
      <c r="AQ529" s="299"/>
      <c r="AR529" s="299"/>
      <c r="AS529" s="299"/>
      <c r="AT529" s="299"/>
      <c r="AU529" s="299"/>
      <c r="AV529" s="299"/>
      <c r="AW529" s="299"/>
      <c r="AX529" s="299"/>
      <c r="AY529" s="299"/>
      <c r="AZ529" s="299"/>
      <c r="BA529" s="299"/>
      <c r="BB529" s="299"/>
      <c r="BC529" s="299"/>
      <c r="BD529" s="299"/>
      <c r="BE529" s="299"/>
      <c r="BF529" s="299"/>
      <c r="BG529" s="299"/>
      <c r="BH529" s="299"/>
      <c r="BI529" s="299"/>
      <c r="BJ529" s="299"/>
      <c r="BK529" s="299"/>
      <c r="BL529" s="299"/>
      <c r="BM529" s="299"/>
      <c r="BN529" s="299"/>
      <c r="BO529" s="299"/>
      <c r="BP529" s="299"/>
      <c r="BQ529" s="299"/>
      <c r="BR529" s="299"/>
      <c r="BS529" s="299"/>
      <c r="BT529" s="299"/>
      <c r="BU529" s="299"/>
      <c r="BV529" s="299"/>
      <c r="BW529" s="299"/>
      <c r="BX529" s="299"/>
      <c r="BY529" s="299"/>
      <c r="BZ529" s="299"/>
      <c r="CA529" s="299"/>
    </row>
    <row r="530" spans="1:79" x14ac:dyDescent="0.25">
      <c r="A530" s="299"/>
      <c r="B530" s="299"/>
      <c r="C530" s="299"/>
      <c r="D530" s="299"/>
      <c r="E530" s="299"/>
      <c r="F530" s="299"/>
      <c r="G530" s="299"/>
      <c r="H530" s="299"/>
      <c r="I530" s="299"/>
      <c r="J530" s="299"/>
      <c r="K530" s="299"/>
      <c r="L530" s="299"/>
      <c r="M530" s="299"/>
      <c r="N530" s="299"/>
      <c r="O530" s="299"/>
      <c r="P530" s="299"/>
      <c r="Q530" s="299"/>
      <c r="R530" s="299"/>
      <c r="S530" s="299"/>
      <c r="T530" s="299"/>
      <c r="U530" s="299"/>
      <c r="V530" s="299"/>
      <c r="W530" s="299"/>
      <c r="X530" s="299"/>
      <c r="Y530" s="299"/>
      <c r="Z530" s="299"/>
      <c r="AA530" s="299"/>
      <c r="AB530" s="299"/>
      <c r="AC530" s="299"/>
      <c r="AD530" s="299"/>
      <c r="AE530" s="299"/>
      <c r="AF530" s="299"/>
      <c r="AG530" s="299"/>
      <c r="AH530" s="299"/>
      <c r="AI530" s="299"/>
      <c r="AJ530" s="299"/>
      <c r="AK530" s="299"/>
      <c r="AL530" s="299"/>
      <c r="AM530" s="299"/>
      <c r="AN530" s="299"/>
      <c r="AO530" s="299"/>
      <c r="AP530" s="299"/>
      <c r="AQ530" s="299"/>
      <c r="AR530" s="299"/>
      <c r="AS530" s="299"/>
      <c r="AT530" s="299"/>
      <c r="AU530" s="299"/>
      <c r="AV530" s="299"/>
      <c r="AW530" s="299"/>
      <c r="AX530" s="299"/>
      <c r="AY530" s="299"/>
      <c r="AZ530" s="299"/>
      <c r="BA530" s="299"/>
      <c r="BB530" s="299"/>
      <c r="BC530" s="299"/>
      <c r="BD530" s="299"/>
      <c r="BE530" s="299"/>
      <c r="BF530" s="299"/>
      <c r="BG530" s="299"/>
      <c r="BH530" s="299"/>
      <c r="BI530" s="299"/>
      <c r="BJ530" s="299"/>
      <c r="BK530" s="299"/>
      <c r="BL530" s="299"/>
      <c r="BM530" s="299"/>
      <c r="BN530" s="299"/>
      <c r="BO530" s="299"/>
      <c r="BP530" s="299"/>
      <c r="BQ530" s="299"/>
      <c r="BR530" s="299"/>
      <c r="BS530" s="299"/>
      <c r="BT530" s="299"/>
      <c r="BU530" s="299"/>
      <c r="BV530" s="299"/>
      <c r="BW530" s="299"/>
      <c r="BX530" s="299"/>
      <c r="BY530" s="299"/>
      <c r="BZ530" s="299"/>
      <c r="CA530" s="299"/>
    </row>
    <row r="531" spans="1:79" x14ac:dyDescent="0.25">
      <c r="A531" s="299"/>
      <c r="B531" s="299"/>
      <c r="C531" s="299"/>
      <c r="D531" s="299"/>
      <c r="E531" s="299"/>
      <c r="F531" s="299"/>
      <c r="G531" s="299"/>
      <c r="H531" s="299"/>
      <c r="I531" s="299"/>
      <c r="J531" s="299"/>
      <c r="K531" s="299"/>
      <c r="L531" s="299"/>
      <c r="M531" s="299"/>
      <c r="N531" s="299"/>
      <c r="O531" s="299"/>
      <c r="P531" s="299"/>
      <c r="Q531" s="299"/>
      <c r="R531" s="299"/>
      <c r="S531" s="299"/>
      <c r="T531" s="299"/>
      <c r="U531" s="299"/>
      <c r="V531" s="299"/>
      <c r="W531" s="299"/>
      <c r="X531" s="299"/>
      <c r="Y531" s="299"/>
      <c r="Z531" s="299"/>
      <c r="AA531" s="299"/>
      <c r="AB531" s="299"/>
      <c r="AC531" s="299"/>
      <c r="AD531" s="299"/>
      <c r="AE531" s="299"/>
      <c r="AF531" s="299"/>
      <c r="AG531" s="299"/>
      <c r="AH531" s="299"/>
      <c r="AI531" s="299"/>
      <c r="AJ531" s="299"/>
      <c r="AK531" s="299"/>
      <c r="AL531" s="299"/>
      <c r="AM531" s="299"/>
      <c r="AN531" s="299"/>
      <c r="AO531" s="299"/>
      <c r="AP531" s="299"/>
      <c r="AQ531" s="299"/>
      <c r="AR531" s="299"/>
      <c r="AS531" s="299"/>
      <c r="AT531" s="299"/>
      <c r="AU531" s="299"/>
      <c r="AV531" s="299"/>
      <c r="AW531" s="299"/>
      <c r="AX531" s="299"/>
      <c r="AY531" s="299"/>
      <c r="AZ531" s="299"/>
      <c r="BA531" s="299"/>
      <c r="BB531" s="299"/>
      <c r="BC531" s="299"/>
      <c r="BD531" s="299"/>
      <c r="BE531" s="299"/>
      <c r="BF531" s="299"/>
      <c r="BG531" s="299"/>
      <c r="BH531" s="299"/>
      <c r="BI531" s="299"/>
      <c r="BJ531" s="299"/>
      <c r="BK531" s="299"/>
      <c r="BL531" s="299"/>
      <c r="BM531" s="299"/>
      <c r="BN531" s="299"/>
      <c r="BO531" s="299"/>
      <c r="BP531" s="299"/>
      <c r="BQ531" s="299"/>
      <c r="BR531" s="299"/>
      <c r="BS531" s="299"/>
      <c r="BT531" s="299"/>
      <c r="BU531" s="299"/>
      <c r="BV531" s="299"/>
      <c r="BW531" s="299"/>
      <c r="BX531" s="299"/>
      <c r="BY531" s="299"/>
      <c r="BZ531" s="299"/>
      <c r="CA531" s="299"/>
    </row>
    <row r="532" spans="1:79" x14ac:dyDescent="0.25">
      <c r="A532" s="299"/>
      <c r="B532" s="299"/>
      <c r="C532" s="299"/>
      <c r="D532" s="299"/>
      <c r="E532" s="299"/>
      <c r="F532" s="299"/>
      <c r="G532" s="299"/>
      <c r="H532" s="299"/>
      <c r="I532" s="299"/>
      <c r="J532" s="299"/>
      <c r="K532" s="299"/>
      <c r="L532" s="299"/>
      <c r="M532" s="299"/>
      <c r="N532" s="299"/>
      <c r="O532" s="299"/>
      <c r="P532" s="299"/>
      <c r="Q532" s="299"/>
      <c r="R532" s="299"/>
      <c r="S532" s="299"/>
      <c r="T532" s="299"/>
      <c r="U532" s="299"/>
      <c r="V532" s="299"/>
      <c r="W532" s="299"/>
      <c r="X532" s="299"/>
      <c r="Y532" s="299"/>
      <c r="Z532" s="299"/>
      <c r="AA532" s="299"/>
      <c r="AB532" s="299"/>
      <c r="AC532" s="299"/>
      <c r="AD532" s="299"/>
      <c r="AE532" s="299"/>
      <c r="AF532" s="299"/>
      <c r="AG532" s="299"/>
      <c r="AH532" s="299"/>
      <c r="AI532" s="299"/>
      <c r="AJ532" s="299"/>
      <c r="AK532" s="299"/>
      <c r="AL532" s="299"/>
      <c r="AM532" s="299"/>
      <c r="AN532" s="299"/>
      <c r="AO532" s="299"/>
      <c r="AP532" s="299"/>
      <c r="AQ532" s="299"/>
      <c r="AR532" s="299"/>
      <c r="AS532" s="299"/>
      <c r="AT532" s="299"/>
      <c r="AU532" s="299"/>
      <c r="AV532" s="299"/>
      <c r="AW532" s="299"/>
      <c r="AX532" s="299"/>
      <c r="AY532" s="299"/>
      <c r="AZ532" s="299"/>
      <c r="BA532" s="299"/>
      <c r="BB532" s="299"/>
      <c r="BC532" s="299"/>
      <c r="BD532" s="299"/>
      <c r="BE532" s="299"/>
      <c r="BF532" s="299"/>
      <c r="BG532" s="299"/>
      <c r="BH532" s="299"/>
      <c r="BI532" s="299"/>
      <c r="BJ532" s="299"/>
      <c r="BK532" s="299"/>
      <c r="BL532" s="299"/>
      <c r="BM532" s="299"/>
      <c r="BN532" s="299"/>
      <c r="BO532" s="299"/>
      <c r="BP532" s="299"/>
      <c r="BQ532" s="299"/>
      <c r="BR532" s="299"/>
      <c r="BS532" s="299"/>
      <c r="BT532" s="299"/>
      <c r="BU532" s="299"/>
      <c r="BV532" s="299"/>
      <c r="BW532" s="299"/>
      <c r="BX532" s="299"/>
      <c r="BY532" s="299"/>
      <c r="BZ532" s="299"/>
      <c r="CA532" s="299"/>
    </row>
    <row r="533" spans="1:79" x14ac:dyDescent="0.25">
      <c r="A533" s="299"/>
      <c r="B533" s="299"/>
      <c r="C533" s="299"/>
      <c r="D533" s="299"/>
      <c r="E533" s="299"/>
      <c r="F533" s="299"/>
      <c r="G533" s="299"/>
      <c r="H533" s="299"/>
      <c r="I533" s="299"/>
      <c r="J533" s="299"/>
      <c r="K533" s="299"/>
      <c r="L533" s="299"/>
      <c r="M533" s="299"/>
      <c r="N533" s="299"/>
      <c r="O533" s="299"/>
      <c r="P533" s="299"/>
      <c r="Q533" s="299"/>
      <c r="R533" s="299"/>
      <c r="S533" s="299"/>
      <c r="T533" s="299"/>
      <c r="U533" s="299"/>
      <c r="V533" s="299"/>
      <c r="W533" s="299"/>
      <c r="X533" s="299"/>
      <c r="Y533" s="299"/>
      <c r="Z533" s="299"/>
      <c r="AA533" s="299"/>
      <c r="AB533" s="299"/>
      <c r="AC533" s="299"/>
      <c r="AD533" s="299"/>
      <c r="AE533" s="299"/>
      <c r="AF533" s="299"/>
      <c r="AG533" s="299"/>
      <c r="AH533" s="299"/>
      <c r="AI533" s="299"/>
      <c r="AJ533" s="299"/>
      <c r="AK533" s="299"/>
      <c r="AL533" s="299"/>
      <c r="AM533" s="299"/>
      <c r="AN533" s="299"/>
      <c r="AO533" s="299"/>
      <c r="AP533" s="299"/>
      <c r="AQ533" s="299"/>
      <c r="AR533" s="299"/>
      <c r="AS533" s="299"/>
      <c r="AT533" s="299"/>
      <c r="AU533" s="299"/>
      <c r="AV533" s="299"/>
      <c r="AW533" s="299"/>
      <c r="AX533" s="299"/>
      <c r="AY533" s="299"/>
      <c r="AZ533" s="299"/>
      <c r="BA533" s="299"/>
      <c r="BB533" s="299"/>
      <c r="BC533" s="299"/>
      <c r="BD533" s="299"/>
      <c r="BE533" s="299"/>
      <c r="BF533" s="299"/>
      <c r="BG533" s="299"/>
      <c r="BH533" s="299"/>
      <c r="BI533" s="299"/>
      <c r="BJ533" s="299"/>
      <c r="BK533" s="299"/>
      <c r="BL533" s="299"/>
      <c r="BM533" s="299"/>
      <c r="BN533" s="299"/>
      <c r="BO533" s="299"/>
      <c r="BP533" s="299"/>
      <c r="BQ533" s="299"/>
      <c r="BR533" s="299"/>
      <c r="BS533" s="299"/>
      <c r="BT533" s="299"/>
      <c r="BU533" s="299"/>
      <c r="BV533" s="299"/>
      <c r="BW533" s="299"/>
      <c r="BX533" s="299"/>
      <c r="BY533" s="299"/>
      <c r="BZ533" s="299"/>
      <c r="CA533" s="299"/>
    </row>
    <row r="534" spans="1:79" x14ac:dyDescent="0.25">
      <c r="A534" s="299"/>
      <c r="B534" s="299"/>
      <c r="C534" s="299"/>
      <c r="D534" s="299"/>
      <c r="E534" s="299"/>
      <c r="F534" s="299"/>
      <c r="G534" s="299"/>
      <c r="H534" s="299"/>
      <c r="I534" s="299"/>
      <c r="J534" s="299"/>
      <c r="K534" s="299"/>
      <c r="L534" s="299"/>
      <c r="M534" s="299"/>
      <c r="N534" s="299"/>
      <c r="O534" s="299"/>
      <c r="P534" s="299"/>
      <c r="Q534" s="299"/>
      <c r="R534" s="299"/>
      <c r="S534" s="299"/>
      <c r="T534" s="299"/>
      <c r="U534" s="299"/>
      <c r="V534" s="299"/>
      <c r="W534" s="299"/>
      <c r="X534" s="299"/>
      <c r="Y534" s="299"/>
      <c r="Z534" s="299"/>
      <c r="AA534" s="299"/>
      <c r="AB534" s="299"/>
      <c r="AC534" s="299"/>
      <c r="AD534" s="299"/>
      <c r="AE534" s="299"/>
      <c r="AF534" s="299"/>
      <c r="AG534" s="299"/>
      <c r="AH534" s="299"/>
      <c r="AI534" s="299"/>
      <c r="AJ534" s="299"/>
      <c r="AK534" s="299"/>
      <c r="AL534" s="299"/>
      <c r="AM534" s="299"/>
      <c r="AN534" s="299"/>
      <c r="AO534" s="299"/>
      <c r="AP534" s="299"/>
      <c r="AQ534" s="299"/>
      <c r="AR534" s="299"/>
      <c r="AS534" s="299"/>
      <c r="AT534" s="299"/>
      <c r="AU534" s="299"/>
      <c r="AV534" s="299"/>
      <c r="AW534" s="299"/>
      <c r="AX534" s="299"/>
      <c r="AY534" s="299"/>
      <c r="AZ534" s="299"/>
      <c r="BA534" s="299"/>
      <c r="BB534" s="299"/>
      <c r="BC534" s="299"/>
      <c r="BD534" s="299"/>
      <c r="BE534" s="299"/>
      <c r="BF534" s="299"/>
      <c r="BG534" s="299"/>
      <c r="BH534" s="299"/>
      <c r="BI534" s="299"/>
      <c r="BJ534" s="299"/>
      <c r="BK534" s="299"/>
      <c r="BL534" s="299"/>
      <c r="BM534" s="299"/>
      <c r="BN534" s="299"/>
      <c r="BO534" s="299"/>
      <c r="BP534" s="299"/>
      <c r="BQ534" s="299"/>
      <c r="BR534" s="299"/>
      <c r="BS534" s="299"/>
      <c r="BT534" s="299"/>
      <c r="BU534" s="299"/>
      <c r="BV534" s="299"/>
      <c r="BW534" s="299"/>
      <c r="BX534" s="299"/>
      <c r="BY534" s="299"/>
      <c r="BZ534" s="299"/>
      <c r="CA534" s="299"/>
    </row>
    <row r="535" spans="1:79" x14ac:dyDescent="0.25">
      <c r="A535" s="299"/>
      <c r="B535" s="299"/>
      <c r="C535" s="299"/>
      <c r="D535" s="299"/>
      <c r="E535" s="299"/>
      <c r="F535" s="299"/>
      <c r="G535" s="299"/>
      <c r="H535" s="299"/>
      <c r="I535" s="299"/>
      <c r="J535" s="299"/>
      <c r="K535" s="299"/>
      <c r="L535" s="299"/>
      <c r="M535" s="299"/>
      <c r="N535" s="299"/>
      <c r="O535" s="299"/>
      <c r="P535" s="299"/>
      <c r="Q535" s="299"/>
      <c r="R535" s="299"/>
      <c r="S535" s="299"/>
      <c r="T535" s="299"/>
      <c r="U535" s="299"/>
      <c r="V535" s="299"/>
      <c r="W535" s="299"/>
      <c r="X535" s="299"/>
      <c r="Y535" s="299"/>
      <c r="Z535" s="299"/>
      <c r="AA535" s="299"/>
      <c r="AB535" s="299"/>
      <c r="AC535" s="299"/>
      <c r="AD535" s="299"/>
      <c r="AE535" s="299"/>
      <c r="AF535" s="299"/>
      <c r="AG535" s="299"/>
      <c r="AH535" s="299"/>
      <c r="AI535" s="299"/>
      <c r="AJ535" s="299"/>
      <c r="AK535" s="299"/>
      <c r="AL535" s="299"/>
      <c r="AM535" s="299"/>
      <c r="AN535" s="299"/>
      <c r="AO535" s="299"/>
      <c r="AP535" s="299"/>
      <c r="AQ535" s="299"/>
      <c r="AR535" s="299"/>
      <c r="AS535" s="299"/>
      <c r="AT535" s="299"/>
      <c r="AU535" s="299"/>
      <c r="AV535" s="299"/>
      <c r="AW535" s="299"/>
      <c r="AX535" s="299"/>
      <c r="AY535" s="299"/>
      <c r="AZ535" s="299"/>
      <c r="BA535" s="299"/>
      <c r="BB535" s="299"/>
      <c r="BC535" s="299"/>
      <c r="BD535" s="299"/>
      <c r="BE535" s="299"/>
      <c r="BF535" s="299"/>
      <c r="BG535" s="299"/>
      <c r="BH535" s="299"/>
      <c r="BI535" s="299"/>
      <c r="BJ535" s="299"/>
      <c r="BK535" s="299"/>
      <c r="BL535" s="299"/>
      <c r="BM535" s="299"/>
      <c r="BN535" s="299"/>
      <c r="BO535" s="299"/>
      <c r="BP535" s="299"/>
      <c r="BQ535" s="299"/>
      <c r="BR535" s="299"/>
      <c r="BS535" s="299"/>
      <c r="BT535" s="299"/>
      <c r="BU535" s="299"/>
      <c r="BV535" s="299"/>
      <c r="BW535" s="299"/>
      <c r="BX535" s="299"/>
      <c r="BY535" s="299"/>
      <c r="BZ535" s="299"/>
      <c r="CA535" s="299"/>
    </row>
    <row r="536" spans="1:79" x14ac:dyDescent="0.25">
      <c r="A536" s="299"/>
      <c r="B536" s="299"/>
      <c r="C536" s="299"/>
      <c r="D536" s="299"/>
      <c r="E536" s="299"/>
      <c r="F536" s="299"/>
      <c r="G536" s="299"/>
      <c r="H536" s="299"/>
      <c r="I536" s="299"/>
      <c r="J536" s="299"/>
      <c r="K536" s="299"/>
      <c r="L536" s="299"/>
      <c r="M536" s="299"/>
      <c r="N536" s="299"/>
      <c r="O536" s="299"/>
      <c r="P536" s="299"/>
      <c r="Q536" s="299"/>
      <c r="R536" s="299"/>
      <c r="S536" s="299"/>
      <c r="T536" s="299"/>
      <c r="U536" s="299"/>
      <c r="V536" s="299"/>
      <c r="W536" s="299"/>
      <c r="X536" s="299"/>
      <c r="Y536" s="299"/>
      <c r="Z536" s="299"/>
      <c r="AA536" s="299"/>
      <c r="AB536" s="299"/>
      <c r="AC536" s="299"/>
      <c r="AD536" s="299"/>
      <c r="AE536" s="299"/>
      <c r="AF536" s="299"/>
      <c r="AG536" s="299"/>
      <c r="AH536" s="299"/>
      <c r="AI536" s="299"/>
      <c r="AJ536" s="299"/>
      <c r="AK536" s="299"/>
      <c r="AL536" s="299"/>
      <c r="AM536" s="299"/>
      <c r="AN536" s="299"/>
      <c r="AO536" s="299"/>
      <c r="AP536" s="299"/>
      <c r="AQ536" s="299"/>
      <c r="AR536" s="299"/>
      <c r="AS536" s="299"/>
      <c r="AT536" s="299"/>
      <c r="AU536" s="299"/>
      <c r="AV536" s="299"/>
      <c r="AW536" s="299"/>
      <c r="AX536" s="299"/>
      <c r="AY536" s="299"/>
      <c r="AZ536" s="299"/>
      <c r="BA536" s="299"/>
      <c r="BB536" s="299"/>
      <c r="BC536" s="299"/>
      <c r="BD536" s="299"/>
      <c r="BE536" s="299"/>
      <c r="BF536" s="299"/>
      <c r="BG536" s="299"/>
      <c r="BH536" s="299"/>
      <c r="BI536" s="299"/>
      <c r="BJ536" s="299"/>
      <c r="BK536" s="299"/>
      <c r="BL536" s="299"/>
      <c r="BM536" s="299"/>
      <c r="BN536" s="299"/>
      <c r="BO536" s="299"/>
      <c r="BP536" s="299"/>
      <c r="BQ536" s="299"/>
      <c r="BR536" s="299"/>
      <c r="BS536" s="299"/>
      <c r="BT536" s="299"/>
      <c r="BU536" s="299"/>
      <c r="BV536" s="299"/>
      <c r="BW536" s="299"/>
      <c r="BX536" s="299"/>
      <c r="BY536" s="299"/>
      <c r="BZ536" s="299"/>
      <c r="CA536" s="299"/>
    </row>
    <row r="537" spans="1:79" x14ac:dyDescent="0.25">
      <c r="A537" s="299"/>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299"/>
      <c r="AE537" s="299"/>
      <c r="AF537" s="299"/>
      <c r="AG537" s="299"/>
      <c r="AH537" s="299"/>
      <c r="AI537" s="299"/>
      <c r="AJ537" s="299"/>
      <c r="AK537" s="299"/>
      <c r="AL537" s="299"/>
      <c r="AM537" s="299"/>
      <c r="AN537" s="299"/>
      <c r="AO537" s="299"/>
      <c r="AP537" s="299"/>
      <c r="AQ537" s="299"/>
      <c r="AR537" s="299"/>
      <c r="AS537" s="299"/>
      <c r="AT537" s="299"/>
      <c r="AU537" s="299"/>
      <c r="AV537" s="299"/>
      <c r="AW537" s="299"/>
      <c r="AX537" s="299"/>
      <c r="AY537" s="299"/>
      <c r="AZ537" s="299"/>
      <c r="BA537" s="299"/>
      <c r="BB537" s="299"/>
      <c r="BC537" s="299"/>
      <c r="BD537" s="299"/>
      <c r="BE537" s="299"/>
      <c r="BF537" s="299"/>
      <c r="BG537" s="299"/>
      <c r="BH537" s="299"/>
      <c r="BI537" s="299"/>
      <c r="BJ537" s="299"/>
      <c r="BK537" s="299"/>
      <c r="BL537" s="299"/>
      <c r="BM537" s="299"/>
      <c r="BN537" s="299"/>
      <c r="BO537" s="299"/>
      <c r="BP537" s="299"/>
      <c r="BQ537" s="299"/>
      <c r="BR537" s="299"/>
      <c r="BS537" s="299"/>
      <c r="BT537" s="299"/>
      <c r="BU537" s="299"/>
      <c r="BV537" s="299"/>
      <c r="BW537" s="299"/>
      <c r="BX537" s="299"/>
      <c r="BY537" s="299"/>
      <c r="BZ537" s="299"/>
      <c r="CA537" s="299"/>
    </row>
    <row r="538" spans="1:79" x14ac:dyDescent="0.25">
      <c r="A538" s="299"/>
      <c r="B538" s="299"/>
      <c r="C538" s="299"/>
      <c r="D538" s="299"/>
      <c r="E538" s="299"/>
      <c r="F538" s="299"/>
      <c r="G538" s="299"/>
      <c r="H538" s="299"/>
      <c r="I538" s="299"/>
      <c r="J538" s="299"/>
      <c r="K538" s="299"/>
      <c r="L538" s="299"/>
      <c r="M538" s="299"/>
      <c r="N538" s="299"/>
      <c r="O538" s="299"/>
      <c r="P538" s="299"/>
      <c r="Q538" s="299"/>
      <c r="R538" s="299"/>
      <c r="S538" s="299"/>
      <c r="T538" s="299"/>
      <c r="U538" s="299"/>
      <c r="V538" s="299"/>
      <c r="W538" s="299"/>
      <c r="X538" s="299"/>
      <c r="Y538" s="299"/>
      <c r="Z538" s="299"/>
      <c r="AA538" s="299"/>
      <c r="AB538" s="299"/>
      <c r="AC538" s="299"/>
      <c r="AD538" s="299"/>
      <c r="AE538" s="299"/>
      <c r="AF538" s="299"/>
      <c r="AG538" s="299"/>
      <c r="AH538" s="299"/>
      <c r="AI538" s="299"/>
      <c r="AJ538" s="299"/>
      <c r="AK538" s="299"/>
      <c r="AL538" s="299"/>
      <c r="AM538" s="299"/>
      <c r="AN538" s="299"/>
      <c r="AO538" s="299"/>
      <c r="AP538" s="299"/>
      <c r="AQ538" s="299"/>
      <c r="AR538" s="299"/>
      <c r="AS538" s="299"/>
      <c r="AT538" s="299"/>
      <c r="AU538" s="299"/>
      <c r="AV538" s="299"/>
      <c r="AW538" s="299"/>
      <c r="AX538" s="299"/>
      <c r="AY538" s="299"/>
      <c r="AZ538" s="299"/>
      <c r="BA538" s="299"/>
      <c r="BB538" s="299"/>
      <c r="BC538" s="299"/>
      <c r="BD538" s="299"/>
      <c r="BE538" s="299"/>
      <c r="BF538" s="299"/>
      <c r="BG538" s="299"/>
      <c r="BH538" s="299"/>
      <c r="BI538" s="299"/>
      <c r="BJ538" s="299"/>
      <c r="BK538" s="299"/>
      <c r="BL538" s="299"/>
      <c r="BM538" s="299"/>
      <c r="BN538" s="299"/>
      <c r="BO538" s="299"/>
      <c r="BP538" s="299"/>
      <c r="BQ538" s="299"/>
      <c r="BR538" s="299"/>
      <c r="BS538" s="299"/>
      <c r="BT538" s="299"/>
      <c r="BU538" s="299"/>
      <c r="BV538" s="299"/>
      <c r="BW538" s="299"/>
      <c r="BX538" s="299"/>
      <c r="BY538" s="299"/>
      <c r="BZ538" s="299"/>
      <c r="CA538" s="299"/>
    </row>
    <row r="539" spans="1:79" x14ac:dyDescent="0.25">
      <c r="A539" s="299"/>
      <c r="B539" s="299"/>
      <c r="C539" s="299"/>
      <c r="D539" s="299"/>
      <c r="E539" s="299"/>
      <c r="F539" s="299"/>
      <c r="G539" s="299"/>
      <c r="H539" s="299"/>
      <c r="I539" s="299"/>
      <c r="J539" s="299"/>
      <c r="K539" s="299"/>
      <c r="L539" s="299"/>
      <c r="M539" s="299"/>
      <c r="N539" s="299"/>
      <c r="O539" s="299"/>
      <c r="P539" s="299"/>
      <c r="Q539" s="299"/>
      <c r="R539" s="299"/>
      <c r="S539" s="299"/>
      <c r="T539" s="299"/>
      <c r="U539" s="299"/>
      <c r="V539" s="299"/>
      <c r="W539" s="299"/>
      <c r="X539" s="299"/>
      <c r="Y539" s="299"/>
      <c r="Z539" s="299"/>
      <c r="AA539" s="299"/>
      <c r="AB539" s="299"/>
      <c r="AC539" s="299"/>
      <c r="AD539" s="299"/>
      <c r="AE539" s="299"/>
      <c r="AF539" s="299"/>
      <c r="AG539" s="299"/>
      <c r="AH539" s="299"/>
      <c r="AI539" s="299"/>
      <c r="AJ539" s="299"/>
      <c r="AK539" s="299"/>
      <c r="AL539" s="299"/>
      <c r="AM539" s="299"/>
      <c r="AN539" s="299"/>
      <c r="AO539" s="299"/>
      <c r="AP539" s="299"/>
      <c r="AQ539" s="299"/>
      <c r="AR539" s="299"/>
      <c r="AS539" s="299"/>
      <c r="AT539" s="299"/>
      <c r="AU539" s="299"/>
      <c r="AV539" s="299"/>
      <c r="AW539" s="299"/>
      <c r="AX539" s="299"/>
      <c r="AY539" s="299"/>
      <c r="AZ539" s="299"/>
      <c r="BA539" s="299"/>
      <c r="BB539" s="299"/>
      <c r="BC539" s="299"/>
      <c r="BD539" s="299"/>
      <c r="BE539" s="299"/>
      <c r="BF539" s="299"/>
      <c r="BG539" s="299"/>
      <c r="BH539" s="299"/>
      <c r="BI539" s="299"/>
      <c r="BJ539" s="299"/>
      <c r="BK539" s="299"/>
      <c r="BL539" s="299"/>
      <c r="BM539" s="299"/>
      <c r="BN539" s="299"/>
      <c r="BO539" s="299"/>
      <c r="BP539" s="299"/>
      <c r="BQ539" s="299"/>
      <c r="BR539" s="299"/>
      <c r="BS539" s="299"/>
      <c r="BT539" s="299"/>
      <c r="BU539" s="299"/>
      <c r="BV539" s="299"/>
      <c r="BW539" s="299"/>
      <c r="BX539" s="299"/>
      <c r="BY539" s="299"/>
      <c r="BZ539" s="299"/>
      <c r="CA539" s="299"/>
    </row>
    <row r="540" spans="1:79" x14ac:dyDescent="0.25">
      <c r="A540" s="299"/>
      <c r="B540" s="299"/>
      <c r="C540" s="299"/>
      <c r="D540" s="299"/>
      <c r="E540" s="299"/>
      <c r="F540" s="299"/>
      <c r="G540" s="299"/>
      <c r="H540" s="299"/>
      <c r="I540" s="299"/>
      <c r="J540" s="299"/>
      <c r="K540" s="299"/>
      <c r="L540" s="299"/>
      <c r="M540" s="299"/>
      <c r="N540" s="299"/>
      <c r="O540" s="299"/>
      <c r="P540" s="299"/>
      <c r="Q540" s="299"/>
      <c r="R540" s="299"/>
      <c r="S540" s="299"/>
      <c r="T540" s="299"/>
      <c r="U540" s="299"/>
      <c r="V540" s="299"/>
      <c r="W540" s="299"/>
      <c r="X540" s="299"/>
      <c r="Y540" s="299"/>
      <c r="Z540" s="299"/>
      <c r="AA540" s="299"/>
      <c r="AB540" s="299"/>
      <c r="AC540" s="299"/>
      <c r="AD540" s="299"/>
      <c r="AE540" s="299"/>
      <c r="AF540" s="299"/>
      <c r="AG540" s="299"/>
      <c r="AH540" s="299"/>
      <c r="AI540" s="299"/>
      <c r="AJ540" s="299"/>
      <c r="AK540" s="299"/>
      <c r="AL540" s="299"/>
      <c r="AM540" s="299"/>
      <c r="AN540" s="299"/>
      <c r="AO540" s="299"/>
      <c r="AP540" s="299"/>
      <c r="AQ540" s="299"/>
      <c r="AR540" s="299"/>
      <c r="AS540" s="299"/>
      <c r="AT540" s="299"/>
      <c r="AU540" s="299"/>
      <c r="AV540" s="299"/>
      <c r="AW540" s="299"/>
      <c r="AX540" s="299"/>
      <c r="AY540" s="299"/>
      <c r="AZ540" s="299"/>
      <c r="BA540" s="299"/>
      <c r="BB540" s="299"/>
      <c r="BC540" s="299"/>
      <c r="BD540" s="299"/>
      <c r="BE540" s="299"/>
      <c r="BF540" s="299"/>
      <c r="BG540" s="299"/>
      <c r="BH540" s="299"/>
      <c r="BI540" s="299"/>
      <c r="BJ540" s="299"/>
      <c r="BK540" s="299"/>
      <c r="BL540" s="299"/>
      <c r="BM540" s="299"/>
      <c r="BN540" s="299"/>
      <c r="BO540" s="299"/>
      <c r="BP540" s="299"/>
      <c r="BQ540" s="299"/>
      <c r="BR540" s="299"/>
      <c r="BS540" s="299"/>
      <c r="BT540" s="299"/>
      <c r="BU540" s="299"/>
      <c r="BV540" s="299"/>
      <c r="BW540" s="299"/>
      <c r="BX540" s="299"/>
      <c r="BY540" s="299"/>
      <c r="BZ540" s="299"/>
      <c r="CA540" s="299"/>
    </row>
    <row r="541" spans="1:79" x14ac:dyDescent="0.25">
      <c r="A541" s="299"/>
      <c r="B541" s="299"/>
      <c r="C541" s="299"/>
      <c r="D541" s="299"/>
      <c r="E541" s="299"/>
      <c r="F541" s="299"/>
      <c r="G541" s="299"/>
      <c r="H541" s="299"/>
      <c r="I541" s="299"/>
      <c r="J541" s="299"/>
      <c r="K541" s="299"/>
      <c r="L541" s="299"/>
      <c r="M541" s="299"/>
      <c r="N541" s="299"/>
      <c r="O541" s="299"/>
      <c r="P541" s="299"/>
      <c r="Q541" s="299"/>
      <c r="R541" s="299"/>
      <c r="S541" s="299"/>
      <c r="T541" s="299"/>
      <c r="U541" s="299"/>
      <c r="V541" s="299"/>
      <c r="W541" s="299"/>
      <c r="X541" s="299"/>
      <c r="Y541" s="299"/>
      <c r="Z541" s="299"/>
      <c r="AA541" s="299"/>
      <c r="AB541" s="299"/>
      <c r="AC541" s="299"/>
      <c r="AD541" s="299"/>
      <c r="AE541" s="299"/>
      <c r="AF541" s="299"/>
      <c r="AG541" s="299"/>
      <c r="AH541" s="299"/>
      <c r="AI541" s="299"/>
      <c r="AJ541" s="299"/>
      <c r="AK541" s="299"/>
      <c r="AL541" s="299"/>
      <c r="AM541" s="299"/>
      <c r="AN541" s="299"/>
      <c r="AO541" s="299"/>
      <c r="AP541" s="299"/>
      <c r="AQ541" s="299"/>
      <c r="AR541" s="299"/>
      <c r="AS541" s="299"/>
      <c r="AT541" s="299"/>
      <c r="AU541" s="299"/>
      <c r="AV541" s="299"/>
      <c r="AW541" s="299"/>
      <c r="AX541" s="299"/>
      <c r="AY541" s="299"/>
      <c r="AZ541" s="299"/>
      <c r="BA541" s="299"/>
      <c r="BB541" s="299"/>
      <c r="BC541" s="299"/>
      <c r="BD541" s="299"/>
      <c r="BE541" s="299"/>
      <c r="BF541" s="299"/>
      <c r="BG541" s="299"/>
      <c r="BH541" s="299"/>
      <c r="BI541" s="299"/>
      <c r="BJ541" s="299"/>
      <c r="BK541" s="299"/>
      <c r="BL541" s="299"/>
      <c r="BM541" s="299"/>
      <c r="BN541" s="299"/>
      <c r="BO541" s="299"/>
      <c r="BP541" s="299"/>
      <c r="BQ541" s="299"/>
      <c r="BR541" s="299"/>
      <c r="BS541" s="299"/>
      <c r="BT541" s="299"/>
      <c r="BU541" s="299"/>
      <c r="BV541" s="299"/>
      <c r="BW541" s="299"/>
      <c r="BX541" s="299"/>
      <c r="BY541" s="299"/>
      <c r="BZ541" s="299"/>
      <c r="CA541" s="299"/>
    </row>
    <row r="542" spans="1:79" x14ac:dyDescent="0.25">
      <c r="A542" s="299"/>
      <c r="B542" s="299"/>
      <c r="C542" s="299"/>
      <c r="D542" s="299"/>
      <c r="E542" s="299"/>
      <c r="F542" s="299"/>
      <c r="G542" s="299"/>
      <c r="H542" s="299"/>
      <c r="I542" s="299"/>
      <c r="J542" s="299"/>
      <c r="K542" s="299"/>
      <c r="L542" s="299"/>
      <c r="M542" s="299"/>
      <c r="N542" s="299"/>
      <c r="O542" s="299"/>
      <c r="P542" s="299"/>
      <c r="Q542" s="299"/>
      <c r="R542" s="299"/>
      <c r="S542" s="299"/>
      <c r="T542" s="299"/>
      <c r="U542" s="299"/>
      <c r="V542" s="299"/>
      <c r="W542" s="299"/>
      <c r="X542" s="299"/>
      <c r="Y542" s="299"/>
      <c r="Z542" s="299"/>
      <c r="AA542" s="299"/>
      <c r="AB542" s="299"/>
      <c r="AC542" s="299"/>
      <c r="AD542" s="299"/>
      <c r="AE542" s="299"/>
      <c r="AF542" s="299"/>
      <c r="AG542" s="299"/>
      <c r="AH542" s="299"/>
      <c r="AI542" s="299"/>
      <c r="AJ542" s="299"/>
      <c r="AK542" s="299"/>
      <c r="AL542" s="299"/>
      <c r="AM542" s="299"/>
      <c r="AN542" s="299"/>
      <c r="AO542" s="299"/>
      <c r="AP542" s="299"/>
      <c r="AQ542" s="299"/>
      <c r="AR542" s="299"/>
      <c r="AS542" s="299"/>
      <c r="AT542" s="299"/>
      <c r="AU542" s="299"/>
      <c r="AV542" s="299"/>
      <c r="AW542" s="299"/>
      <c r="AX542" s="299"/>
      <c r="AY542" s="299"/>
      <c r="AZ542" s="299"/>
      <c r="BA542" s="299"/>
      <c r="BB542" s="299"/>
      <c r="BC542" s="299"/>
      <c r="BD542" s="299"/>
      <c r="BE542" s="299"/>
      <c r="BF542" s="299"/>
      <c r="BG542" s="299"/>
      <c r="BH542" s="299"/>
      <c r="BI542" s="299"/>
      <c r="BJ542" s="299"/>
      <c r="BK542" s="299"/>
      <c r="BL542" s="299"/>
      <c r="BM542" s="299"/>
      <c r="BN542" s="299"/>
      <c r="BO542" s="299"/>
      <c r="BP542" s="299"/>
      <c r="BQ542" s="299"/>
      <c r="BR542" s="299"/>
      <c r="BS542" s="299"/>
      <c r="BT542" s="299"/>
      <c r="BU542" s="299"/>
      <c r="BV542" s="299"/>
      <c r="BW542" s="299"/>
      <c r="BX542" s="299"/>
      <c r="BY542" s="299"/>
      <c r="BZ542" s="299"/>
      <c r="CA542" s="299"/>
    </row>
    <row r="543" spans="1:79" x14ac:dyDescent="0.25">
      <c r="A543" s="299"/>
      <c r="B543" s="299"/>
      <c r="C543" s="299"/>
      <c r="D543" s="299"/>
      <c r="E543" s="299"/>
      <c r="F543" s="299"/>
      <c r="G543" s="299"/>
      <c r="H543" s="299"/>
      <c r="I543" s="299"/>
      <c r="J543" s="299"/>
      <c r="K543" s="299"/>
      <c r="L543" s="299"/>
      <c r="M543" s="299"/>
      <c r="N543" s="299"/>
      <c r="O543" s="299"/>
      <c r="P543" s="299"/>
      <c r="Q543" s="299"/>
      <c r="R543" s="299"/>
      <c r="S543" s="299"/>
      <c r="T543" s="299"/>
      <c r="U543" s="299"/>
      <c r="V543" s="299"/>
      <c r="W543" s="299"/>
      <c r="X543" s="299"/>
      <c r="Y543" s="299"/>
      <c r="Z543" s="299"/>
      <c r="AA543" s="299"/>
      <c r="AB543" s="299"/>
      <c r="AC543" s="299"/>
      <c r="AD543" s="299"/>
      <c r="AE543" s="299"/>
      <c r="AF543" s="299"/>
      <c r="AG543" s="299"/>
      <c r="AH543" s="299"/>
      <c r="AI543" s="299"/>
      <c r="AJ543" s="299"/>
      <c r="AK543" s="299"/>
      <c r="AL543" s="299"/>
      <c r="AM543" s="299"/>
      <c r="AN543" s="299"/>
      <c r="AO543" s="299"/>
      <c r="AP543" s="299"/>
      <c r="AQ543" s="299"/>
      <c r="AR543" s="299"/>
      <c r="AS543" s="299"/>
      <c r="AT543" s="299"/>
      <c r="AU543" s="299"/>
      <c r="AV543" s="299"/>
      <c r="AW543" s="299"/>
      <c r="AX543" s="299"/>
      <c r="AY543" s="299"/>
      <c r="AZ543" s="299"/>
      <c r="BA543" s="299"/>
      <c r="BB543" s="299"/>
      <c r="BC543" s="299"/>
      <c r="BD543" s="299"/>
      <c r="BE543" s="299"/>
      <c r="BF543" s="299"/>
      <c r="BG543" s="299"/>
      <c r="BH543" s="299"/>
      <c r="BI543" s="299"/>
      <c r="BJ543" s="299"/>
      <c r="BK543" s="299"/>
      <c r="BL543" s="299"/>
      <c r="BM543" s="299"/>
      <c r="BN543" s="299"/>
      <c r="BO543" s="299"/>
      <c r="BP543" s="299"/>
      <c r="BQ543" s="299"/>
      <c r="BR543" s="299"/>
      <c r="BS543" s="299"/>
      <c r="BT543" s="299"/>
      <c r="BU543" s="299"/>
      <c r="BV543" s="299"/>
      <c r="BW543" s="299"/>
      <c r="BX543" s="299"/>
      <c r="BY543" s="299"/>
      <c r="BZ543" s="299"/>
      <c r="CA543" s="299"/>
    </row>
    <row r="544" spans="1:79" x14ac:dyDescent="0.25">
      <c r="A544" s="299"/>
      <c r="B544" s="299"/>
      <c r="C544" s="299"/>
      <c r="D544" s="299"/>
      <c r="E544" s="299"/>
      <c r="F544" s="299"/>
      <c r="G544" s="299"/>
      <c r="H544" s="299"/>
      <c r="I544" s="299"/>
      <c r="J544" s="299"/>
      <c r="K544" s="299"/>
      <c r="L544" s="299"/>
      <c r="M544" s="299"/>
      <c r="N544" s="299"/>
      <c r="O544" s="299"/>
      <c r="P544" s="299"/>
      <c r="Q544" s="299"/>
      <c r="R544" s="299"/>
      <c r="S544" s="299"/>
      <c r="T544" s="299"/>
      <c r="U544" s="299"/>
      <c r="V544" s="299"/>
      <c r="W544" s="299"/>
      <c r="X544" s="299"/>
      <c r="Y544" s="299"/>
      <c r="Z544" s="299"/>
      <c r="AA544" s="299"/>
      <c r="AB544" s="299"/>
      <c r="AC544" s="299"/>
      <c r="AD544" s="299"/>
      <c r="AE544" s="299"/>
      <c r="AF544" s="299"/>
      <c r="AG544" s="299"/>
      <c r="AH544" s="299"/>
      <c r="AI544" s="299"/>
      <c r="AJ544" s="299"/>
      <c r="AK544" s="299"/>
      <c r="AL544" s="299"/>
      <c r="AM544" s="299"/>
      <c r="AN544" s="299"/>
      <c r="AO544" s="299"/>
      <c r="AP544" s="299"/>
      <c r="AQ544" s="299"/>
      <c r="AR544" s="299"/>
      <c r="AS544" s="299"/>
      <c r="AT544" s="299"/>
      <c r="AU544" s="299"/>
      <c r="AV544" s="299"/>
      <c r="AW544" s="299"/>
      <c r="AX544" s="299"/>
      <c r="AY544" s="299"/>
      <c r="AZ544" s="299"/>
      <c r="BA544" s="299"/>
      <c r="BB544" s="299"/>
      <c r="BC544" s="299"/>
      <c r="BD544" s="299"/>
      <c r="BE544" s="299"/>
      <c r="BF544" s="299"/>
      <c r="BG544" s="299"/>
      <c r="BH544" s="299"/>
      <c r="BI544" s="299"/>
      <c r="BJ544" s="299"/>
      <c r="BK544" s="299"/>
      <c r="BL544" s="299"/>
      <c r="BM544" s="299"/>
      <c r="BN544" s="299"/>
      <c r="BO544" s="299"/>
      <c r="BP544" s="299"/>
      <c r="BQ544" s="299"/>
      <c r="BR544" s="299"/>
      <c r="BS544" s="299"/>
      <c r="BT544" s="299"/>
      <c r="BU544" s="299"/>
      <c r="BV544" s="299"/>
      <c r="BW544" s="299"/>
      <c r="BX544" s="299"/>
      <c r="BY544" s="299"/>
      <c r="BZ544" s="299"/>
      <c r="CA544" s="299"/>
    </row>
    <row r="545" spans="1:79" x14ac:dyDescent="0.25">
      <c r="A545" s="299"/>
      <c r="B545" s="299"/>
      <c r="C545" s="299"/>
      <c r="D545" s="299"/>
      <c r="E545" s="299"/>
      <c r="F545" s="299"/>
      <c r="G545" s="299"/>
      <c r="H545" s="299"/>
      <c r="I545" s="299"/>
      <c r="J545" s="299"/>
      <c r="K545" s="299"/>
      <c r="L545" s="299"/>
      <c r="M545" s="299"/>
      <c r="N545" s="299"/>
      <c r="O545" s="299"/>
      <c r="P545" s="299"/>
      <c r="Q545" s="299"/>
      <c r="R545" s="299"/>
      <c r="S545" s="299"/>
      <c r="T545" s="299"/>
      <c r="U545" s="299"/>
      <c r="V545" s="299"/>
      <c r="W545" s="299"/>
      <c r="X545" s="299"/>
      <c r="Y545" s="299"/>
      <c r="Z545" s="299"/>
      <c r="AA545" s="299"/>
      <c r="AB545" s="299"/>
      <c r="AC545" s="299"/>
      <c r="AD545" s="299"/>
      <c r="AE545" s="299"/>
      <c r="AF545" s="299"/>
      <c r="AG545" s="299"/>
      <c r="AH545" s="299"/>
      <c r="AI545" s="299"/>
      <c r="AJ545" s="299"/>
      <c r="AK545" s="299"/>
      <c r="AL545" s="299"/>
      <c r="AM545" s="299"/>
      <c r="AN545" s="299"/>
      <c r="AO545" s="299"/>
      <c r="AP545" s="299"/>
      <c r="AQ545" s="299"/>
      <c r="AR545" s="299"/>
      <c r="AS545" s="299"/>
      <c r="AT545" s="299"/>
      <c r="AU545" s="299"/>
      <c r="AV545" s="299"/>
      <c r="AW545" s="299"/>
      <c r="AX545" s="299"/>
      <c r="AY545" s="299"/>
      <c r="AZ545" s="299"/>
      <c r="BA545" s="299"/>
      <c r="BB545" s="299"/>
      <c r="BC545" s="299"/>
      <c r="BD545" s="299"/>
      <c r="BE545" s="299"/>
      <c r="BF545" s="299"/>
      <c r="BG545" s="299"/>
      <c r="BH545" s="299"/>
      <c r="BI545" s="299"/>
      <c r="BJ545" s="299"/>
      <c r="BK545" s="299"/>
      <c r="BL545" s="299"/>
      <c r="BM545" s="299"/>
      <c r="BN545" s="299"/>
      <c r="BO545" s="299"/>
      <c r="BP545" s="299"/>
      <c r="BQ545" s="299"/>
      <c r="BR545" s="299"/>
      <c r="BS545" s="299"/>
      <c r="BT545" s="299"/>
      <c r="BU545" s="299"/>
      <c r="BV545" s="299"/>
      <c r="BW545" s="299"/>
      <c r="BX545" s="299"/>
      <c r="BY545" s="299"/>
      <c r="BZ545" s="299"/>
      <c r="CA545" s="299"/>
    </row>
    <row r="546" spans="1:79" x14ac:dyDescent="0.25">
      <c r="A546" s="299"/>
      <c r="B546" s="299"/>
      <c r="C546" s="299"/>
      <c r="D546" s="299"/>
      <c r="E546" s="299"/>
      <c r="F546" s="299"/>
      <c r="G546" s="299"/>
      <c r="H546" s="299"/>
      <c r="I546" s="299"/>
      <c r="J546" s="299"/>
      <c r="K546" s="299"/>
      <c r="L546" s="299"/>
      <c r="M546" s="299"/>
      <c r="N546" s="299"/>
      <c r="O546" s="299"/>
      <c r="P546" s="299"/>
      <c r="Q546" s="299"/>
      <c r="R546" s="299"/>
      <c r="S546" s="299"/>
      <c r="T546" s="299"/>
      <c r="U546" s="299"/>
      <c r="V546" s="299"/>
      <c r="W546" s="299"/>
      <c r="X546" s="299"/>
      <c r="Y546" s="299"/>
      <c r="Z546" s="299"/>
      <c r="AA546" s="299"/>
      <c r="AB546" s="299"/>
      <c r="AC546" s="299"/>
      <c r="AD546" s="299"/>
      <c r="AE546" s="299"/>
      <c r="AF546" s="299"/>
      <c r="AG546" s="299"/>
      <c r="AH546" s="299"/>
      <c r="AI546" s="299"/>
      <c r="AJ546" s="299"/>
      <c r="AK546" s="299"/>
      <c r="AL546" s="299"/>
      <c r="AM546" s="299"/>
      <c r="AN546" s="299"/>
      <c r="AO546" s="299"/>
      <c r="AP546" s="299"/>
      <c r="AQ546" s="299"/>
      <c r="AR546" s="299"/>
      <c r="AS546" s="299"/>
      <c r="AT546" s="299"/>
      <c r="AU546" s="299"/>
      <c r="AV546" s="299"/>
      <c r="AW546" s="299"/>
      <c r="AX546" s="299"/>
      <c r="AY546" s="299"/>
      <c r="AZ546" s="299"/>
      <c r="BA546" s="299"/>
      <c r="BB546" s="299"/>
      <c r="BC546" s="299"/>
      <c r="BD546" s="299"/>
      <c r="BE546" s="299"/>
      <c r="BF546" s="299"/>
      <c r="BG546" s="299"/>
      <c r="BH546" s="299"/>
      <c r="BI546" s="299"/>
      <c r="BJ546" s="299"/>
      <c r="BK546" s="299"/>
      <c r="BL546" s="299"/>
      <c r="BM546" s="299"/>
      <c r="BN546" s="299"/>
      <c r="BO546" s="299"/>
      <c r="BP546" s="299"/>
      <c r="BQ546" s="299"/>
      <c r="BR546" s="299"/>
      <c r="BS546" s="299"/>
      <c r="BT546" s="299"/>
      <c r="BU546" s="299"/>
      <c r="BV546" s="299"/>
      <c r="BW546" s="299"/>
      <c r="BX546" s="299"/>
      <c r="BY546" s="299"/>
      <c r="BZ546" s="299"/>
      <c r="CA546" s="299"/>
    </row>
    <row r="547" spans="1:79" x14ac:dyDescent="0.25">
      <c r="A547" s="299"/>
      <c r="B547" s="299"/>
      <c r="C547" s="299"/>
      <c r="D547" s="299"/>
      <c r="E547" s="299"/>
      <c r="F547" s="299"/>
      <c r="G547" s="299"/>
      <c r="H547" s="299"/>
      <c r="I547" s="299"/>
      <c r="J547" s="299"/>
      <c r="K547" s="299"/>
      <c r="L547" s="299"/>
      <c r="M547" s="299"/>
      <c r="N547" s="299"/>
      <c r="O547" s="299"/>
      <c r="P547" s="299"/>
      <c r="Q547" s="299"/>
      <c r="R547" s="299"/>
      <c r="S547" s="299"/>
      <c r="T547" s="299"/>
      <c r="U547" s="299"/>
      <c r="V547" s="299"/>
      <c r="W547" s="299"/>
      <c r="X547" s="299"/>
      <c r="Y547" s="299"/>
      <c r="Z547" s="299"/>
      <c r="AA547" s="299"/>
      <c r="AB547" s="299"/>
      <c r="AC547" s="299"/>
      <c r="AD547" s="299"/>
      <c r="AE547" s="299"/>
      <c r="AF547" s="299"/>
      <c r="AG547" s="299"/>
      <c r="AH547" s="299"/>
      <c r="AI547" s="299"/>
      <c r="AJ547" s="299"/>
      <c r="AK547" s="299"/>
      <c r="AL547" s="299"/>
      <c r="AM547" s="299"/>
      <c r="AN547" s="299"/>
      <c r="AO547" s="299"/>
      <c r="AP547" s="299"/>
      <c r="AQ547" s="299"/>
      <c r="AR547" s="299"/>
      <c r="AS547" s="299"/>
      <c r="AT547" s="299"/>
      <c r="AU547" s="299"/>
      <c r="AV547" s="299"/>
      <c r="AW547" s="299"/>
      <c r="AX547" s="299"/>
      <c r="AY547" s="299"/>
      <c r="AZ547" s="299"/>
      <c r="BA547" s="299"/>
      <c r="BB547" s="299"/>
      <c r="BC547" s="299"/>
      <c r="BD547" s="299"/>
      <c r="BE547" s="299"/>
      <c r="BF547" s="299"/>
      <c r="BG547" s="299"/>
      <c r="BH547" s="299"/>
      <c r="BI547" s="299"/>
      <c r="BJ547" s="299"/>
      <c r="BK547" s="299"/>
      <c r="BL547" s="299"/>
      <c r="BM547" s="299"/>
      <c r="BN547" s="299"/>
      <c r="BO547" s="299"/>
      <c r="BP547" s="299"/>
      <c r="BQ547" s="299"/>
      <c r="BR547" s="299"/>
      <c r="BS547" s="299"/>
      <c r="BT547" s="299"/>
      <c r="BU547" s="299"/>
      <c r="BV547" s="299"/>
      <c r="BW547" s="299"/>
      <c r="BX547" s="299"/>
      <c r="BY547" s="299"/>
      <c r="BZ547" s="299"/>
      <c r="CA547" s="299"/>
    </row>
    <row r="548" spans="1:79" x14ac:dyDescent="0.25">
      <c r="A548" s="299"/>
      <c r="B548" s="299"/>
      <c r="C548" s="299"/>
      <c r="D548" s="299"/>
      <c r="E548" s="299"/>
      <c r="F548" s="299"/>
      <c r="G548" s="299"/>
      <c r="H548" s="299"/>
      <c r="I548" s="299"/>
      <c r="J548" s="299"/>
      <c r="K548" s="299"/>
      <c r="L548" s="299"/>
      <c r="M548" s="299"/>
      <c r="N548" s="299"/>
      <c r="O548" s="299"/>
      <c r="P548" s="299"/>
      <c r="Q548" s="299"/>
      <c r="R548" s="299"/>
      <c r="S548" s="299"/>
      <c r="T548" s="299"/>
      <c r="U548" s="299"/>
      <c r="V548" s="299"/>
      <c r="W548" s="299"/>
      <c r="X548" s="299"/>
      <c r="Y548" s="299"/>
      <c r="Z548" s="299"/>
      <c r="AA548" s="299"/>
      <c r="AB548" s="299"/>
      <c r="AC548" s="299"/>
      <c r="AD548" s="299"/>
      <c r="AE548" s="299"/>
      <c r="AF548" s="299"/>
      <c r="AG548" s="299"/>
      <c r="AH548" s="299"/>
      <c r="AI548" s="299"/>
      <c r="AJ548" s="299"/>
      <c r="AK548" s="299"/>
      <c r="AL548" s="299"/>
      <c r="AM548" s="299"/>
      <c r="AN548" s="299"/>
      <c r="AO548" s="299"/>
      <c r="AP548" s="299"/>
      <c r="AQ548" s="299"/>
      <c r="AR548" s="299"/>
      <c r="AS548" s="299"/>
      <c r="AT548" s="299"/>
      <c r="AU548" s="299"/>
      <c r="AV548" s="299"/>
      <c r="AW548" s="299"/>
      <c r="AX548" s="299"/>
      <c r="AY548" s="299"/>
      <c r="AZ548" s="299"/>
      <c r="BA548" s="299"/>
      <c r="BB548" s="299"/>
      <c r="BC548" s="299"/>
      <c r="BD548" s="299"/>
      <c r="BE548" s="299"/>
      <c r="BF548" s="299"/>
      <c r="BG548" s="299"/>
      <c r="BH548" s="299"/>
      <c r="BI548" s="299"/>
      <c r="BJ548" s="299"/>
      <c r="BK548" s="299"/>
      <c r="BL548" s="299"/>
      <c r="BM548" s="299"/>
      <c r="BN548" s="299"/>
      <c r="BO548" s="299"/>
      <c r="BP548" s="299"/>
      <c r="BQ548" s="299"/>
      <c r="BR548" s="299"/>
      <c r="BS548" s="299"/>
      <c r="BT548" s="299"/>
      <c r="BU548" s="299"/>
      <c r="BV548" s="299"/>
      <c r="BW548" s="299"/>
      <c r="BX548" s="299"/>
      <c r="BY548" s="299"/>
      <c r="BZ548" s="299"/>
      <c r="CA548" s="299"/>
    </row>
    <row r="549" spans="1:79" x14ac:dyDescent="0.25">
      <c r="A549" s="299"/>
      <c r="B549" s="299"/>
      <c r="C549" s="299"/>
      <c r="D549" s="299"/>
      <c r="E549" s="299"/>
      <c r="F549" s="299"/>
      <c r="G549" s="299"/>
      <c r="H549" s="299"/>
      <c r="I549" s="299"/>
      <c r="J549" s="299"/>
      <c r="K549" s="299"/>
      <c r="L549" s="299"/>
      <c r="M549" s="299"/>
      <c r="N549" s="299"/>
      <c r="O549" s="299"/>
      <c r="P549" s="299"/>
      <c r="Q549" s="299"/>
      <c r="R549" s="299"/>
      <c r="S549" s="299"/>
      <c r="T549" s="299"/>
      <c r="U549" s="299"/>
      <c r="V549" s="299"/>
      <c r="W549" s="299"/>
      <c r="X549" s="299"/>
      <c r="Y549" s="299"/>
      <c r="Z549" s="299"/>
      <c r="AA549" s="299"/>
      <c r="AB549" s="299"/>
      <c r="AC549" s="299"/>
      <c r="AD549" s="299"/>
      <c r="AE549" s="299"/>
      <c r="AF549" s="299"/>
      <c r="AG549" s="299"/>
      <c r="AH549" s="299"/>
      <c r="AI549" s="299"/>
      <c r="AJ549" s="299"/>
      <c r="AK549" s="299"/>
      <c r="AL549" s="299"/>
      <c r="AM549" s="299"/>
      <c r="AN549" s="299"/>
      <c r="AO549" s="299"/>
      <c r="AP549" s="299"/>
      <c r="AQ549" s="299"/>
      <c r="AR549" s="299"/>
      <c r="AS549" s="299"/>
      <c r="AT549" s="299"/>
      <c r="AU549" s="299"/>
      <c r="AV549" s="299"/>
      <c r="AW549" s="299"/>
      <c r="AX549" s="299"/>
      <c r="AY549" s="299"/>
      <c r="AZ549" s="299"/>
      <c r="BA549" s="299"/>
      <c r="BB549" s="299"/>
      <c r="BC549" s="299"/>
      <c r="BD549" s="299"/>
      <c r="BE549" s="299"/>
      <c r="BF549" s="299"/>
      <c r="BG549" s="299"/>
      <c r="BH549" s="299"/>
      <c r="BI549" s="299"/>
      <c r="BJ549" s="299"/>
      <c r="BK549" s="299"/>
      <c r="BL549" s="299"/>
      <c r="BM549" s="299"/>
      <c r="BN549" s="299"/>
      <c r="BO549" s="299"/>
      <c r="BP549" s="299"/>
      <c r="BQ549" s="299"/>
      <c r="BR549" s="299"/>
      <c r="BS549" s="299"/>
      <c r="BT549" s="299"/>
      <c r="BU549" s="299"/>
      <c r="BV549" s="299"/>
      <c r="BW549" s="299"/>
      <c r="BX549" s="299"/>
      <c r="BY549" s="299"/>
      <c r="BZ549" s="299"/>
      <c r="CA549" s="299"/>
    </row>
    <row r="550" spans="1:79" x14ac:dyDescent="0.25">
      <c r="A550" s="299"/>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299"/>
      <c r="AE550" s="299"/>
      <c r="AF550" s="299"/>
      <c r="AG550" s="299"/>
      <c r="AH550" s="299"/>
      <c r="AI550" s="299"/>
      <c r="AJ550" s="299"/>
      <c r="AK550" s="299"/>
      <c r="AL550" s="299"/>
      <c r="AM550" s="299"/>
      <c r="AN550" s="299"/>
      <c r="AO550" s="299"/>
      <c r="AP550" s="299"/>
      <c r="AQ550" s="299"/>
      <c r="AR550" s="299"/>
      <c r="AS550" s="299"/>
      <c r="AT550" s="299"/>
      <c r="AU550" s="299"/>
      <c r="AV550" s="299"/>
      <c r="AW550" s="299"/>
      <c r="AX550" s="299"/>
      <c r="AY550" s="299"/>
      <c r="AZ550" s="299"/>
      <c r="BA550" s="299"/>
      <c r="BB550" s="299"/>
      <c r="BC550" s="299"/>
      <c r="BD550" s="299"/>
      <c r="BE550" s="299"/>
      <c r="BF550" s="299"/>
      <c r="BG550" s="299"/>
      <c r="BH550" s="299"/>
      <c r="BI550" s="299"/>
      <c r="BJ550" s="299"/>
      <c r="BK550" s="299"/>
      <c r="BL550" s="299"/>
      <c r="BM550" s="299"/>
      <c r="BN550" s="299"/>
      <c r="BO550" s="299"/>
      <c r="BP550" s="299"/>
      <c r="BQ550" s="299"/>
      <c r="BR550" s="299"/>
      <c r="BS550" s="299"/>
      <c r="BT550" s="299"/>
      <c r="BU550" s="299"/>
      <c r="BV550" s="299"/>
      <c r="BW550" s="299"/>
      <c r="BX550" s="299"/>
      <c r="BY550" s="299"/>
      <c r="BZ550" s="299"/>
      <c r="CA550" s="299"/>
    </row>
    <row r="551" spans="1:79" x14ac:dyDescent="0.25">
      <c r="A551" s="299"/>
      <c r="B551" s="299"/>
      <c r="C551" s="299"/>
      <c r="D551" s="299"/>
      <c r="E551" s="299"/>
      <c r="F551" s="299"/>
      <c r="G551" s="299"/>
      <c r="H551" s="299"/>
      <c r="I551" s="299"/>
      <c r="J551" s="299"/>
      <c r="K551" s="299"/>
      <c r="L551" s="299"/>
      <c r="M551" s="299"/>
      <c r="N551" s="299"/>
      <c r="O551" s="299"/>
      <c r="P551" s="299"/>
      <c r="Q551" s="299"/>
      <c r="R551" s="299"/>
      <c r="S551" s="299"/>
      <c r="T551" s="299"/>
      <c r="U551" s="299"/>
      <c r="V551" s="299"/>
      <c r="W551" s="299"/>
      <c r="X551" s="299"/>
      <c r="Y551" s="299"/>
      <c r="Z551" s="299"/>
      <c r="AA551" s="299"/>
      <c r="AB551" s="299"/>
      <c r="AC551" s="299"/>
      <c r="AD551" s="299"/>
      <c r="AE551" s="299"/>
      <c r="AF551" s="299"/>
      <c r="AG551" s="299"/>
      <c r="AH551" s="299"/>
      <c r="AI551" s="299"/>
      <c r="AJ551" s="299"/>
      <c r="AK551" s="299"/>
      <c r="AL551" s="299"/>
      <c r="AM551" s="299"/>
      <c r="AN551" s="299"/>
      <c r="AO551" s="299"/>
      <c r="AP551" s="299"/>
      <c r="AQ551" s="299"/>
      <c r="AR551" s="299"/>
      <c r="AS551" s="299"/>
      <c r="AT551" s="299"/>
      <c r="AU551" s="299"/>
      <c r="AV551" s="299"/>
      <c r="AW551" s="299"/>
      <c r="AX551" s="299"/>
      <c r="AY551" s="299"/>
      <c r="AZ551" s="299"/>
      <c r="BA551" s="299"/>
      <c r="BB551" s="299"/>
      <c r="BC551" s="299"/>
      <c r="BD551" s="299"/>
      <c r="BE551" s="299"/>
      <c r="BF551" s="299"/>
      <c r="BG551" s="299"/>
      <c r="BH551" s="299"/>
      <c r="BI551" s="299"/>
      <c r="BJ551" s="299"/>
      <c r="BK551" s="299"/>
      <c r="BL551" s="299"/>
      <c r="BM551" s="299"/>
      <c r="BN551" s="299"/>
      <c r="BO551" s="299"/>
      <c r="BP551" s="299"/>
      <c r="BQ551" s="299"/>
      <c r="BR551" s="299"/>
      <c r="BS551" s="299"/>
      <c r="BT551" s="299"/>
      <c r="BU551" s="299"/>
      <c r="BV551" s="299"/>
      <c r="BW551" s="299"/>
      <c r="BX551" s="299"/>
      <c r="BY551" s="299"/>
      <c r="BZ551" s="299"/>
      <c r="CA551" s="299"/>
    </row>
    <row r="552" spans="1:79" x14ac:dyDescent="0.25">
      <c r="A552" s="299"/>
      <c r="B552" s="299"/>
      <c r="C552" s="299"/>
      <c r="D552" s="299"/>
      <c r="E552" s="299"/>
      <c r="F552" s="299"/>
      <c r="G552" s="299"/>
      <c r="H552" s="299"/>
      <c r="I552" s="299"/>
      <c r="J552" s="299"/>
      <c r="K552" s="299"/>
      <c r="L552" s="299"/>
      <c r="M552" s="299"/>
      <c r="N552" s="299"/>
      <c r="O552" s="299"/>
      <c r="P552" s="299"/>
      <c r="Q552" s="299"/>
      <c r="R552" s="299"/>
      <c r="S552" s="299"/>
      <c r="T552" s="299"/>
      <c r="U552" s="299"/>
      <c r="V552" s="299"/>
      <c r="W552" s="299"/>
      <c r="X552" s="299"/>
      <c r="Y552" s="299"/>
      <c r="Z552" s="299"/>
      <c r="AA552" s="299"/>
      <c r="AB552" s="299"/>
      <c r="AC552" s="299"/>
      <c r="AD552" s="299"/>
      <c r="AE552" s="299"/>
      <c r="AF552" s="299"/>
      <c r="AG552" s="299"/>
      <c r="AH552" s="299"/>
      <c r="AI552" s="299"/>
      <c r="AJ552" s="299"/>
      <c r="AK552" s="299"/>
      <c r="AL552" s="299"/>
      <c r="AM552" s="299"/>
      <c r="AN552" s="299"/>
      <c r="AO552" s="299"/>
      <c r="AP552" s="299"/>
      <c r="AQ552" s="299"/>
      <c r="AR552" s="299"/>
      <c r="AS552" s="299"/>
      <c r="AT552" s="299"/>
      <c r="AU552" s="299"/>
      <c r="AV552" s="299"/>
      <c r="AW552" s="299"/>
      <c r="AX552" s="299"/>
      <c r="AY552" s="299"/>
      <c r="AZ552" s="299"/>
      <c r="BA552" s="299"/>
      <c r="BB552" s="299"/>
      <c r="BC552" s="299"/>
      <c r="BD552" s="299"/>
      <c r="BE552" s="299"/>
      <c r="BF552" s="299"/>
      <c r="BG552" s="299"/>
      <c r="BH552" s="299"/>
      <c r="BI552" s="299"/>
      <c r="BJ552" s="299"/>
      <c r="BK552" s="299"/>
      <c r="BL552" s="299"/>
      <c r="BM552" s="299"/>
      <c r="BN552" s="299"/>
      <c r="BO552" s="299"/>
      <c r="BP552" s="299"/>
      <c r="BQ552" s="299"/>
      <c r="BR552" s="299"/>
      <c r="BS552" s="299"/>
      <c r="BT552" s="299"/>
      <c r="BU552" s="299"/>
      <c r="BV552" s="299"/>
      <c r="BW552" s="299"/>
      <c r="BX552" s="299"/>
      <c r="BY552" s="299"/>
      <c r="BZ552" s="299"/>
      <c r="CA552" s="299"/>
    </row>
    <row r="553" spans="1:79" x14ac:dyDescent="0.25">
      <c r="A553" s="299"/>
      <c r="B553" s="299"/>
      <c r="C553" s="299"/>
      <c r="D553" s="299"/>
      <c r="E553" s="299"/>
      <c r="F553" s="299"/>
      <c r="G553" s="299"/>
      <c r="H553" s="299"/>
      <c r="I553" s="299"/>
      <c r="J553" s="299"/>
      <c r="K553" s="299"/>
      <c r="L553" s="299"/>
      <c r="M553" s="299"/>
      <c r="N553" s="299"/>
      <c r="O553" s="299"/>
      <c r="P553" s="299"/>
      <c r="Q553" s="299"/>
      <c r="R553" s="299"/>
      <c r="S553" s="299"/>
      <c r="T553" s="299"/>
      <c r="U553" s="299"/>
      <c r="V553" s="299"/>
      <c r="W553" s="299"/>
      <c r="X553" s="299"/>
      <c r="Y553" s="299"/>
      <c r="Z553" s="299"/>
      <c r="AA553" s="299"/>
      <c r="AB553" s="299"/>
      <c r="AC553" s="299"/>
      <c r="AD553" s="299"/>
      <c r="AE553" s="299"/>
      <c r="AF553" s="299"/>
      <c r="AG553" s="299"/>
      <c r="AH553" s="299"/>
      <c r="AI553" s="299"/>
      <c r="AJ553" s="299"/>
      <c r="AK553" s="299"/>
      <c r="AL553" s="299"/>
      <c r="AM553" s="299"/>
      <c r="AN553" s="299"/>
      <c r="AO553" s="299"/>
      <c r="AP553" s="299"/>
      <c r="AQ553" s="299"/>
      <c r="AR553" s="299"/>
      <c r="AS553" s="299"/>
      <c r="AT553" s="299"/>
      <c r="AU553" s="299"/>
      <c r="AV553" s="299"/>
      <c r="AW553" s="299"/>
      <c r="AX553" s="299"/>
      <c r="AY553" s="299"/>
      <c r="AZ553" s="299"/>
      <c r="BA553" s="299"/>
      <c r="BB553" s="299"/>
      <c r="BC553" s="299"/>
      <c r="BD553" s="299"/>
      <c r="BE553" s="299"/>
      <c r="BF553" s="299"/>
      <c r="BG553" s="299"/>
      <c r="BH553" s="299"/>
      <c r="BI553" s="299"/>
      <c r="BJ553" s="299"/>
      <c r="BK553" s="299"/>
      <c r="BL553" s="299"/>
      <c r="BM553" s="299"/>
      <c r="BN553" s="299"/>
      <c r="BO553" s="299"/>
      <c r="BP553" s="299"/>
      <c r="BQ553" s="299"/>
      <c r="BR553" s="299"/>
      <c r="BS553" s="299"/>
      <c r="BT553" s="299"/>
      <c r="BU553" s="299"/>
      <c r="BV553" s="299"/>
      <c r="BW553" s="299"/>
      <c r="BX553" s="299"/>
      <c r="BY553" s="299"/>
      <c r="BZ553" s="299"/>
      <c r="CA553" s="299"/>
    </row>
    <row r="554" spans="1:79" x14ac:dyDescent="0.25">
      <c r="A554" s="299"/>
      <c r="B554" s="299"/>
      <c r="C554" s="299"/>
      <c r="D554" s="299"/>
      <c r="E554" s="299"/>
      <c r="F554" s="299"/>
      <c r="G554" s="299"/>
      <c r="H554" s="299"/>
      <c r="I554" s="299"/>
      <c r="J554" s="299"/>
      <c r="K554" s="299"/>
      <c r="L554" s="299"/>
      <c r="M554" s="299"/>
      <c r="N554" s="299"/>
      <c r="O554" s="299"/>
      <c r="P554" s="299"/>
      <c r="Q554" s="299"/>
      <c r="R554" s="299"/>
      <c r="S554" s="299"/>
      <c r="T554" s="299"/>
      <c r="U554" s="299"/>
      <c r="V554" s="299"/>
      <c r="W554" s="299"/>
      <c r="X554" s="299"/>
      <c r="Y554" s="299"/>
      <c r="Z554" s="299"/>
      <c r="AA554" s="299"/>
      <c r="AB554" s="299"/>
      <c r="AC554" s="299"/>
      <c r="AD554" s="299"/>
      <c r="AE554" s="299"/>
      <c r="AF554" s="299"/>
      <c r="AG554" s="299"/>
      <c r="AH554" s="299"/>
      <c r="AI554" s="299"/>
      <c r="AJ554" s="299"/>
      <c r="AK554" s="299"/>
      <c r="AL554" s="299"/>
      <c r="AM554" s="299"/>
      <c r="AN554" s="299"/>
      <c r="AO554" s="299"/>
      <c r="AP554" s="299"/>
      <c r="AQ554" s="299"/>
      <c r="AR554" s="299"/>
      <c r="AS554" s="299"/>
      <c r="AT554" s="299"/>
      <c r="AU554" s="299"/>
      <c r="AV554" s="299"/>
      <c r="AW554" s="299"/>
      <c r="AX554" s="299"/>
      <c r="AY554" s="299"/>
      <c r="AZ554" s="299"/>
      <c r="BA554" s="299"/>
      <c r="BB554" s="299"/>
      <c r="BC554" s="299"/>
      <c r="BD554" s="299"/>
      <c r="BE554" s="299"/>
      <c r="BF554" s="299"/>
      <c r="BG554" s="299"/>
      <c r="BH554" s="299"/>
      <c r="BI554" s="299"/>
      <c r="BJ554" s="299"/>
      <c r="BK554" s="299"/>
      <c r="BL554" s="299"/>
      <c r="BM554" s="299"/>
      <c r="BN554" s="299"/>
      <c r="BO554" s="299"/>
      <c r="BP554" s="299"/>
      <c r="BQ554" s="299"/>
      <c r="BR554" s="299"/>
      <c r="BS554" s="299"/>
      <c r="BT554" s="299"/>
      <c r="BU554" s="299"/>
      <c r="BV554" s="299"/>
      <c r="BW554" s="299"/>
      <c r="BX554" s="299"/>
      <c r="BY554" s="299"/>
      <c r="BZ554" s="299"/>
      <c r="CA554" s="299"/>
    </row>
    <row r="555" spans="1:79" x14ac:dyDescent="0.25">
      <c r="A555" s="299"/>
      <c r="B555" s="299"/>
      <c r="C555" s="299"/>
      <c r="D555" s="299"/>
      <c r="E555" s="299"/>
      <c r="F555" s="299"/>
      <c r="G555" s="299"/>
      <c r="H555" s="299"/>
      <c r="I555" s="299"/>
      <c r="J555" s="299"/>
      <c r="K555" s="299"/>
      <c r="L555" s="299"/>
      <c r="M555" s="299"/>
      <c r="N555" s="299"/>
      <c r="O555" s="299"/>
      <c r="P555" s="299"/>
      <c r="Q555" s="299"/>
      <c r="R555" s="299"/>
      <c r="S555" s="299"/>
      <c r="T555" s="299"/>
      <c r="U555" s="299"/>
      <c r="V555" s="299"/>
      <c r="W555" s="299"/>
      <c r="X555" s="299"/>
      <c r="Y555" s="299"/>
      <c r="Z555" s="299"/>
      <c r="AA555" s="299"/>
      <c r="AB555" s="299"/>
      <c r="AC555" s="299"/>
      <c r="AD555" s="299"/>
      <c r="AE555" s="299"/>
      <c r="AF555" s="299"/>
      <c r="AG555" s="299"/>
      <c r="AH555" s="299"/>
      <c r="AI555" s="299"/>
      <c r="AJ555" s="299"/>
      <c r="AK555" s="299"/>
      <c r="AL555" s="299"/>
      <c r="AM555" s="299"/>
      <c r="AN555" s="299"/>
      <c r="AO555" s="299"/>
      <c r="AP555" s="299"/>
      <c r="AQ555" s="299"/>
      <c r="AR555" s="299"/>
      <c r="AS555" s="299"/>
      <c r="AT555" s="299"/>
      <c r="AU555" s="299"/>
      <c r="AV555" s="299"/>
      <c r="AW555" s="299"/>
      <c r="AX555" s="299"/>
      <c r="AY555" s="299"/>
      <c r="AZ555" s="299"/>
      <c r="BA555" s="299"/>
      <c r="BB555" s="299"/>
      <c r="BC555" s="299"/>
      <c r="BD555" s="299"/>
      <c r="BE555" s="299"/>
      <c r="BF555" s="299"/>
      <c r="BG555" s="299"/>
      <c r="BH555" s="299"/>
      <c r="BI555" s="299"/>
      <c r="BJ555" s="299"/>
      <c r="BK555" s="299"/>
      <c r="BL555" s="299"/>
      <c r="BM555" s="299"/>
      <c r="BN555" s="299"/>
      <c r="BO555" s="299"/>
      <c r="BP555" s="299"/>
      <c r="BQ555" s="299"/>
      <c r="BR555" s="299"/>
      <c r="BS555" s="299"/>
      <c r="BT555" s="299"/>
      <c r="BU555" s="299"/>
      <c r="BV555" s="299"/>
      <c r="BW555" s="299"/>
      <c r="BX555" s="299"/>
      <c r="BY555" s="299"/>
      <c r="BZ555" s="299"/>
      <c r="CA555" s="299"/>
    </row>
    <row r="556" spans="1:79" x14ac:dyDescent="0.25">
      <c r="A556" s="299"/>
      <c r="B556" s="299"/>
      <c r="C556" s="299"/>
      <c r="D556" s="299"/>
      <c r="E556" s="299"/>
      <c r="F556" s="299"/>
      <c r="G556" s="299"/>
      <c r="H556" s="299"/>
      <c r="I556" s="299"/>
      <c r="J556" s="299"/>
      <c r="K556" s="299"/>
      <c r="L556" s="299"/>
      <c r="M556" s="299"/>
      <c r="N556" s="299"/>
      <c r="O556" s="299"/>
      <c r="P556" s="299"/>
      <c r="Q556" s="299"/>
      <c r="R556" s="299"/>
      <c r="S556" s="299"/>
      <c r="T556" s="299"/>
      <c r="U556" s="299"/>
      <c r="V556" s="299"/>
      <c r="W556" s="299"/>
      <c r="X556" s="299"/>
      <c r="Y556" s="299"/>
      <c r="Z556" s="299"/>
      <c r="AA556" s="299"/>
      <c r="AB556" s="299"/>
      <c r="AC556" s="299"/>
      <c r="AD556" s="299"/>
      <c r="AE556" s="299"/>
      <c r="AF556" s="299"/>
      <c r="AG556" s="299"/>
      <c r="AH556" s="299"/>
      <c r="AI556" s="299"/>
      <c r="AJ556" s="299"/>
      <c r="AK556" s="299"/>
      <c r="AL556" s="299"/>
      <c r="AM556" s="299"/>
      <c r="AN556" s="299"/>
      <c r="AO556" s="299"/>
      <c r="AP556" s="299"/>
      <c r="AQ556" s="299"/>
      <c r="AR556" s="299"/>
      <c r="AS556" s="299"/>
      <c r="AT556" s="299"/>
      <c r="AU556" s="299"/>
      <c r="AV556" s="299"/>
      <c r="AW556" s="299"/>
      <c r="AX556" s="299"/>
      <c r="AY556" s="299"/>
      <c r="AZ556" s="299"/>
      <c r="BA556" s="299"/>
      <c r="BB556" s="299"/>
      <c r="BC556" s="299"/>
      <c r="BD556" s="299"/>
      <c r="BE556" s="299"/>
      <c r="BF556" s="299"/>
      <c r="BG556" s="299"/>
      <c r="BH556" s="299"/>
      <c r="BI556" s="299"/>
      <c r="BJ556" s="299"/>
      <c r="BK556" s="299"/>
      <c r="BL556" s="299"/>
      <c r="BM556" s="299"/>
      <c r="BN556" s="299"/>
      <c r="BO556" s="299"/>
      <c r="BP556" s="299"/>
      <c r="BQ556" s="299"/>
      <c r="BR556" s="299"/>
      <c r="BS556" s="299"/>
      <c r="BT556" s="299"/>
      <c r="BU556" s="299"/>
      <c r="BV556" s="299"/>
      <c r="BW556" s="299"/>
      <c r="BX556" s="299"/>
      <c r="BY556" s="299"/>
      <c r="BZ556" s="299"/>
      <c r="CA556" s="299"/>
    </row>
    <row r="557" spans="1:79" x14ac:dyDescent="0.25">
      <c r="A557" s="299"/>
      <c r="B557" s="299"/>
      <c r="C557" s="299"/>
      <c r="D557" s="299"/>
      <c r="E557" s="299"/>
      <c r="F557" s="299"/>
      <c r="G557" s="299"/>
      <c r="H557" s="299"/>
      <c r="I557" s="299"/>
      <c r="J557" s="299"/>
      <c r="K557" s="299"/>
      <c r="L557" s="299"/>
      <c r="M557" s="299"/>
      <c r="N557" s="299"/>
      <c r="O557" s="299"/>
      <c r="P557" s="299"/>
      <c r="Q557" s="299"/>
      <c r="R557" s="299"/>
      <c r="S557" s="299"/>
      <c r="T557" s="299"/>
      <c r="U557" s="299"/>
      <c r="V557" s="299"/>
      <c r="W557" s="299"/>
      <c r="X557" s="299"/>
      <c r="Y557" s="299"/>
      <c r="Z557" s="299"/>
      <c r="AA557" s="299"/>
      <c r="AB557" s="299"/>
      <c r="AC557" s="299"/>
      <c r="AD557" s="299"/>
      <c r="AE557" s="299"/>
      <c r="AF557" s="299"/>
      <c r="AG557" s="299"/>
      <c r="AH557" s="299"/>
      <c r="AI557" s="299"/>
      <c r="AJ557" s="299"/>
      <c r="AK557" s="299"/>
      <c r="AL557" s="299"/>
      <c r="AM557" s="299"/>
      <c r="AN557" s="299"/>
      <c r="AO557" s="299"/>
      <c r="AP557" s="299"/>
      <c r="AQ557" s="299"/>
      <c r="AR557" s="299"/>
      <c r="AS557" s="299"/>
      <c r="AT557" s="299"/>
      <c r="AU557" s="299"/>
      <c r="AV557" s="299"/>
      <c r="AW557" s="299"/>
      <c r="AX557" s="299"/>
      <c r="AY557" s="299"/>
      <c r="AZ557" s="299"/>
      <c r="BA557" s="299"/>
      <c r="BB557" s="299"/>
      <c r="BC557" s="299"/>
      <c r="BD557" s="299"/>
      <c r="BE557" s="299"/>
      <c r="BF557" s="299"/>
      <c r="BG557" s="299"/>
      <c r="BH557" s="299"/>
      <c r="BI557" s="299"/>
      <c r="BJ557" s="299"/>
      <c r="BK557" s="299"/>
      <c r="BL557" s="299"/>
      <c r="BM557" s="299"/>
      <c r="BN557" s="299"/>
      <c r="BO557" s="299"/>
      <c r="BP557" s="299"/>
      <c r="BQ557" s="299"/>
      <c r="BR557" s="299"/>
      <c r="BS557" s="299"/>
      <c r="BT557" s="299"/>
      <c r="BU557" s="299"/>
      <c r="BV557" s="299"/>
      <c r="BW557" s="299"/>
      <c r="BX557" s="299"/>
      <c r="BY557" s="299"/>
      <c r="BZ557" s="299"/>
      <c r="CA557" s="299"/>
    </row>
    <row r="558" spans="1:79" x14ac:dyDescent="0.25">
      <c r="A558" s="299"/>
      <c r="B558" s="299"/>
      <c r="C558" s="299"/>
      <c r="D558" s="299"/>
      <c r="E558" s="299"/>
      <c r="F558" s="299"/>
      <c r="G558" s="299"/>
      <c r="H558" s="299"/>
      <c r="I558" s="299"/>
      <c r="J558" s="299"/>
      <c r="K558" s="299"/>
      <c r="L558" s="299"/>
      <c r="M558" s="299"/>
      <c r="N558" s="299"/>
      <c r="O558" s="299"/>
      <c r="P558" s="299"/>
      <c r="Q558" s="299"/>
      <c r="R558" s="299"/>
      <c r="S558" s="299"/>
      <c r="T558" s="299"/>
      <c r="U558" s="299"/>
      <c r="V558" s="299"/>
      <c r="W558" s="299"/>
      <c r="X558" s="299"/>
      <c r="Y558" s="299"/>
      <c r="Z558" s="299"/>
      <c r="AA558" s="299"/>
      <c r="AB558" s="299"/>
      <c r="AC558" s="299"/>
      <c r="AD558" s="299"/>
      <c r="AE558" s="299"/>
      <c r="AF558" s="299"/>
      <c r="AG558" s="299"/>
      <c r="AH558" s="299"/>
      <c r="AI558" s="299"/>
      <c r="AJ558" s="299"/>
      <c r="AK558" s="299"/>
      <c r="AL558" s="299"/>
      <c r="AM558" s="299"/>
      <c r="AN558" s="299"/>
      <c r="AO558" s="299"/>
      <c r="AP558" s="299"/>
      <c r="AQ558" s="299"/>
      <c r="AR558" s="299"/>
      <c r="AS558" s="299"/>
      <c r="AT558" s="299"/>
      <c r="AU558" s="299"/>
      <c r="AV558" s="299"/>
      <c r="AW558" s="299"/>
      <c r="AX558" s="299"/>
      <c r="AY558" s="299"/>
      <c r="AZ558" s="299"/>
      <c r="BA558" s="299"/>
      <c r="BB558" s="299"/>
      <c r="BC558" s="299"/>
      <c r="BD558" s="299"/>
      <c r="BE558" s="299"/>
      <c r="BF558" s="299"/>
      <c r="BG558" s="299"/>
      <c r="BH558" s="299"/>
      <c r="BI558" s="299"/>
      <c r="BJ558" s="299"/>
      <c r="BK558" s="299"/>
      <c r="BL558" s="299"/>
      <c r="BM558" s="299"/>
      <c r="BN558" s="299"/>
      <c r="BO558" s="299"/>
      <c r="BP558" s="299"/>
      <c r="BQ558" s="299"/>
      <c r="BR558" s="299"/>
      <c r="BS558" s="299"/>
      <c r="BT558" s="299"/>
      <c r="BU558" s="299"/>
      <c r="BV558" s="299"/>
      <c r="BW558" s="299"/>
      <c r="BX558" s="299"/>
      <c r="BY558" s="299"/>
      <c r="BZ558" s="299"/>
      <c r="CA558" s="299"/>
    </row>
    <row r="559" spans="1:79" x14ac:dyDescent="0.25">
      <c r="A559" s="299"/>
      <c r="B559" s="299"/>
      <c r="C559" s="299"/>
      <c r="D559" s="299"/>
      <c r="E559" s="299"/>
      <c r="F559" s="299"/>
      <c r="G559" s="299"/>
      <c r="H559" s="299"/>
      <c r="I559" s="299"/>
      <c r="J559" s="299"/>
      <c r="K559" s="299"/>
      <c r="L559" s="299"/>
      <c r="M559" s="299"/>
      <c r="N559" s="299"/>
      <c r="O559" s="299"/>
      <c r="P559" s="299"/>
      <c r="Q559" s="299"/>
      <c r="R559" s="299"/>
      <c r="S559" s="299"/>
      <c r="T559" s="299"/>
      <c r="U559" s="299"/>
      <c r="V559" s="299"/>
      <c r="W559" s="299"/>
      <c r="X559" s="299"/>
      <c r="Y559" s="299"/>
      <c r="Z559" s="299"/>
      <c r="AA559" s="299"/>
      <c r="AB559" s="299"/>
      <c r="AC559" s="299"/>
      <c r="AD559" s="299"/>
      <c r="AE559" s="299"/>
      <c r="AF559" s="299"/>
      <c r="AG559" s="299"/>
      <c r="AH559" s="299"/>
      <c r="AI559" s="299"/>
      <c r="AJ559" s="299"/>
      <c r="AK559" s="299"/>
      <c r="AL559" s="299"/>
      <c r="AM559" s="299"/>
      <c r="AN559" s="299"/>
      <c r="AO559" s="299"/>
      <c r="AP559" s="299"/>
      <c r="AQ559" s="299"/>
      <c r="AR559" s="299"/>
      <c r="AS559" s="299"/>
      <c r="AT559" s="299"/>
      <c r="AU559" s="299"/>
      <c r="AV559" s="299"/>
      <c r="AW559" s="299"/>
      <c r="AX559" s="299"/>
      <c r="AY559" s="299"/>
      <c r="AZ559" s="299"/>
      <c r="BA559" s="299"/>
      <c r="BB559" s="299"/>
      <c r="BC559" s="299"/>
      <c r="BD559" s="299"/>
      <c r="BE559" s="299"/>
      <c r="BF559" s="299"/>
      <c r="BG559" s="299"/>
      <c r="BH559" s="299"/>
      <c r="BI559" s="299"/>
      <c r="BJ559" s="299"/>
      <c r="BK559" s="299"/>
      <c r="BL559" s="299"/>
      <c r="BM559" s="299"/>
      <c r="BN559" s="299"/>
      <c r="BO559" s="299"/>
      <c r="BP559" s="299"/>
      <c r="BQ559" s="299"/>
      <c r="BR559" s="299"/>
      <c r="BS559" s="299"/>
      <c r="BT559" s="299"/>
      <c r="BU559" s="299"/>
      <c r="BV559" s="299"/>
      <c r="BW559" s="299"/>
      <c r="BX559" s="299"/>
      <c r="BY559" s="299"/>
      <c r="BZ559" s="299"/>
      <c r="CA559" s="299"/>
    </row>
    <row r="560" spans="1:79" x14ac:dyDescent="0.25">
      <c r="A560" s="299"/>
      <c r="B560" s="299"/>
      <c r="C560" s="299"/>
      <c r="D560" s="299"/>
      <c r="E560" s="299"/>
      <c r="F560" s="299"/>
      <c r="G560" s="299"/>
      <c r="H560" s="299"/>
      <c r="I560" s="299"/>
      <c r="J560" s="299"/>
      <c r="K560" s="299"/>
      <c r="L560" s="299"/>
      <c r="M560" s="299"/>
      <c r="N560" s="299"/>
      <c r="O560" s="299"/>
      <c r="P560" s="299"/>
      <c r="Q560" s="299"/>
      <c r="R560" s="299"/>
      <c r="S560" s="299"/>
      <c r="T560" s="299"/>
      <c r="U560" s="299"/>
      <c r="V560" s="299"/>
      <c r="W560" s="299"/>
      <c r="X560" s="299"/>
      <c r="Y560" s="299"/>
      <c r="Z560" s="299"/>
      <c r="AA560" s="299"/>
      <c r="AB560" s="299"/>
      <c r="AC560" s="299"/>
      <c r="AD560" s="299"/>
      <c r="AE560" s="299"/>
      <c r="AF560" s="299"/>
      <c r="AG560" s="299"/>
      <c r="AH560" s="299"/>
      <c r="AI560" s="299"/>
      <c r="AJ560" s="299"/>
      <c r="AK560" s="299"/>
      <c r="AL560" s="299"/>
      <c r="AM560" s="299"/>
      <c r="AN560" s="299"/>
      <c r="AO560" s="299"/>
      <c r="AP560" s="299"/>
      <c r="AQ560" s="299"/>
      <c r="AR560" s="299"/>
      <c r="AS560" s="299"/>
      <c r="AT560" s="299"/>
      <c r="AU560" s="299"/>
      <c r="AV560" s="299"/>
      <c r="AW560" s="299"/>
      <c r="AX560" s="299"/>
      <c r="AY560" s="299"/>
      <c r="AZ560" s="299"/>
      <c r="BA560" s="299"/>
      <c r="BB560" s="299"/>
      <c r="BC560" s="299"/>
      <c r="BD560" s="299"/>
      <c r="BE560" s="299"/>
      <c r="BF560" s="299"/>
      <c r="BG560" s="299"/>
      <c r="BH560" s="299"/>
      <c r="BI560" s="299"/>
      <c r="BJ560" s="299"/>
      <c r="BK560" s="299"/>
      <c r="BL560" s="299"/>
      <c r="BM560" s="299"/>
      <c r="BN560" s="299"/>
      <c r="BO560" s="299"/>
      <c r="BP560" s="299"/>
      <c r="BQ560" s="299"/>
      <c r="BR560" s="299"/>
      <c r="BS560" s="299"/>
      <c r="BT560" s="299"/>
      <c r="BU560" s="299"/>
      <c r="BV560" s="299"/>
      <c r="BW560" s="299"/>
      <c r="BX560" s="299"/>
      <c r="BY560" s="299"/>
      <c r="BZ560" s="299"/>
      <c r="CA560" s="299"/>
    </row>
    <row r="561" spans="1:79" x14ac:dyDescent="0.25">
      <c r="A561" s="299"/>
      <c r="B561" s="299"/>
      <c r="C561" s="299"/>
      <c r="D561" s="299"/>
      <c r="E561" s="299"/>
      <c r="F561" s="299"/>
      <c r="G561" s="299"/>
      <c r="H561" s="299"/>
      <c r="I561" s="299"/>
      <c r="J561" s="299"/>
      <c r="K561" s="299"/>
      <c r="L561" s="299"/>
      <c r="M561" s="299"/>
      <c r="N561" s="299"/>
      <c r="O561" s="299"/>
      <c r="P561" s="299"/>
      <c r="Q561" s="299"/>
      <c r="R561" s="299"/>
      <c r="S561" s="299"/>
      <c r="T561" s="299"/>
      <c r="U561" s="299"/>
      <c r="V561" s="299"/>
      <c r="W561" s="299"/>
      <c r="X561" s="299"/>
      <c r="Y561" s="299"/>
      <c r="Z561" s="299"/>
      <c r="AA561" s="299"/>
      <c r="AB561" s="299"/>
      <c r="AC561" s="299"/>
      <c r="AD561" s="299"/>
      <c r="AE561" s="299"/>
      <c r="AF561" s="299"/>
      <c r="AG561" s="299"/>
      <c r="AH561" s="299"/>
      <c r="AI561" s="299"/>
      <c r="AJ561" s="299"/>
      <c r="AK561" s="299"/>
      <c r="AL561" s="299"/>
      <c r="AM561" s="299"/>
      <c r="AN561" s="299"/>
      <c r="AO561" s="299"/>
      <c r="AP561" s="299"/>
      <c r="AQ561" s="299"/>
      <c r="AR561" s="299"/>
      <c r="AS561" s="299"/>
      <c r="AT561" s="299"/>
      <c r="AU561" s="299"/>
      <c r="AV561" s="299"/>
      <c r="AW561" s="299"/>
      <c r="AX561" s="299"/>
      <c r="AY561" s="299"/>
      <c r="AZ561" s="299"/>
      <c r="BA561" s="299"/>
      <c r="BB561" s="299"/>
      <c r="BC561" s="299"/>
      <c r="BD561" s="299"/>
      <c r="BE561" s="299"/>
      <c r="BF561" s="299"/>
      <c r="BG561" s="299"/>
      <c r="BH561" s="299"/>
      <c r="BI561" s="299"/>
      <c r="BJ561" s="299"/>
      <c r="BK561" s="299"/>
      <c r="BL561" s="299"/>
      <c r="BM561" s="299"/>
      <c r="BN561" s="299"/>
      <c r="BO561" s="299"/>
      <c r="BP561" s="299"/>
      <c r="BQ561" s="299"/>
      <c r="BR561" s="299"/>
      <c r="BS561" s="299"/>
      <c r="BT561" s="299"/>
      <c r="BU561" s="299"/>
      <c r="BV561" s="299"/>
      <c r="BW561" s="299"/>
      <c r="BX561" s="299"/>
      <c r="BY561" s="299"/>
      <c r="BZ561" s="299"/>
      <c r="CA561" s="299"/>
    </row>
    <row r="562" spans="1:79" x14ac:dyDescent="0.25">
      <c r="A562" s="299"/>
      <c r="B562" s="299"/>
      <c r="C562" s="299"/>
      <c r="D562" s="299"/>
      <c r="E562" s="299"/>
      <c r="F562" s="299"/>
      <c r="G562" s="299"/>
      <c r="H562" s="299"/>
      <c r="I562" s="299"/>
      <c r="J562" s="299"/>
      <c r="K562" s="299"/>
      <c r="L562" s="299"/>
      <c r="M562" s="299"/>
      <c r="N562" s="299"/>
      <c r="O562" s="299"/>
      <c r="P562" s="299"/>
      <c r="Q562" s="299"/>
      <c r="R562" s="299"/>
      <c r="S562" s="299"/>
      <c r="T562" s="299"/>
      <c r="U562" s="299"/>
      <c r="V562" s="299"/>
      <c r="W562" s="299"/>
      <c r="X562" s="299"/>
      <c r="Y562" s="299"/>
      <c r="Z562" s="299"/>
      <c r="AA562" s="299"/>
      <c r="AB562" s="299"/>
      <c r="AC562" s="299"/>
      <c r="AD562" s="299"/>
      <c r="AE562" s="299"/>
      <c r="AF562" s="299"/>
      <c r="AG562" s="299"/>
      <c r="AH562" s="299"/>
      <c r="AI562" s="299"/>
      <c r="AJ562" s="299"/>
      <c r="AK562" s="299"/>
      <c r="AL562" s="299"/>
      <c r="AM562" s="299"/>
      <c r="AN562" s="299"/>
      <c r="AO562" s="299"/>
      <c r="AP562" s="299"/>
      <c r="AQ562" s="299"/>
      <c r="AR562" s="299"/>
      <c r="AS562" s="299"/>
      <c r="AT562" s="299"/>
      <c r="AU562" s="299"/>
      <c r="AV562" s="299"/>
      <c r="AW562" s="299"/>
      <c r="AX562" s="299"/>
      <c r="AY562" s="299"/>
      <c r="AZ562" s="299"/>
      <c r="BA562" s="299"/>
      <c r="BB562" s="299"/>
      <c r="BC562" s="299"/>
      <c r="BD562" s="299"/>
      <c r="BE562" s="299"/>
      <c r="BF562" s="299"/>
      <c r="BG562" s="299"/>
      <c r="BH562" s="299"/>
      <c r="BI562" s="299"/>
      <c r="BJ562" s="299"/>
      <c r="BK562" s="299"/>
      <c r="BL562" s="299"/>
      <c r="BM562" s="299"/>
      <c r="BN562" s="299"/>
      <c r="BO562" s="299"/>
      <c r="BP562" s="299"/>
      <c r="BQ562" s="299"/>
      <c r="BR562" s="299"/>
      <c r="BS562" s="299"/>
      <c r="BT562" s="299"/>
      <c r="BU562" s="299"/>
      <c r="BV562" s="299"/>
      <c r="BW562" s="299"/>
      <c r="BX562" s="299"/>
      <c r="BY562" s="299"/>
      <c r="BZ562" s="299"/>
      <c r="CA562" s="299"/>
    </row>
    <row r="563" spans="1:79" x14ac:dyDescent="0.25">
      <c r="A563" s="299"/>
      <c r="B563" s="299"/>
      <c r="C563" s="299"/>
      <c r="D563" s="299"/>
      <c r="E563" s="299"/>
      <c r="F563" s="299"/>
      <c r="G563" s="299"/>
      <c r="H563" s="299"/>
      <c r="I563" s="299"/>
      <c r="J563" s="299"/>
      <c r="K563" s="299"/>
      <c r="L563" s="299"/>
      <c r="M563" s="299"/>
      <c r="N563" s="299"/>
      <c r="O563" s="299"/>
      <c r="P563" s="299"/>
      <c r="Q563" s="299"/>
      <c r="R563" s="299"/>
      <c r="S563" s="299"/>
      <c r="T563" s="299"/>
      <c r="U563" s="299"/>
      <c r="V563" s="299"/>
      <c r="W563" s="299"/>
      <c r="X563" s="299"/>
      <c r="Y563" s="299"/>
      <c r="Z563" s="299"/>
      <c r="AA563" s="299"/>
      <c r="AB563" s="299"/>
      <c r="AC563" s="299"/>
      <c r="AD563" s="299"/>
      <c r="AE563" s="299"/>
      <c r="AF563" s="299"/>
      <c r="AG563" s="299"/>
      <c r="AH563" s="299"/>
      <c r="AI563" s="299"/>
      <c r="AJ563" s="299"/>
      <c r="AK563" s="299"/>
      <c r="AL563" s="299"/>
      <c r="AM563" s="299"/>
      <c r="AN563" s="299"/>
      <c r="AO563" s="299"/>
      <c r="AP563" s="299"/>
      <c r="AQ563" s="299"/>
      <c r="AR563" s="299"/>
      <c r="AS563" s="299"/>
      <c r="AT563" s="299"/>
      <c r="AU563" s="299"/>
      <c r="AV563" s="299"/>
      <c r="AW563" s="299"/>
      <c r="AX563" s="299"/>
      <c r="AY563" s="299"/>
      <c r="AZ563" s="299"/>
      <c r="BA563" s="299"/>
      <c r="BB563" s="299"/>
      <c r="BC563" s="299"/>
      <c r="BD563" s="299"/>
      <c r="BE563" s="299"/>
      <c r="BF563" s="299"/>
      <c r="BG563" s="299"/>
      <c r="BH563" s="299"/>
      <c r="BI563" s="299"/>
      <c r="BJ563" s="299"/>
      <c r="BK563" s="299"/>
      <c r="BL563" s="299"/>
      <c r="BM563" s="299"/>
      <c r="BN563" s="299"/>
      <c r="BO563" s="299"/>
      <c r="BP563" s="299"/>
      <c r="BQ563" s="299"/>
      <c r="BR563" s="299"/>
      <c r="BS563" s="299"/>
      <c r="BT563" s="299"/>
      <c r="BU563" s="299"/>
      <c r="BV563" s="299"/>
      <c r="BW563" s="299"/>
      <c r="BX563" s="299"/>
      <c r="BY563" s="299"/>
      <c r="BZ563" s="299"/>
      <c r="CA563" s="299"/>
    </row>
    <row r="564" spans="1:79" x14ac:dyDescent="0.25">
      <c r="A564" s="299"/>
      <c r="B564" s="299"/>
      <c r="C564" s="299"/>
      <c r="D564" s="299"/>
      <c r="E564" s="299"/>
      <c r="F564" s="299"/>
      <c r="G564" s="299"/>
      <c r="H564" s="299"/>
      <c r="I564" s="299"/>
      <c r="J564" s="299"/>
      <c r="K564" s="299"/>
      <c r="L564" s="299"/>
      <c r="M564" s="299"/>
      <c r="N564" s="299"/>
      <c r="O564" s="299"/>
      <c r="P564" s="299"/>
      <c r="Q564" s="299"/>
      <c r="R564" s="299"/>
      <c r="S564" s="299"/>
      <c r="T564" s="299"/>
      <c r="U564" s="299"/>
      <c r="V564" s="299"/>
      <c r="W564" s="299"/>
      <c r="X564" s="299"/>
      <c r="Y564" s="299"/>
      <c r="Z564" s="299"/>
      <c r="AA564" s="299"/>
      <c r="AB564" s="299"/>
      <c r="AC564" s="299"/>
      <c r="AD564" s="299"/>
      <c r="AE564" s="299"/>
      <c r="AF564" s="299"/>
      <c r="AG564" s="299"/>
      <c r="AH564" s="299"/>
      <c r="AI564" s="299"/>
      <c r="AJ564" s="299"/>
      <c r="AK564" s="299"/>
      <c r="AL564" s="299"/>
      <c r="AM564" s="299"/>
      <c r="AN564" s="299"/>
      <c r="AO564" s="299"/>
      <c r="AP564" s="299"/>
      <c r="AQ564" s="299"/>
      <c r="AR564" s="299"/>
      <c r="AS564" s="299"/>
      <c r="AT564" s="299"/>
      <c r="AU564" s="299"/>
      <c r="AV564" s="299"/>
      <c r="AW564" s="299"/>
      <c r="AX564" s="299"/>
      <c r="AY564" s="299"/>
      <c r="AZ564" s="299"/>
      <c r="BA564" s="299"/>
      <c r="BB564" s="299"/>
      <c r="BC564" s="299"/>
      <c r="BD564" s="299"/>
      <c r="BE564" s="299"/>
      <c r="BF564" s="299"/>
      <c r="BG564" s="299"/>
      <c r="BH564" s="299"/>
      <c r="BI564" s="299"/>
      <c r="BJ564" s="299"/>
      <c r="BK564" s="299"/>
      <c r="BL564" s="299"/>
      <c r="BM564" s="299"/>
      <c r="BN564" s="299"/>
      <c r="BO564" s="299"/>
      <c r="BP564" s="299"/>
      <c r="BQ564" s="299"/>
      <c r="BR564" s="299"/>
      <c r="BS564" s="299"/>
      <c r="BT564" s="299"/>
      <c r="BU564" s="299"/>
      <c r="BV564" s="299"/>
      <c r="BW564" s="299"/>
      <c r="BX564" s="299"/>
      <c r="BY564" s="299"/>
      <c r="BZ564" s="299"/>
      <c r="CA564" s="299"/>
    </row>
    <row r="565" spans="1:79" x14ac:dyDescent="0.25">
      <c r="A565" s="299"/>
      <c r="B565" s="299"/>
      <c r="C565" s="299"/>
      <c r="D565" s="299"/>
      <c r="E565" s="299"/>
      <c r="F565" s="299"/>
      <c r="G565" s="299"/>
      <c r="H565" s="299"/>
      <c r="I565" s="299"/>
      <c r="J565" s="299"/>
      <c r="K565" s="299"/>
      <c r="L565" s="299"/>
      <c r="M565" s="299"/>
      <c r="N565" s="299"/>
      <c r="O565" s="299"/>
      <c r="P565" s="299"/>
      <c r="Q565" s="299"/>
      <c r="R565" s="299"/>
      <c r="S565" s="299"/>
      <c r="T565" s="299"/>
      <c r="U565" s="299"/>
      <c r="V565" s="299"/>
      <c r="W565" s="299"/>
      <c r="X565" s="299"/>
      <c r="Y565" s="299"/>
      <c r="Z565" s="299"/>
      <c r="AA565" s="299"/>
      <c r="AB565" s="299"/>
      <c r="AC565" s="299"/>
      <c r="AD565" s="299"/>
      <c r="AE565" s="299"/>
      <c r="AF565" s="299"/>
      <c r="AG565" s="299"/>
      <c r="AH565" s="299"/>
      <c r="AI565" s="299"/>
      <c r="AJ565" s="299"/>
      <c r="AK565" s="299"/>
      <c r="AL565" s="299"/>
      <c r="AM565" s="299"/>
      <c r="AN565" s="299"/>
      <c r="AO565" s="299"/>
      <c r="AP565" s="299"/>
      <c r="AQ565" s="299"/>
      <c r="AR565" s="299"/>
      <c r="AS565" s="299"/>
      <c r="AT565" s="299"/>
      <c r="AU565" s="299"/>
      <c r="AV565" s="299"/>
      <c r="AW565" s="299"/>
      <c r="AX565" s="299"/>
      <c r="AY565" s="299"/>
      <c r="AZ565" s="299"/>
      <c r="BA565" s="299"/>
      <c r="BB565" s="299"/>
      <c r="BC565" s="299"/>
      <c r="BD565" s="299"/>
      <c r="BE565" s="299"/>
      <c r="BF565" s="299"/>
      <c r="BG565" s="299"/>
      <c r="BH565" s="299"/>
      <c r="BI565" s="299"/>
      <c r="BJ565" s="299"/>
      <c r="BK565" s="299"/>
      <c r="BL565" s="299"/>
      <c r="BM565" s="299"/>
      <c r="BN565" s="299"/>
      <c r="BO565" s="299"/>
      <c r="BP565" s="299"/>
      <c r="BQ565" s="299"/>
      <c r="BR565" s="299"/>
      <c r="BS565" s="299"/>
      <c r="BT565" s="299"/>
      <c r="BU565" s="299"/>
      <c r="BV565" s="299"/>
      <c r="BW565" s="299"/>
      <c r="BX565" s="299"/>
      <c r="BY565" s="299"/>
      <c r="BZ565" s="299"/>
      <c r="CA565" s="299"/>
    </row>
    <row r="566" spans="1:79" x14ac:dyDescent="0.25">
      <c r="A566" s="299"/>
      <c r="B566" s="299"/>
      <c r="C566" s="299"/>
      <c r="D566" s="299"/>
      <c r="E566" s="299"/>
      <c r="F566" s="299"/>
      <c r="G566" s="299"/>
      <c r="H566" s="299"/>
      <c r="I566" s="299"/>
      <c r="J566" s="299"/>
      <c r="K566" s="299"/>
      <c r="L566" s="299"/>
      <c r="M566" s="299"/>
      <c r="N566" s="299"/>
      <c r="O566" s="299"/>
      <c r="P566" s="299"/>
      <c r="Q566" s="299"/>
      <c r="R566" s="299"/>
      <c r="S566" s="299"/>
      <c r="T566" s="299"/>
      <c r="U566" s="299"/>
      <c r="V566" s="299"/>
      <c r="W566" s="299"/>
      <c r="X566" s="299"/>
      <c r="Y566" s="299"/>
      <c r="Z566" s="299"/>
      <c r="AA566" s="299"/>
      <c r="AB566" s="299"/>
      <c r="AC566" s="299"/>
      <c r="AD566" s="299"/>
      <c r="AE566" s="299"/>
      <c r="AF566" s="299"/>
      <c r="AG566" s="299"/>
      <c r="AH566" s="299"/>
      <c r="AI566" s="299"/>
      <c r="AJ566" s="299"/>
      <c r="AK566" s="299"/>
      <c r="AL566" s="299"/>
      <c r="AM566" s="299"/>
      <c r="AN566" s="299"/>
      <c r="AO566" s="299"/>
      <c r="AP566" s="299"/>
      <c r="AQ566" s="299"/>
      <c r="AR566" s="299"/>
      <c r="AS566" s="299"/>
      <c r="AT566" s="299"/>
      <c r="AU566" s="299"/>
      <c r="AV566" s="299"/>
      <c r="AW566" s="299"/>
      <c r="AX566" s="299"/>
      <c r="AY566" s="299"/>
      <c r="AZ566" s="299"/>
      <c r="BA566" s="299"/>
      <c r="BB566" s="299"/>
      <c r="BC566" s="299"/>
      <c r="BD566" s="299"/>
      <c r="BE566" s="299"/>
      <c r="BF566" s="299"/>
      <c r="BG566" s="299"/>
      <c r="BH566" s="299"/>
      <c r="BI566" s="299"/>
      <c r="BJ566" s="299"/>
      <c r="BK566" s="299"/>
      <c r="BL566" s="299"/>
      <c r="BM566" s="299"/>
      <c r="BN566" s="299"/>
      <c r="BO566" s="299"/>
      <c r="BP566" s="299"/>
      <c r="BQ566" s="299"/>
      <c r="BR566" s="299"/>
      <c r="BS566" s="299"/>
      <c r="BT566" s="299"/>
      <c r="BU566" s="299"/>
      <c r="BV566" s="299"/>
      <c r="BW566" s="299"/>
      <c r="BX566" s="299"/>
      <c r="BY566" s="299"/>
      <c r="BZ566" s="299"/>
      <c r="CA566" s="299"/>
    </row>
    <row r="567" spans="1:79" x14ac:dyDescent="0.25">
      <c r="A567" s="299"/>
      <c r="B567" s="299"/>
      <c r="C567" s="299"/>
      <c r="D567" s="299"/>
      <c r="E567" s="299"/>
      <c r="F567" s="299"/>
      <c r="G567" s="299"/>
      <c r="H567" s="299"/>
      <c r="I567" s="299"/>
      <c r="J567" s="299"/>
      <c r="K567" s="299"/>
      <c r="L567" s="299"/>
      <c r="M567" s="299"/>
      <c r="N567" s="299"/>
      <c r="O567" s="299"/>
      <c r="P567" s="299"/>
      <c r="Q567" s="299"/>
      <c r="R567" s="299"/>
      <c r="S567" s="299"/>
      <c r="T567" s="299"/>
      <c r="U567" s="299"/>
      <c r="V567" s="299"/>
      <c r="W567" s="299"/>
      <c r="X567" s="299"/>
      <c r="Y567" s="299"/>
      <c r="Z567" s="299"/>
      <c r="AA567" s="299"/>
      <c r="AB567" s="299"/>
      <c r="AC567" s="299"/>
      <c r="AD567" s="299"/>
      <c r="AE567" s="299"/>
      <c r="AF567" s="299"/>
      <c r="AG567" s="299"/>
      <c r="AH567" s="299"/>
      <c r="AI567" s="299"/>
      <c r="AJ567" s="299"/>
      <c r="AK567" s="299"/>
      <c r="AL567" s="299"/>
      <c r="AM567" s="299"/>
      <c r="AN567" s="299"/>
      <c r="AO567" s="299"/>
      <c r="AP567" s="299"/>
      <c r="AQ567" s="299"/>
      <c r="AR567" s="299"/>
      <c r="AS567" s="299"/>
      <c r="AT567" s="299"/>
      <c r="AU567" s="299"/>
      <c r="AV567" s="299"/>
      <c r="AW567" s="299"/>
      <c r="AX567" s="299"/>
      <c r="AY567" s="299"/>
      <c r="AZ567" s="299"/>
      <c r="BA567" s="299"/>
      <c r="BB567" s="299"/>
      <c r="BC567" s="299"/>
      <c r="BD567" s="299"/>
      <c r="BE567" s="299"/>
      <c r="BF567" s="299"/>
      <c r="BG567" s="299"/>
      <c r="BH567" s="299"/>
      <c r="BI567" s="299"/>
      <c r="BJ567" s="299"/>
      <c r="BK567" s="299"/>
      <c r="BL567" s="299"/>
      <c r="BM567" s="299"/>
      <c r="BN567" s="299"/>
      <c r="BO567" s="299"/>
      <c r="BP567" s="299"/>
      <c r="BQ567" s="299"/>
      <c r="BR567" s="299"/>
      <c r="BS567" s="299"/>
      <c r="BT567" s="299"/>
      <c r="BU567" s="299"/>
      <c r="BV567" s="299"/>
      <c r="BW567" s="299"/>
      <c r="BX567" s="299"/>
      <c r="BY567" s="299"/>
      <c r="BZ567" s="299"/>
      <c r="CA567" s="299"/>
    </row>
    <row r="568" spans="1:79" x14ac:dyDescent="0.25">
      <c r="A568" s="299"/>
      <c r="B568" s="299"/>
      <c r="C568" s="299"/>
      <c r="D568" s="299"/>
      <c r="E568" s="299"/>
      <c r="F568" s="299"/>
      <c r="G568" s="299"/>
      <c r="H568" s="299"/>
      <c r="I568" s="299"/>
      <c r="J568" s="299"/>
      <c r="K568" s="299"/>
      <c r="L568" s="299"/>
      <c r="M568" s="299"/>
      <c r="N568" s="299"/>
      <c r="O568" s="299"/>
      <c r="P568" s="299"/>
      <c r="Q568" s="299"/>
      <c r="R568" s="299"/>
      <c r="S568" s="299"/>
      <c r="T568" s="299"/>
      <c r="U568" s="299"/>
      <c r="V568" s="299"/>
      <c r="W568" s="299"/>
      <c r="X568" s="299"/>
      <c r="Y568" s="299"/>
      <c r="Z568" s="299"/>
      <c r="AA568" s="299"/>
      <c r="AB568" s="299"/>
      <c r="AC568" s="299"/>
      <c r="AD568" s="299"/>
      <c r="AE568" s="299"/>
      <c r="AF568" s="299"/>
      <c r="AG568" s="299"/>
      <c r="AH568" s="299"/>
      <c r="AI568" s="299"/>
      <c r="AJ568" s="299"/>
      <c r="AK568" s="299"/>
      <c r="AL568" s="299"/>
      <c r="AM568" s="299"/>
      <c r="AN568" s="299"/>
      <c r="AO568" s="299"/>
      <c r="AP568" s="299"/>
      <c r="AQ568" s="299"/>
      <c r="AR568" s="299"/>
      <c r="AS568" s="299"/>
      <c r="AT568" s="299"/>
      <c r="AU568" s="299"/>
      <c r="AV568" s="299"/>
      <c r="AW568" s="299"/>
      <c r="AX568" s="299"/>
      <c r="AY568" s="299"/>
      <c r="AZ568" s="299"/>
      <c r="BA568" s="299"/>
      <c r="BB568" s="299"/>
      <c r="BC568" s="299"/>
      <c r="BD568" s="299"/>
      <c r="BE568" s="299"/>
      <c r="BF568" s="299"/>
      <c r="BG568" s="299"/>
      <c r="BH568" s="299"/>
      <c r="BI568" s="299"/>
      <c r="BJ568" s="299"/>
      <c r="BK568" s="299"/>
      <c r="BL568" s="299"/>
      <c r="BM568" s="299"/>
      <c r="BN568" s="299"/>
      <c r="BO568" s="299"/>
      <c r="BP568" s="299"/>
      <c r="BQ568" s="299"/>
      <c r="BR568" s="299"/>
      <c r="BS568" s="299"/>
      <c r="BT568" s="299"/>
      <c r="BU568" s="299"/>
      <c r="BV568" s="299"/>
      <c r="BW568" s="299"/>
      <c r="BX568" s="299"/>
      <c r="BY568" s="299"/>
      <c r="BZ568" s="299"/>
      <c r="CA568" s="299"/>
    </row>
    <row r="569" spans="1:79" x14ac:dyDescent="0.25">
      <c r="A569" s="299"/>
      <c r="B569" s="299"/>
      <c r="C569" s="299"/>
      <c r="D569" s="299"/>
      <c r="E569" s="299"/>
      <c r="F569" s="299"/>
      <c r="G569" s="299"/>
      <c r="H569" s="299"/>
      <c r="I569" s="299"/>
      <c r="J569" s="299"/>
      <c r="K569" s="299"/>
      <c r="L569" s="299"/>
      <c r="M569" s="299"/>
      <c r="N569" s="299"/>
      <c r="O569" s="299"/>
      <c r="P569" s="299"/>
      <c r="Q569" s="299"/>
      <c r="R569" s="299"/>
      <c r="S569" s="299"/>
      <c r="T569" s="299"/>
      <c r="U569" s="299"/>
      <c r="V569" s="299"/>
      <c r="W569" s="299"/>
      <c r="X569" s="299"/>
      <c r="Y569" s="299"/>
      <c r="Z569" s="299"/>
      <c r="AA569" s="299"/>
      <c r="AB569" s="299"/>
      <c r="AC569" s="299"/>
      <c r="AD569" s="299"/>
      <c r="AE569" s="299"/>
      <c r="AF569" s="299"/>
      <c r="AG569" s="299"/>
      <c r="AH569" s="299"/>
      <c r="AI569" s="299"/>
      <c r="AJ569" s="299"/>
      <c r="AK569" s="299"/>
      <c r="AL569" s="299"/>
      <c r="AM569" s="299"/>
      <c r="AN569" s="299"/>
      <c r="AO569" s="299"/>
      <c r="AP569" s="299"/>
      <c r="AQ569" s="299"/>
      <c r="AR569" s="299"/>
      <c r="AS569" s="299"/>
      <c r="AT569" s="299"/>
      <c r="AU569" s="299"/>
      <c r="AV569" s="299"/>
      <c r="AW569" s="299"/>
      <c r="AX569" s="299"/>
      <c r="AY569" s="299"/>
      <c r="AZ569" s="299"/>
      <c r="BA569" s="299"/>
      <c r="BB569" s="299"/>
      <c r="BC569" s="299"/>
      <c r="BD569" s="299"/>
      <c r="BE569" s="299"/>
      <c r="BF569" s="299"/>
      <c r="BG569" s="299"/>
      <c r="BH569" s="299"/>
      <c r="BI569" s="299"/>
      <c r="BJ569" s="299"/>
      <c r="BK569" s="299"/>
      <c r="BL569" s="299"/>
      <c r="BM569" s="299"/>
      <c r="BN569" s="299"/>
      <c r="BO569" s="299"/>
      <c r="BP569" s="299"/>
      <c r="BQ569" s="299"/>
      <c r="BR569" s="299"/>
      <c r="BS569" s="299"/>
      <c r="BT569" s="299"/>
      <c r="BU569" s="299"/>
      <c r="BV569" s="299"/>
      <c r="BW569" s="299"/>
      <c r="BX569" s="299"/>
      <c r="BY569" s="299"/>
      <c r="BZ569" s="299"/>
      <c r="CA569" s="299"/>
    </row>
    <row r="570" spans="1:79" x14ac:dyDescent="0.25">
      <c r="A570" s="299"/>
      <c r="B570" s="299"/>
      <c r="C570" s="299"/>
      <c r="D570" s="299"/>
      <c r="E570" s="299"/>
      <c r="F570" s="299"/>
      <c r="G570" s="299"/>
      <c r="H570" s="299"/>
      <c r="I570" s="299"/>
      <c r="J570" s="299"/>
      <c r="K570" s="299"/>
      <c r="L570" s="299"/>
      <c r="M570" s="299"/>
      <c r="N570" s="299"/>
      <c r="O570" s="299"/>
      <c r="P570" s="299"/>
      <c r="Q570" s="299"/>
      <c r="R570" s="299"/>
      <c r="S570" s="299"/>
      <c r="T570" s="299"/>
      <c r="U570" s="299"/>
      <c r="V570" s="299"/>
      <c r="W570" s="299"/>
      <c r="X570" s="299"/>
      <c r="Y570" s="299"/>
      <c r="Z570" s="299"/>
      <c r="AA570" s="299"/>
      <c r="AB570" s="299"/>
      <c r="AC570" s="299"/>
      <c r="AD570" s="299"/>
      <c r="AE570" s="299"/>
      <c r="AF570" s="299"/>
      <c r="AG570" s="299"/>
      <c r="AH570" s="299"/>
      <c r="AI570" s="299"/>
      <c r="AJ570" s="299"/>
      <c r="AK570" s="299"/>
      <c r="AL570" s="299"/>
      <c r="AM570" s="299"/>
      <c r="AN570" s="299"/>
      <c r="AO570" s="299"/>
      <c r="AP570" s="299"/>
      <c r="AQ570" s="299"/>
      <c r="AR570" s="299"/>
      <c r="AS570" s="299"/>
      <c r="AT570" s="299"/>
      <c r="AU570" s="299"/>
      <c r="AV570" s="299"/>
      <c r="AW570" s="299"/>
      <c r="AX570" s="299"/>
      <c r="AY570" s="299"/>
      <c r="AZ570" s="299"/>
      <c r="BA570" s="299"/>
      <c r="BB570" s="299"/>
      <c r="BC570" s="299"/>
      <c r="BD570" s="299"/>
      <c r="BE570" s="299"/>
      <c r="BF570" s="299"/>
      <c r="BG570" s="299"/>
      <c r="BH570" s="299"/>
      <c r="BI570" s="299"/>
      <c r="BJ570" s="299"/>
      <c r="BK570" s="299"/>
      <c r="BL570" s="299"/>
      <c r="BM570" s="299"/>
      <c r="BN570" s="299"/>
      <c r="BO570" s="299"/>
      <c r="BP570" s="299"/>
      <c r="BQ570" s="299"/>
      <c r="BR570" s="299"/>
      <c r="BS570" s="299"/>
      <c r="BT570" s="299"/>
      <c r="BU570" s="299"/>
      <c r="BV570" s="299"/>
      <c r="BW570" s="299"/>
      <c r="BX570" s="299"/>
      <c r="BY570" s="299"/>
      <c r="BZ570" s="299"/>
      <c r="CA570" s="299"/>
    </row>
    <row r="571" spans="1:79" x14ac:dyDescent="0.25">
      <c r="A571" s="299"/>
      <c r="B571" s="299"/>
      <c r="C571" s="299"/>
      <c r="D571" s="299"/>
      <c r="E571" s="299"/>
      <c r="F571" s="299"/>
      <c r="G571" s="299"/>
      <c r="H571" s="299"/>
      <c r="I571" s="299"/>
      <c r="J571" s="299"/>
      <c r="K571" s="299"/>
      <c r="L571" s="299"/>
      <c r="M571" s="299"/>
      <c r="N571" s="299"/>
      <c r="O571" s="299"/>
      <c r="P571" s="299"/>
      <c r="Q571" s="299"/>
      <c r="R571" s="299"/>
      <c r="S571" s="299"/>
      <c r="T571" s="299"/>
      <c r="U571" s="299"/>
      <c r="V571" s="299"/>
      <c r="W571" s="299"/>
      <c r="X571" s="299"/>
      <c r="Y571" s="299"/>
      <c r="Z571" s="299"/>
      <c r="AA571" s="299"/>
      <c r="AB571" s="299"/>
      <c r="AC571" s="299"/>
      <c r="AD571" s="299"/>
      <c r="AE571" s="299"/>
      <c r="AF571" s="299"/>
      <c r="AG571" s="299"/>
      <c r="AH571" s="299"/>
      <c r="AI571" s="299"/>
      <c r="AJ571" s="299"/>
      <c r="AK571" s="299"/>
      <c r="AL571" s="299"/>
      <c r="AM571" s="299"/>
      <c r="AN571" s="299"/>
      <c r="AO571" s="299"/>
      <c r="AP571" s="299"/>
      <c r="AQ571" s="299"/>
      <c r="AR571" s="299"/>
      <c r="AS571" s="299"/>
      <c r="AT571" s="299"/>
      <c r="AU571" s="299"/>
      <c r="AV571" s="299"/>
      <c r="AW571" s="299"/>
      <c r="AX571" s="299"/>
      <c r="AY571" s="299"/>
      <c r="AZ571" s="299"/>
      <c r="BA571" s="299"/>
      <c r="BB571" s="299"/>
      <c r="BC571" s="299"/>
      <c r="BD571" s="299"/>
      <c r="BE571" s="299"/>
      <c r="BF571" s="299"/>
      <c r="BG571" s="299"/>
      <c r="BH571" s="299"/>
      <c r="BI571" s="299"/>
      <c r="BJ571" s="299"/>
      <c r="BK571" s="299"/>
      <c r="BL571" s="299"/>
      <c r="BM571" s="299"/>
      <c r="BN571" s="299"/>
      <c r="BO571" s="299"/>
      <c r="BP571" s="299"/>
      <c r="BQ571" s="299"/>
      <c r="BR571" s="299"/>
      <c r="BS571" s="299"/>
      <c r="BT571" s="299"/>
      <c r="BU571" s="299"/>
      <c r="BV571" s="299"/>
      <c r="BW571" s="299"/>
      <c r="BX571" s="299"/>
      <c r="BY571" s="299"/>
      <c r="BZ571" s="299"/>
      <c r="CA571" s="299"/>
    </row>
    <row r="572" spans="1:79" x14ac:dyDescent="0.25">
      <c r="A572" s="299"/>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299"/>
      <c r="AE572" s="299"/>
      <c r="AF572" s="299"/>
      <c r="AG572" s="299"/>
      <c r="AH572" s="299"/>
      <c r="AI572" s="299"/>
      <c r="AJ572" s="299"/>
      <c r="AK572" s="299"/>
      <c r="AL572" s="299"/>
      <c r="AM572" s="299"/>
      <c r="AN572" s="299"/>
      <c r="AO572" s="299"/>
      <c r="AP572" s="299"/>
      <c r="AQ572" s="299"/>
      <c r="AR572" s="299"/>
      <c r="AS572" s="299"/>
      <c r="AT572" s="299"/>
      <c r="AU572" s="299"/>
      <c r="AV572" s="299"/>
      <c r="AW572" s="299"/>
      <c r="AX572" s="299"/>
      <c r="AY572" s="299"/>
      <c r="AZ572" s="299"/>
      <c r="BA572" s="299"/>
      <c r="BB572" s="299"/>
      <c r="BC572" s="299"/>
      <c r="BD572" s="299"/>
      <c r="BE572" s="299"/>
      <c r="BF572" s="299"/>
      <c r="BG572" s="299"/>
      <c r="BH572" s="299"/>
      <c r="BI572" s="299"/>
      <c r="BJ572" s="299"/>
      <c r="BK572" s="299"/>
      <c r="BL572" s="299"/>
      <c r="BM572" s="299"/>
      <c r="BN572" s="299"/>
      <c r="BO572" s="299"/>
      <c r="BP572" s="299"/>
      <c r="BQ572" s="299"/>
      <c r="BR572" s="299"/>
      <c r="BS572" s="299"/>
      <c r="BT572" s="299"/>
      <c r="BU572" s="299"/>
      <c r="BV572" s="299"/>
      <c r="BW572" s="299"/>
      <c r="BX572" s="299"/>
      <c r="BY572" s="299"/>
      <c r="BZ572" s="299"/>
      <c r="CA572" s="299"/>
    </row>
    <row r="573" spans="1:79" x14ac:dyDescent="0.25">
      <c r="A573" s="299"/>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299"/>
      <c r="AE573" s="299"/>
      <c r="AF573" s="299"/>
      <c r="AG573" s="299"/>
      <c r="AH573" s="299"/>
      <c r="AI573" s="299"/>
      <c r="AJ573" s="299"/>
      <c r="AK573" s="299"/>
      <c r="AL573" s="299"/>
      <c r="AM573" s="299"/>
      <c r="AN573" s="299"/>
      <c r="AO573" s="299"/>
      <c r="AP573" s="299"/>
      <c r="AQ573" s="299"/>
      <c r="AR573" s="299"/>
      <c r="AS573" s="299"/>
      <c r="AT573" s="299"/>
      <c r="AU573" s="299"/>
      <c r="AV573" s="299"/>
      <c r="AW573" s="299"/>
      <c r="AX573" s="299"/>
      <c r="AY573" s="299"/>
      <c r="AZ573" s="299"/>
      <c r="BA573" s="299"/>
      <c r="BB573" s="299"/>
      <c r="BC573" s="299"/>
      <c r="BD573" s="299"/>
      <c r="BE573" s="299"/>
      <c r="BF573" s="299"/>
      <c r="BG573" s="299"/>
      <c r="BH573" s="299"/>
      <c r="BI573" s="299"/>
      <c r="BJ573" s="299"/>
      <c r="BK573" s="299"/>
      <c r="BL573" s="299"/>
      <c r="BM573" s="299"/>
      <c r="BN573" s="299"/>
      <c r="BO573" s="299"/>
      <c r="BP573" s="299"/>
      <c r="BQ573" s="299"/>
      <c r="BR573" s="299"/>
      <c r="BS573" s="299"/>
      <c r="BT573" s="299"/>
      <c r="BU573" s="299"/>
      <c r="BV573" s="299"/>
      <c r="BW573" s="299"/>
      <c r="BX573" s="299"/>
      <c r="BY573" s="299"/>
      <c r="BZ573" s="299"/>
      <c r="CA573" s="299"/>
    </row>
    <row r="574" spans="1:79" x14ac:dyDescent="0.25">
      <c r="A574" s="299"/>
      <c r="B574" s="299"/>
      <c r="C574" s="299"/>
      <c r="D574" s="299"/>
      <c r="E574" s="299"/>
      <c r="F574" s="299"/>
      <c r="G574" s="299"/>
      <c r="H574" s="299"/>
      <c r="I574" s="299"/>
      <c r="J574" s="299"/>
      <c r="K574" s="299"/>
      <c r="L574" s="299"/>
      <c r="M574" s="299"/>
      <c r="N574" s="299"/>
      <c r="O574" s="299"/>
      <c r="P574" s="299"/>
      <c r="Q574" s="299"/>
      <c r="R574" s="299"/>
      <c r="S574" s="299"/>
      <c r="T574" s="299"/>
      <c r="U574" s="299"/>
      <c r="V574" s="299"/>
      <c r="W574" s="299"/>
      <c r="X574" s="299"/>
      <c r="Y574" s="299"/>
      <c r="Z574" s="299"/>
      <c r="AA574" s="299"/>
      <c r="AB574" s="299"/>
      <c r="AC574" s="299"/>
      <c r="AD574" s="299"/>
      <c r="AE574" s="299"/>
      <c r="AF574" s="299"/>
      <c r="AG574" s="299"/>
      <c r="AH574" s="299"/>
      <c r="AI574" s="299"/>
      <c r="AJ574" s="299"/>
      <c r="AK574" s="299"/>
      <c r="AL574" s="299"/>
      <c r="AM574" s="299"/>
      <c r="AN574" s="299"/>
      <c r="AO574" s="299"/>
      <c r="AP574" s="299"/>
      <c r="AQ574" s="299"/>
      <c r="AR574" s="299"/>
      <c r="AS574" s="299"/>
      <c r="AT574" s="299"/>
      <c r="AU574" s="299"/>
      <c r="AV574" s="299"/>
      <c r="AW574" s="299"/>
      <c r="AX574" s="299"/>
      <c r="AY574" s="299"/>
      <c r="AZ574" s="299"/>
      <c r="BA574" s="299"/>
      <c r="BB574" s="299"/>
      <c r="BC574" s="299"/>
      <c r="BD574" s="299"/>
      <c r="BE574" s="299"/>
      <c r="BF574" s="299"/>
      <c r="BG574" s="299"/>
      <c r="BH574" s="299"/>
      <c r="BI574" s="299"/>
      <c r="BJ574" s="299"/>
      <c r="BK574" s="299"/>
      <c r="BL574" s="299"/>
      <c r="BM574" s="299"/>
      <c r="BN574" s="299"/>
      <c r="BO574" s="299"/>
      <c r="BP574" s="299"/>
      <c r="BQ574" s="299"/>
      <c r="BR574" s="299"/>
      <c r="BS574" s="299"/>
      <c r="BT574" s="299"/>
      <c r="BU574" s="299"/>
      <c r="BV574" s="299"/>
      <c r="BW574" s="299"/>
      <c r="BX574" s="299"/>
      <c r="BY574" s="299"/>
      <c r="BZ574" s="299"/>
      <c r="CA574" s="299"/>
    </row>
    <row r="575" spans="1:79" x14ac:dyDescent="0.25">
      <c r="A575" s="299"/>
      <c r="B575" s="299"/>
      <c r="C575" s="299"/>
      <c r="D575" s="299"/>
      <c r="E575" s="299"/>
      <c r="F575" s="299"/>
      <c r="G575" s="299"/>
      <c r="H575" s="299"/>
      <c r="I575" s="299"/>
      <c r="J575" s="299"/>
      <c r="K575" s="299"/>
      <c r="L575" s="299"/>
      <c r="M575" s="299"/>
      <c r="N575" s="299"/>
      <c r="O575" s="299"/>
      <c r="P575" s="299"/>
      <c r="Q575" s="299"/>
      <c r="R575" s="299"/>
      <c r="S575" s="299"/>
      <c r="T575" s="299"/>
      <c r="U575" s="299"/>
      <c r="V575" s="299"/>
      <c r="W575" s="299"/>
      <c r="X575" s="299"/>
      <c r="Y575" s="299"/>
      <c r="Z575" s="299"/>
      <c r="AA575" s="299"/>
      <c r="AB575" s="299"/>
      <c r="AC575" s="299"/>
      <c r="AD575" s="299"/>
      <c r="AE575" s="299"/>
      <c r="AF575" s="299"/>
      <c r="AG575" s="299"/>
      <c r="AH575" s="299"/>
      <c r="AI575" s="299"/>
      <c r="AJ575" s="299"/>
      <c r="AK575" s="299"/>
      <c r="AL575" s="299"/>
      <c r="AM575" s="299"/>
      <c r="AN575" s="299"/>
      <c r="AO575" s="299"/>
      <c r="AP575" s="299"/>
      <c r="AQ575" s="299"/>
      <c r="AR575" s="299"/>
      <c r="AS575" s="299"/>
      <c r="AT575" s="299"/>
      <c r="AU575" s="299"/>
      <c r="AV575" s="299"/>
      <c r="AW575" s="299"/>
      <c r="AX575" s="299"/>
      <c r="AY575" s="299"/>
      <c r="AZ575" s="299"/>
      <c r="BA575" s="299"/>
      <c r="BB575" s="299"/>
      <c r="BC575" s="299"/>
      <c r="BD575" s="299"/>
      <c r="BE575" s="299"/>
      <c r="BF575" s="299"/>
      <c r="BG575" s="299"/>
      <c r="BH575" s="299"/>
      <c r="BI575" s="299"/>
      <c r="BJ575" s="299"/>
      <c r="BK575" s="299"/>
      <c r="BL575" s="299"/>
      <c r="BM575" s="299"/>
      <c r="BN575" s="299"/>
      <c r="BO575" s="299"/>
      <c r="BP575" s="299"/>
      <c r="BQ575" s="299"/>
      <c r="BR575" s="299"/>
      <c r="BS575" s="299"/>
      <c r="BT575" s="299"/>
      <c r="BU575" s="299"/>
      <c r="BV575" s="299"/>
      <c r="BW575" s="299"/>
      <c r="BX575" s="299"/>
      <c r="BY575" s="299"/>
      <c r="BZ575" s="299"/>
      <c r="CA575" s="299"/>
    </row>
    <row r="576" spans="1:79" x14ac:dyDescent="0.25">
      <c r="A576" s="299"/>
      <c r="B576" s="299"/>
      <c r="C576" s="299"/>
      <c r="D576" s="299"/>
      <c r="E576" s="299"/>
      <c r="F576" s="299"/>
      <c r="G576" s="299"/>
      <c r="H576" s="299"/>
      <c r="I576" s="299"/>
      <c r="J576" s="299"/>
      <c r="K576" s="299"/>
      <c r="L576" s="299"/>
      <c r="M576" s="299"/>
      <c r="N576" s="299"/>
      <c r="O576" s="299"/>
      <c r="P576" s="299"/>
      <c r="Q576" s="299"/>
      <c r="R576" s="299"/>
      <c r="S576" s="299"/>
      <c r="T576" s="299"/>
      <c r="U576" s="299"/>
      <c r="V576" s="299"/>
      <c r="W576" s="299"/>
      <c r="X576" s="299"/>
      <c r="Y576" s="299"/>
      <c r="Z576" s="299"/>
      <c r="AA576" s="299"/>
      <c r="AB576" s="299"/>
      <c r="AC576" s="299"/>
      <c r="AD576" s="299"/>
      <c r="AE576" s="299"/>
      <c r="AF576" s="299"/>
      <c r="AG576" s="299"/>
      <c r="AH576" s="299"/>
      <c r="AI576" s="299"/>
      <c r="AJ576" s="299"/>
      <c r="AK576" s="299"/>
      <c r="AL576" s="299"/>
      <c r="AM576" s="299"/>
      <c r="AN576" s="299"/>
      <c r="AO576" s="299"/>
      <c r="AP576" s="299"/>
      <c r="AQ576" s="299"/>
      <c r="AR576" s="299"/>
      <c r="AS576" s="299"/>
      <c r="AT576" s="299"/>
      <c r="AU576" s="299"/>
      <c r="AV576" s="299"/>
      <c r="AW576" s="299"/>
      <c r="AX576" s="299"/>
      <c r="AY576" s="299"/>
      <c r="AZ576" s="299"/>
      <c r="BA576" s="299"/>
      <c r="BB576" s="299"/>
      <c r="BC576" s="299"/>
      <c r="BD576" s="299"/>
      <c r="BE576" s="299"/>
      <c r="BF576" s="299"/>
      <c r="BG576" s="299"/>
      <c r="BH576" s="299"/>
      <c r="BI576" s="299"/>
      <c r="BJ576" s="299"/>
      <c r="BK576" s="299"/>
      <c r="BL576" s="299"/>
      <c r="BM576" s="299"/>
      <c r="BN576" s="299"/>
      <c r="BO576" s="299"/>
      <c r="BP576" s="299"/>
      <c r="BQ576" s="299"/>
      <c r="BR576" s="299"/>
      <c r="BS576" s="299"/>
      <c r="BT576" s="299"/>
      <c r="BU576" s="299"/>
      <c r="BV576" s="299"/>
      <c r="BW576" s="299"/>
      <c r="BX576" s="299"/>
      <c r="BY576" s="299"/>
      <c r="BZ576" s="299"/>
      <c r="CA576" s="299"/>
    </row>
    <row r="577" spans="1:79" x14ac:dyDescent="0.25">
      <c r="A577" s="299"/>
      <c r="B577" s="299"/>
      <c r="C577" s="299"/>
      <c r="D577" s="299"/>
      <c r="E577" s="299"/>
      <c r="F577" s="299"/>
      <c r="G577" s="299"/>
      <c r="H577" s="299"/>
      <c r="I577" s="299"/>
      <c r="J577" s="299"/>
      <c r="K577" s="299"/>
      <c r="L577" s="299"/>
      <c r="M577" s="299"/>
      <c r="N577" s="299"/>
      <c r="O577" s="299"/>
      <c r="P577" s="299"/>
      <c r="Q577" s="299"/>
      <c r="R577" s="299"/>
      <c r="S577" s="299"/>
      <c r="T577" s="299"/>
      <c r="U577" s="299"/>
      <c r="V577" s="299"/>
      <c r="W577" s="299"/>
      <c r="X577" s="299"/>
      <c r="Y577" s="299"/>
      <c r="Z577" s="299"/>
      <c r="AA577" s="299"/>
      <c r="AB577" s="299"/>
      <c r="AC577" s="299"/>
      <c r="AD577" s="299"/>
      <c r="AE577" s="299"/>
      <c r="AF577" s="299"/>
      <c r="AG577" s="299"/>
      <c r="AH577" s="299"/>
      <c r="AI577" s="299"/>
      <c r="AJ577" s="299"/>
      <c r="AK577" s="299"/>
      <c r="AL577" s="299"/>
      <c r="AM577" s="299"/>
      <c r="AN577" s="299"/>
      <c r="AO577" s="299"/>
      <c r="AP577" s="299"/>
      <c r="AQ577" s="299"/>
      <c r="AR577" s="299"/>
      <c r="AS577" s="299"/>
      <c r="AT577" s="299"/>
      <c r="AU577" s="299"/>
      <c r="AV577" s="299"/>
      <c r="AW577" s="299"/>
      <c r="AX577" s="299"/>
      <c r="AY577" s="299"/>
      <c r="AZ577" s="299"/>
      <c r="BA577" s="299"/>
      <c r="BB577" s="299"/>
      <c r="BC577" s="299"/>
      <c r="BD577" s="299"/>
      <c r="BE577" s="299"/>
      <c r="BF577" s="299"/>
      <c r="BG577" s="299"/>
      <c r="BH577" s="299"/>
      <c r="BI577" s="299"/>
      <c r="BJ577" s="299"/>
      <c r="BK577" s="299"/>
      <c r="BL577" s="299"/>
      <c r="BM577" s="299"/>
      <c r="BN577" s="299"/>
      <c r="BO577" s="299"/>
      <c r="BP577" s="299"/>
      <c r="BQ577" s="299"/>
      <c r="BR577" s="299"/>
      <c r="BS577" s="299"/>
      <c r="BT577" s="299"/>
      <c r="BU577" s="299"/>
      <c r="BV577" s="299"/>
      <c r="BW577" s="299"/>
      <c r="BX577" s="299"/>
      <c r="BY577" s="299"/>
      <c r="BZ577" s="299"/>
      <c r="CA577" s="299"/>
    </row>
    <row r="578" spans="1:79" x14ac:dyDescent="0.25">
      <c r="A578" s="299"/>
      <c r="B578" s="299"/>
      <c r="C578" s="299"/>
      <c r="D578" s="299"/>
      <c r="E578" s="299"/>
      <c r="F578" s="299"/>
      <c r="G578" s="299"/>
      <c r="H578" s="299"/>
      <c r="I578" s="299"/>
      <c r="J578" s="299"/>
      <c r="K578" s="299"/>
      <c r="L578" s="299"/>
      <c r="M578" s="299"/>
      <c r="N578" s="299"/>
      <c r="O578" s="299"/>
      <c r="P578" s="299"/>
      <c r="Q578" s="299"/>
      <c r="R578" s="299"/>
      <c r="S578" s="299"/>
      <c r="T578" s="299"/>
      <c r="U578" s="299"/>
      <c r="V578" s="299"/>
      <c r="W578" s="299"/>
      <c r="X578" s="299"/>
      <c r="Y578" s="299"/>
      <c r="Z578" s="299"/>
      <c r="AA578" s="299"/>
      <c r="AB578" s="299"/>
      <c r="AC578" s="299"/>
      <c r="AD578" s="299"/>
      <c r="AE578" s="299"/>
      <c r="AF578" s="299"/>
      <c r="AG578" s="299"/>
      <c r="AH578" s="299"/>
      <c r="AI578" s="299"/>
      <c r="AJ578" s="299"/>
      <c r="AK578" s="299"/>
      <c r="AL578" s="299"/>
      <c r="AM578" s="299"/>
      <c r="AN578" s="299"/>
      <c r="AO578" s="299"/>
      <c r="AP578" s="299"/>
      <c r="AQ578" s="299"/>
      <c r="AR578" s="299"/>
      <c r="AS578" s="299"/>
      <c r="AT578" s="299"/>
      <c r="AU578" s="299"/>
      <c r="AV578" s="299"/>
      <c r="AW578" s="299"/>
      <c r="AX578" s="299"/>
      <c r="AY578" s="299"/>
      <c r="AZ578" s="299"/>
      <c r="BA578" s="299"/>
      <c r="BB578" s="299"/>
      <c r="BC578" s="299"/>
      <c r="BD578" s="299"/>
      <c r="BE578" s="299"/>
      <c r="BF578" s="299"/>
      <c r="BG578" s="299"/>
      <c r="BH578" s="299"/>
      <c r="BI578" s="299"/>
      <c r="BJ578" s="299"/>
      <c r="BK578" s="299"/>
      <c r="BL578" s="299"/>
      <c r="BM578" s="299"/>
      <c r="BN578" s="299"/>
      <c r="BO578" s="299"/>
      <c r="BP578" s="299"/>
      <c r="BQ578" s="299"/>
      <c r="BR578" s="299"/>
      <c r="BS578" s="299"/>
      <c r="BT578" s="299"/>
      <c r="BU578" s="299"/>
      <c r="BV578" s="299"/>
      <c r="BW578" s="299"/>
      <c r="BX578" s="299"/>
      <c r="BY578" s="299"/>
      <c r="BZ578" s="299"/>
      <c r="CA578" s="299"/>
    </row>
    <row r="579" spans="1:79" x14ac:dyDescent="0.25">
      <c r="A579" s="299"/>
      <c r="B579" s="299"/>
      <c r="C579" s="299"/>
      <c r="D579" s="299"/>
      <c r="E579" s="299"/>
      <c r="F579" s="299"/>
      <c r="G579" s="299"/>
      <c r="H579" s="299"/>
      <c r="I579" s="299"/>
      <c r="J579" s="299"/>
      <c r="K579" s="299"/>
      <c r="L579" s="299"/>
      <c r="M579" s="299"/>
      <c r="N579" s="299"/>
      <c r="O579" s="299"/>
      <c r="P579" s="299"/>
      <c r="Q579" s="299"/>
      <c r="R579" s="299"/>
      <c r="S579" s="299"/>
      <c r="T579" s="299"/>
      <c r="U579" s="299"/>
      <c r="V579" s="299"/>
      <c r="W579" s="299"/>
      <c r="X579" s="299"/>
      <c r="Y579" s="299"/>
      <c r="Z579" s="299"/>
      <c r="AA579" s="299"/>
      <c r="AB579" s="299"/>
      <c r="AC579" s="299"/>
      <c r="AD579" s="299"/>
      <c r="AE579" s="299"/>
      <c r="AF579" s="299"/>
      <c r="AG579" s="299"/>
      <c r="AH579" s="299"/>
      <c r="AI579" s="299"/>
      <c r="AJ579" s="299"/>
      <c r="AK579" s="299"/>
      <c r="AL579" s="299"/>
      <c r="AM579" s="299"/>
      <c r="AN579" s="299"/>
      <c r="AO579" s="299"/>
      <c r="AP579" s="299"/>
      <c r="AQ579" s="299"/>
      <c r="AR579" s="299"/>
      <c r="AS579" s="299"/>
      <c r="AT579" s="299"/>
      <c r="AU579" s="299"/>
      <c r="AV579" s="299"/>
      <c r="AW579" s="299"/>
      <c r="AX579" s="299"/>
      <c r="AY579" s="299"/>
      <c r="AZ579" s="299"/>
      <c r="BA579" s="299"/>
      <c r="BB579" s="299"/>
      <c r="BC579" s="299"/>
      <c r="BD579" s="299"/>
      <c r="BE579" s="299"/>
      <c r="BF579" s="299"/>
      <c r="BG579" s="299"/>
      <c r="BH579" s="299"/>
      <c r="BI579" s="299"/>
      <c r="BJ579" s="299"/>
      <c r="BK579" s="299"/>
      <c r="BL579" s="299"/>
      <c r="BM579" s="299"/>
      <c r="BN579" s="299"/>
      <c r="BO579" s="299"/>
      <c r="BP579" s="299"/>
      <c r="BQ579" s="299"/>
      <c r="BR579" s="299"/>
      <c r="BS579" s="299"/>
      <c r="BT579" s="299"/>
      <c r="BU579" s="299"/>
      <c r="BV579" s="299"/>
      <c r="BW579" s="299"/>
      <c r="BX579" s="299"/>
      <c r="BY579" s="299"/>
      <c r="BZ579" s="299"/>
      <c r="CA579" s="299"/>
    </row>
    <row r="580" spans="1:79" x14ac:dyDescent="0.25">
      <c r="A580" s="299"/>
      <c r="B580" s="299"/>
      <c r="C580" s="299"/>
      <c r="D580" s="299"/>
      <c r="E580" s="299"/>
      <c r="F580" s="299"/>
      <c r="G580" s="299"/>
      <c r="H580" s="299"/>
      <c r="I580" s="299"/>
      <c r="J580" s="299"/>
      <c r="K580" s="299"/>
      <c r="L580" s="299"/>
      <c r="M580" s="299"/>
      <c r="N580" s="299"/>
      <c r="O580" s="299"/>
      <c r="P580" s="299"/>
      <c r="Q580" s="299"/>
      <c r="R580" s="299"/>
      <c r="S580" s="299"/>
      <c r="T580" s="299"/>
      <c r="U580" s="299"/>
      <c r="V580" s="299"/>
      <c r="W580" s="299"/>
      <c r="X580" s="299"/>
      <c r="Y580" s="299"/>
      <c r="Z580" s="299"/>
      <c r="AA580" s="299"/>
      <c r="AB580" s="299"/>
      <c r="AC580" s="299"/>
      <c r="AD580" s="299"/>
      <c r="AE580" s="299"/>
      <c r="AF580" s="299"/>
      <c r="AG580" s="299"/>
      <c r="AH580" s="299"/>
      <c r="AI580" s="299"/>
      <c r="AJ580" s="299"/>
      <c r="AK580" s="299"/>
      <c r="AL580" s="299"/>
      <c r="AM580" s="299"/>
      <c r="AN580" s="299"/>
      <c r="AO580" s="299"/>
      <c r="AP580" s="299"/>
      <c r="AQ580" s="299"/>
      <c r="AR580" s="299"/>
      <c r="AS580" s="299"/>
      <c r="AT580" s="299"/>
      <c r="AU580" s="299"/>
      <c r="AV580" s="299"/>
      <c r="AW580" s="299"/>
      <c r="AX580" s="299"/>
      <c r="AY580" s="299"/>
      <c r="AZ580" s="299"/>
      <c r="BA580" s="299"/>
      <c r="BB580" s="299"/>
      <c r="BC580" s="299"/>
      <c r="BD580" s="299"/>
      <c r="BE580" s="299"/>
      <c r="BF580" s="299"/>
      <c r="BG580" s="299"/>
      <c r="BH580" s="299"/>
      <c r="BI580" s="299"/>
      <c r="BJ580" s="299"/>
      <c r="BK580" s="299"/>
      <c r="BL580" s="299"/>
      <c r="BM580" s="299"/>
      <c r="BN580" s="299"/>
      <c r="BO580" s="299"/>
      <c r="BP580" s="299"/>
      <c r="BQ580" s="299"/>
      <c r="BR580" s="299"/>
      <c r="BS580" s="299"/>
      <c r="BT580" s="299"/>
      <c r="BU580" s="299"/>
      <c r="BV580" s="299"/>
      <c r="BW580" s="299"/>
      <c r="BX580" s="299"/>
      <c r="BY580" s="299"/>
      <c r="BZ580" s="299"/>
      <c r="CA580" s="299"/>
    </row>
    <row r="581" spans="1:79" x14ac:dyDescent="0.25">
      <c r="A581" s="299"/>
      <c r="B581" s="299"/>
      <c r="C581" s="299"/>
      <c r="D581" s="299"/>
      <c r="E581" s="299"/>
      <c r="F581" s="299"/>
      <c r="G581" s="299"/>
      <c r="H581" s="299"/>
      <c r="I581" s="299"/>
      <c r="J581" s="299"/>
      <c r="K581" s="299"/>
      <c r="L581" s="299"/>
      <c r="M581" s="299"/>
      <c r="N581" s="299"/>
      <c r="O581" s="299"/>
      <c r="P581" s="299"/>
      <c r="Q581" s="299"/>
      <c r="R581" s="299"/>
      <c r="S581" s="299"/>
      <c r="T581" s="299"/>
      <c r="U581" s="299"/>
      <c r="V581" s="299"/>
      <c r="W581" s="299"/>
      <c r="X581" s="299"/>
      <c r="Y581" s="299"/>
      <c r="Z581" s="299"/>
      <c r="AA581" s="299"/>
      <c r="AB581" s="299"/>
      <c r="AC581" s="299"/>
      <c r="AD581" s="299"/>
      <c r="AE581" s="299"/>
      <c r="AF581" s="299"/>
      <c r="AG581" s="299"/>
      <c r="AH581" s="299"/>
      <c r="AI581" s="299"/>
      <c r="AJ581" s="299"/>
      <c r="AK581" s="299"/>
      <c r="AL581" s="299"/>
      <c r="AM581" s="299"/>
      <c r="AN581" s="299"/>
      <c r="AO581" s="299"/>
      <c r="AP581" s="299"/>
      <c r="AQ581" s="299"/>
      <c r="AR581" s="299"/>
      <c r="AS581" s="299"/>
      <c r="AT581" s="299"/>
      <c r="AU581" s="299"/>
      <c r="AV581" s="299"/>
      <c r="AW581" s="299"/>
      <c r="AX581" s="299"/>
      <c r="AY581" s="299"/>
      <c r="AZ581" s="299"/>
      <c r="BA581" s="299"/>
      <c r="BB581" s="299"/>
      <c r="BC581" s="299"/>
      <c r="BD581" s="299"/>
      <c r="BE581" s="299"/>
      <c r="BF581" s="299"/>
      <c r="BG581" s="299"/>
      <c r="BH581" s="299"/>
      <c r="BI581" s="299"/>
      <c r="BJ581" s="299"/>
      <c r="BK581" s="299"/>
      <c r="BL581" s="299"/>
      <c r="BM581" s="299"/>
      <c r="BN581" s="299"/>
      <c r="BO581" s="299"/>
      <c r="BP581" s="299"/>
      <c r="BQ581" s="299"/>
      <c r="BR581" s="299"/>
      <c r="BS581" s="299"/>
      <c r="BT581" s="299"/>
      <c r="BU581" s="299"/>
      <c r="BV581" s="299"/>
      <c r="BW581" s="299"/>
      <c r="BX581" s="299"/>
      <c r="BY581" s="299"/>
      <c r="BZ581" s="299"/>
      <c r="CA581" s="299"/>
    </row>
    <row r="582" spans="1:79" x14ac:dyDescent="0.25">
      <c r="A582" s="299"/>
      <c r="B582" s="299"/>
      <c r="C582" s="299"/>
      <c r="D582" s="299"/>
      <c r="E582" s="299"/>
      <c r="F582" s="299"/>
      <c r="G582" s="299"/>
      <c r="H582" s="299"/>
      <c r="I582" s="299"/>
      <c r="J582" s="299"/>
      <c r="K582" s="299"/>
      <c r="L582" s="299"/>
      <c r="M582" s="299"/>
      <c r="N582" s="299"/>
      <c r="O582" s="299"/>
      <c r="P582" s="299"/>
      <c r="Q582" s="299"/>
      <c r="R582" s="299"/>
      <c r="S582" s="299"/>
      <c r="T582" s="299"/>
      <c r="U582" s="299"/>
      <c r="V582" s="299"/>
      <c r="W582" s="299"/>
      <c r="X582" s="299"/>
      <c r="Y582" s="299"/>
      <c r="Z582" s="299"/>
      <c r="AA582" s="299"/>
      <c r="AB582" s="299"/>
      <c r="AC582" s="299"/>
      <c r="AD582" s="299"/>
      <c r="AE582" s="299"/>
      <c r="AF582" s="299"/>
      <c r="AG582" s="299"/>
      <c r="AH582" s="299"/>
      <c r="AI582" s="299"/>
      <c r="AJ582" s="299"/>
      <c r="AK582" s="299"/>
      <c r="AL582" s="299"/>
      <c r="AM582" s="299"/>
      <c r="AN582" s="299"/>
      <c r="AO582" s="299"/>
      <c r="AP582" s="299"/>
      <c r="AQ582" s="299"/>
      <c r="AR582" s="299"/>
      <c r="AS582" s="299"/>
      <c r="AT582" s="299"/>
      <c r="AU582" s="299"/>
      <c r="AV582" s="299"/>
      <c r="AW582" s="299"/>
      <c r="AX582" s="299"/>
      <c r="AY582" s="299"/>
      <c r="AZ582" s="299"/>
      <c r="BA582" s="299"/>
      <c r="BB582" s="299"/>
      <c r="BC582" s="299"/>
      <c r="BD582" s="299"/>
      <c r="BE582" s="299"/>
      <c r="BF582" s="299"/>
      <c r="BG582" s="299"/>
      <c r="BH582" s="299"/>
      <c r="BI582" s="299"/>
      <c r="BJ582" s="299"/>
      <c r="BK582" s="299"/>
      <c r="BL582" s="299"/>
      <c r="BM582" s="299"/>
      <c r="BN582" s="299"/>
      <c r="BO582" s="299"/>
      <c r="BP582" s="299"/>
      <c r="BQ582" s="299"/>
      <c r="BR582" s="299"/>
      <c r="BS582" s="299"/>
      <c r="BT582" s="299"/>
      <c r="BU582" s="299"/>
      <c r="BV582" s="299"/>
      <c r="BW582" s="299"/>
      <c r="BX582" s="299"/>
      <c r="BY582" s="299"/>
      <c r="BZ582" s="299"/>
      <c r="CA582" s="299"/>
    </row>
    <row r="583" spans="1:79" x14ac:dyDescent="0.25">
      <c r="A583" s="299"/>
      <c r="B583" s="299"/>
      <c r="C583" s="299"/>
      <c r="D583" s="299"/>
      <c r="E583" s="299"/>
      <c r="F583" s="299"/>
      <c r="G583" s="299"/>
      <c r="H583" s="299"/>
      <c r="I583" s="299"/>
      <c r="J583" s="299"/>
      <c r="K583" s="299"/>
      <c r="L583" s="299"/>
      <c r="M583" s="299"/>
      <c r="N583" s="299"/>
      <c r="O583" s="299"/>
      <c r="P583" s="299"/>
      <c r="Q583" s="299"/>
      <c r="R583" s="299"/>
      <c r="S583" s="299"/>
      <c r="T583" s="299"/>
      <c r="U583" s="299"/>
      <c r="V583" s="299"/>
      <c r="W583" s="299"/>
      <c r="X583" s="299"/>
      <c r="Y583" s="299"/>
      <c r="Z583" s="299"/>
      <c r="AA583" s="299"/>
      <c r="AB583" s="299"/>
      <c r="AC583" s="299"/>
      <c r="AD583" s="299"/>
      <c r="AE583" s="299"/>
      <c r="AF583" s="299"/>
      <c r="AG583" s="299"/>
      <c r="AH583" s="299"/>
      <c r="AI583" s="299"/>
      <c r="AJ583" s="299"/>
      <c r="AK583" s="299"/>
      <c r="AL583" s="299"/>
      <c r="AM583" s="299"/>
      <c r="AN583" s="299"/>
      <c r="AO583" s="299"/>
      <c r="AP583" s="299"/>
      <c r="AQ583" s="299"/>
      <c r="AR583" s="299"/>
      <c r="AS583" s="299"/>
      <c r="AT583" s="299"/>
      <c r="AU583" s="299"/>
      <c r="AV583" s="299"/>
      <c r="AW583" s="299"/>
      <c r="AX583" s="299"/>
      <c r="AY583" s="299"/>
      <c r="AZ583" s="299"/>
      <c r="BA583" s="299"/>
      <c r="BB583" s="299"/>
      <c r="BC583" s="299"/>
      <c r="BD583" s="299"/>
      <c r="BE583" s="299"/>
      <c r="BF583" s="299"/>
      <c r="BG583" s="299"/>
      <c r="BH583" s="299"/>
      <c r="BI583" s="299"/>
      <c r="BJ583" s="299"/>
      <c r="BK583" s="299"/>
      <c r="BL583" s="299"/>
      <c r="BM583" s="299"/>
      <c r="BN583" s="299"/>
      <c r="BO583" s="299"/>
      <c r="BP583" s="299"/>
      <c r="BQ583" s="299"/>
      <c r="BR583" s="299"/>
      <c r="BS583" s="299"/>
      <c r="BT583" s="299"/>
      <c r="BU583" s="299"/>
      <c r="BV583" s="299"/>
      <c r="BW583" s="299"/>
      <c r="BX583" s="299"/>
      <c r="BY583" s="299"/>
      <c r="BZ583" s="299"/>
      <c r="CA583" s="299"/>
    </row>
    <row r="584" spans="1:79" x14ac:dyDescent="0.25">
      <c r="A584" s="299"/>
      <c r="B584" s="299"/>
      <c r="C584" s="299"/>
      <c r="D584" s="299"/>
      <c r="E584" s="299"/>
      <c r="F584" s="299"/>
      <c r="G584" s="299"/>
      <c r="H584" s="299"/>
      <c r="I584" s="299"/>
      <c r="J584" s="299"/>
      <c r="K584" s="299"/>
      <c r="L584" s="299"/>
      <c r="M584" s="299"/>
      <c r="N584" s="299"/>
      <c r="O584" s="299"/>
      <c r="P584" s="299"/>
      <c r="Q584" s="299"/>
      <c r="R584" s="299"/>
      <c r="S584" s="299"/>
      <c r="T584" s="299"/>
      <c r="U584" s="299"/>
      <c r="V584" s="299"/>
      <c r="W584" s="299"/>
      <c r="X584" s="299"/>
      <c r="Y584" s="299"/>
      <c r="Z584" s="299"/>
      <c r="AA584" s="299"/>
      <c r="AB584" s="299"/>
      <c r="AC584" s="299"/>
      <c r="AD584" s="299"/>
      <c r="AE584" s="299"/>
      <c r="AF584" s="299"/>
      <c r="AG584" s="299"/>
      <c r="AH584" s="299"/>
      <c r="AI584" s="299"/>
      <c r="AJ584" s="299"/>
      <c r="AK584" s="299"/>
      <c r="AL584" s="299"/>
      <c r="AM584" s="299"/>
      <c r="AN584" s="299"/>
      <c r="AO584" s="299"/>
      <c r="AP584" s="299"/>
      <c r="AQ584" s="299"/>
      <c r="AR584" s="299"/>
      <c r="AS584" s="299"/>
      <c r="AT584" s="299"/>
      <c r="AU584" s="299"/>
      <c r="AV584" s="299"/>
      <c r="AW584" s="299"/>
      <c r="AX584" s="299"/>
      <c r="AY584" s="299"/>
      <c r="AZ584" s="299"/>
      <c r="BA584" s="299"/>
      <c r="BB584" s="299"/>
      <c r="BC584" s="299"/>
      <c r="BD584" s="299"/>
      <c r="BE584" s="299"/>
      <c r="BF584" s="299"/>
      <c r="BG584" s="299"/>
      <c r="BH584" s="299"/>
      <c r="BI584" s="299"/>
      <c r="BJ584" s="299"/>
      <c r="BK584" s="299"/>
      <c r="BL584" s="299"/>
      <c r="BM584" s="299"/>
      <c r="BN584" s="299"/>
      <c r="BO584" s="299"/>
      <c r="BP584" s="299"/>
      <c r="BQ584" s="299"/>
      <c r="BR584" s="299"/>
      <c r="BS584" s="299"/>
      <c r="BT584" s="299"/>
      <c r="BU584" s="299"/>
      <c r="BV584" s="299"/>
      <c r="BW584" s="299"/>
      <c r="BX584" s="299"/>
      <c r="BY584" s="299"/>
      <c r="BZ584" s="299"/>
      <c r="CA584" s="299"/>
    </row>
    <row r="585" spans="1:79" x14ac:dyDescent="0.25">
      <c r="A585" s="299"/>
      <c r="B585" s="299"/>
      <c r="C585" s="299"/>
      <c r="D585" s="299"/>
      <c r="E585" s="299"/>
      <c r="F585" s="299"/>
      <c r="G585" s="299"/>
      <c r="H585" s="299"/>
      <c r="I585" s="299"/>
      <c r="J585" s="299"/>
      <c r="K585" s="299"/>
      <c r="L585" s="299"/>
      <c r="M585" s="299"/>
      <c r="N585" s="299"/>
      <c r="O585" s="299"/>
      <c r="P585" s="299"/>
      <c r="Q585" s="299"/>
      <c r="R585" s="299"/>
      <c r="S585" s="299"/>
      <c r="T585" s="299"/>
      <c r="U585" s="299"/>
      <c r="V585" s="299"/>
      <c r="W585" s="299"/>
      <c r="X585" s="299"/>
      <c r="Y585" s="299"/>
      <c r="Z585" s="299"/>
      <c r="AA585" s="299"/>
      <c r="AB585" s="299"/>
      <c r="AC585" s="299"/>
      <c r="AD585" s="299"/>
      <c r="AE585" s="299"/>
      <c r="AF585" s="299"/>
      <c r="AG585" s="299"/>
      <c r="AH585" s="299"/>
      <c r="AI585" s="299"/>
      <c r="AJ585" s="299"/>
      <c r="AK585" s="299"/>
      <c r="AL585" s="299"/>
      <c r="AM585" s="299"/>
      <c r="AN585" s="299"/>
      <c r="AO585" s="299"/>
      <c r="AP585" s="299"/>
      <c r="AQ585" s="299"/>
      <c r="AR585" s="299"/>
      <c r="AS585" s="299"/>
      <c r="AT585" s="299"/>
      <c r="AU585" s="299"/>
      <c r="AV585" s="299"/>
      <c r="AW585" s="299"/>
      <c r="AX585" s="299"/>
      <c r="AY585" s="299"/>
      <c r="AZ585" s="299"/>
      <c r="BA585" s="299"/>
      <c r="BB585" s="299"/>
      <c r="BC585" s="299"/>
      <c r="BD585" s="299"/>
      <c r="BE585" s="299"/>
      <c r="BF585" s="299"/>
      <c r="BG585" s="299"/>
      <c r="BH585" s="299"/>
      <c r="BI585" s="299"/>
      <c r="BJ585" s="299"/>
      <c r="BK585" s="299"/>
      <c r="BL585" s="299"/>
      <c r="BM585" s="299"/>
      <c r="BN585" s="299"/>
      <c r="BO585" s="299"/>
      <c r="BP585" s="299"/>
      <c r="BQ585" s="299"/>
      <c r="BR585" s="299"/>
      <c r="BS585" s="299"/>
      <c r="BT585" s="299"/>
      <c r="BU585" s="299"/>
      <c r="BV585" s="299"/>
      <c r="BW585" s="299"/>
      <c r="BX585" s="299"/>
      <c r="BY585" s="299"/>
      <c r="BZ585" s="299"/>
      <c r="CA585" s="299"/>
    </row>
    <row r="586" spans="1:79" x14ac:dyDescent="0.25">
      <c r="A586" s="299"/>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299"/>
      <c r="AE586" s="299"/>
      <c r="AF586" s="299"/>
      <c r="AG586" s="299"/>
      <c r="AH586" s="299"/>
      <c r="AI586" s="299"/>
      <c r="AJ586" s="299"/>
      <c r="AK586" s="299"/>
      <c r="AL586" s="299"/>
      <c r="AM586" s="299"/>
      <c r="AN586" s="299"/>
      <c r="AO586" s="299"/>
      <c r="AP586" s="299"/>
      <c r="AQ586" s="299"/>
      <c r="AR586" s="299"/>
      <c r="AS586" s="299"/>
      <c r="AT586" s="299"/>
      <c r="AU586" s="299"/>
      <c r="AV586" s="299"/>
      <c r="AW586" s="299"/>
      <c r="AX586" s="299"/>
      <c r="AY586" s="299"/>
      <c r="AZ586" s="299"/>
      <c r="BA586" s="299"/>
      <c r="BB586" s="299"/>
      <c r="BC586" s="299"/>
      <c r="BD586" s="299"/>
      <c r="BE586" s="299"/>
      <c r="BF586" s="299"/>
      <c r="BG586" s="299"/>
      <c r="BH586" s="299"/>
      <c r="BI586" s="299"/>
      <c r="BJ586" s="299"/>
      <c r="BK586" s="299"/>
      <c r="BL586" s="299"/>
      <c r="BM586" s="299"/>
      <c r="BN586" s="299"/>
      <c r="BO586" s="299"/>
      <c r="BP586" s="299"/>
      <c r="BQ586" s="299"/>
      <c r="BR586" s="299"/>
      <c r="BS586" s="299"/>
      <c r="BT586" s="299"/>
      <c r="BU586" s="299"/>
      <c r="BV586" s="299"/>
      <c r="BW586" s="299"/>
      <c r="BX586" s="299"/>
      <c r="BY586" s="299"/>
      <c r="BZ586" s="299"/>
      <c r="CA586" s="299"/>
    </row>
    <row r="587" spans="1:79" x14ac:dyDescent="0.25">
      <c r="A587" s="299"/>
      <c r="B587" s="299"/>
      <c r="C587" s="299"/>
      <c r="D587" s="299"/>
      <c r="E587" s="299"/>
      <c r="F587" s="299"/>
      <c r="G587" s="299"/>
      <c r="H587" s="299"/>
      <c r="I587" s="299"/>
      <c r="J587" s="299"/>
      <c r="K587" s="299"/>
      <c r="L587" s="299"/>
      <c r="M587" s="299"/>
      <c r="N587" s="299"/>
      <c r="O587" s="299"/>
      <c r="P587" s="299"/>
      <c r="Q587" s="299"/>
      <c r="R587" s="299"/>
      <c r="S587" s="299"/>
      <c r="T587" s="299"/>
      <c r="U587" s="299"/>
      <c r="V587" s="299"/>
      <c r="W587" s="299"/>
      <c r="X587" s="299"/>
      <c r="Y587" s="299"/>
      <c r="Z587" s="299"/>
      <c r="AA587" s="299"/>
      <c r="AB587" s="299"/>
      <c r="AC587" s="299"/>
      <c r="AD587" s="299"/>
      <c r="AE587" s="299"/>
      <c r="AF587" s="299"/>
      <c r="AG587" s="299"/>
      <c r="AH587" s="299"/>
      <c r="AI587" s="299"/>
      <c r="AJ587" s="299"/>
      <c r="AK587" s="299"/>
      <c r="AL587" s="299"/>
      <c r="AM587" s="299"/>
      <c r="AN587" s="299"/>
      <c r="AO587" s="299"/>
      <c r="AP587" s="299"/>
      <c r="AQ587" s="299"/>
      <c r="AR587" s="299"/>
      <c r="AS587" s="299"/>
      <c r="AT587" s="299"/>
      <c r="AU587" s="299"/>
      <c r="AV587" s="299"/>
      <c r="AW587" s="299"/>
      <c r="AX587" s="299"/>
      <c r="AY587" s="299"/>
      <c r="AZ587" s="299"/>
      <c r="BA587" s="299"/>
      <c r="BB587" s="299"/>
      <c r="BC587" s="299"/>
      <c r="BD587" s="299"/>
      <c r="BE587" s="299"/>
      <c r="BF587" s="299"/>
      <c r="BG587" s="299"/>
      <c r="BH587" s="299"/>
      <c r="BI587" s="299"/>
      <c r="BJ587" s="299"/>
      <c r="BK587" s="299"/>
      <c r="BL587" s="299"/>
      <c r="BM587" s="299"/>
      <c r="BN587" s="299"/>
      <c r="BO587" s="299"/>
      <c r="BP587" s="299"/>
      <c r="BQ587" s="299"/>
      <c r="BR587" s="299"/>
      <c r="BS587" s="299"/>
      <c r="BT587" s="299"/>
      <c r="BU587" s="299"/>
      <c r="BV587" s="299"/>
      <c r="BW587" s="299"/>
      <c r="BX587" s="299"/>
      <c r="BY587" s="299"/>
      <c r="BZ587" s="299"/>
      <c r="CA587" s="299"/>
    </row>
    <row r="588" spans="1:79" x14ac:dyDescent="0.25">
      <c r="A588" s="299"/>
      <c r="B588" s="299"/>
      <c r="C588" s="299"/>
      <c r="D588" s="299"/>
      <c r="E588" s="299"/>
      <c r="F588" s="299"/>
      <c r="G588" s="299"/>
      <c r="H588" s="299"/>
      <c r="I588" s="299"/>
      <c r="J588" s="299"/>
      <c r="K588" s="299"/>
      <c r="L588" s="299"/>
      <c r="M588" s="299"/>
      <c r="N588" s="299"/>
      <c r="O588" s="299"/>
      <c r="P588" s="299"/>
      <c r="Q588" s="299"/>
      <c r="R588" s="299"/>
      <c r="S588" s="299"/>
      <c r="T588" s="299"/>
      <c r="U588" s="299"/>
      <c r="V588" s="299"/>
      <c r="W588" s="299"/>
      <c r="X588" s="299"/>
      <c r="Y588" s="299"/>
      <c r="Z588" s="299"/>
      <c r="AA588" s="299"/>
      <c r="AB588" s="299"/>
      <c r="AC588" s="299"/>
      <c r="AD588" s="299"/>
      <c r="AE588" s="299"/>
      <c r="AF588" s="299"/>
      <c r="AG588" s="299"/>
      <c r="AH588" s="299"/>
      <c r="AI588" s="299"/>
      <c r="AJ588" s="299"/>
      <c r="AK588" s="299"/>
      <c r="AL588" s="299"/>
      <c r="AM588" s="299"/>
      <c r="AN588" s="299"/>
      <c r="AO588" s="299"/>
      <c r="AP588" s="299"/>
      <c r="AQ588" s="299"/>
      <c r="AR588" s="299"/>
      <c r="AS588" s="299"/>
      <c r="AT588" s="299"/>
      <c r="AU588" s="299"/>
      <c r="AV588" s="299"/>
      <c r="AW588" s="299"/>
      <c r="AX588" s="299"/>
      <c r="AY588" s="299"/>
      <c r="AZ588" s="299"/>
      <c r="BA588" s="299"/>
      <c r="BB588" s="299"/>
      <c r="BC588" s="299"/>
      <c r="BD588" s="299"/>
      <c r="BE588" s="299"/>
      <c r="BF588" s="299"/>
      <c r="BG588" s="299"/>
      <c r="BH588" s="299"/>
      <c r="BI588" s="299"/>
      <c r="BJ588" s="299"/>
      <c r="BK588" s="299"/>
      <c r="BL588" s="299"/>
      <c r="BM588" s="299"/>
      <c r="BN588" s="299"/>
      <c r="BO588" s="299"/>
      <c r="BP588" s="299"/>
      <c r="BQ588" s="299"/>
      <c r="BR588" s="299"/>
      <c r="BS588" s="299"/>
      <c r="BT588" s="299"/>
      <c r="BU588" s="299"/>
      <c r="BV588" s="299"/>
      <c r="BW588" s="299"/>
      <c r="BX588" s="299"/>
      <c r="BY588" s="299"/>
      <c r="BZ588" s="299"/>
      <c r="CA588" s="299"/>
    </row>
    <row r="589" spans="1:79" x14ac:dyDescent="0.25">
      <c r="A589" s="299"/>
      <c r="B589" s="299"/>
      <c r="C589" s="299"/>
      <c r="D589" s="299"/>
      <c r="E589" s="299"/>
      <c r="F589" s="299"/>
      <c r="G589" s="299"/>
      <c r="H589" s="299"/>
      <c r="I589" s="299"/>
      <c r="J589" s="299"/>
      <c r="K589" s="299"/>
      <c r="L589" s="299"/>
      <c r="M589" s="299"/>
      <c r="N589" s="299"/>
      <c r="O589" s="299"/>
      <c r="P589" s="299"/>
      <c r="Q589" s="299"/>
      <c r="R589" s="299"/>
      <c r="S589" s="299"/>
      <c r="T589" s="299"/>
      <c r="U589" s="299"/>
      <c r="V589" s="299"/>
      <c r="W589" s="299"/>
      <c r="X589" s="299"/>
      <c r="Y589" s="299"/>
      <c r="Z589" s="299"/>
      <c r="AA589" s="299"/>
      <c r="AB589" s="299"/>
      <c r="AC589" s="299"/>
      <c r="AD589" s="299"/>
      <c r="AE589" s="299"/>
      <c r="AF589" s="299"/>
      <c r="AG589" s="299"/>
      <c r="AH589" s="299"/>
      <c r="AI589" s="299"/>
      <c r="AJ589" s="299"/>
      <c r="AK589" s="299"/>
      <c r="AL589" s="299"/>
      <c r="AM589" s="299"/>
      <c r="AN589" s="299"/>
      <c r="AO589" s="299"/>
      <c r="AP589" s="299"/>
      <c r="AQ589" s="299"/>
      <c r="AR589" s="299"/>
      <c r="AS589" s="299"/>
      <c r="AT589" s="299"/>
      <c r="AU589" s="299"/>
      <c r="AV589" s="299"/>
      <c r="AW589" s="299"/>
      <c r="AX589" s="299"/>
      <c r="AY589" s="299"/>
      <c r="AZ589" s="299"/>
      <c r="BA589" s="299"/>
      <c r="BB589" s="299"/>
      <c r="BC589" s="299"/>
      <c r="BD589" s="299"/>
      <c r="BE589" s="299"/>
      <c r="BF589" s="299"/>
      <c r="BG589" s="299"/>
      <c r="BH589" s="299"/>
      <c r="BI589" s="299"/>
      <c r="BJ589" s="299"/>
      <c r="BK589" s="299"/>
      <c r="BL589" s="299"/>
      <c r="BM589" s="299"/>
      <c r="BN589" s="299"/>
      <c r="BO589" s="299"/>
      <c r="BP589" s="299"/>
      <c r="BQ589" s="299"/>
      <c r="BR589" s="299"/>
      <c r="BS589" s="299"/>
      <c r="BT589" s="299"/>
      <c r="BU589" s="299"/>
      <c r="BV589" s="299"/>
      <c r="BW589" s="299"/>
      <c r="BX589" s="299"/>
      <c r="BY589" s="299"/>
      <c r="BZ589" s="299"/>
      <c r="CA589" s="299"/>
    </row>
    <row r="590" spans="1:79" x14ac:dyDescent="0.25">
      <c r="A590" s="299"/>
      <c r="B590" s="299"/>
      <c r="C590" s="299"/>
      <c r="D590" s="299"/>
      <c r="E590" s="299"/>
      <c r="F590" s="299"/>
      <c r="G590" s="299"/>
      <c r="H590" s="299"/>
      <c r="I590" s="299"/>
      <c r="J590" s="299"/>
      <c r="K590" s="299"/>
      <c r="L590" s="299"/>
      <c r="M590" s="299"/>
      <c r="N590" s="299"/>
      <c r="O590" s="299"/>
      <c r="P590" s="299"/>
      <c r="Q590" s="299"/>
      <c r="R590" s="299"/>
      <c r="S590" s="299"/>
      <c r="T590" s="299"/>
      <c r="U590" s="299"/>
      <c r="V590" s="299"/>
      <c r="W590" s="299"/>
      <c r="X590" s="299"/>
      <c r="Y590" s="299"/>
      <c r="Z590" s="299"/>
      <c r="AA590" s="299"/>
      <c r="AB590" s="299"/>
      <c r="AC590" s="299"/>
      <c r="AD590" s="299"/>
      <c r="AE590" s="299"/>
      <c r="AF590" s="299"/>
      <c r="AG590" s="299"/>
      <c r="AH590" s="299"/>
      <c r="AI590" s="299"/>
      <c r="AJ590" s="299"/>
      <c r="AK590" s="299"/>
      <c r="AL590" s="299"/>
      <c r="AM590" s="299"/>
      <c r="AN590" s="299"/>
      <c r="AO590" s="299"/>
      <c r="AP590" s="299"/>
      <c r="AQ590" s="299"/>
      <c r="AR590" s="299"/>
      <c r="AS590" s="299"/>
      <c r="AT590" s="299"/>
      <c r="AU590" s="299"/>
      <c r="AV590" s="299"/>
      <c r="AW590" s="299"/>
      <c r="AX590" s="299"/>
      <c r="AY590" s="299"/>
      <c r="AZ590" s="299"/>
      <c r="BA590" s="299"/>
      <c r="BB590" s="299"/>
      <c r="BC590" s="299"/>
      <c r="BD590" s="299"/>
      <c r="BE590" s="299"/>
      <c r="BF590" s="299"/>
      <c r="BG590" s="299"/>
      <c r="BH590" s="299"/>
      <c r="BI590" s="299"/>
      <c r="BJ590" s="299"/>
      <c r="BK590" s="299"/>
      <c r="BL590" s="299"/>
      <c r="BM590" s="299"/>
      <c r="BN590" s="299"/>
      <c r="BO590" s="299"/>
      <c r="BP590" s="299"/>
      <c r="BQ590" s="299"/>
      <c r="BR590" s="299"/>
      <c r="BS590" s="299"/>
      <c r="BT590" s="299"/>
      <c r="BU590" s="299"/>
      <c r="BV590" s="299"/>
      <c r="BW590" s="299"/>
      <c r="BX590" s="299"/>
      <c r="BY590" s="299"/>
      <c r="BZ590" s="299"/>
      <c r="CA590" s="299"/>
    </row>
    <row r="591" spans="1:79" x14ac:dyDescent="0.25">
      <c r="A591" s="299"/>
      <c r="B591" s="299"/>
      <c r="C591" s="299"/>
      <c r="D591" s="299"/>
      <c r="E591" s="299"/>
      <c r="F591" s="299"/>
      <c r="G591" s="299"/>
      <c r="H591" s="299"/>
      <c r="I591" s="299"/>
      <c r="J591" s="299"/>
      <c r="K591" s="299"/>
      <c r="L591" s="299"/>
      <c r="M591" s="299"/>
      <c r="N591" s="299"/>
      <c r="O591" s="299"/>
      <c r="P591" s="299"/>
      <c r="Q591" s="299"/>
      <c r="R591" s="299"/>
      <c r="S591" s="299"/>
      <c r="T591" s="299"/>
      <c r="U591" s="299"/>
      <c r="V591" s="299"/>
      <c r="W591" s="299"/>
      <c r="X591" s="299"/>
      <c r="Y591" s="299"/>
      <c r="Z591" s="299"/>
      <c r="AA591" s="299"/>
      <c r="AB591" s="299"/>
      <c r="AC591" s="299"/>
      <c r="AD591" s="299"/>
      <c r="AE591" s="299"/>
      <c r="AF591" s="299"/>
      <c r="AG591" s="299"/>
      <c r="AH591" s="299"/>
      <c r="AI591" s="299"/>
      <c r="AJ591" s="299"/>
      <c r="AK591" s="299"/>
      <c r="AL591" s="299"/>
      <c r="AM591" s="299"/>
      <c r="AN591" s="299"/>
      <c r="AO591" s="299"/>
      <c r="AP591" s="299"/>
      <c r="AQ591" s="299"/>
      <c r="AR591" s="299"/>
      <c r="AS591" s="299"/>
      <c r="AT591" s="299"/>
      <c r="AU591" s="299"/>
      <c r="AV591" s="299"/>
      <c r="AW591" s="299"/>
      <c r="AX591" s="299"/>
      <c r="AY591" s="299"/>
      <c r="AZ591" s="299"/>
      <c r="BA591" s="299"/>
      <c r="BB591" s="299"/>
      <c r="BC591" s="299"/>
      <c r="BD591" s="299"/>
      <c r="BE591" s="299"/>
      <c r="BF591" s="299"/>
      <c r="BG591" s="299"/>
      <c r="BH591" s="299"/>
      <c r="BI591" s="299"/>
      <c r="BJ591" s="299"/>
      <c r="BK591" s="299"/>
      <c r="BL591" s="299"/>
      <c r="BM591" s="299"/>
      <c r="BN591" s="299"/>
      <c r="BO591" s="299"/>
      <c r="BP591" s="299"/>
      <c r="BQ591" s="299"/>
      <c r="BR591" s="299"/>
      <c r="BS591" s="299"/>
      <c r="BT591" s="299"/>
      <c r="BU591" s="299"/>
      <c r="BV591" s="299"/>
      <c r="BW591" s="299"/>
      <c r="BX591" s="299"/>
      <c r="BY591" s="299"/>
      <c r="BZ591" s="299"/>
      <c r="CA591" s="299"/>
    </row>
    <row r="592" spans="1:79" x14ac:dyDescent="0.25">
      <c r="A592" s="299"/>
      <c r="B592" s="299"/>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c r="AA592" s="299"/>
      <c r="AB592" s="299"/>
      <c r="AC592" s="299"/>
      <c r="AD592" s="299"/>
      <c r="AE592" s="299"/>
      <c r="AF592" s="299"/>
      <c r="AG592" s="299"/>
      <c r="AH592" s="299"/>
      <c r="AI592" s="299"/>
      <c r="AJ592" s="299"/>
      <c r="AK592" s="299"/>
      <c r="AL592" s="299"/>
      <c r="AM592" s="299"/>
      <c r="AN592" s="299"/>
      <c r="AO592" s="299"/>
      <c r="AP592" s="299"/>
      <c r="AQ592" s="299"/>
      <c r="AR592" s="299"/>
      <c r="AS592" s="299"/>
      <c r="AT592" s="299"/>
      <c r="AU592" s="299"/>
      <c r="AV592" s="299"/>
      <c r="AW592" s="299"/>
      <c r="AX592" s="299"/>
      <c r="AY592" s="299"/>
      <c r="AZ592" s="299"/>
      <c r="BA592" s="299"/>
      <c r="BB592" s="299"/>
      <c r="BC592" s="299"/>
      <c r="BD592" s="299"/>
      <c r="BE592" s="299"/>
      <c r="BF592" s="299"/>
      <c r="BG592" s="299"/>
      <c r="BH592" s="299"/>
      <c r="BI592" s="299"/>
      <c r="BJ592" s="299"/>
      <c r="BK592" s="299"/>
      <c r="BL592" s="299"/>
      <c r="BM592" s="299"/>
      <c r="BN592" s="299"/>
      <c r="BO592" s="299"/>
      <c r="BP592" s="299"/>
      <c r="BQ592" s="299"/>
      <c r="BR592" s="299"/>
      <c r="BS592" s="299"/>
      <c r="BT592" s="299"/>
      <c r="BU592" s="299"/>
      <c r="BV592" s="299"/>
      <c r="BW592" s="299"/>
      <c r="BX592" s="299"/>
      <c r="BY592" s="299"/>
      <c r="BZ592" s="299"/>
      <c r="CA592" s="299"/>
    </row>
    <row r="593" spans="1:79" x14ac:dyDescent="0.25">
      <c r="A593" s="299"/>
      <c r="B593" s="299"/>
      <c r="C593" s="299"/>
      <c r="D593" s="299"/>
      <c r="E593" s="299"/>
      <c r="F593" s="299"/>
      <c r="G593" s="299"/>
      <c r="H593" s="299"/>
      <c r="I593" s="299"/>
      <c r="J593" s="299"/>
      <c r="K593" s="299"/>
      <c r="L593" s="299"/>
      <c r="M593" s="299"/>
      <c r="N593" s="299"/>
      <c r="O593" s="299"/>
      <c r="P593" s="299"/>
      <c r="Q593" s="299"/>
      <c r="R593" s="299"/>
      <c r="S593" s="299"/>
      <c r="T593" s="299"/>
      <c r="U593" s="299"/>
      <c r="V593" s="299"/>
      <c r="W593" s="299"/>
      <c r="X593" s="299"/>
      <c r="Y593" s="299"/>
      <c r="Z593" s="299"/>
      <c r="AA593" s="299"/>
      <c r="AB593" s="299"/>
      <c r="AC593" s="299"/>
      <c r="AD593" s="299"/>
      <c r="AE593" s="299"/>
      <c r="AF593" s="299"/>
      <c r="AG593" s="299"/>
      <c r="AH593" s="299"/>
      <c r="AI593" s="299"/>
      <c r="AJ593" s="299"/>
      <c r="AK593" s="299"/>
      <c r="AL593" s="299"/>
      <c r="AM593" s="299"/>
      <c r="AN593" s="299"/>
      <c r="AO593" s="299"/>
      <c r="AP593" s="299"/>
      <c r="AQ593" s="299"/>
      <c r="AR593" s="299"/>
      <c r="AS593" s="299"/>
      <c r="AT593" s="299"/>
      <c r="AU593" s="299"/>
      <c r="AV593" s="299"/>
      <c r="AW593" s="299"/>
      <c r="AX593" s="299"/>
      <c r="AY593" s="299"/>
      <c r="AZ593" s="299"/>
      <c r="BA593" s="299"/>
      <c r="BB593" s="299"/>
      <c r="BC593" s="299"/>
      <c r="BD593" s="299"/>
      <c r="BE593" s="299"/>
      <c r="BF593" s="299"/>
      <c r="BG593" s="299"/>
      <c r="BH593" s="299"/>
      <c r="BI593" s="299"/>
      <c r="BJ593" s="299"/>
      <c r="BK593" s="299"/>
      <c r="BL593" s="299"/>
      <c r="BM593" s="299"/>
      <c r="BN593" s="299"/>
      <c r="BO593" s="299"/>
      <c r="BP593" s="299"/>
      <c r="BQ593" s="299"/>
      <c r="BR593" s="299"/>
      <c r="BS593" s="299"/>
      <c r="BT593" s="299"/>
      <c r="BU593" s="299"/>
      <c r="BV593" s="299"/>
      <c r="BW593" s="299"/>
      <c r="BX593" s="299"/>
      <c r="BY593" s="299"/>
      <c r="BZ593" s="299"/>
      <c r="CA593" s="299"/>
    </row>
    <row r="594" spans="1:79" x14ac:dyDescent="0.25">
      <c r="A594" s="299"/>
      <c r="B594" s="299"/>
      <c r="C594" s="299"/>
      <c r="D594" s="299"/>
      <c r="E594" s="299"/>
      <c r="F594" s="299"/>
      <c r="G594" s="299"/>
      <c r="H594" s="299"/>
      <c r="I594" s="299"/>
      <c r="J594" s="299"/>
      <c r="K594" s="299"/>
      <c r="L594" s="299"/>
      <c r="M594" s="299"/>
      <c r="N594" s="299"/>
      <c r="O594" s="299"/>
      <c r="P594" s="299"/>
      <c r="Q594" s="299"/>
      <c r="R594" s="299"/>
      <c r="S594" s="299"/>
      <c r="T594" s="299"/>
      <c r="U594" s="299"/>
      <c r="V594" s="299"/>
      <c r="W594" s="299"/>
      <c r="X594" s="299"/>
      <c r="Y594" s="299"/>
      <c r="Z594" s="299"/>
      <c r="AA594" s="299"/>
      <c r="AB594" s="299"/>
      <c r="AC594" s="299"/>
      <c r="AD594" s="299"/>
      <c r="AE594" s="299"/>
      <c r="AF594" s="299"/>
      <c r="AG594" s="299"/>
      <c r="AH594" s="299"/>
      <c r="AI594" s="299"/>
      <c r="AJ594" s="299"/>
      <c r="AK594" s="299"/>
      <c r="AL594" s="299"/>
      <c r="AM594" s="299"/>
      <c r="AN594" s="299"/>
      <c r="AO594" s="299"/>
      <c r="AP594" s="299"/>
      <c r="AQ594" s="299"/>
      <c r="AR594" s="299"/>
      <c r="AS594" s="299"/>
      <c r="AT594" s="299"/>
      <c r="AU594" s="299"/>
      <c r="AV594" s="299"/>
      <c r="AW594" s="299"/>
      <c r="AX594" s="299"/>
      <c r="AY594" s="299"/>
      <c r="AZ594" s="299"/>
      <c r="BA594" s="299"/>
      <c r="BB594" s="299"/>
      <c r="BC594" s="299"/>
      <c r="BD594" s="299"/>
      <c r="BE594" s="299"/>
      <c r="BF594" s="299"/>
      <c r="BG594" s="299"/>
      <c r="BH594" s="299"/>
      <c r="BI594" s="299"/>
      <c r="BJ594" s="299"/>
      <c r="BK594" s="299"/>
      <c r="BL594" s="299"/>
      <c r="BM594" s="299"/>
      <c r="BN594" s="299"/>
      <c r="BO594" s="299"/>
      <c r="BP594" s="299"/>
      <c r="BQ594" s="299"/>
      <c r="BR594" s="299"/>
      <c r="BS594" s="299"/>
      <c r="BT594" s="299"/>
      <c r="BU594" s="299"/>
      <c r="BV594" s="299"/>
      <c r="BW594" s="299"/>
      <c r="BX594" s="299"/>
      <c r="BY594" s="299"/>
      <c r="BZ594" s="299"/>
      <c r="CA594" s="299"/>
    </row>
    <row r="595" spans="1:79" x14ac:dyDescent="0.25">
      <c r="A595" s="299"/>
      <c r="B595" s="299"/>
      <c r="C595" s="299"/>
      <c r="D595" s="299"/>
      <c r="E595" s="299"/>
      <c r="F595" s="299"/>
      <c r="G595" s="299"/>
      <c r="H595" s="299"/>
      <c r="I595" s="299"/>
      <c r="J595" s="299"/>
      <c r="K595" s="299"/>
      <c r="L595" s="299"/>
      <c r="M595" s="299"/>
      <c r="N595" s="299"/>
      <c r="O595" s="299"/>
      <c r="P595" s="299"/>
      <c r="Q595" s="299"/>
      <c r="R595" s="299"/>
      <c r="S595" s="299"/>
      <c r="T595" s="299"/>
      <c r="U595" s="299"/>
      <c r="V595" s="299"/>
      <c r="W595" s="299"/>
      <c r="X595" s="299"/>
      <c r="Y595" s="299"/>
      <c r="Z595" s="299"/>
      <c r="AA595" s="299"/>
      <c r="AB595" s="299"/>
      <c r="AC595" s="299"/>
      <c r="AD595" s="299"/>
      <c r="AE595" s="299"/>
      <c r="AF595" s="299"/>
      <c r="AG595" s="299"/>
      <c r="AH595" s="299"/>
      <c r="AI595" s="299"/>
      <c r="AJ595" s="299"/>
      <c r="AK595" s="299"/>
      <c r="AL595" s="299"/>
      <c r="AM595" s="299"/>
      <c r="AN595" s="299"/>
      <c r="AO595" s="299"/>
      <c r="AP595" s="299"/>
      <c r="AQ595" s="299"/>
      <c r="AR595" s="299"/>
      <c r="AS595" s="299"/>
      <c r="AT595" s="299"/>
      <c r="AU595" s="299"/>
      <c r="AV595" s="299"/>
      <c r="AW595" s="299"/>
      <c r="AX595" s="299"/>
      <c r="AY595" s="299"/>
      <c r="AZ595" s="299"/>
      <c r="BA595" s="299"/>
      <c r="BB595" s="299"/>
      <c r="BC595" s="299"/>
      <c r="BD595" s="299"/>
      <c r="BE595" s="299"/>
      <c r="BF595" s="299"/>
      <c r="BG595" s="299"/>
      <c r="BH595" s="299"/>
      <c r="BI595" s="299"/>
      <c r="BJ595" s="299"/>
      <c r="BK595" s="299"/>
      <c r="BL595" s="299"/>
      <c r="BM595" s="299"/>
      <c r="BN595" s="299"/>
      <c r="BO595" s="299"/>
      <c r="BP595" s="299"/>
      <c r="BQ595" s="299"/>
      <c r="BR595" s="299"/>
      <c r="BS595" s="299"/>
      <c r="BT595" s="299"/>
      <c r="BU595" s="299"/>
      <c r="BV595" s="299"/>
      <c r="BW595" s="299"/>
      <c r="BX595" s="299"/>
      <c r="BY595" s="299"/>
      <c r="BZ595" s="299"/>
      <c r="CA595" s="299"/>
    </row>
    <row r="596" spans="1:79" x14ac:dyDescent="0.25">
      <c r="A596" s="299"/>
      <c r="B596" s="299"/>
      <c r="C596" s="299"/>
      <c r="D596" s="299"/>
      <c r="E596" s="299"/>
      <c r="F596" s="299"/>
      <c r="G596" s="299"/>
      <c r="H596" s="299"/>
      <c r="I596" s="299"/>
      <c r="J596" s="299"/>
      <c r="K596" s="299"/>
      <c r="L596" s="299"/>
      <c r="M596" s="299"/>
      <c r="N596" s="299"/>
      <c r="O596" s="299"/>
      <c r="P596" s="299"/>
      <c r="Q596" s="299"/>
      <c r="R596" s="299"/>
      <c r="S596" s="299"/>
      <c r="T596" s="299"/>
      <c r="U596" s="299"/>
      <c r="V596" s="299"/>
      <c r="W596" s="299"/>
      <c r="X596" s="299"/>
      <c r="Y596" s="299"/>
      <c r="Z596" s="299"/>
      <c r="AA596" s="299"/>
      <c r="AB596" s="299"/>
      <c r="AC596" s="299"/>
      <c r="AD596" s="299"/>
      <c r="AE596" s="299"/>
      <c r="AF596" s="299"/>
      <c r="AG596" s="299"/>
      <c r="AH596" s="299"/>
      <c r="AI596" s="299"/>
      <c r="AJ596" s="299"/>
      <c r="AK596" s="299"/>
      <c r="AL596" s="299"/>
      <c r="AM596" s="299"/>
      <c r="AN596" s="299"/>
      <c r="AO596" s="299"/>
      <c r="AP596" s="299"/>
      <c r="AQ596" s="299"/>
      <c r="AR596" s="299"/>
      <c r="AS596" s="299"/>
      <c r="AT596" s="299"/>
      <c r="AU596" s="299"/>
      <c r="AV596" s="299"/>
      <c r="AW596" s="299"/>
      <c r="AX596" s="299"/>
      <c r="AY596" s="299"/>
      <c r="AZ596" s="299"/>
      <c r="BA596" s="299"/>
      <c r="BB596" s="299"/>
      <c r="BC596" s="299"/>
      <c r="BD596" s="299"/>
      <c r="BE596" s="299"/>
      <c r="BF596" s="299"/>
      <c r="BG596" s="299"/>
      <c r="BH596" s="299"/>
      <c r="BI596" s="299"/>
      <c r="BJ596" s="299"/>
      <c r="BK596" s="299"/>
      <c r="BL596" s="299"/>
      <c r="BM596" s="299"/>
      <c r="BN596" s="299"/>
      <c r="BO596" s="299"/>
      <c r="BP596" s="299"/>
      <c r="BQ596" s="299"/>
      <c r="BR596" s="299"/>
      <c r="BS596" s="299"/>
      <c r="BT596" s="299"/>
      <c r="BU596" s="299"/>
      <c r="BV596" s="299"/>
      <c r="BW596" s="299"/>
      <c r="BX596" s="299"/>
      <c r="BY596" s="299"/>
      <c r="BZ596" s="299"/>
      <c r="CA596" s="299"/>
    </row>
    <row r="597" spans="1:79" x14ac:dyDescent="0.25">
      <c r="A597" s="299"/>
      <c r="B597" s="299"/>
      <c r="C597" s="299"/>
      <c r="D597" s="299"/>
      <c r="E597" s="299"/>
      <c r="F597" s="299"/>
      <c r="G597" s="299"/>
      <c r="H597" s="299"/>
      <c r="I597" s="299"/>
      <c r="J597" s="299"/>
      <c r="K597" s="299"/>
      <c r="L597" s="299"/>
      <c r="M597" s="299"/>
      <c r="N597" s="299"/>
      <c r="O597" s="299"/>
      <c r="P597" s="299"/>
      <c r="Q597" s="299"/>
      <c r="R597" s="299"/>
      <c r="S597" s="299"/>
      <c r="T597" s="299"/>
      <c r="U597" s="299"/>
      <c r="V597" s="299"/>
      <c r="W597" s="299"/>
      <c r="X597" s="299"/>
      <c r="Y597" s="299"/>
      <c r="Z597" s="299"/>
      <c r="AA597" s="299"/>
      <c r="AB597" s="299"/>
      <c r="AC597" s="299"/>
      <c r="AD597" s="299"/>
      <c r="AE597" s="299"/>
      <c r="AF597" s="299"/>
      <c r="AG597" s="299"/>
      <c r="AH597" s="299"/>
      <c r="AI597" s="299"/>
      <c r="AJ597" s="299"/>
      <c r="AK597" s="299"/>
      <c r="AL597" s="299"/>
      <c r="AM597" s="299"/>
      <c r="AN597" s="299"/>
      <c r="AO597" s="299"/>
      <c r="AP597" s="299"/>
      <c r="AQ597" s="299"/>
      <c r="AR597" s="299"/>
      <c r="AS597" s="299"/>
      <c r="AT597" s="299"/>
      <c r="AU597" s="299"/>
      <c r="AV597" s="299"/>
      <c r="AW597" s="299"/>
      <c r="AX597" s="299"/>
      <c r="AY597" s="299"/>
      <c r="AZ597" s="299"/>
      <c r="BA597" s="299"/>
      <c r="BB597" s="299"/>
      <c r="BC597" s="299"/>
      <c r="BD597" s="299"/>
      <c r="BE597" s="299"/>
      <c r="BF597" s="299"/>
      <c r="BG597" s="299"/>
      <c r="BH597" s="299"/>
      <c r="BI597" s="299"/>
      <c r="BJ597" s="299"/>
      <c r="BK597" s="299"/>
      <c r="BL597" s="299"/>
      <c r="BM597" s="299"/>
      <c r="BN597" s="299"/>
      <c r="BO597" s="299"/>
      <c r="BP597" s="299"/>
      <c r="BQ597" s="299"/>
      <c r="BR597" s="299"/>
      <c r="BS597" s="299"/>
      <c r="BT597" s="299"/>
      <c r="BU597" s="299"/>
      <c r="BV597" s="299"/>
      <c r="BW597" s="299"/>
      <c r="BX597" s="299"/>
      <c r="BY597" s="299"/>
      <c r="BZ597" s="299"/>
      <c r="CA597" s="299"/>
    </row>
    <row r="598" spans="1:79" x14ac:dyDescent="0.25">
      <c r="A598" s="299"/>
      <c r="B598" s="299"/>
      <c r="C598" s="299"/>
      <c r="D598" s="299"/>
      <c r="E598" s="299"/>
      <c r="F598" s="299"/>
      <c r="G598" s="299"/>
      <c r="H598" s="299"/>
      <c r="I598" s="299"/>
      <c r="J598" s="299"/>
      <c r="K598" s="299"/>
      <c r="L598" s="299"/>
      <c r="M598" s="299"/>
      <c r="N598" s="299"/>
      <c r="O598" s="299"/>
      <c r="P598" s="299"/>
      <c r="Q598" s="299"/>
      <c r="R598" s="299"/>
      <c r="S598" s="299"/>
      <c r="T598" s="299"/>
      <c r="U598" s="299"/>
      <c r="V598" s="299"/>
      <c r="W598" s="299"/>
      <c r="X598" s="299"/>
      <c r="Y598" s="299"/>
      <c r="Z598" s="299"/>
      <c r="AA598" s="299"/>
      <c r="AB598" s="299"/>
      <c r="AC598" s="299"/>
      <c r="AD598" s="299"/>
      <c r="AE598" s="299"/>
      <c r="AF598" s="299"/>
      <c r="AG598" s="299"/>
      <c r="AH598" s="299"/>
      <c r="AI598" s="299"/>
      <c r="AJ598" s="299"/>
      <c r="AK598" s="299"/>
      <c r="AL598" s="299"/>
      <c r="AM598" s="299"/>
      <c r="AN598" s="299"/>
      <c r="AO598" s="299"/>
      <c r="AP598" s="299"/>
      <c r="AQ598" s="299"/>
      <c r="AR598" s="299"/>
      <c r="AS598" s="299"/>
      <c r="AT598" s="299"/>
      <c r="AU598" s="299"/>
      <c r="AV598" s="299"/>
      <c r="AW598" s="299"/>
      <c r="AX598" s="299"/>
      <c r="AY598" s="299"/>
      <c r="AZ598" s="299"/>
      <c r="BA598" s="299"/>
      <c r="BB598" s="299"/>
      <c r="BC598" s="299"/>
      <c r="BD598" s="299"/>
      <c r="BE598" s="299"/>
      <c r="BF598" s="299"/>
      <c r="BG598" s="299"/>
      <c r="BH598" s="299"/>
      <c r="BI598" s="299"/>
      <c r="BJ598" s="299"/>
      <c r="BK598" s="299"/>
      <c r="BL598" s="299"/>
      <c r="BM598" s="299"/>
      <c r="BN598" s="299"/>
      <c r="BO598" s="299"/>
      <c r="BP598" s="299"/>
      <c r="BQ598" s="299"/>
      <c r="BR598" s="299"/>
      <c r="BS598" s="299"/>
      <c r="BT598" s="299"/>
      <c r="BU598" s="299"/>
      <c r="BV598" s="299"/>
      <c r="BW598" s="299"/>
      <c r="BX598" s="299"/>
      <c r="BY598" s="299"/>
      <c r="BZ598" s="299"/>
      <c r="CA598" s="299"/>
    </row>
    <row r="599" spans="1:79" x14ac:dyDescent="0.25">
      <c r="A599" s="299"/>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299"/>
      <c r="AE599" s="299"/>
      <c r="AF599" s="299"/>
      <c r="AG599" s="299"/>
      <c r="AH599" s="299"/>
      <c r="AI599" s="299"/>
      <c r="AJ599" s="299"/>
      <c r="AK599" s="299"/>
      <c r="AL599" s="299"/>
      <c r="AM599" s="299"/>
      <c r="AN599" s="299"/>
      <c r="AO599" s="299"/>
      <c r="AP599" s="299"/>
      <c r="AQ599" s="299"/>
      <c r="AR599" s="299"/>
      <c r="AS599" s="299"/>
      <c r="AT599" s="299"/>
      <c r="AU599" s="299"/>
      <c r="AV599" s="299"/>
      <c r="AW599" s="299"/>
      <c r="AX599" s="299"/>
      <c r="AY599" s="299"/>
      <c r="AZ599" s="299"/>
      <c r="BA599" s="299"/>
      <c r="BB599" s="299"/>
      <c r="BC599" s="299"/>
      <c r="BD599" s="299"/>
      <c r="BE599" s="299"/>
      <c r="BF599" s="299"/>
      <c r="BG599" s="299"/>
      <c r="BH599" s="299"/>
      <c r="BI599" s="299"/>
      <c r="BJ599" s="299"/>
      <c r="BK599" s="299"/>
      <c r="BL599" s="299"/>
      <c r="BM599" s="299"/>
      <c r="BN599" s="299"/>
      <c r="BO599" s="299"/>
      <c r="BP599" s="299"/>
      <c r="BQ599" s="299"/>
      <c r="BR599" s="299"/>
      <c r="BS599" s="299"/>
      <c r="BT599" s="299"/>
      <c r="BU599" s="299"/>
      <c r="BV599" s="299"/>
      <c r="BW599" s="299"/>
      <c r="BX599" s="299"/>
      <c r="BY599" s="299"/>
      <c r="BZ599" s="299"/>
      <c r="CA599" s="299"/>
    </row>
    <row r="600" spans="1:79" x14ac:dyDescent="0.25">
      <c r="A600" s="299"/>
      <c r="B600" s="299"/>
      <c r="C600" s="299"/>
      <c r="D600" s="299"/>
      <c r="E600" s="299"/>
      <c r="F600" s="299"/>
      <c r="G600" s="299"/>
      <c r="H600" s="299"/>
      <c r="I600" s="299"/>
      <c r="J600" s="299"/>
      <c r="K600" s="299"/>
      <c r="L600" s="299"/>
      <c r="M600" s="299"/>
      <c r="N600" s="299"/>
      <c r="O600" s="299"/>
      <c r="P600" s="299"/>
      <c r="Q600" s="299"/>
      <c r="R600" s="299"/>
      <c r="S600" s="299"/>
      <c r="T600" s="299"/>
      <c r="U600" s="299"/>
      <c r="V600" s="299"/>
      <c r="W600" s="299"/>
      <c r="X600" s="299"/>
      <c r="Y600" s="299"/>
      <c r="Z600" s="299"/>
      <c r="AA600" s="299"/>
      <c r="AB600" s="299"/>
      <c r="AC600" s="299"/>
      <c r="AD600" s="299"/>
      <c r="AE600" s="299"/>
      <c r="AF600" s="299"/>
      <c r="AG600" s="299"/>
      <c r="AH600" s="299"/>
      <c r="AI600" s="299"/>
      <c r="AJ600" s="299"/>
      <c r="AK600" s="299"/>
      <c r="AL600" s="299"/>
      <c r="AM600" s="299"/>
      <c r="AN600" s="299"/>
      <c r="AO600" s="299"/>
      <c r="AP600" s="299"/>
      <c r="AQ600" s="299"/>
      <c r="AR600" s="299"/>
      <c r="AS600" s="299"/>
      <c r="AT600" s="299"/>
      <c r="AU600" s="299"/>
      <c r="AV600" s="299"/>
      <c r="AW600" s="299"/>
      <c r="AX600" s="299"/>
      <c r="AY600" s="299"/>
      <c r="AZ600" s="299"/>
      <c r="BA600" s="299"/>
      <c r="BB600" s="299"/>
      <c r="BC600" s="299"/>
      <c r="BD600" s="299"/>
      <c r="BE600" s="299"/>
      <c r="BF600" s="299"/>
      <c r="BG600" s="299"/>
      <c r="BH600" s="299"/>
      <c r="BI600" s="299"/>
      <c r="BJ600" s="299"/>
      <c r="BK600" s="299"/>
      <c r="BL600" s="299"/>
      <c r="BM600" s="299"/>
      <c r="BN600" s="299"/>
      <c r="BO600" s="299"/>
      <c r="BP600" s="299"/>
      <c r="BQ600" s="299"/>
      <c r="BR600" s="299"/>
      <c r="BS600" s="299"/>
      <c r="BT600" s="299"/>
      <c r="BU600" s="299"/>
      <c r="BV600" s="299"/>
      <c r="BW600" s="299"/>
      <c r="BX600" s="299"/>
      <c r="BY600" s="299"/>
      <c r="BZ600" s="299"/>
      <c r="CA600" s="299"/>
    </row>
    <row r="601" spans="1:79" x14ac:dyDescent="0.25">
      <c r="A601" s="299"/>
      <c r="B601" s="299"/>
      <c r="C601" s="299"/>
      <c r="D601" s="299"/>
      <c r="E601" s="299"/>
      <c r="F601" s="299"/>
      <c r="G601" s="299"/>
      <c r="H601" s="299"/>
      <c r="I601" s="299"/>
      <c r="J601" s="299"/>
      <c r="K601" s="299"/>
      <c r="L601" s="299"/>
      <c r="M601" s="299"/>
      <c r="N601" s="299"/>
      <c r="O601" s="299"/>
      <c r="P601" s="299"/>
      <c r="Q601" s="299"/>
      <c r="R601" s="299"/>
      <c r="S601" s="299"/>
      <c r="T601" s="299"/>
      <c r="U601" s="299"/>
      <c r="V601" s="299"/>
      <c r="W601" s="299"/>
      <c r="X601" s="299"/>
      <c r="Y601" s="299"/>
      <c r="Z601" s="299"/>
      <c r="AA601" s="299"/>
      <c r="AB601" s="299"/>
      <c r="AC601" s="299"/>
      <c r="AD601" s="299"/>
      <c r="AE601" s="299"/>
      <c r="AF601" s="299"/>
      <c r="AG601" s="299"/>
      <c r="AH601" s="299"/>
      <c r="AI601" s="299"/>
      <c r="AJ601" s="299"/>
      <c r="AK601" s="299"/>
      <c r="AL601" s="299"/>
      <c r="AM601" s="299"/>
      <c r="AN601" s="299"/>
      <c r="AO601" s="299"/>
      <c r="AP601" s="299"/>
      <c r="AQ601" s="299"/>
      <c r="AR601" s="299"/>
      <c r="AS601" s="299"/>
      <c r="AT601" s="299"/>
      <c r="AU601" s="299"/>
      <c r="AV601" s="299"/>
      <c r="AW601" s="299"/>
      <c r="AX601" s="299"/>
      <c r="AY601" s="299"/>
      <c r="AZ601" s="299"/>
      <c r="BA601" s="299"/>
      <c r="BB601" s="299"/>
      <c r="BC601" s="299"/>
      <c r="BD601" s="299"/>
      <c r="BE601" s="299"/>
      <c r="BF601" s="299"/>
      <c r="BG601" s="299"/>
      <c r="BH601" s="299"/>
      <c r="BI601" s="299"/>
      <c r="BJ601" s="299"/>
      <c r="BK601" s="299"/>
      <c r="BL601" s="299"/>
      <c r="BM601" s="299"/>
      <c r="BN601" s="299"/>
      <c r="BO601" s="299"/>
      <c r="BP601" s="299"/>
      <c r="BQ601" s="299"/>
      <c r="BR601" s="299"/>
      <c r="BS601" s="299"/>
      <c r="BT601" s="299"/>
      <c r="BU601" s="299"/>
      <c r="BV601" s="299"/>
      <c r="BW601" s="299"/>
      <c r="BX601" s="299"/>
      <c r="BY601" s="299"/>
      <c r="BZ601" s="299"/>
      <c r="CA601" s="299"/>
    </row>
    <row r="602" spans="1:79" x14ac:dyDescent="0.25">
      <c r="A602" s="299"/>
      <c r="B602" s="299"/>
      <c r="C602" s="299"/>
      <c r="D602" s="299"/>
      <c r="E602" s="299"/>
      <c r="F602" s="299"/>
      <c r="G602" s="299"/>
      <c r="H602" s="299"/>
      <c r="I602" s="299"/>
      <c r="J602" s="299"/>
      <c r="K602" s="299"/>
      <c r="L602" s="299"/>
      <c r="M602" s="299"/>
      <c r="N602" s="299"/>
      <c r="O602" s="299"/>
      <c r="P602" s="299"/>
      <c r="Q602" s="299"/>
      <c r="R602" s="299"/>
      <c r="S602" s="299"/>
      <c r="T602" s="299"/>
      <c r="U602" s="299"/>
      <c r="V602" s="299"/>
      <c r="W602" s="299"/>
      <c r="X602" s="299"/>
      <c r="Y602" s="299"/>
      <c r="Z602" s="299"/>
      <c r="AA602" s="299"/>
      <c r="AB602" s="299"/>
      <c r="AC602" s="299"/>
      <c r="AD602" s="299"/>
      <c r="AE602" s="299"/>
      <c r="AF602" s="299"/>
      <c r="AG602" s="299"/>
      <c r="AH602" s="299"/>
      <c r="AI602" s="299"/>
      <c r="AJ602" s="299"/>
      <c r="AK602" s="299"/>
      <c r="AL602" s="299"/>
      <c r="AM602" s="299"/>
      <c r="AN602" s="299"/>
      <c r="AO602" s="299"/>
      <c r="AP602" s="299"/>
      <c r="AQ602" s="299"/>
      <c r="AR602" s="299"/>
      <c r="AS602" s="299"/>
      <c r="AT602" s="299"/>
      <c r="AU602" s="299"/>
      <c r="AV602" s="299"/>
      <c r="AW602" s="299"/>
      <c r="AX602" s="299"/>
      <c r="AY602" s="299"/>
      <c r="AZ602" s="299"/>
      <c r="BA602" s="299"/>
      <c r="BB602" s="299"/>
      <c r="BC602" s="299"/>
      <c r="BD602" s="299"/>
      <c r="BE602" s="299"/>
      <c r="BF602" s="299"/>
      <c r="BG602" s="299"/>
      <c r="BH602" s="299"/>
      <c r="BI602" s="299"/>
      <c r="BJ602" s="299"/>
      <c r="BK602" s="299"/>
      <c r="BL602" s="299"/>
      <c r="BM602" s="299"/>
      <c r="BN602" s="299"/>
      <c r="BO602" s="299"/>
      <c r="BP602" s="299"/>
      <c r="BQ602" s="299"/>
      <c r="BR602" s="299"/>
      <c r="BS602" s="299"/>
      <c r="BT602" s="299"/>
      <c r="BU602" s="299"/>
      <c r="BV602" s="299"/>
      <c r="BW602" s="299"/>
      <c r="BX602" s="299"/>
      <c r="BY602" s="299"/>
      <c r="BZ602" s="299"/>
      <c r="CA602" s="299"/>
    </row>
    <row r="603" spans="1:79" x14ac:dyDescent="0.25">
      <c r="A603" s="299"/>
      <c r="B603" s="299"/>
      <c r="C603" s="299"/>
      <c r="D603" s="299"/>
      <c r="E603" s="299"/>
      <c r="F603" s="299"/>
      <c r="G603" s="299"/>
      <c r="H603" s="299"/>
      <c r="I603" s="299"/>
      <c r="J603" s="299"/>
      <c r="K603" s="299"/>
      <c r="L603" s="299"/>
      <c r="M603" s="299"/>
      <c r="N603" s="299"/>
      <c r="O603" s="299"/>
      <c r="P603" s="299"/>
      <c r="Q603" s="299"/>
      <c r="R603" s="299"/>
      <c r="S603" s="299"/>
      <c r="T603" s="299"/>
      <c r="U603" s="299"/>
      <c r="V603" s="299"/>
      <c r="W603" s="299"/>
      <c r="X603" s="299"/>
      <c r="Y603" s="299"/>
      <c r="Z603" s="299"/>
      <c r="AA603" s="299"/>
      <c r="AB603" s="299"/>
      <c r="AC603" s="299"/>
      <c r="AD603" s="299"/>
      <c r="AE603" s="299"/>
      <c r="AF603" s="299"/>
      <c r="AG603" s="299"/>
      <c r="AH603" s="299"/>
      <c r="AI603" s="299"/>
      <c r="AJ603" s="299"/>
      <c r="AK603" s="299"/>
      <c r="AL603" s="299"/>
      <c r="AM603" s="299"/>
      <c r="AN603" s="299"/>
      <c r="AO603" s="299"/>
      <c r="AP603" s="299"/>
      <c r="AQ603" s="299"/>
      <c r="AR603" s="299"/>
      <c r="AS603" s="299"/>
      <c r="AT603" s="299"/>
      <c r="AU603" s="299"/>
      <c r="AV603" s="299"/>
      <c r="AW603" s="299"/>
      <c r="AX603" s="299"/>
      <c r="AY603" s="299"/>
      <c r="AZ603" s="299"/>
      <c r="BA603" s="299"/>
      <c r="BB603" s="299"/>
      <c r="BC603" s="299"/>
      <c r="BD603" s="299"/>
      <c r="BE603" s="299"/>
      <c r="BF603" s="299"/>
      <c r="BG603" s="299"/>
      <c r="BH603" s="299"/>
      <c r="BI603" s="299"/>
      <c r="BJ603" s="299"/>
      <c r="BK603" s="299"/>
      <c r="BL603" s="299"/>
      <c r="BM603" s="299"/>
      <c r="BN603" s="299"/>
      <c r="BO603" s="299"/>
      <c r="BP603" s="299"/>
      <c r="BQ603" s="299"/>
      <c r="BR603" s="299"/>
      <c r="BS603" s="299"/>
      <c r="BT603" s="299"/>
      <c r="BU603" s="299"/>
      <c r="BV603" s="299"/>
      <c r="BW603" s="299"/>
      <c r="BX603" s="299"/>
      <c r="BY603" s="299"/>
      <c r="BZ603" s="299"/>
      <c r="CA603" s="299"/>
    </row>
    <row r="604" spans="1:79" x14ac:dyDescent="0.25">
      <c r="A604" s="299"/>
      <c r="B604" s="299"/>
      <c r="C604" s="299"/>
      <c r="D604" s="299"/>
      <c r="E604" s="299"/>
      <c r="F604" s="299"/>
      <c r="G604" s="299"/>
      <c r="H604" s="299"/>
      <c r="I604" s="299"/>
      <c r="J604" s="299"/>
      <c r="K604" s="299"/>
      <c r="L604" s="299"/>
      <c r="M604" s="299"/>
      <c r="N604" s="299"/>
      <c r="O604" s="299"/>
      <c r="P604" s="299"/>
      <c r="Q604" s="299"/>
      <c r="R604" s="299"/>
      <c r="S604" s="299"/>
      <c r="T604" s="299"/>
      <c r="U604" s="299"/>
      <c r="V604" s="299"/>
      <c r="W604" s="299"/>
      <c r="X604" s="299"/>
      <c r="Y604" s="299"/>
      <c r="Z604" s="299"/>
      <c r="AA604" s="299"/>
      <c r="AB604" s="299"/>
      <c r="AC604" s="299"/>
      <c r="AD604" s="299"/>
      <c r="AE604" s="299"/>
      <c r="AF604" s="299"/>
      <c r="AG604" s="299"/>
      <c r="AH604" s="299"/>
      <c r="AI604" s="299"/>
      <c r="AJ604" s="299"/>
      <c r="AK604" s="299"/>
      <c r="AL604" s="299"/>
      <c r="AM604" s="299"/>
      <c r="AN604" s="299"/>
      <c r="AO604" s="299"/>
      <c r="AP604" s="299"/>
      <c r="AQ604" s="299"/>
      <c r="AR604" s="299"/>
      <c r="AS604" s="299"/>
      <c r="AT604" s="299"/>
      <c r="AU604" s="299"/>
      <c r="AV604" s="299"/>
      <c r="AW604" s="299"/>
      <c r="AX604" s="299"/>
      <c r="AY604" s="299"/>
      <c r="AZ604" s="299"/>
      <c r="BA604" s="299"/>
      <c r="BB604" s="299"/>
      <c r="BC604" s="299"/>
      <c r="BD604" s="299"/>
      <c r="BE604" s="299"/>
      <c r="BF604" s="299"/>
      <c r="BG604" s="299"/>
      <c r="BH604" s="299"/>
      <c r="BI604" s="299"/>
      <c r="BJ604" s="299"/>
      <c r="BK604" s="299"/>
      <c r="BL604" s="299"/>
      <c r="BM604" s="299"/>
      <c r="BN604" s="299"/>
      <c r="BO604" s="299"/>
      <c r="BP604" s="299"/>
      <c r="BQ604" s="299"/>
      <c r="BR604" s="299"/>
      <c r="BS604" s="299"/>
      <c r="BT604" s="299"/>
      <c r="BU604" s="299"/>
      <c r="BV604" s="299"/>
      <c r="BW604" s="299"/>
      <c r="BX604" s="299"/>
      <c r="BY604" s="299"/>
      <c r="BZ604" s="299"/>
      <c r="CA604" s="299"/>
    </row>
    <row r="605" spans="1:79" x14ac:dyDescent="0.25">
      <c r="A605" s="299"/>
      <c r="B605" s="299"/>
      <c r="C605" s="299"/>
      <c r="D605" s="299"/>
      <c r="E605" s="299"/>
      <c r="F605" s="299"/>
      <c r="G605" s="299"/>
      <c r="H605" s="299"/>
      <c r="I605" s="299"/>
      <c r="J605" s="299"/>
      <c r="K605" s="299"/>
      <c r="L605" s="299"/>
      <c r="M605" s="299"/>
      <c r="N605" s="299"/>
      <c r="O605" s="299"/>
      <c r="P605" s="299"/>
      <c r="Q605" s="299"/>
      <c r="R605" s="299"/>
      <c r="S605" s="299"/>
      <c r="T605" s="299"/>
      <c r="U605" s="299"/>
      <c r="V605" s="299"/>
      <c r="W605" s="299"/>
      <c r="X605" s="299"/>
      <c r="Y605" s="299"/>
      <c r="Z605" s="299"/>
      <c r="AA605" s="299"/>
      <c r="AB605" s="299"/>
      <c r="AC605" s="299"/>
      <c r="AD605" s="299"/>
      <c r="AE605" s="299"/>
      <c r="AF605" s="299"/>
      <c r="AG605" s="299"/>
      <c r="AH605" s="299"/>
      <c r="AI605" s="299"/>
      <c r="AJ605" s="299"/>
      <c r="AK605" s="299"/>
      <c r="AL605" s="299"/>
      <c r="AM605" s="299"/>
      <c r="AN605" s="299"/>
      <c r="AO605" s="299"/>
      <c r="AP605" s="299"/>
      <c r="AQ605" s="299"/>
      <c r="AR605" s="299"/>
      <c r="AS605" s="299"/>
      <c r="AT605" s="299"/>
      <c r="AU605" s="299"/>
      <c r="AV605" s="299"/>
      <c r="AW605" s="299"/>
      <c r="AX605" s="299"/>
      <c r="AY605" s="299"/>
      <c r="AZ605" s="299"/>
      <c r="BA605" s="299"/>
      <c r="BB605" s="299"/>
      <c r="BC605" s="299"/>
      <c r="BD605" s="299"/>
      <c r="BE605" s="299"/>
      <c r="BF605" s="299"/>
      <c r="BG605" s="299"/>
      <c r="BH605" s="299"/>
      <c r="BI605" s="299"/>
      <c r="BJ605" s="299"/>
      <c r="BK605" s="299"/>
      <c r="BL605" s="299"/>
      <c r="BM605" s="299"/>
      <c r="BN605" s="299"/>
      <c r="BO605" s="299"/>
      <c r="BP605" s="299"/>
      <c r="BQ605" s="299"/>
      <c r="BR605" s="299"/>
      <c r="BS605" s="299"/>
      <c r="BT605" s="299"/>
      <c r="BU605" s="299"/>
      <c r="BV605" s="299"/>
      <c r="BW605" s="299"/>
      <c r="BX605" s="299"/>
      <c r="BY605" s="299"/>
      <c r="BZ605" s="299"/>
      <c r="CA605" s="299"/>
    </row>
    <row r="606" spans="1:79" x14ac:dyDescent="0.25">
      <c r="A606" s="299"/>
      <c r="B606" s="299"/>
      <c r="C606" s="299"/>
      <c r="D606" s="299"/>
      <c r="E606" s="299"/>
      <c r="F606" s="299"/>
      <c r="G606" s="299"/>
      <c r="H606" s="299"/>
      <c r="I606" s="299"/>
      <c r="J606" s="299"/>
      <c r="K606" s="299"/>
      <c r="L606" s="299"/>
      <c r="M606" s="299"/>
      <c r="N606" s="299"/>
      <c r="O606" s="299"/>
      <c r="P606" s="299"/>
      <c r="Q606" s="299"/>
      <c r="R606" s="299"/>
      <c r="S606" s="299"/>
      <c r="T606" s="299"/>
      <c r="U606" s="299"/>
      <c r="V606" s="299"/>
      <c r="W606" s="299"/>
      <c r="X606" s="299"/>
      <c r="Y606" s="299"/>
      <c r="Z606" s="299"/>
      <c r="AA606" s="299"/>
      <c r="AB606" s="299"/>
      <c r="AC606" s="299"/>
      <c r="AD606" s="299"/>
      <c r="AE606" s="299"/>
      <c r="AF606" s="299"/>
      <c r="AG606" s="299"/>
      <c r="AH606" s="299"/>
      <c r="AI606" s="299"/>
      <c r="AJ606" s="299"/>
      <c r="AK606" s="299"/>
      <c r="AL606" s="299"/>
      <c r="AM606" s="299"/>
      <c r="AN606" s="299"/>
      <c r="AO606" s="299"/>
      <c r="AP606" s="299"/>
      <c r="AQ606" s="299"/>
      <c r="AR606" s="299"/>
      <c r="AS606" s="299"/>
      <c r="AT606" s="299"/>
      <c r="AU606" s="299"/>
      <c r="AV606" s="299"/>
      <c r="AW606" s="299"/>
      <c r="AX606" s="299"/>
      <c r="AY606" s="299"/>
      <c r="AZ606" s="299"/>
      <c r="BA606" s="299"/>
      <c r="BB606" s="299"/>
      <c r="BC606" s="299"/>
      <c r="BD606" s="299"/>
      <c r="BE606" s="299"/>
      <c r="BF606" s="299"/>
      <c r="BG606" s="299"/>
      <c r="BH606" s="299"/>
      <c r="BI606" s="299"/>
      <c r="BJ606" s="299"/>
      <c r="BK606" s="299"/>
      <c r="BL606" s="299"/>
      <c r="BM606" s="299"/>
      <c r="BN606" s="299"/>
      <c r="BO606" s="299"/>
      <c r="BP606" s="299"/>
      <c r="BQ606" s="299"/>
      <c r="BR606" s="299"/>
      <c r="BS606" s="299"/>
      <c r="BT606" s="299"/>
      <c r="BU606" s="299"/>
      <c r="BV606" s="299"/>
      <c r="BW606" s="299"/>
      <c r="BX606" s="299"/>
      <c r="BY606" s="299"/>
      <c r="BZ606" s="299"/>
      <c r="CA606" s="299"/>
    </row>
    <row r="607" spans="1:79" x14ac:dyDescent="0.25">
      <c r="A607" s="299"/>
      <c r="B607" s="299"/>
      <c r="C607" s="299"/>
      <c r="D607" s="299"/>
      <c r="E607" s="299"/>
      <c r="F607" s="299"/>
      <c r="G607" s="299"/>
      <c r="H607" s="299"/>
      <c r="I607" s="299"/>
      <c r="J607" s="299"/>
      <c r="K607" s="299"/>
      <c r="L607" s="299"/>
      <c r="M607" s="299"/>
      <c r="N607" s="299"/>
      <c r="O607" s="299"/>
      <c r="P607" s="299"/>
      <c r="Q607" s="299"/>
      <c r="R607" s="299"/>
      <c r="S607" s="299"/>
      <c r="T607" s="299"/>
      <c r="U607" s="299"/>
      <c r="V607" s="299"/>
      <c r="W607" s="299"/>
      <c r="X607" s="299"/>
      <c r="Y607" s="299"/>
      <c r="Z607" s="299"/>
      <c r="AA607" s="299"/>
      <c r="AB607" s="299"/>
      <c r="AC607" s="299"/>
      <c r="AD607" s="299"/>
      <c r="AE607" s="299"/>
      <c r="AF607" s="299"/>
      <c r="AG607" s="299"/>
      <c r="AH607" s="299"/>
      <c r="AI607" s="299"/>
      <c r="AJ607" s="299"/>
      <c r="AK607" s="299"/>
      <c r="AL607" s="299"/>
      <c r="AM607" s="299"/>
      <c r="AN607" s="299"/>
      <c r="AO607" s="299"/>
      <c r="AP607" s="299"/>
      <c r="AQ607" s="299"/>
      <c r="AR607" s="299"/>
      <c r="AS607" s="299"/>
      <c r="AT607" s="299"/>
      <c r="AU607" s="299"/>
      <c r="AV607" s="299"/>
      <c r="AW607" s="299"/>
      <c r="AX607" s="299"/>
      <c r="AY607" s="299"/>
      <c r="AZ607" s="299"/>
      <c r="BA607" s="299"/>
      <c r="BB607" s="299"/>
      <c r="BC607" s="299"/>
      <c r="BD607" s="299"/>
      <c r="BE607" s="299"/>
      <c r="BF607" s="299"/>
      <c r="BG607" s="299"/>
      <c r="BH607" s="299"/>
      <c r="BI607" s="299"/>
      <c r="BJ607" s="299"/>
      <c r="BK607" s="299"/>
      <c r="BL607" s="299"/>
      <c r="BM607" s="299"/>
      <c r="BN607" s="299"/>
      <c r="BO607" s="299"/>
      <c r="BP607" s="299"/>
      <c r="BQ607" s="299"/>
      <c r="BR607" s="299"/>
      <c r="BS607" s="299"/>
      <c r="BT607" s="299"/>
      <c r="BU607" s="299"/>
      <c r="BV607" s="299"/>
      <c r="BW607" s="299"/>
      <c r="BX607" s="299"/>
      <c r="BY607" s="299"/>
      <c r="BZ607" s="299"/>
      <c r="CA607" s="299"/>
    </row>
    <row r="608" spans="1:79" x14ac:dyDescent="0.25">
      <c r="A608" s="299"/>
      <c r="B608" s="299"/>
      <c r="C608" s="299"/>
      <c r="D608" s="299"/>
      <c r="E608" s="299"/>
      <c r="F608" s="299"/>
      <c r="G608" s="299"/>
      <c r="H608" s="299"/>
      <c r="I608" s="299"/>
      <c r="J608" s="299"/>
      <c r="K608" s="299"/>
      <c r="L608" s="299"/>
      <c r="M608" s="299"/>
      <c r="N608" s="299"/>
      <c r="O608" s="299"/>
      <c r="P608" s="299"/>
      <c r="Q608" s="299"/>
      <c r="R608" s="299"/>
      <c r="S608" s="299"/>
      <c r="T608" s="299"/>
      <c r="U608" s="299"/>
      <c r="V608" s="299"/>
      <c r="W608" s="299"/>
      <c r="X608" s="299"/>
      <c r="Y608" s="299"/>
      <c r="Z608" s="299"/>
      <c r="AA608" s="299"/>
      <c r="AB608" s="299"/>
      <c r="AC608" s="299"/>
      <c r="AD608" s="299"/>
      <c r="AE608" s="299"/>
      <c r="AF608" s="299"/>
      <c r="AG608" s="299"/>
      <c r="AH608" s="299"/>
      <c r="AI608" s="299"/>
      <c r="AJ608" s="299"/>
      <c r="AK608" s="299"/>
      <c r="AL608" s="299"/>
      <c r="AM608" s="299"/>
      <c r="AN608" s="299"/>
      <c r="AO608" s="299"/>
      <c r="AP608" s="299"/>
      <c r="AQ608" s="299"/>
      <c r="AR608" s="299"/>
      <c r="AS608" s="299"/>
      <c r="AT608" s="299"/>
      <c r="AU608" s="299"/>
      <c r="AV608" s="299"/>
      <c r="AW608" s="299"/>
      <c r="AX608" s="299"/>
      <c r="AY608" s="299"/>
      <c r="AZ608" s="299"/>
      <c r="BA608" s="299"/>
      <c r="BB608" s="299"/>
      <c r="BC608" s="299"/>
      <c r="BD608" s="299"/>
      <c r="BE608" s="299"/>
      <c r="BF608" s="299"/>
      <c r="BG608" s="299"/>
      <c r="BH608" s="299"/>
      <c r="BI608" s="299"/>
      <c r="BJ608" s="299"/>
      <c r="BK608" s="299"/>
      <c r="BL608" s="299"/>
      <c r="BM608" s="299"/>
      <c r="BN608" s="299"/>
      <c r="BO608" s="299"/>
      <c r="BP608" s="299"/>
      <c r="BQ608" s="299"/>
      <c r="BR608" s="299"/>
      <c r="BS608" s="299"/>
      <c r="BT608" s="299"/>
      <c r="BU608" s="299"/>
      <c r="BV608" s="299"/>
      <c r="BW608" s="299"/>
      <c r="BX608" s="299"/>
      <c r="BY608" s="299"/>
      <c r="BZ608" s="299"/>
      <c r="CA608" s="299"/>
    </row>
    <row r="609" spans="1:79" x14ac:dyDescent="0.25">
      <c r="A609" s="299"/>
      <c r="B609" s="299"/>
      <c r="C609" s="299"/>
      <c r="D609" s="299"/>
      <c r="E609" s="299"/>
      <c r="F609" s="299"/>
      <c r="G609" s="299"/>
      <c r="H609" s="299"/>
      <c r="I609" s="299"/>
      <c r="J609" s="299"/>
      <c r="K609" s="299"/>
      <c r="L609" s="299"/>
      <c r="M609" s="299"/>
      <c r="N609" s="299"/>
      <c r="O609" s="299"/>
      <c r="P609" s="299"/>
      <c r="Q609" s="299"/>
      <c r="R609" s="299"/>
      <c r="S609" s="299"/>
      <c r="T609" s="299"/>
      <c r="U609" s="299"/>
      <c r="V609" s="299"/>
      <c r="W609" s="299"/>
      <c r="X609" s="299"/>
      <c r="Y609" s="299"/>
      <c r="Z609" s="299"/>
      <c r="AA609" s="299"/>
      <c r="AB609" s="299"/>
      <c r="AC609" s="299"/>
      <c r="AD609" s="299"/>
      <c r="AE609" s="299"/>
      <c r="AF609" s="299"/>
      <c r="AG609" s="299"/>
      <c r="AH609" s="299"/>
      <c r="AI609" s="299"/>
      <c r="AJ609" s="299"/>
      <c r="AK609" s="299"/>
      <c r="AL609" s="299"/>
      <c r="AM609" s="299"/>
      <c r="AN609" s="299"/>
      <c r="AO609" s="299"/>
      <c r="AP609" s="299"/>
      <c r="AQ609" s="299"/>
      <c r="AR609" s="299"/>
      <c r="AS609" s="299"/>
      <c r="AT609" s="299"/>
      <c r="AU609" s="299"/>
      <c r="AV609" s="299"/>
      <c r="AW609" s="299"/>
      <c r="AX609" s="299"/>
      <c r="AY609" s="299"/>
      <c r="AZ609" s="299"/>
      <c r="BA609" s="299"/>
      <c r="BB609" s="299"/>
      <c r="BC609" s="299"/>
      <c r="BD609" s="299"/>
      <c r="BE609" s="299"/>
      <c r="BF609" s="299"/>
      <c r="BG609" s="299"/>
      <c r="BH609" s="299"/>
      <c r="BI609" s="299"/>
      <c r="BJ609" s="299"/>
      <c r="BK609" s="299"/>
      <c r="BL609" s="299"/>
      <c r="BM609" s="299"/>
      <c r="BN609" s="299"/>
      <c r="BO609" s="299"/>
      <c r="BP609" s="299"/>
      <c r="BQ609" s="299"/>
      <c r="BR609" s="299"/>
      <c r="BS609" s="299"/>
      <c r="BT609" s="299"/>
      <c r="BU609" s="299"/>
      <c r="BV609" s="299"/>
      <c r="BW609" s="299"/>
      <c r="BX609" s="299"/>
      <c r="BY609" s="299"/>
      <c r="BZ609" s="299"/>
      <c r="CA609" s="299"/>
    </row>
    <row r="610" spans="1:79" x14ac:dyDescent="0.25">
      <c r="A610" s="299"/>
      <c r="B610" s="299"/>
      <c r="C610" s="299"/>
      <c r="D610" s="299"/>
      <c r="E610" s="299"/>
      <c r="F610" s="299"/>
      <c r="G610" s="299"/>
      <c r="H610" s="299"/>
      <c r="I610" s="299"/>
      <c r="J610" s="299"/>
      <c r="K610" s="299"/>
      <c r="L610" s="299"/>
      <c r="M610" s="299"/>
      <c r="N610" s="299"/>
      <c r="O610" s="299"/>
      <c r="P610" s="299"/>
      <c r="Q610" s="299"/>
      <c r="R610" s="299"/>
      <c r="S610" s="299"/>
      <c r="T610" s="299"/>
      <c r="U610" s="299"/>
      <c r="V610" s="299"/>
      <c r="W610" s="299"/>
      <c r="X610" s="299"/>
      <c r="Y610" s="299"/>
      <c r="Z610" s="299"/>
      <c r="AA610" s="299"/>
      <c r="AB610" s="299"/>
      <c r="AC610" s="299"/>
      <c r="AD610" s="299"/>
      <c r="AE610" s="299"/>
      <c r="AF610" s="299"/>
      <c r="AG610" s="299"/>
      <c r="AH610" s="299"/>
      <c r="AI610" s="299"/>
      <c r="AJ610" s="299"/>
      <c r="AK610" s="299"/>
      <c r="AL610" s="299"/>
      <c r="AM610" s="299"/>
      <c r="AN610" s="299"/>
      <c r="AO610" s="299"/>
      <c r="AP610" s="299"/>
      <c r="AQ610" s="299"/>
      <c r="AR610" s="299"/>
      <c r="AS610" s="299"/>
      <c r="AT610" s="299"/>
      <c r="AU610" s="299"/>
      <c r="AV610" s="299"/>
      <c r="AW610" s="299"/>
      <c r="AX610" s="299"/>
      <c r="AY610" s="299"/>
      <c r="AZ610" s="299"/>
      <c r="BA610" s="299"/>
      <c r="BB610" s="299"/>
      <c r="BC610" s="299"/>
      <c r="BD610" s="299"/>
      <c r="BE610" s="299"/>
      <c r="BF610" s="299"/>
      <c r="BG610" s="299"/>
      <c r="BH610" s="299"/>
      <c r="BI610" s="299"/>
      <c r="BJ610" s="299"/>
      <c r="BK610" s="299"/>
      <c r="BL610" s="299"/>
      <c r="BM610" s="299"/>
      <c r="BN610" s="299"/>
      <c r="BO610" s="299"/>
      <c r="BP610" s="299"/>
      <c r="BQ610" s="299"/>
      <c r="BR610" s="299"/>
      <c r="BS610" s="299"/>
      <c r="BT610" s="299"/>
      <c r="BU610" s="299"/>
      <c r="BV610" s="299"/>
      <c r="BW610" s="299"/>
      <c r="BX610" s="299"/>
      <c r="BY610" s="299"/>
      <c r="BZ610" s="299"/>
      <c r="CA610" s="299"/>
    </row>
    <row r="611" spans="1:79" x14ac:dyDescent="0.25">
      <c r="A611" s="299"/>
      <c r="B611" s="299"/>
      <c r="C611" s="299"/>
      <c r="D611" s="299"/>
      <c r="E611" s="299"/>
      <c r="F611" s="299"/>
      <c r="G611" s="299"/>
      <c r="H611" s="299"/>
      <c r="I611" s="299"/>
      <c r="J611" s="299"/>
      <c r="K611" s="299"/>
      <c r="L611" s="299"/>
      <c r="M611" s="299"/>
      <c r="N611" s="299"/>
      <c r="O611" s="299"/>
      <c r="P611" s="299"/>
      <c r="Q611" s="299"/>
      <c r="R611" s="299"/>
      <c r="S611" s="299"/>
      <c r="T611" s="299"/>
      <c r="U611" s="299"/>
      <c r="V611" s="299"/>
      <c r="W611" s="299"/>
      <c r="X611" s="299"/>
      <c r="Y611" s="299"/>
      <c r="Z611" s="299"/>
      <c r="AA611" s="299"/>
      <c r="AB611" s="299"/>
      <c r="AC611" s="299"/>
      <c r="AD611" s="299"/>
      <c r="AE611" s="299"/>
      <c r="AF611" s="299"/>
      <c r="AG611" s="299"/>
      <c r="AH611" s="299"/>
      <c r="AI611" s="299"/>
      <c r="AJ611" s="299"/>
      <c r="AK611" s="299"/>
      <c r="AL611" s="299"/>
      <c r="AM611" s="299"/>
      <c r="AN611" s="299"/>
      <c r="AO611" s="299"/>
      <c r="AP611" s="299"/>
      <c r="AQ611" s="299"/>
      <c r="AR611" s="299"/>
      <c r="AS611" s="299"/>
      <c r="AT611" s="299"/>
      <c r="AU611" s="299"/>
      <c r="AV611" s="299"/>
      <c r="AW611" s="299"/>
      <c r="AX611" s="299"/>
      <c r="AY611" s="299"/>
      <c r="AZ611" s="299"/>
      <c r="BA611" s="299"/>
      <c r="BB611" s="299"/>
      <c r="BC611" s="299"/>
      <c r="BD611" s="299"/>
      <c r="BE611" s="299"/>
      <c r="BF611" s="299"/>
      <c r="BG611" s="299"/>
      <c r="BH611" s="299"/>
      <c r="BI611" s="299"/>
      <c r="BJ611" s="299"/>
      <c r="BK611" s="299"/>
      <c r="BL611" s="299"/>
      <c r="BM611" s="299"/>
      <c r="BN611" s="299"/>
      <c r="BO611" s="299"/>
      <c r="BP611" s="299"/>
      <c r="BQ611" s="299"/>
      <c r="BR611" s="299"/>
      <c r="BS611" s="299"/>
      <c r="BT611" s="299"/>
      <c r="BU611" s="299"/>
      <c r="BV611" s="299"/>
      <c r="BW611" s="299"/>
      <c r="BX611" s="299"/>
      <c r="BY611" s="299"/>
      <c r="BZ611" s="299"/>
      <c r="CA611" s="299"/>
    </row>
    <row r="612" spans="1:79" x14ac:dyDescent="0.25">
      <c r="A612" s="299"/>
      <c r="B612" s="299"/>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299"/>
      <c r="AE612" s="299"/>
      <c r="AF612" s="299"/>
      <c r="AG612" s="299"/>
      <c r="AH612" s="299"/>
      <c r="AI612" s="299"/>
      <c r="AJ612" s="299"/>
      <c r="AK612" s="299"/>
      <c r="AL612" s="299"/>
      <c r="AM612" s="299"/>
      <c r="AN612" s="299"/>
      <c r="AO612" s="299"/>
      <c r="AP612" s="299"/>
      <c r="AQ612" s="299"/>
      <c r="AR612" s="299"/>
      <c r="AS612" s="299"/>
      <c r="AT612" s="299"/>
      <c r="AU612" s="299"/>
      <c r="AV612" s="299"/>
      <c r="AW612" s="299"/>
      <c r="AX612" s="299"/>
      <c r="AY612" s="299"/>
      <c r="AZ612" s="299"/>
      <c r="BA612" s="299"/>
      <c r="BB612" s="299"/>
      <c r="BC612" s="299"/>
      <c r="BD612" s="299"/>
      <c r="BE612" s="299"/>
      <c r="BF612" s="299"/>
      <c r="BG612" s="299"/>
      <c r="BH612" s="299"/>
      <c r="BI612" s="299"/>
      <c r="BJ612" s="299"/>
      <c r="BK612" s="299"/>
      <c r="BL612" s="299"/>
      <c r="BM612" s="299"/>
      <c r="BN612" s="299"/>
      <c r="BO612" s="299"/>
      <c r="BP612" s="299"/>
      <c r="BQ612" s="299"/>
      <c r="BR612" s="299"/>
      <c r="BS612" s="299"/>
      <c r="BT612" s="299"/>
      <c r="BU612" s="299"/>
      <c r="BV612" s="299"/>
      <c r="BW612" s="299"/>
      <c r="BX612" s="299"/>
      <c r="BY612" s="299"/>
      <c r="BZ612" s="299"/>
      <c r="CA612" s="299"/>
    </row>
    <row r="613" spans="1:79" x14ac:dyDescent="0.25">
      <c r="A613" s="299"/>
      <c r="B613" s="299"/>
      <c r="C613" s="299"/>
      <c r="D613" s="299"/>
      <c r="E613" s="299"/>
      <c r="F613" s="299"/>
      <c r="G613" s="299"/>
      <c r="H613" s="299"/>
      <c r="I613" s="299"/>
      <c r="J613" s="299"/>
      <c r="K613" s="299"/>
      <c r="L613" s="299"/>
      <c r="M613" s="299"/>
      <c r="N613" s="299"/>
      <c r="O613" s="299"/>
      <c r="P613" s="299"/>
      <c r="Q613" s="299"/>
      <c r="R613" s="299"/>
      <c r="S613" s="299"/>
      <c r="T613" s="299"/>
      <c r="U613" s="299"/>
      <c r="V613" s="299"/>
      <c r="W613" s="299"/>
      <c r="X613" s="299"/>
      <c r="Y613" s="299"/>
      <c r="Z613" s="299"/>
      <c r="AA613" s="299"/>
      <c r="AB613" s="299"/>
      <c r="AC613" s="299"/>
      <c r="AD613" s="299"/>
      <c r="AE613" s="299"/>
      <c r="AF613" s="299"/>
      <c r="AG613" s="299"/>
      <c r="AH613" s="299"/>
      <c r="AI613" s="299"/>
      <c r="AJ613" s="299"/>
      <c r="AK613" s="299"/>
      <c r="AL613" s="299"/>
      <c r="AM613" s="299"/>
      <c r="AN613" s="299"/>
      <c r="AO613" s="299"/>
      <c r="AP613" s="299"/>
      <c r="AQ613" s="299"/>
      <c r="AR613" s="299"/>
      <c r="AS613" s="299"/>
      <c r="AT613" s="299"/>
      <c r="AU613" s="299"/>
      <c r="AV613" s="299"/>
      <c r="AW613" s="299"/>
      <c r="AX613" s="299"/>
      <c r="AY613" s="299"/>
      <c r="AZ613" s="299"/>
      <c r="BA613" s="299"/>
      <c r="BB613" s="299"/>
      <c r="BC613" s="299"/>
      <c r="BD613" s="299"/>
      <c r="BE613" s="299"/>
      <c r="BF613" s="299"/>
      <c r="BG613" s="299"/>
      <c r="BH613" s="299"/>
      <c r="BI613" s="299"/>
      <c r="BJ613" s="299"/>
      <c r="BK613" s="299"/>
      <c r="BL613" s="299"/>
      <c r="BM613" s="299"/>
      <c r="BN613" s="299"/>
      <c r="BO613" s="299"/>
      <c r="BP613" s="299"/>
      <c r="BQ613" s="299"/>
      <c r="BR613" s="299"/>
      <c r="BS613" s="299"/>
      <c r="BT613" s="299"/>
      <c r="BU613" s="299"/>
      <c r="BV613" s="299"/>
      <c r="BW613" s="299"/>
      <c r="BX613" s="299"/>
      <c r="BY613" s="299"/>
      <c r="BZ613" s="299"/>
      <c r="CA613" s="299"/>
    </row>
    <row r="614" spans="1:79" x14ac:dyDescent="0.25">
      <c r="A614" s="299"/>
      <c r="B614" s="299"/>
      <c r="C614" s="299"/>
      <c r="D614" s="299"/>
      <c r="E614" s="299"/>
      <c r="F614" s="299"/>
      <c r="G614" s="299"/>
      <c r="H614" s="299"/>
      <c r="I614" s="299"/>
      <c r="J614" s="299"/>
      <c r="K614" s="299"/>
      <c r="L614" s="299"/>
      <c r="M614" s="299"/>
      <c r="N614" s="299"/>
      <c r="O614" s="299"/>
      <c r="P614" s="299"/>
      <c r="Q614" s="299"/>
      <c r="R614" s="299"/>
      <c r="S614" s="299"/>
      <c r="T614" s="299"/>
      <c r="U614" s="299"/>
      <c r="V614" s="299"/>
      <c r="W614" s="299"/>
      <c r="X614" s="299"/>
      <c r="Y614" s="299"/>
      <c r="Z614" s="299"/>
      <c r="AA614" s="299"/>
      <c r="AB614" s="299"/>
      <c r="AC614" s="299"/>
      <c r="AD614" s="299"/>
      <c r="AE614" s="299"/>
      <c r="AF614" s="299"/>
      <c r="AG614" s="299"/>
      <c r="AH614" s="299"/>
      <c r="AI614" s="299"/>
      <c r="AJ614" s="299"/>
      <c r="AK614" s="299"/>
      <c r="AL614" s="299"/>
      <c r="AM614" s="299"/>
      <c r="AN614" s="299"/>
      <c r="AO614" s="299"/>
      <c r="AP614" s="299"/>
      <c r="AQ614" s="299"/>
      <c r="AR614" s="299"/>
      <c r="AS614" s="299"/>
      <c r="AT614" s="299"/>
      <c r="AU614" s="299"/>
      <c r="AV614" s="299"/>
      <c r="AW614" s="299"/>
      <c r="AX614" s="299"/>
      <c r="AY614" s="299"/>
      <c r="AZ614" s="299"/>
      <c r="BA614" s="299"/>
      <c r="BB614" s="299"/>
      <c r="BC614" s="299"/>
      <c r="BD614" s="299"/>
      <c r="BE614" s="299"/>
      <c r="BF614" s="299"/>
      <c r="BG614" s="299"/>
      <c r="BH614" s="299"/>
      <c r="BI614" s="299"/>
      <c r="BJ614" s="299"/>
      <c r="BK614" s="299"/>
      <c r="BL614" s="299"/>
      <c r="BM614" s="299"/>
      <c r="BN614" s="299"/>
      <c r="BO614" s="299"/>
      <c r="BP614" s="299"/>
      <c r="BQ614" s="299"/>
      <c r="BR614" s="299"/>
      <c r="BS614" s="299"/>
      <c r="BT614" s="299"/>
      <c r="BU614" s="299"/>
      <c r="BV614" s="299"/>
      <c r="BW614" s="299"/>
      <c r="BX614" s="299"/>
      <c r="BY614" s="299"/>
      <c r="BZ614" s="299"/>
      <c r="CA614" s="299"/>
    </row>
    <row r="615" spans="1:79" x14ac:dyDescent="0.25">
      <c r="A615" s="299"/>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299"/>
      <c r="AE615" s="299"/>
      <c r="AF615" s="299"/>
      <c r="AG615" s="299"/>
      <c r="AH615" s="299"/>
      <c r="AI615" s="299"/>
      <c r="AJ615" s="299"/>
      <c r="AK615" s="299"/>
      <c r="AL615" s="299"/>
      <c r="AM615" s="299"/>
      <c r="AN615" s="299"/>
      <c r="AO615" s="299"/>
      <c r="AP615" s="299"/>
      <c r="AQ615" s="299"/>
      <c r="AR615" s="299"/>
      <c r="AS615" s="299"/>
      <c r="AT615" s="299"/>
      <c r="AU615" s="299"/>
      <c r="AV615" s="299"/>
      <c r="AW615" s="299"/>
      <c r="AX615" s="299"/>
      <c r="AY615" s="299"/>
      <c r="AZ615" s="299"/>
      <c r="BA615" s="299"/>
      <c r="BB615" s="299"/>
      <c r="BC615" s="299"/>
      <c r="BD615" s="299"/>
      <c r="BE615" s="299"/>
      <c r="BF615" s="299"/>
      <c r="BG615" s="299"/>
      <c r="BH615" s="299"/>
      <c r="BI615" s="299"/>
      <c r="BJ615" s="299"/>
      <c r="BK615" s="299"/>
      <c r="BL615" s="299"/>
      <c r="BM615" s="299"/>
      <c r="BN615" s="299"/>
      <c r="BO615" s="299"/>
      <c r="BP615" s="299"/>
      <c r="BQ615" s="299"/>
      <c r="BR615" s="299"/>
      <c r="BS615" s="299"/>
      <c r="BT615" s="299"/>
      <c r="BU615" s="299"/>
      <c r="BV615" s="299"/>
      <c r="BW615" s="299"/>
      <c r="BX615" s="299"/>
      <c r="BY615" s="299"/>
      <c r="BZ615" s="299"/>
      <c r="CA615" s="299"/>
    </row>
    <row r="616" spans="1:79" x14ac:dyDescent="0.25">
      <c r="A616" s="299"/>
      <c r="B616" s="299"/>
      <c r="C616" s="299"/>
      <c r="D616" s="299"/>
      <c r="E616" s="299"/>
      <c r="F616" s="299"/>
      <c r="G616" s="299"/>
      <c r="H616" s="299"/>
      <c r="I616" s="299"/>
      <c r="J616" s="299"/>
      <c r="K616" s="299"/>
      <c r="L616" s="299"/>
      <c r="M616" s="299"/>
      <c r="N616" s="299"/>
      <c r="O616" s="299"/>
      <c r="P616" s="299"/>
      <c r="Q616" s="299"/>
      <c r="R616" s="299"/>
      <c r="S616" s="299"/>
      <c r="T616" s="299"/>
      <c r="U616" s="299"/>
      <c r="V616" s="299"/>
      <c r="W616" s="299"/>
      <c r="X616" s="299"/>
      <c r="Y616" s="299"/>
      <c r="Z616" s="299"/>
      <c r="AA616" s="299"/>
      <c r="AB616" s="299"/>
      <c r="AC616" s="299"/>
      <c r="AD616" s="299"/>
      <c r="AE616" s="299"/>
      <c r="AF616" s="299"/>
      <c r="AG616" s="299"/>
      <c r="AH616" s="299"/>
      <c r="AI616" s="299"/>
      <c r="AJ616" s="299"/>
      <c r="AK616" s="299"/>
      <c r="AL616" s="299"/>
      <c r="AM616" s="299"/>
      <c r="AN616" s="299"/>
      <c r="AO616" s="299"/>
      <c r="AP616" s="299"/>
      <c r="AQ616" s="299"/>
      <c r="AR616" s="299"/>
      <c r="AS616" s="299"/>
      <c r="AT616" s="299"/>
      <c r="AU616" s="299"/>
      <c r="AV616" s="299"/>
      <c r="AW616" s="299"/>
      <c r="AX616" s="299"/>
      <c r="AY616" s="299"/>
      <c r="AZ616" s="299"/>
      <c r="BA616" s="299"/>
      <c r="BB616" s="299"/>
      <c r="BC616" s="299"/>
      <c r="BD616" s="299"/>
      <c r="BE616" s="299"/>
      <c r="BF616" s="299"/>
      <c r="BG616" s="299"/>
      <c r="BH616" s="299"/>
      <c r="BI616" s="299"/>
      <c r="BJ616" s="299"/>
      <c r="BK616" s="299"/>
      <c r="BL616" s="299"/>
      <c r="BM616" s="299"/>
      <c r="BN616" s="299"/>
      <c r="BO616" s="299"/>
      <c r="BP616" s="299"/>
      <c r="BQ616" s="299"/>
      <c r="BR616" s="299"/>
      <c r="BS616" s="299"/>
      <c r="BT616" s="299"/>
      <c r="BU616" s="299"/>
      <c r="BV616" s="299"/>
      <c r="BW616" s="299"/>
      <c r="BX616" s="299"/>
      <c r="BY616" s="299"/>
      <c r="BZ616" s="299"/>
      <c r="CA616" s="299"/>
    </row>
    <row r="617" spans="1:79" x14ac:dyDescent="0.25">
      <c r="A617" s="299"/>
      <c r="B617" s="299"/>
      <c r="C617" s="299"/>
      <c r="D617" s="299"/>
      <c r="E617" s="299"/>
      <c r="F617" s="299"/>
      <c r="G617" s="299"/>
      <c r="H617" s="299"/>
      <c r="I617" s="299"/>
      <c r="J617" s="299"/>
      <c r="K617" s="299"/>
      <c r="L617" s="299"/>
      <c r="M617" s="299"/>
      <c r="N617" s="299"/>
      <c r="O617" s="299"/>
      <c r="P617" s="299"/>
      <c r="Q617" s="299"/>
      <c r="R617" s="299"/>
      <c r="S617" s="299"/>
      <c r="T617" s="299"/>
      <c r="U617" s="299"/>
      <c r="V617" s="299"/>
      <c r="W617" s="299"/>
      <c r="X617" s="299"/>
      <c r="Y617" s="299"/>
      <c r="Z617" s="299"/>
      <c r="AA617" s="299"/>
      <c r="AB617" s="299"/>
      <c r="AC617" s="299"/>
      <c r="AD617" s="299"/>
      <c r="AE617" s="299"/>
      <c r="AF617" s="299"/>
      <c r="AG617" s="299"/>
      <c r="AH617" s="299"/>
      <c r="AI617" s="299"/>
      <c r="AJ617" s="299"/>
      <c r="AK617" s="299"/>
      <c r="AL617" s="299"/>
      <c r="AM617" s="299"/>
      <c r="AN617" s="299"/>
      <c r="AO617" s="299"/>
      <c r="AP617" s="299"/>
      <c r="AQ617" s="299"/>
      <c r="AR617" s="299"/>
      <c r="AS617" s="299"/>
      <c r="AT617" s="299"/>
      <c r="AU617" s="299"/>
      <c r="AV617" s="299"/>
      <c r="AW617" s="299"/>
      <c r="AX617" s="299"/>
      <c r="AY617" s="299"/>
      <c r="AZ617" s="299"/>
      <c r="BA617" s="299"/>
      <c r="BB617" s="299"/>
      <c r="BC617" s="299"/>
      <c r="BD617" s="299"/>
      <c r="BE617" s="299"/>
      <c r="BF617" s="299"/>
      <c r="BG617" s="299"/>
      <c r="BH617" s="299"/>
      <c r="BI617" s="299"/>
      <c r="BJ617" s="299"/>
      <c r="BK617" s="299"/>
      <c r="BL617" s="299"/>
      <c r="BM617" s="299"/>
      <c r="BN617" s="299"/>
      <c r="BO617" s="299"/>
      <c r="BP617" s="299"/>
      <c r="BQ617" s="299"/>
      <c r="BR617" s="299"/>
      <c r="BS617" s="299"/>
      <c r="BT617" s="299"/>
      <c r="BU617" s="299"/>
      <c r="BV617" s="299"/>
      <c r="BW617" s="299"/>
      <c r="BX617" s="299"/>
      <c r="BY617" s="299"/>
      <c r="BZ617" s="299"/>
      <c r="CA617" s="299"/>
    </row>
    <row r="618" spans="1:79" x14ac:dyDescent="0.25">
      <c r="A618" s="299"/>
      <c r="B618" s="299"/>
      <c r="C618" s="299"/>
      <c r="D618" s="299"/>
      <c r="E618" s="299"/>
      <c r="F618" s="299"/>
      <c r="G618" s="299"/>
      <c r="H618" s="299"/>
      <c r="I618" s="299"/>
      <c r="J618" s="299"/>
      <c r="K618" s="299"/>
      <c r="L618" s="299"/>
      <c r="M618" s="299"/>
      <c r="N618" s="299"/>
      <c r="O618" s="299"/>
      <c r="P618" s="299"/>
      <c r="Q618" s="299"/>
      <c r="R618" s="299"/>
      <c r="S618" s="299"/>
      <c r="T618" s="299"/>
      <c r="U618" s="299"/>
      <c r="V618" s="299"/>
      <c r="W618" s="299"/>
      <c r="X618" s="299"/>
      <c r="Y618" s="299"/>
      <c r="Z618" s="299"/>
      <c r="AA618" s="299"/>
      <c r="AB618" s="299"/>
      <c r="AC618" s="299"/>
      <c r="AD618" s="299"/>
      <c r="AE618" s="299"/>
      <c r="AF618" s="299"/>
      <c r="AG618" s="299"/>
      <c r="AH618" s="299"/>
      <c r="AI618" s="299"/>
      <c r="AJ618" s="299"/>
      <c r="AK618" s="299"/>
      <c r="AL618" s="299"/>
      <c r="AM618" s="299"/>
      <c r="AN618" s="299"/>
      <c r="AO618" s="299"/>
      <c r="AP618" s="299"/>
      <c r="AQ618" s="299"/>
      <c r="AR618" s="299"/>
      <c r="AS618" s="299"/>
      <c r="AT618" s="299"/>
      <c r="AU618" s="299"/>
      <c r="AV618" s="299"/>
      <c r="AW618" s="299"/>
      <c r="AX618" s="299"/>
      <c r="AY618" s="299"/>
      <c r="AZ618" s="299"/>
      <c r="BA618" s="299"/>
      <c r="BB618" s="299"/>
      <c r="BC618" s="299"/>
      <c r="BD618" s="299"/>
      <c r="BE618" s="299"/>
      <c r="BF618" s="299"/>
      <c r="BG618" s="299"/>
      <c r="BH618" s="299"/>
      <c r="BI618" s="299"/>
      <c r="BJ618" s="299"/>
      <c r="BK618" s="299"/>
      <c r="BL618" s="299"/>
      <c r="BM618" s="299"/>
      <c r="BN618" s="299"/>
      <c r="BO618" s="299"/>
      <c r="BP618" s="299"/>
      <c r="BQ618" s="299"/>
      <c r="BR618" s="299"/>
      <c r="BS618" s="299"/>
      <c r="BT618" s="299"/>
      <c r="BU618" s="299"/>
      <c r="BV618" s="299"/>
      <c r="BW618" s="299"/>
      <c r="BX618" s="299"/>
      <c r="BY618" s="299"/>
      <c r="BZ618" s="299"/>
      <c r="CA618" s="299"/>
    </row>
    <row r="619" spans="1:79" x14ac:dyDescent="0.25">
      <c r="A619" s="299"/>
      <c r="B619" s="299"/>
      <c r="C619" s="299"/>
      <c r="D619" s="299"/>
      <c r="E619" s="299"/>
      <c r="F619" s="299"/>
      <c r="G619" s="299"/>
      <c r="H619" s="299"/>
      <c r="I619" s="299"/>
      <c r="J619" s="299"/>
      <c r="K619" s="299"/>
      <c r="L619" s="299"/>
      <c r="M619" s="299"/>
      <c r="N619" s="299"/>
      <c r="O619" s="299"/>
      <c r="P619" s="299"/>
      <c r="Q619" s="299"/>
      <c r="R619" s="299"/>
      <c r="S619" s="299"/>
      <c r="T619" s="299"/>
      <c r="U619" s="299"/>
      <c r="V619" s="299"/>
      <c r="W619" s="299"/>
      <c r="X619" s="299"/>
      <c r="Y619" s="299"/>
      <c r="Z619" s="299"/>
      <c r="AA619" s="299"/>
      <c r="AB619" s="299"/>
      <c r="AC619" s="299"/>
      <c r="AD619" s="299"/>
      <c r="AE619" s="299"/>
      <c r="AF619" s="299"/>
      <c r="AG619" s="299"/>
      <c r="AH619" s="299"/>
      <c r="AI619" s="299"/>
      <c r="AJ619" s="299"/>
      <c r="AK619" s="299"/>
      <c r="AL619" s="299"/>
      <c r="AM619" s="299"/>
      <c r="AN619" s="299"/>
      <c r="AO619" s="299"/>
      <c r="AP619" s="299"/>
      <c r="AQ619" s="299"/>
      <c r="AR619" s="299"/>
      <c r="AS619" s="299"/>
      <c r="AT619" s="299"/>
      <c r="AU619" s="299"/>
      <c r="AV619" s="299"/>
      <c r="AW619" s="299"/>
      <c r="AX619" s="299"/>
      <c r="AY619" s="299"/>
      <c r="AZ619" s="299"/>
      <c r="BA619" s="299"/>
      <c r="BB619" s="299"/>
      <c r="BC619" s="299"/>
      <c r="BD619" s="299"/>
      <c r="BE619" s="299"/>
      <c r="BF619" s="299"/>
      <c r="BG619" s="299"/>
      <c r="BH619" s="299"/>
      <c r="BI619" s="299"/>
      <c r="BJ619" s="299"/>
      <c r="BK619" s="299"/>
      <c r="BL619" s="299"/>
      <c r="BM619" s="299"/>
      <c r="BN619" s="299"/>
      <c r="BO619" s="299"/>
      <c r="BP619" s="299"/>
      <c r="BQ619" s="299"/>
      <c r="BR619" s="299"/>
      <c r="BS619" s="299"/>
      <c r="BT619" s="299"/>
      <c r="BU619" s="299"/>
      <c r="BV619" s="299"/>
      <c r="BW619" s="299"/>
      <c r="BX619" s="299"/>
      <c r="BY619" s="299"/>
      <c r="BZ619" s="299"/>
      <c r="CA619" s="299"/>
    </row>
    <row r="620" spans="1:79" x14ac:dyDescent="0.25">
      <c r="A620" s="299"/>
      <c r="B620" s="299"/>
      <c r="C620" s="299"/>
      <c r="D620" s="299"/>
      <c r="E620" s="299"/>
      <c r="F620" s="299"/>
      <c r="G620" s="299"/>
      <c r="H620" s="299"/>
      <c r="I620" s="299"/>
      <c r="J620" s="299"/>
      <c r="K620" s="299"/>
      <c r="L620" s="299"/>
      <c r="M620" s="299"/>
      <c r="N620" s="299"/>
      <c r="O620" s="299"/>
      <c r="P620" s="299"/>
      <c r="Q620" s="299"/>
      <c r="R620" s="299"/>
      <c r="S620" s="299"/>
      <c r="T620" s="299"/>
      <c r="U620" s="299"/>
      <c r="V620" s="299"/>
      <c r="W620" s="299"/>
      <c r="X620" s="299"/>
      <c r="Y620" s="299"/>
      <c r="Z620" s="299"/>
      <c r="AA620" s="299"/>
      <c r="AB620" s="299"/>
      <c r="AC620" s="299"/>
      <c r="AD620" s="299"/>
      <c r="AE620" s="299"/>
      <c r="AF620" s="299"/>
      <c r="AG620" s="299"/>
      <c r="AH620" s="299"/>
      <c r="AI620" s="299"/>
      <c r="AJ620" s="299"/>
      <c r="AK620" s="299"/>
      <c r="AL620" s="299"/>
      <c r="AM620" s="299"/>
      <c r="AN620" s="299"/>
      <c r="AO620" s="299"/>
      <c r="AP620" s="299"/>
      <c r="AQ620" s="299"/>
      <c r="AR620" s="299"/>
      <c r="AS620" s="299"/>
      <c r="AT620" s="299"/>
      <c r="AU620" s="299"/>
      <c r="AV620" s="299"/>
      <c r="AW620" s="299"/>
      <c r="AX620" s="299"/>
      <c r="AY620" s="299"/>
      <c r="AZ620" s="299"/>
      <c r="BA620" s="299"/>
      <c r="BB620" s="299"/>
      <c r="BC620" s="299"/>
      <c r="BD620" s="299"/>
      <c r="BE620" s="299"/>
      <c r="BF620" s="299"/>
      <c r="BG620" s="299"/>
      <c r="BH620" s="299"/>
      <c r="BI620" s="299"/>
      <c r="BJ620" s="299"/>
      <c r="BK620" s="299"/>
      <c r="BL620" s="299"/>
      <c r="BM620" s="299"/>
      <c r="BN620" s="299"/>
      <c r="BO620" s="299"/>
      <c r="BP620" s="299"/>
      <c r="BQ620" s="299"/>
      <c r="BR620" s="299"/>
      <c r="BS620" s="299"/>
      <c r="BT620" s="299"/>
      <c r="BU620" s="299"/>
      <c r="BV620" s="299"/>
      <c r="BW620" s="299"/>
      <c r="BX620" s="299"/>
      <c r="BY620" s="299"/>
      <c r="BZ620" s="299"/>
      <c r="CA620" s="299"/>
    </row>
    <row r="621" spans="1:79" x14ac:dyDescent="0.25">
      <c r="A621" s="299"/>
      <c r="B621" s="299"/>
      <c r="C621" s="299"/>
      <c r="D621" s="299"/>
      <c r="E621" s="299"/>
      <c r="F621" s="299"/>
      <c r="G621" s="299"/>
      <c r="H621" s="299"/>
      <c r="I621" s="299"/>
      <c r="J621" s="299"/>
      <c r="K621" s="299"/>
      <c r="L621" s="299"/>
      <c r="M621" s="299"/>
      <c r="N621" s="299"/>
      <c r="O621" s="299"/>
      <c r="P621" s="299"/>
      <c r="Q621" s="299"/>
      <c r="R621" s="299"/>
      <c r="S621" s="299"/>
      <c r="T621" s="299"/>
      <c r="U621" s="299"/>
      <c r="V621" s="299"/>
      <c r="W621" s="299"/>
      <c r="X621" s="299"/>
      <c r="Y621" s="299"/>
      <c r="Z621" s="299"/>
      <c r="AA621" s="299"/>
      <c r="AB621" s="299"/>
      <c r="AC621" s="299"/>
      <c r="AD621" s="299"/>
      <c r="AE621" s="299"/>
      <c r="AF621" s="299"/>
      <c r="AG621" s="299"/>
      <c r="AH621" s="299"/>
      <c r="AI621" s="299"/>
      <c r="AJ621" s="299"/>
      <c r="AK621" s="299"/>
      <c r="AL621" s="299"/>
      <c r="AM621" s="299"/>
      <c r="AN621" s="299"/>
      <c r="AO621" s="299"/>
      <c r="AP621" s="299"/>
      <c r="AQ621" s="299"/>
      <c r="AR621" s="299"/>
      <c r="AS621" s="299"/>
      <c r="AT621" s="299"/>
      <c r="AU621" s="299"/>
      <c r="AV621" s="299"/>
      <c r="AW621" s="299"/>
      <c r="AX621" s="299"/>
      <c r="AY621" s="299"/>
      <c r="AZ621" s="299"/>
      <c r="BA621" s="299"/>
      <c r="BB621" s="299"/>
      <c r="BC621" s="299"/>
      <c r="BD621" s="299"/>
      <c r="BE621" s="299"/>
      <c r="BF621" s="299"/>
      <c r="BG621" s="299"/>
      <c r="BH621" s="299"/>
      <c r="BI621" s="299"/>
      <c r="BJ621" s="299"/>
      <c r="BK621" s="299"/>
      <c r="BL621" s="299"/>
      <c r="BM621" s="299"/>
      <c r="BN621" s="299"/>
      <c r="BO621" s="299"/>
      <c r="BP621" s="299"/>
      <c r="BQ621" s="299"/>
      <c r="BR621" s="299"/>
      <c r="BS621" s="299"/>
      <c r="BT621" s="299"/>
      <c r="BU621" s="299"/>
      <c r="BV621" s="299"/>
      <c r="BW621" s="299"/>
      <c r="BX621" s="299"/>
      <c r="BY621" s="299"/>
      <c r="BZ621" s="299"/>
      <c r="CA621" s="299"/>
    </row>
    <row r="622" spans="1:79" x14ac:dyDescent="0.25">
      <c r="A622" s="299"/>
      <c r="B622" s="299"/>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c r="AA622" s="299"/>
      <c r="AB622" s="299"/>
      <c r="AC622" s="299"/>
      <c r="AD622" s="299"/>
      <c r="AE622" s="299"/>
      <c r="AF622" s="299"/>
      <c r="AG622" s="299"/>
      <c r="AH622" s="299"/>
      <c r="AI622" s="299"/>
      <c r="AJ622" s="299"/>
      <c r="AK622" s="299"/>
      <c r="AL622" s="299"/>
      <c r="AM622" s="299"/>
      <c r="AN622" s="299"/>
      <c r="AO622" s="299"/>
      <c r="AP622" s="299"/>
      <c r="AQ622" s="299"/>
      <c r="AR622" s="299"/>
      <c r="AS622" s="299"/>
      <c r="AT622" s="299"/>
      <c r="AU622" s="299"/>
      <c r="AV622" s="299"/>
      <c r="AW622" s="299"/>
      <c r="AX622" s="299"/>
      <c r="AY622" s="299"/>
      <c r="AZ622" s="299"/>
      <c r="BA622" s="299"/>
      <c r="BB622" s="299"/>
      <c r="BC622" s="299"/>
      <c r="BD622" s="299"/>
      <c r="BE622" s="299"/>
      <c r="BF622" s="299"/>
      <c r="BG622" s="299"/>
      <c r="BH622" s="299"/>
      <c r="BI622" s="299"/>
      <c r="BJ622" s="299"/>
      <c r="BK622" s="299"/>
      <c r="BL622" s="299"/>
      <c r="BM622" s="299"/>
      <c r="BN622" s="299"/>
      <c r="BO622" s="299"/>
      <c r="BP622" s="299"/>
      <c r="BQ622" s="299"/>
      <c r="BR622" s="299"/>
      <c r="BS622" s="299"/>
      <c r="BT622" s="299"/>
      <c r="BU622" s="299"/>
      <c r="BV622" s="299"/>
      <c r="BW622" s="299"/>
      <c r="BX622" s="299"/>
      <c r="BY622" s="299"/>
      <c r="BZ622" s="299"/>
      <c r="CA622" s="299"/>
    </row>
    <row r="623" spans="1:79" x14ac:dyDescent="0.25">
      <c r="A623" s="299"/>
      <c r="B623" s="299"/>
      <c r="C623" s="299"/>
      <c r="D623" s="299"/>
      <c r="E623" s="299"/>
      <c r="F623" s="299"/>
      <c r="G623" s="299"/>
      <c r="H623" s="299"/>
      <c r="I623" s="299"/>
      <c r="J623" s="299"/>
      <c r="K623" s="299"/>
      <c r="L623" s="299"/>
      <c r="M623" s="299"/>
      <c r="N623" s="299"/>
      <c r="O623" s="299"/>
      <c r="P623" s="299"/>
      <c r="Q623" s="299"/>
      <c r="R623" s="299"/>
      <c r="S623" s="299"/>
      <c r="T623" s="299"/>
      <c r="U623" s="299"/>
      <c r="V623" s="299"/>
      <c r="W623" s="299"/>
      <c r="X623" s="299"/>
      <c r="Y623" s="299"/>
      <c r="Z623" s="299"/>
      <c r="AA623" s="299"/>
      <c r="AB623" s="299"/>
      <c r="AC623" s="299"/>
      <c r="AD623" s="299"/>
      <c r="AE623" s="299"/>
      <c r="AF623" s="299"/>
      <c r="AG623" s="299"/>
      <c r="AH623" s="299"/>
      <c r="AI623" s="299"/>
      <c r="AJ623" s="299"/>
      <c r="AK623" s="299"/>
      <c r="AL623" s="299"/>
      <c r="AM623" s="299"/>
      <c r="AN623" s="299"/>
      <c r="AO623" s="299"/>
      <c r="AP623" s="299"/>
      <c r="AQ623" s="299"/>
      <c r="AR623" s="299"/>
      <c r="AS623" s="299"/>
      <c r="AT623" s="299"/>
      <c r="AU623" s="299"/>
      <c r="AV623" s="299"/>
      <c r="AW623" s="299"/>
      <c r="AX623" s="299"/>
      <c r="AY623" s="299"/>
      <c r="AZ623" s="299"/>
      <c r="BA623" s="299"/>
      <c r="BB623" s="299"/>
      <c r="BC623" s="299"/>
      <c r="BD623" s="299"/>
      <c r="BE623" s="299"/>
      <c r="BF623" s="299"/>
      <c r="BG623" s="299"/>
      <c r="BH623" s="299"/>
      <c r="BI623" s="299"/>
      <c r="BJ623" s="299"/>
      <c r="BK623" s="299"/>
      <c r="BL623" s="299"/>
      <c r="BM623" s="299"/>
      <c r="BN623" s="299"/>
      <c r="BO623" s="299"/>
      <c r="BP623" s="299"/>
      <c r="BQ623" s="299"/>
      <c r="BR623" s="299"/>
      <c r="BS623" s="299"/>
      <c r="BT623" s="299"/>
      <c r="BU623" s="299"/>
      <c r="BV623" s="299"/>
      <c r="BW623" s="299"/>
      <c r="BX623" s="299"/>
      <c r="BY623" s="299"/>
      <c r="BZ623" s="299"/>
      <c r="CA623" s="299"/>
    </row>
    <row r="624" spans="1:79" x14ac:dyDescent="0.25">
      <c r="A624" s="299"/>
      <c r="B624" s="299"/>
      <c r="C624" s="299"/>
      <c r="D624" s="299"/>
      <c r="E624" s="299"/>
      <c r="F624" s="299"/>
      <c r="G624" s="299"/>
      <c r="H624" s="299"/>
      <c r="I624" s="299"/>
      <c r="J624" s="299"/>
      <c r="K624" s="299"/>
      <c r="L624" s="299"/>
      <c r="M624" s="299"/>
      <c r="N624" s="299"/>
      <c r="O624" s="299"/>
      <c r="P624" s="299"/>
      <c r="Q624" s="299"/>
      <c r="R624" s="299"/>
      <c r="S624" s="299"/>
      <c r="T624" s="299"/>
      <c r="U624" s="299"/>
      <c r="V624" s="299"/>
      <c r="W624" s="299"/>
      <c r="X624" s="299"/>
      <c r="Y624" s="299"/>
      <c r="Z624" s="299"/>
      <c r="AA624" s="299"/>
      <c r="AB624" s="299"/>
      <c r="AC624" s="299"/>
      <c r="AD624" s="299"/>
      <c r="AE624" s="299"/>
      <c r="AF624" s="299"/>
      <c r="AG624" s="299"/>
      <c r="AH624" s="299"/>
      <c r="AI624" s="299"/>
      <c r="AJ624" s="299"/>
      <c r="AK624" s="299"/>
      <c r="AL624" s="299"/>
      <c r="AM624" s="299"/>
      <c r="AN624" s="299"/>
      <c r="AO624" s="299"/>
      <c r="AP624" s="299"/>
      <c r="AQ624" s="299"/>
      <c r="AR624" s="299"/>
      <c r="AS624" s="299"/>
      <c r="AT624" s="299"/>
      <c r="AU624" s="299"/>
      <c r="AV624" s="299"/>
      <c r="AW624" s="299"/>
      <c r="AX624" s="299"/>
      <c r="AY624" s="299"/>
      <c r="AZ624" s="299"/>
      <c r="BA624" s="299"/>
      <c r="BB624" s="299"/>
      <c r="BC624" s="299"/>
      <c r="BD624" s="299"/>
      <c r="BE624" s="299"/>
      <c r="BF624" s="299"/>
      <c r="BG624" s="299"/>
      <c r="BH624" s="299"/>
      <c r="BI624" s="299"/>
      <c r="BJ624" s="299"/>
      <c r="BK624" s="299"/>
      <c r="BL624" s="299"/>
      <c r="BM624" s="299"/>
      <c r="BN624" s="299"/>
      <c r="BO624" s="299"/>
      <c r="BP624" s="299"/>
      <c r="BQ624" s="299"/>
      <c r="BR624" s="299"/>
      <c r="BS624" s="299"/>
      <c r="BT624" s="299"/>
      <c r="BU624" s="299"/>
      <c r="BV624" s="299"/>
      <c r="BW624" s="299"/>
      <c r="BX624" s="299"/>
      <c r="BY624" s="299"/>
      <c r="BZ624" s="299"/>
      <c r="CA624" s="299"/>
    </row>
    <row r="625" spans="1:79" x14ac:dyDescent="0.25">
      <c r="A625" s="299"/>
      <c r="B625" s="299"/>
      <c r="C625" s="299"/>
      <c r="D625" s="299"/>
      <c r="E625" s="299"/>
      <c r="F625" s="299"/>
      <c r="G625" s="299"/>
      <c r="H625" s="299"/>
      <c r="I625" s="299"/>
      <c r="J625" s="299"/>
      <c r="K625" s="299"/>
      <c r="L625" s="299"/>
      <c r="M625" s="299"/>
      <c r="N625" s="299"/>
      <c r="O625" s="299"/>
      <c r="P625" s="299"/>
      <c r="Q625" s="299"/>
      <c r="R625" s="299"/>
      <c r="S625" s="299"/>
      <c r="T625" s="299"/>
      <c r="U625" s="299"/>
      <c r="V625" s="299"/>
      <c r="W625" s="299"/>
      <c r="X625" s="299"/>
      <c r="Y625" s="299"/>
      <c r="Z625" s="299"/>
      <c r="AA625" s="299"/>
      <c r="AB625" s="299"/>
      <c r="AC625" s="299"/>
      <c r="AD625" s="299"/>
      <c r="AE625" s="299"/>
      <c r="AF625" s="299"/>
      <c r="AG625" s="299"/>
      <c r="AH625" s="299"/>
      <c r="AI625" s="299"/>
      <c r="AJ625" s="299"/>
      <c r="AK625" s="299"/>
      <c r="AL625" s="299"/>
      <c r="AM625" s="299"/>
      <c r="AN625" s="299"/>
      <c r="AO625" s="299"/>
      <c r="AP625" s="299"/>
      <c r="AQ625" s="299"/>
      <c r="AR625" s="299"/>
      <c r="AS625" s="299"/>
      <c r="AT625" s="299"/>
      <c r="AU625" s="299"/>
      <c r="AV625" s="299"/>
      <c r="AW625" s="299"/>
      <c r="AX625" s="299"/>
      <c r="AY625" s="299"/>
      <c r="AZ625" s="299"/>
      <c r="BA625" s="299"/>
      <c r="BB625" s="299"/>
      <c r="BC625" s="299"/>
      <c r="BD625" s="299"/>
      <c r="BE625" s="299"/>
      <c r="BF625" s="299"/>
      <c r="BG625" s="299"/>
      <c r="BH625" s="299"/>
      <c r="BI625" s="299"/>
      <c r="BJ625" s="299"/>
      <c r="BK625" s="299"/>
      <c r="BL625" s="299"/>
      <c r="BM625" s="299"/>
      <c r="BN625" s="299"/>
      <c r="BO625" s="299"/>
      <c r="BP625" s="299"/>
      <c r="BQ625" s="299"/>
      <c r="BR625" s="299"/>
      <c r="BS625" s="299"/>
      <c r="BT625" s="299"/>
      <c r="BU625" s="299"/>
      <c r="BV625" s="299"/>
      <c r="BW625" s="299"/>
      <c r="BX625" s="299"/>
      <c r="BY625" s="299"/>
      <c r="BZ625" s="299"/>
      <c r="CA625" s="299"/>
    </row>
    <row r="626" spans="1:79" x14ac:dyDescent="0.25">
      <c r="A626" s="299"/>
      <c r="B626" s="299"/>
      <c r="C626" s="299"/>
      <c r="D626" s="299"/>
      <c r="E626" s="299"/>
      <c r="F626" s="299"/>
      <c r="G626" s="299"/>
      <c r="H626" s="299"/>
      <c r="I626" s="299"/>
      <c r="J626" s="299"/>
      <c r="K626" s="299"/>
      <c r="L626" s="299"/>
      <c r="M626" s="299"/>
      <c r="N626" s="299"/>
      <c r="O626" s="299"/>
      <c r="P626" s="299"/>
      <c r="Q626" s="299"/>
      <c r="R626" s="299"/>
      <c r="S626" s="299"/>
      <c r="T626" s="299"/>
      <c r="U626" s="299"/>
      <c r="V626" s="299"/>
      <c r="W626" s="299"/>
      <c r="X626" s="299"/>
      <c r="Y626" s="299"/>
      <c r="Z626" s="299"/>
      <c r="AA626" s="299"/>
      <c r="AB626" s="299"/>
      <c r="AC626" s="299"/>
      <c r="AD626" s="299"/>
      <c r="AE626" s="299"/>
      <c r="AF626" s="299"/>
      <c r="AG626" s="299"/>
      <c r="AH626" s="299"/>
      <c r="AI626" s="299"/>
      <c r="AJ626" s="299"/>
      <c r="AK626" s="299"/>
      <c r="AL626" s="299"/>
      <c r="AM626" s="299"/>
      <c r="AN626" s="299"/>
      <c r="AO626" s="299"/>
      <c r="AP626" s="299"/>
      <c r="AQ626" s="299"/>
      <c r="AR626" s="299"/>
      <c r="AS626" s="299"/>
      <c r="AT626" s="299"/>
      <c r="AU626" s="299"/>
      <c r="AV626" s="299"/>
      <c r="AW626" s="299"/>
      <c r="AX626" s="299"/>
      <c r="AY626" s="299"/>
      <c r="AZ626" s="299"/>
      <c r="BA626" s="299"/>
      <c r="BB626" s="299"/>
      <c r="BC626" s="299"/>
      <c r="BD626" s="299"/>
      <c r="BE626" s="299"/>
      <c r="BF626" s="299"/>
      <c r="BG626" s="299"/>
      <c r="BH626" s="299"/>
      <c r="BI626" s="299"/>
      <c r="BJ626" s="299"/>
      <c r="BK626" s="299"/>
      <c r="BL626" s="299"/>
      <c r="BM626" s="299"/>
      <c r="BN626" s="299"/>
      <c r="BO626" s="299"/>
      <c r="BP626" s="299"/>
      <c r="BQ626" s="299"/>
      <c r="BR626" s="299"/>
      <c r="BS626" s="299"/>
      <c r="BT626" s="299"/>
      <c r="BU626" s="299"/>
      <c r="BV626" s="299"/>
      <c r="BW626" s="299"/>
      <c r="BX626" s="299"/>
      <c r="BY626" s="299"/>
      <c r="BZ626" s="299"/>
      <c r="CA626" s="299"/>
    </row>
    <row r="627" spans="1:79" x14ac:dyDescent="0.25">
      <c r="A627" s="299"/>
      <c r="B627" s="299"/>
      <c r="C627" s="299"/>
      <c r="D627" s="299"/>
      <c r="E627" s="299"/>
      <c r="F627" s="299"/>
      <c r="G627" s="299"/>
      <c r="H627" s="299"/>
      <c r="I627" s="299"/>
      <c r="J627" s="299"/>
      <c r="K627" s="299"/>
      <c r="L627" s="299"/>
      <c r="M627" s="299"/>
      <c r="N627" s="299"/>
      <c r="O627" s="299"/>
      <c r="P627" s="299"/>
      <c r="Q627" s="299"/>
      <c r="R627" s="299"/>
      <c r="S627" s="299"/>
      <c r="T627" s="299"/>
      <c r="U627" s="299"/>
      <c r="V627" s="299"/>
      <c r="W627" s="299"/>
      <c r="X627" s="299"/>
      <c r="Y627" s="299"/>
      <c r="Z627" s="299"/>
      <c r="AA627" s="299"/>
      <c r="AB627" s="299"/>
      <c r="AC627" s="299"/>
      <c r="AD627" s="299"/>
      <c r="AE627" s="299"/>
      <c r="AF627" s="299"/>
      <c r="AG627" s="299"/>
      <c r="AH627" s="299"/>
      <c r="AI627" s="299"/>
      <c r="AJ627" s="299"/>
      <c r="AK627" s="299"/>
      <c r="AL627" s="299"/>
      <c r="AM627" s="299"/>
      <c r="AN627" s="299"/>
      <c r="AO627" s="299"/>
      <c r="AP627" s="299"/>
      <c r="AQ627" s="299"/>
      <c r="AR627" s="299"/>
      <c r="AS627" s="299"/>
      <c r="AT627" s="299"/>
      <c r="AU627" s="299"/>
      <c r="AV627" s="299"/>
      <c r="AW627" s="299"/>
      <c r="AX627" s="299"/>
      <c r="AY627" s="299"/>
      <c r="AZ627" s="299"/>
      <c r="BA627" s="299"/>
      <c r="BB627" s="299"/>
      <c r="BC627" s="299"/>
      <c r="BD627" s="299"/>
      <c r="BE627" s="299"/>
      <c r="BF627" s="299"/>
      <c r="BG627" s="299"/>
      <c r="BH627" s="299"/>
      <c r="BI627" s="299"/>
      <c r="BJ627" s="299"/>
      <c r="BK627" s="299"/>
      <c r="BL627" s="299"/>
      <c r="BM627" s="299"/>
      <c r="BN627" s="299"/>
      <c r="BO627" s="299"/>
      <c r="BP627" s="299"/>
      <c r="BQ627" s="299"/>
      <c r="BR627" s="299"/>
      <c r="BS627" s="299"/>
      <c r="BT627" s="299"/>
      <c r="BU627" s="299"/>
      <c r="BV627" s="299"/>
      <c r="BW627" s="299"/>
      <c r="BX627" s="299"/>
      <c r="BY627" s="299"/>
      <c r="BZ627" s="299"/>
      <c r="CA627" s="299"/>
    </row>
    <row r="628" spans="1:79" x14ac:dyDescent="0.25">
      <c r="A628" s="299"/>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299"/>
      <c r="AE628" s="299"/>
      <c r="AF628" s="299"/>
      <c r="AG628" s="299"/>
      <c r="AH628" s="299"/>
      <c r="AI628" s="299"/>
      <c r="AJ628" s="299"/>
      <c r="AK628" s="299"/>
      <c r="AL628" s="299"/>
      <c r="AM628" s="299"/>
      <c r="AN628" s="299"/>
      <c r="AO628" s="299"/>
      <c r="AP628" s="299"/>
      <c r="AQ628" s="299"/>
      <c r="AR628" s="299"/>
      <c r="AS628" s="299"/>
      <c r="AT628" s="299"/>
      <c r="AU628" s="299"/>
      <c r="AV628" s="299"/>
      <c r="AW628" s="299"/>
      <c r="AX628" s="299"/>
      <c r="AY628" s="299"/>
      <c r="AZ628" s="299"/>
      <c r="BA628" s="299"/>
      <c r="BB628" s="299"/>
      <c r="BC628" s="299"/>
      <c r="BD628" s="299"/>
      <c r="BE628" s="299"/>
      <c r="BF628" s="299"/>
      <c r="BG628" s="299"/>
      <c r="BH628" s="299"/>
      <c r="BI628" s="299"/>
      <c r="BJ628" s="299"/>
      <c r="BK628" s="299"/>
      <c r="BL628" s="299"/>
      <c r="BM628" s="299"/>
      <c r="BN628" s="299"/>
      <c r="BO628" s="299"/>
      <c r="BP628" s="299"/>
      <c r="BQ628" s="299"/>
      <c r="BR628" s="299"/>
      <c r="BS628" s="299"/>
      <c r="BT628" s="299"/>
      <c r="BU628" s="299"/>
      <c r="BV628" s="299"/>
      <c r="BW628" s="299"/>
      <c r="BX628" s="299"/>
      <c r="BY628" s="299"/>
      <c r="BZ628" s="299"/>
      <c r="CA628" s="299"/>
    </row>
    <row r="629" spans="1:79" x14ac:dyDescent="0.25">
      <c r="A629" s="299"/>
      <c r="B629" s="299"/>
      <c r="C629" s="299"/>
      <c r="D629" s="299"/>
      <c r="E629" s="299"/>
      <c r="F629" s="299"/>
      <c r="G629" s="299"/>
      <c r="H629" s="299"/>
      <c r="I629" s="299"/>
      <c r="J629" s="299"/>
      <c r="K629" s="299"/>
      <c r="L629" s="299"/>
      <c r="M629" s="299"/>
      <c r="N629" s="299"/>
      <c r="O629" s="299"/>
      <c r="P629" s="299"/>
      <c r="Q629" s="299"/>
      <c r="R629" s="299"/>
      <c r="S629" s="299"/>
      <c r="T629" s="299"/>
      <c r="U629" s="299"/>
      <c r="V629" s="299"/>
      <c r="W629" s="299"/>
      <c r="X629" s="299"/>
      <c r="Y629" s="299"/>
      <c r="Z629" s="299"/>
      <c r="AA629" s="299"/>
      <c r="AB629" s="299"/>
      <c r="AC629" s="299"/>
      <c r="AD629" s="299"/>
      <c r="AE629" s="299"/>
      <c r="AF629" s="299"/>
      <c r="AG629" s="299"/>
      <c r="AH629" s="299"/>
      <c r="AI629" s="299"/>
      <c r="AJ629" s="299"/>
      <c r="AK629" s="299"/>
      <c r="AL629" s="299"/>
      <c r="AM629" s="299"/>
      <c r="AN629" s="299"/>
      <c r="AO629" s="299"/>
      <c r="AP629" s="299"/>
      <c r="AQ629" s="299"/>
      <c r="AR629" s="299"/>
      <c r="AS629" s="299"/>
      <c r="AT629" s="299"/>
      <c r="AU629" s="299"/>
      <c r="AV629" s="299"/>
      <c r="AW629" s="299"/>
      <c r="AX629" s="299"/>
      <c r="AY629" s="299"/>
      <c r="AZ629" s="299"/>
      <c r="BA629" s="299"/>
      <c r="BB629" s="299"/>
      <c r="BC629" s="299"/>
      <c r="BD629" s="299"/>
      <c r="BE629" s="299"/>
      <c r="BF629" s="299"/>
      <c r="BG629" s="299"/>
      <c r="BH629" s="299"/>
      <c r="BI629" s="299"/>
      <c r="BJ629" s="299"/>
      <c r="BK629" s="299"/>
      <c r="BL629" s="299"/>
      <c r="BM629" s="299"/>
      <c r="BN629" s="299"/>
      <c r="BO629" s="299"/>
      <c r="BP629" s="299"/>
      <c r="BQ629" s="299"/>
      <c r="BR629" s="299"/>
      <c r="BS629" s="299"/>
      <c r="BT629" s="299"/>
      <c r="BU629" s="299"/>
      <c r="BV629" s="299"/>
      <c r="BW629" s="299"/>
      <c r="BX629" s="299"/>
      <c r="BY629" s="299"/>
      <c r="BZ629" s="299"/>
      <c r="CA629" s="299"/>
    </row>
    <row r="630" spans="1:79" x14ac:dyDescent="0.25">
      <c r="A630" s="299"/>
      <c r="B630" s="299"/>
      <c r="C630" s="299"/>
      <c r="D630" s="299"/>
      <c r="E630" s="299"/>
      <c r="F630" s="299"/>
      <c r="G630" s="299"/>
      <c r="H630" s="299"/>
      <c r="I630" s="299"/>
      <c r="J630" s="299"/>
      <c r="K630" s="299"/>
      <c r="L630" s="299"/>
      <c r="M630" s="299"/>
      <c r="N630" s="299"/>
      <c r="O630" s="299"/>
      <c r="P630" s="299"/>
      <c r="Q630" s="299"/>
      <c r="R630" s="299"/>
      <c r="S630" s="299"/>
      <c r="T630" s="299"/>
      <c r="U630" s="299"/>
      <c r="V630" s="299"/>
      <c r="W630" s="299"/>
      <c r="X630" s="299"/>
      <c r="Y630" s="299"/>
      <c r="Z630" s="299"/>
      <c r="AA630" s="299"/>
      <c r="AB630" s="299"/>
      <c r="AC630" s="299"/>
      <c r="AD630" s="299"/>
      <c r="AE630" s="299"/>
      <c r="AF630" s="299"/>
      <c r="AG630" s="299"/>
      <c r="AH630" s="299"/>
      <c r="AI630" s="299"/>
      <c r="AJ630" s="299"/>
      <c r="AK630" s="299"/>
      <c r="AL630" s="299"/>
      <c r="AM630" s="299"/>
      <c r="AN630" s="299"/>
      <c r="AO630" s="299"/>
      <c r="AP630" s="299"/>
      <c r="AQ630" s="299"/>
      <c r="AR630" s="299"/>
      <c r="AS630" s="299"/>
      <c r="AT630" s="299"/>
      <c r="AU630" s="299"/>
      <c r="AV630" s="299"/>
      <c r="AW630" s="299"/>
      <c r="AX630" s="299"/>
      <c r="AY630" s="299"/>
      <c r="AZ630" s="299"/>
      <c r="BA630" s="299"/>
      <c r="BB630" s="299"/>
      <c r="BC630" s="299"/>
      <c r="BD630" s="299"/>
      <c r="BE630" s="299"/>
      <c r="BF630" s="299"/>
      <c r="BG630" s="299"/>
      <c r="BH630" s="299"/>
      <c r="BI630" s="299"/>
      <c r="BJ630" s="299"/>
      <c r="BK630" s="299"/>
      <c r="BL630" s="299"/>
      <c r="BM630" s="299"/>
      <c r="BN630" s="299"/>
      <c r="BO630" s="299"/>
      <c r="BP630" s="299"/>
      <c r="BQ630" s="299"/>
      <c r="BR630" s="299"/>
      <c r="BS630" s="299"/>
      <c r="BT630" s="299"/>
      <c r="BU630" s="299"/>
      <c r="BV630" s="299"/>
      <c r="BW630" s="299"/>
      <c r="BX630" s="299"/>
      <c r="BY630" s="299"/>
      <c r="BZ630" s="299"/>
      <c r="CA630" s="299"/>
    </row>
    <row r="631" spans="1:79" x14ac:dyDescent="0.25">
      <c r="A631" s="299"/>
      <c r="B631" s="299"/>
      <c r="C631" s="299"/>
      <c r="D631" s="299"/>
      <c r="E631" s="299"/>
      <c r="F631" s="299"/>
      <c r="G631" s="299"/>
      <c r="H631" s="299"/>
      <c r="I631" s="299"/>
      <c r="J631" s="299"/>
      <c r="K631" s="299"/>
      <c r="L631" s="299"/>
      <c r="M631" s="299"/>
      <c r="N631" s="299"/>
      <c r="O631" s="299"/>
      <c r="P631" s="299"/>
      <c r="Q631" s="299"/>
      <c r="R631" s="299"/>
      <c r="S631" s="299"/>
      <c r="T631" s="299"/>
      <c r="U631" s="299"/>
      <c r="V631" s="299"/>
      <c r="W631" s="299"/>
      <c r="X631" s="299"/>
      <c r="Y631" s="299"/>
      <c r="Z631" s="299"/>
      <c r="AA631" s="299"/>
      <c r="AB631" s="299"/>
      <c r="AC631" s="299"/>
      <c r="AD631" s="299"/>
      <c r="AE631" s="299"/>
      <c r="AF631" s="299"/>
      <c r="AG631" s="299"/>
      <c r="AH631" s="299"/>
      <c r="AI631" s="299"/>
      <c r="AJ631" s="299"/>
      <c r="AK631" s="299"/>
      <c r="AL631" s="299"/>
      <c r="AM631" s="299"/>
      <c r="AN631" s="299"/>
      <c r="AO631" s="299"/>
      <c r="AP631" s="299"/>
      <c r="AQ631" s="299"/>
      <c r="AR631" s="299"/>
      <c r="AS631" s="299"/>
      <c r="AT631" s="299"/>
      <c r="AU631" s="299"/>
      <c r="AV631" s="299"/>
      <c r="AW631" s="299"/>
      <c r="AX631" s="299"/>
      <c r="AY631" s="299"/>
      <c r="AZ631" s="299"/>
      <c r="BA631" s="299"/>
      <c r="BB631" s="299"/>
      <c r="BC631" s="299"/>
      <c r="BD631" s="299"/>
      <c r="BE631" s="299"/>
      <c r="BF631" s="299"/>
      <c r="BG631" s="299"/>
      <c r="BH631" s="299"/>
      <c r="BI631" s="299"/>
      <c r="BJ631" s="299"/>
      <c r="BK631" s="299"/>
      <c r="BL631" s="299"/>
      <c r="BM631" s="299"/>
      <c r="BN631" s="299"/>
      <c r="BO631" s="299"/>
      <c r="BP631" s="299"/>
      <c r="BQ631" s="299"/>
      <c r="BR631" s="299"/>
      <c r="BS631" s="299"/>
      <c r="BT631" s="299"/>
      <c r="BU631" s="299"/>
      <c r="BV631" s="299"/>
      <c r="BW631" s="299"/>
      <c r="BX631" s="299"/>
      <c r="BY631" s="299"/>
      <c r="BZ631" s="299"/>
      <c r="CA631" s="299"/>
    </row>
    <row r="632" spans="1:79" x14ac:dyDescent="0.25">
      <c r="A632" s="299"/>
      <c r="B632" s="299"/>
      <c r="C632" s="299"/>
      <c r="D632" s="299"/>
      <c r="E632" s="299"/>
      <c r="F632" s="299"/>
      <c r="G632" s="299"/>
      <c r="H632" s="299"/>
      <c r="I632" s="299"/>
      <c r="J632" s="299"/>
      <c r="K632" s="299"/>
      <c r="L632" s="299"/>
      <c r="M632" s="299"/>
      <c r="N632" s="299"/>
      <c r="O632" s="299"/>
      <c r="P632" s="299"/>
      <c r="Q632" s="299"/>
      <c r="R632" s="299"/>
      <c r="S632" s="299"/>
      <c r="T632" s="299"/>
      <c r="U632" s="299"/>
      <c r="V632" s="299"/>
      <c r="W632" s="299"/>
      <c r="X632" s="299"/>
      <c r="Y632" s="299"/>
      <c r="Z632" s="299"/>
      <c r="AA632" s="299"/>
      <c r="AB632" s="299"/>
      <c r="AC632" s="299"/>
      <c r="AD632" s="299"/>
      <c r="AE632" s="299"/>
      <c r="AF632" s="299"/>
      <c r="AG632" s="299"/>
      <c r="AH632" s="299"/>
      <c r="AI632" s="299"/>
      <c r="AJ632" s="299"/>
      <c r="AK632" s="299"/>
      <c r="AL632" s="299"/>
      <c r="AM632" s="299"/>
      <c r="AN632" s="299"/>
      <c r="AO632" s="299"/>
      <c r="AP632" s="299"/>
      <c r="AQ632" s="299"/>
      <c r="AR632" s="299"/>
      <c r="AS632" s="299"/>
      <c r="AT632" s="299"/>
      <c r="AU632" s="299"/>
      <c r="AV632" s="299"/>
      <c r="AW632" s="299"/>
      <c r="AX632" s="299"/>
      <c r="AY632" s="299"/>
      <c r="AZ632" s="299"/>
      <c r="BA632" s="299"/>
      <c r="BB632" s="299"/>
      <c r="BC632" s="299"/>
      <c r="BD632" s="299"/>
      <c r="BE632" s="299"/>
      <c r="BF632" s="299"/>
      <c r="BG632" s="299"/>
      <c r="BH632" s="299"/>
      <c r="BI632" s="299"/>
      <c r="BJ632" s="299"/>
      <c r="BK632" s="299"/>
      <c r="BL632" s="299"/>
      <c r="BM632" s="299"/>
      <c r="BN632" s="299"/>
      <c r="BO632" s="299"/>
      <c r="BP632" s="299"/>
      <c r="BQ632" s="299"/>
      <c r="BR632" s="299"/>
      <c r="BS632" s="299"/>
      <c r="BT632" s="299"/>
      <c r="BU632" s="299"/>
      <c r="BV632" s="299"/>
      <c r="BW632" s="299"/>
      <c r="BX632" s="299"/>
      <c r="BY632" s="299"/>
      <c r="BZ632" s="299"/>
      <c r="CA632" s="299"/>
    </row>
    <row r="633" spans="1:79" x14ac:dyDescent="0.25">
      <c r="A633" s="299"/>
      <c r="B633" s="299"/>
      <c r="C633" s="299"/>
      <c r="D633" s="299"/>
      <c r="E633" s="299"/>
      <c r="F633" s="299"/>
      <c r="G633" s="299"/>
      <c r="H633" s="299"/>
      <c r="I633" s="299"/>
      <c r="J633" s="299"/>
      <c r="K633" s="299"/>
      <c r="L633" s="299"/>
      <c r="M633" s="299"/>
      <c r="N633" s="299"/>
      <c r="O633" s="299"/>
      <c r="P633" s="299"/>
      <c r="Q633" s="299"/>
      <c r="R633" s="299"/>
      <c r="S633" s="299"/>
      <c r="T633" s="299"/>
      <c r="U633" s="299"/>
      <c r="V633" s="299"/>
      <c r="W633" s="299"/>
      <c r="X633" s="299"/>
      <c r="Y633" s="299"/>
      <c r="Z633" s="299"/>
      <c r="AA633" s="299"/>
      <c r="AB633" s="299"/>
      <c r="AC633" s="299"/>
      <c r="AD633" s="299"/>
      <c r="AE633" s="299"/>
      <c r="AF633" s="299"/>
      <c r="AG633" s="299"/>
      <c r="AH633" s="299"/>
      <c r="AI633" s="299"/>
      <c r="AJ633" s="299"/>
      <c r="AK633" s="299"/>
      <c r="AL633" s="299"/>
      <c r="AM633" s="299"/>
      <c r="AN633" s="299"/>
      <c r="AO633" s="299"/>
      <c r="AP633" s="299"/>
      <c r="AQ633" s="299"/>
      <c r="AR633" s="299"/>
      <c r="AS633" s="299"/>
      <c r="AT633" s="299"/>
      <c r="AU633" s="299"/>
      <c r="AV633" s="299"/>
      <c r="AW633" s="299"/>
      <c r="AX633" s="299"/>
      <c r="AY633" s="299"/>
      <c r="AZ633" s="299"/>
      <c r="BA633" s="299"/>
      <c r="BB633" s="299"/>
      <c r="BC633" s="299"/>
      <c r="BD633" s="299"/>
      <c r="BE633" s="299"/>
      <c r="BF633" s="299"/>
      <c r="BG633" s="299"/>
      <c r="BH633" s="299"/>
      <c r="BI633" s="299"/>
      <c r="BJ633" s="299"/>
      <c r="BK633" s="299"/>
      <c r="BL633" s="299"/>
      <c r="BM633" s="299"/>
      <c r="BN633" s="299"/>
      <c r="BO633" s="299"/>
      <c r="BP633" s="299"/>
      <c r="BQ633" s="299"/>
      <c r="BR633" s="299"/>
      <c r="BS633" s="299"/>
      <c r="BT633" s="299"/>
      <c r="BU633" s="299"/>
      <c r="BV633" s="299"/>
      <c r="BW633" s="299"/>
      <c r="BX633" s="299"/>
      <c r="BY633" s="299"/>
      <c r="BZ633" s="299"/>
      <c r="CA633" s="299"/>
    </row>
    <row r="634" spans="1:79" x14ac:dyDescent="0.25">
      <c r="A634" s="299"/>
      <c r="B634" s="299"/>
      <c r="C634" s="299"/>
      <c r="D634" s="299"/>
      <c r="E634" s="299"/>
      <c r="F634" s="299"/>
      <c r="G634" s="299"/>
      <c r="H634" s="299"/>
      <c r="I634" s="299"/>
      <c r="J634" s="299"/>
      <c r="K634" s="299"/>
      <c r="L634" s="299"/>
      <c r="M634" s="299"/>
      <c r="N634" s="299"/>
      <c r="O634" s="299"/>
      <c r="P634" s="299"/>
      <c r="Q634" s="299"/>
      <c r="R634" s="299"/>
      <c r="S634" s="299"/>
      <c r="T634" s="299"/>
      <c r="U634" s="299"/>
      <c r="V634" s="299"/>
      <c r="W634" s="299"/>
      <c r="X634" s="299"/>
      <c r="Y634" s="299"/>
      <c r="Z634" s="299"/>
      <c r="AA634" s="299"/>
      <c r="AB634" s="299"/>
      <c r="AC634" s="299"/>
      <c r="AD634" s="299"/>
      <c r="AE634" s="299"/>
      <c r="AF634" s="299"/>
      <c r="AG634" s="299"/>
      <c r="AH634" s="299"/>
      <c r="AI634" s="299"/>
      <c r="AJ634" s="299"/>
      <c r="AK634" s="299"/>
      <c r="AL634" s="299"/>
      <c r="AM634" s="299"/>
      <c r="AN634" s="299"/>
      <c r="AO634" s="299"/>
      <c r="AP634" s="299"/>
      <c r="AQ634" s="299"/>
      <c r="AR634" s="299"/>
      <c r="AS634" s="299"/>
      <c r="AT634" s="299"/>
      <c r="AU634" s="299"/>
      <c r="AV634" s="299"/>
      <c r="AW634" s="299"/>
      <c r="AX634" s="299"/>
      <c r="AY634" s="299"/>
      <c r="AZ634" s="299"/>
      <c r="BA634" s="299"/>
      <c r="BB634" s="299"/>
      <c r="BC634" s="299"/>
      <c r="BD634" s="299"/>
      <c r="BE634" s="299"/>
      <c r="BF634" s="299"/>
      <c r="BG634" s="299"/>
      <c r="BH634" s="299"/>
      <c r="BI634" s="299"/>
      <c r="BJ634" s="299"/>
      <c r="BK634" s="299"/>
      <c r="BL634" s="299"/>
      <c r="BM634" s="299"/>
      <c r="BN634" s="299"/>
      <c r="BO634" s="299"/>
      <c r="BP634" s="299"/>
      <c r="BQ634" s="299"/>
      <c r="BR634" s="299"/>
      <c r="BS634" s="299"/>
      <c r="BT634" s="299"/>
      <c r="BU634" s="299"/>
      <c r="BV634" s="299"/>
      <c r="BW634" s="299"/>
      <c r="BX634" s="299"/>
      <c r="BY634" s="299"/>
      <c r="BZ634" s="299"/>
      <c r="CA634" s="299"/>
    </row>
    <row r="635" spans="1:79" x14ac:dyDescent="0.25">
      <c r="A635" s="299"/>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299"/>
      <c r="AE635" s="299"/>
      <c r="AF635" s="299"/>
      <c r="AG635" s="299"/>
      <c r="AH635" s="299"/>
      <c r="AI635" s="299"/>
      <c r="AJ635" s="299"/>
      <c r="AK635" s="299"/>
      <c r="AL635" s="299"/>
      <c r="AM635" s="299"/>
      <c r="AN635" s="299"/>
      <c r="AO635" s="299"/>
      <c r="AP635" s="299"/>
      <c r="AQ635" s="299"/>
      <c r="AR635" s="299"/>
      <c r="AS635" s="299"/>
      <c r="AT635" s="299"/>
      <c r="AU635" s="299"/>
      <c r="AV635" s="299"/>
      <c r="AW635" s="299"/>
      <c r="AX635" s="299"/>
      <c r="AY635" s="299"/>
      <c r="AZ635" s="299"/>
      <c r="BA635" s="299"/>
      <c r="BB635" s="299"/>
      <c r="BC635" s="299"/>
      <c r="BD635" s="299"/>
      <c r="BE635" s="299"/>
      <c r="BF635" s="299"/>
      <c r="BG635" s="299"/>
      <c r="BH635" s="299"/>
      <c r="BI635" s="299"/>
      <c r="BJ635" s="299"/>
      <c r="BK635" s="299"/>
      <c r="BL635" s="299"/>
      <c r="BM635" s="299"/>
      <c r="BN635" s="299"/>
      <c r="BO635" s="299"/>
      <c r="BP635" s="299"/>
      <c r="BQ635" s="299"/>
      <c r="BR635" s="299"/>
      <c r="BS635" s="299"/>
      <c r="BT635" s="299"/>
      <c r="BU635" s="299"/>
      <c r="BV635" s="299"/>
      <c r="BW635" s="299"/>
      <c r="BX635" s="299"/>
      <c r="BY635" s="299"/>
      <c r="BZ635" s="299"/>
      <c r="CA635" s="299"/>
    </row>
    <row r="636" spans="1:79" x14ac:dyDescent="0.25">
      <c r="A636" s="299"/>
      <c r="B636" s="299"/>
      <c r="C636" s="299"/>
      <c r="D636" s="299"/>
      <c r="E636" s="299"/>
      <c r="F636" s="299"/>
      <c r="G636" s="299"/>
      <c r="H636" s="299"/>
      <c r="I636" s="299"/>
      <c r="J636" s="299"/>
      <c r="K636" s="299"/>
      <c r="L636" s="299"/>
      <c r="M636" s="299"/>
      <c r="N636" s="299"/>
      <c r="O636" s="299"/>
      <c r="P636" s="299"/>
      <c r="Q636" s="299"/>
      <c r="R636" s="299"/>
      <c r="S636" s="299"/>
      <c r="T636" s="299"/>
      <c r="U636" s="299"/>
      <c r="V636" s="299"/>
      <c r="W636" s="299"/>
      <c r="X636" s="299"/>
      <c r="Y636" s="299"/>
      <c r="Z636" s="299"/>
      <c r="AA636" s="299"/>
      <c r="AB636" s="299"/>
      <c r="AC636" s="299"/>
      <c r="AD636" s="299"/>
      <c r="AE636" s="299"/>
      <c r="AF636" s="299"/>
      <c r="AG636" s="299"/>
      <c r="AH636" s="299"/>
      <c r="AI636" s="299"/>
      <c r="AJ636" s="299"/>
      <c r="AK636" s="299"/>
      <c r="AL636" s="299"/>
      <c r="AM636" s="299"/>
      <c r="AN636" s="299"/>
      <c r="AO636" s="299"/>
      <c r="AP636" s="299"/>
      <c r="AQ636" s="299"/>
      <c r="AR636" s="299"/>
      <c r="AS636" s="299"/>
      <c r="AT636" s="299"/>
      <c r="AU636" s="299"/>
      <c r="AV636" s="299"/>
      <c r="AW636" s="299"/>
      <c r="AX636" s="299"/>
      <c r="AY636" s="299"/>
      <c r="AZ636" s="299"/>
      <c r="BA636" s="299"/>
      <c r="BB636" s="299"/>
      <c r="BC636" s="299"/>
      <c r="BD636" s="299"/>
      <c r="BE636" s="299"/>
      <c r="BF636" s="299"/>
      <c r="BG636" s="299"/>
      <c r="BH636" s="299"/>
      <c r="BI636" s="299"/>
      <c r="BJ636" s="299"/>
      <c r="BK636" s="299"/>
      <c r="BL636" s="299"/>
      <c r="BM636" s="299"/>
      <c r="BN636" s="299"/>
      <c r="BO636" s="299"/>
      <c r="BP636" s="299"/>
      <c r="BQ636" s="299"/>
      <c r="BR636" s="299"/>
      <c r="BS636" s="299"/>
      <c r="BT636" s="299"/>
      <c r="BU636" s="299"/>
      <c r="BV636" s="299"/>
      <c r="BW636" s="299"/>
      <c r="BX636" s="299"/>
      <c r="BY636" s="299"/>
      <c r="BZ636" s="299"/>
      <c r="CA636" s="299"/>
    </row>
    <row r="637" spans="1:79" x14ac:dyDescent="0.25">
      <c r="A637" s="299"/>
      <c r="B637" s="299"/>
      <c r="C637" s="299"/>
      <c r="D637" s="299"/>
      <c r="E637" s="299"/>
      <c r="F637" s="299"/>
      <c r="G637" s="299"/>
      <c r="H637" s="299"/>
      <c r="I637" s="299"/>
      <c r="J637" s="299"/>
      <c r="K637" s="299"/>
      <c r="L637" s="299"/>
      <c r="M637" s="299"/>
      <c r="N637" s="299"/>
      <c r="O637" s="299"/>
      <c r="P637" s="299"/>
      <c r="Q637" s="299"/>
      <c r="R637" s="299"/>
      <c r="S637" s="299"/>
      <c r="T637" s="299"/>
      <c r="U637" s="299"/>
      <c r="V637" s="299"/>
      <c r="W637" s="299"/>
      <c r="X637" s="299"/>
      <c r="Y637" s="299"/>
      <c r="Z637" s="299"/>
      <c r="AA637" s="299"/>
      <c r="AB637" s="299"/>
      <c r="AC637" s="299"/>
      <c r="AD637" s="299"/>
      <c r="AE637" s="299"/>
      <c r="AF637" s="299"/>
      <c r="AG637" s="299"/>
      <c r="AH637" s="299"/>
      <c r="AI637" s="299"/>
      <c r="AJ637" s="299"/>
      <c r="AK637" s="299"/>
      <c r="AL637" s="299"/>
      <c r="AM637" s="299"/>
      <c r="AN637" s="299"/>
      <c r="AO637" s="299"/>
      <c r="AP637" s="299"/>
      <c r="AQ637" s="299"/>
      <c r="AR637" s="299"/>
      <c r="AS637" s="299"/>
      <c r="AT637" s="299"/>
      <c r="AU637" s="299"/>
      <c r="AV637" s="299"/>
      <c r="AW637" s="299"/>
      <c r="AX637" s="299"/>
      <c r="AY637" s="299"/>
      <c r="AZ637" s="299"/>
      <c r="BA637" s="299"/>
      <c r="BB637" s="299"/>
      <c r="BC637" s="299"/>
      <c r="BD637" s="299"/>
      <c r="BE637" s="299"/>
      <c r="BF637" s="299"/>
      <c r="BG637" s="299"/>
      <c r="BH637" s="299"/>
      <c r="BI637" s="299"/>
      <c r="BJ637" s="299"/>
      <c r="BK637" s="299"/>
      <c r="BL637" s="299"/>
      <c r="BM637" s="299"/>
      <c r="BN637" s="299"/>
      <c r="BO637" s="299"/>
      <c r="BP637" s="299"/>
      <c r="BQ637" s="299"/>
      <c r="BR637" s="299"/>
      <c r="BS637" s="299"/>
      <c r="BT637" s="299"/>
      <c r="BU637" s="299"/>
      <c r="BV637" s="299"/>
      <c r="BW637" s="299"/>
      <c r="BX637" s="299"/>
      <c r="BY637" s="299"/>
      <c r="BZ637" s="299"/>
      <c r="CA637" s="299"/>
    </row>
    <row r="638" spans="1:79" x14ac:dyDescent="0.25">
      <c r="A638" s="299"/>
      <c r="B638" s="299"/>
      <c r="C638" s="299"/>
      <c r="D638" s="299"/>
      <c r="E638" s="299"/>
      <c r="F638" s="299"/>
      <c r="G638" s="299"/>
      <c r="H638" s="299"/>
      <c r="I638" s="299"/>
      <c r="J638" s="299"/>
      <c r="K638" s="299"/>
      <c r="L638" s="299"/>
      <c r="M638" s="299"/>
      <c r="N638" s="299"/>
      <c r="O638" s="299"/>
      <c r="P638" s="299"/>
      <c r="Q638" s="299"/>
      <c r="R638" s="299"/>
      <c r="S638" s="299"/>
      <c r="T638" s="299"/>
      <c r="U638" s="299"/>
      <c r="V638" s="299"/>
      <c r="W638" s="299"/>
      <c r="X638" s="299"/>
      <c r="Y638" s="299"/>
      <c r="Z638" s="299"/>
      <c r="AA638" s="299"/>
      <c r="AB638" s="299"/>
      <c r="AC638" s="299"/>
      <c r="AD638" s="299"/>
      <c r="AE638" s="299"/>
      <c r="AF638" s="299"/>
      <c r="AG638" s="299"/>
      <c r="AH638" s="299"/>
      <c r="AI638" s="299"/>
      <c r="AJ638" s="299"/>
      <c r="AK638" s="299"/>
      <c r="AL638" s="299"/>
      <c r="AM638" s="299"/>
      <c r="AN638" s="299"/>
      <c r="AO638" s="299"/>
      <c r="AP638" s="299"/>
      <c r="AQ638" s="299"/>
      <c r="AR638" s="299"/>
      <c r="AS638" s="299"/>
      <c r="AT638" s="299"/>
      <c r="AU638" s="299"/>
      <c r="AV638" s="299"/>
      <c r="AW638" s="299"/>
      <c r="AX638" s="299"/>
      <c r="AY638" s="299"/>
      <c r="AZ638" s="299"/>
      <c r="BA638" s="299"/>
      <c r="BB638" s="299"/>
      <c r="BC638" s="299"/>
      <c r="BD638" s="299"/>
      <c r="BE638" s="299"/>
      <c r="BF638" s="299"/>
      <c r="BG638" s="299"/>
      <c r="BH638" s="299"/>
      <c r="BI638" s="299"/>
      <c r="BJ638" s="299"/>
      <c r="BK638" s="299"/>
      <c r="BL638" s="299"/>
      <c r="BM638" s="299"/>
      <c r="BN638" s="299"/>
      <c r="BO638" s="299"/>
      <c r="BP638" s="299"/>
      <c r="BQ638" s="299"/>
      <c r="BR638" s="299"/>
      <c r="BS638" s="299"/>
      <c r="BT638" s="299"/>
      <c r="BU638" s="299"/>
      <c r="BV638" s="299"/>
      <c r="BW638" s="299"/>
      <c r="BX638" s="299"/>
      <c r="BY638" s="299"/>
      <c r="BZ638" s="299"/>
      <c r="CA638" s="299"/>
    </row>
    <row r="639" spans="1:79" x14ac:dyDescent="0.25">
      <c r="A639" s="299"/>
      <c r="B639" s="299"/>
      <c r="C639" s="299"/>
      <c r="D639" s="299"/>
      <c r="E639" s="299"/>
      <c r="F639" s="299"/>
      <c r="G639" s="299"/>
      <c r="H639" s="299"/>
      <c r="I639" s="299"/>
      <c r="J639" s="299"/>
      <c r="K639" s="299"/>
      <c r="L639" s="299"/>
      <c r="M639" s="299"/>
      <c r="N639" s="299"/>
      <c r="O639" s="299"/>
      <c r="P639" s="299"/>
      <c r="Q639" s="299"/>
      <c r="R639" s="299"/>
      <c r="S639" s="299"/>
      <c r="T639" s="299"/>
      <c r="U639" s="299"/>
      <c r="V639" s="299"/>
      <c r="W639" s="299"/>
      <c r="X639" s="299"/>
      <c r="Y639" s="299"/>
      <c r="Z639" s="299"/>
      <c r="AA639" s="299"/>
      <c r="AB639" s="299"/>
      <c r="AC639" s="299"/>
      <c r="AD639" s="299"/>
      <c r="AE639" s="299"/>
      <c r="AF639" s="299"/>
      <c r="AG639" s="299"/>
      <c r="AH639" s="299"/>
      <c r="AI639" s="299"/>
      <c r="AJ639" s="299"/>
      <c r="AK639" s="299"/>
      <c r="AL639" s="299"/>
      <c r="AM639" s="299"/>
      <c r="AN639" s="299"/>
      <c r="AO639" s="299"/>
      <c r="AP639" s="299"/>
      <c r="AQ639" s="299"/>
      <c r="AR639" s="299"/>
      <c r="AS639" s="299"/>
      <c r="AT639" s="299"/>
      <c r="AU639" s="299"/>
      <c r="AV639" s="299"/>
      <c r="AW639" s="299"/>
      <c r="AX639" s="299"/>
      <c r="AY639" s="299"/>
      <c r="AZ639" s="299"/>
      <c r="BA639" s="299"/>
      <c r="BB639" s="299"/>
      <c r="BC639" s="299"/>
      <c r="BD639" s="299"/>
      <c r="BE639" s="299"/>
      <c r="BF639" s="299"/>
      <c r="BG639" s="299"/>
      <c r="BH639" s="299"/>
      <c r="BI639" s="299"/>
      <c r="BJ639" s="299"/>
      <c r="BK639" s="299"/>
      <c r="BL639" s="299"/>
      <c r="BM639" s="299"/>
      <c r="BN639" s="299"/>
      <c r="BO639" s="299"/>
      <c r="BP639" s="299"/>
      <c r="BQ639" s="299"/>
      <c r="BR639" s="299"/>
      <c r="BS639" s="299"/>
      <c r="BT639" s="299"/>
      <c r="BU639" s="299"/>
      <c r="BV639" s="299"/>
      <c r="BW639" s="299"/>
      <c r="BX639" s="299"/>
      <c r="BY639" s="299"/>
      <c r="BZ639" s="299"/>
      <c r="CA639" s="299"/>
    </row>
    <row r="640" spans="1:79" x14ac:dyDescent="0.25">
      <c r="A640" s="299"/>
      <c r="B640" s="299"/>
      <c r="C640" s="299"/>
      <c r="D640" s="299"/>
      <c r="E640" s="299"/>
      <c r="F640" s="299"/>
      <c r="G640" s="299"/>
      <c r="H640" s="299"/>
      <c r="I640" s="299"/>
      <c r="J640" s="299"/>
      <c r="K640" s="299"/>
      <c r="L640" s="299"/>
      <c r="M640" s="299"/>
      <c r="N640" s="299"/>
      <c r="O640" s="299"/>
      <c r="P640" s="299"/>
      <c r="Q640" s="299"/>
      <c r="R640" s="299"/>
      <c r="S640" s="299"/>
      <c r="T640" s="299"/>
      <c r="U640" s="299"/>
      <c r="V640" s="299"/>
      <c r="W640" s="299"/>
      <c r="X640" s="299"/>
      <c r="Y640" s="299"/>
      <c r="Z640" s="299"/>
      <c r="AA640" s="299"/>
      <c r="AB640" s="299"/>
      <c r="AC640" s="299"/>
      <c r="AD640" s="299"/>
      <c r="AE640" s="299"/>
      <c r="AF640" s="299"/>
      <c r="AG640" s="299"/>
      <c r="AH640" s="299"/>
      <c r="AI640" s="299"/>
      <c r="AJ640" s="299"/>
      <c r="AK640" s="299"/>
      <c r="AL640" s="299"/>
      <c r="AM640" s="299"/>
      <c r="AN640" s="299"/>
      <c r="AO640" s="299"/>
      <c r="AP640" s="299"/>
      <c r="AQ640" s="299"/>
      <c r="AR640" s="299"/>
      <c r="AS640" s="299"/>
      <c r="AT640" s="299"/>
      <c r="AU640" s="299"/>
      <c r="AV640" s="299"/>
      <c r="AW640" s="299"/>
      <c r="AX640" s="299"/>
      <c r="AY640" s="299"/>
      <c r="AZ640" s="299"/>
      <c r="BA640" s="299"/>
      <c r="BB640" s="299"/>
      <c r="BC640" s="299"/>
      <c r="BD640" s="299"/>
      <c r="BE640" s="299"/>
      <c r="BF640" s="299"/>
      <c r="BG640" s="299"/>
      <c r="BH640" s="299"/>
      <c r="BI640" s="299"/>
      <c r="BJ640" s="299"/>
      <c r="BK640" s="299"/>
      <c r="BL640" s="299"/>
      <c r="BM640" s="299"/>
      <c r="BN640" s="299"/>
      <c r="BO640" s="299"/>
      <c r="BP640" s="299"/>
      <c r="BQ640" s="299"/>
      <c r="BR640" s="299"/>
      <c r="BS640" s="299"/>
      <c r="BT640" s="299"/>
      <c r="BU640" s="299"/>
      <c r="BV640" s="299"/>
      <c r="BW640" s="299"/>
      <c r="BX640" s="299"/>
      <c r="BY640" s="299"/>
      <c r="BZ640" s="299"/>
      <c r="CA640" s="299"/>
    </row>
    <row r="641" spans="1:79" x14ac:dyDescent="0.25">
      <c r="A641" s="299"/>
      <c r="B641" s="299"/>
      <c r="C641" s="299"/>
      <c r="D641" s="299"/>
      <c r="E641" s="299"/>
      <c r="F641" s="299"/>
      <c r="G641" s="299"/>
      <c r="H641" s="299"/>
      <c r="I641" s="299"/>
      <c r="J641" s="299"/>
      <c r="K641" s="299"/>
      <c r="L641" s="299"/>
      <c r="M641" s="299"/>
      <c r="N641" s="299"/>
      <c r="O641" s="299"/>
      <c r="P641" s="299"/>
      <c r="Q641" s="299"/>
      <c r="R641" s="299"/>
      <c r="S641" s="299"/>
      <c r="T641" s="299"/>
      <c r="U641" s="299"/>
      <c r="V641" s="299"/>
      <c r="W641" s="299"/>
      <c r="X641" s="299"/>
      <c r="Y641" s="299"/>
      <c r="Z641" s="299"/>
      <c r="AA641" s="299"/>
      <c r="AB641" s="299"/>
      <c r="AC641" s="299"/>
      <c r="AD641" s="299"/>
      <c r="AE641" s="299"/>
      <c r="AF641" s="299"/>
      <c r="AG641" s="299"/>
      <c r="AH641" s="299"/>
      <c r="AI641" s="299"/>
      <c r="AJ641" s="299"/>
      <c r="AK641" s="299"/>
      <c r="AL641" s="299"/>
      <c r="AM641" s="299"/>
      <c r="AN641" s="299"/>
      <c r="AO641" s="299"/>
      <c r="AP641" s="299"/>
      <c r="AQ641" s="299"/>
      <c r="AR641" s="299"/>
      <c r="AS641" s="299"/>
      <c r="AT641" s="299"/>
      <c r="AU641" s="299"/>
      <c r="AV641" s="299"/>
      <c r="AW641" s="299"/>
      <c r="AX641" s="299"/>
      <c r="AY641" s="299"/>
      <c r="AZ641" s="299"/>
      <c r="BA641" s="299"/>
      <c r="BB641" s="299"/>
      <c r="BC641" s="299"/>
      <c r="BD641" s="299"/>
      <c r="BE641" s="299"/>
      <c r="BF641" s="299"/>
      <c r="BG641" s="299"/>
      <c r="BH641" s="299"/>
      <c r="BI641" s="299"/>
      <c r="BJ641" s="299"/>
      <c r="BK641" s="299"/>
      <c r="BL641" s="299"/>
      <c r="BM641" s="299"/>
      <c r="BN641" s="299"/>
      <c r="BO641" s="299"/>
      <c r="BP641" s="299"/>
      <c r="BQ641" s="299"/>
      <c r="BR641" s="299"/>
      <c r="BS641" s="299"/>
      <c r="BT641" s="299"/>
      <c r="BU641" s="299"/>
      <c r="BV641" s="299"/>
      <c r="BW641" s="299"/>
      <c r="BX641" s="299"/>
      <c r="BY641" s="299"/>
      <c r="BZ641" s="299"/>
      <c r="CA641" s="299"/>
    </row>
    <row r="642" spans="1:79" x14ac:dyDescent="0.25">
      <c r="A642" s="299"/>
      <c r="B642" s="299"/>
      <c r="C642" s="299"/>
      <c r="D642" s="299"/>
      <c r="E642" s="299"/>
      <c r="F642" s="299"/>
      <c r="G642" s="299"/>
      <c r="H642" s="299"/>
      <c r="I642" s="299"/>
      <c r="J642" s="299"/>
      <c r="K642" s="299"/>
      <c r="L642" s="299"/>
      <c r="M642" s="299"/>
      <c r="N642" s="299"/>
      <c r="O642" s="299"/>
      <c r="P642" s="299"/>
      <c r="Q642" s="299"/>
      <c r="R642" s="299"/>
      <c r="S642" s="299"/>
      <c r="T642" s="299"/>
      <c r="U642" s="299"/>
      <c r="V642" s="299"/>
      <c r="W642" s="299"/>
      <c r="X642" s="299"/>
      <c r="Y642" s="299"/>
      <c r="Z642" s="299"/>
      <c r="AA642" s="299"/>
      <c r="AB642" s="299"/>
      <c r="AC642" s="299"/>
      <c r="AD642" s="299"/>
      <c r="AE642" s="299"/>
      <c r="AF642" s="299"/>
      <c r="AG642" s="299"/>
      <c r="AH642" s="299"/>
      <c r="AI642" s="299"/>
      <c r="AJ642" s="299"/>
      <c r="AK642" s="299"/>
      <c r="AL642" s="299"/>
      <c r="AM642" s="299"/>
      <c r="AN642" s="299"/>
      <c r="AO642" s="299"/>
      <c r="AP642" s="299"/>
      <c r="AQ642" s="299"/>
      <c r="AR642" s="299"/>
      <c r="AS642" s="299"/>
      <c r="AT642" s="299"/>
      <c r="AU642" s="299"/>
      <c r="AV642" s="299"/>
      <c r="AW642" s="299"/>
      <c r="AX642" s="299"/>
      <c r="AY642" s="299"/>
      <c r="AZ642" s="299"/>
      <c r="BA642" s="299"/>
      <c r="BB642" s="299"/>
      <c r="BC642" s="299"/>
      <c r="BD642" s="299"/>
      <c r="BE642" s="299"/>
      <c r="BF642" s="299"/>
      <c r="BG642" s="299"/>
      <c r="BH642" s="299"/>
      <c r="BI642" s="299"/>
      <c r="BJ642" s="299"/>
      <c r="BK642" s="299"/>
      <c r="BL642" s="299"/>
      <c r="BM642" s="299"/>
      <c r="BN642" s="299"/>
      <c r="BO642" s="299"/>
      <c r="BP642" s="299"/>
      <c r="BQ642" s="299"/>
      <c r="BR642" s="299"/>
      <c r="BS642" s="299"/>
      <c r="BT642" s="299"/>
      <c r="BU642" s="299"/>
      <c r="BV642" s="299"/>
      <c r="BW642" s="299"/>
      <c r="BX642" s="299"/>
      <c r="BY642" s="299"/>
      <c r="BZ642" s="299"/>
      <c r="CA642" s="299"/>
    </row>
    <row r="643" spans="1:79" x14ac:dyDescent="0.25">
      <c r="A643" s="299"/>
      <c r="B643" s="299"/>
      <c r="C643" s="299"/>
      <c r="D643" s="299"/>
      <c r="E643" s="299"/>
      <c r="F643" s="299"/>
      <c r="G643" s="299"/>
      <c r="H643" s="299"/>
      <c r="I643" s="299"/>
      <c r="J643" s="299"/>
      <c r="K643" s="299"/>
      <c r="L643" s="299"/>
      <c r="M643" s="299"/>
      <c r="N643" s="299"/>
      <c r="O643" s="299"/>
      <c r="P643" s="299"/>
      <c r="Q643" s="299"/>
      <c r="R643" s="299"/>
      <c r="S643" s="299"/>
      <c r="T643" s="299"/>
      <c r="U643" s="299"/>
      <c r="V643" s="299"/>
      <c r="W643" s="299"/>
      <c r="X643" s="299"/>
      <c r="Y643" s="299"/>
      <c r="Z643" s="299"/>
      <c r="AA643" s="299"/>
      <c r="AB643" s="299"/>
      <c r="AC643" s="299"/>
      <c r="AD643" s="299"/>
      <c r="AE643" s="299"/>
      <c r="AF643" s="299"/>
      <c r="AG643" s="299"/>
      <c r="AH643" s="299"/>
      <c r="AI643" s="299"/>
      <c r="AJ643" s="299"/>
      <c r="AK643" s="299"/>
      <c r="AL643" s="299"/>
      <c r="AM643" s="299"/>
      <c r="AN643" s="299"/>
      <c r="AO643" s="299"/>
      <c r="AP643" s="299"/>
      <c r="AQ643" s="299"/>
      <c r="AR643" s="299"/>
      <c r="AS643" s="299"/>
      <c r="AT643" s="299"/>
      <c r="AU643" s="299"/>
      <c r="AV643" s="299"/>
      <c r="AW643" s="299"/>
      <c r="AX643" s="299"/>
      <c r="AY643" s="299"/>
      <c r="AZ643" s="299"/>
      <c r="BA643" s="299"/>
      <c r="BB643" s="299"/>
      <c r="BC643" s="299"/>
      <c r="BD643" s="299"/>
      <c r="BE643" s="299"/>
      <c r="BF643" s="299"/>
      <c r="BG643" s="299"/>
      <c r="BH643" s="299"/>
      <c r="BI643" s="299"/>
      <c r="BJ643" s="299"/>
      <c r="BK643" s="299"/>
      <c r="BL643" s="299"/>
      <c r="BM643" s="299"/>
      <c r="BN643" s="299"/>
      <c r="BO643" s="299"/>
      <c r="BP643" s="299"/>
      <c r="BQ643" s="299"/>
      <c r="BR643" s="299"/>
      <c r="BS643" s="299"/>
      <c r="BT643" s="299"/>
      <c r="BU643" s="299"/>
      <c r="BV643" s="299"/>
      <c r="BW643" s="299"/>
      <c r="BX643" s="299"/>
      <c r="BY643" s="299"/>
      <c r="BZ643" s="299"/>
      <c r="CA643" s="299"/>
    </row>
    <row r="644" spans="1:79" x14ac:dyDescent="0.25">
      <c r="A644" s="299"/>
      <c r="B644" s="299"/>
      <c r="C644" s="299"/>
      <c r="D644" s="299"/>
      <c r="E644" s="299"/>
      <c r="F644" s="299"/>
      <c r="G644" s="299"/>
      <c r="H644" s="299"/>
      <c r="I644" s="299"/>
      <c r="J644" s="299"/>
      <c r="K644" s="299"/>
      <c r="L644" s="299"/>
      <c r="M644" s="299"/>
      <c r="N644" s="299"/>
      <c r="O644" s="299"/>
      <c r="P644" s="299"/>
      <c r="Q644" s="299"/>
      <c r="R644" s="299"/>
      <c r="S644" s="299"/>
      <c r="T644" s="299"/>
      <c r="U644" s="299"/>
      <c r="V644" s="299"/>
      <c r="W644" s="299"/>
      <c r="X644" s="299"/>
      <c r="Y644" s="299"/>
      <c r="Z644" s="299"/>
      <c r="AA644" s="299"/>
      <c r="AB644" s="299"/>
      <c r="AC644" s="299"/>
      <c r="AD644" s="299"/>
      <c r="AE644" s="299"/>
      <c r="AF644" s="299"/>
      <c r="AG644" s="299"/>
      <c r="AH644" s="299"/>
      <c r="AI644" s="299"/>
      <c r="AJ644" s="299"/>
      <c r="AK644" s="299"/>
      <c r="AL644" s="299"/>
      <c r="AM644" s="299"/>
      <c r="AN644" s="299"/>
      <c r="AO644" s="299"/>
      <c r="AP644" s="299"/>
      <c r="AQ644" s="299"/>
      <c r="AR644" s="299"/>
      <c r="AS644" s="299"/>
      <c r="AT644" s="299"/>
      <c r="AU644" s="299"/>
      <c r="AV644" s="299"/>
      <c r="AW644" s="299"/>
      <c r="AX644" s="299"/>
      <c r="AY644" s="299"/>
      <c r="AZ644" s="299"/>
      <c r="BA644" s="299"/>
      <c r="BB644" s="299"/>
      <c r="BC644" s="299"/>
      <c r="BD644" s="299"/>
      <c r="BE644" s="299"/>
      <c r="BF644" s="299"/>
      <c r="BG644" s="299"/>
      <c r="BH644" s="299"/>
      <c r="BI644" s="299"/>
      <c r="BJ644" s="299"/>
      <c r="BK644" s="299"/>
      <c r="BL644" s="299"/>
      <c r="BM644" s="299"/>
      <c r="BN644" s="299"/>
      <c r="BO644" s="299"/>
      <c r="BP644" s="299"/>
      <c r="BQ644" s="299"/>
      <c r="BR644" s="299"/>
      <c r="BS644" s="299"/>
      <c r="BT644" s="299"/>
      <c r="BU644" s="299"/>
      <c r="BV644" s="299"/>
      <c r="BW644" s="299"/>
      <c r="BX644" s="299"/>
      <c r="BY644" s="299"/>
      <c r="BZ644" s="299"/>
      <c r="CA644" s="299"/>
    </row>
    <row r="645" spans="1:79" x14ac:dyDescent="0.25">
      <c r="A645" s="299"/>
      <c r="B645" s="299"/>
      <c r="C645" s="299"/>
      <c r="D645" s="299"/>
      <c r="E645" s="299"/>
      <c r="F645" s="299"/>
      <c r="G645" s="299"/>
      <c r="H645" s="299"/>
      <c r="I645" s="299"/>
      <c r="J645" s="299"/>
      <c r="K645" s="299"/>
      <c r="L645" s="299"/>
      <c r="M645" s="299"/>
      <c r="N645" s="299"/>
      <c r="O645" s="299"/>
      <c r="P645" s="299"/>
      <c r="Q645" s="299"/>
      <c r="R645" s="299"/>
      <c r="S645" s="299"/>
      <c r="T645" s="299"/>
      <c r="U645" s="299"/>
      <c r="V645" s="299"/>
      <c r="W645" s="299"/>
      <c r="X645" s="299"/>
      <c r="Y645" s="299"/>
      <c r="Z645" s="299"/>
      <c r="AA645" s="299"/>
      <c r="AB645" s="299"/>
      <c r="AC645" s="299"/>
      <c r="AD645" s="299"/>
      <c r="AE645" s="299"/>
      <c r="AF645" s="299"/>
      <c r="AG645" s="299"/>
      <c r="AH645" s="299"/>
      <c r="AI645" s="299"/>
      <c r="AJ645" s="299"/>
      <c r="AK645" s="299"/>
      <c r="AL645" s="299"/>
      <c r="AM645" s="299"/>
      <c r="AN645" s="299"/>
      <c r="AO645" s="299"/>
      <c r="AP645" s="299"/>
      <c r="AQ645" s="299"/>
      <c r="AR645" s="299"/>
      <c r="AS645" s="299"/>
      <c r="AT645" s="299"/>
      <c r="AU645" s="299"/>
      <c r="AV645" s="299"/>
      <c r="AW645" s="299"/>
      <c r="AX645" s="299"/>
      <c r="AY645" s="299"/>
      <c r="AZ645" s="299"/>
      <c r="BA645" s="299"/>
      <c r="BB645" s="299"/>
      <c r="BC645" s="299"/>
      <c r="BD645" s="299"/>
      <c r="BE645" s="299"/>
      <c r="BF645" s="299"/>
      <c r="BG645" s="299"/>
      <c r="BH645" s="299"/>
      <c r="BI645" s="299"/>
      <c r="BJ645" s="299"/>
      <c r="BK645" s="299"/>
      <c r="BL645" s="299"/>
      <c r="BM645" s="299"/>
      <c r="BN645" s="299"/>
      <c r="BO645" s="299"/>
      <c r="BP645" s="299"/>
      <c r="BQ645" s="299"/>
      <c r="BR645" s="299"/>
      <c r="BS645" s="299"/>
      <c r="BT645" s="299"/>
      <c r="BU645" s="299"/>
      <c r="BV645" s="299"/>
      <c r="BW645" s="299"/>
      <c r="BX645" s="299"/>
      <c r="BY645" s="299"/>
      <c r="BZ645" s="299"/>
      <c r="CA645" s="299"/>
    </row>
    <row r="646" spans="1:79" x14ac:dyDescent="0.25">
      <c r="A646" s="299"/>
      <c r="B646" s="299"/>
      <c r="C646" s="299"/>
      <c r="D646" s="299"/>
      <c r="E646" s="299"/>
      <c r="F646" s="299"/>
      <c r="G646" s="299"/>
      <c r="H646" s="299"/>
      <c r="I646" s="299"/>
      <c r="J646" s="299"/>
      <c r="K646" s="299"/>
      <c r="L646" s="299"/>
      <c r="M646" s="299"/>
      <c r="N646" s="299"/>
      <c r="O646" s="299"/>
      <c r="P646" s="299"/>
      <c r="Q646" s="299"/>
      <c r="R646" s="299"/>
      <c r="S646" s="299"/>
      <c r="T646" s="299"/>
      <c r="U646" s="299"/>
      <c r="V646" s="299"/>
      <c r="W646" s="299"/>
      <c r="X646" s="299"/>
      <c r="Y646" s="299"/>
      <c r="Z646" s="299"/>
      <c r="AA646" s="299"/>
      <c r="AB646" s="299"/>
      <c r="AC646" s="299"/>
      <c r="AD646" s="299"/>
      <c r="AE646" s="299"/>
      <c r="AF646" s="299"/>
      <c r="AG646" s="299"/>
      <c r="AH646" s="299"/>
      <c r="AI646" s="299"/>
      <c r="AJ646" s="299"/>
      <c r="AK646" s="299"/>
      <c r="AL646" s="299"/>
      <c r="AM646" s="299"/>
      <c r="AN646" s="299"/>
      <c r="AO646" s="299"/>
      <c r="AP646" s="299"/>
      <c r="AQ646" s="299"/>
      <c r="AR646" s="299"/>
      <c r="AS646" s="299"/>
      <c r="AT646" s="299"/>
      <c r="AU646" s="299"/>
      <c r="AV646" s="299"/>
      <c r="AW646" s="299"/>
      <c r="AX646" s="299"/>
      <c r="AY646" s="299"/>
      <c r="AZ646" s="299"/>
      <c r="BA646" s="299"/>
      <c r="BB646" s="299"/>
      <c r="BC646" s="299"/>
      <c r="BD646" s="299"/>
      <c r="BE646" s="299"/>
      <c r="BF646" s="299"/>
      <c r="BG646" s="299"/>
      <c r="BH646" s="299"/>
      <c r="BI646" s="299"/>
      <c r="BJ646" s="299"/>
      <c r="BK646" s="299"/>
      <c r="BL646" s="299"/>
      <c r="BM646" s="299"/>
      <c r="BN646" s="299"/>
      <c r="BO646" s="299"/>
      <c r="BP646" s="299"/>
      <c r="BQ646" s="299"/>
      <c r="BR646" s="299"/>
      <c r="BS646" s="299"/>
      <c r="BT646" s="299"/>
      <c r="BU646" s="299"/>
      <c r="BV646" s="299"/>
      <c r="BW646" s="299"/>
      <c r="BX646" s="299"/>
      <c r="BY646" s="299"/>
      <c r="BZ646" s="299"/>
      <c r="CA646" s="299"/>
    </row>
    <row r="647" spans="1:79" x14ac:dyDescent="0.25">
      <c r="A647" s="299"/>
      <c r="B647" s="299"/>
      <c r="C647" s="299"/>
      <c r="D647" s="299"/>
      <c r="E647" s="299"/>
      <c r="F647" s="299"/>
      <c r="G647" s="299"/>
      <c r="H647" s="299"/>
      <c r="I647" s="299"/>
      <c r="J647" s="299"/>
      <c r="K647" s="299"/>
      <c r="L647" s="299"/>
      <c r="M647" s="299"/>
      <c r="N647" s="299"/>
      <c r="O647" s="299"/>
      <c r="P647" s="299"/>
      <c r="Q647" s="299"/>
      <c r="R647" s="299"/>
      <c r="S647" s="299"/>
      <c r="T647" s="299"/>
      <c r="U647" s="299"/>
      <c r="V647" s="299"/>
      <c r="W647" s="299"/>
      <c r="X647" s="299"/>
      <c r="Y647" s="299"/>
      <c r="Z647" s="299"/>
      <c r="AA647" s="299"/>
      <c r="AB647" s="299"/>
      <c r="AC647" s="299"/>
      <c r="AD647" s="299"/>
      <c r="AE647" s="299"/>
      <c r="AF647" s="299"/>
      <c r="AG647" s="299"/>
      <c r="AH647" s="299"/>
      <c r="AI647" s="299"/>
      <c r="AJ647" s="299"/>
      <c r="AK647" s="299"/>
      <c r="AL647" s="299"/>
      <c r="AM647" s="299"/>
      <c r="AN647" s="299"/>
      <c r="AO647" s="299"/>
      <c r="AP647" s="299"/>
      <c r="AQ647" s="299"/>
      <c r="AR647" s="299"/>
      <c r="AS647" s="299"/>
      <c r="AT647" s="299"/>
      <c r="AU647" s="299"/>
      <c r="AV647" s="299"/>
      <c r="AW647" s="299"/>
      <c r="AX647" s="299"/>
      <c r="AY647" s="299"/>
      <c r="AZ647" s="299"/>
      <c r="BA647" s="299"/>
      <c r="BB647" s="299"/>
      <c r="BC647" s="299"/>
      <c r="BD647" s="299"/>
      <c r="BE647" s="299"/>
      <c r="BF647" s="299"/>
      <c r="BG647" s="299"/>
      <c r="BH647" s="299"/>
      <c r="BI647" s="299"/>
      <c r="BJ647" s="299"/>
      <c r="BK647" s="299"/>
      <c r="BL647" s="299"/>
      <c r="BM647" s="299"/>
      <c r="BN647" s="299"/>
      <c r="BO647" s="299"/>
      <c r="BP647" s="299"/>
      <c r="BQ647" s="299"/>
      <c r="BR647" s="299"/>
      <c r="BS647" s="299"/>
      <c r="BT647" s="299"/>
      <c r="BU647" s="299"/>
      <c r="BV647" s="299"/>
      <c r="BW647" s="299"/>
      <c r="BX647" s="299"/>
      <c r="BY647" s="299"/>
      <c r="BZ647" s="299"/>
      <c r="CA647" s="299"/>
    </row>
    <row r="648" spans="1:79" x14ac:dyDescent="0.25">
      <c r="A648" s="299"/>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299"/>
      <c r="AE648" s="299"/>
      <c r="AF648" s="299"/>
      <c r="AG648" s="299"/>
      <c r="AH648" s="299"/>
      <c r="AI648" s="299"/>
      <c r="AJ648" s="299"/>
      <c r="AK648" s="299"/>
      <c r="AL648" s="299"/>
      <c r="AM648" s="299"/>
      <c r="AN648" s="299"/>
      <c r="AO648" s="299"/>
      <c r="AP648" s="299"/>
      <c r="AQ648" s="299"/>
      <c r="AR648" s="299"/>
      <c r="AS648" s="299"/>
      <c r="AT648" s="299"/>
      <c r="AU648" s="299"/>
      <c r="AV648" s="299"/>
      <c r="AW648" s="299"/>
      <c r="AX648" s="299"/>
      <c r="AY648" s="299"/>
      <c r="AZ648" s="299"/>
      <c r="BA648" s="299"/>
      <c r="BB648" s="299"/>
      <c r="BC648" s="299"/>
      <c r="BD648" s="299"/>
      <c r="BE648" s="299"/>
      <c r="BF648" s="299"/>
      <c r="BG648" s="299"/>
      <c r="BH648" s="299"/>
      <c r="BI648" s="299"/>
      <c r="BJ648" s="299"/>
      <c r="BK648" s="299"/>
      <c r="BL648" s="299"/>
      <c r="BM648" s="299"/>
      <c r="BN648" s="299"/>
      <c r="BO648" s="299"/>
      <c r="BP648" s="299"/>
      <c r="BQ648" s="299"/>
      <c r="BR648" s="299"/>
      <c r="BS648" s="299"/>
      <c r="BT648" s="299"/>
      <c r="BU648" s="299"/>
      <c r="BV648" s="299"/>
      <c r="BW648" s="299"/>
      <c r="BX648" s="299"/>
      <c r="BY648" s="299"/>
      <c r="BZ648" s="299"/>
      <c r="CA648" s="299"/>
    </row>
    <row r="649" spans="1:79" x14ac:dyDescent="0.25">
      <c r="A649" s="299"/>
      <c r="B649" s="299"/>
      <c r="C649" s="299"/>
      <c r="D649" s="299"/>
      <c r="E649" s="299"/>
      <c r="F649" s="299"/>
      <c r="G649" s="299"/>
      <c r="H649" s="299"/>
      <c r="I649" s="299"/>
      <c r="J649" s="299"/>
      <c r="K649" s="299"/>
      <c r="L649" s="299"/>
      <c r="M649" s="299"/>
      <c r="N649" s="299"/>
      <c r="O649" s="299"/>
      <c r="P649" s="299"/>
      <c r="Q649" s="299"/>
      <c r="R649" s="299"/>
      <c r="S649" s="299"/>
      <c r="T649" s="299"/>
      <c r="U649" s="299"/>
      <c r="V649" s="299"/>
      <c r="W649" s="299"/>
      <c r="X649" s="299"/>
      <c r="Y649" s="299"/>
      <c r="Z649" s="299"/>
      <c r="AA649" s="299"/>
      <c r="AB649" s="299"/>
      <c r="AC649" s="299"/>
      <c r="AD649" s="299"/>
      <c r="AE649" s="299"/>
      <c r="AF649" s="299"/>
      <c r="AG649" s="299"/>
      <c r="AH649" s="299"/>
      <c r="AI649" s="299"/>
      <c r="AJ649" s="299"/>
      <c r="AK649" s="299"/>
      <c r="AL649" s="299"/>
      <c r="AM649" s="299"/>
      <c r="AN649" s="299"/>
      <c r="AO649" s="299"/>
      <c r="AP649" s="299"/>
      <c r="AQ649" s="299"/>
      <c r="AR649" s="299"/>
      <c r="AS649" s="299"/>
      <c r="AT649" s="299"/>
      <c r="AU649" s="299"/>
      <c r="AV649" s="299"/>
      <c r="AW649" s="299"/>
      <c r="AX649" s="299"/>
      <c r="AY649" s="299"/>
      <c r="AZ649" s="299"/>
      <c r="BA649" s="299"/>
      <c r="BB649" s="299"/>
      <c r="BC649" s="299"/>
      <c r="BD649" s="299"/>
      <c r="BE649" s="299"/>
      <c r="BF649" s="299"/>
      <c r="BG649" s="299"/>
      <c r="BH649" s="299"/>
      <c r="BI649" s="299"/>
      <c r="BJ649" s="299"/>
      <c r="BK649" s="299"/>
      <c r="BL649" s="299"/>
      <c r="BM649" s="299"/>
      <c r="BN649" s="299"/>
      <c r="BO649" s="299"/>
      <c r="BP649" s="299"/>
      <c r="BQ649" s="299"/>
      <c r="BR649" s="299"/>
      <c r="BS649" s="299"/>
      <c r="BT649" s="299"/>
      <c r="BU649" s="299"/>
      <c r="BV649" s="299"/>
      <c r="BW649" s="299"/>
      <c r="BX649" s="299"/>
      <c r="BY649" s="299"/>
      <c r="BZ649" s="299"/>
      <c r="CA649" s="299"/>
    </row>
    <row r="650" spans="1:79" x14ac:dyDescent="0.25">
      <c r="A650" s="299"/>
      <c r="B650" s="299"/>
      <c r="C650" s="299"/>
      <c r="D650" s="299"/>
      <c r="E650" s="299"/>
      <c r="F650" s="299"/>
      <c r="G650" s="299"/>
      <c r="H650" s="299"/>
      <c r="I650" s="299"/>
      <c r="J650" s="299"/>
      <c r="K650" s="299"/>
      <c r="L650" s="299"/>
      <c r="M650" s="299"/>
      <c r="N650" s="299"/>
      <c r="O650" s="299"/>
      <c r="P650" s="299"/>
      <c r="Q650" s="299"/>
      <c r="R650" s="299"/>
      <c r="S650" s="299"/>
      <c r="T650" s="299"/>
      <c r="U650" s="299"/>
      <c r="V650" s="299"/>
      <c r="W650" s="299"/>
      <c r="X650" s="299"/>
      <c r="Y650" s="299"/>
      <c r="Z650" s="299"/>
      <c r="AA650" s="299"/>
      <c r="AB650" s="299"/>
      <c r="AC650" s="299"/>
      <c r="AD650" s="299"/>
      <c r="AE650" s="299"/>
      <c r="AF650" s="299"/>
      <c r="AG650" s="299"/>
      <c r="AH650" s="299"/>
      <c r="AI650" s="299"/>
      <c r="AJ650" s="299"/>
      <c r="AK650" s="299"/>
      <c r="AL650" s="299"/>
      <c r="AM650" s="299"/>
      <c r="AN650" s="299"/>
      <c r="AO650" s="299"/>
      <c r="AP650" s="299"/>
      <c r="AQ650" s="299"/>
      <c r="AR650" s="299"/>
      <c r="AS650" s="299"/>
      <c r="AT650" s="299"/>
      <c r="AU650" s="299"/>
      <c r="AV650" s="299"/>
      <c r="AW650" s="299"/>
      <c r="AX650" s="299"/>
      <c r="AY650" s="299"/>
      <c r="AZ650" s="299"/>
      <c r="BA650" s="299"/>
      <c r="BB650" s="299"/>
      <c r="BC650" s="299"/>
      <c r="BD650" s="299"/>
      <c r="BE650" s="299"/>
      <c r="BF650" s="299"/>
      <c r="BG650" s="299"/>
      <c r="BH650" s="299"/>
      <c r="BI650" s="299"/>
      <c r="BJ650" s="299"/>
      <c r="BK650" s="299"/>
      <c r="BL650" s="299"/>
      <c r="BM650" s="299"/>
      <c r="BN650" s="299"/>
      <c r="BO650" s="299"/>
      <c r="BP650" s="299"/>
      <c r="BQ650" s="299"/>
      <c r="BR650" s="299"/>
      <c r="BS650" s="299"/>
      <c r="BT650" s="299"/>
      <c r="BU650" s="299"/>
      <c r="BV650" s="299"/>
      <c r="BW650" s="299"/>
      <c r="BX650" s="299"/>
      <c r="BY650" s="299"/>
      <c r="BZ650" s="299"/>
      <c r="CA650" s="299"/>
    </row>
    <row r="651" spans="1:79" x14ac:dyDescent="0.25">
      <c r="A651" s="299"/>
      <c r="B651" s="299"/>
      <c r="C651" s="299"/>
      <c r="D651" s="299"/>
      <c r="E651" s="299"/>
      <c r="F651" s="299"/>
      <c r="G651" s="299"/>
      <c r="H651" s="299"/>
      <c r="I651" s="299"/>
      <c r="J651" s="299"/>
      <c r="K651" s="299"/>
      <c r="L651" s="299"/>
      <c r="M651" s="299"/>
      <c r="N651" s="299"/>
      <c r="O651" s="299"/>
      <c r="P651" s="299"/>
      <c r="Q651" s="299"/>
      <c r="R651" s="299"/>
      <c r="S651" s="299"/>
      <c r="T651" s="299"/>
      <c r="U651" s="299"/>
      <c r="V651" s="299"/>
      <c r="W651" s="299"/>
      <c r="X651" s="299"/>
      <c r="Y651" s="299"/>
      <c r="Z651" s="299"/>
      <c r="AA651" s="299"/>
      <c r="AB651" s="299"/>
      <c r="AC651" s="299"/>
      <c r="AD651" s="299"/>
      <c r="AE651" s="299"/>
      <c r="AF651" s="299"/>
      <c r="AG651" s="299"/>
      <c r="AH651" s="299"/>
      <c r="AI651" s="299"/>
      <c r="AJ651" s="299"/>
      <c r="AK651" s="299"/>
      <c r="AL651" s="299"/>
      <c r="AM651" s="299"/>
      <c r="AN651" s="299"/>
      <c r="AO651" s="299"/>
      <c r="AP651" s="299"/>
      <c r="AQ651" s="299"/>
      <c r="AR651" s="299"/>
      <c r="AS651" s="299"/>
      <c r="AT651" s="299"/>
      <c r="AU651" s="299"/>
      <c r="AV651" s="299"/>
      <c r="AW651" s="299"/>
      <c r="AX651" s="299"/>
      <c r="AY651" s="299"/>
      <c r="AZ651" s="299"/>
      <c r="BA651" s="299"/>
      <c r="BB651" s="299"/>
      <c r="BC651" s="299"/>
      <c r="BD651" s="299"/>
      <c r="BE651" s="299"/>
      <c r="BF651" s="299"/>
      <c r="BG651" s="299"/>
      <c r="BH651" s="299"/>
      <c r="BI651" s="299"/>
      <c r="BJ651" s="299"/>
      <c r="BK651" s="299"/>
      <c r="BL651" s="299"/>
      <c r="BM651" s="299"/>
      <c r="BN651" s="299"/>
      <c r="BO651" s="299"/>
      <c r="BP651" s="299"/>
      <c r="BQ651" s="299"/>
      <c r="BR651" s="299"/>
      <c r="BS651" s="299"/>
      <c r="BT651" s="299"/>
      <c r="BU651" s="299"/>
      <c r="BV651" s="299"/>
      <c r="BW651" s="299"/>
      <c r="BX651" s="299"/>
      <c r="BY651" s="299"/>
      <c r="BZ651" s="299"/>
      <c r="CA651" s="299"/>
    </row>
    <row r="652" spans="1:79" x14ac:dyDescent="0.25">
      <c r="A652" s="299"/>
      <c r="B652" s="299"/>
      <c r="C652" s="299"/>
      <c r="D652" s="299"/>
      <c r="E652" s="299"/>
      <c r="F652" s="299"/>
      <c r="G652" s="299"/>
      <c r="H652" s="299"/>
      <c r="I652" s="299"/>
      <c r="J652" s="299"/>
      <c r="K652" s="299"/>
      <c r="L652" s="299"/>
      <c r="M652" s="299"/>
      <c r="N652" s="299"/>
      <c r="O652" s="299"/>
      <c r="P652" s="299"/>
      <c r="Q652" s="299"/>
      <c r="R652" s="299"/>
      <c r="S652" s="299"/>
      <c r="T652" s="299"/>
      <c r="U652" s="299"/>
      <c r="V652" s="299"/>
      <c r="W652" s="299"/>
      <c r="X652" s="299"/>
      <c r="Y652" s="299"/>
      <c r="Z652" s="299"/>
      <c r="AA652" s="299"/>
      <c r="AB652" s="299"/>
      <c r="AC652" s="299"/>
      <c r="AD652" s="299"/>
      <c r="AE652" s="299"/>
      <c r="AF652" s="299"/>
      <c r="AG652" s="299"/>
      <c r="AH652" s="299"/>
      <c r="AI652" s="299"/>
      <c r="AJ652" s="299"/>
      <c r="AK652" s="299"/>
      <c r="AL652" s="299"/>
      <c r="AM652" s="299"/>
      <c r="AN652" s="299"/>
      <c r="AO652" s="299"/>
      <c r="AP652" s="299"/>
      <c r="AQ652" s="299"/>
      <c r="AR652" s="299"/>
      <c r="AS652" s="299"/>
      <c r="AT652" s="299"/>
      <c r="AU652" s="299"/>
      <c r="AV652" s="299"/>
      <c r="AW652" s="299"/>
      <c r="AX652" s="299"/>
      <c r="AY652" s="299"/>
      <c r="AZ652" s="299"/>
      <c r="BA652" s="299"/>
      <c r="BB652" s="299"/>
      <c r="BC652" s="299"/>
      <c r="BD652" s="299"/>
      <c r="BE652" s="299"/>
      <c r="BF652" s="299"/>
      <c r="BG652" s="299"/>
      <c r="BH652" s="299"/>
      <c r="BI652" s="299"/>
      <c r="BJ652" s="299"/>
      <c r="BK652" s="299"/>
      <c r="BL652" s="299"/>
      <c r="BM652" s="299"/>
      <c r="BN652" s="299"/>
      <c r="BO652" s="299"/>
      <c r="BP652" s="299"/>
      <c r="BQ652" s="299"/>
      <c r="BR652" s="299"/>
      <c r="BS652" s="299"/>
      <c r="BT652" s="299"/>
      <c r="BU652" s="299"/>
      <c r="BV652" s="299"/>
      <c r="BW652" s="299"/>
      <c r="BX652" s="299"/>
      <c r="BY652" s="299"/>
      <c r="BZ652" s="299"/>
      <c r="CA652" s="299"/>
    </row>
    <row r="653" spans="1:79" x14ac:dyDescent="0.25">
      <c r="A653" s="299"/>
      <c r="B653" s="299"/>
      <c r="C653" s="299"/>
      <c r="D653" s="299"/>
      <c r="E653" s="299"/>
      <c r="F653" s="299"/>
      <c r="G653" s="299"/>
      <c r="H653" s="299"/>
      <c r="I653" s="299"/>
      <c r="J653" s="299"/>
      <c r="K653" s="299"/>
      <c r="L653" s="299"/>
      <c r="M653" s="299"/>
      <c r="N653" s="299"/>
      <c r="O653" s="299"/>
      <c r="P653" s="299"/>
      <c r="Q653" s="299"/>
      <c r="R653" s="299"/>
      <c r="S653" s="299"/>
      <c r="T653" s="299"/>
      <c r="U653" s="299"/>
      <c r="V653" s="299"/>
      <c r="W653" s="299"/>
      <c r="X653" s="299"/>
      <c r="Y653" s="299"/>
      <c r="Z653" s="299"/>
      <c r="AA653" s="299"/>
      <c r="AB653" s="299"/>
      <c r="AC653" s="299"/>
      <c r="AD653" s="299"/>
      <c r="AE653" s="299"/>
      <c r="AF653" s="299"/>
      <c r="AG653" s="299"/>
      <c r="AH653" s="299"/>
      <c r="AI653" s="299"/>
      <c r="AJ653" s="299"/>
      <c r="AK653" s="299"/>
      <c r="AL653" s="299"/>
      <c r="AM653" s="299"/>
      <c r="AN653" s="299"/>
      <c r="AO653" s="299"/>
      <c r="AP653" s="299"/>
      <c r="AQ653" s="299"/>
      <c r="AR653" s="299"/>
      <c r="AS653" s="299"/>
      <c r="AT653" s="299"/>
      <c r="AU653" s="299"/>
      <c r="AV653" s="299"/>
      <c r="AW653" s="299"/>
      <c r="AX653" s="299"/>
      <c r="AY653" s="299"/>
      <c r="AZ653" s="299"/>
      <c r="BA653" s="299"/>
      <c r="BB653" s="299"/>
      <c r="BC653" s="299"/>
      <c r="BD653" s="299"/>
      <c r="BE653" s="299"/>
      <c r="BF653" s="299"/>
      <c r="BG653" s="299"/>
      <c r="BH653" s="299"/>
      <c r="BI653" s="299"/>
      <c r="BJ653" s="299"/>
      <c r="BK653" s="299"/>
      <c r="BL653" s="299"/>
      <c r="BM653" s="299"/>
      <c r="BN653" s="299"/>
      <c r="BO653" s="299"/>
      <c r="BP653" s="299"/>
      <c r="BQ653" s="299"/>
      <c r="BR653" s="299"/>
      <c r="BS653" s="299"/>
      <c r="BT653" s="299"/>
      <c r="BU653" s="299"/>
      <c r="BV653" s="299"/>
      <c r="BW653" s="299"/>
      <c r="BX653" s="299"/>
      <c r="BY653" s="299"/>
      <c r="BZ653" s="299"/>
      <c r="CA653" s="299"/>
    </row>
    <row r="654" spans="1:79" x14ac:dyDescent="0.25">
      <c r="A654" s="299"/>
      <c r="B654" s="299"/>
      <c r="C654" s="299"/>
      <c r="D654" s="299"/>
      <c r="E654" s="299"/>
      <c r="F654" s="299"/>
      <c r="G654" s="299"/>
      <c r="H654" s="299"/>
      <c r="I654" s="299"/>
      <c r="J654" s="299"/>
      <c r="K654" s="299"/>
      <c r="L654" s="299"/>
      <c r="M654" s="299"/>
      <c r="N654" s="299"/>
      <c r="O654" s="299"/>
      <c r="P654" s="299"/>
      <c r="Q654" s="299"/>
      <c r="R654" s="299"/>
      <c r="S654" s="299"/>
      <c r="T654" s="299"/>
      <c r="U654" s="299"/>
      <c r="V654" s="299"/>
      <c r="W654" s="299"/>
      <c r="X654" s="299"/>
      <c r="Y654" s="299"/>
      <c r="Z654" s="299"/>
      <c r="AA654" s="299"/>
      <c r="AB654" s="299"/>
      <c r="AC654" s="299"/>
      <c r="AD654" s="299"/>
      <c r="AE654" s="299"/>
      <c r="AF654" s="299"/>
      <c r="AG654" s="299"/>
      <c r="AH654" s="299"/>
      <c r="AI654" s="299"/>
      <c r="AJ654" s="299"/>
      <c r="AK654" s="299"/>
      <c r="AL654" s="299"/>
      <c r="AM654" s="299"/>
      <c r="AN654" s="299"/>
      <c r="AO654" s="299"/>
      <c r="AP654" s="299"/>
      <c r="AQ654" s="299"/>
      <c r="AR654" s="299"/>
      <c r="AS654" s="299"/>
      <c r="AT654" s="299"/>
      <c r="AU654" s="299"/>
      <c r="AV654" s="299"/>
      <c r="AW654" s="299"/>
      <c r="AX654" s="299"/>
      <c r="AY654" s="299"/>
      <c r="AZ654" s="299"/>
      <c r="BA654" s="299"/>
      <c r="BB654" s="299"/>
      <c r="BC654" s="299"/>
      <c r="BD654" s="299"/>
      <c r="BE654" s="299"/>
      <c r="BF654" s="299"/>
      <c r="BG654" s="299"/>
      <c r="BH654" s="299"/>
      <c r="BI654" s="299"/>
      <c r="BJ654" s="299"/>
      <c r="BK654" s="299"/>
      <c r="BL654" s="299"/>
      <c r="BM654" s="299"/>
      <c r="BN654" s="299"/>
      <c r="BO654" s="299"/>
      <c r="BP654" s="299"/>
      <c r="BQ654" s="299"/>
      <c r="BR654" s="299"/>
      <c r="BS654" s="299"/>
      <c r="BT654" s="299"/>
      <c r="BU654" s="299"/>
      <c r="BV654" s="299"/>
      <c r="BW654" s="299"/>
      <c r="BX654" s="299"/>
      <c r="BY654" s="299"/>
      <c r="BZ654" s="299"/>
      <c r="CA654" s="299"/>
    </row>
    <row r="655" spans="1:79" x14ac:dyDescent="0.25">
      <c r="A655" s="299"/>
      <c r="B655" s="299"/>
      <c r="C655" s="299"/>
      <c r="D655" s="299"/>
      <c r="E655" s="299"/>
      <c r="F655" s="299"/>
      <c r="G655" s="299"/>
      <c r="H655" s="299"/>
      <c r="I655" s="299"/>
      <c r="J655" s="299"/>
      <c r="K655" s="299"/>
      <c r="L655" s="299"/>
      <c r="M655" s="299"/>
      <c r="N655" s="299"/>
      <c r="O655" s="299"/>
      <c r="P655" s="299"/>
      <c r="Q655" s="299"/>
      <c r="R655" s="299"/>
      <c r="S655" s="299"/>
      <c r="T655" s="299"/>
      <c r="U655" s="299"/>
      <c r="V655" s="299"/>
      <c r="W655" s="299"/>
      <c r="X655" s="299"/>
      <c r="Y655" s="299"/>
      <c r="Z655" s="299"/>
      <c r="AA655" s="299"/>
      <c r="AB655" s="299"/>
      <c r="AC655" s="299"/>
      <c r="AD655" s="299"/>
      <c r="AE655" s="299"/>
      <c r="AF655" s="299"/>
      <c r="AG655" s="299"/>
      <c r="AH655" s="299"/>
      <c r="AI655" s="299"/>
      <c r="AJ655" s="299"/>
      <c r="AK655" s="299"/>
      <c r="AL655" s="299"/>
      <c r="AM655" s="299"/>
      <c r="AN655" s="299"/>
      <c r="AO655" s="299"/>
      <c r="AP655" s="299"/>
      <c r="AQ655" s="299"/>
      <c r="AR655" s="299"/>
      <c r="AS655" s="299"/>
      <c r="AT655" s="299"/>
      <c r="AU655" s="299"/>
      <c r="AV655" s="299"/>
      <c r="AW655" s="299"/>
      <c r="AX655" s="299"/>
      <c r="AY655" s="299"/>
      <c r="AZ655" s="299"/>
      <c r="BA655" s="299"/>
      <c r="BB655" s="299"/>
      <c r="BC655" s="299"/>
      <c r="BD655" s="299"/>
      <c r="BE655" s="299"/>
      <c r="BF655" s="299"/>
      <c r="BG655" s="299"/>
      <c r="BH655" s="299"/>
      <c r="BI655" s="299"/>
      <c r="BJ655" s="299"/>
      <c r="BK655" s="299"/>
      <c r="BL655" s="299"/>
      <c r="BM655" s="299"/>
      <c r="BN655" s="299"/>
      <c r="BO655" s="299"/>
      <c r="BP655" s="299"/>
      <c r="BQ655" s="299"/>
      <c r="BR655" s="299"/>
      <c r="BS655" s="299"/>
      <c r="BT655" s="299"/>
      <c r="BU655" s="299"/>
      <c r="BV655" s="299"/>
      <c r="BW655" s="299"/>
      <c r="BX655" s="299"/>
      <c r="BY655" s="299"/>
      <c r="BZ655" s="299"/>
      <c r="CA655" s="299"/>
    </row>
    <row r="656" spans="1:79" x14ac:dyDescent="0.25">
      <c r="A656" s="299"/>
      <c r="B656" s="299"/>
      <c r="C656" s="299"/>
      <c r="D656" s="299"/>
      <c r="E656" s="299"/>
      <c r="F656" s="299"/>
      <c r="G656" s="299"/>
      <c r="H656" s="299"/>
      <c r="I656" s="299"/>
      <c r="J656" s="299"/>
      <c r="K656" s="299"/>
      <c r="L656" s="299"/>
      <c r="M656" s="299"/>
      <c r="N656" s="299"/>
      <c r="O656" s="299"/>
      <c r="P656" s="299"/>
      <c r="Q656" s="299"/>
      <c r="R656" s="299"/>
      <c r="S656" s="299"/>
      <c r="T656" s="299"/>
      <c r="U656" s="299"/>
      <c r="V656" s="299"/>
      <c r="W656" s="299"/>
      <c r="X656" s="299"/>
      <c r="Y656" s="299"/>
      <c r="Z656" s="299"/>
      <c r="AA656" s="299"/>
      <c r="AB656" s="299"/>
      <c r="AC656" s="299"/>
      <c r="AD656" s="299"/>
      <c r="AE656" s="299"/>
      <c r="AF656" s="299"/>
      <c r="AG656" s="299"/>
      <c r="AH656" s="299"/>
      <c r="AI656" s="299"/>
      <c r="AJ656" s="299"/>
      <c r="AK656" s="299"/>
      <c r="AL656" s="299"/>
      <c r="AM656" s="299"/>
      <c r="AN656" s="299"/>
      <c r="AO656" s="299"/>
      <c r="AP656" s="299"/>
      <c r="AQ656" s="299"/>
      <c r="AR656" s="299"/>
      <c r="AS656" s="299"/>
      <c r="AT656" s="299"/>
      <c r="AU656" s="299"/>
      <c r="AV656" s="299"/>
      <c r="AW656" s="299"/>
      <c r="AX656" s="299"/>
      <c r="AY656" s="299"/>
      <c r="AZ656" s="299"/>
      <c r="BA656" s="299"/>
      <c r="BB656" s="299"/>
      <c r="BC656" s="299"/>
      <c r="BD656" s="299"/>
      <c r="BE656" s="299"/>
      <c r="BF656" s="299"/>
      <c r="BG656" s="299"/>
      <c r="BH656" s="299"/>
      <c r="BI656" s="299"/>
      <c r="BJ656" s="299"/>
      <c r="BK656" s="299"/>
      <c r="BL656" s="299"/>
      <c r="BM656" s="299"/>
      <c r="BN656" s="299"/>
      <c r="BO656" s="299"/>
      <c r="BP656" s="299"/>
      <c r="BQ656" s="299"/>
      <c r="BR656" s="299"/>
      <c r="BS656" s="299"/>
      <c r="BT656" s="299"/>
      <c r="BU656" s="299"/>
      <c r="BV656" s="299"/>
      <c r="BW656" s="299"/>
      <c r="BX656" s="299"/>
      <c r="BY656" s="299"/>
      <c r="BZ656" s="299"/>
      <c r="CA656" s="299"/>
    </row>
    <row r="657" spans="1:79" x14ac:dyDescent="0.25">
      <c r="A657" s="299"/>
      <c r="B657" s="299"/>
      <c r="C657" s="299"/>
      <c r="D657" s="299"/>
      <c r="E657" s="299"/>
      <c r="F657" s="299"/>
      <c r="G657" s="299"/>
      <c r="H657" s="299"/>
      <c r="I657" s="299"/>
      <c r="J657" s="299"/>
      <c r="K657" s="299"/>
      <c r="L657" s="299"/>
      <c r="M657" s="299"/>
      <c r="N657" s="299"/>
      <c r="O657" s="299"/>
      <c r="P657" s="299"/>
      <c r="Q657" s="299"/>
      <c r="R657" s="299"/>
      <c r="S657" s="299"/>
      <c r="T657" s="299"/>
      <c r="U657" s="299"/>
      <c r="V657" s="299"/>
      <c r="W657" s="299"/>
      <c r="X657" s="299"/>
      <c r="Y657" s="299"/>
      <c r="Z657" s="299"/>
      <c r="AA657" s="299"/>
      <c r="AB657" s="299"/>
      <c r="AC657" s="299"/>
      <c r="AD657" s="299"/>
      <c r="AE657" s="299"/>
      <c r="AF657" s="299"/>
      <c r="AG657" s="299"/>
      <c r="AH657" s="299"/>
      <c r="AI657" s="299"/>
      <c r="AJ657" s="299"/>
      <c r="AK657" s="299"/>
      <c r="AL657" s="299"/>
      <c r="AM657" s="299"/>
      <c r="AN657" s="299"/>
      <c r="AO657" s="299"/>
      <c r="AP657" s="299"/>
      <c r="AQ657" s="299"/>
      <c r="AR657" s="299"/>
      <c r="AS657" s="299"/>
      <c r="AT657" s="299"/>
      <c r="AU657" s="299"/>
      <c r="AV657" s="299"/>
      <c r="AW657" s="299"/>
      <c r="AX657" s="299"/>
      <c r="AY657" s="299"/>
      <c r="AZ657" s="299"/>
      <c r="BA657" s="299"/>
      <c r="BB657" s="299"/>
      <c r="BC657" s="299"/>
      <c r="BD657" s="299"/>
      <c r="BE657" s="299"/>
      <c r="BF657" s="299"/>
      <c r="BG657" s="299"/>
      <c r="BH657" s="299"/>
      <c r="BI657" s="299"/>
      <c r="BJ657" s="299"/>
      <c r="BK657" s="299"/>
      <c r="BL657" s="299"/>
      <c r="BM657" s="299"/>
      <c r="BN657" s="299"/>
      <c r="BO657" s="299"/>
      <c r="BP657" s="299"/>
      <c r="BQ657" s="299"/>
      <c r="BR657" s="299"/>
      <c r="BS657" s="299"/>
      <c r="BT657" s="299"/>
      <c r="BU657" s="299"/>
      <c r="BV657" s="299"/>
      <c r="BW657" s="299"/>
      <c r="BX657" s="299"/>
      <c r="BY657" s="299"/>
      <c r="BZ657" s="299"/>
      <c r="CA657" s="299"/>
    </row>
    <row r="658" spans="1:79" x14ac:dyDescent="0.25">
      <c r="A658" s="299"/>
      <c r="B658" s="299"/>
      <c r="C658" s="299"/>
      <c r="D658" s="299"/>
      <c r="E658" s="299"/>
      <c r="F658" s="299"/>
      <c r="G658" s="299"/>
      <c r="H658" s="299"/>
      <c r="I658" s="299"/>
      <c r="J658" s="299"/>
      <c r="K658" s="299"/>
      <c r="L658" s="299"/>
      <c r="M658" s="299"/>
      <c r="N658" s="299"/>
      <c r="O658" s="299"/>
      <c r="P658" s="299"/>
      <c r="Q658" s="299"/>
      <c r="R658" s="299"/>
      <c r="S658" s="299"/>
      <c r="T658" s="299"/>
      <c r="U658" s="299"/>
      <c r="V658" s="299"/>
      <c r="W658" s="299"/>
      <c r="X658" s="299"/>
      <c r="Y658" s="299"/>
      <c r="Z658" s="299"/>
      <c r="AA658" s="299"/>
      <c r="AB658" s="299"/>
      <c r="AC658" s="299"/>
      <c r="AD658" s="299"/>
      <c r="AE658" s="299"/>
      <c r="AF658" s="299"/>
      <c r="AG658" s="299"/>
      <c r="AH658" s="299"/>
      <c r="AI658" s="299"/>
      <c r="AJ658" s="299"/>
      <c r="AK658" s="299"/>
      <c r="AL658" s="299"/>
      <c r="AM658" s="299"/>
      <c r="AN658" s="299"/>
      <c r="AO658" s="299"/>
      <c r="AP658" s="299"/>
      <c r="AQ658" s="299"/>
      <c r="AR658" s="299"/>
      <c r="AS658" s="299"/>
      <c r="AT658" s="299"/>
      <c r="AU658" s="299"/>
      <c r="AV658" s="299"/>
      <c r="AW658" s="299"/>
      <c r="AX658" s="299"/>
      <c r="AY658" s="299"/>
      <c r="AZ658" s="299"/>
      <c r="BA658" s="299"/>
      <c r="BB658" s="299"/>
      <c r="BC658" s="299"/>
      <c r="BD658" s="299"/>
      <c r="BE658" s="299"/>
      <c r="BF658" s="299"/>
      <c r="BG658" s="299"/>
      <c r="BH658" s="299"/>
      <c r="BI658" s="299"/>
      <c r="BJ658" s="299"/>
      <c r="BK658" s="299"/>
      <c r="BL658" s="299"/>
      <c r="BM658" s="299"/>
      <c r="BN658" s="299"/>
      <c r="BO658" s="299"/>
      <c r="BP658" s="299"/>
      <c r="BQ658" s="299"/>
      <c r="BR658" s="299"/>
      <c r="BS658" s="299"/>
      <c r="BT658" s="299"/>
      <c r="BU658" s="299"/>
      <c r="BV658" s="299"/>
      <c r="BW658" s="299"/>
      <c r="BX658" s="299"/>
      <c r="BY658" s="299"/>
      <c r="BZ658" s="299"/>
      <c r="CA658" s="299"/>
    </row>
    <row r="659" spans="1:79" x14ac:dyDescent="0.25">
      <c r="A659" s="299"/>
      <c r="B659" s="299"/>
      <c r="C659" s="299"/>
      <c r="D659" s="299"/>
      <c r="E659" s="299"/>
      <c r="F659" s="299"/>
      <c r="G659" s="299"/>
      <c r="H659" s="299"/>
      <c r="I659" s="299"/>
      <c r="J659" s="299"/>
      <c r="K659" s="299"/>
      <c r="L659" s="299"/>
      <c r="M659" s="299"/>
      <c r="N659" s="299"/>
      <c r="O659" s="299"/>
      <c r="P659" s="299"/>
      <c r="Q659" s="299"/>
      <c r="R659" s="299"/>
      <c r="S659" s="299"/>
      <c r="T659" s="299"/>
      <c r="U659" s="299"/>
      <c r="V659" s="299"/>
      <c r="W659" s="299"/>
      <c r="X659" s="299"/>
      <c r="Y659" s="299"/>
      <c r="Z659" s="299"/>
      <c r="AA659" s="299"/>
      <c r="AB659" s="299"/>
      <c r="AC659" s="299"/>
      <c r="AD659" s="299"/>
      <c r="AE659" s="299"/>
      <c r="AF659" s="299"/>
      <c r="AG659" s="299"/>
      <c r="AH659" s="299"/>
      <c r="AI659" s="299"/>
      <c r="AJ659" s="299"/>
      <c r="AK659" s="299"/>
      <c r="AL659" s="299"/>
      <c r="AM659" s="299"/>
      <c r="AN659" s="299"/>
      <c r="AO659" s="299"/>
      <c r="AP659" s="299"/>
      <c r="AQ659" s="299"/>
      <c r="AR659" s="299"/>
      <c r="AS659" s="299"/>
      <c r="AT659" s="299"/>
      <c r="AU659" s="299"/>
      <c r="AV659" s="299"/>
      <c r="AW659" s="299"/>
      <c r="AX659" s="299"/>
      <c r="AY659" s="299"/>
      <c r="AZ659" s="299"/>
      <c r="BA659" s="299"/>
      <c r="BB659" s="299"/>
      <c r="BC659" s="299"/>
      <c r="BD659" s="299"/>
      <c r="BE659" s="299"/>
      <c r="BF659" s="299"/>
      <c r="BG659" s="299"/>
      <c r="BH659" s="299"/>
      <c r="BI659" s="299"/>
      <c r="BJ659" s="299"/>
      <c r="BK659" s="299"/>
      <c r="BL659" s="299"/>
      <c r="BM659" s="299"/>
      <c r="BN659" s="299"/>
      <c r="BO659" s="299"/>
      <c r="BP659" s="299"/>
      <c r="BQ659" s="299"/>
      <c r="BR659" s="299"/>
      <c r="BS659" s="299"/>
      <c r="BT659" s="299"/>
      <c r="BU659" s="299"/>
      <c r="BV659" s="299"/>
      <c r="BW659" s="299"/>
      <c r="BX659" s="299"/>
      <c r="BY659" s="299"/>
      <c r="BZ659" s="299"/>
      <c r="CA659" s="299"/>
    </row>
    <row r="660" spans="1:79" x14ac:dyDescent="0.25">
      <c r="A660" s="299"/>
      <c r="B660" s="299"/>
      <c r="C660" s="299"/>
      <c r="D660" s="299"/>
      <c r="E660" s="299"/>
      <c r="F660" s="299"/>
      <c r="G660" s="299"/>
      <c r="H660" s="299"/>
      <c r="I660" s="299"/>
      <c r="J660" s="299"/>
      <c r="K660" s="299"/>
      <c r="L660" s="299"/>
      <c r="M660" s="299"/>
      <c r="N660" s="299"/>
      <c r="O660" s="299"/>
      <c r="P660" s="299"/>
      <c r="Q660" s="299"/>
      <c r="R660" s="299"/>
      <c r="S660" s="299"/>
      <c r="T660" s="299"/>
      <c r="U660" s="299"/>
      <c r="V660" s="299"/>
      <c r="W660" s="299"/>
      <c r="X660" s="299"/>
      <c r="Y660" s="299"/>
      <c r="Z660" s="299"/>
      <c r="AA660" s="299"/>
      <c r="AB660" s="299"/>
      <c r="AC660" s="299"/>
      <c r="AD660" s="299"/>
      <c r="AE660" s="299"/>
      <c r="AF660" s="299"/>
      <c r="AG660" s="299"/>
      <c r="AH660" s="299"/>
      <c r="AI660" s="299"/>
      <c r="AJ660" s="299"/>
      <c r="AK660" s="299"/>
      <c r="AL660" s="299"/>
      <c r="AM660" s="299"/>
      <c r="AN660" s="299"/>
      <c r="AO660" s="299"/>
      <c r="AP660" s="299"/>
      <c r="AQ660" s="299"/>
      <c r="AR660" s="299"/>
      <c r="AS660" s="299"/>
      <c r="AT660" s="299"/>
      <c r="AU660" s="299"/>
      <c r="AV660" s="299"/>
      <c r="AW660" s="299"/>
      <c r="AX660" s="299"/>
      <c r="AY660" s="299"/>
      <c r="AZ660" s="299"/>
      <c r="BA660" s="299"/>
      <c r="BB660" s="299"/>
      <c r="BC660" s="299"/>
      <c r="BD660" s="299"/>
      <c r="BE660" s="299"/>
      <c r="BF660" s="299"/>
      <c r="BG660" s="299"/>
      <c r="BH660" s="299"/>
      <c r="BI660" s="299"/>
      <c r="BJ660" s="299"/>
      <c r="BK660" s="299"/>
      <c r="BL660" s="299"/>
      <c r="BM660" s="299"/>
      <c r="BN660" s="299"/>
      <c r="BO660" s="299"/>
      <c r="BP660" s="299"/>
      <c r="BQ660" s="299"/>
      <c r="BR660" s="299"/>
      <c r="BS660" s="299"/>
      <c r="BT660" s="299"/>
      <c r="BU660" s="299"/>
      <c r="BV660" s="299"/>
      <c r="BW660" s="299"/>
      <c r="BX660" s="299"/>
      <c r="BY660" s="299"/>
      <c r="BZ660" s="299"/>
      <c r="CA660" s="299"/>
    </row>
    <row r="661" spans="1:79" x14ac:dyDescent="0.25">
      <c r="A661" s="299"/>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299"/>
      <c r="AE661" s="299"/>
      <c r="AF661" s="299"/>
      <c r="AG661" s="299"/>
      <c r="AH661" s="299"/>
      <c r="AI661" s="299"/>
      <c r="AJ661" s="299"/>
      <c r="AK661" s="299"/>
      <c r="AL661" s="299"/>
      <c r="AM661" s="299"/>
      <c r="AN661" s="299"/>
      <c r="AO661" s="299"/>
      <c r="AP661" s="299"/>
      <c r="AQ661" s="299"/>
      <c r="AR661" s="299"/>
      <c r="AS661" s="299"/>
      <c r="AT661" s="299"/>
      <c r="AU661" s="299"/>
      <c r="AV661" s="299"/>
      <c r="AW661" s="299"/>
      <c r="AX661" s="299"/>
      <c r="AY661" s="299"/>
      <c r="AZ661" s="299"/>
      <c r="BA661" s="299"/>
      <c r="BB661" s="299"/>
      <c r="BC661" s="299"/>
      <c r="BD661" s="299"/>
      <c r="BE661" s="299"/>
      <c r="BF661" s="299"/>
      <c r="BG661" s="299"/>
      <c r="BH661" s="299"/>
      <c r="BI661" s="299"/>
      <c r="BJ661" s="299"/>
      <c r="BK661" s="299"/>
      <c r="BL661" s="299"/>
      <c r="BM661" s="299"/>
      <c r="BN661" s="299"/>
      <c r="BO661" s="299"/>
      <c r="BP661" s="299"/>
      <c r="BQ661" s="299"/>
      <c r="BR661" s="299"/>
      <c r="BS661" s="299"/>
      <c r="BT661" s="299"/>
      <c r="BU661" s="299"/>
      <c r="BV661" s="299"/>
      <c r="BW661" s="299"/>
      <c r="BX661" s="299"/>
      <c r="BY661" s="299"/>
      <c r="BZ661" s="299"/>
      <c r="CA661" s="299"/>
    </row>
    <row r="662" spans="1:79" x14ac:dyDescent="0.25">
      <c r="A662" s="299"/>
      <c r="B662" s="299"/>
      <c r="C662" s="299"/>
      <c r="D662" s="299"/>
      <c r="E662" s="299"/>
      <c r="F662" s="299"/>
      <c r="G662" s="299"/>
      <c r="H662" s="299"/>
      <c r="I662" s="299"/>
      <c r="J662" s="299"/>
      <c r="K662" s="299"/>
      <c r="L662" s="299"/>
      <c r="M662" s="299"/>
      <c r="N662" s="299"/>
      <c r="O662" s="299"/>
      <c r="P662" s="299"/>
      <c r="Q662" s="299"/>
      <c r="R662" s="299"/>
      <c r="S662" s="299"/>
      <c r="T662" s="299"/>
      <c r="U662" s="299"/>
      <c r="V662" s="299"/>
      <c r="W662" s="299"/>
      <c r="X662" s="299"/>
      <c r="Y662" s="299"/>
      <c r="Z662" s="299"/>
      <c r="AA662" s="299"/>
      <c r="AB662" s="299"/>
      <c r="AC662" s="299"/>
      <c r="AD662" s="299"/>
      <c r="AE662" s="299"/>
      <c r="AF662" s="299"/>
      <c r="AG662" s="299"/>
      <c r="AH662" s="299"/>
      <c r="AI662" s="299"/>
      <c r="AJ662" s="299"/>
      <c r="AK662" s="299"/>
      <c r="AL662" s="299"/>
      <c r="AM662" s="299"/>
      <c r="AN662" s="299"/>
      <c r="AO662" s="299"/>
      <c r="AP662" s="299"/>
      <c r="AQ662" s="299"/>
      <c r="AR662" s="299"/>
      <c r="AS662" s="299"/>
      <c r="AT662" s="299"/>
      <c r="AU662" s="299"/>
      <c r="AV662" s="299"/>
      <c r="AW662" s="299"/>
      <c r="AX662" s="299"/>
      <c r="AY662" s="299"/>
      <c r="AZ662" s="299"/>
      <c r="BA662" s="299"/>
      <c r="BB662" s="299"/>
      <c r="BC662" s="299"/>
      <c r="BD662" s="299"/>
      <c r="BE662" s="299"/>
      <c r="BF662" s="299"/>
      <c r="BG662" s="299"/>
      <c r="BH662" s="299"/>
      <c r="BI662" s="299"/>
      <c r="BJ662" s="299"/>
      <c r="BK662" s="299"/>
      <c r="BL662" s="299"/>
      <c r="BM662" s="299"/>
      <c r="BN662" s="299"/>
      <c r="BO662" s="299"/>
      <c r="BP662" s="299"/>
      <c r="BQ662" s="299"/>
      <c r="BR662" s="299"/>
      <c r="BS662" s="299"/>
      <c r="BT662" s="299"/>
      <c r="BU662" s="299"/>
      <c r="BV662" s="299"/>
      <c r="BW662" s="299"/>
      <c r="BX662" s="299"/>
      <c r="BY662" s="299"/>
      <c r="BZ662" s="299"/>
      <c r="CA662" s="299"/>
    </row>
    <row r="663" spans="1:79" x14ac:dyDescent="0.25">
      <c r="A663" s="299"/>
      <c r="B663" s="299"/>
      <c r="C663" s="299"/>
      <c r="D663" s="299"/>
      <c r="E663" s="299"/>
      <c r="F663" s="299"/>
      <c r="G663" s="299"/>
      <c r="H663" s="299"/>
      <c r="I663" s="299"/>
      <c r="J663" s="299"/>
      <c r="K663" s="299"/>
      <c r="L663" s="299"/>
      <c r="M663" s="299"/>
      <c r="N663" s="299"/>
      <c r="O663" s="299"/>
      <c r="P663" s="299"/>
      <c r="Q663" s="299"/>
      <c r="R663" s="299"/>
      <c r="S663" s="299"/>
      <c r="T663" s="299"/>
      <c r="U663" s="299"/>
      <c r="V663" s="299"/>
      <c r="W663" s="299"/>
      <c r="X663" s="299"/>
      <c r="Y663" s="299"/>
      <c r="Z663" s="299"/>
      <c r="AA663" s="299"/>
      <c r="AB663" s="299"/>
      <c r="AC663" s="299"/>
      <c r="AD663" s="299"/>
      <c r="AE663" s="299"/>
      <c r="AF663" s="299"/>
      <c r="AG663" s="299"/>
      <c r="AH663" s="299"/>
      <c r="AI663" s="299"/>
      <c r="AJ663" s="299"/>
      <c r="AK663" s="299"/>
      <c r="AL663" s="299"/>
      <c r="AM663" s="299"/>
      <c r="AN663" s="299"/>
      <c r="AO663" s="299"/>
      <c r="AP663" s="299"/>
      <c r="AQ663" s="299"/>
      <c r="AR663" s="299"/>
      <c r="AS663" s="299"/>
      <c r="AT663" s="299"/>
      <c r="AU663" s="299"/>
      <c r="AV663" s="299"/>
      <c r="AW663" s="299"/>
      <c r="AX663" s="299"/>
      <c r="AY663" s="299"/>
      <c r="AZ663" s="299"/>
      <c r="BA663" s="299"/>
      <c r="BB663" s="299"/>
      <c r="BC663" s="299"/>
      <c r="BD663" s="299"/>
      <c r="BE663" s="299"/>
      <c r="BF663" s="299"/>
      <c r="BG663" s="299"/>
      <c r="BH663" s="299"/>
      <c r="BI663" s="299"/>
      <c r="BJ663" s="299"/>
      <c r="BK663" s="299"/>
      <c r="BL663" s="299"/>
      <c r="BM663" s="299"/>
      <c r="BN663" s="299"/>
      <c r="BO663" s="299"/>
      <c r="BP663" s="299"/>
      <c r="BQ663" s="299"/>
      <c r="BR663" s="299"/>
      <c r="BS663" s="299"/>
      <c r="BT663" s="299"/>
      <c r="BU663" s="299"/>
      <c r="BV663" s="299"/>
      <c r="BW663" s="299"/>
      <c r="BX663" s="299"/>
      <c r="BY663" s="299"/>
      <c r="BZ663" s="299"/>
      <c r="CA663" s="299"/>
    </row>
    <row r="664" spans="1:79" x14ac:dyDescent="0.25">
      <c r="A664" s="299"/>
      <c r="B664" s="299"/>
      <c r="C664" s="299"/>
      <c r="D664" s="299"/>
      <c r="E664" s="299"/>
      <c r="F664" s="299"/>
      <c r="G664" s="299"/>
      <c r="H664" s="299"/>
      <c r="I664" s="299"/>
      <c r="J664" s="299"/>
      <c r="K664" s="299"/>
      <c r="L664" s="299"/>
      <c r="M664" s="299"/>
      <c r="N664" s="299"/>
      <c r="O664" s="299"/>
      <c r="P664" s="299"/>
      <c r="Q664" s="299"/>
      <c r="R664" s="299"/>
      <c r="S664" s="299"/>
      <c r="T664" s="299"/>
      <c r="U664" s="299"/>
      <c r="V664" s="299"/>
      <c r="W664" s="299"/>
      <c r="X664" s="299"/>
      <c r="Y664" s="299"/>
      <c r="Z664" s="299"/>
      <c r="AA664" s="299"/>
      <c r="AB664" s="299"/>
      <c r="AC664" s="299"/>
      <c r="AD664" s="299"/>
      <c r="AE664" s="299"/>
      <c r="AF664" s="299"/>
      <c r="AG664" s="299"/>
      <c r="AH664" s="299"/>
      <c r="AI664" s="299"/>
      <c r="AJ664" s="299"/>
      <c r="AK664" s="299"/>
      <c r="AL664" s="299"/>
      <c r="AM664" s="299"/>
      <c r="AN664" s="299"/>
      <c r="AO664" s="299"/>
      <c r="AP664" s="299"/>
      <c r="AQ664" s="299"/>
      <c r="AR664" s="299"/>
      <c r="AS664" s="299"/>
      <c r="AT664" s="299"/>
      <c r="AU664" s="299"/>
      <c r="AV664" s="299"/>
      <c r="AW664" s="299"/>
      <c r="AX664" s="299"/>
      <c r="AY664" s="299"/>
      <c r="AZ664" s="299"/>
      <c r="BA664" s="299"/>
      <c r="BB664" s="299"/>
      <c r="BC664" s="299"/>
      <c r="BD664" s="299"/>
      <c r="BE664" s="299"/>
      <c r="BF664" s="299"/>
      <c r="BG664" s="299"/>
      <c r="BH664" s="299"/>
      <c r="BI664" s="299"/>
      <c r="BJ664" s="299"/>
      <c r="BK664" s="299"/>
      <c r="BL664" s="299"/>
      <c r="BM664" s="299"/>
      <c r="BN664" s="299"/>
      <c r="BO664" s="299"/>
      <c r="BP664" s="299"/>
      <c r="BQ664" s="299"/>
      <c r="BR664" s="299"/>
      <c r="BS664" s="299"/>
      <c r="BT664" s="299"/>
      <c r="BU664" s="299"/>
      <c r="BV664" s="299"/>
      <c r="BW664" s="299"/>
      <c r="BX664" s="299"/>
      <c r="BY664" s="299"/>
      <c r="BZ664" s="299"/>
      <c r="CA664" s="299"/>
    </row>
    <row r="665" spans="1:79" x14ac:dyDescent="0.25">
      <c r="A665" s="299"/>
      <c r="B665" s="299"/>
      <c r="C665" s="299"/>
      <c r="D665" s="299"/>
      <c r="E665" s="299"/>
      <c r="F665" s="299"/>
      <c r="G665" s="299"/>
      <c r="H665" s="299"/>
      <c r="I665" s="299"/>
      <c r="J665" s="299"/>
      <c r="K665" s="299"/>
      <c r="L665" s="299"/>
      <c r="M665" s="299"/>
      <c r="N665" s="299"/>
      <c r="O665" s="299"/>
      <c r="P665" s="299"/>
      <c r="Q665" s="299"/>
      <c r="R665" s="299"/>
      <c r="S665" s="299"/>
      <c r="T665" s="299"/>
      <c r="U665" s="299"/>
      <c r="V665" s="299"/>
      <c r="W665" s="299"/>
      <c r="X665" s="299"/>
      <c r="Y665" s="299"/>
      <c r="Z665" s="299"/>
      <c r="AA665" s="299"/>
      <c r="AB665" s="299"/>
      <c r="AC665" s="299"/>
      <c r="AD665" s="299"/>
      <c r="AE665" s="299"/>
      <c r="AF665" s="299"/>
      <c r="AG665" s="299"/>
      <c r="AH665" s="299"/>
      <c r="AI665" s="299"/>
      <c r="AJ665" s="299"/>
      <c r="AK665" s="299"/>
      <c r="AL665" s="299"/>
      <c r="AM665" s="299"/>
      <c r="AN665" s="299"/>
      <c r="AO665" s="299"/>
      <c r="AP665" s="299"/>
      <c r="AQ665" s="299"/>
      <c r="AR665" s="299"/>
      <c r="AS665" s="299"/>
      <c r="AT665" s="299"/>
      <c r="AU665" s="299"/>
      <c r="AV665" s="299"/>
      <c r="AW665" s="299"/>
      <c r="AX665" s="299"/>
      <c r="AY665" s="299"/>
      <c r="AZ665" s="299"/>
      <c r="BA665" s="299"/>
      <c r="BB665" s="299"/>
      <c r="BC665" s="299"/>
      <c r="BD665" s="299"/>
      <c r="BE665" s="299"/>
      <c r="BF665" s="299"/>
      <c r="BG665" s="299"/>
      <c r="BH665" s="299"/>
      <c r="BI665" s="299"/>
      <c r="BJ665" s="299"/>
      <c r="BK665" s="299"/>
      <c r="BL665" s="299"/>
      <c r="BM665" s="299"/>
      <c r="BN665" s="299"/>
      <c r="BO665" s="299"/>
      <c r="BP665" s="299"/>
      <c r="BQ665" s="299"/>
      <c r="BR665" s="299"/>
      <c r="BS665" s="299"/>
      <c r="BT665" s="299"/>
      <c r="BU665" s="299"/>
      <c r="BV665" s="299"/>
      <c r="BW665" s="299"/>
      <c r="BX665" s="299"/>
      <c r="BY665" s="299"/>
      <c r="BZ665" s="299"/>
      <c r="CA665" s="299"/>
    </row>
    <row r="666" spans="1:79" x14ac:dyDescent="0.25">
      <c r="A666" s="299"/>
      <c r="B666" s="299"/>
      <c r="C666" s="299"/>
      <c r="D666" s="299"/>
      <c r="E666" s="299"/>
      <c r="F666" s="299"/>
      <c r="G666" s="299"/>
      <c r="H666" s="299"/>
      <c r="I666" s="299"/>
      <c r="J666" s="299"/>
      <c r="K666" s="299"/>
      <c r="L666" s="299"/>
      <c r="M666" s="299"/>
      <c r="N666" s="299"/>
      <c r="O666" s="299"/>
      <c r="P666" s="299"/>
      <c r="Q666" s="299"/>
      <c r="R666" s="299"/>
      <c r="S666" s="299"/>
      <c r="T666" s="299"/>
      <c r="U666" s="299"/>
      <c r="V666" s="299"/>
      <c r="W666" s="299"/>
      <c r="X666" s="299"/>
      <c r="Y666" s="299"/>
      <c r="Z666" s="299"/>
      <c r="AA666" s="299"/>
      <c r="AB666" s="299"/>
      <c r="AC666" s="299"/>
      <c r="AD666" s="299"/>
      <c r="AE666" s="299"/>
      <c r="AF666" s="299"/>
      <c r="AG666" s="299"/>
      <c r="AH666" s="299"/>
      <c r="AI666" s="299"/>
      <c r="AJ666" s="299"/>
      <c r="AK666" s="299"/>
      <c r="AL666" s="299"/>
      <c r="AM666" s="299"/>
      <c r="AN666" s="299"/>
      <c r="AO666" s="299"/>
      <c r="AP666" s="299"/>
      <c r="AQ666" s="299"/>
      <c r="AR666" s="299"/>
      <c r="AS666" s="299"/>
      <c r="AT666" s="299"/>
      <c r="AU666" s="299"/>
      <c r="AV666" s="299"/>
      <c r="AW666" s="299"/>
      <c r="AX666" s="299"/>
      <c r="AY666" s="299"/>
      <c r="AZ666" s="299"/>
      <c r="BA666" s="299"/>
      <c r="BB666" s="299"/>
      <c r="BC666" s="299"/>
      <c r="BD666" s="299"/>
      <c r="BE666" s="299"/>
      <c r="BF666" s="299"/>
      <c r="BG666" s="299"/>
      <c r="BH666" s="299"/>
      <c r="BI666" s="299"/>
      <c r="BJ666" s="299"/>
      <c r="BK666" s="299"/>
      <c r="BL666" s="299"/>
      <c r="BM666" s="299"/>
      <c r="BN666" s="299"/>
      <c r="BO666" s="299"/>
      <c r="BP666" s="299"/>
      <c r="BQ666" s="299"/>
      <c r="BR666" s="299"/>
      <c r="BS666" s="299"/>
      <c r="BT666" s="299"/>
      <c r="BU666" s="299"/>
      <c r="BV666" s="299"/>
      <c r="BW666" s="299"/>
      <c r="BX666" s="299"/>
      <c r="BY666" s="299"/>
      <c r="BZ666" s="299"/>
      <c r="CA666" s="299"/>
    </row>
    <row r="667" spans="1:79" x14ac:dyDescent="0.25">
      <c r="A667" s="299"/>
      <c r="B667" s="299"/>
      <c r="C667" s="299"/>
      <c r="D667" s="299"/>
      <c r="E667" s="299"/>
      <c r="F667" s="299"/>
      <c r="G667" s="299"/>
      <c r="H667" s="299"/>
      <c r="I667" s="299"/>
      <c r="J667" s="299"/>
      <c r="K667" s="299"/>
      <c r="L667" s="299"/>
      <c r="M667" s="299"/>
      <c r="N667" s="299"/>
      <c r="O667" s="299"/>
      <c r="P667" s="299"/>
      <c r="Q667" s="299"/>
      <c r="R667" s="299"/>
      <c r="S667" s="299"/>
      <c r="T667" s="299"/>
      <c r="U667" s="299"/>
      <c r="V667" s="299"/>
      <c r="W667" s="299"/>
      <c r="X667" s="299"/>
      <c r="Y667" s="299"/>
      <c r="Z667" s="299"/>
      <c r="AA667" s="299"/>
      <c r="AB667" s="299"/>
      <c r="AC667" s="299"/>
      <c r="AD667" s="299"/>
      <c r="AE667" s="299"/>
      <c r="AF667" s="299"/>
      <c r="AG667" s="299"/>
      <c r="AH667" s="299"/>
      <c r="AI667" s="299"/>
      <c r="AJ667" s="299"/>
      <c r="AK667" s="299"/>
      <c r="AL667" s="299"/>
      <c r="AM667" s="299"/>
      <c r="AN667" s="299"/>
      <c r="AO667" s="299"/>
      <c r="AP667" s="299"/>
      <c r="AQ667" s="299"/>
      <c r="AR667" s="299"/>
      <c r="AS667" s="299"/>
      <c r="AT667" s="299"/>
      <c r="AU667" s="299"/>
      <c r="AV667" s="299"/>
      <c r="AW667" s="299"/>
      <c r="AX667" s="299"/>
      <c r="AY667" s="299"/>
      <c r="AZ667" s="299"/>
      <c r="BA667" s="299"/>
      <c r="BB667" s="299"/>
      <c r="BC667" s="299"/>
      <c r="BD667" s="299"/>
      <c r="BE667" s="299"/>
      <c r="BF667" s="299"/>
      <c r="BG667" s="299"/>
      <c r="BH667" s="299"/>
      <c r="BI667" s="299"/>
      <c r="BJ667" s="299"/>
      <c r="BK667" s="299"/>
      <c r="BL667" s="299"/>
      <c r="BM667" s="299"/>
      <c r="BN667" s="299"/>
      <c r="BO667" s="299"/>
      <c r="BP667" s="299"/>
      <c r="BQ667" s="299"/>
      <c r="BR667" s="299"/>
      <c r="BS667" s="299"/>
      <c r="BT667" s="299"/>
      <c r="BU667" s="299"/>
      <c r="BV667" s="299"/>
      <c r="BW667" s="299"/>
      <c r="BX667" s="299"/>
      <c r="BY667" s="299"/>
      <c r="BZ667" s="299"/>
      <c r="CA667" s="299"/>
    </row>
    <row r="668" spans="1:79" x14ac:dyDescent="0.25">
      <c r="A668" s="299"/>
      <c r="B668" s="299"/>
      <c r="C668" s="299"/>
      <c r="D668" s="299"/>
      <c r="E668" s="299"/>
      <c r="F668" s="299"/>
      <c r="G668" s="299"/>
      <c r="H668" s="299"/>
      <c r="I668" s="299"/>
      <c r="J668" s="299"/>
      <c r="K668" s="299"/>
      <c r="L668" s="299"/>
      <c r="M668" s="299"/>
      <c r="N668" s="299"/>
      <c r="O668" s="299"/>
      <c r="P668" s="299"/>
      <c r="Q668" s="299"/>
      <c r="R668" s="299"/>
      <c r="S668" s="299"/>
      <c r="T668" s="299"/>
      <c r="U668" s="299"/>
      <c r="V668" s="299"/>
      <c r="W668" s="299"/>
      <c r="X668" s="299"/>
      <c r="Y668" s="299"/>
      <c r="Z668" s="299"/>
      <c r="AA668" s="299"/>
      <c r="AB668" s="299"/>
      <c r="AC668" s="299"/>
      <c r="AD668" s="299"/>
      <c r="AE668" s="299"/>
      <c r="AF668" s="299"/>
      <c r="AG668" s="299"/>
      <c r="AH668" s="299"/>
      <c r="AI668" s="299"/>
      <c r="AJ668" s="299"/>
      <c r="AK668" s="299"/>
      <c r="AL668" s="299"/>
      <c r="AM668" s="299"/>
      <c r="AN668" s="299"/>
      <c r="AO668" s="299"/>
      <c r="AP668" s="299"/>
      <c r="AQ668" s="299"/>
      <c r="AR668" s="299"/>
      <c r="AS668" s="299"/>
      <c r="AT668" s="299"/>
      <c r="AU668" s="299"/>
      <c r="AV668" s="299"/>
      <c r="AW668" s="299"/>
      <c r="AX668" s="299"/>
      <c r="AY668" s="299"/>
      <c r="AZ668" s="299"/>
      <c r="BA668" s="299"/>
      <c r="BB668" s="299"/>
      <c r="BC668" s="299"/>
      <c r="BD668" s="299"/>
      <c r="BE668" s="299"/>
      <c r="BF668" s="299"/>
      <c r="BG668" s="299"/>
      <c r="BH668" s="299"/>
      <c r="BI668" s="299"/>
      <c r="BJ668" s="299"/>
      <c r="BK668" s="299"/>
      <c r="BL668" s="299"/>
      <c r="BM668" s="299"/>
      <c r="BN668" s="299"/>
      <c r="BO668" s="299"/>
      <c r="BP668" s="299"/>
      <c r="BQ668" s="299"/>
      <c r="BR668" s="299"/>
      <c r="BS668" s="299"/>
      <c r="BT668" s="299"/>
      <c r="BU668" s="299"/>
      <c r="BV668" s="299"/>
      <c r="BW668" s="299"/>
      <c r="BX668" s="299"/>
      <c r="BY668" s="299"/>
      <c r="BZ668" s="299"/>
      <c r="CA668" s="299"/>
    </row>
    <row r="669" spans="1:79" x14ac:dyDescent="0.25">
      <c r="A669" s="299"/>
      <c r="B669" s="299"/>
      <c r="C669" s="299"/>
      <c r="D669" s="299"/>
      <c r="E669" s="299"/>
      <c r="F669" s="299"/>
      <c r="G669" s="299"/>
      <c r="H669" s="299"/>
      <c r="I669" s="299"/>
      <c r="J669" s="299"/>
      <c r="K669" s="299"/>
      <c r="L669" s="299"/>
      <c r="M669" s="299"/>
      <c r="N669" s="299"/>
      <c r="O669" s="299"/>
      <c r="P669" s="299"/>
      <c r="Q669" s="299"/>
      <c r="R669" s="299"/>
      <c r="S669" s="299"/>
      <c r="T669" s="299"/>
      <c r="U669" s="299"/>
      <c r="V669" s="299"/>
      <c r="W669" s="299"/>
      <c r="X669" s="299"/>
      <c r="Y669" s="299"/>
      <c r="Z669" s="299"/>
      <c r="AA669" s="299"/>
      <c r="AB669" s="299"/>
      <c r="AC669" s="299"/>
      <c r="AD669" s="299"/>
      <c r="AE669" s="299"/>
      <c r="AF669" s="299"/>
      <c r="AG669" s="299"/>
      <c r="AH669" s="299"/>
      <c r="AI669" s="299"/>
      <c r="AJ669" s="299"/>
      <c r="AK669" s="299"/>
      <c r="AL669" s="299"/>
      <c r="AM669" s="299"/>
      <c r="AN669" s="299"/>
      <c r="AO669" s="299"/>
      <c r="AP669" s="299"/>
      <c r="AQ669" s="299"/>
      <c r="AR669" s="299"/>
      <c r="AS669" s="299"/>
      <c r="AT669" s="299"/>
      <c r="AU669" s="299"/>
      <c r="AV669" s="299"/>
      <c r="AW669" s="299"/>
      <c r="AX669" s="299"/>
      <c r="AY669" s="299"/>
      <c r="AZ669" s="299"/>
      <c r="BA669" s="299"/>
      <c r="BB669" s="299"/>
      <c r="BC669" s="299"/>
      <c r="BD669" s="299"/>
      <c r="BE669" s="299"/>
      <c r="BF669" s="299"/>
      <c r="BG669" s="299"/>
      <c r="BH669" s="299"/>
      <c r="BI669" s="299"/>
      <c r="BJ669" s="299"/>
      <c r="BK669" s="299"/>
      <c r="BL669" s="299"/>
      <c r="BM669" s="299"/>
      <c r="BN669" s="299"/>
      <c r="BO669" s="299"/>
      <c r="BP669" s="299"/>
      <c r="BQ669" s="299"/>
      <c r="BR669" s="299"/>
      <c r="BS669" s="299"/>
      <c r="BT669" s="299"/>
      <c r="BU669" s="299"/>
      <c r="BV669" s="299"/>
      <c r="BW669" s="299"/>
      <c r="BX669" s="299"/>
      <c r="BY669" s="299"/>
      <c r="BZ669" s="299"/>
      <c r="CA669" s="299"/>
    </row>
    <row r="670" spans="1:79" x14ac:dyDescent="0.25">
      <c r="A670" s="299"/>
      <c r="B670" s="299"/>
      <c r="C670" s="299"/>
      <c r="D670" s="299"/>
      <c r="E670" s="299"/>
      <c r="F670" s="299"/>
      <c r="G670" s="299"/>
      <c r="H670" s="299"/>
      <c r="I670" s="299"/>
      <c r="J670" s="299"/>
      <c r="K670" s="299"/>
      <c r="L670" s="299"/>
      <c r="M670" s="299"/>
      <c r="N670" s="299"/>
      <c r="O670" s="299"/>
      <c r="P670" s="299"/>
      <c r="Q670" s="299"/>
      <c r="R670" s="299"/>
      <c r="S670" s="299"/>
      <c r="T670" s="299"/>
      <c r="U670" s="299"/>
      <c r="V670" s="299"/>
      <c r="W670" s="299"/>
      <c r="X670" s="299"/>
      <c r="Y670" s="299"/>
      <c r="Z670" s="299"/>
      <c r="AA670" s="299"/>
      <c r="AB670" s="299"/>
      <c r="AC670" s="299"/>
      <c r="AD670" s="299"/>
      <c r="AE670" s="299"/>
      <c r="AF670" s="299"/>
      <c r="AG670" s="299"/>
      <c r="AH670" s="299"/>
      <c r="AI670" s="299"/>
      <c r="AJ670" s="299"/>
      <c r="AK670" s="299"/>
      <c r="AL670" s="299"/>
      <c r="AM670" s="299"/>
      <c r="AN670" s="299"/>
      <c r="AO670" s="299"/>
      <c r="AP670" s="299"/>
      <c r="AQ670" s="299"/>
      <c r="AR670" s="299"/>
      <c r="AS670" s="299"/>
      <c r="AT670" s="299"/>
      <c r="AU670" s="299"/>
      <c r="AV670" s="299"/>
      <c r="AW670" s="299"/>
      <c r="AX670" s="299"/>
      <c r="AY670" s="299"/>
      <c r="AZ670" s="299"/>
      <c r="BA670" s="299"/>
      <c r="BB670" s="299"/>
      <c r="BC670" s="299"/>
      <c r="BD670" s="299"/>
      <c r="BE670" s="299"/>
      <c r="BF670" s="299"/>
      <c r="BG670" s="299"/>
      <c r="BH670" s="299"/>
      <c r="BI670" s="299"/>
      <c r="BJ670" s="299"/>
      <c r="BK670" s="299"/>
      <c r="BL670" s="299"/>
      <c r="BM670" s="299"/>
      <c r="BN670" s="299"/>
      <c r="BO670" s="299"/>
      <c r="BP670" s="299"/>
      <c r="BQ670" s="299"/>
      <c r="BR670" s="299"/>
      <c r="BS670" s="299"/>
      <c r="BT670" s="299"/>
      <c r="BU670" s="299"/>
      <c r="BV670" s="299"/>
      <c r="BW670" s="299"/>
      <c r="BX670" s="299"/>
      <c r="BY670" s="299"/>
      <c r="BZ670" s="299"/>
      <c r="CA670" s="299"/>
    </row>
    <row r="671" spans="1:79" x14ac:dyDescent="0.25">
      <c r="A671" s="299"/>
      <c r="B671" s="299"/>
      <c r="C671" s="299"/>
      <c r="D671" s="299"/>
      <c r="E671" s="299"/>
      <c r="F671" s="299"/>
      <c r="G671" s="299"/>
      <c r="H671" s="299"/>
      <c r="I671" s="299"/>
      <c r="J671" s="299"/>
      <c r="K671" s="299"/>
      <c r="L671" s="299"/>
      <c r="M671" s="299"/>
      <c r="N671" s="299"/>
      <c r="O671" s="299"/>
      <c r="P671" s="299"/>
      <c r="Q671" s="299"/>
      <c r="R671" s="299"/>
      <c r="S671" s="299"/>
      <c r="T671" s="299"/>
      <c r="U671" s="299"/>
      <c r="V671" s="299"/>
      <c r="W671" s="299"/>
      <c r="X671" s="299"/>
      <c r="Y671" s="299"/>
      <c r="Z671" s="299"/>
      <c r="AA671" s="299"/>
      <c r="AB671" s="299"/>
      <c r="AC671" s="299"/>
      <c r="AD671" s="299"/>
      <c r="AE671" s="299"/>
      <c r="AF671" s="299"/>
      <c r="AG671" s="299"/>
      <c r="AH671" s="299"/>
      <c r="AI671" s="299"/>
      <c r="AJ671" s="299"/>
      <c r="AK671" s="299"/>
      <c r="AL671" s="299"/>
      <c r="AM671" s="299"/>
      <c r="AN671" s="299"/>
      <c r="AO671" s="299"/>
      <c r="AP671" s="299"/>
      <c r="AQ671" s="299"/>
      <c r="AR671" s="299"/>
      <c r="AS671" s="299"/>
      <c r="AT671" s="299"/>
      <c r="AU671" s="299"/>
      <c r="AV671" s="299"/>
      <c r="AW671" s="299"/>
      <c r="AX671" s="299"/>
      <c r="AY671" s="299"/>
      <c r="AZ671" s="299"/>
      <c r="BA671" s="299"/>
      <c r="BB671" s="299"/>
      <c r="BC671" s="299"/>
      <c r="BD671" s="299"/>
      <c r="BE671" s="299"/>
      <c r="BF671" s="299"/>
      <c r="BG671" s="299"/>
      <c r="BH671" s="299"/>
      <c r="BI671" s="299"/>
      <c r="BJ671" s="299"/>
      <c r="BK671" s="299"/>
      <c r="BL671" s="299"/>
      <c r="BM671" s="299"/>
      <c r="BN671" s="299"/>
      <c r="BO671" s="299"/>
      <c r="BP671" s="299"/>
      <c r="BQ671" s="299"/>
      <c r="BR671" s="299"/>
      <c r="BS671" s="299"/>
      <c r="BT671" s="299"/>
      <c r="BU671" s="299"/>
      <c r="BV671" s="299"/>
      <c r="BW671" s="299"/>
      <c r="BX671" s="299"/>
      <c r="BY671" s="299"/>
      <c r="BZ671" s="299"/>
      <c r="CA671" s="299"/>
    </row>
    <row r="672" spans="1:79" x14ac:dyDescent="0.25">
      <c r="A672" s="299"/>
      <c r="B672" s="299"/>
      <c r="C672" s="299"/>
      <c r="D672" s="299"/>
      <c r="E672" s="299"/>
      <c r="F672" s="299"/>
      <c r="G672" s="299"/>
      <c r="H672" s="299"/>
      <c r="I672" s="299"/>
      <c r="J672" s="299"/>
      <c r="K672" s="299"/>
      <c r="L672" s="299"/>
      <c r="M672" s="299"/>
      <c r="N672" s="299"/>
      <c r="O672" s="299"/>
      <c r="P672" s="299"/>
      <c r="Q672" s="299"/>
      <c r="R672" s="299"/>
      <c r="S672" s="299"/>
      <c r="T672" s="299"/>
      <c r="U672" s="299"/>
      <c r="V672" s="299"/>
      <c r="W672" s="299"/>
      <c r="X672" s="299"/>
      <c r="Y672" s="299"/>
      <c r="Z672" s="299"/>
      <c r="AA672" s="299"/>
      <c r="AB672" s="299"/>
      <c r="AC672" s="299"/>
      <c r="AD672" s="299"/>
      <c r="AE672" s="299"/>
      <c r="AF672" s="299"/>
      <c r="AG672" s="299"/>
      <c r="AH672" s="299"/>
      <c r="AI672" s="299"/>
      <c r="AJ672" s="299"/>
      <c r="AK672" s="299"/>
      <c r="AL672" s="299"/>
      <c r="AM672" s="299"/>
      <c r="AN672" s="299"/>
      <c r="AO672" s="299"/>
      <c r="AP672" s="299"/>
      <c r="AQ672" s="299"/>
      <c r="AR672" s="299"/>
      <c r="AS672" s="299"/>
      <c r="AT672" s="299"/>
      <c r="AU672" s="299"/>
      <c r="AV672" s="299"/>
      <c r="AW672" s="299"/>
      <c r="AX672" s="299"/>
      <c r="AY672" s="299"/>
      <c r="AZ672" s="299"/>
      <c r="BA672" s="299"/>
      <c r="BB672" s="299"/>
      <c r="BC672" s="299"/>
      <c r="BD672" s="299"/>
      <c r="BE672" s="299"/>
      <c r="BF672" s="299"/>
      <c r="BG672" s="299"/>
      <c r="BH672" s="299"/>
      <c r="BI672" s="299"/>
      <c r="BJ672" s="299"/>
      <c r="BK672" s="299"/>
      <c r="BL672" s="299"/>
      <c r="BM672" s="299"/>
      <c r="BN672" s="299"/>
      <c r="BO672" s="299"/>
      <c r="BP672" s="299"/>
      <c r="BQ672" s="299"/>
      <c r="BR672" s="299"/>
      <c r="BS672" s="299"/>
      <c r="BT672" s="299"/>
      <c r="BU672" s="299"/>
      <c r="BV672" s="299"/>
      <c r="BW672" s="299"/>
      <c r="BX672" s="299"/>
      <c r="BY672" s="299"/>
      <c r="BZ672" s="299"/>
      <c r="CA672" s="299"/>
    </row>
    <row r="673" spans="1:79" x14ac:dyDescent="0.25">
      <c r="A673" s="299"/>
      <c r="B673" s="299"/>
      <c r="C673" s="299"/>
      <c r="D673" s="299"/>
      <c r="E673" s="299"/>
      <c r="F673" s="299"/>
      <c r="G673" s="299"/>
      <c r="H673" s="299"/>
      <c r="I673" s="299"/>
      <c r="J673" s="299"/>
      <c r="K673" s="299"/>
      <c r="L673" s="299"/>
      <c r="M673" s="299"/>
      <c r="N673" s="299"/>
      <c r="O673" s="299"/>
      <c r="P673" s="299"/>
      <c r="Q673" s="299"/>
      <c r="R673" s="299"/>
      <c r="S673" s="299"/>
      <c r="T673" s="299"/>
      <c r="U673" s="299"/>
      <c r="V673" s="299"/>
      <c r="W673" s="299"/>
      <c r="X673" s="299"/>
      <c r="Y673" s="299"/>
      <c r="Z673" s="299"/>
      <c r="AA673" s="299"/>
      <c r="AB673" s="299"/>
      <c r="AC673" s="299"/>
      <c r="AD673" s="299"/>
      <c r="AE673" s="299"/>
      <c r="AF673" s="299"/>
      <c r="AG673" s="299"/>
      <c r="AH673" s="299"/>
      <c r="AI673" s="299"/>
      <c r="AJ673" s="299"/>
      <c r="AK673" s="299"/>
      <c r="AL673" s="299"/>
      <c r="AM673" s="299"/>
      <c r="AN673" s="299"/>
      <c r="AO673" s="299"/>
      <c r="AP673" s="299"/>
      <c r="AQ673" s="299"/>
      <c r="AR673" s="299"/>
      <c r="AS673" s="299"/>
      <c r="AT673" s="299"/>
      <c r="AU673" s="299"/>
      <c r="AV673" s="299"/>
      <c r="AW673" s="299"/>
      <c r="AX673" s="299"/>
      <c r="AY673" s="299"/>
      <c r="AZ673" s="299"/>
      <c r="BA673" s="299"/>
      <c r="BB673" s="299"/>
      <c r="BC673" s="299"/>
      <c r="BD673" s="299"/>
      <c r="BE673" s="299"/>
      <c r="BF673" s="299"/>
      <c r="BG673" s="299"/>
      <c r="BH673" s="299"/>
      <c r="BI673" s="299"/>
      <c r="BJ673" s="299"/>
      <c r="BK673" s="299"/>
      <c r="BL673" s="299"/>
      <c r="BM673" s="299"/>
      <c r="BN673" s="299"/>
      <c r="BO673" s="299"/>
      <c r="BP673" s="299"/>
      <c r="BQ673" s="299"/>
      <c r="BR673" s="299"/>
      <c r="BS673" s="299"/>
      <c r="BT673" s="299"/>
      <c r="BU673" s="299"/>
      <c r="BV673" s="299"/>
      <c r="BW673" s="299"/>
      <c r="BX673" s="299"/>
      <c r="BY673" s="299"/>
      <c r="BZ673" s="299"/>
      <c r="CA673" s="299"/>
    </row>
    <row r="674" spans="1:79" x14ac:dyDescent="0.25">
      <c r="A674" s="299"/>
      <c r="B674" s="299"/>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299"/>
      <c r="AE674" s="299"/>
      <c r="AF674" s="299"/>
      <c r="AG674" s="299"/>
      <c r="AH674" s="299"/>
      <c r="AI674" s="299"/>
      <c r="AJ674" s="299"/>
      <c r="AK674" s="299"/>
      <c r="AL674" s="299"/>
      <c r="AM674" s="299"/>
      <c r="AN674" s="299"/>
      <c r="AO674" s="299"/>
      <c r="AP674" s="299"/>
      <c r="AQ674" s="299"/>
      <c r="AR674" s="299"/>
      <c r="AS674" s="299"/>
      <c r="AT674" s="299"/>
      <c r="AU674" s="299"/>
      <c r="AV674" s="299"/>
      <c r="AW674" s="299"/>
      <c r="AX674" s="299"/>
      <c r="AY674" s="299"/>
      <c r="AZ674" s="299"/>
      <c r="BA674" s="299"/>
      <c r="BB674" s="299"/>
      <c r="BC674" s="299"/>
      <c r="BD674" s="299"/>
      <c r="BE674" s="299"/>
      <c r="BF674" s="299"/>
      <c r="BG674" s="299"/>
      <c r="BH674" s="299"/>
      <c r="BI674" s="299"/>
      <c r="BJ674" s="299"/>
      <c r="BK674" s="299"/>
      <c r="BL674" s="299"/>
      <c r="BM674" s="299"/>
      <c r="BN674" s="299"/>
      <c r="BO674" s="299"/>
      <c r="BP674" s="299"/>
      <c r="BQ674" s="299"/>
      <c r="BR674" s="299"/>
      <c r="BS674" s="299"/>
      <c r="BT674" s="299"/>
      <c r="BU674" s="299"/>
      <c r="BV674" s="299"/>
      <c r="BW674" s="299"/>
      <c r="BX674" s="299"/>
      <c r="BY674" s="299"/>
      <c r="BZ674" s="299"/>
      <c r="CA674" s="299"/>
    </row>
    <row r="675" spans="1:79" x14ac:dyDescent="0.25">
      <c r="A675" s="299"/>
      <c r="B675" s="299"/>
      <c r="C675" s="299"/>
      <c r="D675" s="299"/>
      <c r="E675" s="299"/>
      <c r="F675" s="299"/>
      <c r="G675" s="299"/>
      <c r="H675" s="299"/>
      <c r="I675" s="299"/>
      <c r="J675" s="299"/>
      <c r="K675" s="299"/>
      <c r="L675" s="299"/>
      <c r="M675" s="299"/>
      <c r="N675" s="299"/>
      <c r="O675" s="299"/>
      <c r="P675" s="299"/>
      <c r="Q675" s="299"/>
      <c r="R675" s="299"/>
      <c r="S675" s="299"/>
      <c r="T675" s="299"/>
      <c r="U675" s="299"/>
      <c r="V675" s="299"/>
      <c r="W675" s="299"/>
      <c r="X675" s="299"/>
      <c r="Y675" s="299"/>
      <c r="Z675" s="299"/>
      <c r="AA675" s="299"/>
      <c r="AB675" s="299"/>
      <c r="AC675" s="299"/>
      <c r="AD675" s="299"/>
      <c r="AE675" s="299"/>
      <c r="AF675" s="299"/>
      <c r="AG675" s="299"/>
      <c r="AH675" s="299"/>
      <c r="AI675" s="299"/>
      <c r="AJ675" s="299"/>
      <c r="AK675" s="299"/>
      <c r="AL675" s="299"/>
      <c r="AM675" s="299"/>
      <c r="AN675" s="299"/>
      <c r="AO675" s="299"/>
      <c r="AP675" s="299"/>
      <c r="AQ675" s="299"/>
      <c r="AR675" s="299"/>
      <c r="AS675" s="299"/>
      <c r="AT675" s="299"/>
      <c r="AU675" s="299"/>
      <c r="AV675" s="299"/>
      <c r="AW675" s="299"/>
      <c r="AX675" s="299"/>
      <c r="AY675" s="299"/>
      <c r="AZ675" s="299"/>
      <c r="BA675" s="299"/>
      <c r="BB675" s="299"/>
      <c r="BC675" s="299"/>
      <c r="BD675" s="299"/>
      <c r="BE675" s="299"/>
      <c r="BF675" s="299"/>
      <c r="BG675" s="299"/>
      <c r="BH675" s="299"/>
      <c r="BI675" s="299"/>
      <c r="BJ675" s="299"/>
      <c r="BK675" s="299"/>
      <c r="BL675" s="299"/>
      <c r="BM675" s="299"/>
      <c r="BN675" s="299"/>
      <c r="BO675" s="299"/>
      <c r="BP675" s="299"/>
      <c r="BQ675" s="299"/>
      <c r="BR675" s="299"/>
      <c r="BS675" s="299"/>
      <c r="BT675" s="299"/>
      <c r="BU675" s="299"/>
      <c r="BV675" s="299"/>
      <c r="BW675" s="299"/>
      <c r="BX675" s="299"/>
      <c r="BY675" s="299"/>
      <c r="BZ675" s="299"/>
      <c r="CA675" s="299"/>
    </row>
    <row r="676" spans="1:79" x14ac:dyDescent="0.25">
      <c r="A676" s="299"/>
      <c r="B676" s="299"/>
      <c r="C676" s="299"/>
      <c r="D676" s="299"/>
      <c r="E676" s="299"/>
      <c r="F676" s="299"/>
      <c r="G676" s="299"/>
      <c r="H676" s="299"/>
      <c r="I676" s="299"/>
      <c r="J676" s="299"/>
      <c r="K676" s="299"/>
      <c r="L676" s="299"/>
      <c r="M676" s="299"/>
      <c r="N676" s="299"/>
      <c r="O676" s="299"/>
      <c r="P676" s="299"/>
      <c r="Q676" s="299"/>
      <c r="R676" s="299"/>
      <c r="S676" s="299"/>
      <c r="T676" s="299"/>
      <c r="U676" s="299"/>
      <c r="V676" s="299"/>
      <c r="W676" s="299"/>
      <c r="X676" s="299"/>
      <c r="Y676" s="299"/>
      <c r="Z676" s="299"/>
      <c r="AA676" s="299"/>
      <c r="AB676" s="299"/>
      <c r="AC676" s="299"/>
      <c r="AD676" s="299"/>
      <c r="AE676" s="299"/>
      <c r="AF676" s="299"/>
      <c r="AG676" s="299"/>
      <c r="AH676" s="299"/>
      <c r="AI676" s="299"/>
      <c r="AJ676" s="299"/>
      <c r="AK676" s="299"/>
      <c r="AL676" s="299"/>
      <c r="AM676" s="299"/>
      <c r="AN676" s="299"/>
      <c r="AO676" s="299"/>
      <c r="AP676" s="299"/>
      <c r="AQ676" s="299"/>
      <c r="AR676" s="299"/>
      <c r="AS676" s="299"/>
      <c r="AT676" s="299"/>
      <c r="AU676" s="299"/>
      <c r="AV676" s="299"/>
      <c r="AW676" s="299"/>
      <c r="AX676" s="299"/>
      <c r="AY676" s="299"/>
      <c r="AZ676" s="299"/>
      <c r="BA676" s="299"/>
      <c r="BB676" s="299"/>
      <c r="BC676" s="299"/>
      <c r="BD676" s="299"/>
      <c r="BE676" s="299"/>
      <c r="BF676" s="299"/>
      <c r="BG676" s="299"/>
      <c r="BH676" s="299"/>
      <c r="BI676" s="299"/>
      <c r="BJ676" s="299"/>
      <c r="BK676" s="299"/>
      <c r="BL676" s="299"/>
      <c r="BM676" s="299"/>
      <c r="BN676" s="299"/>
      <c r="BO676" s="299"/>
      <c r="BP676" s="299"/>
      <c r="BQ676" s="299"/>
      <c r="BR676" s="299"/>
      <c r="BS676" s="299"/>
      <c r="BT676" s="299"/>
      <c r="BU676" s="299"/>
      <c r="BV676" s="299"/>
      <c r="BW676" s="299"/>
      <c r="BX676" s="299"/>
      <c r="BY676" s="299"/>
      <c r="BZ676" s="299"/>
      <c r="CA676" s="299"/>
    </row>
    <row r="677" spans="1:79" x14ac:dyDescent="0.25">
      <c r="A677" s="299"/>
      <c r="B677" s="299"/>
      <c r="C677" s="299"/>
      <c r="D677" s="299"/>
      <c r="E677" s="299"/>
      <c r="F677" s="299"/>
      <c r="G677" s="299"/>
      <c r="H677" s="299"/>
      <c r="I677" s="299"/>
      <c r="J677" s="299"/>
      <c r="K677" s="299"/>
      <c r="L677" s="299"/>
      <c r="M677" s="299"/>
      <c r="N677" s="299"/>
      <c r="O677" s="299"/>
      <c r="P677" s="299"/>
      <c r="Q677" s="299"/>
      <c r="R677" s="299"/>
      <c r="S677" s="299"/>
      <c r="T677" s="299"/>
      <c r="U677" s="299"/>
      <c r="V677" s="299"/>
      <c r="W677" s="299"/>
      <c r="X677" s="299"/>
      <c r="Y677" s="299"/>
      <c r="Z677" s="299"/>
      <c r="AA677" s="299"/>
      <c r="AB677" s="299"/>
      <c r="AC677" s="299"/>
      <c r="AD677" s="299"/>
      <c r="AE677" s="299"/>
      <c r="AF677" s="299"/>
      <c r="AG677" s="299"/>
      <c r="AH677" s="299"/>
      <c r="AI677" s="299"/>
      <c r="AJ677" s="299"/>
      <c r="AK677" s="299"/>
      <c r="AL677" s="299"/>
      <c r="AM677" s="299"/>
      <c r="AN677" s="299"/>
      <c r="AO677" s="299"/>
      <c r="AP677" s="299"/>
      <c r="AQ677" s="299"/>
      <c r="AR677" s="299"/>
      <c r="AS677" s="299"/>
      <c r="AT677" s="299"/>
      <c r="AU677" s="299"/>
      <c r="AV677" s="299"/>
      <c r="AW677" s="299"/>
      <c r="AX677" s="299"/>
      <c r="AY677" s="299"/>
      <c r="AZ677" s="299"/>
      <c r="BA677" s="299"/>
      <c r="BB677" s="299"/>
      <c r="BC677" s="299"/>
      <c r="BD677" s="299"/>
      <c r="BE677" s="299"/>
      <c r="BF677" s="299"/>
      <c r="BG677" s="299"/>
      <c r="BH677" s="299"/>
      <c r="BI677" s="299"/>
      <c r="BJ677" s="299"/>
      <c r="BK677" s="299"/>
      <c r="BL677" s="299"/>
      <c r="BM677" s="299"/>
      <c r="BN677" s="299"/>
      <c r="BO677" s="299"/>
      <c r="BP677" s="299"/>
      <c r="BQ677" s="299"/>
      <c r="BR677" s="299"/>
      <c r="BS677" s="299"/>
      <c r="BT677" s="299"/>
      <c r="BU677" s="299"/>
      <c r="BV677" s="299"/>
      <c r="BW677" s="299"/>
      <c r="BX677" s="299"/>
      <c r="BY677" s="299"/>
      <c r="BZ677" s="299"/>
      <c r="CA677" s="299"/>
    </row>
    <row r="678" spans="1:79" x14ac:dyDescent="0.25">
      <c r="A678" s="299"/>
      <c r="B678" s="299"/>
      <c r="C678" s="299"/>
      <c r="D678" s="299"/>
      <c r="E678" s="299"/>
      <c r="F678" s="299"/>
      <c r="G678" s="299"/>
      <c r="H678" s="299"/>
      <c r="I678" s="299"/>
      <c r="J678" s="299"/>
      <c r="K678" s="299"/>
      <c r="L678" s="299"/>
      <c r="M678" s="299"/>
      <c r="N678" s="299"/>
      <c r="O678" s="299"/>
      <c r="P678" s="299"/>
      <c r="Q678" s="299"/>
      <c r="R678" s="299"/>
      <c r="S678" s="299"/>
      <c r="T678" s="299"/>
      <c r="U678" s="299"/>
      <c r="V678" s="299"/>
      <c r="W678" s="299"/>
      <c r="X678" s="299"/>
      <c r="Y678" s="299"/>
      <c r="Z678" s="299"/>
      <c r="AA678" s="299"/>
      <c r="AB678" s="299"/>
      <c r="AC678" s="299"/>
      <c r="AD678" s="299"/>
      <c r="AE678" s="299"/>
      <c r="AF678" s="299"/>
      <c r="AG678" s="299"/>
      <c r="AH678" s="299"/>
      <c r="AI678" s="299"/>
      <c r="AJ678" s="299"/>
      <c r="AK678" s="299"/>
      <c r="AL678" s="299"/>
      <c r="AM678" s="299"/>
      <c r="AN678" s="299"/>
      <c r="AO678" s="299"/>
      <c r="AP678" s="299"/>
      <c r="AQ678" s="299"/>
      <c r="AR678" s="299"/>
      <c r="AS678" s="299"/>
      <c r="AT678" s="299"/>
      <c r="AU678" s="299"/>
      <c r="AV678" s="299"/>
      <c r="AW678" s="299"/>
      <c r="AX678" s="299"/>
      <c r="AY678" s="299"/>
      <c r="AZ678" s="299"/>
      <c r="BA678" s="299"/>
      <c r="BB678" s="299"/>
      <c r="BC678" s="299"/>
      <c r="BD678" s="299"/>
      <c r="BE678" s="299"/>
      <c r="BF678" s="299"/>
      <c r="BG678" s="299"/>
      <c r="BH678" s="299"/>
      <c r="BI678" s="299"/>
      <c r="BJ678" s="299"/>
      <c r="BK678" s="299"/>
      <c r="BL678" s="299"/>
      <c r="BM678" s="299"/>
      <c r="BN678" s="299"/>
      <c r="BO678" s="299"/>
      <c r="BP678" s="299"/>
      <c r="BQ678" s="299"/>
      <c r="BR678" s="299"/>
      <c r="BS678" s="299"/>
      <c r="BT678" s="299"/>
      <c r="BU678" s="299"/>
      <c r="BV678" s="299"/>
      <c r="BW678" s="299"/>
      <c r="BX678" s="299"/>
      <c r="BY678" s="299"/>
      <c r="BZ678" s="299"/>
      <c r="CA678" s="299"/>
    </row>
    <row r="679" spans="1:79" x14ac:dyDescent="0.25">
      <c r="A679" s="299"/>
      <c r="B679" s="299"/>
      <c r="C679" s="299"/>
      <c r="D679" s="299"/>
      <c r="E679" s="299"/>
      <c r="F679" s="299"/>
      <c r="G679" s="299"/>
      <c r="H679" s="299"/>
      <c r="I679" s="299"/>
      <c r="J679" s="299"/>
      <c r="K679" s="299"/>
      <c r="L679" s="299"/>
      <c r="M679" s="299"/>
      <c r="N679" s="299"/>
      <c r="O679" s="299"/>
      <c r="P679" s="299"/>
      <c r="Q679" s="299"/>
      <c r="R679" s="299"/>
      <c r="S679" s="299"/>
      <c r="T679" s="299"/>
      <c r="U679" s="299"/>
      <c r="V679" s="299"/>
      <c r="W679" s="299"/>
      <c r="X679" s="299"/>
      <c r="Y679" s="299"/>
      <c r="Z679" s="299"/>
      <c r="AA679" s="299"/>
      <c r="AB679" s="299"/>
      <c r="AC679" s="299"/>
      <c r="AD679" s="299"/>
      <c r="AE679" s="299"/>
      <c r="AF679" s="299"/>
      <c r="AG679" s="299"/>
      <c r="AH679" s="299"/>
      <c r="AI679" s="299"/>
      <c r="AJ679" s="299"/>
      <c r="AK679" s="299"/>
      <c r="AL679" s="299"/>
      <c r="AM679" s="299"/>
      <c r="AN679" s="299"/>
      <c r="AO679" s="299"/>
      <c r="AP679" s="299"/>
      <c r="AQ679" s="299"/>
      <c r="AR679" s="299"/>
      <c r="AS679" s="299"/>
      <c r="AT679" s="299"/>
      <c r="AU679" s="299"/>
      <c r="AV679" s="299"/>
      <c r="AW679" s="299"/>
      <c r="AX679" s="299"/>
      <c r="AY679" s="299"/>
      <c r="AZ679" s="299"/>
      <c r="BA679" s="299"/>
      <c r="BB679" s="299"/>
      <c r="BC679" s="299"/>
      <c r="BD679" s="299"/>
      <c r="BE679" s="299"/>
      <c r="BF679" s="299"/>
      <c r="BG679" s="299"/>
      <c r="BH679" s="299"/>
      <c r="BI679" s="299"/>
      <c r="BJ679" s="299"/>
      <c r="BK679" s="299"/>
      <c r="BL679" s="299"/>
      <c r="BM679" s="299"/>
      <c r="BN679" s="299"/>
      <c r="BO679" s="299"/>
      <c r="BP679" s="299"/>
      <c r="BQ679" s="299"/>
      <c r="BR679" s="299"/>
      <c r="BS679" s="299"/>
      <c r="BT679" s="299"/>
      <c r="BU679" s="299"/>
      <c r="BV679" s="299"/>
      <c r="BW679" s="299"/>
      <c r="BX679" s="299"/>
      <c r="BY679" s="299"/>
      <c r="BZ679" s="299"/>
      <c r="CA679" s="299"/>
    </row>
    <row r="680" spans="1:79" x14ac:dyDescent="0.25">
      <c r="A680" s="299"/>
      <c r="B680" s="299"/>
      <c r="C680" s="299"/>
      <c r="D680" s="299"/>
      <c r="E680" s="299"/>
      <c r="F680" s="299"/>
      <c r="G680" s="299"/>
      <c r="H680" s="299"/>
      <c r="I680" s="299"/>
      <c r="J680" s="299"/>
      <c r="K680" s="299"/>
      <c r="L680" s="299"/>
      <c r="M680" s="299"/>
      <c r="N680" s="299"/>
      <c r="O680" s="299"/>
      <c r="P680" s="299"/>
      <c r="Q680" s="299"/>
      <c r="R680" s="299"/>
      <c r="S680" s="299"/>
      <c r="T680" s="299"/>
      <c r="U680" s="299"/>
      <c r="V680" s="299"/>
      <c r="W680" s="299"/>
      <c r="X680" s="299"/>
      <c r="Y680" s="299"/>
      <c r="Z680" s="299"/>
      <c r="AA680" s="299"/>
      <c r="AB680" s="299"/>
      <c r="AC680" s="299"/>
      <c r="AD680" s="299"/>
      <c r="AE680" s="299"/>
      <c r="AF680" s="299"/>
      <c r="AG680" s="299"/>
      <c r="AH680" s="299"/>
      <c r="AI680" s="299"/>
      <c r="AJ680" s="299"/>
      <c r="AK680" s="299"/>
      <c r="AL680" s="299"/>
      <c r="AM680" s="299"/>
      <c r="AN680" s="299"/>
      <c r="AO680" s="299"/>
      <c r="AP680" s="299"/>
      <c r="AQ680" s="299"/>
      <c r="AR680" s="299"/>
      <c r="AS680" s="299"/>
      <c r="AT680" s="299"/>
      <c r="AU680" s="299"/>
      <c r="AV680" s="299"/>
      <c r="AW680" s="299"/>
      <c r="AX680" s="299"/>
      <c r="AY680" s="299"/>
      <c r="AZ680" s="299"/>
      <c r="BA680" s="299"/>
      <c r="BB680" s="299"/>
      <c r="BC680" s="299"/>
      <c r="BD680" s="299"/>
      <c r="BE680" s="299"/>
      <c r="BF680" s="299"/>
      <c r="BG680" s="299"/>
      <c r="BH680" s="299"/>
      <c r="BI680" s="299"/>
      <c r="BJ680" s="299"/>
      <c r="BK680" s="299"/>
      <c r="BL680" s="299"/>
      <c r="BM680" s="299"/>
      <c r="BN680" s="299"/>
      <c r="BO680" s="299"/>
      <c r="BP680" s="299"/>
      <c r="BQ680" s="299"/>
      <c r="BR680" s="299"/>
      <c r="BS680" s="299"/>
      <c r="BT680" s="299"/>
      <c r="BU680" s="299"/>
      <c r="BV680" s="299"/>
      <c r="BW680" s="299"/>
      <c r="BX680" s="299"/>
      <c r="BY680" s="299"/>
      <c r="BZ680" s="299"/>
      <c r="CA680" s="299"/>
    </row>
    <row r="681" spans="1:79" x14ac:dyDescent="0.25">
      <c r="A681" s="299"/>
      <c r="B681" s="299"/>
      <c r="C681" s="299"/>
      <c r="D681" s="299"/>
      <c r="E681" s="299"/>
      <c r="F681" s="299"/>
      <c r="G681" s="299"/>
      <c r="H681" s="299"/>
      <c r="I681" s="299"/>
      <c r="J681" s="299"/>
      <c r="K681" s="299"/>
      <c r="L681" s="299"/>
      <c r="M681" s="299"/>
      <c r="N681" s="299"/>
      <c r="O681" s="299"/>
      <c r="P681" s="299"/>
      <c r="Q681" s="299"/>
      <c r="R681" s="299"/>
      <c r="S681" s="299"/>
      <c r="T681" s="299"/>
      <c r="U681" s="299"/>
      <c r="V681" s="299"/>
      <c r="W681" s="299"/>
      <c r="X681" s="299"/>
      <c r="Y681" s="299"/>
      <c r="Z681" s="299"/>
      <c r="AA681" s="299"/>
      <c r="AB681" s="299"/>
      <c r="AC681" s="299"/>
      <c r="AD681" s="299"/>
      <c r="AE681" s="299"/>
      <c r="AF681" s="299"/>
      <c r="AG681" s="299"/>
      <c r="AH681" s="299"/>
      <c r="AI681" s="299"/>
      <c r="AJ681" s="299"/>
      <c r="AK681" s="299"/>
      <c r="AL681" s="299"/>
      <c r="AM681" s="299"/>
      <c r="AN681" s="299"/>
      <c r="AO681" s="299"/>
      <c r="AP681" s="299"/>
      <c r="AQ681" s="299"/>
      <c r="AR681" s="299"/>
      <c r="AS681" s="299"/>
      <c r="AT681" s="299"/>
      <c r="AU681" s="299"/>
      <c r="AV681" s="299"/>
      <c r="AW681" s="299"/>
      <c r="AX681" s="299"/>
      <c r="AY681" s="299"/>
      <c r="AZ681" s="299"/>
      <c r="BA681" s="299"/>
      <c r="BB681" s="299"/>
      <c r="BC681" s="299"/>
      <c r="BD681" s="299"/>
      <c r="BE681" s="299"/>
      <c r="BF681" s="299"/>
      <c r="BG681" s="299"/>
      <c r="BH681" s="299"/>
      <c r="BI681" s="299"/>
      <c r="BJ681" s="299"/>
      <c r="BK681" s="299"/>
      <c r="BL681" s="299"/>
      <c r="BM681" s="299"/>
      <c r="BN681" s="299"/>
      <c r="BO681" s="299"/>
      <c r="BP681" s="299"/>
      <c r="BQ681" s="299"/>
      <c r="BR681" s="299"/>
      <c r="BS681" s="299"/>
      <c r="BT681" s="299"/>
      <c r="BU681" s="299"/>
      <c r="BV681" s="299"/>
      <c r="BW681" s="299"/>
      <c r="BX681" s="299"/>
      <c r="BY681" s="299"/>
      <c r="BZ681" s="299"/>
      <c r="CA681" s="299"/>
    </row>
    <row r="682" spans="1:79" x14ac:dyDescent="0.25">
      <c r="A682" s="299"/>
      <c r="B682" s="299"/>
      <c r="C682" s="299"/>
      <c r="D682" s="299"/>
      <c r="E682" s="299"/>
      <c r="F682" s="299"/>
      <c r="G682" s="299"/>
      <c r="H682" s="299"/>
      <c r="I682" s="299"/>
      <c r="J682" s="299"/>
      <c r="K682" s="299"/>
      <c r="L682" s="299"/>
      <c r="M682" s="299"/>
      <c r="N682" s="299"/>
      <c r="O682" s="299"/>
      <c r="P682" s="299"/>
      <c r="Q682" s="299"/>
      <c r="R682" s="299"/>
      <c r="S682" s="299"/>
      <c r="T682" s="299"/>
      <c r="U682" s="299"/>
      <c r="V682" s="299"/>
      <c r="W682" s="299"/>
      <c r="X682" s="299"/>
      <c r="Y682" s="299"/>
      <c r="Z682" s="299"/>
      <c r="AA682" s="299"/>
      <c r="AB682" s="299"/>
      <c r="AC682" s="299"/>
      <c r="AD682" s="299"/>
      <c r="AE682" s="299"/>
      <c r="AF682" s="299"/>
      <c r="AG682" s="299"/>
      <c r="AH682" s="299"/>
      <c r="AI682" s="299"/>
      <c r="AJ682" s="299"/>
      <c r="AK682" s="299"/>
      <c r="AL682" s="299"/>
      <c r="AM682" s="299"/>
      <c r="AN682" s="299"/>
      <c r="AO682" s="299"/>
      <c r="AP682" s="299"/>
      <c r="AQ682" s="299"/>
      <c r="AR682" s="299"/>
      <c r="AS682" s="299"/>
      <c r="AT682" s="299"/>
      <c r="AU682" s="299"/>
      <c r="AV682" s="299"/>
      <c r="AW682" s="299"/>
      <c r="AX682" s="299"/>
      <c r="AY682" s="299"/>
      <c r="AZ682" s="299"/>
      <c r="BA682" s="299"/>
      <c r="BB682" s="299"/>
      <c r="BC682" s="299"/>
      <c r="BD682" s="299"/>
      <c r="BE682" s="299"/>
      <c r="BF682" s="299"/>
      <c r="BG682" s="299"/>
      <c r="BH682" s="299"/>
      <c r="BI682" s="299"/>
      <c r="BJ682" s="299"/>
      <c r="BK682" s="299"/>
      <c r="BL682" s="299"/>
      <c r="BM682" s="299"/>
      <c r="BN682" s="299"/>
      <c r="BO682" s="299"/>
      <c r="BP682" s="299"/>
      <c r="BQ682" s="299"/>
      <c r="BR682" s="299"/>
      <c r="BS682" s="299"/>
      <c r="BT682" s="299"/>
      <c r="BU682" s="299"/>
      <c r="BV682" s="299"/>
      <c r="BW682" s="299"/>
      <c r="BX682" s="299"/>
      <c r="BY682" s="299"/>
      <c r="BZ682" s="299"/>
      <c r="CA682" s="299"/>
    </row>
    <row r="683" spans="1:79" x14ac:dyDescent="0.25">
      <c r="A683" s="299"/>
      <c r="B683" s="299"/>
      <c r="C683" s="299"/>
      <c r="D683" s="299"/>
      <c r="E683" s="299"/>
      <c r="F683" s="299"/>
      <c r="G683" s="299"/>
      <c r="H683" s="299"/>
      <c r="I683" s="299"/>
      <c r="J683" s="299"/>
      <c r="K683" s="299"/>
      <c r="L683" s="299"/>
      <c r="M683" s="299"/>
      <c r="N683" s="299"/>
      <c r="O683" s="299"/>
      <c r="P683" s="299"/>
      <c r="Q683" s="299"/>
      <c r="R683" s="299"/>
      <c r="S683" s="299"/>
      <c r="T683" s="299"/>
      <c r="U683" s="299"/>
      <c r="V683" s="299"/>
      <c r="W683" s="299"/>
      <c r="X683" s="299"/>
      <c r="Y683" s="299"/>
      <c r="Z683" s="299"/>
      <c r="AA683" s="299"/>
      <c r="AB683" s="299"/>
      <c r="AC683" s="299"/>
      <c r="AD683" s="299"/>
      <c r="AE683" s="299"/>
      <c r="AF683" s="299"/>
      <c r="AG683" s="299"/>
      <c r="AH683" s="299"/>
      <c r="AI683" s="299"/>
      <c r="AJ683" s="299"/>
      <c r="AK683" s="299"/>
      <c r="AL683" s="299"/>
      <c r="AM683" s="299"/>
      <c r="AN683" s="299"/>
      <c r="AO683" s="299"/>
      <c r="AP683" s="299"/>
      <c r="AQ683" s="299"/>
      <c r="AR683" s="299"/>
      <c r="AS683" s="299"/>
      <c r="AT683" s="299"/>
      <c r="AU683" s="299"/>
      <c r="AV683" s="299"/>
      <c r="AW683" s="299"/>
      <c r="AX683" s="299"/>
      <c r="AY683" s="299"/>
      <c r="AZ683" s="299"/>
      <c r="BA683" s="299"/>
      <c r="BB683" s="299"/>
      <c r="BC683" s="299"/>
      <c r="BD683" s="299"/>
      <c r="BE683" s="299"/>
      <c r="BF683" s="299"/>
      <c r="BG683" s="299"/>
      <c r="BH683" s="299"/>
      <c r="BI683" s="299"/>
      <c r="BJ683" s="299"/>
      <c r="BK683" s="299"/>
      <c r="BL683" s="299"/>
      <c r="BM683" s="299"/>
      <c r="BN683" s="299"/>
      <c r="BO683" s="299"/>
      <c r="BP683" s="299"/>
      <c r="BQ683" s="299"/>
      <c r="BR683" s="299"/>
      <c r="BS683" s="299"/>
      <c r="BT683" s="299"/>
      <c r="BU683" s="299"/>
      <c r="BV683" s="299"/>
      <c r="BW683" s="299"/>
      <c r="BX683" s="299"/>
      <c r="BY683" s="299"/>
      <c r="BZ683" s="299"/>
      <c r="CA683" s="299"/>
    </row>
    <row r="684" spans="1:79" x14ac:dyDescent="0.25">
      <c r="A684" s="299"/>
      <c r="B684" s="299"/>
      <c r="C684" s="299"/>
      <c r="D684" s="299"/>
      <c r="E684" s="299"/>
      <c r="F684" s="299"/>
      <c r="G684" s="299"/>
      <c r="H684" s="299"/>
      <c r="I684" s="299"/>
      <c r="J684" s="299"/>
      <c r="K684" s="299"/>
      <c r="L684" s="299"/>
      <c r="M684" s="299"/>
      <c r="N684" s="299"/>
      <c r="O684" s="299"/>
      <c r="P684" s="299"/>
      <c r="Q684" s="299"/>
      <c r="R684" s="299"/>
      <c r="S684" s="299"/>
      <c r="T684" s="299"/>
      <c r="U684" s="299"/>
      <c r="V684" s="299"/>
      <c r="W684" s="299"/>
      <c r="X684" s="299"/>
      <c r="Y684" s="299"/>
      <c r="Z684" s="299"/>
      <c r="AA684" s="299"/>
      <c r="AB684" s="299"/>
      <c r="AC684" s="299"/>
      <c r="AD684" s="299"/>
      <c r="AE684" s="299"/>
      <c r="AF684" s="299"/>
      <c r="AG684" s="299"/>
      <c r="AH684" s="299"/>
      <c r="AI684" s="299"/>
      <c r="AJ684" s="299"/>
      <c r="AK684" s="299"/>
      <c r="AL684" s="299"/>
      <c r="AM684" s="299"/>
      <c r="AN684" s="299"/>
      <c r="AO684" s="299"/>
      <c r="AP684" s="299"/>
      <c r="AQ684" s="299"/>
      <c r="AR684" s="299"/>
      <c r="AS684" s="299"/>
      <c r="AT684" s="299"/>
      <c r="AU684" s="299"/>
      <c r="AV684" s="299"/>
      <c r="AW684" s="299"/>
      <c r="AX684" s="299"/>
      <c r="AY684" s="299"/>
      <c r="AZ684" s="299"/>
      <c r="BA684" s="299"/>
      <c r="BB684" s="299"/>
      <c r="BC684" s="299"/>
      <c r="BD684" s="299"/>
      <c r="BE684" s="299"/>
      <c r="BF684" s="299"/>
      <c r="BG684" s="299"/>
      <c r="BH684" s="299"/>
      <c r="BI684" s="299"/>
      <c r="BJ684" s="299"/>
      <c r="BK684" s="299"/>
      <c r="BL684" s="299"/>
      <c r="BM684" s="299"/>
      <c r="BN684" s="299"/>
      <c r="BO684" s="299"/>
      <c r="BP684" s="299"/>
      <c r="BQ684" s="299"/>
      <c r="BR684" s="299"/>
      <c r="BS684" s="299"/>
      <c r="BT684" s="299"/>
      <c r="BU684" s="299"/>
      <c r="BV684" s="299"/>
      <c r="BW684" s="299"/>
      <c r="BX684" s="299"/>
      <c r="BY684" s="299"/>
      <c r="BZ684" s="299"/>
      <c r="CA684" s="299"/>
    </row>
    <row r="685" spans="1:79" x14ac:dyDescent="0.25">
      <c r="A685" s="299"/>
      <c r="B685" s="299"/>
      <c r="C685" s="299"/>
      <c r="D685" s="299"/>
      <c r="E685" s="299"/>
      <c r="F685" s="299"/>
      <c r="G685" s="299"/>
      <c r="H685" s="299"/>
      <c r="I685" s="299"/>
      <c r="J685" s="299"/>
      <c r="K685" s="299"/>
      <c r="L685" s="299"/>
      <c r="M685" s="299"/>
      <c r="N685" s="299"/>
      <c r="O685" s="299"/>
      <c r="P685" s="299"/>
      <c r="Q685" s="299"/>
      <c r="R685" s="299"/>
      <c r="S685" s="299"/>
      <c r="T685" s="299"/>
      <c r="U685" s="299"/>
      <c r="V685" s="299"/>
      <c r="W685" s="299"/>
      <c r="X685" s="299"/>
      <c r="Y685" s="299"/>
      <c r="Z685" s="299"/>
      <c r="AA685" s="299"/>
      <c r="AB685" s="299"/>
      <c r="AC685" s="299"/>
      <c r="AD685" s="299"/>
      <c r="AE685" s="299"/>
      <c r="AF685" s="299"/>
      <c r="AG685" s="299"/>
      <c r="AH685" s="299"/>
      <c r="AI685" s="299"/>
      <c r="AJ685" s="299"/>
      <c r="AK685" s="299"/>
      <c r="AL685" s="299"/>
      <c r="AM685" s="299"/>
      <c r="AN685" s="299"/>
      <c r="AO685" s="299"/>
      <c r="AP685" s="299"/>
      <c r="AQ685" s="299"/>
      <c r="AR685" s="299"/>
      <c r="AS685" s="299"/>
      <c r="AT685" s="299"/>
      <c r="AU685" s="299"/>
      <c r="AV685" s="299"/>
      <c r="AW685" s="299"/>
      <c r="AX685" s="299"/>
      <c r="AY685" s="299"/>
      <c r="AZ685" s="299"/>
      <c r="BA685" s="299"/>
      <c r="BB685" s="299"/>
      <c r="BC685" s="299"/>
      <c r="BD685" s="299"/>
      <c r="BE685" s="299"/>
      <c r="BF685" s="299"/>
      <c r="BG685" s="299"/>
      <c r="BH685" s="299"/>
      <c r="BI685" s="299"/>
      <c r="BJ685" s="299"/>
      <c r="BK685" s="299"/>
      <c r="BL685" s="299"/>
      <c r="BM685" s="299"/>
      <c r="BN685" s="299"/>
      <c r="BO685" s="299"/>
      <c r="BP685" s="299"/>
      <c r="BQ685" s="299"/>
      <c r="BR685" s="299"/>
      <c r="BS685" s="299"/>
      <c r="BT685" s="299"/>
      <c r="BU685" s="299"/>
      <c r="BV685" s="299"/>
      <c r="BW685" s="299"/>
      <c r="BX685" s="299"/>
      <c r="BY685" s="299"/>
      <c r="BZ685" s="299"/>
      <c r="CA685" s="299"/>
    </row>
    <row r="686" spans="1:79" x14ac:dyDescent="0.25">
      <c r="A686" s="299"/>
      <c r="B686" s="299"/>
      <c r="C686" s="299"/>
      <c r="D686" s="299"/>
      <c r="E686" s="299"/>
      <c r="F686" s="299"/>
      <c r="G686" s="299"/>
      <c r="H686" s="299"/>
      <c r="I686" s="299"/>
      <c r="J686" s="299"/>
      <c r="K686" s="299"/>
      <c r="L686" s="299"/>
      <c r="M686" s="299"/>
      <c r="N686" s="299"/>
      <c r="O686" s="299"/>
      <c r="P686" s="299"/>
      <c r="Q686" s="299"/>
      <c r="R686" s="299"/>
      <c r="S686" s="299"/>
      <c r="T686" s="299"/>
      <c r="U686" s="299"/>
      <c r="V686" s="299"/>
      <c r="W686" s="299"/>
      <c r="X686" s="299"/>
      <c r="Y686" s="299"/>
      <c r="Z686" s="299"/>
      <c r="AA686" s="299"/>
      <c r="AB686" s="299"/>
      <c r="AC686" s="299"/>
      <c r="AD686" s="299"/>
      <c r="AE686" s="299"/>
      <c r="AF686" s="299"/>
      <c r="AG686" s="299"/>
      <c r="AH686" s="299"/>
      <c r="AI686" s="299"/>
      <c r="AJ686" s="299"/>
      <c r="AK686" s="299"/>
      <c r="AL686" s="299"/>
      <c r="AM686" s="299"/>
      <c r="AN686" s="299"/>
      <c r="AO686" s="299"/>
      <c r="AP686" s="299"/>
      <c r="AQ686" s="299"/>
      <c r="AR686" s="299"/>
      <c r="AS686" s="299"/>
      <c r="AT686" s="299"/>
      <c r="AU686" s="299"/>
      <c r="AV686" s="299"/>
      <c r="AW686" s="299"/>
      <c r="AX686" s="299"/>
      <c r="AY686" s="299"/>
      <c r="AZ686" s="299"/>
      <c r="BA686" s="299"/>
      <c r="BB686" s="299"/>
      <c r="BC686" s="299"/>
      <c r="BD686" s="299"/>
      <c r="BE686" s="299"/>
      <c r="BF686" s="299"/>
      <c r="BG686" s="299"/>
      <c r="BH686" s="299"/>
      <c r="BI686" s="299"/>
      <c r="BJ686" s="299"/>
      <c r="BK686" s="299"/>
      <c r="BL686" s="299"/>
      <c r="BM686" s="299"/>
      <c r="BN686" s="299"/>
      <c r="BO686" s="299"/>
      <c r="BP686" s="299"/>
      <c r="BQ686" s="299"/>
      <c r="BR686" s="299"/>
      <c r="BS686" s="299"/>
      <c r="BT686" s="299"/>
      <c r="BU686" s="299"/>
      <c r="BV686" s="299"/>
      <c r="BW686" s="299"/>
      <c r="BX686" s="299"/>
      <c r="BY686" s="299"/>
      <c r="BZ686" s="299"/>
      <c r="CA686" s="299"/>
    </row>
    <row r="687" spans="1:79" x14ac:dyDescent="0.25">
      <c r="A687" s="299"/>
      <c r="B687" s="299"/>
      <c r="C687" s="299"/>
      <c r="D687" s="299"/>
      <c r="E687" s="299"/>
      <c r="F687" s="299"/>
      <c r="G687" s="299"/>
      <c r="H687" s="299"/>
      <c r="I687" s="299"/>
      <c r="J687" s="299"/>
      <c r="K687" s="299"/>
      <c r="L687" s="299"/>
      <c r="M687" s="299"/>
      <c r="N687" s="299"/>
      <c r="O687" s="299"/>
      <c r="P687" s="299"/>
      <c r="Q687" s="299"/>
      <c r="R687" s="299"/>
      <c r="S687" s="299"/>
      <c r="T687" s="299"/>
      <c r="U687" s="299"/>
      <c r="V687" s="299"/>
      <c r="W687" s="299"/>
      <c r="X687" s="299"/>
      <c r="Y687" s="299"/>
      <c r="Z687" s="299"/>
      <c r="AA687" s="299"/>
      <c r="AB687" s="299"/>
      <c r="AC687" s="299"/>
      <c r="AD687" s="299"/>
      <c r="AE687" s="299"/>
      <c r="AF687" s="299"/>
      <c r="AG687" s="299"/>
      <c r="AH687" s="299"/>
      <c r="AI687" s="299"/>
      <c r="AJ687" s="299"/>
      <c r="AK687" s="299"/>
      <c r="AL687" s="299"/>
      <c r="AM687" s="299"/>
      <c r="AN687" s="299"/>
      <c r="AO687" s="299"/>
      <c r="AP687" s="299"/>
      <c r="AQ687" s="299"/>
      <c r="AR687" s="299"/>
      <c r="AS687" s="299"/>
      <c r="AT687" s="299"/>
      <c r="AU687" s="299"/>
      <c r="AV687" s="299"/>
      <c r="AW687" s="299"/>
      <c r="AX687" s="299"/>
      <c r="AY687" s="299"/>
      <c r="AZ687" s="299"/>
      <c r="BA687" s="299"/>
      <c r="BB687" s="299"/>
      <c r="BC687" s="299"/>
      <c r="BD687" s="299"/>
      <c r="BE687" s="299"/>
      <c r="BF687" s="299"/>
      <c r="BG687" s="299"/>
      <c r="BH687" s="299"/>
      <c r="BI687" s="299"/>
      <c r="BJ687" s="299"/>
      <c r="BK687" s="299"/>
      <c r="BL687" s="299"/>
      <c r="BM687" s="299"/>
      <c r="BN687" s="299"/>
      <c r="BO687" s="299"/>
      <c r="BP687" s="299"/>
      <c r="BQ687" s="299"/>
      <c r="BR687" s="299"/>
      <c r="BS687" s="299"/>
      <c r="BT687" s="299"/>
      <c r="BU687" s="299"/>
      <c r="BV687" s="299"/>
      <c r="BW687" s="299"/>
      <c r="BX687" s="299"/>
      <c r="BY687" s="299"/>
      <c r="BZ687" s="299"/>
      <c r="CA687" s="299"/>
    </row>
    <row r="688" spans="1:79" x14ac:dyDescent="0.25">
      <c r="A688" s="299"/>
      <c r="B688" s="299"/>
      <c r="C688" s="299"/>
      <c r="D688" s="299"/>
      <c r="E688" s="299"/>
      <c r="F688" s="299"/>
      <c r="G688" s="299"/>
      <c r="H688" s="299"/>
      <c r="I688" s="299"/>
      <c r="J688" s="299"/>
      <c r="K688" s="299"/>
      <c r="L688" s="299"/>
      <c r="M688" s="299"/>
      <c r="N688" s="299"/>
      <c r="O688" s="299"/>
      <c r="P688" s="299"/>
      <c r="Q688" s="299"/>
      <c r="R688" s="299"/>
      <c r="S688" s="299"/>
      <c r="T688" s="299"/>
      <c r="U688" s="299"/>
      <c r="V688" s="299"/>
      <c r="W688" s="299"/>
      <c r="X688" s="299"/>
      <c r="Y688" s="299"/>
      <c r="Z688" s="299"/>
      <c r="AA688" s="299"/>
      <c r="AB688" s="299"/>
      <c r="AC688" s="299"/>
      <c r="AD688" s="299"/>
      <c r="AE688" s="299"/>
      <c r="AF688" s="299"/>
      <c r="AG688" s="299"/>
      <c r="AH688" s="299"/>
      <c r="AI688" s="299"/>
      <c r="AJ688" s="299"/>
      <c r="AK688" s="299"/>
      <c r="AL688" s="299"/>
      <c r="AM688" s="299"/>
      <c r="AN688" s="299"/>
      <c r="AO688" s="299"/>
      <c r="AP688" s="299"/>
      <c r="AQ688" s="299"/>
      <c r="AR688" s="299"/>
      <c r="AS688" s="299"/>
      <c r="AT688" s="299"/>
      <c r="AU688" s="299"/>
      <c r="AV688" s="299"/>
      <c r="AW688" s="299"/>
      <c r="AX688" s="299"/>
      <c r="AY688" s="299"/>
      <c r="AZ688" s="299"/>
      <c r="BA688" s="299"/>
      <c r="BB688" s="299"/>
      <c r="BC688" s="299"/>
      <c r="BD688" s="299"/>
      <c r="BE688" s="299"/>
      <c r="BF688" s="299"/>
      <c r="BG688" s="299"/>
      <c r="BH688" s="299"/>
      <c r="BI688" s="299"/>
      <c r="BJ688" s="299"/>
      <c r="BK688" s="299"/>
      <c r="BL688" s="299"/>
      <c r="BM688" s="299"/>
      <c r="BN688" s="299"/>
      <c r="BO688" s="299"/>
      <c r="BP688" s="299"/>
      <c r="BQ688" s="299"/>
      <c r="BR688" s="299"/>
      <c r="BS688" s="299"/>
      <c r="BT688" s="299"/>
      <c r="BU688" s="299"/>
      <c r="BV688" s="299"/>
      <c r="BW688" s="299"/>
      <c r="BX688" s="299"/>
      <c r="BY688" s="299"/>
      <c r="BZ688" s="299"/>
      <c r="CA688" s="299"/>
    </row>
    <row r="689" spans="1:79" x14ac:dyDescent="0.25">
      <c r="A689" s="299"/>
      <c r="B689" s="299"/>
      <c r="C689" s="299"/>
      <c r="D689" s="299"/>
      <c r="E689" s="299"/>
      <c r="F689" s="299"/>
      <c r="G689" s="299"/>
      <c r="H689" s="299"/>
      <c r="I689" s="299"/>
      <c r="J689" s="299"/>
      <c r="K689" s="299"/>
      <c r="L689" s="299"/>
      <c r="M689" s="299"/>
      <c r="N689" s="299"/>
      <c r="O689" s="299"/>
      <c r="P689" s="299"/>
      <c r="Q689" s="299"/>
      <c r="R689" s="299"/>
      <c r="S689" s="299"/>
      <c r="T689" s="299"/>
      <c r="U689" s="299"/>
      <c r="V689" s="299"/>
      <c r="W689" s="299"/>
      <c r="X689" s="299"/>
      <c r="Y689" s="299"/>
      <c r="Z689" s="299"/>
      <c r="AA689" s="299"/>
      <c r="AB689" s="299"/>
      <c r="AC689" s="299"/>
      <c r="AD689" s="299"/>
      <c r="AE689" s="299"/>
      <c r="AF689" s="299"/>
      <c r="AG689" s="299"/>
      <c r="AH689" s="299"/>
      <c r="AI689" s="299"/>
      <c r="AJ689" s="299"/>
      <c r="AK689" s="299"/>
      <c r="AL689" s="299"/>
      <c r="AM689" s="299"/>
      <c r="AN689" s="299"/>
      <c r="AO689" s="299"/>
      <c r="AP689" s="299"/>
      <c r="AQ689" s="299"/>
      <c r="AR689" s="299"/>
      <c r="AS689" s="299"/>
      <c r="AT689" s="299"/>
      <c r="AU689" s="299"/>
      <c r="AV689" s="299"/>
      <c r="AW689" s="299"/>
      <c r="AX689" s="299"/>
      <c r="AY689" s="299"/>
      <c r="AZ689" s="299"/>
      <c r="BA689" s="299"/>
      <c r="BB689" s="299"/>
      <c r="BC689" s="299"/>
      <c r="BD689" s="299"/>
      <c r="BE689" s="299"/>
      <c r="BF689" s="299"/>
      <c r="BG689" s="299"/>
      <c r="BH689" s="299"/>
      <c r="BI689" s="299"/>
      <c r="BJ689" s="299"/>
      <c r="BK689" s="299"/>
      <c r="BL689" s="299"/>
      <c r="BM689" s="299"/>
      <c r="BN689" s="299"/>
      <c r="BO689" s="299"/>
      <c r="BP689" s="299"/>
      <c r="BQ689" s="299"/>
      <c r="BR689" s="299"/>
      <c r="BS689" s="299"/>
      <c r="BT689" s="299"/>
      <c r="BU689" s="299"/>
      <c r="BV689" s="299"/>
      <c r="BW689" s="299"/>
      <c r="BX689" s="299"/>
      <c r="BY689" s="299"/>
      <c r="BZ689" s="299"/>
      <c r="CA689" s="299"/>
    </row>
    <row r="690" spans="1:79" x14ac:dyDescent="0.25">
      <c r="A690" s="299"/>
      <c r="B690" s="299"/>
      <c r="C690" s="299"/>
      <c r="D690" s="299"/>
      <c r="E690" s="299"/>
      <c r="F690" s="299"/>
      <c r="G690" s="299"/>
      <c r="H690" s="299"/>
      <c r="I690" s="299"/>
      <c r="J690" s="299"/>
      <c r="K690" s="299"/>
      <c r="L690" s="299"/>
      <c r="M690" s="299"/>
      <c r="N690" s="299"/>
      <c r="O690" s="299"/>
      <c r="P690" s="299"/>
      <c r="Q690" s="299"/>
      <c r="R690" s="299"/>
      <c r="S690" s="299"/>
      <c r="T690" s="299"/>
      <c r="U690" s="299"/>
      <c r="V690" s="299"/>
      <c r="W690" s="299"/>
      <c r="X690" s="299"/>
      <c r="Y690" s="299"/>
      <c r="Z690" s="299"/>
      <c r="AA690" s="299"/>
      <c r="AB690" s="299"/>
      <c r="AC690" s="299"/>
      <c r="AD690" s="299"/>
      <c r="AE690" s="299"/>
      <c r="AF690" s="299"/>
      <c r="AG690" s="299"/>
      <c r="AH690" s="299"/>
      <c r="AI690" s="299"/>
      <c r="AJ690" s="299"/>
      <c r="AK690" s="299"/>
      <c r="AL690" s="299"/>
      <c r="AM690" s="299"/>
      <c r="AN690" s="299"/>
      <c r="AO690" s="299"/>
      <c r="AP690" s="299"/>
      <c r="AQ690" s="299"/>
      <c r="AR690" s="299"/>
      <c r="AS690" s="299"/>
      <c r="AT690" s="299"/>
      <c r="AU690" s="299"/>
      <c r="AV690" s="299"/>
      <c r="AW690" s="299"/>
      <c r="AX690" s="299"/>
      <c r="AY690" s="299"/>
      <c r="AZ690" s="299"/>
      <c r="BA690" s="299"/>
      <c r="BB690" s="299"/>
      <c r="BC690" s="299"/>
      <c r="BD690" s="299"/>
      <c r="BE690" s="299"/>
      <c r="BF690" s="299"/>
      <c r="BG690" s="299"/>
      <c r="BH690" s="299"/>
      <c r="BI690" s="299"/>
      <c r="BJ690" s="299"/>
      <c r="BK690" s="299"/>
      <c r="BL690" s="299"/>
      <c r="BM690" s="299"/>
      <c r="BN690" s="299"/>
      <c r="BO690" s="299"/>
      <c r="BP690" s="299"/>
      <c r="BQ690" s="299"/>
      <c r="BR690" s="299"/>
      <c r="BS690" s="299"/>
      <c r="BT690" s="299"/>
      <c r="BU690" s="299"/>
      <c r="BV690" s="299"/>
      <c r="BW690" s="299"/>
      <c r="BX690" s="299"/>
      <c r="BY690" s="299"/>
      <c r="BZ690" s="299"/>
      <c r="CA690" s="299"/>
    </row>
    <row r="691" spans="1:79" x14ac:dyDescent="0.25">
      <c r="A691" s="299"/>
      <c r="B691" s="299"/>
      <c r="C691" s="299"/>
      <c r="D691" s="299"/>
      <c r="E691" s="299"/>
      <c r="F691" s="299"/>
      <c r="G691" s="299"/>
      <c r="H691" s="299"/>
      <c r="I691" s="299"/>
      <c r="J691" s="299"/>
      <c r="K691" s="299"/>
      <c r="L691" s="299"/>
      <c r="M691" s="299"/>
      <c r="N691" s="299"/>
      <c r="O691" s="299"/>
      <c r="P691" s="299"/>
      <c r="Q691" s="299"/>
      <c r="R691" s="299"/>
      <c r="S691" s="299"/>
      <c r="T691" s="299"/>
      <c r="U691" s="299"/>
      <c r="V691" s="299"/>
      <c r="W691" s="299"/>
      <c r="X691" s="299"/>
      <c r="Y691" s="299"/>
      <c r="Z691" s="299"/>
      <c r="AA691" s="299"/>
      <c r="AB691" s="299"/>
      <c r="AC691" s="299"/>
      <c r="AD691" s="299"/>
      <c r="AE691" s="299"/>
      <c r="AF691" s="299"/>
      <c r="AG691" s="299"/>
      <c r="AH691" s="299"/>
      <c r="AI691" s="299"/>
      <c r="AJ691" s="299"/>
      <c r="AK691" s="299"/>
      <c r="AL691" s="299"/>
      <c r="AM691" s="299"/>
      <c r="AN691" s="299"/>
      <c r="AO691" s="299"/>
      <c r="AP691" s="299"/>
      <c r="AQ691" s="299"/>
      <c r="AR691" s="299"/>
      <c r="AS691" s="299"/>
      <c r="AT691" s="299"/>
      <c r="AU691" s="299"/>
      <c r="AV691" s="299"/>
      <c r="AW691" s="299"/>
      <c r="AX691" s="299"/>
      <c r="AY691" s="299"/>
      <c r="AZ691" s="299"/>
      <c r="BA691" s="299"/>
      <c r="BB691" s="299"/>
      <c r="BC691" s="299"/>
      <c r="BD691" s="299"/>
      <c r="BE691" s="299"/>
      <c r="BF691" s="299"/>
      <c r="BG691" s="299"/>
      <c r="BH691" s="299"/>
      <c r="BI691" s="299"/>
      <c r="BJ691" s="299"/>
      <c r="BK691" s="299"/>
      <c r="BL691" s="299"/>
      <c r="BM691" s="299"/>
      <c r="BN691" s="299"/>
      <c r="BO691" s="299"/>
      <c r="BP691" s="299"/>
      <c r="BQ691" s="299"/>
      <c r="BR691" s="299"/>
      <c r="BS691" s="299"/>
      <c r="BT691" s="299"/>
      <c r="BU691" s="299"/>
      <c r="BV691" s="299"/>
      <c r="BW691" s="299"/>
      <c r="BX691" s="299"/>
      <c r="BY691" s="299"/>
      <c r="BZ691" s="299"/>
      <c r="CA691" s="299"/>
    </row>
    <row r="692" spans="1:79" x14ac:dyDescent="0.25">
      <c r="A692" s="299"/>
      <c r="B692" s="299"/>
      <c r="C692" s="299"/>
      <c r="D692" s="299"/>
      <c r="E692" s="299"/>
      <c r="F692" s="299"/>
      <c r="G692" s="299"/>
      <c r="H692" s="299"/>
      <c r="I692" s="299"/>
      <c r="J692" s="299"/>
      <c r="K692" s="299"/>
      <c r="L692" s="299"/>
      <c r="M692" s="299"/>
      <c r="N692" s="299"/>
      <c r="O692" s="299"/>
      <c r="P692" s="299"/>
      <c r="Q692" s="299"/>
      <c r="R692" s="299"/>
      <c r="S692" s="299"/>
      <c r="T692" s="299"/>
      <c r="U692" s="299"/>
      <c r="V692" s="299"/>
      <c r="W692" s="299"/>
      <c r="X692" s="299"/>
      <c r="Y692" s="299"/>
      <c r="Z692" s="299"/>
      <c r="AA692" s="299"/>
      <c r="AB692" s="299"/>
      <c r="AC692" s="299"/>
      <c r="AD692" s="299"/>
      <c r="AE692" s="299"/>
      <c r="AF692" s="299"/>
      <c r="AG692" s="299"/>
      <c r="AH692" s="299"/>
      <c r="AI692" s="299"/>
      <c r="AJ692" s="299"/>
      <c r="AK692" s="299"/>
      <c r="AL692" s="299"/>
      <c r="AM692" s="299"/>
      <c r="AN692" s="299"/>
      <c r="AO692" s="299"/>
      <c r="AP692" s="299"/>
      <c r="AQ692" s="299"/>
      <c r="AR692" s="299"/>
      <c r="AS692" s="299"/>
      <c r="AT692" s="299"/>
      <c r="AU692" s="299"/>
      <c r="AV692" s="299"/>
      <c r="AW692" s="299"/>
      <c r="AX692" s="299"/>
      <c r="AY692" s="299"/>
      <c r="AZ692" s="299"/>
      <c r="BA692" s="299"/>
      <c r="BB692" s="299"/>
      <c r="BC692" s="299"/>
      <c r="BD692" s="299"/>
      <c r="BE692" s="299"/>
      <c r="BF692" s="299"/>
      <c r="BG692" s="299"/>
      <c r="BH692" s="299"/>
      <c r="BI692" s="299"/>
      <c r="BJ692" s="299"/>
      <c r="BK692" s="299"/>
      <c r="BL692" s="299"/>
      <c r="BM692" s="299"/>
      <c r="BN692" s="299"/>
      <c r="BO692" s="299"/>
      <c r="BP692" s="299"/>
      <c r="BQ692" s="299"/>
      <c r="BR692" s="299"/>
      <c r="BS692" s="299"/>
      <c r="BT692" s="299"/>
      <c r="BU692" s="299"/>
      <c r="BV692" s="299"/>
      <c r="BW692" s="299"/>
      <c r="BX692" s="299"/>
      <c r="BY692" s="299"/>
      <c r="BZ692" s="299"/>
      <c r="CA692" s="299"/>
    </row>
    <row r="693" spans="1:79" x14ac:dyDescent="0.25">
      <c r="A693" s="299"/>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299"/>
      <c r="AE693" s="299"/>
      <c r="AF693" s="299"/>
      <c r="AG693" s="299"/>
      <c r="AH693" s="299"/>
      <c r="AI693" s="299"/>
      <c r="AJ693" s="299"/>
      <c r="AK693" s="299"/>
      <c r="AL693" s="299"/>
      <c r="AM693" s="299"/>
      <c r="AN693" s="299"/>
      <c r="AO693" s="299"/>
      <c r="AP693" s="299"/>
      <c r="AQ693" s="299"/>
      <c r="AR693" s="299"/>
      <c r="AS693" s="299"/>
      <c r="AT693" s="299"/>
      <c r="AU693" s="299"/>
      <c r="AV693" s="299"/>
      <c r="AW693" s="299"/>
      <c r="AX693" s="299"/>
      <c r="AY693" s="299"/>
      <c r="AZ693" s="299"/>
      <c r="BA693" s="299"/>
      <c r="BB693" s="299"/>
      <c r="BC693" s="299"/>
      <c r="BD693" s="299"/>
      <c r="BE693" s="299"/>
      <c r="BF693" s="299"/>
      <c r="BG693" s="299"/>
      <c r="BH693" s="299"/>
      <c r="BI693" s="299"/>
      <c r="BJ693" s="299"/>
      <c r="BK693" s="299"/>
      <c r="BL693" s="299"/>
      <c r="BM693" s="299"/>
      <c r="BN693" s="299"/>
      <c r="BO693" s="299"/>
      <c r="BP693" s="299"/>
      <c r="BQ693" s="299"/>
      <c r="BR693" s="299"/>
      <c r="BS693" s="299"/>
      <c r="BT693" s="299"/>
      <c r="BU693" s="299"/>
      <c r="BV693" s="299"/>
      <c r="BW693" s="299"/>
      <c r="BX693" s="299"/>
      <c r="BY693" s="299"/>
      <c r="BZ693" s="299"/>
      <c r="CA693" s="299"/>
    </row>
    <row r="694" spans="1:79" x14ac:dyDescent="0.25">
      <c r="A694" s="299"/>
      <c r="B694" s="299"/>
      <c r="C694" s="299"/>
      <c r="D694" s="299"/>
      <c r="E694" s="299"/>
      <c r="F694" s="299"/>
      <c r="G694" s="299"/>
      <c r="H694" s="299"/>
      <c r="I694" s="299"/>
      <c r="J694" s="299"/>
      <c r="K694" s="299"/>
      <c r="L694" s="299"/>
      <c r="M694" s="299"/>
      <c r="N694" s="299"/>
      <c r="O694" s="299"/>
      <c r="P694" s="299"/>
      <c r="Q694" s="299"/>
      <c r="R694" s="299"/>
      <c r="S694" s="299"/>
      <c r="T694" s="299"/>
      <c r="U694" s="299"/>
      <c r="V694" s="299"/>
      <c r="W694" s="299"/>
      <c r="X694" s="299"/>
      <c r="Y694" s="299"/>
      <c r="Z694" s="299"/>
      <c r="AA694" s="299"/>
      <c r="AB694" s="299"/>
      <c r="AC694" s="299"/>
      <c r="AD694" s="299"/>
      <c r="AE694" s="299"/>
      <c r="AF694" s="299"/>
      <c r="AG694" s="299"/>
      <c r="AH694" s="299"/>
      <c r="AI694" s="299"/>
      <c r="AJ694" s="299"/>
      <c r="AK694" s="299"/>
      <c r="AL694" s="299"/>
      <c r="AM694" s="299"/>
      <c r="AN694" s="299"/>
      <c r="AO694" s="299"/>
      <c r="AP694" s="299"/>
      <c r="AQ694" s="299"/>
      <c r="AR694" s="299"/>
      <c r="AS694" s="299"/>
      <c r="AT694" s="299"/>
      <c r="AU694" s="299"/>
      <c r="AV694" s="299"/>
      <c r="AW694" s="299"/>
      <c r="AX694" s="299"/>
      <c r="AY694" s="299"/>
      <c r="AZ694" s="299"/>
      <c r="BA694" s="299"/>
      <c r="BB694" s="299"/>
      <c r="BC694" s="299"/>
      <c r="BD694" s="299"/>
      <c r="BE694" s="299"/>
      <c r="BF694" s="299"/>
      <c r="BG694" s="299"/>
      <c r="BH694" s="299"/>
      <c r="BI694" s="299"/>
      <c r="BJ694" s="299"/>
      <c r="BK694" s="299"/>
      <c r="BL694" s="299"/>
      <c r="BM694" s="299"/>
      <c r="BN694" s="299"/>
      <c r="BO694" s="299"/>
      <c r="BP694" s="299"/>
      <c r="BQ694" s="299"/>
      <c r="BR694" s="299"/>
      <c r="BS694" s="299"/>
      <c r="BT694" s="299"/>
      <c r="BU694" s="299"/>
      <c r="BV694" s="299"/>
      <c r="BW694" s="299"/>
      <c r="BX694" s="299"/>
      <c r="BY694" s="299"/>
      <c r="BZ694" s="299"/>
      <c r="CA694" s="299"/>
    </row>
    <row r="695" spans="1:79" x14ac:dyDescent="0.25">
      <c r="A695" s="299"/>
      <c r="B695" s="299"/>
      <c r="C695" s="299"/>
      <c r="D695" s="299"/>
      <c r="E695" s="299"/>
      <c r="F695" s="299"/>
      <c r="G695" s="299"/>
      <c r="H695" s="299"/>
      <c r="I695" s="299"/>
      <c r="J695" s="299"/>
      <c r="K695" s="299"/>
      <c r="L695" s="299"/>
      <c r="M695" s="299"/>
      <c r="N695" s="299"/>
      <c r="O695" s="299"/>
      <c r="P695" s="299"/>
      <c r="Q695" s="299"/>
      <c r="R695" s="299"/>
      <c r="S695" s="299"/>
      <c r="T695" s="299"/>
      <c r="U695" s="299"/>
      <c r="V695" s="299"/>
      <c r="W695" s="299"/>
      <c r="X695" s="299"/>
      <c r="Y695" s="299"/>
      <c r="Z695" s="299"/>
      <c r="AA695" s="299"/>
      <c r="AB695" s="299"/>
      <c r="AC695" s="299"/>
      <c r="AD695" s="299"/>
      <c r="AE695" s="299"/>
      <c r="AF695" s="299"/>
      <c r="AG695" s="299"/>
      <c r="AH695" s="299"/>
      <c r="AI695" s="299"/>
      <c r="AJ695" s="299"/>
      <c r="AK695" s="299"/>
      <c r="AL695" s="299"/>
      <c r="AM695" s="299"/>
      <c r="AN695" s="299"/>
      <c r="AO695" s="299"/>
      <c r="AP695" s="299"/>
      <c r="AQ695" s="299"/>
      <c r="AR695" s="299"/>
      <c r="AS695" s="299"/>
      <c r="AT695" s="299"/>
      <c r="AU695" s="299"/>
      <c r="AV695" s="299"/>
      <c r="AW695" s="299"/>
      <c r="AX695" s="299"/>
      <c r="AY695" s="299"/>
      <c r="AZ695" s="299"/>
      <c r="BA695" s="299"/>
      <c r="BB695" s="299"/>
      <c r="BC695" s="299"/>
      <c r="BD695" s="299"/>
      <c r="BE695" s="299"/>
      <c r="BF695" s="299"/>
      <c r="BG695" s="299"/>
      <c r="BH695" s="299"/>
      <c r="BI695" s="299"/>
      <c r="BJ695" s="299"/>
      <c r="BK695" s="299"/>
      <c r="BL695" s="299"/>
      <c r="BM695" s="299"/>
      <c r="BN695" s="299"/>
      <c r="BO695" s="299"/>
      <c r="BP695" s="299"/>
      <c r="BQ695" s="299"/>
      <c r="BR695" s="299"/>
      <c r="BS695" s="299"/>
      <c r="BT695" s="299"/>
      <c r="BU695" s="299"/>
      <c r="BV695" s="299"/>
      <c r="BW695" s="299"/>
      <c r="BX695" s="299"/>
      <c r="BY695" s="299"/>
      <c r="BZ695" s="299"/>
      <c r="CA695" s="299"/>
    </row>
    <row r="696" spans="1:79" x14ac:dyDescent="0.25">
      <c r="A696" s="299"/>
      <c r="B696" s="299"/>
      <c r="C696" s="299"/>
      <c r="D696" s="299"/>
      <c r="E696" s="299"/>
      <c r="F696" s="299"/>
      <c r="G696" s="299"/>
      <c r="H696" s="299"/>
      <c r="I696" s="299"/>
      <c r="J696" s="299"/>
      <c r="K696" s="299"/>
      <c r="L696" s="299"/>
      <c r="M696" s="299"/>
      <c r="N696" s="299"/>
      <c r="O696" s="299"/>
      <c r="P696" s="299"/>
      <c r="Q696" s="299"/>
      <c r="R696" s="299"/>
      <c r="S696" s="299"/>
      <c r="T696" s="299"/>
      <c r="U696" s="299"/>
      <c r="V696" s="299"/>
      <c r="W696" s="299"/>
      <c r="X696" s="299"/>
      <c r="Y696" s="299"/>
      <c r="Z696" s="299"/>
      <c r="AA696" s="299"/>
      <c r="AB696" s="299"/>
      <c r="AC696" s="299"/>
      <c r="AD696" s="299"/>
      <c r="AE696" s="299"/>
      <c r="AF696" s="299"/>
      <c r="AG696" s="299"/>
      <c r="AH696" s="299"/>
      <c r="AI696" s="299"/>
      <c r="AJ696" s="299"/>
      <c r="AK696" s="299"/>
      <c r="AL696" s="299"/>
      <c r="AM696" s="299"/>
      <c r="AN696" s="299"/>
      <c r="AO696" s="299"/>
      <c r="AP696" s="299"/>
      <c r="AQ696" s="299"/>
      <c r="AR696" s="299"/>
      <c r="AS696" s="299"/>
      <c r="AT696" s="299"/>
      <c r="AU696" s="299"/>
      <c r="AV696" s="299"/>
      <c r="AW696" s="299"/>
      <c r="AX696" s="299"/>
      <c r="AY696" s="299"/>
      <c r="AZ696" s="299"/>
      <c r="BA696" s="299"/>
      <c r="BB696" s="299"/>
      <c r="BC696" s="299"/>
      <c r="BD696" s="299"/>
      <c r="BE696" s="299"/>
      <c r="BF696" s="299"/>
      <c r="BG696" s="299"/>
      <c r="BH696" s="299"/>
      <c r="BI696" s="299"/>
      <c r="BJ696" s="299"/>
      <c r="BK696" s="299"/>
      <c r="BL696" s="299"/>
      <c r="BM696" s="299"/>
      <c r="BN696" s="299"/>
      <c r="BO696" s="299"/>
      <c r="BP696" s="299"/>
      <c r="BQ696" s="299"/>
      <c r="BR696" s="299"/>
      <c r="BS696" s="299"/>
      <c r="BT696" s="299"/>
      <c r="BU696" s="299"/>
      <c r="BV696" s="299"/>
      <c r="BW696" s="299"/>
      <c r="BX696" s="299"/>
      <c r="BY696" s="299"/>
      <c r="BZ696" s="299"/>
      <c r="CA696" s="299"/>
    </row>
    <row r="697" spans="1:79" x14ac:dyDescent="0.25">
      <c r="A697" s="299"/>
      <c r="B697" s="299"/>
      <c r="C697" s="299"/>
      <c r="D697" s="299"/>
      <c r="E697" s="299"/>
      <c r="F697" s="299"/>
      <c r="G697" s="299"/>
      <c r="H697" s="299"/>
      <c r="I697" s="299"/>
      <c r="J697" s="299"/>
      <c r="K697" s="299"/>
      <c r="L697" s="299"/>
      <c r="M697" s="299"/>
      <c r="N697" s="299"/>
      <c r="O697" s="299"/>
      <c r="P697" s="299"/>
      <c r="Q697" s="299"/>
      <c r="R697" s="299"/>
      <c r="S697" s="299"/>
      <c r="T697" s="299"/>
      <c r="U697" s="299"/>
      <c r="V697" s="299"/>
      <c r="W697" s="299"/>
      <c r="X697" s="299"/>
      <c r="Y697" s="299"/>
      <c r="Z697" s="299"/>
      <c r="AA697" s="299"/>
      <c r="AB697" s="299"/>
      <c r="AC697" s="299"/>
      <c r="AD697" s="299"/>
      <c r="AE697" s="299"/>
      <c r="AF697" s="299"/>
      <c r="AG697" s="299"/>
      <c r="AH697" s="299"/>
      <c r="AI697" s="299"/>
      <c r="AJ697" s="299"/>
      <c r="AK697" s="299"/>
      <c r="AL697" s="299"/>
      <c r="AM697" s="299"/>
      <c r="AN697" s="299"/>
      <c r="AO697" s="299"/>
      <c r="AP697" s="299"/>
      <c r="AQ697" s="299"/>
      <c r="AR697" s="299"/>
      <c r="AS697" s="299"/>
      <c r="AT697" s="299"/>
      <c r="AU697" s="299"/>
      <c r="AV697" s="299"/>
      <c r="AW697" s="299"/>
      <c r="AX697" s="299"/>
      <c r="AY697" s="299"/>
      <c r="AZ697" s="299"/>
      <c r="BA697" s="299"/>
      <c r="BB697" s="299"/>
      <c r="BC697" s="299"/>
      <c r="BD697" s="299"/>
      <c r="BE697" s="299"/>
      <c r="BF697" s="299"/>
      <c r="BG697" s="299"/>
      <c r="BH697" s="299"/>
      <c r="BI697" s="299"/>
      <c r="BJ697" s="299"/>
      <c r="BK697" s="299"/>
      <c r="BL697" s="299"/>
      <c r="BM697" s="299"/>
      <c r="BN697" s="299"/>
      <c r="BO697" s="299"/>
      <c r="BP697" s="299"/>
      <c r="BQ697" s="299"/>
      <c r="BR697" s="299"/>
      <c r="BS697" s="299"/>
      <c r="BT697" s="299"/>
      <c r="BU697" s="299"/>
      <c r="BV697" s="299"/>
      <c r="BW697" s="299"/>
      <c r="BX697" s="299"/>
      <c r="BY697" s="299"/>
      <c r="BZ697" s="299"/>
      <c r="CA697" s="299"/>
    </row>
    <row r="698" spans="1:79" x14ac:dyDescent="0.25">
      <c r="A698" s="299"/>
      <c r="B698" s="299"/>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299"/>
      <c r="AF698" s="299"/>
      <c r="AG698" s="299"/>
      <c r="AH698" s="299"/>
      <c r="AI698" s="299"/>
      <c r="AJ698" s="299"/>
      <c r="AK698" s="299"/>
      <c r="AL698" s="299"/>
      <c r="AM698" s="299"/>
      <c r="AN698" s="299"/>
      <c r="AO698" s="299"/>
      <c r="AP698" s="299"/>
      <c r="AQ698" s="299"/>
      <c r="AR698" s="299"/>
      <c r="AS698" s="299"/>
      <c r="AT698" s="299"/>
      <c r="AU698" s="299"/>
      <c r="AV698" s="299"/>
      <c r="AW698" s="299"/>
      <c r="AX698" s="299"/>
      <c r="AY698" s="299"/>
      <c r="AZ698" s="299"/>
      <c r="BA698" s="299"/>
      <c r="BB698" s="299"/>
      <c r="BC698" s="299"/>
      <c r="BD698" s="299"/>
      <c r="BE698" s="299"/>
      <c r="BF698" s="299"/>
      <c r="BG698" s="299"/>
      <c r="BH698" s="299"/>
      <c r="BI698" s="299"/>
      <c r="BJ698" s="299"/>
      <c r="BK698" s="299"/>
      <c r="BL698" s="299"/>
      <c r="BM698" s="299"/>
      <c r="BN698" s="299"/>
      <c r="BO698" s="299"/>
      <c r="BP698" s="299"/>
      <c r="BQ698" s="299"/>
      <c r="BR698" s="299"/>
      <c r="BS698" s="299"/>
      <c r="BT698" s="299"/>
      <c r="BU698" s="299"/>
      <c r="BV698" s="299"/>
      <c r="BW698" s="299"/>
      <c r="BX698" s="299"/>
      <c r="BY698" s="299"/>
      <c r="BZ698" s="299"/>
      <c r="CA698" s="299"/>
    </row>
    <row r="699" spans="1:79" x14ac:dyDescent="0.25">
      <c r="A699" s="299"/>
      <c r="B699" s="299"/>
      <c r="C699" s="299"/>
      <c r="D699" s="299"/>
      <c r="E699" s="299"/>
      <c r="F699" s="299"/>
      <c r="G699" s="299"/>
      <c r="H699" s="299"/>
      <c r="I699" s="299"/>
      <c r="J699" s="299"/>
      <c r="K699" s="299"/>
      <c r="L699" s="299"/>
      <c r="M699" s="299"/>
      <c r="N699" s="299"/>
      <c r="O699" s="299"/>
      <c r="P699" s="299"/>
      <c r="Q699" s="299"/>
      <c r="R699" s="299"/>
      <c r="S699" s="299"/>
      <c r="T699" s="299"/>
      <c r="U699" s="299"/>
      <c r="V699" s="299"/>
      <c r="W699" s="299"/>
      <c r="X699" s="299"/>
      <c r="Y699" s="299"/>
      <c r="Z699" s="299"/>
      <c r="AA699" s="299"/>
      <c r="AB699" s="299"/>
      <c r="AC699" s="299"/>
      <c r="AD699" s="299"/>
      <c r="AE699" s="299"/>
      <c r="AF699" s="299"/>
      <c r="AG699" s="299"/>
      <c r="AH699" s="299"/>
      <c r="AI699" s="299"/>
      <c r="AJ699" s="299"/>
      <c r="AK699" s="299"/>
      <c r="AL699" s="299"/>
      <c r="AM699" s="299"/>
      <c r="AN699" s="299"/>
      <c r="AO699" s="299"/>
      <c r="AP699" s="299"/>
      <c r="AQ699" s="299"/>
      <c r="AR699" s="299"/>
      <c r="AS699" s="299"/>
      <c r="AT699" s="299"/>
      <c r="AU699" s="299"/>
      <c r="AV699" s="299"/>
      <c r="AW699" s="299"/>
      <c r="AX699" s="299"/>
      <c r="AY699" s="299"/>
      <c r="AZ699" s="299"/>
      <c r="BA699" s="299"/>
      <c r="BB699" s="299"/>
      <c r="BC699" s="299"/>
      <c r="BD699" s="299"/>
      <c r="BE699" s="299"/>
      <c r="BF699" s="299"/>
      <c r="BG699" s="299"/>
      <c r="BH699" s="299"/>
      <c r="BI699" s="299"/>
      <c r="BJ699" s="299"/>
      <c r="BK699" s="299"/>
      <c r="BL699" s="299"/>
      <c r="BM699" s="299"/>
      <c r="BN699" s="299"/>
      <c r="BO699" s="299"/>
      <c r="BP699" s="299"/>
      <c r="BQ699" s="299"/>
      <c r="BR699" s="299"/>
      <c r="BS699" s="299"/>
      <c r="BT699" s="299"/>
      <c r="BU699" s="299"/>
      <c r="BV699" s="299"/>
      <c r="BW699" s="299"/>
      <c r="BX699" s="299"/>
      <c r="BY699" s="299"/>
      <c r="BZ699" s="299"/>
      <c r="CA699" s="299"/>
    </row>
    <row r="700" spans="1:79" x14ac:dyDescent="0.25">
      <c r="A700" s="299"/>
      <c r="B700" s="299"/>
      <c r="C700" s="299"/>
      <c r="D700" s="299"/>
      <c r="E700" s="299"/>
      <c r="F700" s="299"/>
      <c r="G700" s="299"/>
      <c r="H700" s="299"/>
      <c r="I700" s="299"/>
      <c r="J700" s="299"/>
      <c r="K700" s="299"/>
      <c r="L700" s="299"/>
      <c r="M700" s="299"/>
      <c r="N700" s="299"/>
      <c r="O700" s="299"/>
      <c r="P700" s="299"/>
      <c r="Q700" s="299"/>
      <c r="R700" s="299"/>
      <c r="S700" s="299"/>
      <c r="T700" s="299"/>
      <c r="U700" s="299"/>
      <c r="V700" s="299"/>
      <c r="W700" s="299"/>
      <c r="X700" s="299"/>
      <c r="Y700" s="299"/>
      <c r="Z700" s="299"/>
      <c r="AA700" s="299"/>
      <c r="AB700" s="299"/>
      <c r="AC700" s="299"/>
      <c r="AD700" s="299"/>
      <c r="AE700" s="299"/>
      <c r="AF700" s="299"/>
      <c r="AG700" s="299"/>
      <c r="AH700" s="299"/>
      <c r="AI700" s="299"/>
      <c r="AJ700" s="299"/>
      <c r="AK700" s="299"/>
      <c r="AL700" s="299"/>
      <c r="AM700" s="299"/>
      <c r="AN700" s="299"/>
      <c r="AO700" s="299"/>
      <c r="AP700" s="299"/>
      <c r="AQ700" s="299"/>
      <c r="AR700" s="299"/>
      <c r="AS700" s="299"/>
      <c r="AT700" s="299"/>
      <c r="AU700" s="299"/>
      <c r="AV700" s="299"/>
      <c r="AW700" s="299"/>
      <c r="AX700" s="299"/>
      <c r="AY700" s="299"/>
      <c r="AZ700" s="299"/>
      <c r="BA700" s="299"/>
      <c r="BB700" s="299"/>
      <c r="BC700" s="299"/>
      <c r="BD700" s="299"/>
      <c r="BE700" s="299"/>
      <c r="BF700" s="299"/>
      <c r="BG700" s="299"/>
      <c r="BH700" s="299"/>
      <c r="BI700" s="299"/>
      <c r="BJ700" s="299"/>
      <c r="BK700" s="299"/>
      <c r="BL700" s="299"/>
      <c r="BM700" s="299"/>
      <c r="BN700" s="299"/>
      <c r="BO700" s="299"/>
      <c r="BP700" s="299"/>
      <c r="BQ700" s="299"/>
      <c r="BR700" s="299"/>
      <c r="BS700" s="299"/>
      <c r="BT700" s="299"/>
      <c r="BU700" s="299"/>
      <c r="BV700" s="299"/>
      <c r="BW700" s="299"/>
      <c r="BX700" s="299"/>
      <c r="BY700" s="299"/>
      <c r="BZ700" s="299"/>
      <c r="CA700" s="299"/>
    </row>
    <row r="701" spans="1:79" x14ac:dyDescent="0.25">
      <c r="A701" s="299"/>
      <c r="B701" s="299"/>
      <c r="C701" s="299"/>
      <c r="D701" s="299"/>
      <c r="E701" s="299"/>
      <c r="F701" s="299"/>
      <c r="G701" s="299"/>
      <c r="H701" s="299"/>
      <c r="I701" s="299"/>
      <c r="J701" s="299"/>
      <c r="K701" s="299"/>
      <c r="L701" s="299"/>
      <c r="M701" s="299"/>
      <c r="N701" s="299"/>
      <c r="O701" s="299"/>
      <c r="P701" s="299"/>
      <c r="Q701" s="299"/>
      <c r="R701" s="299"/>
      <c r="S701" s="299"/>
      <c r="T701" s="299"/>
      <c r="U701" s="299"/>
      <c r="V701" s="299"/>
      <c r="W701" s="299"/>
      <c r="X701" s="299"/>
      <c r="Y701" s="299"/>
      <c r="Z701" s="299"/>
      <c r="AA701" s="299"/>
      <c r="AB701" s="299"/>
      <c r="AC701" s="299"/>
      <c r="AD701" s="299"/>
      <c r="AE701" s="299"/>
      <c r="AF701" s="299"/>
      <c r="AG701" s="299"/>
      <c r="AH701" s="299"/>
      <c r="AI701" s="299"/>
      <c r="AJ701" s="299"/>
      <c r="AK701" s="299"/>
      <c r="AL701" s="299"/>
      <c r="AM701" s="299"/>
      <c r="AN701" s="299"/>
      <c r="AO701" s="299"/>
      <c r="AP701" s="299"/>
      <c r="AQ701" s="299"/>
      <c r="AR701" s="299"/>
      <c r="AS701" s="299"/>
      <c r="AT701" s="299"/>
      <c r="AU701" s="299"/>
      <c r="AV701" s="299"/>
      <c r="AW701" s="299"/>
      <c r="AX701" s="299"/>
      <c r="AY701" s="299"/>
      <c r="AZ701" s="299"/>
      <c r="BA701" s="299"/>
      <c r="BB701" s="299"/>
      <c r="BC701" s="299"/>
      <c r="BD701" s="299"/>
      <c r="BE701" s="299"/>
      <c r="BF701" s="299"/>
      <c r="BG701" s="299"/>
      <c r="BH701" s="299"/>
      <c r="BI701" s="299"/>
      <c r="BJ701" s="299"/>
      <c r="BK701" s="299"/>
      <c r="BL701" s="299"/>
      <c r="BM701" s="299"/>
      <c r="BN701" s="299"/>
      <c r="BO701" s="299"/>
      <c r="BP701" s="299"/>
      <c r="BQ701" s="299"/>
      <c r="BR701" s="299"/>
      <c r="BS701" s="299"/>
      <c r="BT701" s="299"/>
      <c r="BU701" s="299"/>
      <c r="BV701" s="299"/>
      <c r="BW701" s="299"/>
      <c r="BX701" s="299"/>
      <c r="BY701" s="299"/>
      <c r="BZ701" s="299"/>
      <c r="CA701" s="299"/>
    </row>
    <row r="702" spans="1:79" x14ac:dyDescent="0.25">
      <c r="A702" s="299"/>
      <c r="B702" s="299"/>
      <c r="C702" s="299"/>
      <c r="D702" s="299"/>
      <c r="E702" s="299"/>
      <c r="F702" s="299"/>
      <c r="G702" s="299"/>
      <c r="H702" s="299"/>
      <c r="I702" s="299"/>
      <c r="J702" s="299"/>
      <c r="K702" s="299"/>
      <c r="L702" s="299"/>
      <c r="M702" s="299"/>
      <c r="N702" s="299"/>
      <c r="O702" s="299"/>
      <c r="P702" s="299"/>
      <c r="Q702" s="299"/>
      <c r="R702" s="299"/>
      <c r="S702" s="299"/>
      <c r="T702" s="299"/>
      <c r="U702" s="299"/>
      <c r="V702" s="299"/>
      <c r="W702" s="299"/>
      <c r="X702" s="299"/>
      <c r="Y702" s="299"/>
      <c r="Z702" s="299"/>
      <c r="AA702" s="299"/>
      <c r="AB702" s="299"/>
      <c r="AC702" s="299"/>
      <c r="AD702" s="299"/>
      <c r="AE702" s="299"/>
      <c r="AF702" s="299"/>
      <c r="AG702" s="299"/>
      <c r="AH702" s="299"/>
      <c r="AI702" s="299"/>
      <c r="AJ702" s="299"/>
      <c r="AK702" s="299"/>
      <c r="AL702" s="299"/>
      <c r="AM702" s="299"/>
      <c r="AN702" s="299"/>
      <c r="AO702" s="299"/>
      <c r="AP702" s="299"/>
      <c r="AQ702" s="299"/>
      <c r="AR702" s="299"/>
      <c r="AS702" s="299"/>
      <c r="AT702" s="299"/>
      <c r="AU702" s="299"/>
      <c r="AV702" s="299"/>
      <c r="AW702" s="299"/>
      <c r="AX702" s="299"/>
      <c r="AY702" s="299"/>
      <c r="AZ702" s="299"/>
      <c r="BA702" s="299"/>
      <c r="BB702" s="299"/>
      <c r="BC702" s="299"/>
      <c r="BD702" s="299"/>
      <c r="BE702" s="299"/>
      <c r="BF702" s="299"/>
      <c r="BG702" s="299"/>
      <c r="BH702" s="299"/>
      <c r="BI702" s="299"/>
      <c r="BJ702" s="299"/>
      <c r="BK702" s="299"/>
      <c r="BL702" s="299"/>
      <c r="BM702" s="299"/>
      <c r="BN702" s="299"/>
      <c r="BO702" s="299"/>
      <c r="BP702" s="299"/>
      <c r="BQ702" s="299"/>
      <c r="BR702" s="299"/>
      <c r="BS702" s="299"/>
      <c r="BT702" s="299"/>
      <c r="BU702" s="299"/>
      <c r="BV702" s="299"/>
      <c r="BW702" s="299"/>
      <c r="BX702" s="299"/>
      <c r="BY702" s="299"/>
      <c r="BZ702" s="299"/>
      <c r="CA702" s="299"/>
    </row>
    <row r="703" spans="1:79" x14ac:dyDescent="0.25">
      <c r="A703" s="299"/>
      <c r="B703" s="299"/>
      <c r="C703" s="299"/>
      <c r="D703" s="299"/>
      <c r="E703" s="299"/>
      <c r="F703" s="299"/>
      <c r="G703" s="299"/>
      <c r="H703" s="299"/>
      <c r="I703" s="299"/>
      <c r="J703" s="299"/>
      <c r="K703" s="299"/>
      <c r="L703" s="299"/>
      <c r="M703" s="299"/>
      <c r="N703" s="299"/>
      <c r="O703" s="299"/>
      <c r="P703" s="299"/>
      <c r="Q703" s="299"/>
      <c r="R703" s="299"/>
      <c r="S703" s="299"/>
      <c r="T703" s="299"/>
      <c r="U703" s="299"/>
      <c r="V703" s="299"/>
      <c r="W703" s="299"/>
      <c r="X703" s="299"/>
      <c r="Y703" s="299"/>
      <c r="Z703" s="299"/>
      <c r="AA703" s="299"/>
      <c r="AB703" s="299"/>
      <c r="AC703" s="299"/>
      <c r="AD703" s="299"/>
      <c r="AE703" s="299"/>
      <c r="AF703" s="299"/>
      <c r="AG703" s="299"/>
      <c r="AH703" s="299"/>
      <c r="AI703" s="299"/>
      <c r="AJ703" s="299"/>
      <c r="AK703" s="299"/>
      <c r="AL703" s="299"/>
      <c r="AM703" s="299"/>
      <c r="AN703" s="299"/>
      <c r="AO703" s="299"/>
      <c r="AP703" s="299"/>
      <c r="AQ703" s="299"/>
      <c r="AR703" s="299"/>
      <c r="AS703" s="299"/>
      <c r="AT703" s="299"/>
      <c r="AU703" s="299"/>
      <c r="AV703" s="299"/>
      <c r="AW703" s="299"/>
      <c r="AX703" s="299"/>
      <c r="AY703" s="299"/>
      <c r="AZ703" s="299"/>
      <c r="BA703" s="299"/>
      <c r="BB703" s="299"/>
      <c r="BC703" s="299"/>
      <c r="BD703" s="299"/>
      <c r="BE703" s="299"/>
      <c r="BF703" s="299"/>
      <c r="BG703" s="299"/>
      <c r="BH703" s="299"/>
      <c r="BI703" s="299"/>
      <c r="BJ703" s="299"/>
      <c r="BK703" s="299"/>
      <c r="BL703" s="299"/>
      <c r="BM703" s="299"/>
      <c r="BN703" s="299"/>
      <c r="BO703" s="299"/>
      <c r="BP703" s="299"/>
      <c r="BQ703" s="299"/>
      <c r="BR703" s="299"/>
      <c r="BS703" s="299"/>
      <c r="BT703" s="299"/>
      <c r="BU703" s="299"/>
      <c r="BV703" s="299"/>
      <c r="BW703" s="299"/>
      <c r="BX703" s="299"/>
      <c r="BY703" s="299"/>
      <c r="BZ703" s="299"/>
      <c r="CA703" s="299"/>
    </row>
    <row r="704" spans="1:79" x14ac:dyDescent="0.25">
      <c r="A704" s="299"/>
      <c r="B704" s="299"/>
      <c r="C704" s="299"/>
      <c r="D704" s="299"/>
      <c r="E704" s="299"/>
      <c r="F704" s="299"/>
      <c r="G704" s="299"/>
      <c r="H704" s="299"/>
      <c r="I704" s="299"/>
      <c r="J704" s="299"/>
      <c r="K704" s="299"/>
      <c r="L704" s="299"/>
      <c r="M704" s="299"/>
      <c r="N704" s="299"/>
      <c r="O704" s="299"/>
      <c r="P704" s="299"/>
      <c r="Q704" s="299"/>
      <c r="R704" s="299"/>
      <c r="S704" s="299"/>
      <c r="T704" s="299"/>
      <c r="U704" s="299"/>
      <c r="V704" s="299"/>
      <c r="W704" s="299"/>
      <c r="X704" s="299"/>
      <c r="Y704" s="299"/>
      <c r="Z704" s="299"/>
      <c r="AA704" s="299"/>
      <c r="AB704" s="299"/>
      <c r="AC704" s="299"/>
      <c r="AD704" s="299"/>
      <c r="AE704" s="299"/>
      <c r="AF704" s="299"/>
      <c r="AG704" s="299"/>
      <c r="AH704" s="299"/>
      <c r="AI704" s="299"/>
      <c r="AJ704" s="299"/>
      <c r="AK704" s="299"/>
      <c r="AL704" s="299"/>
      <c r="AM704" s="299"/>
      <c r="AN704" s="299"/>
      <c r="AO704" s="299"/>
      <c r="AP704" s="299"/>
      <c r="AQ704" s="299"/>
      <c r="AR704" s="299"/>
      <c r="AS704" s="299"/>
      <c r="AT704" s="299"/>
      <c r="AU704" s="299"/>
      <c r="AV704" s="299"/>
      <c r="AW704" s="299"/>
      <c r="AX704" s="299"/>
      <c r="AY704" s="299"/>
      <c r="AZ704" s="299"/>
      <c r="BA704" s="299"/>
      <c r="BB704" s="299"/>
      <c r="BC704" s="299"/>
      <c r="BD704" s="299"/>
      <c r="BE704" s="299"/>
      <c r="BF704" s="299"/>
      <c r="BG704" s="299"/>
      <c r="BH704" s="299"/>
      <c r="BI704" s="299"/>
      <c r="BJ704" s="299"/>
      <c r="BK704" s="299"/>
      <c r="BL704" s="299"/>
      <c r="BM704" s="299"/>
      <c r="BN704" s="299"/>
      <c r="BO704" s="299"/>
      <c r="BP704" s="299"/>
      <c r="BQ704" s="299"/>
      <c r="BR704" s="299"/>
      <c r="BS704" s="299"/>
      <c r="BT704" s="299"/>
      <c r="BU704" s="299"/>
      <c r="BV704" s="299"/>
      <c r="BW704" s="299"/>
      <c r="BX704" s="299"/>
      <c r="BY704" s="299"/>
      <c r="BZ704" s="299"/>
      <c r="CA704" s="299"/>
    </row>
    <row r="705" spans="1:79" x14ac:dyDescent="0.25">
      <c r="A705" s="299"/>
      <c r="B705" s="299"/>
      <c r="C705" s="299"/>
      <c r="D705" s="299"/>
      <c r="E705" s="299"/>
      <c r="F705" s="299"/>
      <c r="G705" s="299"/>
      <c r="H705" s="299"/>
      <c r="I705" s="299"/>
      <c r="J705" s="299"/>
      <c r="K705" s="299"/>
      <c r="L705" s="299"/>
      <c r="M705" s="299"/>
      <c r="N705" s="299"/>
      <c r="O705" s="299"/>
      <c r="P705" s="299"/>
      <c r="Q705" s="299"/>
      <c r="R705" s="299"/>
      <c r="S705" s="299"/>
      <c r="T705" s="299"/>
      <c r="U705" s="299"/>
      <c r="V705" s="299"/>
      <c r="W705" s="299"/>
      <c r="X705" s="299"/>
      <c r="Y705" s="299"/>
      <c r="Z705" s="299"/>
      <c r="AA705" s="299"/>
      <c r="AB705" s="299"/>
      <c r="AC705" s="299"/>
      <c r="AD705" s="299"/>
      <c r="AE705" s="299"/>
      <c r="AF705" s="299"/>
      <c r="AG705" s="299"/>
      <c r="AH705" s="299"/>
      <c r="AI705" s="299"/>
      <c r="AJ705" s="299"/>
      <c r="AK705" s="299"/>
      <c r="AL705" s="299"/>
      <c r="AM705" s="299"/>
      <c r="AN705" s="299"/>
      <c r="AO705" s="299"/>
      <c r="AP705" s="299"/>
      <c r="AQ705" s="299"/>
      <c r="AR705" s="299"/>
      <c r="AS705" s="299"/>
      <c r="AT705" s="299"/>
      <c r="AU705" s="299"/>
      <c r="AV705" s="299"/>
      <c r="AW705" s="299"/>
      <c r="AX705" s="299"/>
      <c r="AY705" s="299"/>
      <c r="AZ705" s="299"/>
      <c r="BA705" s="299"/>
      <c r="BB705" s="299"/>
      <c r="BC705" s="299"/>
      <c r="BD705" s="299"/>
      <c r="BE705" s="299"/>
      <c r="BF705" s="299"/>
      <c r="BG705" s="299"/>
      <c r="BH705" s="299"/>
      <c r="BI705" s="299"/>
      <c r="BJ705" s="299"/>
      <c r="BK705" s="299"/>
      <c r="BL705" s="299"/>
      <c r="BM705" s="299"/>
      <c r="BN705" s="299"/>
      <c r="BO705" s="299"/>
      <c r="BP705" s="299"/>
      <c r="BQ705" s="299"/>
      <c r="BR705" s="299"/>
      <c r="BS705" s="299"/>
      <c r="BT705" s="299"/>
      <c r="BU705" s="299"/>
      <c r="BV705" s="299"/>
      <c r="BW705" s="299"/>
      <c r="BX705" s="299"/>
      <c r="BY705" s="299"/>
      <c r="BZ705" s="299"/>
      <c r="CA705" s="299"/>
    </row>
    <row r="706" spans="1:79" x14ac:dyDescent="0.25">
      <c r="A706" s="299"/>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299"/>
      <c r="AE706" s="299"/>
      <c r="AF706" s="299"/>
      <c r="AG706" s="299"/>
      <c r="AH706" s="299"/>
      <c r="AI706" s="299"/>
      <c r="AJ706" s="299"/>
      <c r="AK706" s="299"/>
      <c r="AL706" s="299"/>
      <c r="AM706" s="299"/>
      <c r="AN706" s="299"/>
      <c r="AO706" s="299"/>
      <c r="AP706" s="299"/>
      <c r="AQ706" s="299"/>
      <c r="AR706" s="299"/>
      <c r="AS706" s="299"/>
      <c r="AT706" s="299"/>
      <c r="AU706" s="299"/>
      <c r="AV706" s="299"/>
      <c r="AW706" s="299"/>
      <c r="AX706" s="299"/>
      <c r="AY706" s="299"/>
      <c r="AZ706" s="299"/>
      <c r="BA706" s="299"/>
      <c r="BB706" s="299"/>
      <c r="BC706" s="299"/>
      <c r="BD706" s="299"/>
      <c r="BE706" s="299"/>
      <c r="BF706" s="299"/>
      <c r="BG706" s="299"/>
      <c r="BH706" s="299"/>
      <c r="BI706" s="299"/>
      <c r="BJ706" s="299"/>
      <c r="BK706" s="299"/>
      <c r="BL706" s="299"/>
      <c r="BM706" s="299"/>
      <c r="BN706" s="299"/>
      <c r="BO706" s="299"/>
      <c r="BP706" s="299"/>
      <c r="BQ706" s="299"/>
      <c r="BR706" s="299"/>
      <c r="BS706" s="299"/>
      <c r="BT706" s="299"/>
      <c r="BU706" s="299"/>
      <c r="BV706" s="299"/>
      <c r="BW706" s="299"/>
      <c r="BX706" s="299"/>
      <c r="BY706" s="299"/>
      <c r="BZ706" s="299"/>
      <c r="CA706" s="299"/>
    </row>
    <row r="707" spans="1:79" x14ac:dyDescent="0.25">
      <c r="A707" s="299"/>
      <c r="B707" s="299"/>
      <c r="C707" s="299"/>
      <c r="D707" s="299"/>
      <c r="E707" s="299"/>
      <c r="F707" s="299"/>
      <c r="G707" s="299"/>
      <c r="H707" s="299"/>
      <c r="I707" s="299"/>
      <c r="J707" s="299"/>
      <c r="K707" s="299"/>
      <c r="L707" s="299"/>
      <c r="M707" s="299"/>
      <c r="N707" s="299"/>
      <c r="O707" s="299"/>
      <c r="P707" s="299"/>
      <c r="Q707" s="299"/>
      <c r="R707" s="299"/>
      <c r="S707" s="299"/>
      <c r="T707" s="299"/>
      <c r="U707" s="299"/>
      <c r="V707" s="299"/>
      <c r="W707" s="299"/>
      <c r="X707" s="299"/>
      <c r="Y707" s="299"/>
      <c r="Z707" s="299"/>
      <c r="AA707" s="299"/>
      <c r="AB707" s="299"/>
      <c r="AC707" s="299"/>
      <c r="AD707" s="299"/>
      <c r="AE707" s="299"/>
      <c r="AF707" s="299"/>
      <c r="AG707" s="299"/>
      <c r="AH707" s="299"/>
      <c r="AI707" s="299"/>
      <c r="AJ707" s="299"/>
      <c r="AK707" s="299"/>
      <c r="AL707" s="299"/>
      <c r="AM707" s="299"/>
      <c r="AN707" s="299"/>
      <c r="AO707" s="299"/>
      <c r="AP707" s="299"/>
      <c r="AQ707" s="299"/>
      <c r="AR707" s="299"/>
      <c r="AS707" s="299"/>
      <c r="AT707" s="299"/>
      <c r="AU707" s="299"/>
      <c r="AV707" s="299"/>
      <c r="AW707" s="299"/>
      <c r="AX707" s="299"/>
      <c r="AY707" s="299"/>
      <c r="AZ707" s="299"/>
      <c r="BA707" s="299"/>
      <c r="BB707" s="299"/>
      <c r="BC707" s="299"/>
      <c r="BD707" s="299"/>
      <c r="BE707" s="299"/>
      <c r="BF707" s="299"/>
      <c r="BG707" s="299"/>
      <c r="BH707" s="299"/>
      <c r="BI707" s="299"/>
      <c r="BJ707" s="299"/>
      <c r="BK707" s="299"/>
      <c r="BL707" s="299"/>
      <c r="BM707" s="299"/>
      <c r="BN707" s="299"/>
      <c r="BO707" s="299"/>
      <c r="BP707" s="299"/>
      <c r="BQ707" s="299"/>
      <c r="BR707" s="299"/>
      <c r="BS707" s="299"/>
      <c r="BT707" s="299"/>
      <c r="BU707" s="299"/>
      <c r="BV707" s="299"/>
      <c r="BW707" s="299"/>
      <c r="BX707" s="299"/>
      <c r="BY707" s="299"/>
      <c r="BZ707" s="299"/>
      <c r="CA707" s="299"/>
    </row>
    <row r="708" spans="1:79" x14ac:dyDescent="0.25">
      <c r="A708" s="299"/>
      <c r="B708" s="299"/>
      <c r="C708" s="299"/>
      <c r="D708" s="299"/>
      <c r="E708" s="299"/>
      <c r="F708" s="299"/>
      <c r="G708" s="299"/>
      <c r="H708" s="299"/>
      <c r="I708" s="299"/>
      <c r="J708" s="299"/>
      <c r="K708" s="299"/>
      <c r="L708" s="299"/>
      <c r="M708" s="299"/>
      <c r="N708" s="299"/>
      <c r="O708" s="299"/>
      <c r="P708" s="299"/>
      <c r="Q708" s="299"/>
      <c r="R708" s="299"/>
      <c r="S708" s="299"/>
      <c r="T708" s="299"/>
      <c r="U708" s="299"/>
      <c r="V708" s="299"/>
      <c r="W708" s="299"/>
      <c r="X708" s="299"/>
      <c r="Y708" s="299"/>
      <c r="Z708" s="299"/>
      <c r="AA708" s="299"/>
      <c r="AB708" s="299"/>
      <c r="AC708" s="299"/>
      <c r="AD708" s="299"/>
      <c r="AE708" s="299"/>
      <c r="AF708" s="299"/>
      <c r="AG708" s="299"/>
      <c r="AH708" s="299"/>
      <c r="AI708" s="299"/>
      <c r="AJ708" s="299"/>
      <c r="AK708" s="299"/>
      <c r="AL708" s="299"/>
      <c r="AM708" s="299"/>
      <c r="AN708" s="299"/>
      <c r="AO708" s="299"/>
      <c r="AP708" s="299"/>
      <c r="AQ708" s="299"/>
      <c r="AR708" s="299"/>
      <c r="AS708" s="299"/>
      <c r="AT708" s="299"/>
      <c r="AU708" s="299"/>
      <c r="AV708" s="299"/>
      <c r="AW708" s="299"/>
      <c r="AX708" s="299"/>
      <c r="AY708" s="299"/>
      <c r="AZ708" s="299"/>
      <c r="BA708" s="299"/>
      <c r="BB708" s="299"/>
      <c r="BC708" s="299"/>
      <c r="BD708" s="299"/>
      <c r="BE708" s="299"/>
      <c r="BF708" s="299"/>
      <c r="BG708" s="299"/>
      <c r="BH708" s="299"/>
      <c r="BI708" s="299"/>
      <c r="BJ708" s="299"/>
      <c r="BK708" s="299"/>
      <c r="BL708" s="299"/>
      <c r="BM708" s="299"/>
      <c r="BN708" s="299"/>
      <c r="BO708" s="299"/>
      <c r="BP708" s="299"/>
      <c r="BQ708" s="299"/>
      <c r="BR708" s="299"/>
      <c r="BS708" s="299"/>
      <c r="BT708" s="299"/>
      <c r="BU708" s="299"/>
      <c r="BV708" s="299"/>
      <c r="BW708" s="299"/>
      <c r="BX708" s="299"/>
      <c r="BY708" s="299"/>
      <c r="BZ708" s="299"/>
      <c r="CA708" s="299"/>
    </row>
    <row r="709" spans="1:79" x14ac:dyDescent="0.25">
      <c r="A709" s="299"/>
      <c r="B709" s="299"/>
      <c r="C709" s="299"/>
      <c r="D709" s="299"/>
      <c r="E709" s="299"/>
      <c r="F709" s="299"/>
      <c r="G709" s="299"/>
      <c r="H709" s="299"/>
      <c r="I709" s="299"/>
      <c r="J709" s="299"/>
      <c r="K709" s="299"/>
      <c r="L709" s="299"/>
      <c r="M709" s="299"/>
      <c r="N709" s="299"/>
      <c r="O709" s="299"/>
      <c r="P709" s="299"/>
      <c r="Q709" s="299"/>
      <c r="R709" s="299"/>
      <c r="S709" s="299"/>
      <c r="T709" s="299"/>
      <c r="U709" s="299"/>
      <c r="V709" s="299"/>
      <c r="W709" s="299"/>
      <c r="X709" s="299"/>
      <c r="Y709" s="299"/>
      <c r="Z709" s="299"/>
      <c r="AA709" s="299"/>
      <c r="AB709" s="299"/>
      <c r="AC709" s="299"/>
      <c r="AD709" s="299"/>
      <c r="AE709" s="299"/>
      <c r="AF709" s="299"/>
      <c r="AG709" s="299"/>
      <c r="AH709" s="299"/>
      <c r="AI709" s="299"/>
      <c r="AJ709" s="299"/>
      <c r="AK709" s="299"/>
      <c r="AL709" s="299"/>
      <c r="AM709" s="299"/>
      <c r="AN709" s="299"/>
      <c r="AO709" s="299"/>
      <c r="AP709" s="299"/>
      <c r="AQ709" s="299"/>
      <c r="AR709" s="299"/>
      <c r="AS709" s="299"/>
      <c r="AT709" s="299"/>
      <c r="AU709" s="299"/>
      <c r="AV709" s="299"/>
      <c r="AW709" s="299"/>
      <c r="AX709" s="299"/>
      <c r="AY709" s="299"/>
      <c r="AZ709" s="299"/>
      <c r="BA709" s="299"/>
      <c r="BB709" s="299"/>
      <c r="BC709" s="299"/>
      <c r="BD709" s="299"/>
      <c r="BE709" s="299"/>
      <c r="BF709" s="299"/>
      <c r="BG709" s="299"/>
      <c r="BH709" s="299"/>
      <c r="BI709" s="299"/>
      <c r="BJ709" s="299"/>
      <c r="BK709" s="299"/>
      <c r="BL709" s="299"/>
      <c r="BM709" s="299"/>
      <c r="BN709" s="299"/>
      <c r="BO709" s="299"/>
      <c r="BP709" s="299"/>
      <c r="BQ709" s="299"/>
      <c r="BR709" s="299"/>
      <c r="BS709" s="299"/>
      <c r="BT709" s="299"/>
      <c r="BU709" s="299"/>
      <c r="BV709" s="299"/>
      <c r="BW709" s="299"/>
      <c r="BX709" s="299"/>
      <c r="BY709" s="299"/>
      <c r="BZ709" s="299"/>
      <c r="CA709" s="299"/>
    </row>
    <row r="710" spans="1:79" x14ac:dyDescent="0.25">
      <c r="A710" s="299"/>
      <c r="B710" s="299"/>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299"/>
      <c r="AE710" s="299"/>
      <c r="AF710" s="299"/>
      <c r="AG710" s="299"/>
      <c r="AH710" s="299"/>
      <c r="AI710" s="299"/>
      <c r="AJ710" s="299"/>
      <c r="AK710" s="299"/>
      <c r="AL710" s="299"/>
      <c r="AM710" s="299"/>
      <c r="AN710" s="299"/>
      <c r="AO710" s="299"/>
      <c r="AP710" s="299"/>
      <c r="AQ710" s="299"/>
      <c r="AR710" s="299"/>
      <c r="AS710" s="299"/>
      <c r="AT710" s="299"/>
      <c r="AU710" s="299"/>
      <c r="AV710" s="299"/>
      <c r="AW710" s="299"/>
      <c r="AX710" s="299"/>
      <c r="AY710" s="299"/>
      <c r="AZ710" s="299"/>
      <c r="BA710" s="299"/>
      <c r="BB710" s="299"/>
      <c r="BC710" s="299"/>
      <c r="BD710" s="299"/>
      <c r="BE710" s="299"/>
      <c r="BF710" s="299"/>
      <c r="BG710" s="299"/>
      <c r="BH710" s="299"/>
      <c r="BI710" s="299"/>
      <c r="BJ710" s="299"/>
      <c r="BK710" s="299"/>
      <c r="BL710" s="299"/>
      <c r="BM710" s="299"/>
      <c r="BN710" s="299"/>
      <c r="BO710" s="299"/>
      <c r="BP710" s="299"/>
      <c r="BQ710" s="299"/>
      <c r="BR710" s="299"/>
      <c r="BS710" s="299"/>
      <c r="BT710" s="299"/>
      <c r="BU710" s="299"/>
      <c r="BV710" s="299"/>
      <c r="BW710" s="299"/>
      <c r="BX710" s="299"/>
      <c r="BY710" s="299"/>
      <c r="BZ710" s="299"/>
      <c r="CA710" s="299"/>
    </row>
    <row r="711" spans="1:79" x14ac:dyDescent="0.25">
      <c r="A711" s="299"/>
      <c r="B711" s="299"/>
      <c r="C711" s="299"/>
      <c r="D711" s="299"/>
      <c r="E711" s="299"/>
      <c r="F711" s="299"/>
      <c r="G711" s="299"/>
      <c r="H711" s="299"/>
      <c r="I711" s="299"/>
      <c r="J711" s="299"/>
      <c r="K711" s="299"/>
      <c r="L711" s="299"/>
      <c r="M711" s="299"/>
      <c r="N711" s="299"/>
      <c r="O711" s="299"/>
      <c r="P711" s="299"/>
      <c r="Q711" s="299"/>
      <c r="R711" s="299"/>
      <c r="S711" s="299"/>
      <c r="T711" s="299"/>
      <c r="U711" s="299"/>
      <c r="V711" s="299"/>
      <c r="W711" s="299"/>
      <c r="X711" s="299"/>
      <c r="Y711" s="299"/>
      <c r="Z711" s="299"/>
      <c r="AA711" s="299"/>
      <c r="AB711" s="299"/>
      <c r="AC711" s="299"/>
      <c r="AD711" s="299"/>
      <c r="AE711" s="299"/>
      <c r="AF711" s="299"/>
      <c r="AG711" s="299"/>
      <c r="AH711" s="299"/>
      <c r="AI711" s="299"/>
      <c r="AJ711" s="299"/>
      <c r="AK711" s="299"/>
      <c r="AL711" s="299"/>
      <c r="AM711" s="299"/>
      <c r="AN711" s="299"/>
      <c r="AO711" s="299"/>
      <c r="AP711" s="299"/>
      <c r="AQ711" s="299"/>
      <c r="AR711" s="299"/>
      <c r="AS711" s="299"/>
      <c r="AT711" s="299"/>
      <c r="AU711" s="299"/>
      <c r="AV711" s="299"/>
      <c r="AW711" s="299"/>
      <c r="AX711" s="299"/>
      <c r="AY711" s="299"/>
      <c r="AZ711" s="299"/>
      <c r="BA711" s="299"/>
      <c r="BB711" s="299"/>
      <c r="BC711" s="299"/>
      <c r="BD711" s="299"/>
      <c r="BE711" s="299"/>
      <c r="BF711" s="299"/>
      <c r="BG711" s="299"/>
      <c r="BH711" s="299"/>
      <c r="BI711" s="299"/>
      <c r="BJ711" s="299"/>
      <c r="BK711" s="299"/>
      <c r="BL711" s="299"/>
      <c r="BM711" s="299"/>
      <c r="BN711" s="299"/>
      <c r="BO711" s="299"/>
      <c r="BP711" s="299"/>
      <c r="BQ711" s="299"/>
      <c r="BR711" s="299"/>
      <c r="BS711" s="299"/>
      <c r="BT711" s="299"/>
      <c r="BU711" s="299"/>
      <c r="BV711" s="299"/>
      <c r="BW711" s="299"/>
      <c r="BX711" s="299"/>
      <c r="BY711" s="299"/>
      <c r="BZ711" s="299"/>
      <c r="CA711" s="299"/>
    </row>
    <row r="712" spans="1:79" x14ac:dyDescent="0.25">
      <c r="A712" s="299"/>
      <c r="B712" s="299"/>
      <c r="C712" s="299"/>
      <c r="D712" s="299"/>
      <c r="E712" s="299"/>
      <c r="F712" s="299"/>
      <c r="G712" s="299"/>
      <c r="H712" s="299"/>
      <c r="I712" s="299"/>
      <c r="J712" s="299"/>
      <c r="K712" s="299"/>
      <c r="L712" s="299"/>
      <c r="M712" s="299"/>
      <c r="N712" s="299"/>
      <c r="O712" s="299"/>
      <c r="P712" s="299"/>
      <c r="Q712" s="299"/>
      <c r="R712" s="299"/>
      <c r="S712" s="299"/>
      <c r="T712" s="299"/>
      <c r="U712" s="299"/>
      <c r="V712" s="299"/>
      <c r="W712" s="299"/>
      <c r="X712" s="299"/>
      <c r="Y712" s="299"/>
      <c r="Z712" s="299"/>
      <c r="AA712" s="299"/>
      <c r="AB712" s="299"/>
      <c r="AC712" s="299"/>
      <c r="AD712" s="299"/>
      <c r="AE712" s="299"/>
      <c r="AF712" s="299"/>
      <c r="AG712" s="299"/>
      <c r="AH712" s="299"/>
      <c r="AI712" s="299"/>
      <c r="AJ712" s="299"/>
      <c r="AK712" s="299"/>
      <c r="AL712" s="299"/>
      <c r="AM712" s="299"/>
      <c r="AN712" s="299"/>
      <c r="AO712" s="299"/>
      <c r="AP712" s="299"/>
      <c r="AQ712" s="299"/>
      <c r="AR712" s="299"/>
      <c r="AS712" s="299"/>
      <c r="AT712" s="299"/>
      <c r="AU712" s="299"/>
      <c r="AV712" s="299"/>
      <c r="AW712" s="299"/>
      <c r="AX712" s="299"/>
      <c r="AY712" s="299"/>
      <c r="AZ712" s="299"/>
      <c r="BA712" s="299"/>
      <c r="BB712" s="299"/>
      <c r="BC712" s="299"/>
      <c r="BD712" s="299"/>
      <c r="BE712" s="299"/>
      <c r="BF712" s="299"/>
      <c r="BG712" s="299"/>
      <c r="BH712" s="299"/>
      <c r="BI712" s="299"/>
      <c r="BJ712" s="299"/>
      <c r="BK712" s="299"/>
      <c r="BL712" s="299"/>
      <c r="BM712" s="299"/>
      <c r="BN712" s="299"/>
      <c r="BO712" s="299"/>
      <c r="BP712" s="299"/>
      <c r="BQ712" s="299"/>
      <c r="BR712" s="299"/>
      <c r="BS712" s="299"/>
      <c r="BT712" s="299"/>
      <c r="BU712" s="299"/>
      <c r="BV712" s="299"/>
      <c r="BW712" s="299"/>
      <c r="BX712" s="299"/>
      <c r="BY712" s="299"/>
      <c r="BZ712" s="299"/>
      <c r="CA712" s="299"/>
    </row>
    <row r="713" spans="1:79" x14ac:dyDescent="0.25">
      <c r="A713" s="299"/>
      <c r="B713" s="299"/>
      <c r="C713" s="299"/>
      <c r="D713" s="299"/>
      <c r="E713" s="299"/>
      <c r="F713" s="299"/>
      <c r="G713" s="299"/>
      <c r="H713" s="299"/>
      <c r="I713" s="299"/>
      <c r="J713" s="299"/>
      <c r="K713" s="299"/>
      <c r="L713" s="299"/>
      <c r="M713" s="299"/>
      <c r="N713" s="299"/>
      <c r="O713" s="299"/>
      <c r="P713" s="299"/>
      <c r="Q713" s="299"/>
      <c r="R713" s="299"/>
      <c r="S713" s="299"/>
      <c r="T713" s="299"/>
      <c r="U713" s="299"/>
      <c r="V713" s="299"/>
      <c r="W713" s="299"/>
      <c r="X713" s="299"/>
      <c r="Y713" s="299"/>
      <c r="Z713" s="299"/>
      <c r="AA713" s="299"/>
      <c r="AB713" s="299"/>
      <c r="AC713" s="299"/>
      <c r="AD713" s="299"/>
      <c r="AE713" s="299"/>
      <c r="AF713" s="299"/>
      <c r="AG713" s="299"/>
      <c r="AH713" s="299"/>
      <c r="AI713" s="299"/>
      <c r="AJ713" s="299"/>
      <c r="AK713" s="299"/>
      <c r="AL713" s="299"/>
      <c r="AM713" s="299"/>
      <c r="AN713" s="299"/>
      <c r="AO713" s="299"/>
      <c r="AP713" s="299"/>
      <c r="AQ713" s="299"/>
      <c r="AR713" s="299"/>
      <c r="AS713" s="299"/>
      <c r="AT713" s="299"/>
      <c r="AU713" s="299"/>
      <c r="AV713" s="299"/>
      <c r="AW713" s="299"/>
      <c r="AX713" s="299"/>
      <c r="AY713" s="299"/>
      <c r="AZ713" s="299"/>
      <c r="BA713" s="299"/>
      <c r="BB713" s="299"/>
      <c r="BC713" s="299"/>
      <c r="BD713" s="299"/>
      <c r="BE713" s="299"/>
      <c r="BF713" s="299"/>
      <c r="BG713" s="299"/>
      <c r="BH713" s="299"/>
      <c r="BI713" s="299"/>
      <c r="BJ713" s="299"/>
      <c r="BK713" s="299"/>
      <c r="BL713" s="299"/>
      <c r="BM713" s="299"/>
      <c r="BN713" s="299"/>
      <c r="BO713" s="299"/>
      <c r="BP713" s="299"/>
      <c r="BQ713" s="299"/>
      <c r="BR713" s="299"/>
      <c r="BS713" s="299"/>
      <c r="BT713" s="299"/>
      <c r="BU713" s="299"/>
      <c r="BV713" s="299"/>
      <c r="BW713" s="299"/>
      <c r="BX713" s="299"/>
      <c r="BY713" s="299"/>
      <c r="BZ713" s="299"/>
      <c r="CA713" s="299"/>
    </row>
    <row r="714" spans="1:79" x14ac:dyDescent="0.25">
      <c r="A714" s="299"/>
      <c r="B714" s="299"/>
      <c r="C714" s="299"/>
      <c r="D714" s="299"/>
      <c r="E714" s="299"/>
      <c r="F714" s="299"/>
      <c r="G714" s="299"/>
      <c r="H714" s="299"/>
      <c r="I714" s="299"/>
      <c r="J714" s="299"/>
      <c r="K714" s="299"/>
      <c r="L714" s="299"/>
      <c r="M714" s="299"/>
      <c r="N714" s="299"/>
      <c r="O714" s="299"/>
      <c r="P714" s="299"/>
      <c r="Q714" s="299"/>
      <c r="R714" s="299"/>
      <c r="S714" s="299"/>
      <c r="T714" s="299"/>
      <c r="U714" s="299"/>
      <c r="V714" s="299"/>
      <c r="W714" s="299"/>
      <c r="X714" s="299"/>
      <c r="Y714" s="299"/>
      <c r="Z714" s="299"/>
      <c r="AA714" s="299"/>
      <c r="AB714" s="299"/>
      <c r="AC714" s="299"/>
      <c r="AD714" s="299"/>
      <c r="AE714" s="299"/>
      <c r="AF714" s="299"/>
      <c r="AG714" s="299"/>
      <c r="AH714" s="299"/>
      <c r="AI714" s="299"/>
      <c r="AJ714" s="299"/>
      <c r="AK714" s="299"/>
      <c r="AL714" s="299"/>
      <c r="AM714" s="299"/>
      <c r="AN714" s="299"/>
      <c r="AO714" s="299"/>
      <c r="AP714" s="299"/>
      <c r="AQ714" s="299"/>
      <c r="AR714" s="299"/>
      <c r="AS714" s="299"/>
      <c r="AT714" s="299"/>
      <c r="AU714" s="299"/>
      <c r="AV714" s="299"/>
      <c r="AW714" s="299"/>
      <c r="AX714" s="299"/>
      <c r="AY714" s="299"/>
      <c r="AZ714" s="299"/>
      <c r="BA714" s="299"/>
      <c r="BB714" s="299"/>
      <c r="BC714" s="299"/>
      <c r="BD714" s="299"/>
      <c r="BE714" s="299"/>
      <c r="BF714" s="299"/>
      <c r="BG714" s="299"/>
      <c r="BH714" s="299"/>
      <c r="BI714" s="299"/>
      <c r="BJ714" s="299"/>
      <c r="BK714" s="299"/>
      <c r="BL714" s="299"/>
      <c r="BM714" s="299"/>
      <c r="BN714" s="299"/>
      <c r="BO714" s="299"/>
      <c r="BP714" s="299"/>
      <c r="BQ714" s="299"/>
      <c r="BR714" s="299"/>
      <c r="BS714" s="299"/>
      <c r="BT714" s="299"/>
      <c r="BU714" s="299"/>
      <c r="BV714" s="299"/>
      <c r="BW714" s="299"/>
      <c r="BX714" s="299"/>
      <c r="BY714" s="299"/>
      <c r="BZ714" s="299"/>
      <c r="CA714" s="299"/>
    </row>
    <row r="715" spans="1:79" x14ac:dyDescent="0.25">
      <c r="A715" s="299"/>
      <c r="B715" s="299"/>
      <c r="C715" s="299"/>
      <c r="D715" s="299"/>
      <c r="E715" s="299"/>
      <c r="F715" s="299"/>
      <c r="G715" s="299"/>
      <c r="H715" s="299"/>
      <c r="I715" s="299"/>
      <c r="J715" s="299"/>
      <c r="K715" s="299"/>
      <c r="L715" s="299"/>
      <c r="M715" s="299"/>
      <c r="N715" s="299"/>
      <c r="O715" s="299"/>
      <c r="P715" s="299"/>
      <c r="Q715" s="299"/>
      <c r="R715" s="299"/>
      <c r="S715" s="299"/>
      <c r="T715" s="299"/>
      <c r="U715" s="299"/>
      <c r="V715" s="299"/>
      <c r="W715" s="299"/>
      <c r="X715" s="299"/>
      <c r="Y715" s="299"/>
      <c r="Z715" s="299"/>
      <c r="AA715" s="299"/>
      <c r="AB715" s="299"/>
      <c r="AC715" s="299"/>
      <c r="AD715" s="299"/>
      <c r="AE715" s="299"/>
      <c r="AF715" s="299"/>
      <c r="AG715" s="299"/>
      <c r="AH715" s="299"/>
      <c r="AI715" s="299"/>
      <c r="AJ715" s="299"/>
      <c r="AK715" s="299"/>
      <c r="AL715" s="299"/>
      <c r="AM715" s="299"/>
      <c r="AN715" s="299"/>
      <c r="AO715" s="299"/>
      <c r="AP715" s="299"/>
      <c r="AQ715" s="299"/>
      <c r="AR715" s="299"/>
      <c r="AS715" s="299"/>
      <c r="AT715" s="299"/>
      <c r="AU715" s="299"/>
      <c r="AV715" s="299"/>
      <c r="AW715" s="299"/>
      <c r="AX715" s="299"/>
      <c r="AY715" s="299"/>
      <c r="AZ715" s="299"/>
      <c r="BA715" s="299"/>
      <c r="BB715" s="299"/>
      <c r="BC715" s="299"/>
      <c r="BD715" s="299"/>
      <c r="BE715" s="299"/>
      <c r="BF715" s="299"/>
      <c r="BG715" s="299"/>
      <c r="BH715" s="299"/>
      <c r="BI715" s="299"/>
      <c r="BJ715" s="299"/>
      <c r="BK715" s="299"/>
      <c r="BL715" s="299"/>
      <c r="BM715" s="299"/>
      <c r="BN715" s="299"/>
      <c r="BO715" s="299"/>
      <c r="BP715" s="299"/>
      <c r="BQ715" s="299"/>
      <c r="BR715" s="299"/>
      <c r="BS715" s="299"/>
      <c r="BT715" s="299"/>
      <c r="BU715" s="299"/>
      <c r="BV715" s="299"/>
      <c r="BW715" s="299"/>
      <c r="BX715" s="299"/>
      <c r="BY715" s="299"/>
      <c r="BZ715" s="299"/>
      <c r="CA715" s="299"/>
    </row>
    <row r="716" spans="1:79" x14ac:dyDescent="0.25">
      <c r="A716" s="299"/>
      <c r="B716" s="299"/>
      <c r="C716" s="299"/>
      <c r="D716" s="299"/>
      <c r="E716" s="299"/>
      <c r="F716" s="299"/>
      <c r="G716" s="299"/>
      <c r="H716" s="299"/>
      <c r="I716" s="299"/>
      <c r="J716" s="299"/>
      <c r="K716" s="299"/>
      <c r="L716" s="299"/>
      <c r="M716" s="299"/>
      <c r="N716" s="299"/>
      <c r="O716" s="299"/>
      <c r="P716" s="299"/>
      <c r="Q716" s="299"/>
      <c r="R716" s="299"/>
      <c r="S716" s="299"/>
      <c r="T716" s="299"/>
      <c r="U716" s="299"/>
      <c r="V716" s="299"/>
      <c r="W716" s="299"/>
      <c r="X716" s="299"/>
      <c r="Y716" s="299"/>
      <c r="Z716" s="299"/>
      <c r="AA716" s="299"/>
      <c r="AB716" s="299"/>
      <c r="AC716" s="299"/>
      <c r="AD716" s="299"/>
      <c r="AE716" s="299"/>
      <c r="AF716" s="299"/>
      <c r="AG716" s="299"/>
      <c r="AH716" s="299"/>
      <c r="AI716" s="299"/>
      <c r="AJ716" s="299"/>
      <c r="AK716" s="299"/>
      <c r="AL716" s="299"/>
      <c r="AM716" s="299"/>
      <c r="AN716" s="299"/>
      <c r="AO716" s="299"/>
      <c r="AP716" s="299"/>
      <c r="AQ716" s="299"/>
      <c r="AR716" s="299"/>
      <c r="AS716" s="299"/>
      <c r="AT716" s="299"/>
      <c r="AU716" s="299"/>
      <c r="AV716" s="299"/>
      <c r="AW716" s="299"/>
      <c r="AX716" s="299"/>
      <c r="AY716" s="299"/>
      <c r="AZ716" s="299"/>
      <c r="BA716" s="299"/>
      <c r="BB716" s="299"/>
      <c r="BC716" s="299"/>
      <c r="BD716" s="299"/>
      <c r="BE716" s="299"/>
      <c r="BF716" s="299"/>
      <c r="BG716" s="299"/>
      <c r="BH716" s="299"/>
      <c r="BI716" s="299"/>
      <c r="BJ716" s="299"/>
      <c r="BK716" s="299"/>
      <c r="BL716" s="299"/>
      <c r="BM716" s="299"/>
      <c r="BN716" s="299"/>
      <c r="BO716" s="299"/>
      <c r="BP716" s="299"/>
      <c r="BQ716" s="299"/>
      <c r="BR716" s="299"/>
      <c r="BS716" s="299"/>
      <c r="BT716" s="299"/>
      <c r="BU716" s="299"/>
      <c r="BV716" s="299"/>
      <c r="BW716" s="299"/>
      <c r="BX716" s="299"/>
      <c r="BY716" s="299"/>
      <c r="BZ716" s="299"/>
      <c r="CA716" s="299"/>
    </row>
    <row r="717" spans="1:79" x14ac:dyDescent="0.25">
      <c r="A717" s="299"/>
      <c r="B717" s="299"/>
      <c r="C717" s="299"/>
      <c r="D717" s="299"/>
      <c r="E717" s="299"/>
      <c r="F717" s="299"/>
      <c r="G717" s="299"/>
      <c r="H717" s="299"/>
      <c r="I717" s="299"/>
      <c r="J717" s="299"/>
      <c r="K717" s="299"/>
      <c r="L717" s="299"/>
      <c r="M717" s="299"/>
      <c r="N717" s="299"/>
      <c r="O717" s="299"/>
      <c r="P717" s="299"/>
      <c r="Q717" s="299"/>
      <c r="R717" s="299"/>
      <c r="S717" s="299"/>
      <c r="T717" s="299"/>
      <c r="U717" s="299"/>
      <c r="V717" s="299"/>
      <c r="W717" s="299"/>
      <c r="X717" s="299"/>
      <c r="Y717" s="299"/>
      <c r="Z717" s="299"/>
      <c r="AA717" s="299"/>
      <c r="AB717" s="299"/>
      <c r="AC717" s="299"/>
      <c r="AD717" s="299"/>
      <c r="AE717" s="299"/>
      <c r="AF717" s="299"/>
      <c r="AG717" s="299"/>
      <c r="AH717" s="299"/>
      <c r="AI717" s="299"/>
      <c r="AJ717" s="299"/>
      <c r="AK717" s="299"/>
      <c r="AL717" s="299"/>
      <c r="AM717" s="299"/>
      <c r="AN717" s="299"/>
      <c r="AO717" s="299"/>
      <c r="AP717" s="299"/>
      <c r="AQ717" s="299"/>
      <c r="AR717" s="299"/>
      <c r="AS717" s="299"/>
      <c r="AT717" s="299"/>
      <c r="AU717" s="299"/>
      <c r="AV717" s="299"/>
      <c r="AW717" s="299"/>
      <c r="AX717" s="299"/>
      <c r="AY717" s="299"/>
      <c r="AZ717" s="299"/>
      <c r="BA717" s="299"/>
      <c r="BB717" s="299"/>
      <c r="BC717" s="299"/>
      <c r="BD717" s="299"/>
      <c r="BE717" s="299"/>
      <c r="BF717" s="299"/>
      <c r="BG717" s="299"/>
      <c r="BH717" s="299"/>
      <c r="BI717" s="299"/>
      <c r="BJ717" s="299"/>
      <c r="BK717" s="299"/>
      <c r="BL717" s="299"/>
      <c r="BM717" s="299"/>
      <c r="BN717" s="299"/>
      <c r="BO717" s="299"/>
      <c r="BP717" s="299"/>
      <c r="BQ717" s="299"/>
      <c r="BR717" s="299"/>
      <c r="BS717" s="299"/>
      <c r="BT717" s="299"/>
      <c r="BU717" s="299"/>
      <c r="BV717" s="299"/>
      <c r="BW717" s="299"/>
      <c r="BX717" s="299"/>
      <c r="BY717" s="299"/>
      <c r="BZ717" s="299"/>
      <c r="CA717" s="299"/>
    </row>
    <row r="718" spans="1:79" x14ac:dyDescent="0.25">
      <c r="A718" s="299"/>
      <c r="B718" s="299"/>
      <c r="C718" s="299"/>
      <c r="D718" s="299"/>
      <c r="E718" s="299"/>
      <c r="F718" s="299"/>
      <c r="G718" s="299"/>
      <c r="H718" s="299"/>
      <c r="I718" s="299"/>
      <c r="J718" s="299"/>
      <c r="K718" s="299"/>
      <c r="L718" s="299"/>
      <c r="M718" s="299"/>
      <c r="N718" s="299"/>
      <c r="O718" s="299"/>
      <c r="P718" s="299"/>
      <c r="Q718" s="299"/>
      <c r="R718" s="299"/>
      <c r="S718" s="299"/>
      <c r="T718" s="299"/>
      <c r="U718" s="299"/>
      <c r="V718" s="299"/>
      <c r="W718" s="299"/>
      <c r="X718" s="299"/>
      <c r="Y718" s="299"/>
      <c r="Z718" s="299"/>
      <c r="AA718" s="299"/>
      <c r="AB718" s="299"/>
      <c r="AC718" s="299"/>
      <c r="AD718" s="299"/>
      <c r="AE718" s="299"/>
      <c r="AF718" s="299"/>
      <c r="AG718" s="299"/>
      <c r="AH718" s="299"/>
      <c r="AI718" s="299"/>
      <c r="AJ718" s="299"/>
      <c r="AK718" s="299"/>
      <c r="AL718" s="299"/>
      <c r="AM718" s="299"/>
      <c r="AN718" s="299"/>
      <c r="AO718" s="299"/>
      <c r="AP718" s="299"/>
      <c r="AQ718" s="299"/>
      <c r="AR718" s="299"/>
      <c r="AS718" s="299"/>
      <c r="AT718" s="299"/>
      <c r="AU718" s="299"/>
      <c r="AV718" s="299"/>
      <c r="AW718" s="299"/>
      <c r="AX718" s="299"/>
      <c r="AY718" s="299"/>
      <c r="AZ718" s="299"/>
      <c r="BA718" s="299"/>
      <c r="BB718" s="299"/>
      <c r="BC718" s="299"/>
      <c r="BD718" s="299"/>
      <c r="BE718" s="299"/>
      <c r="BF718" s="299"/>
      <c r="BG718" s="299"/>
      <c r="BH718" s="299"/>
      <c r="BI718" s="299"/>
      <c r="BJ718" s="299"/>
      <c r="BK718" s="299"/>
      <c r="BL718" s="299"/>
      <c r="BM718" s="299"/>
      <c r="BN718" s="299"/>
      <c r="BO718" s="299"/>
      <c r="BP718" s="299"/>
      <c r="BQ718" s="299"/>
      <c r="BR718" s="299"/>
      <c r="BS718" s="299"/>
      <c r="BT718" s="299"/>
      <c r="BU718" s="299"/>
      <c r="BV718" s="299"/>
      <c r="BW718" s="299"/>
      <c r="BX718" s="299"/>
      <c r="BY718" s="299"/>
      <c r="BZ718" s="299"/>
      <c r="CA718" s="299"/>
    </row>
    <row r="719" spans="1:79" x14ac:dyDescent="0.25">
      <c r="A719" s="299"/>
      <c r="B719" s="299"/>
      <c r="C719" s="299"/>
      <c r="D719" s="299"/>
      <c r="E719" s="299"/>
      <c r="F719" s="299"/>
      <c r="G719" s="299"/>
      <c r="H719" s="299"/>
      <c r="I719" s="299"/>
      <c r="J719" s="299"/>
      <c r="K719" s="299"/>
      <c r="L719" s="299"/>
      <c r="M719" s="299"/>
      <c r="N719" s="299"/>
      <c r="O719" s="299"/>
      <c r="P719" s="299"/>
      <c r="Q719" s="299"/>
      <c r="R719" s="299"/>
      <c r="S719" s="299"/>
      <c r="T719" s="299"/>
      <c r="U719" s="299"/>
      <c r="V719" s="299"/>
      <c r="W719" s="299"/>
      <c r="X719" s="299"/>
      <c r="Y719" s="299"/>
      <c r="Z719" s="299"/>
      <c r="AA719" s="299"/>
      <c r="AB719" s="299"/>
      <c r="AC719" s="299"/>
      <c r="AD719" s="299"/>
      <c r="AE719" s="299"/>
      <c r="AF719" s="299"/>
      <c r="AG719" s="299"/>
      <c r="AH719" s="299"/>
      <c r="AI719" s="299"/>
      <c r="AJ719" s="299"/>
      <c r="AK719" s="299"/>
      <c r="AL719" s="299"/>
      <c r="AM719" s="299"/>
      <c r="AN719" s="299"/>
      <c r="AO719" s="299"/>
      <c r="AP719" s="299"/>
      <c r="AQ719" s="299"/>
      <c r="AR719" s="299"/>
      <c r="AS719" s="299"/>
      <c r="AT719" s="299"/>
      <c r="AU719" s="299"/>
      <c r="AV719" s="299"/>
      <c r="AW719" s="299"/>
      <c r="AX719" s="299"/>
      <c r="AY719" s="299"/>
      <c r="AZ719" s="299"/>
      <c r="BA719" s="299"/>
      <c r="BB719" s="299"/>
      <c r="BC719" s="299"/>
      <c r="BD719" s="299"/>
      <c r="BE719" s="299"/>
      <c r="BF719" s="299"/>
      <c r="BG719" s="299"/>
      <c r="BH719" s="299"/>
      <c r="BI719" s="299"/>
      <c r="BJ719" s="299"/>
      <c r="BK719" s="299"/>
      <c r="BL719" s="299"/>
      <c r="BM719" s="299"/>
      <c r="BN719" s="299"/>
      <c r="BO719" s="299"/>
      <c r="BP719" s="299"/>
      <c r="BQ719" s="299"/>
      <c r="BR719" s="299"/>
      <c r="BS719" s="299"/>
      <c r="BT719" s="299"/>
      <c r="BU719" s="299"/>
      <c r="BV719" s="299"/>
      <c r="BW719" s="299"/>
      <c r="BX719" s="299"/>
      <c r="BY719" s="299"/>
      <c r="BZ719" s="299"/>
      <c r="CA719" s="299"/>
    </row>
    <row r="720" spans="1:79" x14ac:dyDescent="0.25">
      <c r="A720" s="299"/>
      <c r="B720" s="299"/>
      <c r="C720" s="299"/>
      <c r="D720" s="299"/>
      <c r="E720" s="299"/>
      <c r="F720" s="299"/>
      <c r="G720" s="299"/>
      <c r="H720" s="299"/>
      <c r="I720" s="299"/>
      <c r="J720" s="299"/>
      <c r="K720" s="299"/>
      <c r="L720" s="299"/>
      <c r="M720" s="299"/>
      <c r="N720" s="299"/>
      <c r="O720" s="299"/>
      <c r="P720" s="299"/>
      <c r="Q720" s="299"/>
      <c r="R720" s="299"/>
      <c r="S720" s="299"/>
      <c r="T720" s="299"/>
      <c r="U720" s="299"/>
      <c r="V720" s="299"/>
      <c r="W720" s="299"/>
      <c r="X720" s="299"/>
      <c r="Y720" s="299"/>
      <c r="Z720" s="299"/>
      <c r="AA720" s="299"/>
      <c r="AB720" s="299"/>
      <c r="AC720" s="299"/>
      <c r="AD720" s="299"/>
      <c r="AE720" s="299"/>
      <c r="AF720" s="299"/>
      <c r="AG720" s="299"/>
      <c r="AH720" s="299"/>
      <c r="AI720" s="299"/>
      <c r="AJ720" s="299"/>
      <c r="AK720" s="299"/>
      <c r="AL720" s="299"/>
      <c r="AM720" s="299"/>
      <c r="AN720" s="299"/>
      <c r="AO720" s="299"/>
      <c r="AP720" s="299"/>
      <c r="AQ720" s="299"/>
      <c r="AR720" s="299"/>
      <c r="AS720" s="299"/>
      <c r="AT720" s="299"/>
      <c r="AU720" s="299"/>
      <c r="AV720" s="299"/>
      <c r="AW720" s="299"/>
      <c r="AX720" s="299"/>
      <c r="AY720" s="299"/>
      <c r="AZ720" s="299"/>
      <c r="BA720" s="299"/>
      <c r="BB720" s="299"/>
      <c r="BC720" s="299"/>
      <c r="BD720" s="299"/>
      <c r="BE720" s="299"/>
      <c r="BF720" s="299"/>
      <c r="BG720" s="299"/>
      <c r="BH720" s="299"/>
      <c r="BI720" s="299"/>
      <c r="BJ720" s="299"/>
      <c r="BK720" s="299"/>
      <c r="BL720" s="299"/>
      <c r="BM720" s="299"/>
      <c r="BN720" s="299"/>
      <c r="BO720" s="299"/>
      <c r="BP720" s="299"/>
      <c r="BQ720" s="299"/>
      <c r="BR720" s="299"/>
      <c r="BS720" s="299"/>
      <c r="BT720" s="299"/>
      <c r="BU720" s="299"/>
      <c r="BV720" s="299"/>
      <c r="BW720" s="299"/>
      <c r="BX720" s="299"/>
      <c r="BY720" s="299"/>
      <c r="BZ720" s="299"/>
      <c r="CA720" s="299"/>
    </row>
    <row r="721" spans="1:79" x14ac:dyDescent="0.25">
      <c r="A721" s="299"/>
      <c r="B721" s="299"/>
      <c r="C721" s="299"/>
      <c r="D721" s="299"/>
      <c r="E721" s="299"/>
      <c r="F721" s="299"/>
      <c r="G721" s="299"/>
      <c r="H721" s="299"/>
      <c r="I721" s="299"/>
      <c r="J721" s="299"/>
      <c r="K721" s="299"/>
      <c r="L721" s="299"/>
      <c r="M721" s="299"/>
      <c r="N721" s="299"/>
      <c r="O721" s="299"/>
      <c r="P721" s="299"/>
      <c r="Q721" s="299"/>
      <c r="R721" s="299"/>
      <c r="S721" s="299"/>
      <c r="T721" s="299"/>
      <c r="U721" s="299"/>
      <c r="V721" s="299"/>
      <c r="W721" s="299"/>
      <c r="X721" s="299"/>
      <c r="Y721" s="299"/>
      <c r="Z721" s="299"/>
      <c r="AA721" s="299"/>
      <c r="AB721" s="299"/>
      <c r="AC721" s="299"/>
      <c r="AD721" s="299"/>
      <c r="AE721" s="299"/>
      <c r="AF721" s="299"/>
      <c r="AG721" s="299"/>
      <c r="AH721" s="299"/>
      <c r="AI721" s="299"/>
      <c r="AJ721" s="299"/>
      <c r="AK721" s="299"/>
      <c r="AL721" s="299"/>
      <c r="AM721" s="299"/>
      <c r="AN721" s="299"/>
      <c r="AO721" s="299"/>
      <c r="AP721" s="299"/>
      <c r="AQ721" s="299"/>
      <c r="AR721" s="299"/>
      <c r="AS721" s="299"/>
      <c r="AT721" s="299"/>
      <c r="AU721" s="299"/>
      <c r="AV721" s="299"/>
      <c r="AW721" s="299"/>
      <c r="AX721" s="299"/>
      <c r="AY721" s="299"/>
      <c r="AZ721" s="299"/>
      <c r="BA721" s="299"/>
      <c r="BB721" s="299"/>
      <c r="BC721" s="299"/>
      <c r="BD721" s="299"/>
      <c r="BE721" s="299"/>
      <c r="BF721" s="299"/>
      <c r="BG721" s="299"/>
      <c r="BH721" s="299"/>
      <c r="BI721" s="299"/>
      <c r="BJ721" s="299"/>
      <c r="BK721" s="299"/>
      <c r="BL721" s="299"/>
      <c r="BM721" s="299"/>
      <c r="BN721" s="299"/>
      <c r="BO721" s="299"/>
      <c r="BP721" s="299"/>
      <c r="BQ721" s="299"/>
      <c r="BR721" s="299"/>
      <c r="BS721" s="299"/>
      <c r="BT721" s="299"/>
      <c r="BU721" s="299"/>
      <c r="BV721" s="299"/>
      <c r="BW721" s="299"/>
      <c r="BX721" s="299"/>
      <c r="BY721" s="299"/>
      <c r="BZ721" s="299"/>
      <c r="CA721" s="299"/>
    </row>
    <row r="722" spans="1:79" x14ac:dyDescent="0.25">
      <c r="A722" s="299"/>
      <c r="B722" s="299"/>
      <c r="C722" s="299"/>
      <c r="D722" s="299"/>
      <c r="E722" s="299"/>
      <c r="F722" s="299"/>
      <c r="G722" s="299"/>
      <c r="H722" s="299"/>
      <c r="I722" s="299"/>
      <c r="J722" s="299"/>
      <c r="K722" s="299"/>
      <c r="L722" s="299"/>
      <c r="M722" s="299"/>
      <c r="N722" s="299"/>
      <c r="O722" s="299"/>
      <c r="P722" s="299"/>
      <c r="Q722" s="299"/>
      <c r="R722" s="299"/>
      <c r="S722" s="299"/>
      <c r="T722" s="299"/>
      <c r="U722" s="299"/>
      <c r="V722" s="299"/>
      <c r="W722" s="299"/>
      <c r="X722" s="299"/>
      <c r="Y722" s="299"/>
      <c r="Z722" s="299"/>
      <c r="AA722" s="299"/>
      <c r="AB722" s="299"/>
      <c r="AC722" s="299"/>
      <c r="AD722" s="299"/>
      <c r="AE722" s="299"/>
      <c r="AF722" s="299"/>
      <c r="AG722" s="299"/>
      <c r="AH722" s="299"/>
      <c r="AI722" s="299"/>
      <c r="AJ722" s="299"/>
      <c r="AK722" s="299"/>
      <c r="AL722" s="299"/>
      <c r="AM722" s="299"/>
      <c r="AN722" s="299"/>
      <c r="AO722" s="299"/>
      <c r="AP722" s="299"/>
      <c r="AQ722" s="299"/>
      <c r="AR722" s="299"/>
      <c r="AS722" s="299"/>
      <c r="AT722" s="299"/>
      <c r="AU722" s="299"/>
      <c r="AV722" s="299"/>
      <c r="AW722" s="299"/>
      <c r="AX722" s="299"/>
      <c r="AY722" s="299"/>
      <c r="AZ722" s="299"/>
      <c r="BA722" s="299"/>
      <c r="BB722" s="299"/>
      <c r="BC722" s="299"/>
      <c r="BD722" s="299"/>
      <c r="BE722" s="299"/>
      <c r="BF722" s="299"/>
      <c r="BG722" s="299"/>
      <c r="BH722" s="299"/>
      <c r="BI722" s="299"/>
      <c r="BJ722" s="299"/>
      <c r="BK722" s="299"/>
      <c r="BL722" s="299"/>
      <c r="BM722" s="299"/>
      <c r="BN722" s="299"/>
      <c r="BO722" s="299"/>
      <c r="BP722" s="299"/>
      <c r="BQ722" s="299"/>
      <c r="BR722" s="299"/>
      <c r="BS722" s="299"/>
      <c r="BT722" s="299"/>
      <c r="BU722" s="299"/>
      <c r="BV722" s="299"/>
      <c r="BW722" s="299"/>
      <c r="BX722" s="299"/>
      <c r="BY722" s="299"/>
      <c r="BZ722" s="299"/>
      <c r="CA722" s="299"/>
    </row>
    <row r="723" spans="1:79" x14ac:dyDescent="0.25">
      <c r="A723" s="299"/>
      <c r="B723" s="299"/>
      <c r="C723" s="299"/>
      <c r="D723" s="299"/>
      <c r="E723" s="299"/>
      <c r="F723" s="299"/>
      <c r="G723" s="299"/>
      <c r="H723" s="299"/>
      <c r="I723" s="299"/>
      <c r="J723" s="299"/>
      <c r="K723" s="299"/>
      <c r="L723" s="299"/>
      <c r="M723" s="299"/>
      <c r="N723" s="299"/>
      <c r="O723" s="299"/>
      <c r="P723" s="299"/>
      <c r="Q723" s="299"/>
      <c r="R723" s="299"/>
      <c r="S723" s="299"/>
      <c r="T723" s="299"/>
      <c r="U723" s="299"/>
      <c r="V723" s="299"/>
      <c r="W723" s="299"/>
      <c r="X723" s="299"/>
      <c r="Y723" s="299"/>
      <c r="Z723" s="299"/>
      <c r="AA723" s="299"/>
      <c r="AB723" s="299"/>
      <c r="AC723" s="299"/>
      <c r="AD723" s="299"/>
      <c r="AE723" s="299"/>
      <c r="AF723" s="299"/>
      <c r="AG723" s="299"/>
      <c r="AH723" s="299"/>
      <c r="AI723" s="299"/>
      <c r="AJ723" s="299"/>
      <c r="AK723" s="299"/>
      <c r="AL723" s="299"/>
      <c r="AM723" s="299"/>
      <c r="AN723" s="299"/>
      <c r="AO723" s="299"/>
      <c r="AP723" s="299"/>
      <c r="AQ723" s="299"/>
      <c r="AR723" s="299"/>
      <c r="AS723" s="299"/>
      <c r="AT723" s="299"/>
      <c r="AU723" s="299"/>
      <c r="AV723" s="299"/>
      <c r="AW723" s="299"/>
      <c r="AX723" s="299"/>
      <c r="AY723" s="299"/>
      <c r="AZ723" s="299"/>
      <c r="BA723" s="299"/>
      <c r="BB723" s="299"/>
      <c r="BC723" s="299"/>
      <c r="BD723" s="299"/>
      <c r="BE723" s="299"/>
      <c r="BF723" s="299"/>
      <c r="BG723" s="299"/>
      <c r="BH723" s="299"/>
      <c r="BI723" s="299"/>
      <c r="BJ723" s="299"/>
      <c r="BK723" s="299"/>
      <c r="BL723" s="299"/>
      <c r="BM723" s="299"/>
      <c r="BN723" s="299"/>
      <c r="BO723" s="299"/>
      <c r="BP723" s="299"/>
      <c r="BQ723" s="299"/>
      <c r="BR723" s="299"/>
      <c r="BS723" s="299"/>
      <c r="BT723" s="299"/>
      <c r="BU723" s="299"/>
      <c r="BV723" s="299"/>
      <c r="BW723" s="299"/>
      <c r="BX723" s="299"/>
      <c r="BY723" s="299"/>
      <c r="BZ723" s="299"/>
      <c r="CA723" s="299"/>
    </row>
    <row r="724" spans="1:79" x14ac:dyDescent="0.25">
      <c r="A724" s="299"/>
      <c r="B724" s="299"/>
      <c r="C724" s="299"/>
      <c r="D724" s="299"/>
      <c r="E724" s="299"/>
      <c r="F724" s="299"/>
      <c r="G724" s="299"/>
      <c r="H724" s="299"/>
      <c r="I724" s="299"/>
      <c r="J724" s="299"/>
      <c r="K724" s="299"/>
      <c r="L724" s="299"/>
      <c r="M724" s="299"/>
      <c r="N724" s="299"/>
      <c r="O724" s="299"/>
      <c r="P724" s="299"/>
      <c r="Q724" s="299"/>
      <c r="R724" s="299"/>
      <c r="S724" s="299"/>
      <c r="T724" s="299"/>
      <c r="U724" s="299"/>
      <c r="V724" s="299"/>
      <c r="W724" s="299"/>
      <c r="X724" s="299"/>
      <c r="Y724" s="299"/>
      <c r="Z724" s="299"/>
      <c r="AA724" s="299"/>
      <c r="AB724" s="299"/>
      <c r="AC724" s="299"/>
      <c r="AD724" s="299"/>
      <c r="AE724" s="299"/>
      <c r="AF724" s="299"/>
      <c r="AG724" s="299"/>
      <c r="AH724" s="299"/>
      <c r="AI724" s="299"/>
      <c r="AJ724" s="299"/>
      <c r="AK724" s="299"/>
      <c r="AL724" s="299"/>
      <c r="AM724" s="299"/>
      <c r="AN724" s="299"/>
      <c r="AO724" s="299"/>
      <c r="AP724" s="299"/>
      <c r="AQ724" s="299"/>
      <c r="AR724" s="299"/>
      <c r="AS724" s="299"/>
      <c r="AT724" s="299"/>
      <c r="AU724" s="299"/>
      <c r="AV724" s="299"/>
      <c r="AW724" s="299"/>
      <c r="AX724" s="299"/>
      <c r="AY724" s="299"/>
      <c r="AZ724" s="299"/>
      <c r="BA724" s="299"/>
      <c r="BB724" s="299"/>
      <c r="BC724" s="299"/>
      <c r="BD724" s="299"/>
      <c r="BE724" s="299"/>
      <c r="BF724" s="299"/>
      <c r="BG724" s="299"/>
      <c r="BH724" s="299"/>
      <c r="BI724" s="299"/>
      <c r="BJ724" s="299"/>
      <c r="BK724" s="299"/>
      <c r="BL724" s="299"/>
      <c r="BM724" s="299"/>
      <c r="BN724" s="299"/>
      <c r="BO724" s="299"/>
      <c r="BP724" s="299"/>
      <c r="BQ724" s="299"/>
      <c r="BR724" s="299"/>
      <c r="BS724" s="299"/>
      <c r="BT724" s="299"/>
      <c r="BU724" s="299"/>
      <c r="BV724" s="299"/>
      <c r="BW724" s="299"/>
      <c r="BX724" s="299"/>
      <c r="BY724" s="299"/>
      <c r="BZ724" s="299"/>
      <c r="CA724" s="299"/>
    </row>
    <row r="725" spans="1:79" x14ac:dyDescent="0.25">
      <c r="A725" s="299"/>
      <c r="B725" s="299"/>
      <c r="C725" s="299"/>
      <c r="D725" s="299"/>
      <c r="E725" s="299"/>
      <c r="F725" s="299"/>
      <c r="G725" s="299"/>
      <c r="H725" s="299"/>
      <c r="I725" s="299"/>
      <c r="J725" s="299"/>
      <c r="K725" s="299"/>
      <c r="L725" s="299"/>
      <c r="M725" s="299"/>
      <c r="N725" s="299"/>
      <c r="O725" s="299"/>
      <c r="P725" s="299"/>
      <c r="Q725" s="299"/>
      <c r="R725" s="299"/>
      <c r="S725" s="299"/>
      <c r="T725" s="299"/>
      <c r="U725" s="299"/>
      <c r="V725" s="299"/>
      <c r="W725" s="299"/>
      <c r="X725" s="299"/>
      <c r="Y725" s="299"/>
      <c r="Z725" s="299"/>
      <c r="AA725" s="299"/>
      <c r="AB725" s="299"/>
      <c r="AC725" s="299"/>
      <c r="AD725" s="299"/>
      <c r="AE725" s="299"/>
      <c r="AF725" s="299"/>
      <c r="AG725" s="299"/>
      <c r="AH725" s="299"/>
      <c r="AI725" s="299"/>
      <c r="AJ725" s="299"/>
      <c r="AK725" s="299"/>
      <c r="AL725" s="299"/>
      <c r="AM725" s="299"/>
      <c r="AN725" s="299"/>
      <c r="AO725" s="299"/>
      <c r="AP725" s="299"/>
      <c r="AQ725" s="299"/>
      <c r="AR725" s="299"/>
      <c r="AS725" s="299"/>
      <c r="AT725" s="299"/>
      <c r="AU725" s="299"/>
      <c r="AV725" s="299"/>
      <c r="AW725" s="299"/>
      <c r="AX725" s="299"/>
      <c r="AY725" s="299"/>
      <c r="AZ725" s="299"/>
      <c r="BA725" s="299"/>
      <c r="BB725" s="299"/>
      <c r="BC725" s="299"/>
      <c r="BD725" s="299"/>
      <c r="BE725" s="299"/>
      <c r="BF725" s="299"/>
      <c r="BG725" s="299"/>
      <c r="BH725" s="299"/>
      <c r="BI725" s="299"/>
      <c r="BJ725" s="299"/>
      <c r="BK725" s="299"/>
      <c r="BL725" s="299"/>
      <c r="BM725" s="299"/>
      <c r="BN725" s="299"/>
      <c r="BO725" s="299"/>
      <c r="BP725" s="299"/>
      <c r="BQ725" s="299"/>
      <c r="BR725" s="299"/>
      <c r="BS725" s="299"/>
      <c r="BT725" s="299"/>
      <c r="BU725" s="299"/>
      <c r="BV725" s="299"/>
      <c r="BW725" s="299"/>
      <c r="BX725" s="299"/>
      <c r="BY725" s="299"/>
      <c r="BZ725" s="299"/>
      <c r="CA725" s="299"/>
    </row>
    <row r="726" spans="1:79" x14ac:dyDescent="0.25">
      <c r="A726" s="299"/>
      <c r="B726" s="299"/>
      <c r="C726" s="299"/>
      <c r="D726" s="299"/>
      <c r="E726" s="299"/>
      <c r="F726" s="299"/>
      <c r="G726" s="299"/>
      <c r="H726" s="299"/>
      <c r="I726" s="299"/>
      <c r="J726" s="299"/>
      <c r="K726" s="299"/>
      <c r="L726" s="299"/>
      <c r="M726" s="299"/>
      <c r="N726" s="299"/>
      <c r="O726" s="299"/>
      <c r="P726" s="299"/>
      <c r="Q726" s="299"/>
      <c r="R726" s="299"/>
      <c r="S726" s="299"/>
      <c r="T726" s="299"/>
      <c r="U726" s="299"/>
      <c r="V726" s="299"/>
      <c r="W726" s="299"/>
      <c r="X726" s="299"/>
      <c r="Y726" s="299"/>
      <c r="Z726" s="299"/>
      <c r="AA726" s="299"/>
      <c r="AB726" s="299"/>
      <c r="AC726" s="299"/>
      <c r="AD726" s="299"/>
      <c r="AE726" s="299"/>
      <c r="AF726" s="299"/>
      <c r="AG726" s="299"/>
      <c r="AH726" s="299"/>
      <c r="AI726" s="299"/>
      <c r="AJ726" s="299"/>
      <c r="AK726" s="299"/>
      <c r="AL726" s="299"/>
      <c r="AM726" s="299"/>
      <c r="AN726" s="299"/>
      <c r="AO726" s="299"/>
      <c r="AP726" s="299"/>
      <c r="AQ726" s="299"/>
      <c r="AR726" s="299"/>
      <c r="AS726" s="299"/>
      <c r="AT726" s="299"/>
      <c r="AU726" s="299"/>
      <c r="AV726" s="299"/>
      <c r="AW726" s="299"/>
      <c r="AX726" s="299"/>
      <c r="AY726" s="299"/>
      <c r="AZ726" s="299"/>
      <c r="BA726" s="299"/>
      <c r="BB726" s="299"/>
      <c r="BC726" s="299"/>
      <c r="BD726" s="299"/>
      <c r="BE726" s="299"/>
      <c r="BF726" s="299"/>
      <c r="BG726" s="299"/>
      <c r="BH726" s="299"/>
      <c r="BI726" s="299"/>
      <c r="BJ726" s="299"/>
      <c r="BK726" s="299"/>
      <c r="BL726" s="299"/>
      <c r="BM726" s="299"/>
      <c r="BN726" s="299"/>
      <c r="BO726" s="299"/>
      <c r="BP726" s="299"/>
      <c r="BQ726" s="299"/>
      <c r="BR726" s="299"/>
      <c r="BS726" s="299"/>
      <c r="BT726" s="299"/>
      <c r="BU726" s="299"/>
      <c r="BV726" s="299"/>
      <c r="BW726" s="299"/>
      <c r="BX726" s="299"/>
      <c r="BY726" s="299"/>
      <c r="BZ726" s="299"/>
      <c r="CA726" s="299"/>
    </row>
    <row r="727" spans="1:79" x14ac:dyDescent="0.25">
      <c r="A727" s="299"/>
      <c r="B727" s="299"/>
      <c r="C727" s="299"/>
      <c r="D727" s="299"/>
      <c r="E727" s="299"/>
      <c r="F727" s="299"/>
      <c r="G727" s="299"/>
      <c r="H727" s="299"/>
      <c r="I727" s="299"/>
      <c r="J727" s="299"/>
      <c r="K727" s="299"/>
      <c r="L727" s="299"/>
      <c r="M727" s="299"/>
      <c r="N727" s="299"/>
      <c r="O727" s="299"/>
      <c r="P727" s="299"/>
      <c r="Q727" s="299"/>
      <c r="R727" s="299"/>
      <c r="S727" s="299"/>
      <c r="T727" s="299"/>
      <c r="U727" s="299"/>
      <c r="V727" s="299"/>
      <c r="W727" s="299"/>
      <c r="X727" s="299"/>
      <c r="Y727" s="299"/>
      <c r="Z727" s="299"/>
      <c r="AA727" s="299"/>
      <c r="AB727" s="299"/>
      <c r="AC727" s="299"/>
      <c r="AD727" s="299"/>
      <c r="AE727" s="299"/>
      <c r="AF727" s="299"/>
      <c r="AG727" s="299"/>
      <c r="AH727" s="299"/>
      <c r="AI727" s="299"/>
      <c r="AJ727" s="299"/>
      <c r="AK727" s="299"/>
      <c r="AL727" s="299"/>
      <c r="AM727" s="299"/>
      <c r="AN727" s="299"/>
      <c r="AO727" s="299"/>
      <c r="AP727" s="299"/>
      <c r="AQ727" s="299"/>
      <c r="AR727" s="299"/>
      <c r="AS727" s="299"/>
      <c r="AT727" s="299"/>
      <c r="AU727" s="299"/>
      <c r="AV727" s="299"/>
      <c r="AW727" s="299"/>
      <c r="AX727" s="299"/>
      <c r="AY727" s="299"/>
      <c r="AZ727" s="299"/>
      <c r="BA727" s="299"/>
      <c r="BB727" s="299"/>
      <c r="BC727" s="299"/>
      <c r="BD727" s="299"/>
      <c r="BE727" s="299"/>
      <c r="BF727" s="299"/>
      <c r="BG727" s="299"/>
      <c r="BH727" s="299"/>
      <c r="BI727" s="299"/>
      <c r="BJ727" s="299"/>
      <c r="BK727" s="299"/>
      <c r="BL727" s="299"/>
      <c r="BM727" s="299"/>
      <c r="BN727" s="299"/>
      <c r="BO727" s="299"/>
      <c r="BP727" s="299"/>
      <c r="BQ727" s="299"/>
      <c r="BR727" s="299"/>
      <c r="BS727" s="299"/>
      <c r="BT727" s="299"/>
      <c r="BU727" s="299"/>
      <c r="BV727" s="299"/>
      <c r="BW727" s="299"/>
      <c r="BX727" s="299"/>
      <c r="BY727" s="299"/>
      <c r="BZ727" s="299"/>
      <c r="CA727" s="299"/>
    </row>
    <row r="728" spans="1:79" x14ac:dyDescent="0.25">
      <c r="A728" s="299"/>
      <c r="B728" s="299"/>
      <c r="C728" s="299"/>
      <c r="D728" s="299"/>
      <c r="E728" s="299"/>
      <c r="F728" s="299"/>
      <c r="G728" s="299"/>
      <c r="H728" s="299"/>
      <c r="I728" s="299"/>
      <c r="J728" s="299"/>
      <c r="K728" s="299"/>
      <c r="L728" s="299"/>
      <c r="M728" s="299"/>
      <c r="N728" s="299"/>
      <c r="O728" s="299"/>
      <c r="P728" s="299"/>
      <c r="Q728" s="299"/>
      <c r="R728" s="299"/>
      <c r="S728" s="299"/>
      <c r="T728" s="299"/>
      <c r="U728" s="299"/>
      <c r="V728" s="299"/>
      <c r="W728" s="299"/>
      <c r="X728" s="299"/>
      <c r="Y728" s="299"/>
      <c r="Z728" s="299"/>
      <c r="AA728" s="299"/>
      <c r="AB728" s="299"/>
      <c r="AC728" s="299"/>
      <c r="AD728" s="299"/>
      <c r="AE728" s="299"/>
      <c r="AF728" s="299"/>
      <c r="AG728" s="299"/>
      <c r="AH728" s="299"/>
      <c r="AI728" s="299"/>
      <c r="AJ728" s="299"/>
      <c r="AK728" s="299"/>
      <c r="AL728" s="299"/>
      <c r="AM728" s="299"/>
      <c r="AN728" s="299"/>
      <c r="AO728" s="299"/>
      <c r="AP728" s="299"/>
      <c r="AQ728" s="299"/>
      <c r="AR728" s="299"/>
      <c r="AS728" s="299"/>
      <c r="AT728" s="299"/>
      <c r="AU728" s="299"/>
      <c r="AV728" s="299"/>
      <c r="AW728" s="299"/>
      <c r="AX728" s="299"/>
      <c r="AY728" s="299"/>
      <c r="AZ728" s="299"/>
      <c r="BA728" s="299"/>
      <c r="BB728" s="299"/>
      <c r="BC728" s="299"/>
      <c r="BD728" s="299"/>
      <c r="BE728" s="299"/>
      <c r="BF728" s="299"/>
      <c r="BG728" s="299"/>
      <c r="BH728" s="299"/>
      <c r="BI728" s="299"/>
      <c r="BJ728" s="299"/>
      <c r="BK728" s="299"/>
      <c r="BL728" s="299"/>
      <c r="BM728" s="299"/>
      <c r="BN728" s="299"/>
      <c r="BO728" s="299"/>
      <c r="BP728" s="299"/>
      <c r="BQ728" s="299"/>
      <c r="BR728" s="299"/>
      <c r="BS728" s="299"/>
      <c r="BT728" s="299"/>
      <c r="BU728" s="299"/>
      <c r="BV728" s="299"/>
      <c r="BW728" s="299"/>
      <c r="BX728" s="299"/>
      <c r="BY728" s="299"/>
      <c r="BZ728" s="299"/>
      <c r="CA728" s="299"/>
    </row>
    <row r="729" spans="1:79" x14ac:dyDescent="0.25">
      <c r="A729" s="299"/>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299"/>
      <c r="AE729" s="299"/>
      <c r="AF729" s="299"/>
      <c r="AG729" s="299"/>
      <c r="AH729" s="299"/>
      <c r="AI729" s="299"/>
      <c r="AJ729" s="299"/>
      <c r="AK729" s="299"/>
      <c r="AL729" s="299"/>
      <c r="AM729" s="299"/>
      <c r="AN729" s="299"/>
      <c r="AO729" s="299"/>
      <c r="AP729" s="299"/>
      <c r="AQ729" s="299"/>
      <c r="AR729" s="299"/>
      <c r="AS729" s="299"/>
      <c r="AT729" s="299"/>
      <c r="AU729" s="299"/>
      <c r="AV729" s="299"/>
      <c r="AW729" s="299"/>
      <c r="AX729" s="299"/>
      <c r="AY729" s="299"/>
      <c r="AZ729" s="299"/>
      <c r="BA729" s="299"/>
      <c r="BB729" s="299"/>
      <c r="BC729" s="299"/>
      <c r="BD729" s="299"/>
      <c r="BE729" s="299"/>
      <c r="BF729" s="299"/>
      <c r="BG729" s="299"/>
      <c r="BH729" s="299"/>
      <c r="BI729" s="299"/>
      <c r="BJ729" s="299"/>
      <c r="BK729" s="299"/>
      <c r="BL729" s="299"/>
      <c r="BM729" s="299"/>
      <c r="BN729" s="299"/>
      <c r="BO729" s="299"/>
      <c r="BP729" s="299"/>
      <c r="BQ729" s="299"/>
      <c r="BR729" s="299"/>
      <c r="BS729" s="299"/>
      <c r="BT729" s="299"/>
      <c r="BU729" s="299"/>
      <c r="BV729" s="299"/>
      <c r="BW729" s="299"/>
      <c r="BX729" s="299"/>
      <c r="BY729" s="299"/>
      <c r="BZ729" s="299"/>
      <c r="CA729" s="299"/>
    </row>
    <row r="730" spans="1:79" x14ac:dyDescent="0.25">
      <c r="A730" s="299"/>
      <c r="B730" s="299"/>
      <c r="C730" s="299"/>
      <c r="D730" s="299"/>
      <c r="E730" s="299"/>
      <c r="F730" s="299"/>
      <c r="G730" s="299"/>
      <c r="H730" s="299"/>
      <c r="I730" s="299"/>
      <c r="J730" s="299"/>
      <c r="K730" s="299"/>
      <c r="L730" s="299"/>
      <c r="M730" s="299"/>
      <c r="N730" s="299"/>
      <c r="O730" s="299"/>
      <c r="P730" s="299"/>
      <c r="Q730" s="299"/>
      <c r="R730" s="299"/>
      <c r="S730" s="299"/>
      <c r="T730" s="299"/>
      <c r="U730" s="299"/>
      <c r="V730" s="299"/>
      <c r="W730" s="299"/>
      <c r="X730" s="299"/>
      <c r="Y730" s="299"/>
      <c r="Z730" s="299"/>
      <c r="AA730" s="299"/>
      <c r="AB730" s="299"/>
      <c r="AC730" s="299"/>
      <c r="AD730" s="299"/>
      <c r="AE730" s="299"/>
      <c r="AF730" s="299"/>
      <c r="AG730" s="299"/>
      <c r="AH730" s="299"/>
      <c r="AI730" s="299"/>
      <c r="AJ730" s="299"/>
      <c r="AK730" s="299"/>
      <c r="AL730" s="299"/>
      <c r="AM730" s="299"/>
      <c r="AN730" s="299"/>
      <c r="AO730" s="299"/>
      <c r="AP730" s="299"/>
      <c r="AQ730" s="299"/>
      <c r="AR730" s="299"/>
      <c r="AS730" s="299"/>
      <c r="AT730" s="299"/>
      <c r="AU730" s="299"/>
      <c r="AV730" s="299"/>
      <c r="AW730" s="299"/>
      <c r="AX730" s="299"/>
      <c r="AY730" s="299"/>
      <c r="AZ730" s="299"/>
      <c r="BA730" s="299"/>
      <c r="BB730" s="299"/>
      <c r="BC730" s="299"/>
      <c r="BD730" s="299"/>
      <c r="BE730" s="299"/>
      <c r="BF730" s="299"/>
      <c r="BG730" s="299"/>
      <c r="BH730" s="299"/>
      <c r="BI730" s="299"/>
      <c r="BJ730" s="299"/>
      <c r="BK730" s="299"/>
      <c r="BL730" s="299"/>
      <c r="BM730" s="299"/>
      <c r="BN730" s="299"/>
      <c r="BO730" s="299"/>
      <c r="BP730" s="299"/>
      <c r="BQ730" s="299"/>
      <c r="BR730" s="299"/>
      <c r="BS730" s="299"/>
      <c r="BT730" s="299"/>
      <c r="BU730" s="299"/>
      <c r="BV730" s="299"/>
      <c r="BW730" s="299"/>
      <c r="BX730" s="299"/>
      <c r="BY730" s="299"/>
      <c r="BZ730" s="299"/>
      <c r="CA730" s="299"/>
    </row>
    <row r="731" spans="1:79" x14ac:dyDescent="0.25">
      <c r="A731" s="299"/>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299"/>
      <c r="AE731" s="299"/>
      <c r="AF731" s="299"/>
      <c r="AG731" s="299"/>
      <c r="AH731" s="299"/>
      <c r="AI731" s="299"/>
      <c r="AJ731" s="299"/>
      <c r="AK731" s="299"/>
      <c r="AL731" s="299"/>
      <c r="AM731" s="299"/>
      <c r="AN731" s="299"/>
      <c r="AO731" s="299"/>
      <c r="AP731" s="299"/>
      <c r="AQ731" s="299"/>
      <c r="AR731" s="299"/>
      <c r="AS731" s="299"/>
      <c r="AT731" s="299"/>
      <c r="AU731" s="299"/>
      <c r="AV731" s="299"/>
      <c r="AW731" s="299"/>
      <c r="AX731" s="299"/>
      <c r="AY731" s="299"/>
      <c r="AZ731" s="299"/>
      <c r="BA731" s="299"/>
      <c r="BB731" s="299"/>
      <c r="BC731" s="299"/>
      <c r="BD731" s="299"/>
      <c r="BE731" s="299"/>
      <c r="BF731" s="299"/>
      <c r="BG731" s="299"/>
      <c r="BH731" s="299"/>
      <c r="BI731" s="299"/>
      <c r="BJ731" s="299"/>
      <c r="BK731" s="299"/>
      <c r="BL731" s="299"/>
      <c r="BM731" s="299"/>
      <c r="BN731" s="299"/>
      <c r="BO731" s="299"/>
      <c r="BP731" s="299"/>
      <c r="BQ731" s="299"/>
      <c r="BR731" s="299"/>
      <c r="BS731" s="299"/>
      <c r="BT731" s="299"/>
      <c r="BU731" s="299"/>
      <c r="BV731" s="299"/>
      <c r="BW731" s="299"/>
      <c r="BX731" s="299"/>
      <c r="BY731" s="299"/>
      <c r="BZ731" s="299"/>
      <c r="CA731" s="299"/>
    </row>
    <row r="732" spans="1:79" x14ac:dyDescent="0.25">
      <c r="A732" s="299"/>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299"/>
      <c r="AE732" s="299"/>
      <c r="AF732" s="299"/>
      <c r="AG732" s="299"/>
      <c r="AH732" s="299"/>
      <c r="AI732" s="299"/>
      <c r="AJ732" s="299"/>
      <c r="AK732" s="299"/>
      <c r="AL732" s="299"/>
      <c r="AM732" s="299"/>
      <c r="AN732" s="299"/>
      <c r="AO732" s="299"/>
      <c r="AP732" s="299"/>
      <c r="AQ732" s="299"/>
      <c r="AR732" s="299"/>
      <c r="AS732" s="299"/>
      <c r="AT732" s="299"/>
      <c r="AU732" s="299"/>
      <c r="AV732" s="299"/>
      <c r="AW732" s="299"/>
      <c r="AX732" s="299"/>
      <c r="AY732" s="299"/>
      <c r="AZ732" s="299"/>
      <c r="BA732" s="299"/>
      <c r="BB732" s="299"/>
      <c r="BC732" s="299"/>
      <c r="BD732" s="299"/>
      <c r="BE732" s="299"/>
      <c r="BF732" s="299"/>
      <c r="BG732" s="299"/>
      <c r="BH732" s="299"/>
      <c r="BI732" s="299"/>
      <c r="BJ732" s="299"/>
      <c r="BK732" s="299"/>
      <c r="BL732" s="299"/>
      <c r="BM732" s="299"/>
      <c r="BN732" s="299"/>
      <c r="BO732" s="299"/>
      <c r="BP732" s="299"/>
      <c r="BQ732" s="299"/>
      <c r="BR732" s="299"/>
      <c r="BS732" s="299"/>
      <c r="BT732" s="299"/>
      <c r="BU732" s="299"/>
      <c r="BV732" s="299"/>
      <c r="BW732" s="299"/>
      <c r="BX732" s="299"/>
      <c r="BY732" s="299"/>
      <c r="BZ732" s="299"/>
      <c r="CA732" s="299"/>
    </row>
    <row r="733" spans="1:79" x14ac:dyDescent="0.25">
      <c r="A733" s="299"/>
      <c r="B733" s="299"/>
      <c r="C733" s="299"/>
      <c r="D733" s="299"/>
      <c r="E733" s="299"/>
      <c r="F733" s="299"/>
      <c r="G733" s="299"/>
      <c r="H733" s="299"/>
      <c r="I733" s="299"/>
      <c r="J733" s="299"/>
      <c r="K733" s="299"/>
      <c r="L733" s="299"/>
      <c r="M733" s="299"/>
      <c r="N733" s="299"/>
      <c r="O733" s="299"/>
      <c r="P733" s="299"/>
      <c r="Q733" s="299"/>
      <c r="R733" s="299"/>
      <c r="S733" s="299"/>
      <c r="T733" s="299"/>
      <c r="U733" s="299"/>
      <c r="V733" s="299"/>
      <c r="W733" s="299"/>
      <c r="X733" s="299"/>
      <c r="Y733" s="299"/>
      <c r="Z733" s="299"/>
      <c r="AA733" s="299"/>
      <c r="AB733" s="299"/>
      <c r="AC733" s="299"/>
      <c r="AD733" s="299"/>
      <c r="AE733" s="299"/>
      <c r="AF733" s="299"/>
      <c r="AG733" s="299"/>
      <c r="AH733" s="299"/>
      <c r="AI733" s="299"/>
      <c r="AJ733" s="299"/>
      <c r="AK733" s="299"/>
      <c r="AL733" s="299"/>
      <c r="AM733" s="299"/>
      <c r="AN733" s="299"/>
      <c r="AO733" s="299"/>
      <c r="AP733" s="299"/>
      <c r="AQ733" s="299"/>
      <c r="AR733" s="299"/>
      <c r="AS733" s="299"/>
      <c r="AT733" s="299"/>
      <c r="AU733" s="299"/>
      <c r="AV733" s="299"/>
      <c r="AW733" s="299"/>
      <c r="AX733" s="299"/>
      <c r="AY733" s="299"/>
      <c r="AZ733" s="299"/>
      <c r="BA733" s="299"/>
      <c r="BB733" s="299"/>
      <c r="BC733" s="299"/>
      <c r="BD733" s="299"/>
      <c r="BE733" s="299"/>
      <c r="BF733" s="299"/>
      <c r="BG733" s="299"/>
      <c r="BH733" s="299"/>
      <c r="BI733" s="299"/>
      <c r="BJ733" s="299"/>
      <c r="BK733" s="299"/>
      <c r="BL733" s="299"/>
      <c r="BM733" s="299"/>
      <c r="BN733" s="299"/>
      <c r="BO733" s="299"/>
      <c r="BP733" s="299"/>
      <c r="BQ733" s="299"/>
      <c r="BR733" s="299"/>
      <c r="BS733" s="299"/>
      <c r="BT733" s="299"/>
      <c r="BU733" s="299"/>
      <c r="BV733" s="299"/>
      <c r="BW733" s="299"/>
      <c r="BX733" s="299"/>
      <c r="BY733" s="299"/>
      <c r="BZ733" s="299"/>
      <c r="CA733" s="299"/>
    </row>
    <row r="734" spans="1:79" x14ac:dyDescent="0.25">
      <c r="A734" s="299"/>
      <c r="B734" s="299"/>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99"/>
      <c r="AE734" s="299"/>
      <c r="AF734" s="299"/>
      <c r="AG734" s="299"/>
      <c r="AH734" s="299"/>
      <c r="AI734" s="299"/>
      <c r="AJ734" s="299"/>
      <c r="AK734" s="299"/>
      <c r="AL734" s="299"/>
      <c r="AM734" s="299"/>
      <c r="AN734" s="299"/>
      <c r="AO734" s="299"/>
      <c r="AP734" s="299"/>
      <c r="AQ734" s="299"/>
      <c r="AR734" s="299"/>
      <c r="AS734" s="299"/>
      <c r="AT734" s="299"/>
      <c r="AU734" s="299"/>
      <c r="AV734" s="299"/>
      <c r="AW734" s="299"/>
      <c r="AX734" s="299"/>
      <c r="AY734" s="299"/>
      <c r="AZ734" s="299"/>
      <c r="BA734" s="299"/>
      <c r="BB734" s="299"/>
      <c r="BC734" s="299"/>
      <c r="BD734" s="299"/>
      <c r="BE734" s="299"/>
      <c r="BF734" s="299"/>
      <c r="BG734" s="299"/>
      <c r="BH734" s="299"/>
      <c r="BI734" s="299"/>
      <c r="BJ734" s="299"/>
      <c r="BK734" s="299"/>
      <c r="BL734" s="299"/>
      <c r="BM734" s="299"/>
      <c r="BN734" s="299"/>
      <c r="BO734" s="299"/>
      <c r="BP734" s="299"/>
      <c r="BQ734" s="299"/>
      <c r="BR734" s="299"/>
      <c r="BS734" s="299"/>
      <c r="BT734" s="299"/>
      <c r="BU734" s="299"/>
      <c r="BV734" s="299"/>
      <c r="BW734" s="299"/>
      <c r="BX734" s="299"/>
      <c r="BY734" s="299"/>
      <c r="BZ734" s="299"/>
      <c r="CA734" s="299"/>
    </row>
    <row r="735" spans="1:79" x14ac:dyDescent="0.25">
      <c r="A735" s="299"/>
      <c r="B735" s="299"/>
      <c r="C735" s="299"/>
      <c r="D735" s="299"/>
      <c r="E735" s="299"/>
      <c r="F735" s="299"/>
      <c r="G735" s="299"/>
      <c r="H735" s="299"/>
      <c r="I735" s="299"/>
      <c r="J735" s="299"/>
      <c r="K735" s="299"/>
      <c r="L735" s="299"/>
      <c r="M735" s="299"/>
      <c r="N735" s="299"/>
      <c r="O735" s="299"/>
      <c r="P735" s="299"/>
      <c r="Q735" s="299"/>
      <c r="R735" s="299"/>
      <c r="S735" s="299"/>
      <c r="T735" s="299"/>
      <c r="U735" s="299"/>
      <c r="V735" s="299"/>
      <c r="W735" s="299"/>
      <c r="X735" s="299"/>
      <c r="Y735" s="299"/>
      <c r="Z735" s="299"/>
      <c r="AA735" s="299"/>
      <c r="AB735" s="299"/>
      <c r="AC735" s="299"/>
      <c r="AD735" s="299"/>
      <c r="AE735" s="299"/>
      <c r="AF735" s="299"/>
      <c r="AG735" s="299"/>
      <c r="AH735" s="299"/>
      <c r="AI735" s="299"/>
      <c r="AJ735" s="299"/>
      <c r="AK735" s="299"/>
      <c r="AL735" s="299"/>
      <c r="AM735" s="299"/>
      <c r="AN735" s="299"/>
      <c r="AO735" s="299"/>
      <c r="AP735" s="299"/>
      <c r="AQ735" s="299"/>
      <c r="AR735" s="299"/>
      <c r="AS735" s="299"/>
      <c r="AT735" s="299"/>
      <c r="AU735" s="299"/>
      <c r="AV735" s="299"/>
      <c r="AW735" s="299"/>
      <c r="AX735" s="299"/>
      <c r="AY735" s="299"/>
      <c r="AZ735" s="299"/>
      <c r="BA735" s="299"/>
      <c r="BB735" s="299"/>
      <c r="BC735" s="299"/>
      <c r="BD735" s="299"/>
      <c r="BE735" s="299"/>
      <c r="BF735" s="299"/>
      <c r="BG735" s="299"/>
      <c r="BH735" s="299"/>
      <c r="BI735" s="299"/>
      <c r="BJ735" s="299"/>
      <c r="BK735" s="299"/>
      <c r="BL735" s="299"/>
      <c r="BM735" s="299"/>
      <c r="BN735" s="299"/>
      <c r="BO735" s="299"/>
      <c r="BP735" s="299"/>
      <c r="BQ735" s="299"/>
      <c r="BR735" s="299"/>
      <c r="BS735" s="299"/>
      <c r="BT735" s="299"/>
      <c r="BU735" s="299"/>
      <c r="BV735" s="299"/>
      <c r="BW735" s="299"/>
      <c r="BX735" s="299"/>
      <c r="BY735" s="299"/>
      <c r="BZ735" s="299"/>
      <c r="CA735" s="299"/>
    </row>
    <row r="736" spans="1:79" x14ac:dyDescent="0.25">
      <c r="A736" s="299"/>
      <c r="B736" s="299"/>
      <c r="C736" s="299"/>
      <c r="D736" s="299"/>
      <c r="E736" s="299"/>
      <c r="F736" s="299"/>
      <c r="G736" s="299"/>
      <c r="H736" s="299"/>
      <c r="I736" s="299"/>
      <c r="J736" s="299"/>
      <c r="K736" s="299"/>
      <c r="L736" s="299"/>
      <c r="M736" s="299"/>
      <c r="N736" s="299"/>
      <c r="O736" s="299"/>
      <c r="P736" s="299"/>
      <c r="Q736" s="299"/>
      <c r="R736" s="299"/>
      <c r="S736" s="299"/>
      <c r="T736" s="299"/>
      <c r="U736" s="299"/>
      <c r="V736" s="299"/>
      <c r="W736" s="299"/>
      <c r="X736" s="299"/>
      <c r="Y736" s="299"/>
      <c r="Z736" s="299"/>
      <c r="AA736" s="299"/>
      <c r="AB736" s="299"/>
      <c r="AC736" s="299"/>
      <c r="AD736" s="299"/>
      <c r="AE736" s="299"/>
      <c r="AF736" s="299"/>
      <c r="AG736" s="299"/>
      <c r="AH736" s="299"/>
      <c r="AI736" s="299"/>
      <c r="AJ736" s="299"/>
      <c r="AK736" s="299"/>
      <c r="AL736" s="299"/>
      <c r="AM736" s="299"/>
      <c r="AN736" s="299"/>
      <c r="AO736" s="299"/>
      <c r="AP736" s="299"/>
      <c r="AQ736" s="299"/>
      <c r="AR736" s="299"/>
      <c r="AS736" s="299"/>
      <c r="AT736" s="299"/>
      <c r="AU736" s="299"/>
      <c r="AV736" s="299"/>
      <c r="AW736" s="299"/>
      <c r="AX736" s="299"/>
      <c r="AY736" s="299"/>
      <c r="AZ736" s="299"/>
      <c r="BA736" s="299"/>
      <c r="BB736" s="299"/>
      <c r="BC736" s="299"/>
      <c r="BD736" s="299"/>
      <c r="BE736" s="299"/>
      <c r="BF736" s="299"/>
      <c r="BG736" s="299"/>
      <c r="BH736" s="299"/>
      <c r="BI736" s="299"/>
      <c r="BJ736" s="299"/>
      <c r="BK736" s="299"/>
      <c r="BL736" s="299"/>
      <c r="BM736" s="299"/>
      <c r="BN736" s="299"/>
      <c r="BO736" s="299"/>
      <c r="BP736" s="299"/>
      <c r="BQ736" s="299"/>
      <c r="BR736" s="299"/>
      <c r="BS736" s="299"/>
      <c r="BT736" s="299"/>
      <c r="BU736" s="299"/>
      <c r="BV736" s="299"/>
      <c r="BW736" s="299"/>
      <c r="BX736" s="299"/>
      <c r="BY736" s="299"/>
      <c r="BZ736" s="299"/>
      <c r="CA736" s="299"/>
    </row>
    <row r="737" spans="1:79" x14ac:dyDescent="0.25">
      <c r="A737" s="299"/>
      <c r="B737" s="299"/>
      <c r="C737" s="299"/>
      <c r="D737" s="299"/>
      <c r="E737" s="299"/>
      <c r="F737" s="299"/>
      <c r="G737" s="299"/>
      <c r="H737" s="299"/>
      <c r="I737" s="299"/>
      <c r="J737" s="299"/>
      <c r="K737" s="299"/>
      <c r="L737" s="299"/>
      <c r="M737" s="299"/>
      <c r="N737" s="299"/>
      <c r="O737" s="299"/>
      <c r="P737" s="299"/>
      <c r="Q737" s="299"/>
      <c r="R737" s="299"/>
      <c r="S737" s="299"/>
      <c r="T737" s="299"/>
      <c r="U737" s="299"/>
      <c r="V737" s="299"/>
      <c r="W737" s="299"/>
      <c r="X737" s="299"/>
      <c r="Y737" s="299"/>
      <c r="Z737" s="299"/>
      <c r="AA737" s="299"/>
      <c r="AB737" s="299"/>
      <c r="AC737" s="299"/>
      <c r="AD737" s="299"/>
      <c r="AE737" s="299"/>
      <c r="AF737" s="299"/>
      <c r="AG737" s="299"/>
      <c r="AH737" s="299"/>
      <c r="AI737" s="299"/>
      <c r="AJ737" s="299"/>
      <c r="AK737" s="299"/>
      <c r="AL737" s="299"/>
      <c r="AM737" s="299"/>
      <c r="AN737" s="299"/>
      <c r="AO737" s="299"/>
      <c r="AP737" s="299"/>
      <c r="AQ737" s="299"/>
      <c r="AR737" s="299"/>
      <c r="AS737" s="299"/>
      <c r="AT737" s="299"/>
      <c r="AU737" s="299"/>
      <c r="AV737" s="299"/>
      <c r="AW737" s="299"/>
      <c r="AX737" s="299"/>
      <c r="AY737" s="299"/>
      <c r="AZ737" s="299"/>
      <c r="BA737" s="299"/>
      <c r="BB737" s="299"/>
      <c r="BC737" s="299"/>
      <c r="BD737" s="299"/>
      <c r="BE737" s="299"/>
      <c r="BF737" s="299"/>
      <c r="BG737" s="299"/>
      <c r="BH737" s="299"/>
      <c r="BI737" s="299"/>
      <c r="BJ737" s="299"/>
      <c r="BK737" s="299"/>
      <c r="BL737" s="299"/>
      <c r="BM737" s="299"/>
      <c r="BN737" s="299"/>
      <c r="BO737" s="299"/>
      <c r="BP737" s="299"/>
      <c r="BQ737" s="299"/>
      <c r="BR737" s="299"/>
      <c r="BS737" s="299"/>
      <c r="BT737" s="299"/>
      <c r="BU737" s="299"/>
      <c r="BV737" s="299"/>
      <c r="BW737" s="299"/>
      <c r="BX737" s="299"/>
      <c r="BY737" s="299"/>
      <c r="BZ737" s="299"/>
      <c r="CA737" s="299"/>
    </row>
    <row r="738" spans="1:79" x14ac:dyDescent="0.25">
      <c r="A738" s="299"/>
      <c r="B738" s="299"/>
      <c r="C738" s="299"/>
      <c r="D738" s="299"/>
      <c r="E738" s="299"/>
      <c r="F738" s="299"/>
      <c r="G738" s="299"/>
      <c r="H738" s="299"/>
      <c r="I738" s="299"/>
      <c r="J738" s="299"/>
      <c r="K738" s="299"/>
      <c r="L738" s="299"/>
      <c r="M738" s="299"/>
      <c r="N738" s="299"/>
      <c r="O738" s="299"/>
      <c r="P738" s="299"/>
      <c r="Q738" s="299"/>
      <c r="R738" s="299"/>
      <c r="S738" s="299"/>
      <c r="T738" s="299"/>
      <c r="U738" s="299"/>
      <c r="V738" s="299"/>
      <c r="W738" s="299"/>
      <c r="X738" s="299"/>
      <c r="Y738" s="299"/>
      <c r="Z738" s="299"/>
      <c r="AA738" s="299"/>
      <c r="AB738" s="299"/>
      <c r="AC738" s="299"/>
      <c r="AD738" s="299"/>
      <c r="AE738" s="299"/>
      <c r="AF738" s="299"/>
      <c r="AG738" s="299"/>
      <c r="AH738" s="299"/>
      <c r="AI738" s="299"/>
      <c r="AJ738" s="299"/>
      <c r="AK738" s="299"/>
      <c r="AL738" s="299"/>
      <c r="AM738" s="299"/>
      <c r="AN738" s="299"/>
      <c r="AO738" s="299"/>
      <c r="AP738" s="299"/>
      <c r="AQ738" s="299"/>
      <c r="AR738" s="299"/>
      <c r="AS738" s="299"/>
      <c r="AT738" s="299"/>
      <c r="AU738" s="299"/>
      <c r="AV738" s="299"/>
      <c r="AW738" s="299"/>
      <c r="AX738" s="299"/>
      <c r="AY738" s="299"/>
      <c r="AZ738" s="299"/>
      <c r="BA738" s="299"/>
      <c r="BB738" s="299"/>
      <c r="BC738" s="299"/>
      <c r="BD738" s="299"/>
      <c r="BE738" s="299"/>
      <c r="BF738" s="299"/>
      <c r="BG738" s="299"/>
      <c r="BH738" s="299"/>
      <c r="BI738" s="299"/>
      <c r="BJ738" s="299"/>
      <c r="BK738" s="299"/>
      <c r="BL738" s="299"/>
      <c r="BM738" s="299"/>
      <c r="BN738" s="299"/>
      <c r="BO738" s="299"/>
      <c r="BP738" s="299"/>
      <c r="BQ738" s="299"/>
      <c r="BR738" s="299"/>
      <c r="BS738" s="299"/>
      <c r="BT738" s="299"/>
      <c r="BU738" s="299"/>
      <c r="BV738" s="299"/>
      <c r="BW738" s="299"/>
      <c r="BX738" s="299"/>
      <c r="BY738" s="299"/>
      <c r="BZ738" s="299"/>
      <c r="CA738" s="299"/>
    </row>
    <row r="739" spans="1:79" x14ac:dyDescent="0.25">
      <c r="A739" s="299"/>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299"/>
      <c r="AE739" s="299"/>
      <c r="AF739" s="299"/>
      <c r="AG739" s="299"/>
      <c r="AH739" s="299"/>
      <c r="AI739" s="299"/>
      <c r="AJ739" s="299"/>
      <c r="AK739" s="299"/>
      <c r="AL739" s="299"/>
      <c r="AM739" s="299"/>
      <c r="AN739" s="299"/>
      <c r="AO739" s="299"/>
      <c r="AP739" s="299"/>
      <c r="AQ739" s="299"/>
      <c r="AR739" s="299"/>
      <c r="AS739" s="299"/>
      <c r="AT739" s="299"/>
      <c r="AU739" s="299"/>
      <c r="AV739" s="299"/>
      <c r="AW739" s="299"/>
      <c r="AX739" s="299"/>
      <c r="AY739" s="299"/>
      <c r="AZ739" s="299"/>
      <c r="BA739" s="299"/>
      <c r="BB739" s="299"/>
      <c r="BC739" s="299"/>
      <c r="BD739" s="299"/>
      <c r="BE739" s="299"/>
      <c r="BF739" s="299"/>
      <c r="BG739" s="299"/>
      <c r="BH739" s="299"/>
      <c r="BI739" s="299"/>
      <c r="BJ739" s="299"/>
      <c r="BK739" s="299"/>
      <c r="BL739" s="299"/>
      <c r="BM739" s="299"/>
      <c r="BN739" s="299"/>
      <c r="BO739" s="299"/>
      <c r="BP739" s="299"/>
      <c r="BQ739" s="299"/>
      <c r="BR739" s="299"/>
      <c r="BS739" s="299"/>
      <c r="BT739" s="299"/>
      <c r="BU739" s="299"/>
      <c r="BV739" s="299"/>
      <c r="BW739" s="299"/>
      <c r="BX739" s="299"/>
      <c r="BY739" s="299"/>
      <c r="BZ739" s="299"/>
      <c r="CA739" s="299"/>
    </row>
    <row r="740" spans="1:79" x14ac:dyDescent="0.25">
      <c r="A740" s="299"/>
      <c r="B740" s="299"/>
      <c r="C740" s="299"/>
      <c r="D740" s="299"/>
      <c r="E740" s="299"/>
      <c r="F740" s="299"/>
      <c r="G740" s="299"/>
      <c r="H740" s="299"/>
      <c r="I740" s="299"/>
      <c r="J740" s="299"/>
      <c r="K740" s="299"/>
      <c r="L740" s="299"/>
      <c r="M740" s="299"/>
      <c r="N740" s="299"/>
      <c r="O740" s="299"/>
      <c r="P740" s="299"/>
      <c r="Q740" s="299"/>
      <c r="R740" s="299"/>
      <c r="S740" s="299"/>
      <c r="T740" s="299"/>
      <c r="U740" s="299"/>
      <c r="V740" s="299"/>
      <c r="W740" s="299"/>
      <c r="X740" s="299"/>
      <c r="Y740" s="299"/>
      <c r="Z740" s="299"/>
      <c r="AA740" s="299"/>
      <c r="AB740" s="299"/>
      <c r="AC740" s="299"/>
      <c r="AD740" s="299"/>
      <c r="AE740" s="299"/>
      <c r="AF740" s="299"/>
      <c r="AG740" s="299"/>
      <c r="AH740" s="299"/>
      <c r="AI740" s="299"/>
      <c r="AJ740" s="299"/>
      <c r="AK740" s="299"/>
      <c r="AL740" s="299"/>
      <c r="AM740" s="299"/>
      <c r="AN740" s="299"/>
      <c r="AO740" s="299"/>
      <c r="AP740" s="299"/>
      <c r="AQ740" s="299"/>
      <c r="AR740" s="299"/>
      <c r="AS740" s="299"/>
      <c r="AT740" s="299"/>
      <c r="AU740" s="299"/>
      <c r="AV740" s="299"/>
      <c r="AW740" s="299"/>
      <c r="AX740" s="299"/>
      <c r="AY740" s="299"/>
      <c r="AZ740" s="299"/>
      <c r="BA740" s="299"/>
      <c r="BB740" s="299"/>
      <c r="BC740" s="299"/>
      <c r="BD740" s="299"/>
      <c r="BE740" s="299"/>
      <c r="BF740" s="299"/>
      <c r="BG740" s="299"/>
      <c r="BH740" s="299"/>
      <c r="BI740" s="299"/>
      <c r="BJ740" s="299"/>
      <c r="BK740" s="299"/>
      <c r="BL740" s="299"/>
      <c r="BM740" s="299"/>
      <c r="BN740" s="299"/>
      <c r="BO740" s="299"/>
      <c r="BP740" s="299"/>
      <c r="BQ740" s="299"/>
      <c r="BR740" s="299"/>
      <c r="BS740" s="299"/>
      <c r="BT740" s="299"/>
      <c r="BU740" s="299"/>
      <c r="BV740" s="299"/>
      <c r="BW740" s="299"/>
      <c r="BX740" s="299"/>
      <c r="BY740" s="299"/>
      <c r="BZ740" s="299"/>
      <c r="CA740" s="299"/>
    </row>
    <row r="741" spans="1:79" x14ac:dyDescent="0.25">
      <c r="A741" s="299"/>
      <c r="B741" s="299"/>
      <c r="C741" s="299"/>
      <c r="D741" s="299"/>
      <c r="E741" s="299"/>
      <c r="F741" s="299"/>
      <c r="G741" s="299"/>
      <c r="H741" s="299"/>
      <c r="I741" s="299"/>
      <c r="J741" s="299"/>
      <c r="K741" s="299"/>
      <c r="L741" s="299"/>
      <c r="M741" s="299"/>
      <c r="N741" s="299"/>
      <c r="O741" s="299"/>
      <c r="P741" s="299"/>
      <c r="Q741" s="299"/>
      <c r="R741" s="299"/>
      <c r="S741" s="299"/>
      <c r="T741" s="299"/>
      <c r="U741" s="299"/>
      <c r="V741" s="299"/>
      <c r="W741" s="299"/>
      <c r="X741" s="299"/>
      <c r="Y741" s="299"/>
      <c r="Z741" s="299"/>
      <c r="AA741" s="299"/>
      <c r="AB741" s="299"/>
      <c r="AC741" s="299"/>
      <c r="AD741" s="299"/>
      <c r="AE741" s="299"/>
      <c r="AF741" s="299"/>
      <c r="AG741" s="299"/>
      <c r="AH741" s="299"/>
      <c r="AI741" s="299"/>
      <c r="AJ741" s="299"/>
      <c r="AK741" s="299"/>
      <c r="AL741" s="299"/>
      <c r="AM741" s="299"/>
      <c r="AN741" s="299"/>
      <c r="AO741" s="299"/>
      <c r="AP741" s="299"/>
      <c r="AQ741" s="299"/>
      <c r="AR741" s="299"/>
      <c r="AS741" s="299"/>
      <c r="AT741" s="299"/>
      <c r="AU741" s="299"/>
      <c r="AV741" s="299"/>
      <c r="AW741" s="299"/>
      <c r="AX741" s="299"/>
      <c r="AY741" s="299"/>
      <c r="AZ741" s="299"/>
      <c r="BA741" s="299"/>
      <c r="BB741" s="299"/>
      <c r="BC741" s="299"/>
      <c r="BD741" s="299"/>
      <c r="BE741" s="299"/>
      <c r="BF741" s="299"/>
      <c r="BG741" s="299"/>
      <c r="BH741" s="299"/>
      <c r="BI741" s="299"/>
      <c r="BJ741" s="299"/>
      <c r="BK741" s="299"/>
      <c r="BL741" s="299"/>
      <c r="BM741" s="299"/>
      <c r="BN741" s="299"/>
      <c r="BO741" s="299"/>
      <c r="BP741" s="299"/>
      <c r="BQ741" s="299"/>
      <c r="BR741" s="299"/>
      <c r="BS741" s="299"/>
      <c r="BT741" s="299"/>
      <c r="BU741" s="299"/>
      <c r="BV741" s="299"/>
      <c r="BW741" s="299"/>
      <c r="BX741" s="299"/>
      <c r="BY741" s="299"/>
      <c r="BZ741" s="299"/>
      <c r="CA741" s="299"/>
    </row>
    <row r="742" spans="1:79" x14ac:dyDescent="0.25">
      <c r="A742" s="299"/>
      <c r="B742" s="299"/>
      <c r="C742" s="299"/>
      <c r="D742" s="299"/>
      <c r="E742" s="299"/>
      <c r="F742" s="299"/>
      <c r="G742" s="299"/>
      <c r="H742" s="299"/>
      <c r="I742" s="299"/>
      <c r="J742" s="299"/>
      <c r="K742" s="299"/>
      <c r="L742" s="299"/>
      <c r="M742" s="299"/>
      <c r="N742" s="299"/>
      <c r="O742" s="299"/>
      <c r="P742" s="299"/>
      <c r="Q742" s="299"/>
      <c r="R742" s="299"/>
      <c r="S742" s="299"/>
      <c r="T742" s="299"/>
      <c r="U742" s="299"/>
      <c r="V742" s="299"/>
      <c r="W742" s="299"/>
      <c r="X742" s="299"/>
      <c r="Y742" s="299"/>
      <c r="Z742" s="299"/>
      <c r="AA742" s="299"/>
      <c r="AB742" s="299"/>
      <c r="AC742" s="299"/>
      <c r="AD742" s="299"/>
      <c r="AE742" s="299"/>
      <c r="AF742" s="299"/>
      <c r="AG742" s="299"/>
      <c r="AH742" s="299"/>
      <c r="AI742" s="299"/>
      <c r="AJ742" s="299"/>
      <c r="AK742" s="299"/>
      <c r="AL742" s="299"/>
      <c r="AM742" s="299"/>
      <c r="AN742" s="299"/>
      <c r="AO742" s="299"/>
      <c r="AP742" s="299"/>
      <c r="AQ742" s="299"/>
      <c r="AR742" s="299"/>
      <c r="AS742" s="299"/>
      <c r="AT742" s="299"/>
      <c r="AU742" s="299"/>
      <c r="AV742" s="299"/>
      <c r="AW742" s="299"/>
      <c r="AX742" s="299"/>
      <c r="AY742" s="299"/>
      <c r="AZ742" s="299"/>
      <c r="BA742" s="299"/>
      <c r="BB742" s="299"/>
      <c r="BC742" s="299"/>
      <c r="BD742" s="299"/>
      <c r="BE742" s="299"/>
      <c r="BF742" s="299"/>
      <c r="BG742" s="299"/>
      <c r="BH742" s="299"/>
      <c r="BI742" s="299"/>
      <c r="BJ742" s="299"/>
      <c r="BK742" s="299"/>
      <c r="BL742" s="299"/>
      <c r="BM742" s="299"/>
      <c r="BN742" s="299"/>
      <c r="BO742" s="299"/>
      <c r="BP742" s="299"/>
      <c r="BQ742" s="299"/>
      <c r="BR742" s="299"/>
      <c r="BS742" s="299"/>
      <c r="BT742" s="299"/>
      <c r="BU742" s="299"/>
      <c r="BV742" s="299"/>
      <c r="BW742" s="299"/>
      <c r="BX742" s="299"/>
      <c r="BY742" s="299"/>
      <c r="BZ742" s="299"/>
      <c r="CA742" s="299"/>
    </row>
    <row r="743" spans="1:79" x14ac:dyDescent="0.25">
      <c r="A743" s="299"/>
      <c r="B743" s="299"/>
      <c r="C743" s="299"/>
      <c r="D743" s="299"/>
      <c r="E743" s="299"/>
      <c r="F743" s="299"/>
      <c r="G743" s="299"/>
      <c r="H743" s="299"/>
      <c r="I743" s="299"/>
      <c r="J743" s="299"/>
      <c r="K743" s="299"/>
      <c r="L743" s="299"/>
      <c r="M743" s="299"/>
      <c r="N743" s="299"/>
      <c r="O743" s="299"/>
      <c r="P743" s="299"/>
      <c r="Q743" s="299"/>
      <c r="R743" s="299"/>
      <c r="S743" s="299"/>
      <c r="T743" s="299"/>
      <c r="U743" s="299"/>
      <c r="V743" s="299"/>
      <c r="W743" s="299"/>
      <c r="X743" s="299"/>
      <c r="Y743" s="299"/>
      <c r="Z743" s="299"/>
      <c r="AA743" s="299"/>
      <c r="AB743" s="299"/>
      <c r="AC743" s="299"/>
      <c r="AD743" s="299"/>
      <c r="AE743" s="299"/>
      <c r="AF743" s="299"/>
      <c r="AG743" s="299"/>
      <c r="AH743" s="299"/>
      <c r="AI743" s="299"/>
      <c r="AJ743" s="299"/>
      <c r="AK743" s="299"/>
      <c r="AL743" s="299"/>
      <c r="AM743" s="299"/>
      <c r="AN743" s="299"/>
      <c r="AO743" s="299"/>
      <c r="AP743" s="299"/>
      <c r="AQ743" s="299"/>
      <c r="AR743" s="299"/>
      <c r="AS743" s="299"/>
      <c r="AT743" s="299"/>
      <c r="AU743" s="299"/>
      <c r="AV743" s="299"/>
      <c r="AW743" s="299"/>
      <c r="AX743" s="299"/>
      <c r="AY743" s="299"/>
      <c r="AZ743" s="299"/>
      <c r="BA743" s="299"/>
      <c r="BB743" s="299"/>
      <c r="BC743" s="299"/>
      <c r="BD743" s="299"/>
      <c r="BE743" s="299"/>
      <c r="BF743" s="299"/>
      <c r="BG743" s="299"/>
      <c r="BH743" s="299"/>
      <c r="BI743" s="299"/>
      <c r="BJ743" s="299"/>
      <c r="BK743" s="299"/>
      <c r="BL743" s="299"/>
      <c r="BM743" s="299"/>
      <c r="BN743" s="299"/>
      <c r="BO743" s="299"/>
      <c r="BP743" s="299"/>
      <c r="BQ743" s="299"/>
      <c r="BR743" s="299"/>
      <c r="BS743" s="299"/>
      <c r="BT743" s="299"/>
      <c r="BU743" s="299"/>
      <c r="BV743" s="299"/>
      <c r="BW743" s="299"/>
      <c r="BX743" s="299"/>
      <c r="BY743" s="299"/>
      <c r="BZ743" s="299"/>
      <c r="CA743" s="299"/>
    </row>
    <row r="744" spans="1:79" x14ac:dyDescent="0.25">
      <c r="A744" s="299"/>
      <c r="B744" s="299"/>
      <c r="C744" s="299"/>
      <c r="D744" s="299"/>
      <c r="E744" s="299"/>
      <c r="F744" s="299"/>
      <c r="G744" s="299"/>
      <c r="H744" s="299"/>
      <c r="I744" s="299"/>
      <c r="J744" s="299"/>
      <c r="K744" s="299"/>
      <c r="L744" s="299"/>
      <c r="M744" s="299"/>
      <c r="N744" s="299"/>
      <c r="O744" s="299"/>
      <c r="P744" s="299"/>
      <c r="Q744" s="299"/>
      <c r="R744" s="299"/>
      <c r="S744" s="299"/>
      <c r="T744" s="299"/>
      <c r="U744" s="299"/>
      <c r="V744" s="299"/>
      <c r="W744" s="299"/>
      <c r="X744" s="299"/>
      <c r="Y744" s="299"/>
      <c r="Z744" s="299"/>
      <c r="AA744" s="299"/>
      <c r="AB744" s="299"/>
      <c r="AC744" s="299"/>
      <c r="AD744" s="299"/>
      <c r="AE744" s="299"/>
      <c r="AF744" s="299"/>
      <c r="AG744" s="299"/>
      <c r="AH744" s="299"/>
      <c r="AI744" s="299"/>
      <c r="AJ744" s="299"/>
      <c r="AK744" s="299"/>
      <c r="AL744" s="299"/>
      <c r="AM744" s="299"/>
      <c r="AN744" s="299"/>
      <c r="AO744" s="299"/>
      <c r="AP744" s="299"/>
      <c r="AQ744" s="299"/>
      <c r="AR744" s="299"/>
      <c r="AS744" s="299"/>
      <c r="AT744" s="299"/>
      <c r="AU744" s="299"/>
      <c r="AV744" s="299"/>
      <c r="AW744" s="299"/>
      <c r="AX744" s="299"/>
      <c r="AY744" s="299"/>
      <c r="AZ744" s="299"/>
      <c r="BA744" s="299"/>
      <c r="BB744" s="299"/>
      <c r="BC744" s="299"/>
      <c r="BD744" s="299"/>
      <c r="BE744" s="299"/>
      <c r="BF744" s="299"/>
      <c r="BG744" s="299"/>
      <c r="BH744" s="299"/>
      <c r="BI744" s="299"/>
      <c r="BJ744" s="299"/>
      <c r="BK744" s="299"/>
      <c r="BL744" s="299"/>
      <c r="BM744" s="299"/>
      <c r="BN744" s="299"/>
      <c r="BO744" s="299"/>
      <c r="BP744" s="299"/>
      <c r="BQ744" s="299"/>
      <c r="BR744" s="299"/>
      <c r="BS744" s="299"/>
      <c r="BT744" s="299"/>
      <c r="BU744" s="299"/>
      <c r="BV744" s="299"/>
      <c r="BW744" s="299"/>
      <c r="BX744" s="299"/>
      <c r="BY744" s="299"/>
      <c r="BZ744" s="299"/>
      <c r="CA744" s="299"/>
    </row>
    <row r="745" spans="1:79" x14ac:dyDescent="0.25">
      <c r="A745" s="299"/>
      <c r="B745" s="299"/>
      <c r="C745" s="299"/>
      <c r="D745" s="299"/>
      <c r="E745" s="299"/>
      <c r="F745" s="299"/>
      <c r="G745" s="299"/>
      <c r="H745" s="299"/>
      <c r="I745" s="299"/>
      <c r="J745" s="299"/>
      <c r="K745" s="299"/>
      <c r="L745" s="299"/>
      <c r="M745" s="299"/>
      <c r="N745" s="299"/>
      <c r="O745" s="299"/>
      <c r="P745" s="299"/>
      <c r="Q745" s="299"/>
      <c r="R745" s="299"/>
      <c r="S745" s="299"/>
      <c r="T745" s="299"/>
      <c r="U745" s="299"/>
      <c r="V745" s="299"/>
      <c r="W745" s="299"/>
      <c r="X745" s="299"/>
      <c r="Y745" s="299"/>
      <c r="Z745" s="299"/>
      <c r="AA745" s="299"/>
      <c r="AB745" s="299"/>
      <c r="AC745" s="299"/>
      <c r="AD745" s="299"/>
      <c r="AE745" s="299"/>
      <c r="AF745" s="299"/>
      <c r="AG745" s="299"/>
      <c r="AH745" s="299"/>
      <c r="AI745" s="299"/>
      <c r="AJ745" s="299"/>
      <c r="AK745" s="299"/>
      <c r="AL745" s="299"/>
      <c r="AM745" s="299"/>
      <c r="AN745" s="299"/>
      <c r="AO745" s="299"/>
      <c r="AP745" s="299"/>
      <c r="AQ745" s="299"/>
      <c r="AR745" s="299"/>
      <c r="AS745" s="299"/>
      <c r="AT745" s="299"/>
      <c r="AU745" s="299"/>
      <c r="AV745" s="299"/>
      <c r="AW745" s="299"/>
      <c r="AX745" s="299"/>
      <c r="AY745" s="299"/>
      <c r="AZ745" s="299"/>
      <c r="BA745" s="299"/>
      <c r="BB745" s="299"/>
      <c r="BC745" s="299"/>
      <c r="BD745" s="299"/>
      <c r="BE745" s="299"/>
      <c r="BF745" s="299"/>
      <c r="BG745" s="299"/>
      <c r="BH745" s="299"/>
      <c r="BI745" s="299"/>
      <c r="BJ745" s="299"/>
      <c r="BK745" s="299"/>
      <c r="BL745" s="299"/>
      <c r="BM745" s="299"/>
      <c r="BN745" s="299"/>
      <c r="BO745" s="299"/>
      <c r="BP745" s="299"/>
      <c r="BQ745" s="299"/>
      <c r="BR745" s="299"/>
      <c r="BS745" s="299"/>
      <c r="BT745" s="299"/>
      <c r="BU745" s="299"/>
      <c r="BV745" s="299"/>
      <c r="BW745" s="299"/>
      <c r="BX745" s="299"/>
      <c r="BY745" s="299"/>
      <c r="BZ745" s="299"/>
      <c r="CA745" s="299"/>
    </row>
    <row r="746" spans="1:79" x14ac:dyDescent="0.25">
      <c r="A746" s="299"/>
      <c r="B746" s="299"/>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c r="AA746" s="299"/>
      <c r="AB746" s="299"/>
      <c r="AC746" s="299"/>
      <c r="AD746" s="299"/>
      <c r="AE746" s="299"/>
      <c r="AF746" s="299"/>
      <c r="AG746" s="299"/>
      <c r="AH746" s="299"/>
      <c r="AI746" s="299"/>
      <c r="AJ746" s="299"/>
      <c r="AK746" s="299"/>
      <c r="AL746" s="299"/>
      <c r="AM746" s="299"/>
      <c r="AN746" s="299"/>
      <c r="AO746" s="299"/>
      <c r="AP746" s="299"/>
      <c r="AQ746" s="299"/>
      <c r="AR746" s="299"/>
      <c r="AS746" s="299"/>
      <c r="AT746" s="299"/>
      <c r="AU746" s="299"/>
      <c r="AV746" s="299"/>
      <c r="AW746" s="299"/>
      <c r="AX746" s="299"/>
      <c r="AY746" s="299"/>
      <c r="AZ746" s="299"/>
      <c r="BA746" s="299"/>
      <c r="BB746" s="299"/>
      <c r="BC746" s="299"/>
      <c r="BD746" s="299"/>
      <c r="BE746" s="299"/>
      <c r="BF746" s="299"/>
      <c r="BG746" s="299"/>
      <c r="BH746" s="299"/>
      <c r="BI746" s="299"/>
      <c r="BJ746" s="299"/>
      <c r="BK746" s="299"/>
      <c r="BL746" s="299"/>
      <c r="BM746" s="299"/>
      <c r="BN746" s="299"/>
      <c r="BO746" s="299"/>
      <c r="BP746" s="299"/>
      <c r="BQ746" s="299"/>
      <c r="BR746" s="299"/>
      <c r="BS746" s="299"/>
      <c r="BT746" s="299"/>
      <c r="BU746" s="299"/>
      <c r="BV746" s="299"/>
      <c r="BW746" s="299"/>
      <c r="BX746" s="299"/>
      <c r="BY746" s="299"/>
      <c r="BZ746" s="299"/>
      <c r="CA746" s="299"/>
    </row>
    <row r="747" spans="1:79" x14ac:dyDescent="0.25">
      <c r="A747" s="299"/>
      <c r="B747" s="299"/>
      <c r="C747" s="299"/>
      <c r="D747" s="299"/>
      <c r="E747" s="299"/>
      <c r="F747" s="299"/>
      <c r="G747" s="299"/>
      <c r="H747" s="299"/>
      <c r="I747" s="299"/>
      <c r="J747" s="299"/>
      <c r="K747" s="299"/>
      <c r="L747" s="299"/>
      <c r="M747" s="299"/>
      <c r="N747" s="299"/>
      <c r="O747" s="299"/>
      <c r="P747" s="299"/>
      <c r="Q747" s="299"/>
      <c r="R747" s="299"/>
      <c r="S747" s="299"/>
      <c r="T747" s="299"/>
      <c r="U747" s="299"/>
      <c r="V747" s="299"/>
      <c r="W747" s="299"/>
      <c r="X747" s="299"/>
      <c r="Y747" s="299"/>
      <c r="Z747" s="299"/>
      <c r="AA747" s="299"/>
      <c r="AB747" s="299"/>
      <c r="AC747" s="299"/>
      <c r="AD747" s="299"/>
      <c r="AE747" s="299"/>
      <c r="AF747" s="299"/>
      <c r="AG747" s="299"/>
      <c r="AH747" s="299"/>
      <c r="AI747" s="299"/>
      <c r="AJ747" s="299"/>
      <c r="AK747" s="299"/>
      <c r="AL747" s="299"/>
      <c r="AM747" s="299"/>
      <c r="AN747" s="299"/>
      <c r="AO747" s="299"/>
      <c r="AP747" s="299"/>
      <c r="AQ747" s="299"/>
      <c r="AR747" s="299"/>
      <c r="AS747" s="299"/>
      <c r="AT747" s="299"/>
      <c r="AU747" s="299"/>
      <c r="AV747" s="299"/>
      <c r="AW747" s="299"/>
      <c r="AX747" s="299"/>
      <c r="AY747" s="299"/>
      <c r="AZ747" s="299"/>
      <c r="BA747" s="299"/>
      <c r="BB747" s="299"/>
      <c r="BC747" s="299"/>
      <c r="BD747" s="299"/>
      <c r="BE747" s="299"/>
      <c r="BF747" s="299"/>
      <c r="BG747" s="299"/>
      <c r="BH747" s="299"/>
      <c r="BI747" s="299"/>
      <c r="BJ747" s="299"/>
      <c r="BK747" s="299"/>
      <c r="BL747" s="299"/>
      <c r="BM747" s="299"/>
      <c r="BN747" s="299"/>
      <c r="BO747" s="299"/>
      <c r="BP747" s="299"/>
      <c r="BQ747" s="299"/>
      <c r="BR747" s="299"/>
      <c r="BS747" s="299"/>
      <c r="BT747" s="299"/>
      <c r="BU747" s="299"/>
      <c r="BV747" s="299"/>
      <c r="BW747" s="299"/>
      <c r="BX747" s="299"/>
      <c r="BY747" s="299"/>
      <c r="BZ747" s="299"/>
      <c r="CA747" s="299"/>
    </row>
    <row r="748" spans="1:79" x14ac:dyDescent="0.25">
      <c r="A748" s="299"/>
      <c r="B748" s="299"/>
      <c r="C748" s="299"/>
      <c r="D748" s="299"/>
      <c r="E748" s="299"/>
      <c r="F748" s="299"/>
      <c r="G748" s="299"/>
      <c r="H748" s="299"/>
      <c r="I748" s="299"/>
      <c r="J748" s="299"/>
      <c r="K748" s="299"/>
      <c r="L748" s="299"/>
      <c r="M748" s="299"/>
      <c r="N748" s="299"/>
      <c r="O748" s="299"/>
      <c r="P748" s="299"/>
      <c r="Q748" s="299"/>
      <c r="R748" s="299"/>
      <c r="S748" s="299"/>
      <c r="T748" s="299"/>
      <c r="U748" s="299"/>
      <c r="V748" s="299"/>
      <c r="W748" s="299"/>
      <c r="X748" s="299"/>
      <c r="Y748" s="299"/>
      <c r="Z748" s="299"/>
      <c r="AA748" s="299"/>
      <c r="AB748" s="299"/>
      <c r="AC748" s="299"/>
      <c r="AD748" s="299"/>
      <c r="AE748" s="299"/>
      <c r="AF748" s="299"/>
      <c r="AG748" s="299"/>
      <c r="AH748" s="299"/>
      <c r="AI748" s="299"/>
      <c r="AJ748" s="299"/>
      <c r="AK748" s="299"/>
      <c r="AL748" s="299"/>
      <c r="AM748" s="299"/>
      <c r="AN748" s="299"/>
      <c r="AO748" s="299"/>
      <c r="AP748" s="299"/>
      <c r="AQ748" s="299"/>
      <c r="AR748" s="299"/>
      <c r="AS748" s="299"/>
      <c r="AT748" s="299"/>
      <c r="AU748" s="299"/>
      <c r="AV748" s="299"/>
      <c r="AW748" s="299"/>
      <c r="AX748" s="299"/>
      <c r="AY748" s="299"/>
      <c r="AZ748" s="299"/>
      <c r="BA748" s="299"/>
      <c r="BB748" s="299"/>
      <c r="BC748" s="299"/>
      <c r="BD748" s="299"/>
      <c r="BE748" s="299"/>
      <c r="BF748" s="299"/>
      <c r="BG748" s="299"/>
      <c r="BH748" s="299"/>
      <c r="BI748" s="299"/>
      <c r="BJ748" s="299"/>
      <c r="BK748" s="299"/>
      <c r="BL748" s="299"/>
      <c r="BM748" s="299"/>
      <c r="BN748" s="299"/>
      <c r="BO748" s="299"/>
      <c r="BP748" s="299"/>
      <c r="BQ748" s="299"/>
      <c r="BR748" s="299"/>
      <c r="BS748" s="299"/>
      <c r="BT748" s="299"/>
      <c r="BU748" s="299"/>
      <c r="BV748" s="299"/>
      <c r="BW748" s="299"/>
      <c r="BX748" s="299"/>
      <c r="BY748" s="299"/>
      <c r="BZ748" s="299"/>
      <c r="CA748" s="299"/>
    </row>
    <row r="749" spans="1:79" x14ac:dyDescent="0.25">
      <c r="A749" s="299"/>
      <c r="B749" s="299"/>
      <c r="C749" s="299"/>
      <c r="D749" s="299"/>
      <c r="E749" s="299"/>
      <c r="F749" s="299"/>
      <c r="G749" s="299"/>
      <c r="H749" s="299"/>
      <c r="I749" s="299"/>
      <c r="J749" s="299"/>
      <c r="K749" s="299"/>
      <c r="L749" s="299"/>
      <c r="M749" s="299"/>
      <c r="N749" s="299"/>
      <c r="O749" s="299"/>
      <c r="P749" s="299"/>
      <c r="Q749" s="299"/>
      <c r="R749" s="299"/>
      <c r="S749" s="299"/>
      <c r="T749" s="299"/>
      <c r="U749" s="299"/>
      <c r="V749" s="299"/>
      <c r="W749" s="299"/>
      <c r="X749" s="299"/>
      <c r="Y749" s="299"/>
      <c r="Z749" s="299"/>
      <c r="AA749" s="299"/>
      <c r="AB749" s="299"/>
      <c r="AC749" s="299"/>
      <c r="AD749" s="299"/>
      <c r="AE749" s="299"/>
      <c r="AF749" s="299"/>
      <c r="AG749" s="299"/>
      <c r="AH749" s="299"/>
      <c r="AI749" s="299"/>
      <c r="AJ749" s="299"/>
      <c r="AK749" s="299"/>
      <c r="AL749" s="299"/>
      <c r="AM749" s="299"/>
      <c r="AN749" s="299"/>
      <c r="AO749" s="299"/>
      <c r="AP749" s="299"/>
      <c r="AQ749" s="299"/>
      <c r="AR749" s="299"/>
      <c r="AS749" s="299"/>
      <c r="AT749" s="299"/>
      <c r="AU749" s="299"/>
      <c r="AV749" s="299"/>
      <c r="AW749" s="299"/>
      <c r="AX749" s="299"/>
      <c r="AY749" s="299"/>
      <c r="AZ749" s="299"/>
      <c r="BA749" s="299"/>
      <c r="BB749" s="299"/>
      <c r="BC749" s="299"/>
      <c r="BD749" s="299"/>
      <c r="BE749" s="299"/>
      <c r="BF749" s="299"/>
      <c r="BG749" s="299"/>
      <c r="BH749" s="299"/>
      <c r="BI749" s="299"/>
      <c r="BJ749" s="299"/>
      <c r="BK749" s="299"/>
      <c r="BL749" s="299"/>
      <c r="BM749" s="299"/>
      <c r="BN749" s="299"/>
      <c r="BO749" s="299"/>
      <c r="BP749" s="299"/>
      <c r="BQ749" s="299"/>
      <c r="BR749" s="299"/>
      <c r="BS749" s="299"/>
      <c r="BT749" s="299"/>
      <c r="BU749" s="299"/>
      <c r="BV749" s="299"/>
      <c r="BW749" s="299"/>
      <c r="BX749" s="299"/>
      <c r="BY749" s="299"/>
      <c r="BZ749" s="299"/>
      <c r="CA749" s="299"/>
    </row>
    <row r="750" spans="1:79" x14ac:dyDescent="0.25">
      <c r="A750" s="299"/>
      <c r="B750" s="299"/>
      <c r="C750" s="299"/>
      <c r="D750" s="299"/>
      <c r="E750" s="299"/>
      <c r="F750" s="299"/>
      <c r="G750" s="299"/>
      <c r="H750" s="299"/>
      <c r="I750" s="299"/>
      <c r="J750" s="299"/>
      <c r="K750" s="299"/>
      <c r="L750" s="299"/>
      <c r="M750" s="299"/>
      <c r="N750" s="299"/>
      <c r="O750" s="299"/>
      <c r="P750" s="299"/>
      <c r="Q750" s="299"/>
      <c r="R750" s="299"/>
      <c r="S750" s="299"/>
      <c r="T750" s="299"/>
      <c r="U750" s="299"/>
      <c r="V750" s="299"/>
      <c r="W750" s="299"/>
      <c r="X750" s="299"/>
      <c r="Y750" s="299"/>
      <c r="Z750" s="299"/>
      <c r="AA750" s="299"/>
      <c r="AB750" s="299"/>
      <c r="AC750" s="299"/>
      <c r="AD750" s="299"/>
      <c r="AE750" s="299"/>
      <c r="AF750" s="299"/>
      <c r="AG750" s="299"/>
      <c r="AH750" s="299"/>
      <c r="AI750" s="299"/>
      <c r="AJ750" s="299"/>
      <c r="AK750" s="299"/>
      <c r="AL750" s="299"/>
      <c r="AM750" s="299"/>
      <c r="AN750" s="299"/>
      <c r="AO750" s="299"/>
      <c r="AP750" s="299"/>
      <c r="AQ750" s="299"/>
      <c r="AR750" s="299"/>
      <c r="AS750" s="299"/>
      <c r="AT750" s="299"/>
      <c r="AU750" s="299"/>
      <c r="AV750" s="299"/>
      <c r="AW750" s="299"/>
      <c r="AX750" s="299"/>
      <c r="AY750" s="299"/>
      <c r="AZ750" s="299"/>
      <c r="BA750" s="299"/>
      <c r="BB750" s="299"/>
      <c r="BC750" s="299"/>
      <c r="BD750" s="299"/>
      <c r="BE750" s="299"/>
      <c r="BF750" s="299"/>
      <c r="BG750" s="299"/>
      <c r="BH750" s="299"/>
      <c r="BI750" s="299"/>
      <c r="BJ750" s="299"/>
      <c r="BK750" s="299"/>
      <c r="BL750" s="299"/>
      <c r="BM750" s="299"/>
      <c r="BN750" s="299"/>
      <c r="BO750" s="299"/>
      <c r="BP750" s="299"/>
      <c r="BQ750" s="299"/>
      <c r="BR750" s="299"/>
      <c r="BS750" s="299"/>
      <c r="BT750" s="299"/>
      <c r="BU750" s="299"/>
      <c r="BV750" s="299"/>
      <c r="BW750" s="299"/>
      <c r="BX750" s="299"/>
      <c r="BY750" s="299"/>
      <c r="BZ750" s="299"/>
      <c r="CA750" s="299"/>
    </row>
    <row r="751" spans="1:79" x14ac:dyDescent="0.25">
      <c r="A751" s="299"/>
      <c r="B751" s="299"/>
      <c r="C751" s="299"/>
      <c r="D751" s="299"/>
      <c r="E751" s="299"/>
      <c r="F751" s="299"/>
      <c r="G751" s="299"/>
      <c r="H751" s="299"/>
      <c r="I751" s="299"/>
      <c r="J751" s="299"/>
      <c r="K751" s="299"/>
      <c r="L751" s="299"/>
      <c r="M751" s="299"/>
      <c r="N751" s="299"/>
      <c r="O751" s="299"/>
      <c r="P751" s="299"/>
      <c r="Q751" s="299"/>
      <c r="R751" s="299"/>
      <c r="S751" s="299"/>
      <c r="T751" s="299"/>
      <c r="U751" s="299"/>
      <c r="V751" s="299"/>
      <c r="W751" s="299"/>
      <c r="X751" s="299"/>
      <c r="Y751" s="299"/>
      <c r="Z751" s="299"/>
      <c r="AA751" s="299"/>
      <c r="AB751" s="299"/>
      <c r="AC751" s="299"/>
      <c r="AD751" s="299"/>
      <c r="AE751" s="299"/>
      <c r="AF751" s="299"/>
      <c r="AG751" s="299"/>
      <c r="AH751" s="299"/>
      <c r="AI751" s="299"/>
      <c r="AJ751" s="299"/>
      <c r="AK751" s="299"/>
      <c r="AL751" s="299"/>
      <c r="AM751" s="299"/>
      <c r="AN751" s="299"/>
      <c r="AO751" s="299"/>
      <c r="AP751" s="299"/>
      <c r="AQ751" s="299"/>
      <c r="AR751" s="299"/>
      <c r="AS751" s="299"/>
      <c r="AT751" s="299"/>
      <c r="AU751" s="299"/>
      <c r="AV751" s="299"/>
      <c r="AW751" s="299"/>
      <c r="AX751" s="299"/>
      <c r="AY751" s="299"/>
      <c r="AZ751" s="299"/>
      <c r="BA751" s="299"/>
      <c r="BB751" s="299"/>
      <c r="BC751" s="299"/>
      <c r="BD751" s="299"/>
      <c r="BE751" s="299"/>
      <c r="BF751" s="299"/>
      <c r="BG751" s="299"/>
      <c r="BH751" s="299"/>
      <c r="BI751" s="299"/>
      <c r="BJ751" s="299"/>
      <c r="BK751" s="299"/>
      <c r="BL751" s="299"/>
      <c r="BM751" s="299"/>
      <c r="BN751" s="299"/>
      <c r="BO751" s="299"/>
      <c r="BP751" s="299"/>
      <c r="BQ751" s="299"/>
      <c r="BR751" s="299"/>
      <c r="BS751" s="299"/>
      <c r="BT751" s="299"/>
      <c r="BU751" s="299"/>
      <c r="BV751" s="299"/>
      <c r="BW751" s="299"/>
      <c r="BX751" s="299"/>
      <c r="BY751" s="299"/>
      <c r="BZ751" s="299"/>
      <c r="CA751" s="299"/>
    </row>
    <row r="752" spans="1:79" x14ac:dyDescent="0.25">
      <c r="A752" s="299"/>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299"/>
      <c r="AE752" s="299"/>
      <c r="AF752" s="299"/>
      <c r="AG752" s="299"/>
      <c r="AH752" s="299"/>
      <c r="AI752" s="299"/>
      <c r="AJ752" s="299"/>
      <c r="AK752" s="299"/>
      <c r="AL752" s="299"/>
      <c r="AM752" s="299"/>
      <c r="AN752" s="299"/>
      <c r="AO752" s="299"/>
      <c r="AP752" s="299"/>
      <c r="AQ752" s="299"/>
      <c r="AR752" s="299"/>
      <c r="AS752" s="299"/>
      <c r="AT752" s="299"/>
      <c r="AU752" s="299"/>
      <c r="AV752" s="299"/>
      <c r="AW752" s="299"/>
      <c r="AX752" s="299"/>
      <c r="AY752" s="299"/>
      <c r="AZ752" s="299"/>
      <c r="BA752" s="299"/>
      <c r="BB752" s="299"/>
      <c r="BC752" s="299"/>
      <c r="BD752" s="299"/>
      <c r="BE752" s="299"/>
      <c r="BF752" s="299"/>
      <c r="BG752" s="299"/>
      <c r="BH752" s="299"/>
      <c r="BI752" s="299"/>
      <c r="BJ752" s="299"/>
      <c r="BK752" s="299"/>
      <c r="BL752" s="299"/>
      <c r="BM752" s="299"/>
      <c r="BN752" s="299"/>
      <c r="BO752" s="299"/>
      <c r="BP752" s="299"/>
      <c r="BQ752" s="299"/>
      <c r="BR752" s="299"/>
      <c r="BS752" s="299"/>
      <c r="BT752" s="299"/>
      <c r="BU752" s="299"/>
      <c r="BV752" s="299"/>
      <c r="BW752" s="299"/>
      <c r="BX752" s="299"/>
      <c r="BY752" s="299"/>
      <c r="BZ752" s="299"/>
      <c r="CA752" s="299"/>
    </row>
    <row r="753" spans="1:79" x14ac:dyDescent="0.25">
      <c r="A753" s="299"/>
      <c r="B753" s="299"/>
      <c r="C753" s="299"/>
      <c r="D753" s="299"/>
      <c r="E753" s="299"/>
      <c r="F753" s="299"/>
      <c r="G753" s="299"/>
      <c r="H753" s="299"/>
      <c r="I753" s="299"/>
      <c r="J753" s="299"/>
      <c r="K753" s="299"/>
      <c r="L753" s="299"/>
      <c r="M753" s="299"/>
      <c r="N753" s="299"/>
      <c r="O753" s="299"/>
      <c r="P753" s="299"/>
      <c r="Q753" s="299"/>
      <c r="R753" s="299"/>
      <c r="S753" s="299"/>
      <c r="T753" s="299"/>
      <c r="U753" s="299"/>
      <c r="V753" s="299"/>
      <c r="W753" s="299"/>
      <c r="X753" s="299"/>
      <c r="Y753" s="299"/>
      <c r="Z753" s="299"/>
      <c r="AA753" s="299"/>
      <c r="AB753" s="299"/>
      <c r="AC753" s="299"/>
      <c r="AD753" s="299"/>
      <c r="AE753" s="299"/>
      <c r="AF753" s="299"/>
      <c r="AG753" s="299"/>
      <c r="AH753" s="299"/>
      <c r="AI753" s="299"/>
      <c r="AJ753" s="299"/>
      <c r="AK753" s="299"/>
      <c r="AL753" s="299"/>
      <c r="AM753" s="299"/>
      <c r="AN753" s="299"/>
      <c r="AO753" s="299"/>
      <c r="AP753" s="299"/>
      <c r="AQ753" s="299"/>
      <c r="AR753" s="299"/>
      <c r="AS753" s="299"/>
      <c r="AT753" s="299"/>
      <c r="AU753" s="299"/>
      <c r="AV753" s="299"/>
      <c r="AW753" s="299"/>
      <c r="AX753" s="299"/>
      <c r="AY753" s="299"/>
      <c r="AZ753" s="299"/>
      <c r="BA753" s="299"/>
      <c r="BB753" s="299"/>
      <c r="BC753" s="299"/>
      <c r="BD753" s="299"/>
      <c r="BE753" s="299"/>
      <c r="BF753" s="299"/>
      <c r="BG753" s="299"/>
      <c r="BH753" s="299"/>
      <c r="BI753" s="299"/>
      <c r="BJ753" s="299"/>
      <c r="BK753" s="299"/>
      <c r="BL753" s="299"/>
      <c r="BM753" s="299"/>
      <c r="BN753" s="299"/>
      <c r="BO753" s="299"/>
      <c r="BP753" s="299"/>
      <c r="BQ753" s="299"/>
      <c r="BR753" s="299"/>
      <c r="BS753" s="299"/>
      <c r="BT753" s="299"/>
      <c r="BU753" s="299"/>
      <c r="BV753" s="299"/>
      <c r="BW753" s="299"/>
      <c r="BX753" s="299"/>
      <c r="BY753" s="299"/>
      <c r="BZ753" s="299"/>
      <c r="CA753" s="299"/>
    </row>
    <row r="754" spans="1:79" x14ac:dyDescent="0.25">
      <c r="A754" s="299"/>
      <c r="B754" s="299"/>
      <c r="C754" s="299"/>
      <c r="D754" s="299"/>
      <c r="E754" s="299"/>
      <c r="F754" s="299"/>
      <c r="G754" s="299"/>
      <c r="H754" s="299"/>
      <c r="I754" s="299"/>
      <c r="J754" s="299"/>
      <c r="K754" s="299"/>
      <c r="L754" s="299"/>
      <c r="M754" s="299"/>
      <c r="N754" s="299"/>
      <c r="O754" s="299"/>
      <c r="P754" s="299"/>
      <c r="Q754" s="299"/>
      <c r="R754" s="299"/>
      <c r="S754" s="299"/>
      <c r="T754" s="299"/>
      <c r="U754" s="299"/>
      <c r="V754" s="299"/>
      <c r="W754" s="299"/>
      <c r="X754" s="299"/>
      <c r="Y754" s="299"/>
      <c r="Z754" s="299"/>
      <c r="AA754" s="299"/>
      <c r="AB754" s="299"/>
      <c r="AC754" s="299"/>
      <c r="AD754" s="299"/>
      <c r="AE754" s="299"/>
      <c r="AF754" s="299"/>
      <c r="AG754" s="299"/>
      <c r="AH754" s="299"/>
      <c r="AI754" s="299"/>
      <c r="AJ754" s="299"/>
      <c r="AK754" s="299"/>
      <c r="AL754" s="299"/>
      <c r="AM754" s="299"/>
      <c r="AN754" s="299"/>
      <c r="AO754" s="299"/>
      <c r="AP754" s="299"/>
      <c r="AQ754" s="299"/>
      <c r="AR754" s="299"/>
      <c r="AS754" s="299"/>
      <c r="AT754" s="299"/>
      <c r="AU754" s="299"/>
      <c r="AV754" s="299"/>
      <c r="AW754" s="299"/>
      <c r="AX754" s="299"/>
      <c r="AY754" s="299"/>
      <c r="AZ754" s="299"/>
      <c r="BA754" s="299"/>
      <c r="BB754" s="299"/>
      <c r="BC754" s="299"/>
      <c r="BD754" s="299"/>
      <c r="BE754" s="299"/>
      <c r="BF754" s="299"/>
      <c r="BG754" s="299"/>
      <c r="BH754" s="299"/>
      <c r="BI754" s="299"/>
      <c r="BJ754" s="299"/>
      <c r="BK754" s="299"/>
      <c r="BL754" s="299"/>
      <c r="BM754" s="299"/>
      <c r="BN754" s="299"/>
      <c r="BO754" s="299"/>
      <c r="BP754" s="299"/>
      <c r="BQ754" s="299"/>
      <c r="BR754" s="299"/>
      <c r="BS754" s="299"/>
      <c r="BT754" s="299"/>
      <c r="BU754" s="299"/>
      <c r="BV754" s="299"/>
      <c r="BW754" s="299"/>
      <c r="BX754" s="299"/>
      <c r="BY754" s="299"/>
      <c r="BZ754" s="299"/>
      <c r="CA754" s="299"/>
    </row>
    <row r="755" spans="1:79" x14ac:dyDescent="0.25">
      <c r="A755" s="299"/>
      <c r="B755" s="299"/>
      <c r="C755" s="299"/>
      <c r="D755" s="299"/>
      <c r="E755" s="299"/>
      <c r="F755" s="299"/>
      <c r="G755" s="299"/>
      <c r="H755" s="299"/>
      <c r="I755" s="299"/>
      <c r="J755" s="299"/>
      <c r="K755" s="299"/>
      <c r="L755" s="299"/>
      <c r="M755" s="299"/>
      <c r="N755" s="299"/>
      <c r="O755" s="299"/>
      <c r="P755" s="299"/>
      <c r="Q755" s="299"/>
      <c r="R755" s="299"/>
      <c r="S755" s="299"/>
      <c r="T755" s="299"/>
      <c r="U755" s="299"/>
      <c r="V755" s="299"/>
      <c r="W755" s="299"/>
      <c r="X755" s="299"/>
      <c r="Y755" s="299"/>
      <c r="Z755" s="299"/>
      <c r="AA755" s="299"/>
      <c r="AB755" s="299"/>
      <c r="AC755" s="299"/>
      <c r="AD755" s="299"/>
      <c r="AE755" s="299"/>
      <c r="AF755" s="299"/>
      <c r="AG755" s="299"/>
      <c r="AH755" s="299"/>
      <c r="AI755" s="299"/>
      <c r="AJ755" s="299"/>
      <c r="AK755" s="299"/>
      <c r="AL755" s="299"/>
      <c r="AM755" s="299"/>
      <c r="AN755" s="299"/>
      <c r="AO755" s="299"/>
      <c r="AP755" s="299"/>
      <c r="AQ755" s="299"/>
      <c r="AR755" s="299"/>
      <c r="AS755" s="299"/>
      <c r="AT755" s="299"/>
      <c r="AU755" s="299"/>
      <c r="AV755" s="299"/>
      <c r="AW755" s="299"/>
      <c r="AX755" s="299"/>
      <c r="AY755" s="299"/>
      <c r="AZ755" s="299"/>
      <c r="BA755" s="299"/>
      <c r="BB755" s="299"/>
      <c r="BC755" s="299"/>
      <c r="BD755" s="299"/>
      <c r="BE755" s="299"/>
      <c r="BF755" s="299"/>
      <c r="BG755" s="299"/>
      <c r="BH755" s="299"/>
      <c r="BI755" s="299"/>
      <c r="BJ755" s="299"/>
      <c r="BK755" s="299"/>
      <c r="BL755" s="299"/>
      <c r="BM755" s="299"/>
      <c r="BN755" s="299"/>
      <c r="BO755" s="299"/>
      <c r="BP755" s="299"/>
      <c r="BQ755" s="299"/>
      <c r="BR755" s="299"/>
      <c r="BS755" s="299"/>
      <c r="BT755" s="299"/>
      <c r="BU755" s="299"/>
      <c r="BV755" s="299"/>
      <c r="BW755" s="299"/>
      <c r="BX755" s="299"/>
      <c r="BY755" s="299"/>
      <c r="BZ755" s="299"/>
      <c r="CA755" s="299"/>
    </row>
    <row r="756" spans="1:79" x14ac:dyDescent="0.25">
      <c r="A756" s="299"/>
      <c r="B756" s="299"/>
      <c r="C756" s="299"/>
      <c r="D756" s="299"/>
      <c r="E756" s="299"/>
      <c r="F756" s="299"/>
      <c r="G756" s="299"/>
      <c r="H756" s="299"/>
      <c r="I756" s="299"/>
      <c r="J756" s="299"/>
      <c r="K756" s="299"/>
      <c r="L756" s="299"/>
      <c r="M756" s="299"/>
      <c r="N756" s="299"/>
      <c r="O756" s="299"/>
      <c r="P756" s="299"/>
      <c r="Q756" s="299"/>
      <c r="R756" s="299"/>
      <c r="S756" s="299"/>
      <c r="T756" s="299"/>
      <c r="U756" s="299"/>
      <c r="V756" s="299"/>
      <c r="W756" s="299"/>
      <c r="X756" s="299"/>
      <c r="Y756" s="299"/>
      <c r="Z756" s="299"/>
      <c r="AA756" s="299"/>
      <c r="AB756" s="299"/>
      <c r="AC756" s="299"/>
      <c r="AD756" s="299"/>
      <c r="AE756" s="299"/>
      <c r="AF756" s="299"/>
      <c r="AG756" s="299"/>
      <c r="AH756" s="299"/>
      <c r="AI756" s="299"/>
      <c r="AJ756" s="299"/>
      <c r="AK756" s="299"/>
      <c r="AL756" s="299"/>
      <c r="AM756" s="299"/>
      <c r="AN756" s="299"/>
      <c r="AO756" s="299"/>
      <c r="AP756" s="299"/>
      <c r="AQ756" s="299"/>
      <c r="AR756" s="299"/>
      <c r="AS756" s="299"/>
      <c r="AT756" s="299"/>
      <c r="AU756" s="299"/>
      <c r="AV756" s="299"/>
      <c r="AW756" s="299"/>
      <c r="AX756" s="299"/>
      <c r="AY756" s="299"/>
      <c r="AZ756" s="299"/>
      <c r="BA756" s="299"/>
      <c r="BB756" s="299"/>
      <c r="BC756" s="299"/>
      <c r="BD756" s="299"/>
      <c r="BE756" s="299"/>
      <c r="BF756" s="299"/>
      <c r="BG756" s="299"/>
      <c r="BH756" s="299"/>
      <c r="BI756" s="299"/>
      <c r="BJ756" s="299"/>
      <c r="BK756" s="299"/>
      <c r="BL756" s="299"/>
      <c r="BM756" s="299"/>
      <c r="BN756" s="299"/>
      <c r="BO756" s="299"/>
      <c r="BP756" s="299"/>
      <c r="BQ756" s="299"/>
      <c r="BR756" s="299"/>
      <c r="BS756" s="299"/>
      <c r="BT756" s="299"/>
      <c r="BU756" s="299"/>
      <c r="BV756" s="299"/>
      <c r="BW756" s="299"/>
      <c r="BX756" s="299"/>
      <c r="BY756" s="299"/>
      <c r="BZ756" s="299"/>
      <c r="CA756" s="299"/>
    </row>
    <row r="757" spans="1:79" x14ac:dyDescent="0.25">
      <c r="A757" s="299"/>
      <c r="B757" s="299"/>
      <c r="C757" s="299"/>
      <c r="D757" s="299"/>
      <c r="E757" s="299"/>
      <c r="F757" s="299"/>
      <c r="G757" s="299"/>
      <c r="H757" s="299"/>
      <c r="I757" s="299"/>
      <c r="J757" s="299"/>
      <c r="K757" s="299"/>
      <c r="L757" s="299"/>
      <c r="M757" s="299"/>
      <c r="N757" s="299"/>
      <c r="O757" s="299"/>
      <c r="P757" s="299"/>
      <c r="Q757" s="299"/>
      <c r="R757" s="299"/>
      <c r="S757" s="299"/>
      <c r="T757" s="299"/>
      <c r="U757" s="299"/>
      <c r="V757" s="299"/>
      <c r="W757" s="299"/>
      <c r="X757" s="299"/>
      <c r="Y757" s="299"/>
      <c r="Z757" s="299"/>
      <c r="AA757" s="299"/>
      <c r="AB757" s="299"/>
      <c r="AC757" s="299"/>
      <c r="AD757" s="299"/>
      <c r="AE757" s="299"/>
      <c r="AF757" s="299"/>
      <c r="AG757" s="299"/>
      <c r="AH757" s="299"/>
      <c r="AI757" s="299"/>
      <c r="AJ757" s="299"/>
      <c r="AK757" s="299"/>
      <c r="AL757" s="299"/>
      <c r="AM757" s="299"/>
      <c r="AN757" s="299"/>
      <c r="AO757" s="299"/>
      <c r="AP757" s="299"/>
      <c r="AQ757" s="299"/>
      <c r="AR757" s="299"/>
      <c r="AS757" s="299"/>
      <c r="AT757" s="299"/>
      <c r="AU757" s="299"/>
      <c r="AV757" s="299"/>
      <c r="AW757" s="299"/>
      <c r="AX757" s="299"/>
      <c r="AY757" s="299"/>
      <c r="AZ757" s="299"/>
      <c r="BA757" s="299"/>
      <c r="BB757" s="299"/>
      <c r="BC757" s="299"/>
      <c r="BD757" s="299"/>
      <c r="BE757" s="299"/>
      <c r="BF757" s="299"/>
      <c r="BG757" s="299"/>
      <c r="BH757" s="299"/>
      <c r="BI757" s="299"/>
      <c r="BJ757" s="299"/>
      <c r="BK757" s="299"/>
      <c r="BL757" s="299"/>
      <c r="BM757" s="299"/>
      <c r="BN757" s="299"/>
      <c r="BO757" s="299"/>
      <c r="BP757" s="299"/>
      <c r="BQ757" s="299"/>
      <c r="BR757" s="299"/>
      <c r="BS757" s="299"/>
      <c r="BT757" s="299"/>
      <c r="BU757" s="299"/>
      <c r="BV757" s="299"/>
      <c r="BW757" s="299"/>
      <c r="BX757" s="299"/>
      <c r="BY757" s="299"/>
      <c r="BZ757" s="299"/>
      <c r="CA757" s="299"/>
    </row>
    <row r="758" spans="1:79" x14ac:dyDescent="0.25">
      <c r="A758" s="299"/>
      <c r="B758" s="299"/>
      <c r="C758" s="299"/>
      <c r="D758" s="299"/>
      <c r="E758" s="299"/>
      <c r="F758" s="299"/>
      <c r="G758" s="299"/>
      <c r="H758" s="299"/>
      <c r="I758" s="299"/>
      <c r="J758" s="299"/>
      <c r="K758" s="299"/>
      <c r="L758" s="299"/>
      <c r="M758" s="299"/>
      <c r="N758" s="299"/>
      <c r="O758" s="299"/>
      <c r="P758" s="299"/>
      <c r="Q758" s="299"/>
      <c r="R758" s="299"/>
      <c r="S758" s="299"/>
      <c r="T758" s="299"/>
      <c r="U758" s="299"/>
      <c r="V758" s="299"/>
      <c r="W758" s="299"/>
      <c r="X758" s="299"/>
      <c r="Y758" s="299"/>
      <c r="Z758" s="299"/>
      <c r="AA758" s="299"/>
      <c r="AB758" s="299"/>
      <c r="AC758" s="299"/>
      <c r="AD758" s="299"/>
      <c r="AE758" s="299"/>
      <c r="AF758" s="299"/>
      <c r="AG758" s="299"/>
      <c r="AH758" s="299"/>
      <c r="AI758" s="299"/>
      <c r="AJ758" s="299"/>
      <c r="AK758" s="299"/>
      <c r="AL758" s="299"/>
      <c r="AM758" s="299"/>
      <c r="AN758" s="299"/>
      <c r="AO758" s="299"/>
      <c r="AP758" s="299"/>
      <c r="AQ758" s="299"/>
      <c r="AR758" s="299"/>
      <c r="AS758" s="299"/>
      <c r="AT758" s="299"/>
      <c r="AU758" s="299"/>
      <c r="AV758" s="299"/>
      <c r="AW758" s="299"/>
      <c r="AX758" s="299"/>
      <c r="AY758" s="299"/>
      <c r="AZ758" s="299"/>
      <c r="BA758" s="299"/>
      <c r="BB758" s="299"/>
      <c r="BC758" s="299"/>
      <c r="BD758" s="299"/>
      <c r="BE758" s="299"/>
      <c r="BF758" s="299"/>
      <c r="BG758" s="299"/>
      <c r="BH758" s="299"/>
      <c r="BI758" s="299"/>
      <c r="BJ758" s="299"/>
      <c r="BK758" s="299"/>
      <c r="BL758" s="299"/>
      <c r="BM758" s="299"/>
      <c r="BN758" s="299"/>
      <c r="BO758" s="299"/>
      <c r="BP758" s="299"/>
      <c r="BQ758" s="299"/>
      <c r="BR758" s="299"/>
      <c r="BS758" s="299"/>
      <c r="BT758" s="299"/>
      <c r="BU758" s="299"/>
      <c r="BV758" s="299"/>
      <c r="BW758" s="299"/>
      <c r="BX758" s="299"/>
      <c r="BY758" s="299"/>
      <c r="BZ758" s="299"/>
      <c r="CA758" s="299"/>
    </row>
    <row r="759" spans="1:79" x14ac:dyDescent="0.25">
      <c r="A759" s="299"/>
      <c r="B759" s="299"/>
      <c r="C759" s="299"/>
      <c r="D759" s="299"/>
      <c r="E759" s="299"/>
      <c r="F759" s="299"/>
      <c r="G759" s="299"/>
      <c r="H759" s="299"/>
      <c r="I759" s="299"/>
      <c r="J759" s="299"/>
      <c r="K759" s="299"/>
      <c r="L759" s="299"/>
      <c r="M759" s="299"/>
      <c r="N759" s="299"/>
      <c r="O759" s="299"/>
      <c r="P759" s="299"/>
      <c r="Q759" s="299"/>
      <c r="R759" s="299"/>
      <c r="S759" s="299"/>
      <c r="T759" s="299"/>
      <c r="U759" s="299"/>
      <c r="V759" s="299"/>
      <c r="W759" s="299"/>
      <c r="X759" s="299"/>
      <c r="Y759" s="299"/>
      <c r="Z759" s="299"/>
      <c r="AA759" s="299"/>
      <c r="AB759" s="299"/>
      <c r="AC759" s="299"/>
      <c r="AD759" s="299"/>
      <c r="AE759" s="299"/>
      <c r="AF759" s="299"/>
      <c r="AG759" s="299"/>
      <c r="AH759" s="299"/>
      <c r="AI759" s="299"/>
      <c r="AJ759" s="299"/>
      <c r="AK759" s="299"/>
      <c r="AL759" s="299"/>
      <c r="AM759" s="299"/>
      <c r="AN759" s="299"/>
      <c r="AO759" s="299"/>
      <c r="AP759" s="299"/>
      <c r="AQ759" s="299"/>
      <c r="AR759" s="299"/>
      <c r="AS759" s="299"/>
      <c r="AT759" s="299"/>
      <c r="AU759" s="299"/>
      <c r="AV759" s="299"/>
      <c r="AW759" s="299"/>
      <c r="AX759" s="299"/>
      <c r="AY759" s="299"/>
      <c r="AZ759" s="299"/>
      <c r="BA759" s="299"/>
      <c r="BB759" s="299"/>
      <c r="BC759" s="299"/>
      <c r="BD759" s="299"/>
      <c r="BE759" s="299"/>
      <c r="BF759" s="299"/>
      <c r="BG759" s="299"/>
      <c r="BH759" s="299"/>
      <c r="BI759" s="299"/>
      <c r="BJ759" s="299"/>
      <c r="BK759" s="299"/>
      <c r="BL759" s="299"/>
      <c r="BM759" s="299"/>
      <c r="BN759" s="299"/>
      <c r="BO759" s="299"/>
      <c r="BP759" s="299"/>
      <c r="BQ759" s="299"/>
      <c r="BR759" s="299"/>
      <c r="BS759" s="299"/>
      <c r="BT759" s="299"/>
      <c r="BU759" s="299"/>
      <c r="BV759" s="299"/>
      <c r="BW759" s="299"/>
      <c r="BX759" s="299"/>
      <c r="BY759" s="299"/>
      <c r="BZ759" s="299"/>
      <c r="CA759" s="299"/>
    </row>
    <row r="760" spans="1:79" x14ac:dyDescent="0.25">
      <c r="A760" s="299"/>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299"/>
      <c r="AE760" s="299"/>
      <c r="AF760" s="299"/>
      <c r="AG760" s="299"/>
      <c r="AH760" s="299"/>
      <c r="AI760" s="299"/>
      <c r="AJ760" s="299"/>
      <c r="AK760" s="299"/>
      <c r="AL760" s="299"/>
      <c r="AM760" s="299"/>
      <c r="AN760" s="299"/>
      <c r="AO760" s="299"/>
      <c r="AP760" s="299"/>
      <c r="AQ760" s="299"/>
      <c r="AR760" s="299"/>
      <c r="AS760" s="299"/>
      <c r="AT760" s="299"/>
      <c r="AU760" s="299"/>
      <c r="AV760" s="299"/>
      <c r="AW760" s="299"/>
      <c r="AX760" s="299"/>
      <c r="AY760" s="299"/>
      <c r="AZ760" s="299"/>
      <c r="BA760" s="299"/>
      <c r="BB760" s="299"/>
      <c r="BC760" s="299"/>
      <c r="BD760" s="299"/>
      <c r="BE760" s="299"/>
      <c r="BF760" s="299"/>
      <c r="BG760" s="299"/>
      <c r="BH760" s="299"/>
      <c r="BI760" s="299"/>
      <c r="BJ760" s="299"/>
      <c r="BK760" s="299"/>
      <c r="BL760" s="299"/>
      <c r="BM760" s="299"/>
      <c r="BN760" s="299"/>
      <c r="BO760" s="299"/>
      <c r="BP760" s="299"/>
      <c r="BQ760" s="299"/>
      <c r="BR760" s="299"/>
      <c r="BS760" s="299"/>
      <c r="BT760" s="299"/>
      <c r="BU760" s="299"/>
      <c r="BV760" s="299"/>
      <c r="BW760" s="299"/>
      <c r="BX760" s="299"/>
      <c r="BY760" s="299"/>
      <c r="BZ760" s="299"/>
      <c r="CA760" s="299"/>
    </row>
    <row r="761" spans="1:79" x14ac:dyDescent="0.25">
      <c r="A761" s="299"/>
      <c r="B761" s="299"/>
      <c r="C761" s="299"/>
      <c r="D761" s="299"/>
      <c r="E761" s="299"/>
      <c r="F761" s="299"/>
      <c r="G761" s="299"/>
      <c r="H761" s="299"/>
      <c r="I761" s="299"/>
      <c r="J761" s="299"/>
      <c r="K761" s="299"/>
      <c r="L761" s="299"/>
      <c r="M761" s="299"/>
      <c r="N761" s="299"/>
      <c r="O761" s="299"/>
      <c r="P761" s="299"/>
      <c r="Q761" s="299"/>
      <c r="R761" s="299"/>
      <c r="S761" s="299"/>
      <c r="T761" s="299"/>
      <c r="U761" s="299"/>
      <c r="V761" s="299"/>
      <c r="W761" s="299"/>
      <c r="X761" s="299"/>
      <c r="Y761" s="299"/>
      <c r="Z761" s="299"/>
      <c r="AA761" s="299"/>
      <c r="AB761" s="299"/>
      <c r="AC761" s="299"/>
      <c r="AD761" s="299"/>
      <c r="AE761" s="299"/>
      <c r="AF761" s="299"/>
      <c r="AG761" s="299"/>
      <c r="AH761" s="299"/>
      <c r="AI761" s="299"/>
      <c r="AJ761" s="299"/>
      <c r="AK761" s="299"/>
      <c r="AL761" s="299"/>
      <c r="AM761" s="299"/>
      <c r="AN761" s="299"/>
      <c r="AO761" s="299"/>
      <c r="AP761" s="299"/>
      <c r="AQ761" s="299"/>
      <c r="AR761" s="299"/>
      <c r="AS761" s="299"/>
      <c r="AT761" s="299"/>
      <c r="AU761" s="299"/>
      <c r="AV761" s="299"/>
      <c r="AW761" s="299"/>
      <c r="AX761" s="299"/>
      <c r="AY761" s="299"/>
      <c r="AZ761" s="299"/>
      <c r="BA761" s="299"/>
      <c r="BB761" s="299"/>
      <c r="BC761" s="299"/>
      <c r="BD761" s="299"/>
      <c r="BE761" s="299"/>
      <c r="BF761" s="299"/>
      <c r="BG761" s="299"/>
      <c r="BH761" s="299"/>
      <c r="BI761" s="299"/>
      <c r="BJ761" s="299"/>
      <c r="BK761" s="299"/>
      <c r="BL761" s="299"/>
      <c r="BM761" s="299"/>
      <c r="BN761" s="299"/>
      <c r="BO761" s="299"/>
      <c r="BP761" s="299"/>
      <c r="BQ761" s="299"/>
      <c r="BR761" s="299"/>
      <c r="BS761" s="299"/>
      <c r="BT761" s="299"/>
      <c r="BU761" s="299"/>
      <c r="BV761" s="299"/>
      <c r="BW761" s="299"/>
      <c r="BX761" s="299"/>
      <c r="BY761" s="299"/>
      <c r="BZ761" s="299"/>
      <c r="CA761" s="299"/>
    </row>
    <row r="762" spans="1:79" x14ac:dyDescent="0.25">
      <c r="A762" s="299"/>
      <c r="B762" s="299"/>
      <c r="C762" s="299"/>
      <c r="D762" s="299"/>
      <c r="E762" s="299"/>
      <c r="F762" s="299"/>
      <c r="G762" s="299"/>
      <c r="H762" s="299"/>
      <c r="I762" s="299"/>
      <c r="J762" s="299"/>
      <c r="K762" s="299"/>
      <c r="L762" s="299"/>
      <c r="M762" s="299"/>
      <c r="N762" s="299"/>
      <c r="O762" s="299"/>
      <c r="P762" s="299"/>
      <c r="Q762" s="299"/>
      <c r="R762" s="299"/>
      <c r="S762" s="299"/>
      <c r="T762" s="299"/>
      <c r="U762" s="299"/>
      <c r="V762" s="299"/>
      <c r="W762" s="299"/>
      <c r="X762" s="299"/>
      <c r="Y762" s="299"/>
      <c r="Z762" s="299"/>
      <c r="AA762" s="299"/>
      <c r="AB762" s="299"/>
      <c r="AC762" s="299"/>
      <c r="AD762" s="299"/>
      <c r="AE762" s="299"/>
      <c r="AF762" s="299"/>
      <c r="AG762" s="299"/>
      <c r="AH762" s="299"/>
      <c r="AI762" s="299"/>
      <c r="AJ762" s="299"/>
      <c r="AK762" s="299"/>
      <c r="AL762" s="299"/>
      <c r="AM762" s="299"/>
      <c r="AN762" s="299"/>
      <c r="AO762" s="299"/>
      <c r="AP762" s="299"/>
      <c r="AQ762" s="299"/>
      <c r="AR762" s="299"/>
      <c r="AS762" s="299"/>
      <c r="AT762" s="299"/>
      <c r="AU762" s="299"/>
      <c r="AV762" s="299"/>
      <c r="AW762" s="299"/>
      <c r="AX762" s="299"/>
      <c r="AY762" s="299"/>
      <c r="AZ762" s="299"/>
      <c r="BA762" s="299"/>
      <c r="BB762" s="299"/>
      <c r="BC762" s="299"/>
      <c r="BD762" s="299"/>
      <c r="BE762" s="299"/>
      <c r="BF762" s="299"/>
      <c r="BG762" s="299"/>
      <c r="BH762" s="299"/>
      <c r="BI762" s="299"/>
      <c r="BJ762" s="299"/>
      <c r="BK762" s="299"/>
      <c r="BL762" s="299"/>
      <c r="BM762" s="299"/>
      <c r="BN762" s="299"/>
      <c r="BO762" s="299"/>
      <c r="BP762" s="299"/>
      <c r="BQ762" s="299"/>
      <c r="BR762" s="299"/>
      <c r="BS762" s="299"/>
      <c r="BT762" s="299"/>
      <c r="BU762" s="299"/>
      <c r="BV762" s="299"/>
      <c r="BW762" s="299"/>
      <c r="BX762" s="299"/>
      <c r="BY762" s="299"/>
      <c r="BZ762" s="299"/>
      <c r="CA762" s="299"/>
    </row>
    <row r="763" spans="1:79" x14ac:dyDescent="0.25">
      <c r="A763" s="299"/>
      <c r="B763" s="299"/>
      <c r="C763" s="299"/>
      <c r="D763" s="299"/>
      <c r="E763" s="299"/>
      <c r="F763" s="299"/>
      <c r="G763" s="299"/>
      <c r="H763" s="299"/>
      <c r="I763" s="299"/>
      <c r="J763" s="299"/>
      <c r="K763" s="299"/>
      <c r="L763" s="299"/>
      <c r="M763" s="299"/>
      <c r="N763" s="299"/>
      <c r="O763" s="299"/>
      <c r="P763" s="299"/>
      <c r="Q763" s="299"/>
      <c r="R763" s="299"/>
      <c r="S763" s="299"/>
      <c r="T763" s="299"/>
      <c r="U763" s="299"/>
      <c r="V763" s="299"/>
      <c r="W763" s="299"/>
      <c r="X763" s="299"/>
      <c r="Y763" s="299"/>
      <c r="Z763" s="299"/>
      <c r="AA763" s="299"/>
      <c r="AB763" s="299"/>
      <c r="AC763" s="299"/>
      <c r="AD763" s="299"/>
      <c r="AE763" s="299"/>
      <c r="AF763" s="299"/>
      <c r="AG763" s="299"/>
      <c r="AH763" s="299"/>
      <c r="AI763" s="299"/>
      <c r="AJ763" s="299"/>
      <c r="AK763" s="299"/>
      <c r="AL763" s="299"/>
      <c r="AM763" s="299"/>
      <c r="AN763" s="299"/>
      <c r="AO763" s="299"/>
      <c r="AP763" s="299"/>
      <c r="AQ763" s="299"/>
      <c r="AR763" s="299"/>
      <c r="AS763" s="299"/>
      <c r="AT763" s="299"/>
      <c r="AU763" s="299"/>
      <c r="AV763" s="299"/>
      <c r="AW763" s="299"/>
      <c r="AX763" s="299"/>
      <c r="AY763" s="299"/>
      <c r="AZ763" s="299"/>
      <c r="BA763" s="299"/>
      <c r="BB763" s="299"/>
      <c r="BC763" s="299"/>
      <c r="BD763" s="299"/>
      <c r="BE763" s="299"/>
      <c r="BF763" s="299"/>
      <c r="BG763" s="299"/>
      <c r="BH763" s="299"/>
      <c r="BI763" s="299"/>
      <c r="BJ763" s="299"/>
      <c r="BK763" s="299"/>
      <c r="BL763" s="299"/>
      <c r="BM763" s="299"/>
      <c r="BN763" s="299"/>
      <c r="BO763" s="299"/>
      <c r="BP763" s="299"/>
      <c r="BQ763" s="299"/>
      <c r="BR763" s="299"/>
      <c r="BS763" s="299"/>
      <c r="BT763" s="299"/>
      <c r="BU763" s="299"/>
      <c r="BV763" s="299"/>
      <c r="BW763" s="299"/>
      <c r="BX763" s="299"/>
      <c r="BY763" s="299"/>
      <c r="BZ763" s="299"/>
      <c r="CA763" s="299"/>
    </row>
    <row r="764" spans="1:79" x14ac:dyDescent="0.25">
      <c r="A764" s="299"/>
      <c r="B764" s="299"/>
      <c r="C764" s="299"/>
      <c r="D764" s="299"/>
      <c r="E764" s="299"/>
      <c r="F764" s="299"/>
      <c r="G764" s="299"/>
      <c r="H764" s="299"/>
      <c r="I764" s="299"/>
      <c r="J764" s="299"/>
      <c r="K764" s="299"/>
      <c r="L764" s="299"/>
      <c r="M764" s="299"/>
      <c r="N764" s="299"/>
      <c r="O764" s="299"/>
      <c r="P764" s="299"/>
      <c r="Q764" s="299"/>
      <c r="R764" s="299"/>
      <c r="S764" s="299"/>
      <c r="T764" s="299"/>
      <c r="U764" s="299"/>
      <c r="V764" s="299"/>
      <c r="W764" s="299"/>
      <c r="X764" s="299"/>
      <c r="Y764" s="299"/>
      <c r="Z764" s="299"/>
      <c r="AA764" s="299"/>
      <c r="AB764" s="299"/>
      <c r="AC764" s="299"/>
      <c r="AD764" s="299"/>
      <c r="AE764" s="299"/>
      <c r="AF764" s="299"/>
      <c r="AG764" s="299"/>
      <c r="AH764" s="299"/>
      <c r="AI764" s="299"/>
      <c r="AJ764" s="299"/>
      <c r="AK764" s="299"/>
      <c r="AL764" s="299"/>
      <c r="AM764" s="299"/>
      <c r="AN764" s="299"/>
      <c r="AO764" s="299"/>
      <c r="AP764" s="299"/>
      <c r="AQ764" s="299"/>
      <c r="AR764" s="299"/>
      <c r="AS764" s="299"/>
      <c r="AT764" s="299"/>
      <c r="AU764" s="299"/>
      <c r="AV764" s="299"/>
      <c r="AW764" s="299"/>
      <c r="AX764" s="299"/>
      <c r="AY764" s="299"/>
      <c r="AZ764" s="299"/>
      <c r="BA764" s="299"/>
      <c r="BB764" s="299"/>
      <c r="BC764" s="299"/>
      <c r="BD764" s="299"/>
      <c r="BE764" s="299"/>
      <c r="BF764" s="299"/>
      <c r="BG764" s="299"/>
      <c r="BH764" s="299"/>
      <c r="BI764" s="299"/>
      <c r="BJ764" s="299"/>
      <c r="BK764" s="299"/>
      <c r="BL764" s="299"/>
      <c r="BM764" s="299"/>
      <c r="BN764" s="299"/>
      <c r="BO764" s="299"/>
      <c r="BP764" s="299"/>
      <c r="BQ764" s="299"/>
      <c r="BR764" s="299"/>
      <c r="BS764" s="299"/>
      <c r="BT764" s="299"/>
      <c r="BU764" s="299"/>
      <c r="BV764" s="299"/>
      <c r="BW764" s="299"/>
      <c r="BX764" s="299"/>
      <c r="BY764" s="299"/>
      <c r="BZ764" s="299"/>
      <c r="CA764" s="299"/>
    </row>
    <row r="765" spans="1:79" x14ac:dyDescent="0.25">
      <c r="A765" s="299"/>
      <c r="B765" s="299"/>
      <c r="C765" s="299"/>
      <c r="D765" s="299"/>
      <c r="E765" s="299"/>
      <c r="F765" s="299"/>
      <c r="G765" s="299"/>
      <c r="H765" s="299"/>
      <c r="I765" s="299"/>
      <c r="J765" s="299"/>
      <c r="K765" s="299"/>
      <c r="L765" s="299"/>
      <c r="M765" s="299"/>
      <c r="N765" s="299"/>
      <c r="O765" s="299"/>
      <c r="P765" s="299"/>
      <c r="Q765" s="299"/>
      <c r="R765" s="299"/>
      <c r="S765" s="299"/>
      <c r="T765" s="299"/>
      <c r="U765" s="299"/>
      <c r="V765" s="299"/>
      <c r="W765" s="299"/>
      <c r="X765" s="299"/>
      <c r="Y765" s="299"/>
      <c r="Z765" s="299"/>
      <c r="AA765" s="299"/>
      <c r="AB765" s="299"/>
      <c r="AC765" s="299"/>
      <c r="AD765" s="299"/>
      <c r="AE765" s="299"/>
      <c r="AF765" s="299"/>
      <c r="AG765" s="299"/>
      <c r="AH765" s="299"/>
      <c r="AI765" s="299"/>
      <c r="AJ765" s="299"/>
      <c r="AK765" s="299"/>
      <c r="AL765" s="299"/>
      <c r="AM765" s="299"/>
      <c r="AN765" s="299"/>
      <c r="AO765" s="299"/>
      <c r="AP765" s="299"/>
      <c r="AQ765" s="299"/>
      <c r="AR765" s="299"/>
      <c r="AS765" s="299"/>
      <c r="AT765" s="299"/>
      <c r="AU765" s="299"/>
      <c r="AV765" s="299"/>
      <c r="AW765" s="299"/>
      <c r="AX765" s="299"/>
      <c r="AY765" s="299"/>
      <c r="AZ765" s="299"/>
      <c r="BA765" s="299"/>
      <c r="BB765" s="299"/>
      <c r="BC765" s="299"/>
      <c r="BD765" s="299"/>
      <c r="BE765" s="299"/>
      <c r="BF765" s="299"/>
      <c r="BG765" s="299"/>
      <c r="BH765" s="299"/>
      <c r="BI765" s="299"/>
      <c r="BJ765" s="299"/>
      <c r="BK765" s="299"/>
      <c r="BL765" s="299"/>
      <c r="BM765" s="299"/>
      <c r="BN765" s="299"/>
      <c r="BO765" s="299"/>
      <c r="BP765" s="299"/>
      <c r="BQ765" s="299"/>
      <c r="BR765" s="299"/>
      <c r="BS765" s="299"/>
      <c r="BT765" s="299"/>
      <c r="BU765" s="299"/>
      <c r="BV765" s="299"/>
      <c r="BW765" s="299"/>
      <c r="BX765" s="299"/>
      <c r="BY765" s="299"/>
      <c r="BZ765" s="299"/>
      <c r="CA765" s="299"/>
    </row>
    <row r="766" spans="1:79" x14ac:dyDescent="0.25">
      <c r="A766" s="299"/>
      <c r="B766" s="299"/>
      <c r="C766" s="299"/>
      <c r="D766" s="299"/>
      <c r="E766" s="299"/>
      <c r="F766" s="299"/>
      <c r="G766" s="299"/>
      <c r="H766" s="299"/>
      <c r="I766" s="299"/>
      <c r="J766" s="299"/>
      <c r="K766" s="299"/>
      <c r="L766" s="299"/>
      <c r="M766" s="299"/>
      <c r="N766" s="299"/>
      <c r="O766" s="299"/>
      <c r="P766" s="299"/>
      <c r="Q766" s="299"/>
      <c r="R766" s="299"/>
      <c r="S766" s="299"/>
      <c r="T766" s="299"/>
      <c r="U766" s="299"/>
      <c r="V766" s="299"/>
      <c r="W766" s="299"/>
      <c r="X766" s="299"/>
      <c r="Y766" s="299"/>
      <c r="Z766" s="299"/>
      <c r="AA766" s="299"/>
      <c r="AB766" s="299"/>
      <c r="AC766" s="299"/>
      <c r="AD766" s="299"/>
      <c r="AE766" s="299"/>
      <c r="AF766" s="299"/>
      <c r="AG766" s="299"/>
      <c r="AH766" s="299"/>
      <c r="AI766" s="299"/>
      <c r="AJ766" s="299"/>
      <c r="AK766" s="299"/>
      <c r="AL766" s="299"/>
      <c r="AM766" s="299"/>
      <c r="AN766" s="299"/>
      <c r="AO766" s="299"/>
      <c r="AP766" s="299"/>
      <c r="AQ766" s="299"/>
      <c r="AR766" s="299"/>
      <c r="AS766" s="299"/>
      <c r="AT766" s="299"/>
      <c r="AU766" s="299"/>
      <c r="AV766" s="299"/>
      <c r="AW766" s="299"/>
      <c r="AX766" s="299"/>
      <c r="AY766" s="299"/>
      <c r="AZ766" s="299"/>
      <c r="BA766" s="299"/>
      <c r="BB766" s="299"/>
      <c r="BC766" s="299"/>
      <c r="BD766" s="299"/>
      <c r="BE766" s="299"/>
      <c r="BF766" s="299"/>
      <c r="BG766" s="299"/>
      <c r="BH766" s="299"/>
      <c r="BI766" s="299"/>
      <c r="BJ766" s="299"/>
      <c r="BK766" s="299"/>
      <c r="BL766" s="299"/>
      <c r="BM766" s="299"/>
      <c r="BN766" s="299"/>
      <c r="BO766" s="299"/>
      <c r="BP766" s="299"/>
      <c r="BQ766" s="299"/>
      <c r="BR766" s="299"/>
      <c r="BS766" s="299"/>
      <c r="BT766" s="299"/>
      <c r="BU766" s="299"/>
      <c r="BV766" s="299"/>
      <c r="BW766" s="299"/>
      <c r="BX766" s="299"/>
      <c r="BY766" s="299"/>
      <c r="BZ766" s="299"/>
      <c r="CA766" s="299"/>
    </row>
    <row r="767" spans="1:79" x14ac:dyDescent="0.25">
      <c r="A767" s="299"/>
      <c r="B767" s="299"/>
      <c r="C767" s="299"/>
      <c r="D767" s="299"/>
      <c r="E767" s="299"/>
      <c r="F767" s="299"/>
      <c r="G767" s="299"/>
      <c r="H767" s="299"/>
      <c r="I767" s="299"/>
      <c r="J767" s="299"/>
      <c r="K767" s="299"/>
      <c r="L767" s="299"/>
      <c r="M767" s="299"/>
      <c r="N767" s="299"/>
      <c r="O767" s="299"/>
      <c r="P767" s="299"/>
      <c r="Q767" s="299"/>
      <c r="R767" s="299"/>
      <c r="S767" s="299"/>
      <c r="T767" s="299"/>
      <c r="U767" s="299"/>
      <c r="V767" s="299"/>
      <c r="W767" s="299"/>
      <c r="X767" s="299"/>
      <c r="Y767" s="299"/>
      <c r="Z767" s="299"/>
      <c r="AA767" s="299"/>
      <c r="AB767" s="299"/>
      <c r="AC767" s="299"/>
      <c r="AD767" s="299"/>
      <c r="AE767" s="299"/>
      <c r="AF767" s="299"/>
      <c r="AG767" s="299"/>
      <c r="AH767" s="299"/>
      <c r="AI767" s="299"/>
      <c r="AJ767" s="299"/>
      <c r="AK767" s="299"/>
      <c r="AL767" s="299"/>
      <c r="AM767" s="299"/>
      <c r="AN767" s="299"/>
      <c r="AO767" s="299"/>
      <c r="AP767" s="299"/>
      <c r="AQ767" s="299"/>
      <c r="AR767" s="299"/>
      <c r="AS767" s="299"/>
      <c r="AT767" s="299"/>
      <c r="AU767" s="299"/>
      <c r="AV767" s="299"/>
      <c r="AW767" s="299"/>
      <c r="AX767" s="299"/>
      <c r="AY767" s="299"/>
      <c r="AZ767" s="299"/>
      <c r="BA767" s="299"/>
      <c r="BB767" s="299"/>
      <c r="BC767" s="299"/>
      <c r="BD767" s="299"/>
      <c r="BE767" s="299"/>
      <c r="BF767" s="299"/>
      <c r="BG767" s="299"/>
      <c r="BH767" s="299"/>
      <c r="BI767" s="299"/>
      <c r="BJ767" s="299"/>
      <c r="BK767" s="299"/>
      <c r="BL767" s="299"/>
      <c r="BM767" s="299"/>
      <c r="BN767" s="299"/>
      <c r="BO767" s="299"/>
      <c r="BP767" s="299"/>
      <c r="BQ767" s="299"/>
      <c r="BR767" s="299"/>
      <c r="BS767" s="299"/>
      <c r="BT767" s="299"/>
      <c r="BU767" s="299"/>
      <c r="BV767" s="299"/>
      <c r="BW767" s="299"/>
      <c r="BX767" s="299"/>
      <c r="BY767" s="299"/>
      <c r="BZ767" s="299"/>
      <c r="CA767" s="299"/>
    </row>
    <row r="768" spans="1:79" x14ac:dyDescent="0.25">
      <c r="A768" s="299"/>
      <c r="B768" s="299"/>
      <c r="C768" s="299"/>
      <c r="D768" s="299"/>
      <c r="E768" s="299"/>
      <c r="F768" s="299"/>
      <c r="G768" s="299"/>
      <c r="H768" s="299"/>
      <c r="I768" s="299"/>
      <c r="J768" s="299"/>
      <c r="K768" s="299"/>
      <c r="L768" s="299"/>
      <c r="M768" s="299"/>
      <c r="N768" s="299"/>
      <c r="O768" s="299"/>
      <c r="P768" s="299"/>
      <c r="Q768" s="299"/>
      <c r="R768" s="299"/>
      <c r="S768" s="299"/>
      <c r="T768" s="299"/>
      <c r="U768" s="299"/>
      <c r="V768" s="299"/>
      <c r="W768" s="299"/>
      <c r="X768" s="299"/>
      <c r="Y768" s="299"/>
      <c r="Z768" s="299"/>
      <c r="AA768" s="299"/>
      <c r="AB768" s="299"/>
      <c r="AC768" s="299"/>
      <c r="AD768" s="299"/>
      <c r="AE768" s="299"/>
      <c r="AF768" s="299"/>
      <c r="AG768" s="299"/>
      <c r="AH768" s="299"/>
      <c r="AI768" s="299"/>
      <c r="AJ768" s="299"/>
      <c r="AK768" s="299"/>
      <c r="AL768" s="299"/>
      <c r="AM768" s="299"/>
      <c r="AN768" s="299"/>
      <c r="AO768" s="299"/>
      <c r="AP768" s="299"/>
      <c r="AQ768" s="299"/>
      <c r="AR768" s="299"/>
      <c r="AS768" s="299"/>
      <c r="AT768" s="299"/>
      <c r="AU768" s="299"/>
      <c r="AV768" s="299"/>
      <c r="AW768" s="299"/>
      <c r="AX768" s="299"/>
      <c r="AY768" s="299"/>
      <c r="AZ768" s="299"/>
      <c r="BA768" s="299"/>
      <c r="BB768" s="299"/>
      <c r="BC768" s="299"/>
      <c r="BD768" s="299"/>
      <c r="BE768" s="299"/>
      <c r="BF768" s="299"/>
      <c r="BG768" s="299"/>
      <c r="BH768" s="299"/>
      <c r="BI768" s="299"/>
      <c r="BJ768" s="299"/>
      <c r="BK768" s="299"/>
      <c r="BL768" s="299"/>
      <c r="BM768" s="299"/>
      <c r="BN768" s="299"/>
      <c r="BO768" s="299"/>
      <c r="BP768" s="299"/>
      <c r="BQ768" s="299"/>
      <c r="BR768" s="299"/>
      <c r="BS768" s="299"/>
      <c r="BT768" s="299"/>
      <c r="BU768" s="299"/>
      <c r="BV768" s="299"/>
      <c r="BW768" s="299"/>
      <c r="BX768" s="299"/>
      <c r="BY768" s="299"/>
      <c r="BZ768" s="299"/>
      <c r="CA768" s="299"/>
    </row>
    <row r="769" spans="1:79" x14ac:dyDescent="0.25">
      <c r="A769" s="299"/>
      <c r="B769" s="299"/>
      <c r="C769" s="299"/>
      <c r="D769" s="299"/>
      <c r="E769" s="299"/>
      <c r="F769" s="299"/>
      <c r="G769" s="299"/>
      <c r="H769" s="299"/>
      <c r="I769" s="299"/>
      <c r="J769" s="299"/>
      <c r="K769" s="299"/>
      <c r="L769" s="299"/>
      <c r="M769" s="299"/>
      <c r="N769" s="299"/>
      <c r="O769" s="299"/>
      <c r="P769" s="299"/>
      <c r="Q769" s="299"/>
      <c r="R769" s="299"/>
      <c r="S769" s="299"/>
      <c r="T769" s="299"/>
      <c r="U769" s="299"/>
      <c r="V769" s="299"/>
      <c r="W769" s="299"/>
      <c r="X769" s="299"/>
      <c r="Y769" s="299"/>
      <c r="Z769" s="299"/>
      <c r="AA769" s="299"/>
      <c r="AB769" s="299"/>
      <c r="AC769" s="299"/>
      <c r="AD769" s="299"/>
      <c r="AE769" s="299"/>
      <c r="AF769" s="299"/>
      <c r="AG769" s="299"/>
      <c r="AH769" s="299"/>
      <c r="AI769" s="299"/>
      <c r="AJ769" s="299"/>
      <c r="AK769" s="299"/>
      <c r="AL769" s="299"/>
      <c r="AM769" s="299"/>
      <c r="AN769" s="299"/>
      <c r="AO769" s="299"/>
      <c r="AP769" s="299"/>
      <c r="AQ769" s="299"/>
      <c r="AR769" s="299"/>
      <c r="AS769" s="299"/>
      <c r="AT769" s="299"/>
      <c r="AU769" s="299"/>
      <c r="AV769" s="299"/>
      <c r="AW769" s="299"/>
      <c r="AX769" s="299"/>
      <c r="AY769" s="299"/>
      <c r="AZ769" s="299"/>
      <c r="BA769" s="299"/>
      <c r="BB769" s="299"/>
      <c r="BC769" s="299"/>
      <c r="BD769" s="299"/>
      <c r="BE769" s="299"/>
      <c r="BF769" s="299"/>
      <c r="BG769" s="299"/>
      <c r="BH769" s="299"/>
      <c r="BI769" s="299"/>
      <c r="BJ769" s="299"/>
      <c r="BK769" s="299"/>
      <c r="BL769" s="299"/>
      <c r="BM769" s="299"/>
      <c r="BN769" s="299"/>
      <c r="BO769" s="299"/>
      <c r="BP769" s="299"/>
      <c r="BQ769" s="299"/>
      <c r="BR769" s="299"/>
      <c r="BS769" s="299"/>
      <c r="BT769" s="299"/>
      <c r="BU769" s="299"/>
      <c r="BV769" s="299"/>
      <c r="BW769" s="299"/>
      <c r="BX769" s="299"/>
      <c r="BY769" s="299"/>
      <c r="BZ769" s="299"/>
      <c r="CA769" s="299"/>
    </row>
    <row r="770" spans="1:79" x14ac:dyDescent="0.25">
      <c r="A770" s="299"/>
      <c r="B770" s="299"/>
      <c r="C770" s="299"/>
      <c r="D770" s="299"/>
      <c r="E770" s="299"/>
      <c r="F770" s="299"/>
      <c r="G770" s="299"/>
      <c r="H770" s="299"/>
      <c r="I770" s="299"/>
      <c r="J770" s="299"/>
      <c r="K770" s="299"/>
      <c r="L770" s="299"/>
      <c r="M770" s="299"/>
      <c r="N770" s="299"/>
      <c r="O770" s="299"/>
      <c r="P770" s="299"/>
      <c r="Q770" s="299"/>
      <c r="R770" s="299"/>
      <c r="S770" s="299"/>
      <c r="T770" s="299"/>
      <c r="U770" s="299"/>
      <c r="V770" s="299"/>
      <c r="W770" s="299"/>
      <c r="X770" s="299"/>
      <c r="Y770" s="299"/>
      <c r="Z770" s="299"/>
      <c r="AA770" s="299"/>
      <c r="AB770" s="299"/>
      <c r="AC770" s="299"/>
      <c r="AD770" s="299"/>
      <c r="AE770" s="299"/>
      <c r="AF770" s="299"/>
      <c r="AG770" s="299"/>
      <c r="AH770" s="299"/>
      <c r="AI770" s="299"/>
      <c r="AJ770" s="299"/>
      <c r="AK770" s="299"/>
      <c r="AL770" s="299"/>
      <c r="AM770" s="299"/>
      <c r="AN770" s="299"/>
      <c r="AO770" s="299"/>
      <c r="AP770" s="299"/>
      <c r="AQ770" s="299"/>
      <c r="AR770" s="299"/>
      <c r="AS770" s="299"/>
      <c r="AT770" s="299"/>
      <c r="AU770" s="299"/>
      <c r="AV770" s="299"/>
      <c r="AW770" s="299"/>
      <c r="AX770" s="299"/>
      <c r="AY770" s="299"/>
      <c r="AZ770" s="299"/>
      <c r="BA770" s="299"/>
      <c r="BB770" s="299"/>
      <c r="BC770" s="299"/>
      <c r="BD770" s="299"/>
      <c r="BE770" s="299"/>
      <c r="BF770" s="299"/>
      <c r="BG770" s="299"/>
      <c r="BH770" s="299"/>
      <c r="BI770" s="299"/>
      <c r="BJ770" s="299"/>
      <c r="BK770" s="299"/>
      <c r="BL770" s="299"/>
      <c r="BM770" s="299"/>
      <c r="BN770" s="299"/>
      <c r="BO770" s="299"/>
      <c r="BP770" s="299"/>
      <c r="BQ770" s="299"/>
      <c r="BR770" s="299"/>
      <c r="BS770" s="299"/>
      <c r="BT770" s="299"/>
      <c r="BU770" s="299"/>
      <c r="BV770" s="299"/>
      <c r="BW770" s="299"/>
      <c r="BX770" s="299"/>
      <c r="BY770" s="299"/>
      <c r="BZ770" s="299"/>
      <c r="CA770" s="299"/>
    </row>
    <row r="771" spans="1:79" x14ac:dyDescent="0.25">
      <c r="A771" s="299"/>
      <c r="B771" s="299"/>
      <c r="C771" s="299"/>
      <c r="D771" s="299"/>
      <c r="E771" s="299"/>
      <c r="F771" s="299"/>
      <c r="G771" s="299"/>
      <c r="H771" s="299"/>
      <c r="I771" s="299"/>
      <c r="J771" s="299"/>
      <c r="K771" s="299"/>
      <c r="L771" s="299"/>
      <c r="M771" s="299"/>
      <c r="N771" s="299"/>
      <c r="O771" s="299"/>
      <c r="P771" s="299"/>
      <c r="Q771" s="299"/>
      <c r="R771" s="299"/>
      <c r="S771" s="299"/>
      <c r="T771" s="299"/>
      <c r="U771" s="299"/>
      <c r="V771" s="299"/>
      <c r="W771" s="299"/>
      <c r="X771" s="299"/>
      <c r="Y771" s="299"/>
      <c r="Z771" s="299"/>
      <c r="AA771" s="299"/>
      <c r="AB771" s="299"/>
      <c r="AC771" s="299"/>
      <c r="AD771" s="299"/>
      <c r="AE771" s="299"/>
      <c r="AF771" s="299"/>
      <c r="AG771" s="299"/>
      <c r="AH771" s="299"/>
      <c r="AI771" s="299"/>
      <c r="AJ771" s="299"/>
      <c r="AK771" s="299"/>
      <c r="AL771" s="299"/>
      <c r="AM771" s="299"/>
      <c r="AN771" s="299"/>
      <c r="AO771" s="299"/>
      <c r="AP771" s="299"/>
      <c r="AQ771" s="299"/>
      <c r="AR771" s="299"/>
      <c r="AS771" s="299"/>
      <c r="AT771" s="299"/>
      <c r="AU771" s="299"/>
      <c r="AV771" s="299"/>
      <c r="AW771" s="299"/>
      <c r="AX771" s="299"/>
      <c r="AY771" s="299"/>
      <c r="AZ771" s="299"/>
      <c r="BA771" s="299"/>
      <c r="BB771" s="299"/>
      <c r="BC771" s="299"/>
      <c r="BD771" s="299"/>
      <c r="BE771" s="299"/>
      <c r="BF771" s="299"/>
      <c r="BG771" s="299"/>
      <c r="BH771" s="299"/>
      <c r="BI771" s="299"/>
      <c r="BJ771" s="299"/>
      <c r="BK771" s="299"/>
      <c r="BL771" s="299"/>
      <c r="BM771" s="299"/>
      <c r="BN771" s="299"/>
      <c r="BO771" s="299"/>
      <c r="BP771" s="299"/>
      <c r="BQ771" s="299"/>
      <c r="BR771" s="299"/>
      <c r="BS771" s="299"/>
      <c r="BT771" s="299"/>
      <c r="BU771" s="299"/>
      <c r="BV771" s="299"/>
      <c r="BW771" s="299"/>
      <c r="BX771" s="299"/>
      <c r="BY771" s="299"/>
      <c r="BZ771" s="299"/>
      <c r="CA771" s="299"/>
    </row>
    <row r="772" spans="1:79" x14ac:dyDescent="0.25">
      <c r="A772" s="299"/>
      <c r="B772" s="299"/>
      <c r="C772" s="299"/>
      <c r="D772" s="299"/>
      <c r="E772" s="299"/>
      <c r="F772" s="299"/>
      <c r="G772" s="299"/>
      <c r="H772" s="299"/>
      <c r="I772" s="299"/>
      <c r="J772" s="299"/>
      <c r="K772" s="299"/>
      <c r="L772" s="299"/>
      <c r="M772" s="299"/>
      <c r="N772" s="299"/>
      <c r="O772" s="299"/>
      <c r="P772" s="299"/>
      <c r="Q772" s="299"/>
      <c r="R772" s="299"/>
      <c r="S772" s="299"/>
      <c r="T772" s="299"/>
      <c r="U772" s="299"/>
      <c r="V772" s="299"/>
      <c r="W772" s="299"/>
      <c r="X772" s="299"/>
      <c r="Y772" s="299"/>
      <c r="Z772" s="299"/>
      <c r="AA772" s="299"/>
      <c r="AB772" s="299"/>
      <c r="AC772" s="299"/>
      <c r="AD772" s="299"/>
      <c r="AE772" s="299"/>
      <c r="AF772" s="299"/>
      <c r="AG772" s="299"/>
      <c r="AH772" s="299"/>
      <c r="AI772" s="299"/>
      <c r="AJ772" s="299"/>
      <c r="AK772" s="299"/>
      <c r="AL772" s="299"/>
      <c r="AM772" s="299"/>
      <c r="AN772" s="299"/>
      <c r="AO772" s="299"/>
      <c r="AP772" s="299"/>
      <c r="AQ772" s="299"/>
      <c r="AR772" s="299"/>
      <c r="AS772" s="299"/>
      <c r="AT772" s="299"/>
      <c r="AU772" s="299"/>
      <c r="AV772" s="299"/>
      <c r="AW772" s="299"/>
      <c r="AX772" s="299"/>
      <c r="AY772" s="299"/>
      <c r="AZ772" s="299"/>
      <c r="BA772" s="299"/>
      <c r="BB772" s="299"/>
      <c r="BC772" s="299"/>
      <c r="BD772" s="299"/>
      <c r="BE772" s="299"/>
      <c r="BF772" s="299"/>
      <c r="BG772" s="299"/>
      <c r="BH772" s="299"/>
      <c r="BI772" s="299"/>
      <c r="BJ772" s="299"/>
      <c r="BK772" s="299"/>
      <c r="BL772" s="299"/>
      <c r="BM772" s="299"/>
      <c r="BN772" s="299"/>
      <c r="BO772" s="299"/>
      <c r="BP772" s="299"/>
      <c r="BQ772" s="299"/>
      <c r="BR772" s="299"/>
      <c r="BS772" s="299"/>
      <c r="BT772" s="299"/>
      <c r="BU772" s="299"/>
      <c r="BV772" s="299"/>
      <c r="BW772" s="299"/>
      <c r="BX772" s="299"/>
      <c r="BY772" s="299"/>
      <c r="BZ772" s="299"/>
      <c r="CA772" s="299"/>
    </row>
    <row r="773" spans="1:79" x14ac:dyDescent="0.25">
      <c r="A773" s="299"/>
      <c r="B773" s="299"/>
      <c r="C773" s="299"/>
      <c r="D773" s="299"/>
      <c r="E773" s="299"/>
      <c r="F773" s="299"/>
      <c r="G773" s="299"/>
      <c r="H773" s="299"/>
      <c r="I773" s="299"/>
      <c r="J773" s="299"/>
      <c r="K773" s="299"/>
      <c r="L773" s="299"/>
      <c r="M773" s="299"/>
      <c r="N773" s="299"/>
      <c r="O773" s="299"/>
      <c r="P773" s="299"/>
      <c r="Q773" s="299"/>
      <c r="R773" s="299"/>
      <c r="S773" s="299"/>
      <c r="T773" s="299"/>
      <c r="U773" s="299"/>
      <c r="V773" s="299"/>
      <c r="W773" s="299"/>
      <c r="X773" s="299"/>
      <c r="Y773" s="299"/>
      <c r="Z773" s="299"/>
      <c r="AA773" s="299"/>
      <c r="AB773" s="299"/>
      <c r="AC773" s="299"/>
      <c r="AD773" s="299"/>
      <c r="AE773" s="299"/>
      <c r="AF773" s="299"/>
      <c r="AG773" s="299"/>
      <c r="AH773" s="299"/>
      <c r="AI773" s="299"/>
      <c r="AJ773" s="299"/>
      <c r="AK773" s="299"/>
      <c r="AL773" s="299"/>
      <c r="AM773" s="299"/>
      <c r="AN773" s="299"/>
      <c r="AO773" s="299"/>
      <c r="AP773" s="299"/>
      <c r="AQ773" s="299"/>
      <c r="AR773" s="299"/>
      <c r="AS773" s="299"/>
      <c r="AT773" s="299"/>
      <c r="AU773" s="299"/>
      <c r="AV773" s="299"/>
      <c r="AW773" s="299"/>
      <c r="AX773" s="299"/>
      <c r="AY773" s="299"/>
      <c r="AZ773" s="299"/>
      <c r="BA773" s="299"/>
      <c r="BB773" s="299"/>
      <c r="BC773" s="299"/>
      <c r="BD773" s="299"/>
      <c r="BE773" s="299"/>
      <c r="BF773" s="299"/>
      <c r="BG773" s="299"/>
      <c r="BH773" s="299"/>
      <c r="BI773" s="299"/>
      <c r="BJ773" s="299"/>
      <c r="BK773" s="299"/>
      <c r="BL773" s="299"/>
      <c r="BM773" s="299"/>
      <c r="BN773" s="299"/>
      <c r="BO773" s="299"/>
      <c r="BP773" s="299"/>
      <c r="BQ773" s="299"/>
      <c r="BR773" s="299"/>
      <c r="BS773" s="299"/>
      <c r="BT773" s="299"/>
      <c r="BU773" s="299"/>
      <c r="BV773" s="299"/>
      <c r="BW773" s="299"/>
      <c r="BX773" s="299"/>
      <c r="BY773" s="299"/>
      <c r="BZ773" s="299"/>
      <c r="CA773" s="299"/>
    </row>
    <row r="774" spans="1:79" x14ac:dyDescent="0.25">
      <c r="A774" s="299"/>
      <c r="B774" s="299"/>
      <c r="C774" s="299"/>
      <c r="D774" s="299"/>
      <c r="E774" s="299"/>
      <c r="F774" s="299"/>
      <c r="G774" s="299"/>
      <c r="H774" s="299"/>
      <c r="I774" s="299"/>
      <c r="J774" s="299"/>
      <c r="K774" s="299"/>
      <c r="L774" s="299"/>
      <c r="M774" s="299"/>
      <c r="N774" s="299"/>
      <c r="O774" s="299"/>
      <c r="P774" s="299"/>
      <c r="Q774" s="299"/>
      <c r="R774" s="299"/>
      <c r="S774" s="299"/>
      <c r="T774" s="299"/>
      <c r="U774" s="299"/>
      <c r="V774" s="299"/>
      <c r="W774" s="299"/>
      <c r="X774" s="299"/>
      <c r="Y774" s="299"/>
      <c r="Z774" s="299"/>
      <c r="AA774" s="299"/>
      <c r="AB774" s="299"/>
      <c r="AC774" s="299"/>
      <c r="AD774" s="299"/>
      <c r="AE774" s="299"/>
      <c r="AF774" s="299"/>
      <c r="AG774" s="299"/>
      <c r="AH774" s="299"/>
      <c r="AI774" s="299"/>
      <c r="AJ774" s="299"/>
      <c r="AK774" s="299"/>
      <c r="AL774" s="299"/>
      <c r="AM774" s="299"/>
      <c r="AN774" s="299"/>
      <c r="AO774" s="299"/>
      <c r="AP774" s="299"/>
      <c r="AQ774" s="299"/>
      <c r="AR774" s="299"/>
      <c r="AS774" s="299"/>
      <c r="AT774" s="299"/>
      <c r="AU774" s="299"/>
      <c r="AV774" s="299"/>
      <c r="AW774" s="299"/>
      <c r="AX774" s="299"/>
      <c r="AY774" s="299"/>
      <c r="AZ774" s="299"/>
      <c r="BA774" s="299"/>
      <c r="BB774" s="299"/>
      <c r="BC774" s="299"/>
      <c r="BD774" s="299"/>
      <c r="BE774" s="299"/>
      <c r="BF774" s="299"/>
      <c r="BG774" s="299"/>
      <c r="BH774" s="299"/>
      <c r="BI774" s="299"/>
      <c r="BJ774" s="299"/>
      <c r="BK774" s="299"/>
      <c r="BL774" s="299"/>
      <c r="BM774" s="299"/>
      <c r="BN774" s="299"/>
      <c r="BO774" s="299"/>
      <c r="BP774" s="299"/>
      <c r="BQ774" s="299"/>
      <c r="BR774" s="299"/>
      <c r="BS774" s="299"/>
      <c r="BT774" s="299"/>
      <c r="BU774" s="299"/>
      <c r="BV774" s="299"/>
      <c r="BW774" s="299"/>
      <c r="BX774" s="299"/>
      <c r="BY774" s="299"/>
      <c r="BZ774" s="299"/>
      <c r="CA774" s="299"/>
    </row>
    <row r="775" spans="1:79" x14ac:dyDescent="0.25">
      <c r="A775" s="299"/>
      <c r="B775" s="299"/>
      <c r="C775" s="299"/>
      <c r="D775" s="299"/>
      <c r="E775" s="299"/>
      <c r="F775" s="299"/>
      <c r="G775" s="299"/>
      <c r="H775" s="299"/>
      <c r="I775" s="299"/>
      <c r="J775" s="299"/>
      <c r="K775" s="299"/>
      <c r="L775" s="299"/>
      <c r="M775" s="299"/>
      <c r="N775" s="299"/>
      <c r="O775" s="299"/>
      <c r="P775" s="299"/>
      <c r="Q775" s="299"/>
      <c r="R775" s="299"/>
      <c r="S775" s="299"/>
      <c r="T775" s="299"/>
      <c r="U775" s="299"/>
      <c r="V775" s="299"/>
      <c r="W775" s="299"/>
      <c r="X775" s="299"/>
      <c r="Y775" s="299"/>
      <c r="Z775" s="299"/>
      <c r="AA775" s="299"/>
      <c r="AB775" s="299"/>
      <c r="AC775" s="299"/>
      <c r="AD775" s="299"/>
      <c r="AE775" s="299"/>
      <c r="AF775" s="299"/>
      <c r="AG775" s="299"/>
      <c r="AH775" s="299"/>
      <c r="AI775" s="299"/>
      <c r="AJ775" s="299"/>
      <c r="AK775" s="299"/>
      <c r="AL775" s="299"/>
      <c r="AM775" s="299"/>
      <c r="AN775" s="299"/>
      <c r="AO775" s="299"/>
      <c r="AP775" s="299"/>
      <c r="AQ775" s="299"/>
      <c r="AR775" s="299"/>
      <c r="AS775" s="299"/>
      <c r="AT775" s="299"/>
      <c r="AU775" s="299"/>
      <c r="AV775" s="299"/>
      <c r="AW775" s="299"/>
      <c r="AX775" s="299"/>
      <c r="AY775" s="299"/>
      <c r="AZ775" s="299"/>
      <c r="BA775" s="299"/>
      <c r="BB775" s="299"/>
      <c r="BC775" s="299"/>
      <c r="BD775" s="299"/>
      <c r="BE775" s="299"/>
      <c r="BF775" s="299"/>
      <c r="BG775" s="299"/>
      <c r="BH775" s="299"/>
      <c r="BI775" s="299"/>
      <c r="BJ775" s="299"/>
      <c r="BK775" s="299"/>
      <c r="BL775" s="299"/>
      <c r="BM775" s="299"/>
      <c r="BN775" s="299"/>
      <c r="BO775" s="299"/>
      <c r="BP775" s="299"/>
      <c r="BQ775" s="299"/>
      <c r="BR775" s="299"/>
      <c r="BS775" s="299"/>
      <c r="BT775" s="299"/>
      <c r="BU775" s="299"/>
      <c r="BV775" s="299"/>
      <c r="BW775" s="299"/>
      <c r="BX775" s="299"/>
      <c r="BY775" s="299"/>
      <c r="BZ775" s="299"/>
      <c r="CA775" s="299"/>
    </row>
    <row r="776" spans="1:79" x14ac:dyDescent="0.25">
      <c r="A776" s="299"/>
      <c r="B776" s="299"/>
      <c r="C776" s="299"/>
      <c r="D776" s="299"/>
      <c r="E776" s="299"/>
      <c r="F776" s="299"/>
      <c r="G776" s="299"/>
      <c r="H776" s="299"/>
      <c r="I776" s="299"/>
      <c r="J776" s="299"/>
      <c r="K776" s="299"/>
      <c r="L776" s="299"/>
      <c r="M776" s="299"/>
      <c r="N776" s="299"/>
      <c r="O776" s="299"/>
      <c r="P776" s="299"/>
      <c r="Q776" s="299"/>
      <c r="R776" s="299"/>
      <c r="S776" s="299"/>
      <c r="T776" s="299"/>
      <c r="U776" s="299"/>
      <c r="V776" s="299"/>
      <c r="W776" s="299"/>
      <c r="X776" s="299"/>
      <c r="Y776" s="299"/>
      <c r="Z776" s="299"/>
      <c r="AA776" s="299"/>
      <c r="AB776" s="299"/>
      <c r="AC776" s="299"/>
      <c r="AD776" s="299"/>
      <c r="AE776" s="299"/>
      <c r="AF776" s="299"/>
      <c r="AG776" s="299"/>
      <c r="AH776" s="299"/>
      <c r="AI776" s="299"/>
      <c r="AJ776" s="299"/>
      <c r="AK776" s="299"/>
      <c r="AL776" s="299"/>
      <c r="AM776" s="299"/>
      <c r="AN776" s="299"/>
      <c r="AO776" s="299"/>
      <c r="AP776" s="299"/>
      <c r="AQ776" s="299"/>
      <c r="AR776" s="299"/>
      <c r="AS776" s="299"/>
      <c r="AT776" s="299"/>
      <c r="AU776" s="299"/>
      <c r="AV776" s="299"/>
      <c r="AW776" s="299"/>
      <c r="AX776" s="299"/>
      <c r="AY776" s="299"/>
      <c r="AZ776" s="299"/>
      <c r="BA776" s="299"/>
      <c r="BB776" s="299"/>
      <c r="BC776" s="299"/>
      <c r="BD776" s="299"/>
      <c r="BE776" s="299"/>
      <c r="BF776" s="299"/>
      <c r="BG776" s="299"/>
      <c r="BH776" s="299"/>
      <c r="BI776" s="299"/>
      <c r="BJ776" s="299"/>
      <c r="BK776" s="299"/>
      <c r="BL776" s="299"/>
      <c r="BM776" s="299"/>
      <c r="BN776" s="299"/>
      <c r="BO776" s="299"/>
      <c r="BP776" s="299"/>
      <c r="BQ776" s="299"/>
      <c r="BR776" s="299"/>
      <c r="BS776" s="299"/>
      <c r="BT776" s="299"/>
      <c r="BU776" s="299"/>
      <c r="BV776" s="299"/>
      <c r="BW776" s="299"/>
      <c r="BX776" s="299"/>
      <c r="BY776" s="299"/>
      <c r="BZ776" s="299"/>
      <c r="CA776" s="299"/>
    </row>
    <row r="777" spans="1:79" x14ac:dyDescent="0.25">
      <c r="A777" s="299"/>
      <c r="B777" s="299"/>
      <c r="C777" s="299"/>
      <c r="D777" s="299"/>
      <c r="E777" s="299"/>
      <c r="F777" s="299"/>
      <c r="G777" s="299"/>
      <c r="H777" s="299"/>
      <c r="I777" s="299"/>
      <c r="J777" s="299"/>
      <c r="K777" s="299"/>
      <c r="L777" s="299"/>
      <c r="M777" s="299"/>
      <c r="N777" s="299"/>
      <c r="O777" s="299"/>
      <c r="P777" s="299"/>
      <c r="Q777" s="299"/>
      <c r="R777" s="299"/>
      <c r="S777" s="299"/>
      <c r="T777" s="299"/>
      <c r="U777" s="299"/>
      <c r="V777" s="299"/>
      <c r="W777" s="299"/>
      <c r="X777" s="299"/>
      <c r="Y777" s="299"/>
      <c r="Z777" s="299"/>
      <c r="AA777" s="299"/>
      <c r="AB777" s="299"/>
      <c r="AC777" s="299"/>
      <c r="AD777" s="299"/>
      <c r="AE777" s="299"/>
      <c r="AF777" s="299"/>
      <c r="AG777" s="299"/>
      <c r="AH777" s="299"/>
      <c r="AI777" s="299"/>
      <c r="AJ777" s="299"/>
      <c r="AK777" s="299"/>
      <c r="AL777" s="299"/>
      <c r="AM777" s="299"/>
      <c r="AN777" s="299"/>
      <c r="AO777" s="299"/>
      <c r="AP777" s="299"/>
      <c r="AQ777" s="299"/>
      <c r="AR777" s="299"/>
      <c r="AS777" s="299"/>
      <c r="AT777" s="299"/>
      <c r="AU777" s="299"/>
      <c r="AV777" s="299"/>
      <c r="AW777" s="299"/>
      <c r="AX777" s="299"/>
      <c r="AY777" s="299"/>
      <c r="AZ777" s="299"/>
      <c r="BA777" s="299"/>
      <c r="BB777" s="299"/>
      <c r="BC777" s="299"/>
      <c r="BD777" s="299"/>
      <c r="BE777" s="299"/>
      <c r="BF777" s="299"/>
      <c r="BG777" s="299"/>
      <c r="BH777" s="299"/>
      <c r="BI777" s="299"/>
      <c r="BJ777" s="299"/>
      <c r="BK777" s="299"/>
      <c r="BL777" s="299"/>
      <c r="BM777" s="299"/>
      <c r="BN777" s="299"/>
      <c r="BO777" s="299"/>
      <c r="BP777" s="299"/>
      <c r="BQ777" s="299"/>
      <c r="BR777" s="299"/>
      <c r="BS777" s="299"/>
      <c r="BT777" s="299"/>
      <c r="BU777" s="299"/>
      <c r="BV777" s="299"/>
      <c r="BW777" s="299"/>
      <c r="BX777" s="299"/>
      <c r="BY777" s="299"/>
      <c r="BZ777" s="299"/>
      <c r="CA777" s="299"/>
    </row>
    <row r="778" spans="1:79" x14ac:dyDescent="0.25">
      <c r="A778" s="299"/>
      <c r="B778" s="299"/>
      <c r="C778" s="299"/>
      <c r="D778" s="299"/>
      <c r="E778" s="299"/>
      <c r="F778" s="299"/>
      <c r="G778" s="299"/>
      <c r="H778" s="299"/>
      <c r="I778" s="299"/>
      <c r="J778" s="299"/>
      <c r="K778" s="299"/>
      <c r="L778" s="299"/>
      <c r="M778" s="299"/>
      <c r="N778" s="299"/>
      <c r="O778" s="299"/>
      <c r="P778" s="299"/>
      <c r="Q778" s="299"/>
      <c r="R778" s="299"/>
      <c r="S778" s="299"/>
      <c r="T778" s="299"/>
      <c r="U778" s="299"/>
      <c r="V778" s="299"/>
      <c r="W778" s="299"/>
      <c r="X778" s="299"/>
      <c r="Y778" s="299"/>
      <c r="Z778" s="299"/>
      <c r="AA778" s="299"/>
      <c r="AB778" s="299"/>
      <c r="AC778" s="299"/>
      <c r="AD778" s="299"/>
      <c r="AE778" s="299"/>
      <c r="AF778" s="299"/>
      <c r="AG778" s="299"/>
      <c r="AH778" s="299"/>
      <c r="AI778" s="299"/>
      <c r="AJ778" s="299"/>
      <c r="AK778" s="299"/>
      <c r="AL778" s="299"/>
      <c r="AM778" s="299"/>
      <c r="AN778" s="299"/>
      <c r="AO778" s="299"/>
      <c r="AP778" s="299"/>
      <c r="AQ778" s="299"/>
      <c r="AR778" s="299"/>
      <c r="AS778" s="299"/>
      <c r="AT778" s="299"/>
      <c r="AU778" s="299"/>
      <c r="AV778" s="299"/>
      <c r="AW778" s="299"/>
      <c r="AX778" s="299"/>
      <c r="AY778" s="299"/>
      <c r="AZ778" s="299"/>
      <c r="BA778" s="299"/>
      <c r="BB778" s="299"/>
      <c r="BC778" s="299"/>
      <c r="BD778" s="299"/>
      <c r="BE778" s="299"/>
      <c r="BF778" s="299"/>
      <c r="BG778" s="299"/>
      <c r="BH778" s="299"/>
      <c r="BI778" s="299"/>
      <c r="BJ778" s="299"/>
      <c r="BK778" s="299"/>
      <c r="BL778" s="299"/>
      <c r="BM778" s="299"/>
      <c r="BN778" s="299"/>
      <c r="BO778" s="299"/>
      <c r="BP778" s="299"/>
      <c r="BQ778" s="299"/>
      <c r="BR778" s="299"/>
      <c r="BS778" s="299"/>
      <c r="BT778" s="299"/>
      <c r="BU778" s="299"/>
      <c r="BV778" s="299"/>
      <c r="BW778" s="299"/>
      <c r="BX778" s="299"/>
      <c r="BY778" s="299"/>
      <c r="BZ778" s="299"/>
      <c r="CA778" s="299"/>
    </row>
    <row r="779" spans="1:79" x14ac:dyDescent="0.25">
      <c r="A779" s="299"/>
      <c r="B779" s="299"/>
      <c r="C779" s="299"/>
      <c r="D779" s="299"/>
      <c r="E779" s="299"/>
      <c r="F779" s="299"/>
      <c r="G779" s="299"/>
      <c r="H779" s="299"/>
      <c r="I779" s="299"/>
      <c r="J779" s="299"/>
      <c r="K779" s="299"/>
      <c r="L779" s="299"/>
      <c r="M779" s="299"/>
      <c r="N779" s="299"/>
      <c r="O779" s="299"/>
      <c r="P779" s="299"/>
      <c r="Q779" s="299"/>
      <c r="R779" s="299"/>
      <c r="S779" s="299"/>
      <c r="T779" s="299"/>
      <c r="U779" s="299"/>
      <c r="V779" s="299"/>
      <c r="W779" s="299"/>
      <c r="X779" s="299"/>
      <c r="Y779" s="299"/>
      <c r="Z779" s="299"/>
      <c r="AA779" s="299"/>
      <c r="AB779" s="299"/>
      <c r="AC779" s="299"/>
      <c r="AD779" s="299"/>
      <c r="AE779" s="299"/>
      <c r="AF779" s="299"/>
      <c r="AG779" s="299"/>
      <c r="AH779" s="299"/>
      <c r="AI779" s="299"/>
      <c r="AJ779" s="299"/>
      <c r="AK779" s="299"/>
      <c r="AL779" s="299"/>
      <c r="AM779" s="299"/>
      <c r="AN779" s="299"/>
      <c r="AO779" s="299"/>
      <c r="AP779" s="299"/>
      <c r="AQ779" s="299"/>
      <c r="AR779" s="299"/>
      <c r="AS779" s="299"/>
      <c r="AT779" s="299"/>
      <c r="AU779" s="299"/>
      <c r="AV779" s="299"/>
      <c r="AW779" s="299"/>
      <c r="AX779" s="299"/>
      <c r="AY779" s="299"/>
      <c r="AZ779" s="299"/>
      <c r="BA779" s="299"/>
      <c r="BB779" s="299"/>
      <c r="BC779" s="299"/>
      <c r="BD779" s="299"/>
      <c r="BE779" s="299"/>
      <c r="BF779" s="299"/>
      <c r="BG779" s="299"/>
      <c r="BH779" s="299"/>
      <c r="BI779" s="299"/>
      <c r="BJ779" s="299"/>
      <c r="BK779" s="299"/>
      <c r="BL779" s="299"/>
      <c r="BM779" s="299"/>
      <c r="BN779" s="299"/>
      <c r="BO779" s="299"/>
      <c r="BP779" s="299"/>
      <c r="BQ779" s="299"/>
      <c r="BR779" s="299"/>
      <c r="BS779" s="299"/>
      <c r="BT779" s="299"/>
      <c r="BU779" s="299"/>
      <c r="BV779" s="299"/>
      <c r="BW779" s="299"/>
      <c r="BX779" s="299"/>
      <c r="BY779" s="299"/>
      <c r="BZ779" s="299"/>
      <c r="CA779" s="299"/>
    </row>
    <row r="780" spans="1:79" x14ac:dyDescent="0.25">
      <c r="A780" s="299"/>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299"/>
      <c r="AE780" s="299"/>
      <c r="AF780" s="299"/>
      <c r="AG780" s="299"/>
      <c r="AH780" s="299"/>
      <c r="AI780" s="299"/>
      <c r="AJ780" s="299"/>
      <c r="AK780" s="299"/>
      <c r="AL780" s="299"/>
      <c r="AM780" s="299"/>
      <c r="AN780" s="299"/>
      <c r="AO780" s="299"/>
      <c r="AP780" s="299"/>
      <c r="AQ780" s="299"/>
      <c r="AR780" s="299"/>
      <c r="AS780" s="299"/>
      <c r="AT780" s="299"/>
      <c r="AU780" s="299"/>
      <c r="AV780" s="299"/>
      <c r="AW780" s="299"/>
      <c r="AX780" s="299"/>
      <c r="AY780" s="299"/>
      <c r="AZ780" s="299"/>
      <c r="BA780" s="299"/>
      <c r="BB780" s="299"/>
      <c r="BC780" s="299"/>
      <c r="BD780" s="299"/>
      <c r="BE780" s="299"/>
      <c r="BF780" s="299"/>
      <c r="BG780" s="299"/>
      <c r="BH780" s="299"/>
      <c r="BI780" s="299"/>
      <c r="BJ780" s="299"/>
      <c r="BK780" s="299"/>
      <c r="BL780" s="299"/>
      <c r="BM780" s="299"/>
      <c r="BN780" s="299"/>
      <c r="BO780" s="299"/>
      <c r="BP780" s="299"/>
      <c r="BQ780" s="299"/>
      <c r="BR780" s="299"/>
      <c r="BS780" s="299"/>
      <c r="BT780" s="299"/>
      <c r="BU780" s="299"/>
      <c r="BV780" s="299"/>
      <c r="BW780" s="299"/>
      <c r="BX780" s="299"/>
      <c r="BY780" s="299"/>
      <c r="BZ780" s="299"/>
      <c r="CA780" s="299"/>
    </row>
    <row r="781" spans="1:79" x14ac:dyDescent="0.25">
      <c r="A781" s="299"/>
      <c r="B781" s="299"/>
      <c r="C781" s="299"/>
      <c r="D781" s="299"/>
      <c r="E781" s="299"/>
      <c r="F781" s="299"/>
      <c r="G781" s="299"/>
      <c r="H781" s="299"/>
      <c r="I781" s="299"/>
      <c r="J781" s="299"/>
      <c r="K781" s="299"/>
      <c r="L781" s="299"/>
      <c r="M781" s="299"/>
      <c r="N781" s="299"/>
      <c r="O781" s="299"/>
      <c r="P781" s="299"/>
      <c r="Q781" s="299"/>
      <c r="R781" s="299"/>
      <c r="S781" s="299"/>
      <c r="T781" s="299"/>
      <c r="U781" s="299"/>
      <c r="V781" s="299"/>
      <c r="W781" s="299"/>
      <c r="X781" s="299"/>
      <c r="Y781" s="299"/>
      <c r="Z781" s="299"/>
      <c r="AA781" s="299"/>
      <c r="AB781" s="299"/>
      <c r="AC781" s="299"/>
      <c r="AD781" s="299"/>
      <c r="AE781" s="299"/>
      <c r="AF781" s="299"/>
      <c r="AG781" s="299"/>
      <c r="AH781" s="299"/>
      <c r="AI781" s="299"/>
      <c r="AJ781" s="299"/>
      <c r="AK781" s="299"/>
      <c r="AL781" s="299"/>
      <c r="AM781" s="299"/>
      <c r="AN781" s="299"/>
      <c r="AO781" s="299"/>
      <c r="AP781" s="299"/>
      <c r="AQ781" s="299"/>
      <c r="AR781" s="299"/>
      <c r="AS781" s="299"/>
      <c r="AT781" s="299"/>
      <c r="AU781" s="299"/>
      <c r="AV781" s="299"/>
      <c r="AW781" s="299"/>
      <c r="AX781" s="299"/>
      <c r="AY781" s="299"/>
      <c r="AZ781" s="299"/>
      <c r="BA781" s="299"/>
      <c r="BB781" s="299"/>
      <c r="BC781" s="299"/>
      <c r="BD781" s="299"/>
      <c r="BE781" s="299"/>
      <c r="BF781" s="299"/>
      <c r="BG781" s="299"/>
      <c r="BH781" s="299"/>
      <c r="BI781" s="299"/>
      <c r="BJ781" s="299"/>
      <c r="BK781" s="299"/>
      <c r="BL781" s="299"/>
      <c r="BM781" s="299"/>
      <c r="BN781" s="299"/>
      <c r="BO781" s="299"/>
      <c r="BP781" s="299"/>
      <c r="BQ781" s="299"/>
      <c r="BR781" s="299"/>
      <c r="BS781" s="299"/>
      <c r="BT781" s="299"/>
      <c r="BU781" s="299"/>
      <c r="BV781" s="299"/>
      <c r="BW781" s="299"/>
      <c r="BX781" s="299"/>
      <c r="BY781" s="299"/>
      <c r="BZ781" s="299"/>
      <c r="CA781" s="299"/>
    </row>
    <row r="782" spans="1:79" x14ac:dyDescent="0.25">
      <c r="A782" s="299"/>
      <c r="B782" s="299"/>
      <c r="C782" s="299"/>
      <c r="D782" s="299"/>
      <c r="E782" s="299"/>
      <c r="F782" s="299"/>
      <c r="G782" s="299"/>
      <c r="H782" s="299"/>
      <c r="I782" s="299"/>
      <c r="J782" s="299"/>
      <c r="K782" s="299"/>
      <c r="L782" s="299"/>
      <c r="M782" s="299"/>
      <c r="N782" s="299"/>
      <c r="O782" s="299"/>
      <c r="P782" s="299"/>
      <c r="Q782" s="299"/>
      <c r="R782" s="299"/>
      <c r="S782" s="299"/>
      <c r="T782" s="299"/>
      <c r="U782" s="299"/>
      <c r="V782" s="299"/>
      <c r="W782" s="299"/>
      <c r="X782" s="299"/>
      <c r="Y782" s="299"/>
      <c r="Z782" s="299"/>
      <c r="AA782" s="299"/>
      <c r="AB782" s="299"/>
      <c r="AC782" s="299"/>
      <c r="AD782" s="299"/>
      <c r="AE782" s="299"/>
      <c r="AF782" s="299"/>
      <c r="AG782" s="299"/>
      <c r="AH782" s="299"/>
      <c r="AI782" s="299"/>
      <c r="AJ782" s="299"/>
      <c r="AK782" s="299"/>
      <c r="AL782" s="299"/>
      <c r="AM782" s="299"/>
      <c r="AN782" s="299"/>
      <c r="AO782" s="299"/>
      <c r="AP782" s="299"/>
      <c r="AQ782" s="299"/>
      <c r="AR782" s="299"/>
      <c r="AS782" s="299"/>
      <c r="AT782" s="299"/>
      <c r="AU782" s="299"/>
      <c r="AV782" s="299"/>
      <c r="AW782" s="299"/>
      <c r="AX782" s="299"/>
      <c r="AY782" s="299"/>
      <c r="AZ782" s="299"/>
      <c r="BA782" s="299"/>
      <c r="BB782" s="299"/>
      <c r="BC782" s="299"/>
      <c r="BD782" s="299"/>
      <c r="BE782" s="299"/>
      <c r="BF782" s="299"/>
      <c r="BG782" s="299"/>
      <c r="BH782" s="299"/>
      <c r="BI782" s="299"/>
      <c r="BJ782" s="299"/>
      <c r="BK782" s="299"/>
      <c r="BL782" s="299"/>
      <c r="BM782" s="299"/>
      <c r="BN782" s="299"/>
      <c r="BO782" s="299"/>
      <c r="BP782" s="299"/>
      <c r="BQ782" s="299"/>
      <c r="BR782" s="299"/>
      <c r="BS782" s="299"/>
      <c r="BT782" s="299"/>
      <c r="BU782" s="299"/>
      <c r="BV782" s="299"/>
      <c r="BW782" s="299"/>
      <c r="BX782" s="299"/>
      <c r="BY782" s="299"/>
      <c r="BZ782" s="299"/>
      <c r="CA782" s="299"/>
    </row>
    <row r="783" spans="1:79" x14ac:dyDescent="0.25">
      <c r="A783" s="299"/>
      <c r="B783" s="299"/>
      <c r="C783" s="299"/>
      <c r="D783" s="299"/>
      <c r="E783" s="299"/>
      <c r="F783" s="299"/>
      <c r="G783" s="299"/>
      <c r="H783" s="299"/>
      <c r="I783" s="299"/>
      <c r="J783" s="299"/>
      <c r="K783" s="299"/>
      <c r="L783" s="299"/>
      <c r="M783" s="299"/>
      <c r="N783" s="299"/>
      <c r="O783" s="299"/>
      <c r="P783" s="299"/>
      <c r="Q783" s="299"/>
      <c r="R783" s="299"/>
      <c r="S783" s="299"/>
      <c r="T783" s="299"/>
      <c r="U783" s="299"/>
      <c r="V783" s="299"/>
      <c r="W783" s="299"/>
      <c r="X783" s="299"/>
      <c r="Y783" s="299"/>
      <c r="Z783" s="299"/>
      <c r="AA783" s="299"/>
      <c r="AB783" s="299"/>
      <c r="AC783" s="299"/>
      <c r="AD783" s="299"/>
      <c r="AE783" s="299"/>
      <c r="AF783" s="299"/>
      <c r="AG783" s="299"/>
      <c r="AH783" s="299"/>
      <c r="AI783" s="299"/>
      <c r="AJ783" s="299"/>
      <c r="AK783" s="299"/>
      <c r="AL783" s="299"/>
      <c r="AM783" s="299"/>
      <c r="AN783" s="299"/>
      <c r="AO783" s="299"/>
      <c r="AP783" s="299"/>
      <c r="AQ783" s="299"/>
      <c r="AR783" s="299"/>
      <c r="AS783" s="299"/>
      <c r="AT783" s="299"/>
      <c r="AU783" s="299"/>
      <c r="AV783" s="299"/>
      <c r="AW783" s="299"/>
      <c r="AX783" s="299"/>
      <c r="AY783" s="299"/>
      <c r="AZ783" s="299"/>
      <c r="BA783" s="299"/>
      <c r="BB783" s="299"/>
      <c r="BC783" s="299"/>
      <c r="BD783" s="299"/>
      <c r="BE783" s="299"/>
      <c r="BF783" s="299"/>
      <c r="BG783" s="299"/>
      <c r="BH783" s="299"/>
      <c r="BI783" s="299"/>
      <c r="BJ783" s="299"/>
      <c r="BK783" s="299"/>
      <c r="BL783" s="299"/>
      <c r="BM783" s="299"/>
      <c r="BN783" s="299"/>
      <c r="BO783" s="299"/>
      <c r="BP783" s="299"/>
      <c r="BQ783" s="299"/>
      <c r="BR783" s="299"/>
      <c r="BS783" s="299"/>
      <c r="BT783" s="299"/>
      <c r="BU783" s="299"/>
      <c r="BV783" s="299"/>
      <c r="BW783" s="299"/>
      <c r="BX783" s="299"/>
      <c r="BY783" s="299"/>
      <c r="BZ783" s="299"/>
      <c r="CA783" s="299"/>
    </row>
    <row r="784" spans="1:79" x14ac:dyDescent="0.25">
      <c r="A784" s="299"/>
      <c r="B784" s="299"/>
      <c r="C784" s="299"/>
      <c r="D784" s="299"/>
      <c r="E784" s="299"/>
      <c r="F784" s="299"/>
      <c r="G784" s="299"/>
      <c r="H784" s="299"/>
      <c r="I784" s="299"/>
      <c r="J784" s="299"/>
      <c r="K784" s="299"/>
      <c r="L784" s="299"/>
      <c r="M784" s="299"/>
      <c r="N784" s="299"/>
      <c r="O784" s="299"/>
      <c r="P784" s="299"/>
      <c r="Q784" s="299"/>
      <c r="R784" s="299"/>
      <c r="S784" s="299"/>
      <c r="T784" s="299"/>
      <c r="U784" s="299"/>
      <c r="V784" s="299"/>
      <c r="W784" s="299"/>
      <c r="X784" s="299"/>
      <c r="Y784" s="299"/>
      <c r="Z784" s="299"/>
      <c r="AA784" s="299"/>
      <c r="AB784" s="299"/>
      <c r="AC784" s="299"/>
      <c r="AD784" s="299"/>
      <c r="AE784" s="299"/>
      <c r="AF784" s="299"/>
      <c r="AG784" s="299"/>
      <c r="AH784" s="299"/>
      <c r="AI784" s="299"/>
      <c r="AJ784" s="299"/>
      <c r="AK784" s="299"/>
      <c r="AL784" s="299"/>
      <c r="AM784" s="299"/>
      <c r="AN784" s="299"/>
      <c r="AO784" s="299"/>
      <c r="AP784" s="299"/>
      <c r="AQ784" s="299"/>
      <c r="AR784" s="299"/>
      <c r="AS784" s="299"/>
      <c r="AT784" s="299"/>
      <c r="AU784" s="299"/>
      <c r="AV784" s="299"/>
      <c r="AW784" s="299"/>
      <c r="AX784" s="299"/>
      <c r="AY784" s="299"/>
      <c r="AZ784" s="299"/>
      <c r="BA784" s="299"/>
      <c r="BB784" s="299"/>
      <c r="BC784" s="299"/>
      <c r="BD784" s="299"/>
      <c r="BE784" s="299"/>
      <c r="BF784" s="299"/>
      <c r="BG784" s="299"/>
      <c r="BH784" s="299"/>
      <c r="BI784" s="299"/>
      <c r="BJ784" s="299"/>
      <c r="BK784" s="299"/>
      <c r="BL784" s="299"/>
      <c r="BM784" s="299"/>
      <c r="BN784" s="299"/>
      <c r="BO784" s="299"/>
      <c r="BP784" s="299"/>
      <c r="BQ784" s="299"/>
      <c r="BR784" s="299"/>
      <c r="BS784" s="299"/>
      <c r="BT784" s="299"/>
      <c r="BU784" s="299"/>
      <c r="BV784" s="299"/>
      <c r="BW784" s="299"/>
      <c r="BX784" s="299"/>
      <c r="BY784" s="299"/>
      <c r="BZ784" s="299"/>
      <c r="CA784" s="299"/>
    </row>
    <row r="785" spans="1:79" x14ac:dyDescent="0.25">
      <c r="A785" s="299"/>
      <c r="B785" s="299"/>
      <c r="C785" s="299"/>
      <c r="D785" s="299"/>
      <c r="E785" s="299"/>
      <c r="F785" s="299"/>
      <c r="G785" s="299"/>
      <c r="H785" s="299"/>
      <c r="I785" s="299"/>
      <c r="J785" s="299"/>
      <c r="K785" s="299"/>
      <c r="L785" s="299"/>
      <c r="M785" s="299"/>
      <c r="N785" s="299"/>
      <c r="O785" s="299"/>
      <c r="P785" s="299"/>
      <c r="Q785" s="299"/>
      <c r="R785" s="299"/>
      <c r="S785" s="299"/>
      <c r="T785" s="299"/>
      <c r="U785" s="299"/>
      <c r="V785" s="299"/>
      <c r="W785" s="299"/>
      <c r="X785" s="299"/>
      <c r="Y785" s="299"/>
      <c r="Z785" s="299"/>
      <c r="AA785" s="299"/>
      <c r="AB785" s="299"/>
      <c r="AC785" s="299"/>
      <c r="AD785" s="299"/>
      <c r="AE785" s="299"/>
      <c r="AF785" s="299"/>
      <c r="AG785" s="299"/>
      <c r="AH785" s="299"/>
      <c r="AI785" s="299"/>
      <c r="AJ785" s="299"/>
      <c r="AK785" s="299"/>
      <c r="AL785" s="299"/>
      <c r="AM785" s="299"/>
      <c r="AN785" s="299"/>
      <c r="AO785" s="299"/>
      <c r="AP785" s="299"/>
      <c r="AQ785" s="299"/>
      <c r="AR785" s="299"/>
      <c r="AS785" s="299"/>
      <c r="AT785" s="299"/>
      <c r="AU785" s="299"/>
      <c r="AV785" s="299"/>
      <c r="AW785" s="299"/>
      <c r="AX785" s="299"/>
      <c r="AY785" s="299"/>
      <c r="AZ785" s="299"/>
      <c r="BA785" s="299"/>
      <c r="BB785" s="299"/>
      <c r="BC785" s="299"/>
      <c r="BD785" s="299"/>
      <c r="BE785" s="299"/>
      <c r="BF785" s="299"/>
      <c r="BG785" s="299"/>
      <c r="BH785" s="299"/>
      <c r="BI785" s="299"/>
      <c r="BJ785" s="299"/>
      <c r="BK785" s="299"/>
      <c r="BL785" s="299"/>
      <c r="BM785" s="299"/>
      <c r="BN785" s="299"/>
      <c r="BO785" s="299"/>
      <c r="BP785" s="299"/>
      <c r="BQ785" s="299"/>
      <c r="BR785" s="299"/>
      <c r="BS785" s="299"/>
      <c r="BT785" s="299"/>
      <c r="BU785" s="299"/>
      <c r="BV785" s="299"/>
      <c r="BW785" s="299"/>
      <c r="BX785" s="299"/>
      <c r="BY785" s="299"/>
      <c r="BZ785" s="299"/>
      <c r="CA785" s="299"/>
    </row>
    <row r="786" spans="1:79" x14ac:dyDescent="0.25">
      <c r="A786" s="299"/>
      <c r="B786" s="299"/>
      <c r="C786" s="299"/>
      <c r="D786" s="299"/>
      <c r="E786" s="299"/>
      <c r="F786" s="299"/>
      <c r="G786" s="299"/>
      <c r="H786" s="299"/>
      <c r="I786" s="299"/>
      <c r="J786" s="299"/>
      <c r="K786" s="299"/>
      <c r="L786" s="299"/>
      <c r="M786" s="299"/>
      <c r="N786" s="299"/>
      <c r="O786" s="299"/>
      <c r="P786" s="299"/>
      <c r="Q786" s="299"/>
      <c r="R786" s="299"/>
      <c r="S786" s="299"/>
      <c r="T786" s="299"/>
      <c r="U786" s="299"/>
      <c r="V786" s="299"/>
      <c r="W786" s="299"/>
      <c r="X786" s="299"/>
      <c r="Y786" s="299"/>
      <c r="Z786" s="299"/>
      <c r="AA786" s="299"/>
      <c r="AB786" s="299"/>
      <c r="AC786" s="299"/>
      <c r="AD786" s="299"/>
      <c r="AE786" s="299"/>
      <c r="AF786" s="299"/>
      <c r="AG786" s="299"/>
      <c r="AH786" s="299"/>
      <c r="AI786" s="299"/>
      <c r="AJ786" s="299"/>
      <c r="AK786" s="299"/>
      <c r="AL786" s="299"/>
      <c r="AM786" s="299"/>
      <c r="AN786" s="299"/>
      <c r="AO786" s="299"/>
      <c r="AP786" s="299"/>
      <c r="AQ786" s="299"/>
      <c r="AR786" s="299"/>
      <c r="AS786" s="299"/>
      <c r="AT786" s="299"/>
      <c r="AU786" s="299"/>
      <c r="AV786" s="299"/>
      <c r="AW786" s="299"/>
      <c r="AX786" s="299"/>
      <c r="AY786" s="299"/>
      <c r="AZ786" s="299"/>
      <c r="BA786" s="299"/>
      <c r="BB786" s="299"/>
      <c r="BC786" s="299"/>
      <c r="BD786" s="299"/>
      <c r="BE786" s="299"/>
      <c r="BF786" s="299"/>
      <c r="BG786" s="299"/>
      <c r="BH786" s="299"/>
      <c r="BI786" s="299"/>
      <c r="BJ786" s="299"/>
      <c r="BK786" s="299"/>
      <c r="BL786" s="299"/>
      <c r="BM786" s="299"/>
      <c r="BN786" s="299"/>
      <c r="BO786" s="299"/>
      <c r="BP786" s="299"/>
      <c r="BQ786" s="299"/>
      <c r="BR786" s="299"/>
      <c r="BS786" s="299"/>
      <c r="BT786" s="299"/>
      <c r="BU786" s="299"/>
      <c r="BV786" s="299"/>
      <c r="BW786" s="299"/>
      <c r="BX786" s="299"/>
      <c r="BY786" s="299"/>
      <c r="BZ786" s="299"/>
      <c r="CA786" s="299"/>
    </row>
    <row r="787" spans="1:79" x14ac:dyDescent="0.25">
      <c r="A787" s="299"/>
      <c r="B787" s="299"/>
      <c r="C787" s="299"/>
      <c r="D787" s="299"/>
      <c r="E787" s="299"/>
      <c r="F787" s="299"/>
      <c r="G787" s="299"/>
      <c r="H787" s="299"/>
      <c r="I787" s="299"/>
      <c r="J787" s="299"/>
      <c r="K787" s="299"/>
      <c r="L787" s="299"/>
      <c r="M787" s="299"/>
      <c r="N787" s="299"/>
      <c r="O787" s="299"/>
      <c r="P787" s="299"/>
      <c r="Q787" s="299"/>
      <c r="R787" s="299"/>
      <c r="S787" s="299"/>
      <c r="T787" s="299"/>
      <c r="U787" s="299"/>
      <c r="V787" s="299"/>
      <c r="W787" s="299"/>
      <c r="X787" s="299"/>
      <c r="Y787" s="299"/>
      <c r="Z787" s="299"/>
      <c r="AA787" s="299"/>
      <c r="AB787" s="299"/>
      <c r="AC787" s="299"/>
      <c r="AD787" s="299"/>
      <c r="AE787" s="299"/>
      <c r="AF787" s="299"/>
      <c r="AG787" s="299"/>
      <c r="AH787" s="299"/>
      <c r="AI787" s="299"/>
      <c r="AJ787" s="299"/>
      <c r="AK787" s="299"/>
      <c r="AL787" s="299"/>
      <c r="AM787" s="299"/>
      <c r="AN787" s="299"/>
      <c r="AO787" s="299"/>
      <c r="AP787" s="299"/>
      <c r="AQ787" s="299"/>
      <c r="AR787" s="299"/>
      <c r="AS787" s="299"/>
      <c r="AT787" s="299"/>
      <c r="AU787" s="299"/>
      <c r="AV787" s="299"/>
      <c r="AW787" s="299"/>
      <c r="AX787" s="299"/>
      <c r="AY787" s="299"/>
      <c r="AZ787" s="299"/>
      <c r="BA787" s="299"/>
      <c r="BB787" s="299"/>
      <c r="BC787" s="299"/>
      <c r="BD787" s="299"/>
      <c r="BE787" s="299"/>
      <c r="BF787" s="299"/>
      <c r="BG787" s="299"/>
      <c r="BH787" s="299"/>
      <c r="BI787" s="299"/>
      <c r="BJ787" s="299"/>
      <c r="BK787" s="299"/>
      <c r="BL787" s="299"/>
      <c r="BM787" s="299"/>
      <c r="BN787" s="299"/>
      <c r="BO787" s="299"/>
      <c r="BP787" s="299"/>
      <c r="BQ787" s="299"/>
      <c r="BR787" s="299"/>
      <c r="BS787" s="299"/>
      <c r="BT787" s="299"/>
      <c r="BU787" s="299"/>
      <c r="BV787" s="299"/>
      <c r="BW787" s="299"/>
      <c r="BX787" s="299"/>
      <c r="BY787" s="299"/>
      <c r="BZ787" s="299"/>
      <c r="CA787" s="299"/>
    </row>
    <row r="788" spans="1:79" x14ac:dyDescent="0.25">
      <c r="A788" s="299"/>
      <c r="B788" s="299"/>
      <c r="C788" s="299"/>
      <c r="D788" s="299"/>
      <c r="E788" s="299"/>
      <c r="F788" s="299"/>
      <c r="G788" s="299"/>
      <c r="H788" s="299"/>
      <c r="I788" s="299"/>
      <c r="J788" s="299"/>
      <c r="K788" s="299"/>
      <c r="L788" s="299"/>
      <c r="M788" s="299"/>
      <c r="N788" s="299"/>
      <c r="O788" s="299"/>
      <c r="P788" s="299"/>
      <c r="Q788" s="299"/>
      <c r="R788" s="299"/>
      <c r="S788" s="299"/>
      <c r="T788" s="299"/>
      <c r="U788" s="299"/>
      <c r="V788" s="299"/>
      <c r="W788" s="299"/>
      <c r="X788" s="299"/>
      <c r="Y788" s="299"/>
      <c r="Z788" s="299"/>
      <c r="AA788" s="299"/>
      <c r="AB788" s="299"/>
      <c r="AC788" s="299"/>
      <c r="AD788" s="299"/>
      <c r="AE788" s="299"/>
      <c r="AF788" s="299"/>
      <c r="AG788" s="299"/>
      <c r="AH788" s="299"/>
      <c r="AI788" s="299"/>
      <c r="AJ788" s="299"/>
      <c r="AK788" s="299"/>
      <c r="AL788" s="299"/>
      <c r="AM788" s="299"/>
      <c r="AN788" s="299"/>
      <c r="AO788" s="299"/>
      <c r="AP788" s="299"/>
      <c r="AQ788" s="299"/>
      <c r="AR788" s="299"/>
      <c r="AS788" s="299"/>
      <c r="AT788" s="299"/>
      <c r="AU788" s="299"/>
      <c r="AV788" s="299"/>
      <c r="AW788" s="299"/>
      <c r="AX788" s="299"/>
      <c r="AY788" s="299"/>
      <c r="AZ788" s="299"/>
      <c r="BA788" s="299"/>
      <c r="BB788" s="299"/>
      <c r="BC788" s="299"/>
      <c r="BD788" s="299"/>
      <c r="BE788" s="299"/>
      <c r="BF788" s="299"/>
      <c r="BG788" s="299"/>
      <c r="BH788" s="299"/>
      <c r="BI788" s="299"/>
      <c r="BJ788" s="299"/>
      <c r="BK788" s="299"/>
      <c r="BL788" s="299"/>
      <c r="BM788" s="299"/>
      <c r="BN788" s="299"/>
      <c r="BO788" s="299"/>
      <c r="BP788" s="299"/>
      <c r="BQ788" s="299"/>
      <c r="BR788" s="299"/>
      <c r="BS788" s="299"/>
      <c r="BT788" s="299"/>
      <c r="BU788" s="299"/>
      <c r="BV788" s="299"/>
      <c r="BW788" s="299"/>
      <c r="BX788" s="299"/>
      <c r="BY788" s="299"/>
      <c r="BZ788" s="299"/>
      <c r="CA788" s="299"/>
    </row>
    <row r="789" spans="1:79" x14ac:dyDescent="0.25">
      <c r="A789" s="299"/>
      <c r="B789" s="299"/>
      <c r="C789" s="299"/>
      <c r="D789" s="299"/>
      <c r="E789" s="299"/>
      <c r="F789" s="299"/>
      <c r="G789" s="299"/>
      <c r="H789" s="299"/>
      <c r="I789" s="299"/>
      <c r="J789" s="299"/>
      <c r="K789" s="299"/>
      <c r="L789" s="299"/>
      <c r="M789" s="299"/>
      <c r="N789" s="299"/>
      <c r="O789" s="299"/>
      <c r="P789" s="299"/>
      <c r="Q789" s="299"/>
      <c r="R789" s="299"/>
      <c r="S789" s="299"/>
      <c r="T789" s="299"/>
      <c r="U789" s="299"/>
      <c r="V789" s="299"/>
      <c r="W789" s="299"/>
      <c r="X789" s="299"/>
      <c r="Y789" s="299"/>
      <c r="Z789" s="299"/>
      <c r="AA789" s="299"/>
      <c r="AB789" s="299"/>
      <c r="AC789" s="299"/>
      <c r="AD789" s="299"/>
      <c r="AE789" s="299"/>
      <c r="AF789" s="299"/>
      <c r="AG789" s="299"/>
      <c r="AH789" s="299"/>
      <c r="AI789" s="299"/>
      <c r="AJ789" s="299"/>
      <c r="AK789" s="299"/>
      <c r="AL789" s="299"/>
      <c r="AM789" s="299"/>
      <c r="AN789" s="299"/>
      <c r="AO789" s="299"/>
      <c r="AP789" s="299"/>
      <c r="AQ789" s="299"/>
      <c r="AR789" s="299"/>
      <c r="AS789" s="299"/>
      <c r="AT789" s="299"/>
      <c r="AU789" s="299"/>
      <c r="AV789" s="299"/>
      <c r="AW789" s="299"/>
      <c r="AX789" s="299"/>
      <c r="AY789" s="299"/>
      <c r="AZ789" s="299"/>
      <c r="BA789" s="299"/>
      <c r="BB789" s="299"/>
      <c r="BC789" s="299"/>
      <c r="BD789" s="299"/>
      <c r="BE789" s="299"/>
      <c r="BF789" s="299"/>
      <c r="BG789" s="299"/>
      <c r="BH789" s="299"/>
      <c r="BI789" s="299"/>
      <c r="BJ789" s="299"/>
      <c r="BK789" s="299"/>
      <c r="BL789" s="299"/>
      <c r="BM789" s="299"/>
      <c r="BN789" s="299"/>
      <c r="BO789" s="299"/>
      <c r="BP789" s="299"/>
      <c r="BQ789" s="299"/>
      <c r="BR789" s="299"/>
      <c r="BS789" s="299"/>
      <c r="BT789" s="299"/>
      <c r="BU789" s="299"/>
      <c r="BV789" s="299"/>
      <c r="BW789" s="299"/>
      <c r="BX789" s="299"/>
      <c r="BY789" s="299"/>
      <c r="BZ789" s="299"/>
      <c r="CA789" s="299"/>
    </row>
    <row r="790" spans="1:79" x14ac:dyDescent="0.25">
      <c r="A790" s="299"/>
      <c r="B790" s="299"/>
      <c r="C790" s="299"/>
      <c r="D790" s="299"/>
      <c r="E790" s="299"/>
      <c r="F790" s="299"/>
      <c r="G790" s="299"/>
      <c r="H790" s="299"/>
      <c r="I790" s="299"/>
      <c r="J790" s="299"/>
      <c r="K790" s="299"/>
      <c r="L790" s="299"/>
      <c r="M790" s="299"/>
      <c r="N790" s="299"/>
      <c r="O790" s="299"/>
      <c r="P790" s="299"/>
      <c r="Q790" s="299"/>
      <c r="R790" s="299"/>
      <c r="S790" s="299"/>
      <c r="T790" s="299"/>
      <c r="U790" s="299"/>
      <c r="V790" s="299"/>
      <c r="W790" s="299"/>
      <c r="X790" s="299"/>
      <c r="Y790" s="299"/>
      <c r="Z790" s="299"/>
      <c r="AA790" s="299"/>
      <c r="AB790" s="299"/>
      <c r="AC790" s="299"/>
      <c r="AD790" s="299"/>
      <c r="AE790" s="299"/>
      <c r="AF790" s="299"/>
      <c r="AG790" s="299"/>
      <c r="AH790" s="299"/>
      <c r="AI790" s="299"/>
      <c r="AJ790" s="299"/>
      <c r="AK790" s="299"/>
      <c r="AL790" s="299"/>
      <c r="AM790" s="299"/>
      <c r="AN790" s="299"/>
      <c r="AO790" s="299"/>
      <c r="AP790" s="299"/>
      <c r="AQ790" s="299"/>
      <c r="AR790" s="299"/>
      <c r="AS790" s="299"/>
      <c r="AT790" s="299"/>
      <c r="AU790" s="299"/>
      <c r="AV790" s="299"/>
      <c r="AW790" s="299"/>
      <c r="AX790" s="299"/>
      <c r="AY790" s="299"/>
      <c r="AZ790" s="299"/>
      <c r="BA790" s="299"/>
      <c r="BB790" s="299"/>
      <c r="BC790" s="299"/>
      <c r="BD790" s="299"/>
      <c r="BE790" s="299"/>
      <c r="BF790" s="299"/>
      <c r="BG790" s="299"/>
      <c r="BH790" s="299"/>
      <c r="BI790" s="299"/>
      <c r="BJ790" s="299"/>
      <c r="BK790" s="299"/>
      <c r="BL790" s="299"/>
      <c r="BM790" s="299"/>
      <c r="BN790" s="299"/>
      <c r="BO790" s="299"/>
      <c r="BP790" s="299"/>
      <c r="BQ790" s="299"/>
      <c r="BR790" s="299"/>
      <c r="BS790" s="299"/>
      <c r="BT790" s="299"/>
      <c r="BU790" s="299"/>
      <c r="BV790" s="299"/>
      <c r="BW790" s="299"/>
      <c r="BX790" s="299"/>
      <c r="BY790" s="299"/>
      <c r="BZ790" s="299"/>
      <c r="CA790" s="299"/>
    </row>
    <row r="791" spans="1:79" x14ac:dyDescent="0.25">
      <c r="A791" s="299"/>
      <c r="B791" s="299"/>
      <c r="C791" s="299"/>
      <c r="D791" s="299"/>
      <c r="E791" s="299"/>
      <c r="F791" s="299"/>
      <c r="G791" s="299"/>
      <c r="H791" s="299"/>
      <c r="I791" s="299"/>
      <c r="J791" s="299"/>
      <c r="K791" s="299"/>
      <c r="L791" s="299"/>
      <c r="M791" s="299"/>
      <c r="N791" s="299"/>
      <c r="O791" s="299"/>
      <c r="P791" s="299"/>
      <c r="Q791" s="299"/>
      <c r="R791" s="299"/>
      <c r="S791" s="299"/>
      <c r="T791" s="299"/>
      <c r="U791" s="299"/>
      <c r="V791" s="299"/>
      <c r="W791" s="299"/>
      <c r="X791" s="299"/>
      <c r="Y791" s="299"/>
      <c r="Z791" s="299"/>
      <c r="AA791" s="299"/>
      <c r="AB791" s="299"/>
      <c r="AC791" s="299"/>
      <c r="AD791" s="299"/>
      <c r="AE791" s="299"/>
      <c r="AF791" s="299"/>
      <c r="AG791" s="299"/>
      <c r="AH791" s="299"/>
      <c r="AI791" s="299"/>
      <c r="AJ791" s="299"/>
      <c r="AK791" s="299"/>
      <c r="AL791" s="299"/>
      <c r="AM791" s="299"/>
      <c r="AN791" s="299"/>
      <c r="AO791" s="299"/>
      <c r="AP791" s="299"/>
      <c r="AQ791" s="299"/>
      <c r="AR791" s="299"/>
      <c r="AS791" s="299"/>
      <c r="AT791" s="299"/>
      <c r="AU791" s="299"/>
      <c r="AV791" s="299"/>
      <c r="AW791" s="299"/>
      <c r="AX791" s="299"/>
      <c r="AY791" s="299"/>
      <c r="AZ791" s="299"/>
      <c r="BA791" s="299"/>
      <c r="BB791" s="299"/>
      <c r="BC791" s="299"/>
      <c r="BD791" s="299"/>
      <c r="BE791" s="299"/>
      <c r="BF791" s="299"/>
      <c r="BG791" s="299"/>
      <c r="BH791" s="299"/>
      <c r="BI791" s="299"/>
      <c r="BJ791" s="299"/>
      <c r="BK791" s="299"/>
      <c r="BL791" s="299"/>
      <c r="BM791" s="299"/>
      <c r="BN791" s="299"/>
      <c r="BO791" s="299"/>
      <c r="BP791" s="299"/>
      <c r="BQ791" s="299"/>
      <c r="BR791" s="299"/>
      <c r="BS791" s="299"/>
      <c r="BT791" s="299"/>
      <c r="BU791" s="299"/>
      <c r="BV791" s="299"/>
      <c r="BW791" s="299"/>
      <c r="BX791" s="299"/>
      <c r="BY791" s="299"/>
      <c r="BZ791" s="299"/>
      <c r="CA791" s="299"/>
    </row>
    <row r="792" spans="1:79" x14ac:dyDescent="0.25">
      <c r="A792" s="299"/>
      <c r="B792" s="299"/>
      <c r="C792" s="299"/>
      <c r="D792" s="299"/>
      <c r="E792" s="299"/>
      <c r="F792" s="299"/>
      <c r="G792" s="299"/>
      <c r="H792" s="299"/>
      <c r="I792" s="299"/>
      <c r="J792" s="299"/>
      <c r="K792" s="299"/>
      <c r="L792" s="299"/>
      <c r="M792" s="299"/>
      <c r="N792" s="299"/>
      <c r="O792" s="299"/>
      <c r="P792" s="299"/>
      <c r="Q792" s="299"/>
      <c r="R792" s="299"/>
      <c r="S792" s="299"/>
      <c r="T792" s="299"/>
      <c r="U792" s="299"/>
      <c r="V792" s="299"/>
      <c r="W792" s="299"/>
      <c r="X792" s="299"/>
      <c r="Y792" s="299"/>
      <c r="Z792" s="299"/>
      <c r="AA792" s="299"/>
      <c r="AB792" s="299"/>
      <c r="AC792" s="299"/>
      <c r="AD792" s="299"/>
      <c r="AE792" s="299"/>
      <c r="AF792" s="299"/>
      <c r="AG792" s="299"/>
      <c r="AH792" s="299"/>
      <c r="AI792" s="299"/>
      <c r="AJ792" s="299"/>
      <c r="AK792" s="299"/>
      <c r="AL792" s="299"/>
      <c r="AM792" s="299"/>
      <c r="AN792" s="299"/>
      <c r="AO792" s="299"/>
      <c r="AP792" s="299"/>
      <c r="AQ792" s="299"/>
      <c r="AR792" s="299"/>
      <c r="AS792" s="299"/>
      <c r="AT792" s="299"/>
      <c r="AU792" s="299"/>
      <c r="AV792" s="299"/>
      <c r="AW792" s="299"/>
      <c r="AX792" s="299"/>
      <c r="AY792" s="299"/>
      <c r="AZ792" s="299"/>
      <c r="BA792" s="299"/>
      <c r="BB792" s="299"/>
      <c r="BC792" s="299"/>
      <c r="BD792" s="299"/>
      <c r="BE792" s="299"/>
      <c r="BF792" s="299"/>
      <c r="BG792" s="299"/>
      <c r="BH792" s="299"/>
      <c r="BI792" s="299"/>
      <c r="BJ792" s="299"/>
      <c r="BK792" s="299"/>
      <c r="BL792" s="299"/>
      <c r="BM792" s="299"/>
      <c r="BN792" s="299"/>
      <c r="BO792" s="299"/>
      <c r="BP792" s="299"/>
      <c r="BQ792" s="299"/>
      <c r="BR792" s="299"/>
      <c r="BS792" s="299"/>
      <c r="BT792" s="299"/>
      <c r="BU792" s="299"/>
      <c r="BV792" s="299"/>
      <c r="BW792" s="299"/>
      <c r="BX792" s="299"/>
      <c r="BY792" s="299"/>
      <c r="BZ792" s="299"/>
      <c r="CA792" s="299"/>
    </row>
    <row r="793" spans="1:79" x14ac:dyDescent="0.25">
      <c r="A793" s="299"/>
      <c r="B793" s="299"/>
      <c r="C793" s="299"/>
      <c r="D793" s="299"/>
      <c r="E793" s="299"/>
      <c r="F793" s="299"/>
      <c r="G793" s="299"/>
      <c r="H793" s="299"/>
      <c r="I793" s="299"/>
      <c r="J793" s="299"/>
      <c r="K793" s="299"/>
      <c r="L793" s="299"/>
      <c r="M793" s="299"/>
      <c r="N793" s="299"/>
      <c r="O793" s="299"/>
      <c r="P793" s="299"/>
      <c r="Q793" s="299"/>
      <c r="R793" s="299"/>
      <c r="S793" s="299"/>
      <c r="T793" s="299"/>
      <c r="U793" s="299"/>
      <c r="V793" s="299"/>
      <c r="W793" s="299"/>
      <c r="X793" s="299"/>
      <c r="Y793" s="299"/>
      <c r="Z793" s="299"/>
      <c r="AA793" s="299"/>
      <c r="AB793" s="299"/>
      <c r="AC793" s="299"/>
      <c r="AD793" s="299"/>
      <c r="AE793" s="299"/>
      <c r="AF793" s="299"/>
      <c r="AG793" s="299"/>
      <c r="AH793" s="299"/>
      <c r="AI793" s="299"/>
      <c r="AJ793" s="299"/>
      <c r="AK793" s="299"/>
      <c r="AL793" s="299"/>
      <c r="AM793" s="299"/>
      <c r="AN793" s="299"/>
      <c r="AO793" s="299"/>
      <c r="AP793" s="299"/>
      <c r="AQ793" s="299"/>
      <c r="AR793" s="299"/>
      <c r="AS793" s="299"/>
      <c r="AT793" s="299"/>
      <c r="AU793" s="299"/>
      <c r="AV793" s="299"/>
      <c r="AW793" s="299"/>
      <c r="AX793" s="299"/>
      <c r="AY793" s="299"/>
      <c r="AZ793" s="299"/>
      <c r="BA793" s="299"/>
      <c r="BB793" s="299"/>
      <c r="BC793" s="299"/>
      <c r="BD793" s="299"/>
      <c r="BE793" s="299"/>
      <c r="BF793" s="299"/>
      <c r="BG793" s="299"/>
      <c r="BH793" s="299"/>
      <c r="BI793" s="299"/>
      <c r="BJ793" s="299"/>
      <c r="BK793" s="299"/>
      <c r="BL793" s="299"/>
      <c r="BM793" s="299"/>
      <c r="BN793" s="299"/>
      <c r="BO793" s="299"/>
      <c r="BP793" s="299"/>
      <c r="BQ793" s="299"/>
      <c r="BR793" s="299"/>
      <c r="BS793" s="299"/>
      <c r="BT793" s="299"/>
      <c r="BU793" s="299"/>
      <c r="BV793" s="299"/>
      <c r="BW793" s="299"/>
      <c r="BX793" s="299"/>
      <c r="BY793" s="299"/>
      <c r="BZ793" s="299"/>
      <c r="CA793" s="299"/>
    </row>
    <row r="794" spans="1:79" x14ac:dyDescent="0.25">
      <c r="A794" s="299"/>
      <c r="B794" s="299"/>
      <c r="C794" s="299"/>
      <c r="D794" s="299"/>
      <c r="E794" s="299"/>
      <c r="F794" s="299"/>
      <c r="G794" s="299"/>
      <c r="H794" s="299"/>
      <c r="I794" s="299"/>
      <c r="J794" s="299"/>
      <c r="K794" s="299"/>
      <c r="L794" s="299"/>
      <c r="M794" s="299"/>
      <c r="N794" s="299"/>
      <c r="O794" s="299"/>
      <c r="P794" s="299"/>
      <c r="Q794" s="299"/>
      <c r="R794" s="299"/>
      <c r="S794" s="299"/>
      <c r="T794" s="299"/>
      <c r="U794" s="299"/>
      <c r="V794" s="299"/>
      <c r="W794" s="299"/>
      <c r="X794" s="299"/>
      <c r="Y794" s="299"/>
      <c r="Z794" s="299"/>
      <c r="AA794" s="299"/>
      <c r="AB794" s="299"/>
      <c r="AC794" s="299"/>
      <c r="AD794" s="299"/>
      <c r="AE794" s="299"/>
      <c r="AF794" s="299"/>
      <c r="AG794" s="299"/>
      <c r="AH794" s="299"/>
      <c r="AI794" s="299"/>
      <c r="AJ794" s="299"/>
      <c r="AK794" s="299"/>
      <c r="AL794" s="299"/>
      <c r="AM794" s="299"/>
      <c r="AN794" s="299"/>
      <c r="AO794" s="299"/>
      <c r="AP794" s="299"/>
      <c r="AQ794" s="299"/>
      <c r="AR794" s="299"/>
      <c r="AS794" s="299"/>
      <c r="AT794" s="299"/>
      <c r="AU794" s="299"/>
      <c r="AV794" s="299"/>
      <c r="AW794" s="299"/>
      <c r="AX794" s="299"/>
      <c r="AY794" s="299"/>
      <c r="AZ794" s="299"/>
      <c r="BA794" s="299"/>
      <c r="BB794" s="299"/>
      <c r="BC794" s="299"/>
      <c r="BD794" s="299"/>
      <c r="BE794" s="299"/>
      <c r="BF794" s="299"/>
      <c r="BG794" s="299"/>
      <c r="BH794" s="299"/>
      <c r="BI794" s="299"/>
      <c r="BJ794" s="299"/>
      <c r="BK794" s="299"/>
      <c r="BL794" s="299"/>
      <c r="BM794" s="299"/>
      <c r="BN794" s="299"/>
      <c r="BO794" s="299"/>
      <c r="BP794" s="299"/>
      <c r="BQ794" s="299"/>
      <c r="BR794" s="299"/>
      <c r="BS794" s="299"/>
      <c r="BT794" s="299"/>
      <c r="BU794" s="299"/>
      <c r="BV794" s="299"/>
      <c r="BW794" s="299"/>
      <c r="BX794" s="299"/>
      <c r="BY794" s="299"/>
      <c r="BZ794" s="299"/>
      <c r="CA794" s="299"/>
    </row>
    <row r="795" spans="1:79" x14ac:dyDescent="0.25">
      <c r="A795" s="299"/>
      <c r="B795" s="299"/>
      <c r="C795" s="299"/>
      <c r="D795" s="299"/>
      <c r="E795" s="299"/>
      <c r="F795" s="299"/>
      <c r="G795" s="299"/>
      <c r="H795" s="299"/>
      <c r="I795" s="299"/>
      <c r="J795" s="299"/>
      <c r="K795" s="299"/>
      <c r="L795" s="299"/>
      <c r="M795" s="299"/>
      <c r="N795" s="299"/>
      <c r="O795" s="299"/>
      <c r="P795" s="299"/>
      <c r="Q795" s="299"/>
      <c r="R795" s="299"/>
      <c r="S795" s="299"/>
      <c r="T795" s="299"/>
      <c r="U795" s="299"/>
      <c r="V795" s="299"/>
      <c r="W795" s="299"/>
      <c r="X795" s="299"/>
      <c r="Y795" s="299"/>
      <c r="Z795" s="299"/>
      <c r="AA795" s="299"/>
      <c r="AB795" s="299"/>
      <c r="AC795" s="299"/>
      <c r="AD795" s="299"/>
      <c r="AE795" s="299"/>
      <c r="AF795" s="299"/>
      <c r="AG795" s="299"/>
      <c r="AH795" s="299"/>
      <c r="AI795" s="299"/>
      <c r="AJ795" s="299"/>
      <c r="AK795" s="299"/>
      <c r="AL795" s="299"/>
      <c r="AM795" s="299"/>
      <c r="AN795" s="299"/>
      <c r="AO795" s="299"/>
      <c r="AP795" s="299"/>
      <c r="AQ795" s="299"/>
      <c r="AR795" s="299"/>
      <c r="AS795" s="299"/>
      <c r="AT795" s="299"/>
      <c r="AU795" s="299"/>
      <c r="AV795" s="299"/>
      <c r="AW795" s="299"/>
      <c r="AX795" s="299"/>
      <c r="AY795" s="299"/>
      <c r="AZ795" s="299"/>
      <c r="BA795" s="299"/>
      <c r="BB795" s="299"/>
      <c r="BC795" s="299"/>
      <c r="BD795" s="299"/>
      <c r="BE795" s="299"/>
      <c r="BF795" s="299"/>
      <c r="BG795" s="299"/>
      <c r="BH795" s="299"/>
      <c r="BI795" s="299"/>
      <c r="BJ795" s="299"/>
      <c r="BK795" s="299"/>
      <c r="BL795" s="299"/>
      <c r="BM795" s="299"/>
      <c r="BN795" s="299"/>
      <c r="BO795" s="299"/>
      <c r="BP795" s="299"/>
      <c r="BQ795" s="299"/>
      <c r="BR795" s="299"/>
      <c r="BS795" s="299"/>
      <c r="BT795" s="299"/>
      <c r="BU795" s="299"/>
      <c r="BV795" s="299"/>
      <c r="BW795" s="299"/>
      <c r="BX795" s="299"/>
      <c r="BY795" s="299"/>
      <c r="BZ795" s="299"/>
      <c r="CA795" s="299"/>
    </row>
    <row r="796" spans="1:79" x14ac:dyDescent="0.25">
      <c r="A796" s="299"/>
      <c r="B796" s="299"/>
      <c r="C796" s="299"/>
      <c r="D796" s="299"/>
      <c r="E796" s="299"/>
      <c r="F796" s="299"/>
      <c r="G796" s="299"/>
      <c r="H796" s="299"/>
      <c r="I796" s="299"/>
      <c r="J796" s="299"/>
      <c r="K796" s="299"/>
      <c r="L796" s="299"/>
      <c r="M796" s="299"/>
      <c r="N796" s="299"/>
      <c r="O796" s="299"/>
      <c r="P796" s="299"/>
      <c r="Q796" s="299"/>
      <c r="R796" s="299"/>
      <c r="S796" s="299"/>
      <c r="T796" s="299"/>
      <c r="U796" s="299"/>
      <c r="V796" s="299"/>
      <c r="W796" s="299"/>
      <c r="X796" s="299"/>
      <c r="Y796" s="299"/>
      <c r="Z796" s="299"/>
      <c r="AA796" s="299"/>
      <c r="AB796" s="299"/>
      <c r="AC796" s="299"/>
      <c r="AD796" s="299"/>
      <c r="AE796" s="299"/>
      <c r="AF796" s="299"/>
      <c r="AG796" s="299"/>
      <c r="AH796" s="299"/>
      <c r="AI796" s="299"/>
      <c r="AJ796" s="299"/>
      <c r="AK796" s="299"/>
      <c r="AL796" s="299"/>
      <c r="AM796" s="299"/>
      <c r="AN796" s="299"/>
      <c r="AO796" s="299"/>
      <c r="AP796" s="299"/>
      <c r="AQ796" s="299"/>
      <c r="AR796" s="299"/>
      <c r="AS796" s="299"/>
      <c r="AT796" s="299"/>
      <c r="AU796" s="299"/>
      <c r="AV796" s="299"/>
      <c r="AW796" s="299"/>
      <c r="AX796" s="299"/>
      <c r="AY796" s="299"/>
      <c r="AZ796" s="299"/>
      <c r="BA796" s="299"/>
      <c r="BB796" s="299"/>
      <c r="BC796" s="299"/>
      <c r="BD796" s="299"/>
      <c r="BE796" s="299"/>
      <c r="BF796" s="299"/>
      <c r="BG796" s="299"/>
      <c r="BH796" s="299"/>
      <c r="BI796" s="299"/>
      <c r="BJ796" s="299"/>
      <c r="BK796" s="299"/>
      <c r="BL796" s="299"/>
      <c r="BM796" s="299"/>
      <c r="BN796" s="299"/>
      <c r="BO796" s="299"/>
      <c r="BP796" s="299"/>
      <c r="BQ796" s="299"/>
      <c r="BR796" s="299"/>
      <c r="BS796" s="299"/>
      <c r="BT796" s="299"/>
      <c r="BU796" s="299"/>
      <c r="BV796" s="299"/>
      <c r="BW796" s="299"/>
      <c r="BX796" s="299"/>
      <c r="BY796" s="299"/>
      <c r="BZ796" s="299"/>
      <c r="CA796" s="299"/>
    </row>
    <row r="797" spans="1:79" x14ac:dyDescent="0.25">
      <c r="A797" s="299"/>
      <c r="B797" s="299"/>
      <c r="C797" s="299"/>
      <c r="D797" s="299"/>
      <c r="E797" s="299"/>
      <c r="F797" s="299"/>
      <c r="G797" s="299"/>
      <c r="H797" s="299"/>
      <c r="I797" s="299"/>
      <c r="J797" s="299"/>
      <c r="K797" s="299"/>
      <c r="L797" s="299"/>
      <c r="M797" s="299"/>
      <c r="N797" s="299"/>
      <c r="O797" s="299"/>
      <c r="P797" s="299"/>
      <c r="Q797" s="299"/>
      <c r="R797" s="299"/>
      <c r="S797" s="299"/>
      <c r="T797" s="299"/>
      <c r="U797" s="299"/>
      <c r="V797" s="299"/>
      <c r="W797" s="299"/>
      <c r="X797" s="299"/>
      <c r="Y797" s="299"/>
      <c r="Z797" s="299"/>
      <c r="AA797" s="299"/>
      <c r="AB797" s="299"/>
      <c r="AC797" s="299"/>
      <c r="AD797" s="299"/>
      <c r="AE797" s="299"/>
      <c r="AF797" s="299"/>
      <c r="AG797" s="299"/>
      <c r="AH797" s="299"/>
      <c r="AI797" s="299"/>
      <c r="AJ797" s="299"/>
      <c r="AK797" s="299"/>
      <c r="AL797" s="299"/>
      <c r="AM797" s="299"/>
      <c r="AN797" s="299"/>
      <c r="AO797" s="299"/>
      <c r="AP797" s="299"/>
      <c r="AQ797" s="299"/>
      <c r="AR797" s="299"/>
      <c r="AS797" s="299"/>
      <c r="AT797" s="299"/>
      <c r="AU797" s="299"/>
      <c r="AV797" s="299"/>
      <c r="AW797" s="299"/>
      <c r="AX797" s="299"/>
      <c r="AY797" s="299"/>
      <c r="AZ797" s="299"/>
      <c r="BA797" s="299"/>
      <c r="BB797" s="299"/>
      <c r="BC797" s="299"/>
      <c r="BD797" s="299"/>
      <c r="BE797" s="299"/>
      <c r="BF797" s="299"/>
      <c r="BG797" s="299"/>
      <c r="BH797" s="299"/>
      <c r="BI797" s="299"/>
      <c r="BJ797" s="299"/>
      <c r="BK797" s="299"/>
      <c r="BL797" s="299"/>
      <c r="BM797" s="299"/>
      <c r="BN797" s="299"/>
      <c r="BO797" s="299"/>
      <c r="BP797" s="299"/>
      <c r="BQ797" s="299"/>
      <c r="BR797" s="299"/>
      <c r="BS797" s="299"/>
      <c r="BT797" s="299"/>
      <c r="BU797" s="299"/>
      <c r="BV797" s="299"/>
      <c r="BW797" s="299"/>
      <c r="BX797" s="299"/>
      <c r="BY797" s="299"/>
      <c r="BZ797" s="299"/>
      <c r="CA797" s="299"/>
    </row>
    <row r="798" spans="1:79" x14ac:dyDescent="0.25">
      <c r="A798" s="299"/>
      <c r="B798" s="299"/>
      <c r="C798" s="299"/>
      <c r="D798" s="299"/>
      <c r="E798" s="299"/>
      <c r="F798" s="299"/>
      <c r="G798" s="299"/>
      <c r="H798" s="299"/>
      <c r="I798" s="299"/>
      <c r="J798" s="299"/>
      <c r="K798" s="299"/>
      <c r="L798" s="299"/>
      <c r="M798" s="299"/>
      <c r="N798" s="299"/>
      <c r="O798" s="299"/>
      <c r="P798" s="299"/>
      <c r="Q798" s="299"/>
      <c r="R798" s="299"/>
      <c r="S798" s="299"/>
      <c r="T798" s="299"/>
      <c r="U798" s="299"/>
      <c r="V798" s="299"/>
      <c r="W798" s="299"/>
      <c r="X798" s="299"/>
      <c r="Y798" s="299"/>
      <c r="Z798" s="299"/>
      <c r="AA798" s="299"/>
      <c r="AB798" s="299"/>
      <c r="AC798" s="299"/>
      <c r="AD798" s="299"/>
      <c r="AE798" s="299"/>
      <c r="AF798" s="299"/>
      <c r="AG798" s="299"/>
      <c r="AH798" s="299"/>
      <c r="AI798" s="299"/>
      <c r="AJ798" s="299"/>
      <c r="AK798" s="299"/>
      <c r="AL798" s="299"/>
      <c r="AM798" s="299"/>
      <c r="AN798" s="299"/>
      <c r="AO798" s="299"/>
      <c r="AP798" s="299"/>
      <c r="AQ798" s="299"/>
      <c r="AR798" s="299"/>
      <c r="AS798" s="299"/>
      <c r="AT798" s="299"/>
      <c r="AU798" s="299"/>
      <c r="AV798" s="299"/>
      <c r="AW798" s="299"/>
      <c r="AX798" s="299"/>
      <c r="AY798" s="299"/>
      <c r="AZ798" s="299"/>
      <c r="BA798" s="299"/>
      <c r="BB798" s="299"/>
      <c r="BC798" s="299"/>
      <c r="BD798" s="299"/>
      <c r="BE798" s="299"/>
      <c r="BF798" s="299"/>
      <c r="BG798" s="299"/>
      <c r="BH798" s="299"/>
      <c r="BI798" s="299"/>
      <c r="BJ798" s="299"/>
      <c r="BK798" s="299"/>
      <c r="BL798" s="299"/>
      <c r="BM798" s="299"/>
      <c r="BN798" s="299"/>
      <c r="BO798" s="299"/>
      <c r="BP798" s="299"/>
      <c r="BQ798" s="299"/>
      <c r="BR798" s="299"/>
      <c r="BS798" s="299"/>
      <c r="BT798" s="299"/>
      <c r="BU798" s="299"/>
      <c r="BV798" s="299"/>
      <c r="BW798" s="299"/>
      <c r="BX798" s="299"/>
      <c r="BY798" s="299"/>
      <c r="BZ798" s="299"/>
      <c r="CA798" s="299"/>
    </row>
    <row r="799" spans="1:79" x14ac:dyDescent="0.25">
      <c r="A799" s="299"/>
      <c r="B799" s="299"/>
      <c r="C799" s="299"/>
      <c r="D799" s="299"/>
      <c r="E799" s="299"/>
      <c r="F799" s="299"/>
      <c r="G799" s="299"/>
      <c r="H799" s="299"/>
      <c r="I799" s="299"/>
      <c r="J799" s="299"/>
      <c r="K799" s="299"/>
      <c r="L799" s="299"/>
      <c r="M799" s="299"/>
      <c r="N799" s="299"/>
      <c r="O799" s="299"/>
      <c r="P799" s="299"/>
      <c r="Q799" s="299"/>
      <c r="R799" s="299"/>
      <c r="S799" s="299"/>
      <c r="T799" s="299"/>
      <c r="U799" s="299"/>
      <c r="V799" s="299"/>
      <c r="W799" s="299"/>
      <c r="X799" s="299"/>
      <c r="Y799" s="299"/>
      <c r="Z799" s="299"/>
      <c r="AA799" s="299"/>
      <c r="AB799" s="299"/>
      <c r="AC799" s="299"/>
      <c r="AD799" s="299"/>
      <c r="AE799" s="299"/>
      <c r="AF799" s="299"/>
      <c r="AG799" s="299"/>
      <c r="AH799" s="299"/>
      <c r="AI799" s="299"/>
      <c r="AJ799" s="299"/>
      <c r="AK799" s="299"/>
      <c r="AL799" s="299"/>
      <c r="AM799" s="299"/>
      <c r="AN799" s="299"/>
      <c r="AO799" s="299"/>
      <c r="AP799" s="299"/>
      <c r="AQ799" s="299"/>
      <c r="AR799" s="299"/>
      <c r="AS799" s="299"/>
      <c r="AT799" s="299"/>
      <c r="AU799" s="299"/>
      <c r="AV799" s="299"/>
      <c r="AW799" s="299"/>
      <c r="AX799" s="299"/>
      <c r="AY799" s="299"/>
      <c r="AZ799" s="299"/>
      <c r="BA799" s="299"/>
      <c r="BB799" s="299"/>
      <c r="BC799" s="299"/>
      <c r="BD799" s="299"/>
      <c r="BE799" s="299"/>
      <c r="BF799" s="299"/>
      <c r="BG799" s="299"/>
      <c r="BH799" s="299"/>
      <c r="BI799" s="299"/>
      <c r="BJ799" s="299"/>
      <c r="BK799" s="299"/>
      <c r="BL799" s="299"/>
      <c r="BM799" s="299"/>
      <c r="BN799" s="299"/>
      <c r="BO799" s="299"/>
      <c r="BP799" s="299"/>
      <c r="BQ799" s="299"/>
      <c r="BR799" s="299"/>
      <c r="BS799" s="299"/>
      <c r="BT799" s="299"/>
      <c r="BU799" s="299"/>
      <c r="BV799" s="299"/>
      <c r="BW799" s="299"/>
      <c r="BX799" s="299"/>
      <c r="BY799" s="299"/>
      <c r="BZ799" s="299"/>
      <c r="CA799" s="299"/>
    </row>
    <row r="800" spans="1:79" x14ac:dyDescent="0.25">
      <c r="A800" s="299"/>
      <c r="B800" s="299"/>
      <c r="C800" s="299"/>
      <c r="D800" s="299"/>
      <c r="E800" s="299"/>
      <c r="F800" s="299"/>
      <c r="G800" s="299"/>
      <c r="H800" s="299"/>
      <c r="I800" s="299"/>
      <c r="J800" s="299"/>
      <c r="K800" s="299"/>
      <c r="L800" s="299"/>
      <c r="M800" s="299"/>
      <c r="N800" s="299"/>
      <c r="O800" s="299"/>
      <c r="P800" s="299"/>
      <c r="Q800" s="299"/>
      <c r="R800" s="299"/>
      <c r="S800" s="299"/>
      <c r="T800" s="299"/>
      <c r="U800" s="299"/>
      <c r="V800" s="299"/>
      <c r="W800" s="299"/>
      <c r="X800" s="299"/>
      <c r="Y800" s="299"/>
      <c r="Z800" s="299"/>
      <c r="AA800" s="299"/>
      <c r="AB800" s="299"/>
      <c r="AC800" s="299"/>
      <c r="AD800" s="299"/>
      <c r="AE800" s="299"/>
      <c r="AF800" s="299"/>
      <c r="AG800" s="299"/>
      <c r="AH800" s="299"/>
      <c r="AI800" s="299"/>
      <c r="AJ800" s="299"/>
      <c r="AK800" s="299"/>
      <c r="AL800" s="299"/>
      <c r="AM800" s="299"/>
      <c r="AN800" s="299"/>
      <c r="AO800" s="299"/>
      <c r="AP800" s="299"/>
      <c r="AQ800" s="299"/>
      <c r="AR800" s="299"/>
      <c r="AS800" s="299"/>
      <c r="AT800" s="299"/>
      <c r="AU800" s="299"/>
      <c r="AV800" s="299"/>
      <c r="AW800" s="299"/>
      <c r="AX800" s="299"/>
      <c r="AY800" s="299"/>
      <c r="AZ800" s="299"/>
      <c r="BA800" s="299"/>
      <c r="BB800" s="299"/>
      <c r="BC800" s="299"/>
      <c r="BD800" s="299"/>
      <c r="BE800" s="299"/>
      <c r="BF800" s="299"/>
      <c r="BG800" s="299"/>
      <c r="BH800" s="299"/>
      <c r="BI800" s="299"/>
      <c r="BJ800" s="299"/>
      <c r="BK800" s="299"/>
      <c r="BL800" s="299"/>
      <c r="BM800" s="299"/>
      <c r="BN800" s="299"/>
      <c r="BO800" s="299"/>
      <c r="BP800" s="299"/>
      <c r="BQ800" s="299"/>
      <c r="BR800" s="299"/>
      <c r="BS800" s="299"/>
      <c r="BT800" s="299"/>
      <c r="BU800" s="299"/>
      <c r="BV800" s="299"/>
      <c r="BW800" s="299"/>
      <c r="BX800" s="299"/>
      <c r="BY800" s="299"/>
      <c r="BZ800" s="299"/>
      <c r="CA800" s="299"/>
    </row>
    <row r="801" spans="1:79" x14ac:dyDescent="0.25">
      <c r="A801" s="299"/>
      <c r="B801" s="299"/>
      <c r="C801" s="299"/>
      <c r="D801" s="299"/>
      <c r="E801" s="299"/>
      <c r="F801" s="299"/>
      <c r="G801" s="299"/>
      <c r="H801" s="299"/>
      <c r="I801" s="299"/>
      <c r="J801" s="299"/>
      <c r="K801" s="299"/>
      <c r="L801" s="299"/>
      <c r="M801" s="299"/>
      <c r="N801" s="299"/>
      <c r="O801" s="299"/>
      <c r="P801" s="299"/>
      <c r="Q801" s="299"/>
      <c r="R801" s="299"/>
      <c r="S801" s="299"/>
      <c r="T801" s="299"/>
      <c r="U801" s="299"/>
      <c r="V801" s="299"/>
      <c r="W801" s="299"/>
      <c r="X801" s="299"/>
      <c r="Y801" s="299"/>
      <c r="Z801" s="299"/>
      <c r="AA801" s="299"/>
      <c r="AB801" s="299"/>
      <c r="AC801" s="299"/>
      <c r="AD801" s="299"/>
      <c r="AE801" s="299"/>
      <c r="AF801" s="299"/>
      <c r="AG801" s="299"/>
      <c r="AH801" s="299"/>
      <c r="AI801" s="299"/>
      <c r="AJ801" s="299"/>
      <c r="AK801" s="299"/>
      <c r="AL801" s="299"/>
      <c r="AM801" s="299"/>
      <c r="AN801" s="299"/>
      <c r="AO801" s="299"/>
      <c r="AP801" s="299"/>
      <c r="AQ801" s="299"/>
      <c r="AR801" s="299"/>
      <c r="AS801" s="299"/>
      <c r="AT801" s="299"/>
      <c r="AU801" s="299"/>
      <c r="AV801" s="299"/>
      <c r="AW801" s="299"/>
      <c r="AX801" s="299"/>
      <c r="AY801" s="299"/>
      <c r="AZ801" s="299"/>
      <c r="BA801" s="299"/>
      <c r="BB801" s="299"/>
      <c r="BC801" s="299"/>
      <c r="BD801" s="299"/>
      <c r="BE801" s="299"/>
      <c r="BF801" s="299"/>
      <c r="BG801" s="299"/>
      <c r="BH801" s="299"/>
      <c r="BI801" s="299"/>
      <c r="BJ801" s="299"/>
      <c r="BK801" s="299"/>
      <c r="BL801" s="299"/>
      <c r="BM801" s="299"/>
      <c r="BN801" s="299"/>
      <c r="BO801" s="299"/>
      <c r="BP801" s="299"/>
      <c r="BQ801" s="299"/>
      <c r="BR801" s="299"/>
      <c r="BS801" s="299"/>
      <c r="BT801" s="299"/>
      <c r="BU801" s="299"/>
      <c r="BV801" s="299"/>
      <c r="BW801" s="299"/>
      <c r="BX801" s="299"/>
      <c r="BY801" s="299"/>
      <c r="BZ801" s="299"/>
      <c r="CA801" s="299"/>
    </row>
    <row r="802" spans="1:79" x14ac:dyDescent="0.25">
      <c r="A802" s="299"/>
      <c r="B802" s="299"/>
      <c r="C802" s="299"/>
      <c r="D802" s="299"/>
      <c r="E802" s="299"/>
      <c r="F802" s="299"/>
      <c r="G802" s="299"/>
      <c r="H802" s="299"/>
      <c r="I802" s="299"/>
      <c r="J802" s="299"/>
      <c r="K802" s="299"/>
      <c r="L802" s="299"/>
      <c r="M802" s="299"/>
      <c r="N802" s="299"/>
      <c r="O802" s="299"/>
      <c r="P802" s="299"/>
      <c r="Q802" s="299"/>
      <c r="R802" s="299"/>
      <c r="S802" s="299"/>
      <c r="T802" s="299"/>
      <c r="U802" s="299"/>
      <c r="V802" s="299"/>
      <c r="W802" s="299"/>
      <c r="X802" s="299"/>
      <c r="Y802" s="299"/>
      <c r="Z802" s="299"/>
      <c r="AA802" s="299"/>
      <c r="AB802" s="299"/>
      <c r="AC802" s="299"/>
      <c r="AD802" s="299"/>
      <c r="AE802" s="299"/>
      <c r="AF802" s="299"/>
      <c r="AG802" s="299"/>
      <c r="AH802" s="299"/>
      <c r="AI802" s="299"/>
      <c r="AJ802" s="299"/>
      <c r="AK802" s="299"/>
      <c r="AL802" s="299"/>
      <c r="AM802" s="299"/>
      <c r="AN802" s="299"/>
      <c r="AO802" s="299"/>
      <c r="AP802" s="299"/>
      <c r="AQ802" s="299"/>
      <c r="AR802" s="299"/>
      <c r="AS802" s="299"/>
      <c r="AT802" s="299"/>
      <c r="AU802" s="299"/>
      <c r="AV802" s="299"/>
      <c r="AW802" s="299"/>
      <c r="AX802" s="299"/>
      <c r="AY802" s="299"/>
      <c r="AZ802" s="299"/>
      <c r="BA802" s="299"/>
      <c r="BB802" s="299"/>
      <c r="BC802" s="299"/>
      <c r="BD802" s="299"/>
      <c r="BE802" s="299"/>
      <c r="BF802" s="299"/>
      <c r="BG802" s="299"/>
      <c r="BH802" s="299"/>
      <c r="BI802" s="299"/>
      <c r="BJ802" s="299"/>
      <c r="BK802" s="299"/>
      <c r="BL802" s="299"/>
      <c r="BM802" s="299"/>
      <c r="BN802" s="299"/>
      <c r="BO802" s="299"/>
      <c r="BP802" s="299"/>
      <c r="BQ802" s="299"/>
      <c r="BR802" s="299"/>
      <c r="BS802" s="299"/>
      <c r="BT802" s="299"/>
      <c r="BU802" s="299"/>
      <c r="BV802" s="299"/>
      <c r="BW802" s="299"/>
      <c r="BX802" s="299"/>
      <c r="BY802" s="299"/>
      <c r="BZ802" s="299"/>
      <c r="CA802" s="299"/>
    </row>
    <row r="803" spans="1:79" x14ac:dyDescent="0.25">
      <c r="A803" s="299"/>
      <c r="B803" s="299"/>
      <c r="C803" s="299"/>
      <c r="D803" s="299"/>
      <c r="E803" s="299"/>
      <c r="F803" s="299"/>
      <c r="G803" s="299"/>
      <c r="H803" s="299"/>
      <c r="I803" s="299"/>
      <c r="J803" s="299"/>
      <c r="K803" s="299"/>
      <c r="L803" s="299"/>
      <c r="M803" s="299"/>
      <c r="N803" s="299"/>
      <c r="O803" s="299"/>
      <c r="P803" s="299"/>
      <c r="Q803" s="299"/>
      <c r="R803" s="299"/>
      <c r="S803" s="299"/>
      <c r="T803" s="299"/>
      <c r="U803" s="299"/>
      <c r="V803" s="299"/>
      <c r="W803" s="299"/>
      <c r="X803" s="299"/>
      <c r="Y803" s="299"/>
      <c r="Z803" s="299"/>
      <c r="AA803" s="299"/>
      <c r="AB803" s="299"/>
      <c r="AC803" s="299"/>
      <c r="AD803" s="299"/>
      <c r="AE803" s="299"/>
      <c r="AF803" s="299"/>
      <c r="AG803" s="299"/>
      <c r="AH803" s="299"/>
      <c r="AI803" s="299"/>
      <c r="AJ803" s="299"/>
      <c r="AK803" s="299"/>
      <c r="AL803" s="299"/>
      <c r="AM803" s="299"/>
      <c r="AN803" s="299"/>
      <c r="AO803" s="299"/>
      <c r="AP803" s="299"/>
      <c r="AQ803" s="299"/>
      <c r="AR803" s="299"/>
      <c r="AS803" s="299"/>
      <c r="AT803" s="299"/>
      <c r="AU803" s="299"/>
      <c r="AV803" s="299"/>
      <c r="AW803" s="299"/>
      <c r="AX803" s="299"/>
      <c r="AY803" s="299"/>
      <c r="AZ803" s="299"/>
      <c r="BA803" s="299"/>
      <c r="BB803" s="299"/>
      <c r="BC803" s="299"/>
      <c r="BD803" s="299"/>
      <c r="BE803" s="299"/>
      <c r="BF803" s="299"/>
      <c r="BG803" s="299"/>
      <c r="BH803" s="299"/>
      <c r="BI803" s="299"/>
      <c r="BJ803" s="299"/>
      <c r="BK803" s="299"/>
      <c r="BL803" s="299"/>
      <c r="BM803" s="299"/>
      <c r="BN803" s="299"/>
      <c r="BO803" s="299"/>
      <c r="BP803" s="299"/>
      <c r="BQ803" s="299"/>
      <c r="BR803" s="299"/>
      <c r="BS803" s="299"/>
      <c r="BT803" s="299"/>
      <c r="BU803" s="299"/>
      <c r="BV803" s="299"/>
      <c r="BW803" s="299"/>
      <c r="BX803" s="299"/>
      <c r="BY803" s="299"/>
      <c r="BZ803" s="299"/>
      <c r="CA803" s="299"/>
    </row>
    <row r="804" spans="1:79" x14ac:dyDescent="0.25">
      <c r="A804" s="299"/>
      <c r="B804" s="299"/>
      <c r="C804" s="299"/>
      <c r="D804" s="299"/>
      <c r="E804" s="299"/>
      <c r="F804" s="299"/>
      <c r="G804" s="299"/>
      <c r="H804" s="299"/>
      <c r="I804" s="299"/>
      <c r="J804" s="299"/>
      <c r="K804" s="299"/>
      <c r="L804" s="299"/>
      <c r="M804" s="299"/>
      <c r="N804" s="299"/>
      <c r="O804" s="299"/>
      <c r="P804" s="299"/>
      <c r="Q804" s="299"/>
      <c r="R804" s="299"/>
      <c r="S804" s="299"/>
      <c r="T804" s="299"/>
      <c r="U804" s="299"/>
      <c r="V804" s="299"/>
      <c r="W804" s="299"/>
      <c r="X804" s="299"/>
      <c r="Y804" s="299"/>
      <c r="Z804" s="299"/>
      <c r="AA804" s="299"/>
      <c r="AB804" s="299"/>
      <c r="AC804" s="299"/>
      <c r="AD804" s="299"/>
      <c r="AE804" s="299"/>
      <c r="AF804" s="299"/>
      <c r="AG804" s="299"/>
      <c r="AH804" s="299"/>
      <c r="AI804" s="299"/>
      <c r="AJ804" s="299"/>
      <c r="AK804" s="299"/>
      <c r="AL804" s="299"/>
      <c r="AM804" s="299"/>
      <c r="AN804" s="299"/>
      <c r="AO804" s="299"/>
      <c r="AP804" s="299"/>
      <c r="AQ804" s="299"/>
      <c r="AR804" s="299"/>
      <c r="AS804" s="299"/>
      <c r="AT804" s="299"/>
      <c r="AU804" s="299"/>
      <c r="AV804" s="299"/>
      <c r="AW804" s="299"/>
      <c r="AX804" s="299"/>
      <c r="AY804" s="299"/>
      <c r="AZ804" s="299"/>
      <c r="BA804" s="299"/>
      <c r="BB804" s="299"/>
      <c r="BC804" s="299"/>
      <c r="BD804" s="299"/>
      <c r="BE804" s="299"/>
      <c r="BF804" s="299"/>
      <c r="BG804" s="299"/>
      <c r="BH804" s="299"/>
      <c r="BI804" s="299"/>
      <c r="BJ804" s="299"/>
      <c r="BK804" s="299"/>
      <c r="BL804" s="299"/>
      <c r="BM804" s="299"/>
      <c r="BN804" s="299"/>
      <c r="BO804" s="299"/>
      <c r="BP804" s="299"/>
      <c r="BQ804" s="299"/>
      <c r="BR804" s="299"/>
      <c r="BS804" s="299"/>
      <c r="BT804" s="299"/>
      <c r="BU804" s="299"/>
      <c r="BV804" s="299"/>
      <c r="BW804" s="299"/>
      <c r="BX804" s="299"/>
      <c r="BY804" s="299"/>
      <c r="BZ804" s="299"/>
      <c r="CA804" s="299"/>
    </row>
    <row r="805" spans="1:79" x14ac:dyDescent="0.25">
      <c r="A805" s="299"/>
      <c r="B805" s="299"/>
      <c r="C805" s="299"/>
      <c r="D805" s="299"/>
      <c r="E805" s="299"/>
      <c r="F805" s="299"/>
      <c r="G805" s="299"/>
      <c r="H805" s="299"/>
      <c r="I805" s="299"/>
      <c r="J805" s="299"/>
      <c r="K805" s="299"/>
      <c r="L805" s="299"/>
      <c r="M805" s="299"/>
      <c r="N805" s="299"/>
      <c r="O805" s="299"/>
      <c r="P805" s="299"/>
      <c r="Q805" s="299"/>
      <c r="R805" s="299"/>
      <c r="S805" s="299"/>
      <c r="T805" s="299"/>
      <c r="U805" s="299"/>
      <c r="V805" s="299"/>
      <c r="W805" s="299"/>
      <c r="X805" s="299"/>
      <c r="Y805" s="299"/>
      <c r="Z805" s="299"/>
      <c r="AA805" s="299"/>
      <c r="AB805" s="299"/>
      <c r="AC805" s="299"/>
      <c r="AD805" s="299"/>
      <c r="AE805" s="299"/>
      <c r="AF805" s="299"/>
      <c r="AG805" s="299"/>
      <c r="AH805" s="299"/>
      <c r="AI805" s="299"/>
      <c r="AJ805" s="299"/>
      <c r="AK805" s="299"/>
      <c r="AL805" s="299"/>
      <c r="AM805" s="299"/>
      <c r="AN805" s="299"/>
      <c r="AO805" s="299"/>
      <c r="AP805" s="299"/>
      <c r="AQ805" s="299"/>
      <c r="AR805" s="299"/>
      <c r="AS805" s="299"/>
      <c r="AT805" s="299"/>
      <c r="AU805" s="299"/>
      <c r="AV805" s="299"/>
      <c r="AW805" s="299"/>
      <c r="AX805" s="299"/>
      <c r="AY805" s="299"/>
      <c r="AZ805" s="299"/>
      <c r="BA805" s="299"/>
      <c r="BB805" s="299"/>
      <c r="BC805" s="299"/>
      <c r="BD805" s="299"/>
      <c r="BE805" s="299"/>
      <c r="BF805" s="299"/>
      <c r="BG805" s="299"/>
      <c r="BH805" s="299"/>
      <c r="BI805" s="299"/>
      <c r="BJ805" s="299"/>
      <c r="BK805" s="299"/>
      <c r="BL805" s="299"/>
      <c r="BM805" s="299"/>
      <c r="BN805" s="299"/>
      <c r="BO805" s="299"/>
      <c r="BP805" s="299"/>
      <c r="BQ805" s="299"/>
      <c r="BR805" s="299"/>
      <c r="BS805" s="299"/>
      <c r="BT805" s="299"/>
      <c r="BU805" s="299"/>
      <c r="BV805" s="299"/>
      <c r="BW805" s="299"/>
      <c r="BX805" s="299"/>
      <c r="BY805" s="299"/>
      <c r="BZ805" s="299"/>
      <c r="CA805" s="299"/>
    </row>
    <row r="806" spans="1:79" x14ac:dyDescent="0.25">
      <c r="A806" s="299"/>
      <c r="B806" s="299"/>
      <c r="C806" s="299"/>
      <c r="D806" s="299"/>
      <c r="E806" s="299"/>
      <c r="F806" s="299"/>
      <c r="G806" s="299"/>
      <c r="H806" s="299"/>
      <c r="I806" s="299"/>
      <c r="J806" s="299"/>
      <c r="K806" s="299"/>
      <c r="L806" s="299"/>
      <c r="M806" s="299"/>
      <c r="N806" s="299"/>
      <c r="O806" s="299"/>
      <c r="P806" s="299"/>
      <c r="Q806" s="299"/>
      <c r="R806" s="299"/>
      <c r="S806" s="299"/>
      <c r="T806" s="299"/>
      <c r="U806" s="299"/>
      <c r="V806" s="299"/>
      <c r="W806" s="299"/>
      <c r="X806" s="299"/>
      <c r="Y806" s="299"/>
      <c r="Z806" s="299"/>
      <c r="AA806" s="299"/>
      <c r="AB806" s="299"/>
      <c r="AC806" s="299"/>
      <c r="AD806" s="299"/>
      <c r="AE806" s="299"/>
      <c r="AF806" s="299"/>
      <c r="AG806" s="299"/>
      <c r="AH806" s="299"/>
      <c r="AI806" s="299"/>
      <c r="AJ806" s="299"/>
      <c r="AK806" s="299"/>
      <c r="AL806" s="299"/>
      <c r="AM806" s="299"/>
      <c r="AN806" s="299"/>
      <c r="AO806" s="299"/>
      <c r="AP806" s="299"/>
      <c r="AQ806" s="299"/>
      <c r="AR806" s="299"/>
      <c r="AS806" s="299"/>
      <c r="AT806" s="299"/>
      <c r="AU806" s="299"/>
      <c r="AV806" s="299"/>
      <c r="AW806" s="299"/>
      <c r="AX806" s="299"/>
      <c r="AY806" s="299"/>
      <c r="AZ806" s="299"/>
      <c r="BA806" s="299"/>
      <c r="BB806" s="299"/>
      <c r="BC806" s="299"/>
      <c r="BD806" s="299"/>
      <c r="BE806" s="299"/>
      <c r="BF806" s="299"/>
      <c r="BG806" s="299"/>
      <c r="BH806" s="299"/>
      <c r="BI806" s="299"/>
      <c r="BJ806" s="299"/>
      <c r="BK806" s="299"/>
      <c r="BL806" s="299"/>
      <c r="BM806" s="299"/>
      <c r="BN806" s="299"/>
      <c r="BO806" s="299"/>
      <c r="BP806" s="299"/>
      <c r="BQ806" s="299"/>
      <c r="BR806" s="299"/>
      <c r="BS806" s="299"/>
      <c r="BT806" s="299"/>
      <c r="BU806" s="299"/>
      <c r="BV806" s="299"/>
      <c r="BW806" s="299"/>
      <c r="BX806" s="299"/>
      <c r="BY806" s="299"/>
      <c r="BZ806" s="299"/>
      <c r="CA806" s="299"/>
    </row>
    <row r="807" spans="1:79" x14ac:dyDescent="0.25">
      <c r="A807" s="299"/>
      <c r="B807" s="299"/>
      <c r="C807" s="299"/>
      <c r="D807" s="299"/>
      <c r="E807" s="299"/>
      <c r="F807" s="299"/>
      <c r="G807" s="299"/>
      <c r="H807" s="299"/>
      <c r="I807" s="299"/>
      <c r="J807" s="299"/>
      <c r="K807" s="299"/>
      <c r="L807" s="299"/>
      <c r="M807" s="299"/>
      <c r="N807" s="299"/>
      <c r="O807" s="299"/>
      <c r="P807" s="299"/>
      <c r="Q807" s="299"/>
      <c r="R807" s="299"/>
      <c r="S807" s="299"/>
      <c r="T807" s="299"/>
      <c r="U807" s="299"/>
      <c r="V807" s="299"/>
      <c r="W807" s="299"/>
      <c r="X807" s="299"/>
      <c r="Y807" s="299"/>
      <c r="Z807" s="299"/>
      <c r="AA807" s="299"/>
      <c r="AB807" s="299"/>
      <c r="AC807" s="299"/>
      <c r="AD807" s="299"/>
      <c r="AE807" s="299"/>
      <c r="AF807" s="299"/>
      <c r="AG807" s="299"/>
      <c r="AH807" s="299"/>
      <c r="AI807" s="299"/>
      <c r="AJ807" s="299"/>
      <c r="AK807" s="299"/>
      <c r="AL807" s="299"/>
      <c r="AM807" s="299"/>
      <c r="AN807" s="299"/>
      <c r="AO807" s="299"/>
      <c r="AP807" s="299"/>
      <c r="AQ807" s="299"/>
      <c r="AR807" s="299"/>
      <c r="AS807" s="299"/>
      <c r="AT807" s="299"/>
      <c r="AU807" s="299"/>
      <c r="AV807" s="299"/>
      <c r="AW807" s="299"/>
      <c r="AX807" s="299"/>
      <c r="AY807" s="299"/>
      <c r="AZ807" s="299"/>
      <c r="BA807" s="299"/>
      <c r="BB807" s="299"/>
      <c r="BC807" s="299"/>
      <c r="BD807" s="299"/>
      <c r="BE807" s="299"/>
      <c r="BF807" s="299"/>
      <c r="BG807" s="299"/>
      <c r="BH807" s="299"/>
      <c r="BI807" s="299"/>
      <c r="BJ807" s="299"/>
      <c r="BK807" s="299"/>
      <c r="BL807" s="299"/>
      <c r="BM807" s="299"/>
      <c r="BN807" s="299"/>
      <c r="BO807" s="299"/>
      <c r="BP807" s="299"/>
      <c r="BQ807" s="299"/>
      <c r="BR807" s="299"/>
      <c r="BS807" s="299"/>
      <c r="BT807" s="299"/>
      <c r="BU807" s="299"/>
      <c r="BV807" s="299"/>
      <c r="BW807" s="299"/>
      <c r="BX807" s="299"/>
      <c r="BY807" s="299"/>
      <c r="BZ807" s="299"/>
      <c r="CA807" s="299"/>
    </row>
    <row r="808" spans="1:79" x14ac:dyDescent="0.25">
      <c r="A808" s="299"/>
      <c r="B808" s="299"/>
      <c r="C808" s="299"/>
      <c r="D808" s="299"/>
      <c r="E808" s="299"/>
      <c r="F808" s="299"/>
      <c r="G808" s="299"/>
      <c r="H808" s="299"/>
      <c r="I808" s="299"/>
      <c r="J808" s="299"/>
      <c r="K808" s="299"/>
      <c r="L808" s="299"/>
      <c r="M808" s="299"/>
      <c r="N808" s="299"/>
      <c r="O808" s="299"/>
      <c r="P808" s="299"/>
      <c r="Q808" s="299"/>
      <c r="R808" s="299"/>
      <c r="S808" s="299"/>
      <c r="T808" s="299"/>
      <c r="U808" s="299"/>
      <c r="V808" s="299"/>
      <c r="W808" s="299"/>
      <c r="X808" s="299"/>
      <c r="Y808" s="299"/>
      <c r="Z808" s="299"/>
      <c r="AA808" s="299"/>
      <c r="AB808" s="299"/>
      <c r="AC808" s="299"/>
      <c r="AD808" s="299"/>
      <c r="AE808" s="299"/>
      <c r="AF808" s="299"/>
      <c r="AG808" s="299"/>
      <c r="AH808" s="299"/>
      <c r="AI808" s="299"/>
      <c r="AJ808" s="299"/>
      <c r="AK808" s="299"/>
      <c r="AL808" s="299"/>
      <c r="AM808" s="299"/>
      <c r="AN808" s="299"/>
      <c r="AO808" s="299"/>
      <c r="AP808" s="299"/>
      <c r="AQ808" s="299"/>
      <c r="AR808" s="299"/>
      <c r="AS808" s="299"/>
      <c r="AT808" s="299"/>
      <c r="AU808" s="299"/>
      <c r="AV808" s="299"/>
      <c r="AW808" s="299"/>
      <c r="AX808" s="299"/>
      <c r="AY808" s="299"/>
      <c r="AZ808" s="299"/>
      <c r="BA808" s="299"/>
      <c r="BB808" s="299"/>
      <c r="BC808" s="299"/>
      <c r="BD808" s="299"/>
      <c r="BE808" s="299"/>
      <c r="BF808" s="299"/>
      <c r="BG808" s="299"/>
      <c r="BH808" s="299"/>
      <c r="BI808" s="299"/>
      <c r="BJ808" s="299"/>
      <c r="BK808" s="299"/>
      <c r="BL808" s="299"/>
      <c r="BM808" s="299"/>
      <c r="BN808" s="299"/>
      <c r="BO808" s="299"/>
      <c r="BP808" s="299"/>
      <c r="BQ808" s="299"/>
      <c r="BR808" s="299"/>
      <c r="BS808" s="299"/>
      <c r="BT808" s="299"/>
      <c r="BU808" s="299"/>
      <c r="BV808" s="299"/>
      <c r="BW808" s="299"/>
      <c r="BX808" s="299"/>
      <c r="BY808" s="299"/>
      <c r="BZ808" s="299"/>
      <c r="CA808" s="299"/>
    </row>
    <row r="809" spans="1:79" x14ac:dyDescent="0.25">
      <c r="A809" s="299"/>
      <c r="B809" s="299"/>
      <c r="C809" s="299"/>
      <c r="D809" s="299"/>
      <c r="E809" s="299"/>
      <c r="F809" s="299"/>
      <c r="G809" s="299"/>
      <c r="H809" s="299"/>
      <c r="I809" s="299"/>
      <c r="J809" s="299"/>
      <c r="K809" s="299"/>
      <c r="L809" s="299"/>
      <c r="M809" s="299"/>
      <c r="N809" s="299"/>
      <c r="O809" s="299"/>
      <c r="P809" s="299"/>
      <c r="Q809" s="299"/>
      <c r="R809" s="299"/>
      <c r="S809" s="299"/>
      <c r="T809" s="299"/>
      <c r="U809" s="299"/>
      <c r="V809" s="299"/>
      <c r="W809" s="299"/>
      <c r="X809" s="299"/>
      <c r="Y809" s="299"/>
      <c r="Z809" s="299"/>
      <c r="AA809" s="299"/>
      <c r="AB809" s="299"/>
      <c r="AC809" s="299"/>
      <c r="AD809" s="299"/>
      <c r="AE809" s="299"/>
      <c r="AF809" s="299"/>
      <c r="AG809" s="299"/>
      <c r="AH809" s="299"/>
      <c r="AI809" s="299"/>
      <c r="AJ809" s="299"/>
      <c r="AK809" s="299"/>
      <c r="AL809" s="299"/>
      <c r="AM809" s="299"/>
      <c r="AN809" s="299"/>
      <c r="AO809" s="299"/>
      <c r="AP809" s="299"/>
      <c r="AQ809" s="299"/>
      <c r="AR809" s="299"/>
      <c r="AS809" s="299"/>
      <c r="AT809" s="299"/>
      <c r="AU809" s="299"/>
      <c r="AV809" s="299"/>
      <c r="AW809" s="299"/>
      <c r="AX809" s="299"/>
      <c r="AY809" s="299"/>
      <c r="AZ809" s="299"/>
      <c r="BA809" s="299"/>
      <c r="BB809" s="299"/>
      <c r="BC809" s="299"/>
      <c r="BD809" s="299"/>
      <c r="BE809" s="299"/>
      <c r="BF809" s="299"/>
      <c r="BG809" s="299"/>
      <c r="BH809" s="299"/>
      <c r="BI809" s="299"/>
      <c r="BJ809" s="299"/>
      <c r="BK809" s="299"/>
      <c r="BL809" s="299"/>
      <c r="BM809" s="299"/>
      <c r="BN809" s="299"/>
      <c r="BO809" s="299"/>
      <c r="BP809" s="299"/>
      <c r="BQ809" s="299"/>
      <c r="BR809" s="299"/>
      <c r="BS809" s="299"/>
      <c r="BT809" s="299"/>
      <c r="BU809" s="299"/>
      <c r="BV809" s="299"/>
      <c r="BW809" s="299"/>
      <c r="BX809" s="299"/>
      <c r="BY809" s="299"/>
      <c r="BZ809" s="299"/>
      <c r="CA809" s="299"/>
    </row>
    <row r="810" spans="1:79" x14ac:dyDescent="0.25">
      <c r="A810" s="299"/>
      <c r="B810" s="299"/>
      <c r="C810" s="299"/>
      <c r="D810" s="299"/>
      <c r="E810" s="299"/>
      <c r="F810" s="299"/>
      <c r="G810" s="299"/>
      <c r="H810" s="299"/>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299"/>
      <c r="AE810" s="299"/>
      <c r="AF810" s="299"/>
      <c r="AG810" s="299"/>
      <c r="AH810" s="299"/>
      <c r="AI810" s="299"/>
      <c r="AJ810" s="299"/>
      <c r="AK810" s="299"/>
      <c r="AL810" s="299"/>
      <c r="AM810" s="299"/>
      <c r="AN810" s="299"/>
      <c r="AO810" s="299"/>
      <c r="AP810" s="299"/>
      <c r="AQ810" s="299"/>
      <c r="AR810" s="299"/>
      <c r="AS810" s="299"/>
      <c r="AT810" s="299"/>
      <c r="AU810" s="299"/>
      <c r="AV810" s="299"/>
      <c r="AW810" s="299"/>
      <c r="AX810" s="299"/>
      <c r="AY810" s="299"/>
      <c r="AZ810" s="299"/>
      <c r="BA810" s="299"/>
      <c r="BB810" s="299"/>
      <c r="BC810" s="299"/>
      <c r="BD810" s="299"/>
      <c r="BE810" s="299"/>
      <c r="BF810" s="299"/>
      <c r="BG810" s="299"/>
      <c r="BH810" s="299"/>
      <c r="BI810" s="299"/>
      <c r="BJ810" s="299"/>
      <c r="BK810" s="299"/>
      <c r="BL810" s="299"/>
      <c r="BM810" s="299"/>
      <c r="BN810" s="299"/>
      <c r="BO810" s="299"/>
      <c r="BP810" s="299"/>
      <c r="BQ810" s="299"/>
      <c r="BR810" s="299"/>
      <c r="BS810" s="299"/>
      <c r="BT810" s="299"/>
      <c r="BU810" s="299"/>
      <c r="BV810" s="299"/>
      <c r="BW810" s="299"/>
      <c r="BX810" s="299"/>
      <c r="BY810" s="299"/>
      <c r="BZ810" s="299"/>
      <c r="CA810" s="299"/>
    </row>
    <row r="811" spans="1:79" x14ac:dyDescent="0.25">
      <c r="A811" s="299"/>
      <c r="B811" s="299"/>
      <c r="C811" s="299"/>
      <c r="D811" s="299"/>
      <c r="E811" s="299"/>
      <c r="F811" s="299"/>
      <c r="G811" s="299"/>
      <c r="H811" s="299"/>
      <c r="I811" s="299"/>
      <c r="J811" s="299"/>
      <c r="K811" s="299"/>
      <c r="L811" s="299"/>
      <c r="M811" s="299"/>
      <c r="N811" s="299"/>
      <c r="O811" s="299"/>
      <c r="P811" s="299"/>
      <c r="Q811" s="299"/>
      <c r="R811" s="299"/>
      <c r="S811" s="299"/>
      <c r="T811" s="299"/>
      <c r="U811" s="299"/>
      <c r="V811" s="299"/>
      <c r="W811" s="299"/>
      <c r="X811" s="299"/>
      <c r="Y811" s="299"/>
      <c r="Z811" s="299"/>
      <c r="AA811" s="299"/>
      <c r="AB811" s="299"/>
      <c r="AC811" s="299"/>
      <c r="AD811" s="299"/>
      <c r="AE811" s="299"/>
      <c r="AF811" s="299"/>
      <c r="AG811" s="299"/>
      <c r="AH811" s="299"/>
      <c r="AI811" s="299"/>
      <c r="AJ811" s="299"/>
      <c r="AK811" s="299"/>
      <c r="AL811" s="299"/>
      <c r="AM811" s="299"/>
      <c r="AN811" s="299"/>
      <c r="AO811" s="299"/>
      <c r="AP811" s="299"/>
      <c r="AQ811" s="299"/>
      <c r="AR811" s="299"/>
      <c r="AS811" s="299"/>
      <c r="AT811" s="299"/>
      <c r="AU811" s="299"/>
      <c r="AV811" s="299"/>
      <c r="AW811" s="299"/>
      <c r="AX811" s="299"/>
      <c r="AY811" s="299"/>
      <c r="AZ811" s="299"/>
      <c r="BA811" s="299"/>
      <c r="BB811" s="299"/>
      <c r="BC811" s="299"/>
      <c r="BD811" s="299"/>
      <c r="BE811" s="299"/>
      <c r="BF811" s="299"/>
      <c r="BG811" s="299"/>
      <c r="BH811" s="299"/>
      <c r="BI811" s="299"/>
      <c r="BJ811" s="299"/>
      <c r="BK811" s="299"/>
      <c r="BL811" s="299"/>
      <c r="BM811" s="299"/>
      <c r="BN811" s="299"/>
      <c r="BO811" s="299"/>
      <c r="BP811" s="299"/>
      <c r="BQ811" s="299"/>
      <c r="BR811" s="299"/>
      <c r="BS811" s="299"/>
      <c r="BT811" s="299"/>
      <c r="BU811" s="299"/>
      <c r="BV811" s="299"/>
      <c r="BW811" s="299"/>
      <c r="BX811" s="299"/>
      <c r="BY811" s="299"/>
      <c r="BZ811" s="299"/>
      <c r="CA811" s="299"/>
    </row>
    <row r="812" spans="1:79" x14ac:dyDescent="0.25">
      <c r="A812" s="299"/>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299"/>
      <c r="AE812" s="299"/>
      <c r="AF812" s="299"/>
      <c r="AG812" s="299"/>
      <c r="AH812" s="299"/>
      <c r="AI812" s="299"/>
      <c r="AJ812" s="299"/>
      <c r="AK812" s="299"/>
      <c r="AL812" s="299"/>
      <c r="AM812" s="299"/>
      <c r="AN812" s="299"/>
      <c r="AO812" s="299"/>
      <c r="AP812" s="299"/>
      <c r="AQ812" s="299"/>
      <c r="AR812" s="299"/>
      <c r="AS812" s="299"/>
      <c r="AT812" s="299"/>
      <c r="AU812" s="299"/>
      <c r="AV812" s="299"/>
      <c r="AW812" s="299"/>
      <c r="AX812" s="299"/>
      <c r="AY812" s="299"/>
      <c r="AZ812" s="299"/>
      <c r="BA812" s="299"/>
      <c r="BB812" s="299"/>
      <c r="BC812" s="299"/>
      <c r="BD812" s="299"/>
      <c r="BE812" s="299"/>
      <c r="BF812" s="299"/>
      <c r="BG812" s="299"/>
      <c r="BH812" s="299"/>
      <c r="BI812" s="299"/>
      <c r="BJ812" s="299"/>
      <c r="BK812" s="299"/>
      <c r="BL812" s="299"/>
      <c r="BM812" s="299"/>
      <c r="BN812" s="299"/>
      <c r="BO812" s="299"/>
      <c r="BP812" s="299"/>
      <c r="BQ812" s="299"/>
      <c r="BR812" s="299"/>
      <c r="BS812" s="299"/>
      <c r="BT812" s="299"/>
      <c r="BU812" s="299"/>
      <c r="BV812" s="299"/>
      <c r="BW812" s="299"/>
      <c r="BX812" s="299"/>
      <c r="BY812" s="299"/>
      <c r="BZ812" s="299"/>
      <c r="CA812" s="299"/>
    </row>
    <row r="813" spans="1:79" x14ac:dyDescent="0.25">
      <c r="A813" s="299"/>
      <c r="B813" s="299"/>
      <c r="C813" s="299"/>
      <c r="D813" s="299"/>
      <c r="E813" s="299"/>
      <c r="F813" s="299"/>
      <c r="G813" s="299"/>
      <c r="H813" s="299"/>
      <c r="I813" s="299"/>
      <c r="J813" s="299"/>
      <c r="K813" s="299"/>
      <c r="L813" s="299"/>
      <c r="M813" s="299"/>
      <c r="N813" s="299"/>
      <c r="O813" s="299"/>
      <c r="P813" s="299"/>
      <c r="Q813" s="299"/>
      <c r="R813" s="299"/>
      <c r="S813" s="299"/>
      <c r="T813" s="299"/>
      <c r="U813" s="299"/>
      <c r="V813" s="299"/>
      <c r="W813" s="299"/>
      <c r="X813" s="299"/>
      <c r="Y813" s="299"/>
      <c r="Z813" s="299"/>
      <c r="AA813" s="299"/>
      <c r="AB813" s="299"/>
      <c r="AC813" s="299"/>
      <c r="AD813" s="299"/>
      <c r="AE813" s="299"/>
      <c r="AF813" s="299"/>
      <c r="AG813" s="299"/>
      <c r="AH813" s="299"/>
      <c r="AI813" s="299"/>
      <c r="AJ813" s="299"/>
      <c r="AK813" s="299"/>
      <c r="AL813" s="299"/>
      <c r="AM813" s="299"/>
      <c r="AN813" s="299"/>
      <c r="AO813" s="299"/>
      <c r="AP813" s="299"/>
      <c r="AQ813" s="299"/>
      <c r="AR813" s="299"/>
      <c r="AS813" s="299"/>
      <c r="AT813" s="299"/>
      <c r="AU813" s="299"/>
      <c r="AV813" s="299"/>
      <c r="AW813" s="299"/>
      <c r="AX813" s="299"/>
      <c r="AY813" s="299"/>
      <c r="AZ813" s="299"/>
      <c r="BA813" s="299"/>
      <c r="BB813" s="299"/>
      <c r="BC813" s="299"/>
      <c r="BD813" s="299"/>
      <c r="BE813" s="299"/>
      <c r="BF813" s="299"/>
      <c r="BG813" s="299"/>
      <c r="BH813" s="299"/>
      <c r="BI813" s="299"/>
      <c r="BJ813" s="299"/>
      <c r="BK813" s="299"/>
      <c r="BL813" s="299"/>
      <c r="BM813" s="299"/>
      <c r="BN813" s="299"/>
      <c r="BO813" s="299"/>
      <c r="BP813" s="299"/>
      <c r="BQ813" s="299"/>
      <c r="BR813" s="299"/>
      <c r="BS813" s="299"/>
      <c r="BT813" s="299"/>
      <c r="BU813" s="299"/>
      <c r="BV813" s="299"/>
      <c r="BW813" s="299"/>
      <c r="BX813" s="299"/>
      <c r="BY813" s="299"/>
      <c r="BZ813" s="299"/>
      <c r="CA813" s="299"/>
    </row>
    <row r="814" spans="1:79" x14ac:dyDescent="0.25">
      <c r="A814" s="299"/>
      <c r="B814" s="299"/>
      <c r="C814" s="299"/>
      <c r="D814" s="299"/>
      <c r="E814" s="299"/>
      <c r="F814" s="299"/>
      <c r="G814" s="299"/>
      <c r="H814" s="299"/>
      <c r="I814" s="299"/>
      <c r="J814" s="299"/>
      <c r="K814" s="299"/>
      <c r="L814" s="299"/>
      <c r="M814" s="299"/>
      <c r="N814" s="299"/>
      <c r="O814" s="299"/>
      <c r="P814" s="299"/>
      <c r="Q814" s="299"/>
      <c r="R814" s="299"/>
      <c r="S814" s="299"/>
      <c r="T814" s="299"/>
      <c r="U814" s="299"/>
      <c r="V814" s="299"/>
      <c r="W814" s="299"/>
      <c r="X814" s="299"/>
      <c r="Y814" s="299"/>
      <c r="Z814" s="299"/>
      <c r="AA814" s="299"/>
      <c r="AB814" s="299"/>
      <c r="AC814" s="299"/>
      <c r="AD814" s="299"/>
      <c r="AE814" s="299"/>
      <c r="AF814" s="299"/>
      <c r="AG814" s="299"/>
      <c r="AH814" s="299"/>
      <c r="AI814" s="299"/>
      <c r="AJ814" s="299"/>
      <c r="AK814" s="299"/>
      <c r="AL814" s="299"/>
      <c r="AM814" s="299"/>
      <c r="AN814" s="299"/>
      <c r="AO814" s="299"/>
      <c r="AP814" s="299"/>
      <c r="AQ814" s="299"/>
      <c r="AR814" s="299"/>
      <c r="AS814" s="299"/>
      <c r="AT814" s="299"/>
      <c r="AU814" s="299"/>
      <c r="AV814" s="299"/>
      <c r="AW814" s="299"/>
      <c r="AX814" s="299"/>
      <c r="AY814" s="299"/>
      <c r="AZ814" s="299"/>
      <c r="BA814" s="299"/>
      <c r="BB814" s="299"/>
      <c r="BC814" s="299"/>
      <c r="BD814" s="299"/>
      <c r="BE814" s="299"/>
      <c r="BF814" s="299"/>
      <c r="BG814" s="299"/>
      <c r="BH814" s="299"/>
      <c r="BI814" s="299"/>
      <c r="BJ814" s="299"/>
      <c r="BK814" s="299"/>
      <c r="BL814" s="299"/>
      <c r="BM814" s="299"/>
      <c r="BN814" s="299"/>
      <c r="BO814" s="299"/>
      <c r="BP814" s="299"/>
      <c r="BQ814" s="299"/>
      <c r="BR814" s="299"/>
      <c r="BS814" s="299"/>
      <c r="BT814" s="299"/>
      <c r="BU814" s="299"/>
      <c r="BV814" s="299"/>
      <c r="BW814" s="299"/>
      <c r="BX814" s="299"/>
      <c r="BY814" s="299"/>
      <c r="BZ814" s="299"/>
      <c r="CA814" s="299"/>
    </row>
    <row r="815" spans="1:79" x14ac:dyDescent="0.25">
      <c r="A815" s="299"/>
      <c r="B815" s="299"/>
      <c r="C815" s="299"/>
      <c r="D815" s="299"/>
      <c r="E815" s="299"/>
      <c r="F815" s="299"/>
      <c r="G815" s="299"/>
      <c r="H815" s="299"/>
      <c r="I815" s="299"/>
      <c r="J815" s="299"/>
      <c r="K815" s="299"/>
      <c r="L815" s="299"/>
      <c r="M815" s="299"/>
      <c r="N815" s="299"/>
      <c r="O815" s="299"/>
      <c r="P815" s="299"/>
      <c r="Q815" s="299"/>
      <c r="R815" s="299"/>
      <c r="S815" s="299"/>
      <c r="T815" s="299"/>
      <c r="U815" s="299"/>
      <c r="V815" s="299"/>
      <c r="W815" s="299"/>
      <c r="X815" s="299"/>
      <c r="Y815" s="299"/>
      <c r="Z815" s="299"/>
      <c r="AA815" s="299"/>
      <c r="AB815" s="299"/>
      <c r="AC815" s="299"/>
      <c r="AD815" s="299"/>
      <c r="AE815" s="299"/>
      <c r="AF815" s="299"/>
      <c r="AG815" s="299"/>
      <c r="AH815" s="299"/>
      <c r="AI815" s="299"/>
      <c r="AJ815" s="299"/>
      <c r="AK815" s="299"/>
      <c r="AL815" s="299"/>
      <c r="AM815" s="299"/>
      <c r="AN815" s="299"/>
      <c r="AO815" s="299"/>
      <c r="AP815" s="299"/>
      <c r="AQ815" s="299"/>
      <c r="AR815" s="299"/>
      <c r="AS815" s="299"/>
      <c r="AT815" s="299"/>
      <c r="AU815" s="299"/>
      <c r="AV815" s="299"/>
      <c r="AW815" s="299"/>
      <c r="AX815" s="299"/>
      <c r="AY815" s="299"/>
      <c r="AZ815" s="299"/>
      <c r="BA815" s="299"/>
      <c r="BB815" s="299"/>
      <c r="BC815" s="299"/>
      <c r="BD815" s="299"/>
      <c r="BE815" s="299"/>
      <c r="BF815" s="299"/>
      <c r="BG815" s="299"/>
      <c r="BH815" s="299"/>
      <c r="BI815" s="299"/>
      <c r="BJ815" s="299"/>
      <c r="BK815" s="299"/>
      <c r="BL815" s="299"/>
      <c r="BM815" s="299"/>
      <c r="BN815" s="299"/>
      <c r="BO815" s="299"/>
      <c r="BP815" s="299"/>
      <c r="BQ815" s="299"/>
      <c r="BR815" s="299"/>
      <c r="BS815" s="299"/>
      <c r="BT815" s="299"/>
      <c r="BU815" s="299"/>
      <c r="BV815" s="299"/>
      <c r="BW815" s="299"/>
      <c r="BX815" s="299"/>
      <c r="BY815" s="299"/>
      <c r="BZ815" s="299"/>
      <c r="CA815" s="299"/>
    </row>
    <row r="816" spans="1:79" x14ac:dyDescent="0.25">
      <c r="A816" s="299"/>
      <c r="B816" s="299"/>
      <c r="C816" s="299"/>
      <c r="D816" s="299"/>
      <c r="E816" s="299"/>
      <c r="F816" s="299"/>
      <c r="G816" s="299"/>
      <c r="H816" s="299"/>
      <c r="I816" s="299"/>
      <c r="J816" s="299"/>
      <c r="K816" s="299"/>
      <c r="L816" s="299"/>
      <c r="M816" s="299"/>
      <c r="N816" s="299"/>
      <c r="O816" s="299"/>
      <c r="P816" s="299"/>
      <c r="Q816" s="299"/>
      <c r="R816" s="299"/>
      <c r="S816" s="299"/>
      <c r="T816" s="299"/>
      <c r="U816" s="299"/>
      <c r="V816" s="299"/>
      <c r="W816" s="299"/>
      <c r="X816" s="299"/>
      <c r="Y816" s="299"/>
      <c r="Z816" s="299"/>
      <c r="AA816" s="299"/>
      <c r="AB816" s="299"/>
      <c r="AC816" s="299"/>
      <c r="AD816" s="299"/>
      <c r="AE816" s="299"/>
      <c r="AF816" s="299"/>
      <c r="AG816" s="299"/>
      <c r="AH816" s="299"/>
      <c r="AI816" s="299"/>
      <c r="AJ816" s="299"/>
      <c r="AK816" s="299"/>
      <c r="AL816" s="299"/>
      <c r="AM816" s="299"/>
      <c r="AN816" s="299"/>
      <c r="AO816" s="299"/>
      <c r="AP816" s="299"/>
      <c r="AQ816" s="299"/>
      <c r="AR816" s="299"/>
      <c r="AS816" s="299"/>
      <c r="AT816" s="299"/>
      <c r="AU816" s="299"/>
      <c r="AV816" s="299"/>
      <c r="AW816" s="299"/>
      <c r="AX816" s="299"/>
      <c r="AY816" s="299"/>
      <c r="AZ816" s="299"/>
      <c r="BA816" s="299"/>
      <c r="BB816" s="299"/>
      <c r="BC816" s="299"/>
      <c r="BD816" s="299"/>
      <c r="BE816" s="299"/>
      <c r="BF816" s="299"/>
      <c r="BG816" s="299"/>
      <c r="BH816" s="299"/>
      <c r="BI816" s="299"/>
      <c r="BJ816" s="299"/>
      <c r="BK816" s="299"/>
      <c r="BL816" s="299"/>
      <c r="BM816" s="299"/>
      <c r="BN816" s="299"/>
      <c r="BO816" s="299"/>
      <c r="BP816" s="299"/>
      <c r="BQ816" s="299"/>
      <c r="BR816" s="299"/>
      <c r="BS816" s="299"/>
      <c r="BT816" s="299"/>
      <c r="BU816" s="299"/>
      <c r="BV816" s="299"/>
      <c r="BW816" s="299"/>
      <c r="BX816" s="299"/>
      <c r="BY816" s="299"/>
      <c r="BZ816" s="299"/>
      <c r="CA816" s="299"/>
    </row>
    <row r="817" spans="1:79" x14ac:dyDescent="0.25">
      <c r="A817" s="299"/>
      <c r="B817" s="299"/>
      <c r="C817" s="299"/>
      <c r="D817" s="299"/>
      <c r="E817" s="299"/>
      <c r="F817" s="299"/>
      <c r="G817" s="299"/>
      <c r="H817" s="299"/>
      <c r="I817" s="299"/>
      <c r="J817" s="299"/>
      <c r="K817" s="299"/>
      <c r="L817" s="299"/>
      <c r="M817" s="299"/>
      <c r="N817" s="299"/>
      <c r="O817" s="299"/>
      <c r="P817" s="299"/>
      <c r="Q817" s="299"/>
      <c r="R817" s="299"/>
      <c r="S817" s="299"/>
      <c r="T817" s="299"/>
      <c r="U817" s="299"/>
      <c r="V817" s="299"/>
      <c r="W817" s="299"/>
      <c r="X817" s="299"/>
      <c r="Y817" s="299"/>
      <c r="Z817" s="299"/>
      <c r="AA817" s="299"/>
      <c r="AB817" s="299"/>
      <c r="AC817" s="299"/>
      <c r="AD817" s="299"/>
      <c r="AE817" s="299"/>
      <c r="AF817" s="299"/>
      <c r="AG817" s="299"/>
      <c r="AH817" s="299"/>
      <c r="AI817" s="299"/>
      <c r="AJ817" s="299"/>
      <c r="AK817" s="299"/>
      <c r="AL817" s="299"/>
      <c r="AM817" s="299"/>
      <c r="AN817" s="299"/>
      <c r="AO817" s="299"/>
      <c r="AP817" s="299"/>
      <c r="AQ817" s="299"/>
      <c r="AR817" s="299"/>
      <c r="AS817" s="299"/>
      <c r="AT817" s="299"/>
      <c r="AU817" s="299"/>
      <c r="AV817" s="299"/>
      <c r="AW817" s="299"/>
      <c r="AX817" s="299"/>
      <c r="AY817" s="299"/>
      <c r="AZ817" s="299"/>
      <c r="BA817" s="299"/>
      <c r="BB817" s="299"/>
      <c r="BC817" s="299"/>
      <c r="BD817" s="299"/>
      <c r="BE817" s="299"/>
      <c r="BF817" s="299"/>
      <c r="BG817" s="299"/>
      <c r="BH817" s="299"/>
      <c r="BI817" s="299"/>
      <c r="BJ817" s="299"/>
      <c r="BK817" s="299"/>
      <c r="BL817" s="299"/>
      <c r="BM817" s="299"/>
      <c r="BN817" s="299"/>
      <c r="BO817" s="299"/>
      <c r="BP817" s="299"/>
      <c r="BQ817" s="299"/>
      <c r="BR817" s="299"/>
      <c r="BS817" s="299"/>
      <c r="BT817" s="299"/>
      <c r="BU817" s="299"/>
      <c r="BV817" s="299"/>
      <c r="BW817" s="299"/>
      <c r="BX817" s="299"/>
      <c r="BY817" s="299"/>
      <c r="BZ817" s="299"/>
      <c r="CA817" s="299"/>
    </row>
    <row r="818" spans="1:79" x14ac:dyDescent="0.25">
      <c r="A818" s="299"/>
      <c r="B818" s="299"/>
      <c r="C818" s="299"/>
      <c r="D818" s="299"/>
      <c r="E818" s="299"/>
      <c r="F818" s="299"/>
      <c r="G818" s="299"/>
      <c r="H818" s="299"/>
      <c r="I818" s="299"/>
      <c r="J818" s="299"/>
      <c r="K818" s="299"/>
      <c r="L818" s="299"/>
      <c r="M818" s="299"/>
      <c r="N818" s="299"/>
      <c r="O818" s="299"/>
      <c r="P818" s="299"/>
      <c r="Q818" s="299"/>
      <c r="R818" s="299"/>
      <c r="S818" s="299"/>
      <c r="T818" s="299"/>
      <c r="U818" s="299"/>
      <c r="V818" s="299"/>
      <c r="W818" s="299"/>
      <c r="X818" s="299"/>
      <c r="Y818" s="299"/>
      <c r="Z818" s="299"/>
      <c r="AA818" s="299"/>
      <c r="AB818" s="299"/>
      <c r="AC818" s="299"/>
      <c r="AD818" s="299"/>
      <c r="AE818" s="299"/>
      <c r="AF818" s="299"/>
      <c r="AG818" s="299"/>
      <c r="AH818" s="299"/>
      <c r="AI818" s="299"/>
      <c r="AJ818" s="299"/>
      <c r="AK818" s="299"/>
      <c r="AL818" s="299"/>
      <c r="AM818" s="299"/>
      <c r="AN818" s="299"/>
      <c r="AO818" s="299"/>
      <c r="AP818" s="299"/>
      <c r="AQ818" s="299"/>
      <c r="AR818" s="299"/>
      <c r="AS818" s="299"/>
      <c r="AT818" s="299"/>
      <c r="AU818" s="299"/>
      <c r="AV818" s="299"/>
      <c r="AW818" s="299"/>
      <c r="AX818" s="299"/>
      <c r="AY818" s="299"/>
      <c r="AZ818" s="299"/>
      <c r="BA818" s="299"/>
      <c r="BB818" s="299"/>
      <c r="BC818" s="299"/>
      <c r="BD818" s="299"/>
      <c r="BE818" s="299"/>
      <c r="BF818" s="299"/>
      <c r="BG818" s="299"/>
      <c r="BH818" s="299"/>
      <c r="BI818" s="299"/>
      <c r="BJ818" s="299"/>
      <c r="BK818" s="299"/>
      <c r="BL818" s="299"/>
      <c r="BM818" s="299"/>
      <c r="BN818" s="299"/>
      <c r="BO818" s="299"/>
      <c r="BP818" s="299"/>
      <c r="BQ818" s="299"/>
      <c r="BR818" s="299"/>
      <c r="BS818" s="299"/>
      <c r="BT818" s="299"/>
      <c r="BU818" s="299"/>
      <c r="BV818" s="299"/>
      <c r="BW818" s="299"/>
      <c r="BX818" s="299"/>
      <c r="BY818" s="299"/>
      <c r="BZ818" s="299"/>
      <c r="CA818" s="299"/>
    </row>
    <row r="819" spans="1:79" x14ac:dyDescent="0.25">
      <c r="A819" s="299"/>
      <c r="B819" s="299"/>
      <c r="C819" s="299"/>
      <c r="D819" s="299"/>
      <c r="E819" s="299"/>
      <c r="F819" s="299"/>
      <c r="G819" s="299"/>
      <c r="H819" s="299"/>
      <c r="I819" s="299"/>
      <c r="J819" s="299"/>
      <c r="K819" s="299"/>
      <c r="L819" s="299"/>
      <c r="M819" s="299"/>
      <c r="N819" s="299"/>
      <c r="O819" s="299"/>
      <c r="P819" s="299"/>
      <c r="Q819" s="299"/>
      <c r="R819" s="299"/>
      <c r="S819" s="299"/>
      <c r="T819" s="299"/>
      <c r="U819" s="299"/>
      <c r="V819" s="299"/>
      <c r="W819" s="299"/>
      <c r="X819" s="299"/>
      <c r="Y819" s="299"/>
      <c r="Z819" s="299"/>
      <c r="AA819" s="299"/>
      <c r="AB819" s="299"/>
      <c r="AC819" s="299"/>
      <c r="AD819" s="299"/>
      <c r="AE819" s="299"/>
      <c r="AF819" s="299"/>
      <c r="AG819" s="299"/>
      <c r="AH819" s="299"/>
      <c r="AI819" s="299"/>
      <c r="AJ819" s="299"/>
      <c r="AK819" s="299"/>
      <c r="AL819" s="299"/>
      <c r="AM819" s="299"/>
      <c r="AN819" s="299"/>
      <c r="AO819" s="299"/>
      <c r="AP819" s="299"/>
      <c r="AQ819" s="299"/>
      <c r="AR819" s="299"/>
      <c r="AS819" s="299"/>
      <c r="AT819" s="299"/>
      <c r="AU819" s="299"/>
      <c r="AV819" s="299"/>
      <c r="AW819" s="299"/>
      <c r="AX819" s="299"/>
      <c r="AY819" s="299"/>
      <c r="AZ819" s="299"/>
      <c r="BA819" s="299"/>
      <c r="BB819" s="299"/>
      <c r="BC819" s="299"/>
      <c r="BD819" s="299"/>
      <c r="BE819" s="299"/>
      <c r="BF819" s="299"/>
      <c r="BG819" s="299"/>
      <c r="BH819" s="299"/>
      <c r="BI819" s="299"/>
      <c r="BJ819" s="299"/>
      <c r="BK819" s="299"/>
      <c r="BL819" s="299"/>
      <c r="BM819" s="299"/>
      <c r="BN819" s="299"/>
      <c r="BO819" s="299"/>
      <c r="BP819" s="299"/>
      <c r="BQ819" s="299"/>
      <c r="BR819" s="299"/>
      <c r="BS819" s="299"/>
      <c r="BT819" s="299"/>
      <c r="BU819" s="299"/>
      <c r="BV819" s="299"/>
      <c r="BW819" s="299"/>
      <c r="BX819" s="299"/>
      <c r="BY819" s="299"/>
      <c r="BZ819" s="299"/>
      <c r="CA819" s="299"/>
    </row>
    <row r="820" spans="1:79" x14ac:dyDescent="0.25">
      <c r="A820" s="299"/>
      <c r="B820" s="299"/>
      <c r="C820" s="299"/>
      <c r="D820" s="299"/>
      <c r="E820" s="299"/>
      <c r="F820" s="299"/>
      <c r="G820" s="299"/>
      <c r="H820" s="299"/>
      <c r="I820" s="299"/>
      <c r="J820" s="299"/>
      <c r="K820" s="299"/>
      <c r="L820" s="299"/>
      <c r="M820" s="299"/>
      <c r="N820" s="299"/>
      <c r="O820" s="299"/>
      <c r="P820" s="299"/>
      <c r="Q820" s="299"/>
      <c r="R820" s="299"/>
      <c r="S820" s="299"/>
      <c r="T820" s="299"/>
      <c r="U820" s="299"/>
      <c r="V820" s="299"/>
      <c r="W820" s="299"/>
      <c r="X820" s="299"/>
      <c r="Y820" s="299"/>
      <c r="Z820" s="299"/>
      <c r="AA820" s="299"/>
      <c r="AB820" s="299"/>
      <c r="AC820" s="299"/>
      <c r="AD820" s="299"/>
      <c r="AE820" s="299"/>
      <c r="AF820" s="299"/>
      <c r="AG820" s="299"/>
      <c r="AH820" s="299"/>
      <c r="AI820" s="299"/>
      <c r="AJ820" s="299"/>
      <c r="AK820" s="299"/>
      <c r="AL820" s="299"/>
      <c r="AM820" s="299"/>
      <c r="AN820" s="299"/>
      <c r="AO820" s="299"/>
      <c r="AP820" s="299"/>
      <c r="AQ820" s="299"/>
      <c r="AR820" s="299"/>
      <c r="AS820" s="299"/>
      <c r="AT820" s="299"/>
      <c r="AU820" s="299"/>
      <c r="AV820" s="299"/>
      <c r="AW820" s="299"/>
      <c r="AX820" s="299"/>
      <c r="AY820" s="299"/>
      <c r="AZ820" s="299"/>
      <c r="BA820" s="299"/>
      <c r="BB820" s="299"/>
      <c r="BC820" s="299"/>
      <c r="BD820" s="299"/>
      <c r="BE820" s="299"/>
      <c r="BF820" s="299"/>
      <c r="BG820" s="299"/>
      <c r="BH820" s="299"/>
      <c r="BI820" s="299"/>
      <c r="BJ820" s="299"/>
      <c r="BK820" s="299"/>
      <c r="BL820" s="299"/>
      <c r="BM820" s="299"/>
      <c r="BN820" s="299"/>
      <c r="BO820" s="299"/>
      <c r="BP820" s="299"/>
      <c r="BQ820" s="299"/>
      <c r="BR820" s="299"/>
      <c r="BS820" s="299"/>
      <c r="BT820" s="299"/>
      <c r="BU820" s="299"/>
      <c r="BV820" s="299"/>
      <c r="BW820" s="299"/>
      <c r="BX820" s="299"/>
      <c r="BY820" s="299"/>
      <c r="BZ820" s="299"/>
      <c r="CA820" s="299"/>
    </row>
    <row r="821" spans="1:79" x14ac:dyDescent="0.25">
      <c r="A821" s="299"/>
      <c r="B821" s="299"/>
      <c r="C821" s="299"/>
      <c r="D821" s="299"/>
      <c r="E821" s="299"/>
      <c r="F821" s="299"/>
      <c r="G821" s="299"/>
      <c r="H821" s="299"/>
      <c r="I821" s="299"/>
      <c r="J821" s="299"/>
      <c r="K821" s="299"/>
      <c r="L821" s="299"/>
      <c r="M821" s="299"/>
      <c r="N821" s="299"/>
      <c r="O821" s="299"/>
      <c r="P821" s="299"/>
      <c r="Q821" s="299"/>
      <c r="R821" s="299"/>
      <c r="S821" s="299"/>
      <c r="T821" s="299"/>
      <c r="U821" s="299"/>
      <c r="V821" s="299"/>
      <c r="W821" s="299"/>
      <c r="X821" s="299"/>
      <c r="Y821" s="299"/>
      <c r="Z821" s="299"/>
      <c r="AA821" s="299"/>
      <c r="AB821" s="299"/>
      <c r="AC821" s="299"/>
      <c r="AD821" s="299"/>
      <c r="AE821" s="299"/>
      <c r="AF821" s="299"/>
      <c r="AG821" s="299"/>
      <c r="AH821" s="299"/>
      <c r="AI821" s="299"/>
      <c r="AJ821" s="299"/>
      <c r="AK821" s="299"/>
      <c r="AL821" s="299"/>
      <c r="AM821" s="299"/>
      <c r="AN821" s="299"/>
      <c r="AO821" s="299"/>
      <c r="AP821" s="299"/>
      <c r="AQ821" s="299"/>
      <c r="AR821" s="299"/>
      <c r="AS821" s="299"/>
      <c r="AT821" s="299"/>
      <c r="AU821" s="299"/>
      <c r="AV821" s="299"/>
      <c r="AW821" s="299"/>
      <c r="AX821" s="299"/>
      <c r="AY821" s="299"/>
      <c r="AZ821" s="299"/>
      <c r="BA821" s="299"/>
      <c r="BB821" s="299"/>
      <c r="BC821" s="299"/>
      <c r="BD821" s="299"/>
      <c r="BE821" s="299"/>
      <c r="BF821" s="299"/>
      <c r="BG821" s="299"/>
      <c r="BH821" s="299"/>
      <c r="BI821" s="299"/>
      <c r="BJ821" s="299"/>
      <c r="BK821" s="299"/>
      <c r="BL821" s="299"/>
      <c r="BM821" s="299"/>
      <c r="BN821" s="299"/>
      <c r="BO821" s="299"/>
      <c r="BP821" s="299"/>
      <c r="BQ821" s="299"/>
      <c r="BR821" s="299"/>
      <c r="BS821" s="299"/>
      <c r="BT821" s="299"/>
      <c r="BU821" s="299"/>
      <c r="BV821" s="299"/>
      <c r="BW821" s="299"/>
      <c r="BX821" s="299"/>
      <c r="BY821" s="299"/>
      <c r="BZ821" s="299"/>
      <c r="CA821" s="299"/>
    </row>
    <row r="822" spans="1:79" x14ac:dyDescent="0.25">
      <c r="A822" s="299"/>
      <c r="B822" s="299"/>
      <c r="C822" s="299"/>
      <c r="D822" s="299"/>
      <c r="E822" s="299"/>
      <c r="F822" s="299"/>
      <c r="G822" s="299"/>
      <c r="H822" s="299"/>
      <c r="I822" s="299"/>
      <c r="J822" s="299"/>
      <c r="K822" s="299"/>
      <c r="L822" s="299"/>
      <c r="M822" s="299"/>
      <c r="N822" s="299"/>
      <c r="O822" s="299"/>
      <c r="P822" s="299"/>
      <c r="Q822" s="299"/>
      <c r="R822" s="299"/>
      <c r="S822" s="299"/>
      <c r="T822" s="299"/>
      <c r="U822" s="299"/>
      <c r="V822" s="299"/>
      <c r="W822" s="299"/>
      <c r="X822" s="299"/>
      <c r="Y822" s="299"/>
      <c r="Z822" s="299"/>
      <c r="AA822" s="299"/>
      <c r="AB822" s="299"/>
      <c r="AC822" s="299"/>
      <c r="AD822" s="299"/>
      <c r="AE822" s="299"/>
      <c r="AF822" s="299"/>
      <c r="AG822" s="299"/>
      <c r="AH822" s="299"/>
      <c r="AI822" s="299"/>
      <c r="AJ822" s="299"/>
      <c r="AK822" s="299"/>
      <c r="AL822" s="299"/>
      <c r="AM822" s="299"/>
      <c r="AN822" s="299"/>
      <c r="AO822" s="299"/>
      <c r="AP822" s="299"/>
      <c r="AQ822" s="299"/>
      <c r="AR822" s="299"/>
      <c r="AS822" s="299"/>
      <c r="AT822" s="299"/>
      <c r="AU822" s="299"/>
      <c r="AV822" s="299"/>
      <c r="AW822" s="299"/>
      <c r="AX822" s="299"/>
      <c r="AY822" s="299"/>
      <c r="AZ822" s="299"/>
      <c r="BA822" s="299"/>
      <c r="BB822" s="299"/>
      <c r="BC822" s="299"/>
      <c r="BD822" s="299"/>
      <c r="BE822" s="299"/>
      <c r="BF822" s="299"/>
      <c r="BG822" s="299"/>
      <c r="BH822" s="299"/>
      <c r="BI822" s="299"/>
      <c r="BJ822" s="299"/>
      <c r="BK822" s="299"/>
      <c r="BL822" s="299"/>
      <c r="BM822" s="299"/>
      <c r="BN822" s="299"/>
      <c r="BO822" s="299"/>
      <c r="BP822" s="299"/>
      <c r="BQ822" s="299"/>
      <c r="BR822" s="299"/>
      <c r="BS822" s="299"/>
      <c r="BT822" s="299"/>
      <c r="BU822" s="299"/>
      <c r="BV822" s="299"/>
      <c r="BW822" s="299"/>
      <c r="BX822" s="299"/>
      <c r="BY822" s="299"/>
      <c r="BZ822" s="299"/>
      <c r="CA822" s="299"/>
    </row>
    <row r="823" spans="1:79" x14ac:dyDescent="0.25">
      <c r="A823" s="299"/>
      <c r="B823" s="299"/>
      <c r="C823" s="299"/>
      <c r="D823" s="299"/>
      <c r="E823" s="299"/>
      <c r="F823" s="299"/>
      <c r="G823" s="299"/>
      <c r="H823" s="299"/>
      <c r="I823" s="299"/>
      <c r="J823" s="299"/>
      <c r="K823" s="299"/>
      <c r="L823" s="299"/>
      <c r="M823" s="299"/>
      <c r="N823" s="299"/>
      <c r="O823" s="299"/>
      <c r="P823" s="299"/>
      <c r="Q823" s="299"/>
      <c r="R823" s="299"/>
      <c r="S823" s="299"/>
      <c r="T823" s="299"/>
      <c r="U823" s="299"/>
      <c r="V823" s="299"/>
      <c r="W823" s="299"/>
      <c r="X823" s="299"/>
      <c r="Y823" s="299"/>
      <c r="Z823" s="299"/>
      <c r="AA823" s="299"/>
      <c r="AB823" s="299"/>
      <c r="AC823" s="299"/>
      <c r="AD823" s="299"/>
      <c r="AE823" s="299"/>
      <c r="AF823" s="299"/>
      <c r="AG823" s="299"/>
      <c r="AH823" s="299"/>
      <c r="AI823" s="299"/>
      <c r="AJ823" s="299"/>
      <c r="AK823" s="299"/>
      <c r="AL823" s="299"/>
      <c r="AM823" s="299"/>
      <c r="AN823" s="299"/>
      <c r="AO823" s="299"/>
      <c r="AP823" s="299"/>
      <c r="AQ823" s="299"/>
      <c r="AR823" s="299"/>
      <c r="AS823" s="299"/>
      <c r="AT823" s="299"/>
      <c r="AU823" s="299"/>
      <c r="AV823" s="299"/>
      <c r="AW823" s="299"/>
      <c r="AX823" s="299"/>
      <c r="AY823" s="299"/>
      <c r="AZ823" s="299"/>
      <c r="BA823" s="299"/>
      <c r="BB823" s="299"/>
      <c r="BC823" s="299"/>
      <c r="BD823" s="299"/>
      <c r="BE823" s="299"/>
      <c r="BF823" s="299"/>
      <c r="BG823" s="299"/>
      <c r="BH823" s="299"/>
      <c r="BI823" s="299"/>
      <c r="BJ823" s="299"/>
      <c r="BK823" s="299"/>
      <c r="BL823" s="299"/>
      <c r="BM823" s="299"/>
      <c r="BN823" s="299"/>
      <c r="BO823" s="299"/>
      <c r="BP823" s="299"/>
      <c r="BQ823" s="299"/>
      <c r="BR823" s="299"/>
      <c r="BS823" s="299"/>
      <c r="BT823" s="299"/>
      <c r="BU823" s="299"/>
      <c r="BV823" s="299"/>
      <c r="BW823" s="299"/>
      <c r="BX823" s="299"/>
      <c r="BY823" s="299"/>
      <c r="BZ823" s="299"/>
      <c r="CA823" s="299"/>
    </row>
    <row r="824" spans="1:79" x14ac:dyDescent="0.25">
      <c r="A824" s="299"/>
      <c r="B824" s="299"/>
      <c r="C824" s="299"/>
      <c r="D824" s="299"/>
      <c r="E824" s="299"/>
      <c r="F824" s="299"/>
      <c r="G824" s="299"/>
      <c r="H824" s="299"/>
      <c r="I824" s="299"/>
      <c r="J824" s="299"/>
      <c r="K824" s="299"/>
      <c r="L824" s="299"/>
      <c r="M824" s="299"/>
      <c r="N824" s="299"/>
      <c r="O824" s="299"/>
      <c r="P824" s="299"/>
      <c r="Q824" s="299"/>
      <c r="R824" s="299"/>
      <c r="S824" s="299"/>
      <c r="T824" s="299"/>
      <c r="U824" s="299"/>
      <c r="V824" s="299"/>
      <c r="W824" s="299"/>
      <c r="X824" s="299"/>
      <c r="Y824" s="299"/>
      <c r="Z824" s="299"/>
      <c r="AA824" s="299"/>
      <c r="AB824" s="299"/>
      <c r="AC824" s="299"/>
      <c r="AD824" s="299"/>
      <c r="AE824" s="299"/>
      <c r="AF824" s="299"/>
      <c r="AG824" s="299"/>
      <c r="AH824" s="299"/>
      <c r="AI824" s="299"/>
      <c r="AJ824" s="299"/>
      <c r="AK824" s="299"/>
      <c r="AL824" s="299"/>
      <c r="AM824" s="299"/>
      <c r="AN824" s="299"/>
      <c r="AO824" s="299"/>
      <c r="AP824" s="299"/>
      <c r="AQ824" s="299"/>
      <c r="AR824" s="299"/>
      <c r="AS824" s="299"/>
      <c r="AT824" s="299"/>
      <c r="AU824" s="299"/>
      <c r="AV824" s="299"/>
      <c r="AW824" s="299"/>
      <c r="AX824" s="299"/>
      <c r="AY824" s="299"/>
      <c r="AZ824" s="299"/>
      <c r="BA824" s="299"/>
      <c r="BB824" s="299"/>
      <c r="BC824" s="299"/>
      <c r="BD824" s="299"/>
      <c r="BE824" s="299"/>
      <c r="BF824" s="299"/>
      <c r="BG824" s="299"/>
      <c r="BH824" s="299"/>
      <c r="BI824" s="299"/>
      <c r="BJ824" s="299"/>
      <c r="BK824" s="299"/>
      <c r="BL824" s="299"/>
      <c r="BM824" s="299"/>
      <c r="BN824" s="299"/>
      <c r="BO824" s="299"/>
      <c r="BP824" s="299"/>
      <c r="BQ824" s="299"/>
      <c r="BR824" s="299"/>
      <c r="BS824" s="299"/>
      <c r="BT824" s="299"/>
      <c r="BU824" s="299"/>
      <c r="BV824" s="299"/>
      <c r="BW824" s="299"/>
      <c r="BX824" s="299"/>
      <c r="BY824" s="299"/>
      <c r="BZ824" s="299"/>
      <c r="CA824" s="299"/>
    </row>
    <row r="825" spans="1:79" x14ac:dyDescent="0.25">
      <c r="A825" s="299"/>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299"/>
      <c r="AE825" s="299"/>
      <c r="AF825" s="299"/>
      <c r="AG825" s="299"/>
      <c r="AH825" s="299"/>
      <c r="AI825" s="299"/>
      <c r="AJ825" s="299"/>
      <c r="AK825" s="299"/>
      <c r="AL825" s="299"/>
      <c r="AM825" s="299"/>
      <c r="AN825" s="299"/>
      <c r="AO825" s="299"/>
      <c r="AP825" s="299"/>
      <c r="AQ825" s="299"/>
      <c r="AR825" s="299"/>
      <c r="AS825" s="299"/>
      <c r="AT825" s="299"/>
      <c r="AU825" s="299"/>
      <c r="AV825" s="299"/>
      <c r="AW825" s="299"/>
      <c r="AX825" s="299"/>
      <c r="AY825" s="299"/>
      <c r="AZ825" s="299"/>
      <c r="BA825" s="299"/>
      <c r="BB825" s="299"/>
      <c r="BC825" s="299"/>
      <c r="BD825" s="299"/>
      <c r="BE825" s="299"/>
      <c r="BF825" s="299"/>
      <c r="BG825" s="299"/>
      <c r="BH825" s="299"/>
      <c r="BI825" s="299"/>
      <c r="BJ825" s="299"/>
      <c r="BK825" s="299"/>
      <c r="BL825" s="299"/>
      <c r="BM825" s="299"/>
      <c r="BN825" s="299"/>
      <c r="BO825" s="299"/>
      <c r="BP825" s="299"/>
      <c r="BQ825" s="299"/>
      <c r="BR825" s="299"/>
      <c r="BS825" s="299"/>
      <c r="BT825" s="299"/>
      <c r="BU825" s="299"/>
      <c r="BV825" s="299"/>
      <c r="BW825" s="299"/>
      <c r="BX825" s="299"/>
      <c r="BY825" s="299"/>
      <c r="BZ825" s="299"/>
      <c r="CA825" s="299"/>
    </row>
    <row r="826" spans="1:79" x14ac:dyDescent="0.25">
      <c r="A826" s="299"/>
      <c r="B826" s="299"/>
      <c r="C826" s="299"/>
      <c r="D826" s="299"/>
      <c r="E826" s="299"/>
      <c r="F826" s="299"/>
      <c r="G826" s="299"/>
      <c r="H826" s="299"/>
      <c r="I826" s="299"/>
      <c r="J826" s="299"/>
      <c r="K826" s="299"/>
      <c r="L826" s="299"/>
      <c r="M826" s="299"/>
      <c r="N826" s="299"/>
      <c r="O826" s="299"/>
      <c r="P826" s="299"/>
      <c r="Q826" s="299"/>
      <c r="R826" s="299"/>
      <c r="S826" s="299"/>
      <c r="T826" s="299"/>
      <c r="U826" s="299"/>
      <c r="V826" s="299"/>
      <c r="W826" s="299"/>
      <c r="X826" s="299"/>
      <c r="Y826" s="299"/>
      <c r="Z826" s="299"/>
      <c r="AA826" s="299"/>
      <c r="AB826" s="299"/>
      <c r="AC826" s="299"/>
      <c r="AD826" s="299"/>
      <c r="AE826" s="299"/>
      <c r="AF826" s="299"/>
      <c r="AG826" s="299"/>
      <c r="AH826" s="299"/>
      <c r="AI826" s="299"/>
      <c r="AJ826" s="299"/>
      <c r="AK826" s="299"/>
      <c r="AL826" s="299"/>
      <c r="AM826" s="299"/>
      <c r="AN826" s="299"/>
      <c r="AO826" s="299"/>
      <c r="AP826" s="299"/>
      <c r="AQ826" s="299"/>
      <c r="AR826" s="299"/>
      <c r="AS826" s="299"/>
      <c r="AT826" s="299"/>
      <c r="AU826" s="299"/>
      <c r="AV826" s="299"/>
      <c r="AW826" s="299"/>
      <c r="AX826" s="299"/>
      <c r="AY826" s="299"/>
      <c r="AZ826" s="299"/>
      <c r="BA826" s="299"/>
      <c r="BB826" s="299"/>
      <c r="BC826" s="299"/>
      <c r="BD826" s="299"/>
      <c r="BE826" s="299"/>
      <c r="BF826" s="299"/>
      <c r="BG826" s="299"/>
      <c r="BH826" s="299"/>
      <c r="BI826" s="299"/>
      <c r="BJ826" s="299"/>
      <c r="BK826" s="299"/>
      <c r="BL826" s="299"/>
      <c r="BM826" s="299"/>
      <c r="BN826" s="299"/>
      <c r="BO826" s="299"/>
      <c r="BP826" s="299"/>
      <c r="BQ826" s="299"/>
      <c r="BR826" s="299"/>
      <c r="BS826" s="299"/>
      <c r="BT826" s="299"/>
      <c r="BU826" s="299"/>
      <c r="BV826" s="299"/>
      <c r="BW826" s="299"/>
      <c r="BX826" s="299"/>
      <c r="BY826" s="299"/>
      <c r="BZ826" s="299"/>
      <c r="CA826" s="299"/>
    </row>
    <row r="827" spans="1:79" x14ac:dyDescent="0.25">
      <c r="A827" s="299"/>
      <c r="B827" s="299"/>
      <c r="C827" s="299"/>
      <c r="D827" s="299"/>
      <c r="E827" s="299"/>
      <c r="F827" s="299"/>
      <c r="G827" s="299"/>
      <c r="H827" s="299"/>
      <c r="I827" s="299"/>
      <c r="J827" s="299"/>
      <c r="K827" s="299"/>
      <c r="L827" s="299"/>
      <c r="M827" s="299"/>
      <c r="N827" s="299"/>
      <c r="O827" s="299"/>
      <c r="P827" s="299"/>
      <c r="Q827" s="299"/>
      <c r="R827" s="299"/>
      <c r="S827" s="299"/>
      <c r="T827" s="299"/>
      <c r="U827" s="299"/>
      <c r="V827" s="299"/>
      <c r="W827" s="299"/>
      <c r="X827" s="299"/>
      <c r="Y827" s="299"/>
      <c r="Z827" s="299"/>
      <c r="AA827" s="299"/>
      <c r="AB827" s="299"/>
      <c r="AC827" s="299"/>
      <c r="AD827" s="299"/>
      <c r="AE827" s="299"/>
      <c r="AF827" s="299"/>
      <c r="AG827" s="299"/>
      <c r="AH827" s="299"/>
      <c r="AI827" s="299"/>
      <c r="AJ827" s="299"/>
      <c r="AK827" s="299"/>
      <c r="AL827" s="299"/>
      <c r="AM827" s="299"/>
      <c r="AN827" s="299"/>
      <c r="AO827" s="299"/>
      <c r="AP827" s="299"/>
      <c r="AQ827" s="299"/>
      <c r="AR827" s="299"/>
      <c r="AS827" s="299"/>
      <c r="AT827" s="299"/>
      <c r="AU827" s="299"/>
      <c r="AV827" s="299"/>
      <c r="AW827" s="299"/>
      <c r="AX827" s="299"/>
      <c r="AY827" s="299"/>
      <c r="AZ827" s="299"/>
      <c r="BA827" s="299"/>
      <c r="BB827" s="299"/>
      <c r="BC827" s="299"/>
      <c r="BD827" s="299"/>
      <c r="BE827" s="299"/>
      <c r="BF827" s="299"/>
      <c r="BG827" s="299"/>
      <c r="BH827" s="299"/>
      <c r="BI827" s="299"/>
      <c r="BJ827" s="299"/>
      <c r="BK827" s="299"/>
      <c r="BL827" s="299"/>
      <c r="BM827" s="299"/>
      <c r="BN827" s="299"/>
      <c r="BO827" s="299"/>
      <c r="BP827" s="299"/>
      <c r="BQ827" s="299"/>
      <c r="BR827" s="299"/>
      <c r="BS827" s="299"/>
      <c r="BT827" s="299"/>
      <c r="BU827" s="299"/>
      <c r="BV827" s="299"/>
      <c r="BW827" s="299"/>
      <c r="BX827" s="299"/>
      <c r="BY827" s="299"/>
      <c r="BZ827" s="299"/>
      <c r="CA827" s="299"/>
    </row>
    <row r="828" spans="1:79" x14ac:dyDescent="0.25">
      <c r="A828" s="299"/>
      <c r="B828" s="299"/>
      <c r="C828" s="299"/>
      <c r="D828" s="299"/>
      <c r="E828" s="299"/>
      <c r="F828" s="299"/>
      <c r="G828" s="299"/>
      <c r="H828" s="299"/>
      <c r="I828" s="299"/>
      <c r="J828" s="299"/>
      <c r="K828" s="299"/>
      <c r="L828" s="299"/>
      <c r="M828" s="299"/>
      <c r="N828" s="299"/>
      <c r="O828" s="299"/>
      <c r="P828" s="299"/>
      <c r="Q828" s="299"/>
      <c r="R828" s="299"/>
      <c r="S828" s="299"/>
      <c r="T828" s="299"/>
      <c r="U828" s="299"/>
      <c r="V828" s="299"/>
      <c r="W828" s="299"/>
      <c r="X828" s="299"/>
      <c r="Y828" s="299"/>
      <c r="Z828" s="299"/>
      <c r="AA828" s="299"/>
      <c r="AB828" s="299"/>
      <c r="AC828" s="299"/>
      <c r="AD828" s="299"/>
      <c r="AE828" s="299"/>
      <c r="AF828" s="299"/>
      <c r="AG828" s="299"/>
      <c r="AH828" s="299"/>
      <c r="AI828" s="299"/>
      <c r="AJ828" s="299"/>
      <c r="AK828" s="299"/>
      <c r="AL828" s="299"/>
      <c r="AM828" s="299"/>
      <c r="AN828" s="299"/>
      <c r="AO828" s="299"/>
      <c r="AP828" s="299"/>
      <c r="AQ828" s="299"/>
      <c r="AR828" s="299"/>
      <c r="AS828" s="299"/>
      <c r="AT828" s="299"/>
      <c r="AU828" s="299"/>
      <c r="AV828" s="299"/>
      <c r="AW828" s="299"/>
      <c r="AX828" s="299"/>
      <c r="AY828" s="299"/>
      <c r="AZ828" s="299"/>
      <c r="BA828" s="299"/>
      <c r="BB828" s="299"/>
      <c r="BC828" s="299"/>
      <c r="BD828" s="299"/>
      <c r="BE828" s="299"/>
      <c r="BF828" s="299"/>
      <c r="BG828" s="299"/>
      <c r="BH828" s="299"/>
      <c r="BI828" s="299"/>
      <c r="BJ828" s="299"/>
      <c r="BK828" s="299"/>
      <c r="BL828" s="299"/>
      <c r="BM828" s="299"/>
      <c r="BN828" s="299"/>
      <c r="BO828" s="299"/>
      <c r="BP828" s="299"/>
      <c r="BQ828" s="299"/>
      <c r="BR828" s="299"/>
      <c r="BS828" s="299"/>
      <c r="BT828" s="299"/>
      <c r="BU828" s="299"/>
      <c r="BV828" s="299"/>
      <c r="BW828" s="299"/>
      <c r="BX828" s="299"/>
      <c r="BY828" s="299"/>
      <c r="BZ828" s="299"/>
      <c r="CA828" s="299"/>
    </row>
    <row r="829" spans="1:79" x14ac:dyDescent="0.25">
      <c r="A829" s="299"/>
      <c r="B829" s="299"/>
      <c r="C829" s="299"/>
      <c r="D829" s="299"/>
      <c r="E829" s="299"/>
      <c r="F829" s="299"/>
      <c r="G829" s="299"/>
      <c r="H829" s="299"/>
      <c r="I829" s="299"/>
      <c r="J829" s="299"/>
      <c r="K829" s="299"/>
      <c r="L829" s="299"/>
      <c r="M829" s="299"/>
      <c r="N829" s="299"/>
      <c r="O829" s="299"/>
      <c r="P829" s="299"/>
      <c r="Q829" s="299"/>
      <c r="R829" s="299"/>
      <c r="S829" s="299"/>
      <c r="T829" s="299"/>
      <c r="U829" s="299"/>
      <c r="V829" s="299"/>
      <c r="W829" s="299"/>
      <c r="X829" s="299"/>
      <c r="Y829" s="299"/>
      <c r="Z829" s="299"/>
      <c r="AA829" s="299"/>
      <c r="AB829" s="299"/>
      <c r="AC829" s="299"/>
      <c r="AD829" s="299"/>
      <c r="AE829" s="299"/>
      <c r="AF829" s="299"/>
      <c r="AG829" s="299"/>
      <c r="AH829" s="299"/>
      <c r="AI829" s="299"/>
      <c r="AJ829" s="299"/>
      <c r="AK829" s="299"/>
      <c r="AL829" s="299"/>
      <c r="AM829" s="299"/>
      <c r="AN829" s="299"/>
      <c r="AO829" s="299"/>
      <c r="AP829" s="299"/>
      <c r="AQ829" s="299"/>
      <c r="AR829" s="299"/>
      <c r="AS829" s="299"/>
      <c r="AT829" s="299"/>
      <c r="AU829" s="299"/>
      <c r="AV829" s="299"/>
      <c r="AW829" s="299"/>
      <c r="AX829" s="299"/>
      <c r="AY829" s="299"/>
      <c r="AZ829" s="299"/>
      <c r="BA829" s="299"/>
      <c r="BB829" s="299"/>
      <c r="BC829" s="299"/>
      <c r="BD829" s="299"/>
      <c r="BE829" s="299"/>
      <c r="BF829" s="299"/>
      <c r="BG829" s="299"/>
      <c r="BH829" s="299"/>
      <c r="BI829" s="299"/>
      <c r="BJ829" s="299"/>
      <c r="BK829" s="299"/>
      <c r="BL829" s="299"/>
      <c r="BM829" s="299"/>
      <c r="BN829" s="299"/>
      <c r="BO829" s="299"/>
      <c r="BP829" s="299"/>
      <c r="BQ829" s="299"/>
      <c r="BR829" s="299"/>
      <c r="BS829" s="299"/>
      <c r="BT829" s="299"/>
      <c r="BU829" s="299"/>
      <c r="BV829" s="299"/>
      <c r="BW829" s="299"/>
      <c r="BX829" s="299"/>
      <c r="BY829" s="299"/>
      <c r="BZ829" s="299"/>
      <c r="CA829" s="299"/>
    </row>
    <row r="830" spans="1:79" x14ac:dyDescent="0.25">
      <c r="A830" s="299"/>
      <c r="B830" s="299"/>
      <c r="C830" s="299"/>
      <c r="D830" s="299"/>
      <c r="E830" s="299"/>
      <c r="F830" s="299"/>
      <c r="G830" s="299"/>
      <c r="H830" s="299"/>
      <c r="I830" s="299"/>
      <c r="J830" s="299"/>
      <c r="K830" s="299"/>
      <c r="L830" s="299"/>
      <c r="M830" s="299"/>
      <c r="N830" s="299"/>
      <c r="O830" s="299"/>
      <c r="P830" s="299"/>
      <c r="Q830" s="299"/>
      <c r="R830" s="299"/>
      <c r="S830" s="299"/>
      <c r="T830" s="299"/>
      <c r="U830" s="299"/>
      <c r="V830" s="299"/>
      <c r="W830" s="299"/>
      <c r="X830" s="299"/>
      <c r="Y830" s="299"/>
      <c r="Z830" s="299"/>
      <c r="AA830" s="299"/>
      <c r="AB830" s="299"/>
      <c r="AC830" s="299"/>
      <c r="AD830" s="299"/>
      <c r="AE830" s="299"/>
      <c r="AF830" s="299"/>
      <c r="AG830" s="299"/>
      <c r="AH830" s="299"/>
      <c r="AI830" s="299"/>
      <c r="AJ830" s="299"/>
      <c r="AK830" s="299"/>
      <c r="AL830" s="299"/>
      <c r="AM830" s="299"/>
      <c r="AN830" s="299"/>
      <c r="AO830" s="299"/>
      <c r="AP830" s="299"/>
      <c r="AQ830" s="299"/>
      <c r="AR830" s="299"/>
      <c r="AS830" s="299"/>
      <c r="AT830" s="299"/>
      <c r="AU830" s="299"/>
      <c r="AV830" s="299"/>
      <c r="AW830" s="299"/>
      <c r="AX830" s="299"/>
      <c r="AY830" s="299"/>
      <c r="AZ830" s="299"/>
      <c r="BA830" s="299"/>
      <c r="BB830" s="299"/>
      <c r="BC830" s="299"/>
      <c r="BD830" s="299"/>
      <c r="BE830" s="299"/>
      <c r="BF830" s="299"/>
      <c r="BG830" s="299"/>
      <c r="BH830" s="299"/>
      <c r="BI830" s="299"/>
      <c r="BJ830" s="299"/>
      <c r="BK830" s="299"/>
      <c r="BL830" s="299"/>
      <c r="BM830" s="299"/>
      <c r="BN830" s="299"/>
      <c r="BO830" s="299"/>
      <c r="BP830" s="299"/>
      <c r="BQ830" s="299"/>
      <c r="BR830" s="299"/>
      <c r="BS830" s="299"/>
      <c r="BT830" s="299"/>
      <c r="BU830" s="299"/>
      <c r="BV830" s="299"/>
      <c r="BW830" s="299"/>
      <c r="BX830" s="299"/>
      <c r="BY830" s="299"/>
      <c r="BZ830" s="299"/>
      <c r="CA830" s="299"/>
    </row>
    <row r="831" spans="1:79" x14ac:dyDescent="0.25">
      <c r="A831" s="299"/>
      <c r="B831" s="299"/>
      <c r="C831" s="299"/>
      <c r="D831" s="299"/>
      <c r="E831" s="299"/>
      <c r="F831" s="299"/>
      <c r="G831" s="299"/>
      <c r="H831" s="299"/>
      <c r="I831" s="299"/>
      <c r="J831" s="299"/>
      <c r="K831" s="299"/>
      <c r="L831" s="299"/>
      <c r="M831" s="299"/>
      <c r="N831" s="299"/>
      <c r="O831" s="299"/>
      <c r="P831" s="299"/>
      <c r="Q831" s="299"/>
      <c r="R831" s="299"/>
      <c r="S831" s="299"/>
      <c r="T831" s="299"/>
      <c r="U831" s="299"/>
      <c r="V831" s="299"/>
      <c r="W831" s="299"/>
      <c r="X831" s="299"/>
      <c r="Y831" s="299"/>
      <c r="Z831" s="299"/>
      <c r="AA831" s="299"/>
      <c r="AB831" s="299"/>
      <c r="AC831" s="299"/>
      <c r="AD831" s="299"/>
      <c r="AE831" s="299"/>
      <c r="AF831" s="299"/>
      <c r="AG831" s="299"/>
      <c r="AH831" s="299"/>
      <c r="AI831" s="299"/>
      <c r="AJ831" s="299"/>
      <c r="AK831" s="299"/>
      <c r="AL831" s="299"/>
      <c r="AM831" s="299"/>
      <c r="AN831" s="299"/>
      <c r="AO831" s="299"/>
      <c r="AP831" s="299"/>
      <c r="AQ831" s="299"/>
      <c r="AR831" s="299"/>
      <c r="AS831" s="299"/>
      <c r="AT831" s="299"/>
      <c r="AU831" s="299"/>
      <c r="AV831" s="299"/>
      <c r="AW831" s="299"/>
      <c r="AX831" s="299"/>
      <c r="AY831" s="299"/>
      <c r="AZ831" s="299"/>
      <c r="BA831" s="299"/>
      <c r="BB831" s="299"/>
      <c r="BC831" s="299"/>
      <c r="BD831" s="299"/>
      <c r="BE831" s="299"/>
      <c r="BF831" s="299"/>
      <c r="BG831" s="299"/>
      <c r="BH831" s="299"/>
      <c r="BI831" s="299"/>
      <c r="BJ831" s="299"/>
      <c r="BK831" s="299"/>
      <c r="BL831" s="299"/>
      <c r="BM831" s="299"/>
      <c r="BN831" s="299"/>
      <c r="BO831" s="299"/>
      <c r="BP831" s="299"/>
      <c r="BQ831" s="299"/>
      <c r="BR831" s="299"/>
      <c r="BS831" s="299"/>
      <c r="BT831" s="299"/>
      <c r="BU831" s="299"/>
      <c r="BV831" s="299"/>
      <c r="BW831" s="299"/>
      <c r="BX831" s="299"/>
      <c r="BY831" s="299"/>
      <c r="BZ831" s="299"/>
      <c r="CA831" s="299"/>
    </row>
    <row r="832" spans="1:79" x14ac:dyDescent="0.25">
      <c r="A832" s="299"/>
      <c r="B832" s="299"/>
      <c r="C832" s="299"/>
      <c r="D832" s="299"/>
      <c r="E832" s="299"/>
      <c r="F832" s="299"/>
      <c r="G832" s="299"/>
      <c r="H832" s="299"/>
      <c r="I832" s="299"/>
      <c r="J832" s="299"/>
      <c r="K832" s="299"/>
      <c r="L832" s="299"/>
      <c r="M832" s="299"/>
      <c r="N832" s="299"/>
      <c r="O832" s="299"/>
      <c r="P832" s="299"/>
      <c r="Q832" s="299"/>
      <c r="R832" s="299"/>
      <c r="S832" s="299"/>
      <c r="T832" s="299"/>
      <c r="U832" s="299"/>
      <c r="V832" s="299"/>
      <c r="W832" s="299"/>
      <c r="X832" s="299"/>
      <c r="Y832" s="299"/>
      <c r="Z832" s="299"/>
      <c r="AA832" s="299"/>
      <c r="AB832" s="299"/>
      <c r="AC832" s="299"/>
      <c r="AD832" s="299"/>
      <c r="AE832" s="299"/>
      <c r="AF832" s="299"/>
      <c r="AG832" s="299"/>
      <c r="AH832" s="299"/>
      <c r="AI832" s="299"/>
      <c r="AJ832" s="299"/>
      <c r="AK832" s="299"/>
      <c r="AL832" s="299"/>
      <c r="AM832" s="299"/>
      <c r="AN832" s="299"/>
      <c r="AO832" s="299"/>
      <c r="AP832" s="299"/>
      <c r="AQ832" s="299"/>
      <c r="AR832" s="299"/>
      <c r="AS832" s="299"/>
      <c r="AT832" s="299"/>
      <c r="AU832" s="299"/>
      <c r="AV832" s="299"/>
      <c r="AW832" s="299"/>
      <c r="AX832" s="299"/>
      <c r="AY832" s="299"/>
      <c r="AZ832" s="299"/>
      <c r="BA832" s="299"/>
      <c r="BB832" s="299"/>
      <c r="BC832" s="299"/>
      <c r="BD832" s="299"/>
      <c r="BE832" s="299"/>
      <c r="BF832" s="299"/>
      <c r="BG832" s="299"/>
      <c r="BH832" s="299"/>
      <c r="BI832" s="299"/>
      <c r="BJ832" s="299"/>
      <c r="BK832" s="299"/>
      <c r="BL832" s="299"/>
      <c r="BM832" s="299"/>
      <c r="BN832" s="299"/>
      <c r="BO832" s="299"/>
      <c r="BP832" s="299"/>
      <c r="BQ832" s="299"/>
      <c r="BR832" s="299"/>
      <c r="BS832" s="299"/>
      <c r="BT832" s="299"/>
      <c r="BU832" s="299"/>
      <c r="BV832" s="299"/>
      <c r="BW832" s="299"/>
      <c r="BX832" s="299"/>
      <c r="BY832" s="299"/>
      <c r="BZ832" s="299"/>
      <c r="CA832" s="299"/>
    </row>
    <row r="833" spans="1:79" x14ac:dyDescent="0.25">
      <c r="A833" s="299"/>
      <c r="B833" s="299"/>
      <c r="C833" s="299"/>
      <c r="D833" s="299"/>
      <c r="E833" s="299"/>
      <c r="F833" s="299"/>
      <c r="G833" s="299"/>
      <c r="H833" s="299"/>
      <c r="I833" s="299"/>
      <c r="J833" s="299"/>
      <c r="K833" s="299"/>
      <c r="L833" s="299"/>
      <c r="M833" s="299"/>
      <c r="N833" s="299"/>
      <c r="O833" s="299"/>
      <c r="P833" s="299"/>
      <c r="Q833" s="299"/>
      <c r="R833" s="299"/>
      <c r="S833" s="299"/>
      <c r="T833" s="299"/>
      <c r="U833" s="299"/>
      <c r="V833" s="299"/>
      <c r="W833" s="299"/>
      <c r="X833" s="299"/>
      <c r="Y833" s="299"/>
      <c r="Z833" s="299"/>
      <c r="AA833" s="299"/>
      <c r="AB833" s="299"/>
      <c r="AC833" s="299"/>
      <c r="AD833" s="299"/>
      <c r="AE833" s="299"/>
      <c r="AF833" s="299"/>
      <c r="AG833" s="299"/>
      <c r="AH833" s="299"/>
      <c r="AI833" s="299"/>
      <c r="AJ833" s="299"/>
      <c r="AK833" s="299"/>
      <c r="AL833" s="299"/>
      <c r="AM833" s="299"/>
      <c r="AN833" s="299"/>
      <c r="AO833" s="299"/>
      <c r="AP833" s="299"/>
      <c r="AQ833" s="299"/>
      <c r="AR833" s="299"/>
      <c r="AS833" s="299"/>
      <c r="AT833" s="299"/>
      <c r="AU833" s="299"/>
      <c r="AV833" s="299"/>
      <c r="AW833" s="299"/>
      <c r="AX833" s="299"/>
      <c r="AY833" s="299"/>
      <c r="AZ833" s="299"/>
      <c r="BA833" s="299"/>
      <c r="BB833" s="299"/>
      <c r="BC833" s="299"/>
      <c r="BD833" s="299"/>
      <c r="BE833" s="299"/>
      <c r="BF833" s="299"/>
      <c r="BG833" s="299"/>
      <c r="BH833" s="299"/>
      <c r="BI833" s="299"/>
      <c r="BJ833" s="299"/>
      <c r="BK833" s="299"/>
      <c r="BL833" s="299"/>
      <c r="BM833" s="299"/>
      <c r="BN833" s="299"/>
      <c r="BO833" s="299"/>
      <c r="BP833" s="299"/>
      <c r="BQ833" s="299"/>
      <c r="BR833" s="299"/>
      <c r="BS833" s="299"/>
      <c r="BT833" s="299"/>
      <c r="BU833" s="299"/>
      <c r="BV833" s="299"/>
      <c r="BW833" s="299"/>
      <c r="BX833" s="299"/>
      <c r="BY833" s="299"/>
      <c r="BZ833" s="299"/>
      <c r="CA833" s="299"/>
    </row>
    <row r="834" spans="1:79" x14ac:dyDescent="0.25">
      <c r="A834" s="299"/>
      <c r="B834" s="299"/>
      <c r="C834" s="299"/>
      <c r="D834" s="299"/>
      <c r="E834" s="299"/>
      <c r="F834" s="299"/>
      <c r="G834" s="299"/>
      <c r="H834" s="299"/>
      <c r="I834" s="299"/>
      <c r="J834" s="299"/>
      <c r="K834" s="299"/>
      <c r="L834" s="299"/>
      <c r="M834" s="299"/>
      <c r="N834" s="299"/>
      <c r="O834" s="299"/>
      <c r="P834" s="299"/>
      <c r="Q834" s="299"/>
      <c r="R834" s="299"/>
      <c r="S834" s="299"/>
      <c r="T834" s="299"/>
      <c r="U834" s="299"/>
      <c r="V834" s="299"/>
      <c r="W834" s="299"/>
      <c r="X834" s="299"/>
      <c r="Y834" s="299"/>
      <c r="Z834" s="299"/>
      <c r="AA834" s="299"/>
      <c r="AB834" s="299"/>
      <c r="AC834" s="299"/>
      <c r="AD834" s="299"/>
      <c r="AE834" s="299"/>
      <c r="AF834" s="299"/>
      <c r="AG834" s="299"/>
      <c r="AH834" s="299"/>
      <c r="AI834" s="299"/>
      <c r="AJ834" s="299"/>
      <c r="AK834" s="299"/>
      <c r="AL834" s="299"/>
      <c r="AM834" s="299"/>
      <c r="AN834" s="299"/>
      <c r="AO834" s="299"/>
      <c r="AP834" s="299"/>
      <c r="AQ834" s="299"/>
      <c r="AR834" s="299"/>
      <c r="AS834" s="299"/>
      <c r="AT834" s="299"/>
      <c r="AU834" s="299"/>
      <c r="AV834" s="299"/>
      <c r="AW834" s="299"/>
      <c r="AX834" s="299"/>
      <c r="AY834" s="299"/>
      <c r="AZ834" s="299"/>
      <c r="BA834" s="299"/>
      <c r="BB834" s="299"/>
      <c r="BC834" s="299"/>
      <c r="BD834" s="299"/>
      <c r="BE834" s="299"/>
      <c r="BF834" s="299"/>
      <c r="BG834" s="299"/>
      <c r="BH834" s="299"/>
      <c r="BI834" s="299"/>
      <c r="BJ834" s="299"/>
      <c r="BK834" s="299"/>
      <c r="BL834" s="299"/>
      <c r="BM834" s="299"/>
      <c r="BN834" s="299"/>
      <c r="BO834" s="299"/>
      <c r="BP834" s="299"/>
      <c r="BQ834" s="299"/>
      <c r="BR834" s="299"/>
      <c r="BS834" s="299"/>
      <c r="BT834" s="299"/>
      <c r="BU834" s="299"/>
      <c r="BV834" s="299"/>
      <c r="BW834" s="299"/>
      <c r="BX834" s="299"/>
      <c r="BY834" s="299"/>
      <c r="BZ834" s="299"/>
      <c r="CA834" s="299"/>
    </row>
    <row r="835" spans="1:79" x14ac:dyDescent="0.25">
      <c r="A835" s="299"/>
      <c r="B835" s="299"/>
      <c r="C835" s="299"/>
      <c r="D835" s="299"/>
      <c r="E835" s="299"/>
      <c r="F835" s="299"/>
      <c r="G835" s="299"/>
      <c r="H835" s="299"/>
      <c r="I835" s="299"/>
      <c r="J835" s="299"/>
      <c r="K835" s="299"/>
      <c r="L835" s="299"/>
      <c r="M835" s="299"/>
      <c r="N835" s="299"/>
      <c r="O835" s="299"/>
      <c r="P835" s="299"/>
      <c r="Q835" s="299"/>
      <c r="R835" s="299"/>
      <c r="S835" s="299"/>
      <c r="T835" s="299"/>
      <c r="U835" s="299"/>
      <c r="V835" s="299"/>
      <c r="W835" s="299"/>
      <c r="X835" s="299"/>
      <c r="Y835" s="299"/>
      <c r="Z835" s="299"/>
      <c r="AA835" s="299"/>
      <c r="AB835" s="299"/>
      <c r="AC835" s="299"/>
      <c r="AD835" s="299"/>
      <c r="AE835" s="299"/>
      <c r="AF835" s="299"/>
      <c r="AG835" s="299"/>
      <c r="AH835" s="299"/>
      <c r="AI835" s="299"/>
      <c r="AJ835" s="299"/>
      <c r="AK835" s="299"/>
      <c r="AL835" s="299"/>
      <c r="AM835" s="299"/>
      <c r="AN835" s="299"/>
      <c r="AO835" s="299"/>
      <c r="AP835" s="299"/>
      <c r="AQ835" s="299"/>
      <c r="AR835" s="299"/>
      <c r="AS835" s="299"/>
      <c r="AT835" s="299"/>
      <c r="AU835" s="299"/>
      <c r="AV835" s="299"/>
      <c r="AW835" s="299"/>
      <c r="AX835" s="299"/>
      <c r="AY835" s="299"/>
      <c r="AZ835" s="299"/>
      <c r="BA835" s="299"/>
      <c r="BB835" s="299"/>
      <c r="BC835" s="299"/>
      <c r="BD835" s="299"/>
      <c r="BE835" s="299"/>
      <c r="BF835" s="299"/>
      <c r="BG835" s="299"/>
      <c r="BH835" s="299"/>
      <c r="BI835" s="299"/>
      <c r="BJ835" s="299"/>
      <c r="BK835" s="299"/>
      <c r="BL835" s="299"/>
      <c r="BM835" s="299"/>
      <c r="BN835" s="299"/>
      <c r="BO835" s="299"/>
      <c r="BP835" s="299"/>
      <c r="BQ835" s="299"/>
      <c r="BR835" s="299"/>
      <c r="BS835" s="299"/>
      <c r="BT835" s="299"/>
      <c r="BU835" s="299"/>
      <c r="BV835" s="299"/>
      <c r="BW835" s="299"/>
      <c r="BX835" s="299"/>
      <c r="BY835" s="299"/>
      <c r="BZ835" s="299"/>
      <c r="CA835" s="299"/>
    </row>
    <row r="836" spans="1:79" x14ac:dyDescent="0.25">
      <c r="A836" s="299"/>
      <c r="B836" s="299"/>
      <c r="C836" s="299"/>
      <c r="D836" s="299"/>
      <c r="E836" s="299"/>
      <c r="F836" s="299"/>
      <c r="G836" s="299"/>
      <c r="H836" s="299"/>
      <c r="I836" s="299"/>
      <c r="J836" s="299"/>
      <c r="K836" s="299"/>
      <c r="L836" s="299"/>
      <c r="M836" s="299"/>
      <c r="N836" s="299"/>
      <c r="O836" s="299"/>
      <c r="P836" s="299"/>
      <c r="Q836" s="299"/>
      <c r="R836" s="299"/>
      <c r="S836" s="299"/>
      <c r="T836" s="299"/>
      <c r="U836" s="299"/>
      <c r="V836" s="299"/>
      <c r="W836" s="299"/>
      <c r="X836" s="299"/>
      <c r="Y836" s="299"/>
      <c r="Z836" s="299"/>
      <c r="AA836" s="299"/>
      <c r="AB836" s="299"/>
      <c r="AC836" s="299"/>
      <c r="AD836" s="299"/>
      <c r="AE836" s="299"/>
      <c r="AF836" s="299"/>
      <c r="AG836" s="299"/>
      <c r="AH836" s="299"/>
      <c r="AI836" s="299"/>
      <c r="AJ836" s="299"/>
      <c r="AK836" s="299"/>
      <c r="AL836" s="299"/>
      <c r="AM836" s="299"/>
      <c r="AN836" s="299"/>
      <c r="AO836" s="299"/>
      <c r="AP836" s="299"/>
      <c r="AQ836" s="299"/>
      <c r="AR836" s="299"/>
      <c r="AS836" s="299"/>
      <c r="AT836" s="299"/>
      <c r="AU836" s="299"/>
      <c r="AV836" s="299"/>
      <c r="AW836" s="299"/>
      <c r="AX836" s="299"/>
      <c r="AY836" s="299"/>
      <c r="AZ836" s="299"/>
      <c r="BA836" s="299"/>
      <c r="BB836" s="299"/>
      <c r="BC836" s="299"/>
      <c r="BD836" s="299"/>
      <c r="BE836" s="299"/>
      <c r="BF836" s="299"/>
      <c r="BG836" s="299"/>
      <c r="BH836" s="299"/>
      <c r="BI836" s="299"/>
      <c r="BJ836" s="299"/>
      <c r="BK836" s="299"/>
      <c r="BL836" s="299"/>
      <c r="BM836" s="299"/>
      <c r="BN836" s="299"/>
      <c r="BO836" s="299"/>
      <c r="BP836" s="299"/>
      <c r="BQ836" s="299"/>
      <c r="BR836" s="299"/>
      <c r="BS836" s="299"/>
      <c r="BT836" s="299"/>
      <c r="BU836" s="299"/>
      <c r="BV836" s="299"/>
      <c r="BW836" s="299"/>
      <c r="BX836" s="299"/>
      <c r="BY836" s="299"/>
      <c r="BZ836" s="299"/>
      <c r="CA836" s="299"/>
    </row>
    <row r="837" spans="1:79" x14ac:dyDescent="0.25">
      <c r="A837" s="299"/>
      <c r="B837" s="299"/>
      <c r="C837" s="299"/>
      <c r="D837" s="299"/>
      <c r="E837" s="299"/>
      <c r="F837" s="299"/>
      <c r="G837" s="299"/>
      <c r="H837" s="299"/>
      <c r="I837" s="299"/>
      <c r="J837" s="299"/>
      <c r="K837" s="299"/>
      <c r="L837" s="299"/>
      <c r="M837" s="299"/>
      <c r="N837" s="299"/>
      <c r="O837" s="299"/>
      <c r="P837" s="299"/>
      <c r="Q837" s="299"/>
      <c r="R837" s="299"/>
      <c r="S837" s="299"/>
      <c r="T837" s="299"/>
      <c r="U837" s="299"/>
      <c r="V837" s="299"/>
      <c r="W837" s="299"/>
      <c r="X837" s="299"/>
      <c r="Y837" s="299"/>
      <c r="Z837" s="299"/>
      <c r="AA837" s="299"/>
      <c r="AB837" s="299"/>
      <c r="AC837" s="299"/>
      <c r="AD837" s="299"/>
      <c r="AE837" s="299"/>
      <c r="AF837" s="299"/>
      <c r="AG837" s="299"/>
      <c r="AH837" s="299"/>
      <c r="AI837" s="299"/>
      <c r="AJ837" s="299"/>
      <c r="AK837" s="299"/>
      <c r="AL837" s="299"/>
      <c r="AM837" s="299"/>
      <c r="AN837" s="299"/>
      <c r="AO837" s="299"/>
      <c r="AP837" s="299"/>
      <c r="AQ837" s="299"/>
      <c r="AR837" s="299"/>
      <c r="AS837" s="299"/>
      <c r="AT837" s="299"/>
      <c r="AU837" s="299"/>
      <c r="AV837" s="299"/>
      <c r="AW837" s="299"/>
      <c r="AX837" s="299"/>
      <c r="AY837" s="299"/>
      <c r="AZ837" s="299"/>
      <c r="BA837" s="299"/>
      <c r="BB837" s="299"/>
      <c r="BC837" s="299"/>
      <c r="BD837" s="299"/>
      <c r="BE837" s="299"/>
      <c r="BF837" s="299"/>
      <c r="BG837" s="299"/>
      <c r="BH837" s="299"/>
      <c r="BI837" s="299"/>
      <c r="BJ837" s="299"/>
      <c r="BK837" s="299"/>
      <c r="BL837" s="299"/>
      <c r="BM837" s="299"/>
      <c r="BN837" s="299"/>
      <c r="BO837" s="299"/>
      <c r="BP837" s="299"/>
      <c r="BQ837" s="299"/>
      <c r="BR837" s="299"/>
      <c r="BS837" s="299"/>
      <c r="BT837" s="299"/>
      <c r="BU837" s="299"/>
      <c r="BV837" s="299"/>
      <c r="BW837" s="299"/>
      <c r="BX837" s="299"/>
      <c r="BY837" s="299"/>
      <c r="BZ837" s="299"/>
      <c r="CA837" s="299"/>
    </row>
    <row r="838" spans="1:79" x14ac:dyDescent="0.25">
      <c r="A838" s="299"/>
      <c r="B838" s="299"/>
      <c r="C838" s="299"/>
      <c r="D838" s="299"/>
      <c r="E838" s="299"/>
      <c r="F838" s="299"/>
      <c r="G838" s="299"/>
      <c r="H838" s="299"/>
      <c r="I838" s="299"/>
      <c r="J838" s="299"/>
      <c r="K838" s="299"/>
      <c r="L838" s="299"/>
      <c r="M838" s="299"/>
      <c r="N838" s="299"/>
      <c r="O838" s="299"/>
      <c r="P838" s="299"/>
      <c r="Q838" s="299"/>
      <c r="R838" s="299"/>
      <c r="S838" s="299"/>
      <c r="T838" s="299"/>
      <c r="U838" s="299"/>
      <c r="V838" s="299"/>
      <c r="W838" s="299"/>
      <c r="X838" s="299"/>
      <c r="Y838" s="299"/>
      <c r="Z838" s="299"/>
      <c r="AA838" s="299"/>
      <c r="AB838" s="299"/>
      <c r="AC838" s="299"/>
      <c r="AD838" s="299"/>
      <c r="AE838" s="299"/>
      <c r="AF838" s="299"/>
      <c r="AG838" s="299"/>
      <c r="AH838" s="299"/>
      <c r="AI838" s="299"/>
      <c r="AJ838" s="299"/>
      <c r="AK838" s="299"/>
      <c r="AL838" s="299"/>
      <c r="AM838" s="299"/>
      <c r="AN838" s="299"/>
      <c r="AO838" s="299"/>
      <c r="AP838" s="299"/>
      <c r="AQ838" s="299"/>
      <c r="AR838" s="299"/>
      <c r="AS838" s="299"/>
      <c r="AT838" s="299"/>
      <c r="AU838" s="299"/>
      <c r="AV838" s="299"/>
      <c r="AW838" s="299"/>
      <c r="AX838" s="299"/>
      <c r="AY838" s="299"/>
      <c r="AZ838" s="299"/>
      <c r="BA838" s="299"/>
      <c r="BB838" s="299"/>
      <c r="BC838" s="299"/>
      <c r="BD838" s="299"/>
      <c r="BE838" s="299"/>
      <c r="BF838" s="299"/>
      <c r="BG838" s="299"/>
      <c r="BH838" s="299"/>
      <c r="BI838" s="299"/>
      <c r="BJ838" s="299"/>
      <c r="BK838" s="299"/>
      <c r="BL838" s="299"/>
      <c r="BM838" s="299"/>
      <c r="BN838" s="299"/>
      <c r="BO838" s="299"/>
      <c r="BP838" s="299"/>
      <c r="BQ838" s="299"/>
      <c r="BR838" s="299"/>
      <c r="BS838" s="299"/>
      <c r="BT838" s="299"/>
      <c r="BU838" s="299"/>
      <c r="BV838" s="299"/>
      <c r="BW838" s="299"/>
      <c r="BX838" s="299"/>
      <c r="BY838" s="299"/>
      <c r="BZ838" s="299"/>
      <c r="CA838" s="299"/>
    </row>
    <row r="839" spans="1:79" x14ac:dyDescent="0.25">
      <c r="A839" s="299"/>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299"/>
      <c r="AE839" s="299"/>
      <c r="AF839" s="299"/>
      <c r="AG839" s="299"/>
      <c r="AH839" s="299"/>
      <c r="AI839" s="299"/>
      <c r="AJ839" s="299"/>
      <c r="AK839" s="299"/>
      <c r="AL839" s="299"/>
      <c r="AM839" s="299"/>
      <c r="AN839" s="299"/>
      <c r="AO839" s="299"/>
      <c r="AP839" s="299"/>
      <c r="AQ839" s="299"/>
      <c r="AR839" s="299"/>
      <c r="AS839" s="299"/>
      <c r="AT839" s="299"/>
      <c r="AU839" s="299"/>
      <c r="AV839" s="299"/>
      <c r="AW839" s="299"/>
      <c r="AX839" s="299"/>
      <c r="AY839" s="299"/>
      <c r="AZ839" s="299"/>
      <c r="BA839" s="299"/>
      <c r="BB839" s="299"/>
      <c r="BC839" s="299"/>
      <c r="BD839" s="299"/>
      <c r="BE839" s="299"/>
      <c r="BF839" s="299"/>
      <c r="BG839" s="299"/>
      <c r="BH839" s="299"/>
      <c r="BI839" s="299"/>
      <c r="BJ839" s="299"/>
      <c r="BK839" s="299"/>
      <c r="BL839" s="299"/>
      <c r="BM839" s="299"/>
      <c r="BN839" s="299"/>
      <c r="BO839" s="299"/>
      <c r="BP839" s="299"/>
      <c r="BQ839" s="299"/>
      <c r="BR839" s="299"/>
      <c r="BS839" s="299"/>
      <c r="BT839" s="299"/>
      <c r="BU839" s="299"/>
      <c r="BV839" s="299"/>
      <c r="BW839" s="299"/>
      <c r="BX839" s="299"/>
      <c r="BY839" s="299"/>
      <c r="BZ839" s="299"/>
      <c r="CA839" s="299"/>
    </row>
    <row r="840" spans="1:79" x14ac:dyDescent="0.25">
      <c r="A840" s="299"/>
      <c r="B840" s="299"/>
      <c r="C840" s="299"/>
      <c r="D840" s="299"/>
      <c r="E840" s="299"/>
      <c r="F840" s="299"/>
      <c r="G840" s="299"/>
      <c r="H840" s="299"/>
      <c r="I840" s="299"/>
      <c r="J840" s="299"/>
      <c r="K840" s="299"/>
      <c r="L840" s="299"/>
      <c r="M840" s="299"/>
      <c r="N840" s="299"/>
      <c r="O840" s="299"/>
      <c r="P840" s="299"/>
      <c r="Q840" s="299"/>
      <c r="R840" s="299"/>
      <c r="S840" s="299"/>
      <c r="T840" s="299"/>
      <c r="U840" s="299"/>
      <c r="V840" s="299"/>
      <c r="W840" s="299"/>
      <c r="X840" s="299"/>
      <c r="Y840" s="299"/>
      <c r="Z840" s="299"/>
      <c r="AA840" s="299"/>
      <c r="AB840" s="299"/>
      <c r="AC840" s="299"/>
      <c r="AD840" s="299"/>
      <c r="AE840" s="299"/>
      <c r="AF840" s="299"/>
      <c r="AG840" s="299"/>
      <c r="AH840" s="299"/>
      <c r="AI840" s="299"/>
      <c r="AJ840" s="299"/>
      <c r="AK840" s="299"/>
      <c r="AL840" s="299"/>
      <c r="AM840" s="299"/>
      <c r="AN840" s="299"/>
      <c r="AO840" s="299"/>
      <c r="AP840" s="299"/>
      <c r="AQ840" s="299"/>
      <c r="AR840" s="299"/>
      <c r="AS840" s="299"/>
      <c r="AT840" s="299"/>
      <c r="AU840" s="299"/>
      <c r="AV840" s="299"/>
      <c r="AW840" s="299"/>
      <c r="AX840" s="299"/>
      <c r="AY840" s="299"/>
      <c r="AZ840" s="299"/>
      <c r="BA840" s="299"/>
      <c r="BB840" s="299"/>
      <c r="BC840" s="299"/>
      <c r="BD840" s="299"/>
      <c r="BE840" s="299"/>
      <c r="BF840" s="299"/>
      <c r="BG840" s="299"/>
      <c r="BH840" s="299"/>
      <c r="BI840" s="299"/>
      <c r="BJ840" s="299"/>
      <c r="BK840" s="299"/>
      <c r="BL840" s="299"/>
      <c r="BM840" s="299"/>
      <c r="BN840" s="299"/>
      <c r="BO840" s="299"/>
      <c r="BP840" s="299"/>
      <c r="BQ840" s="299"/>
      <c r="BR840" s="299"/>
      <c r="BS840" s="299"/>
      <c r="BT840" s="299"/>
      <c r="BU840" s="299"/>
      <c r="BV840" s="299"/>
      <c r="BW840" s="299"/>
      <c r="BX840" s="299"/>
      <c r="BY840" s="299"/>
      <c r="BZ840" s="299"/>
      <c r="CA840" s="299"/>
    </row>
    <row r="841" spans="1:79" x14ac:dyDescent="0.25">
      <c r="A841" s="299"/>
      <c r="B841" s="299"/>
      <c r="C841" s="299"/>
      <c r="D841" s="299"/>
      <c r="E841" s="299"/>
      <c r="F841" s="299"/>
      <c r="G841" s="299"/>
      <c r="H841" s="299"/>
      <c r="I841" s="299"/>
      <c r="J841" s="299"/>
      <c r="K841" s="299"/>
      <c r="L841" s="299"/>
      <c r="M841" s="299"/>
      <c r="N841" s="299"/>
      <c r="O841" s="299"/>
      <c r="P841" s="299"/>
      <c r="Q841" s="299"/>
      <c r="R841" s="299"/>
      <c r="S841" s="299"/>
      <c r="T841" s="299"/>
      <c r="U841" s="299"/>
      <c r="V841" s="299"/>
      <c r="W841" s="299"/>
      <c r="X841" s="299"/>
      <c r="Y841" s="299"/>
      <c r="Z841" s="299"/>
      <c r="AA841" s="299"/>
      <c r="AB841" s="299"/>
      <c r="AC841" s="299"/>
      <c r="AD841" s="299"/>
      <c r="AE841" s="299"/>
      <c r="AF841" s="299"/>
      <c r="AG841" s="299"/>
      <c r="AH841" s="299"/>
      <c r="AI841" s="299"/>
      <c r="AJ841" s="299"/>
      <c r="AK841" s="299"/>
      <c r="AL841" s="299"/>
      <c r="AM841" s="299"/>
      <c r="AN841" s="299"/>
      <c r="AO841" s="299"/>
      <c r="AP841" s="299"/>
      <c r="AQ841" s="299"/>
      <c r="AR841" s="299"/>
      <c r="AS841" s="299"/>
      <c r="AT841" s="299"/>
      <c r="AU841" s="299"/>
      <c r="AV841" s="299"/>
      <c r="AW841" s="299"/>
      <c r="AX841" s="299"/>
      <c r="AY841" s="299"/>
      <c r="AZ841" s="299"/>
      <c r="BA841" s="299"/>
      <c r="BB841" s="299"/>
      <c r="BC841" s="299"/>
      <c r="BD841" s="299"/>
      <c r="BE841" s="299"/>
      <c r="BF841" s="299"/>
      <c r="BG841" s="299"/>
      <c r="BH841" s="299"/>
      <c r="BI841" s="299"/>
      <c r="BJ841" s="299"/>
      <c r="BK841" s="299"/>
      <c r="BL841" s="299"/>
      <c r="BM841" s="299"/>
      <c r="BN841" s="299"/>
      <c r="BO841" s="299"/>
      <c r="BP841" s="299"/>
      <c r="BQ841" s="299"/>
      <c r="BR841" s="299"/>
      <c r="BS841" s="299"/>
      <c r="BT841" s="299"/>
      <c r="BU841" s="299"/>
      <c r="BV841" s="299"/>
      <c r="BW841" s="299"/>
      <c r="BX841" s="299"/>
      <c r="BY841" s="299"/>
      <c r="BZ841" s="299"/>
      <c r="CA841" s="299"/>
    </row>
    <row r="842" spans="1:79" x14ac:dyDescent="0.25">
      <c r="A842" s="299"/>
      <c r="B842" s="299"/>
      <c r="C842" s="299"/>
      <c r="D842" s="299"/>
      <c r="E842" s="299"/>
      <c r="F842" s="299"/>
      <c r="G842" s="299"/>
      <c r="H842" s="299"/>
      <c r="I842" s="299"/>
      <c r="J842" s="299"/>
      <c r="K842" s="299"/>
      <c r="L842" s="299"/>
      <c r="M842" s="299"/>
      <c r="N842" s="299"/>
      <c r="O842" s="299"/>
      <c r="P842" s="299"/>
      <c r="Q842" s="299"/>
      <c r="R842" s="299"/>
      <c r="S842" s="299"/>
      <c r="T842" s="299"/>
      <c r="U842" s="299"/>
      <c r="V842" s="299"/>
      <c r="W842" s="299"/>
      <c r="X842" s="299"/>
      <c r="Y842" s="299"/>
      <c r="Z842" s="299"/>
      <c r="AA842" s="299"/>
      <c r="AB842" s="299"/>
      <c r="AC842" s="299"/>
      <c r="AD842" s="299"/>
      <c r="AE842" s="299"/>
      <c r="AF842" s="299"/>
      <c r="AG842" s="299"/>
      <c r="AH842" s="299"/>
      <c r="AI842" s="299"/>
      <c r="AJ842" s="299"/>
      <c r="AK842" s="299"/>
      <c r="AL842" s="299"/>
      <c r="AM842" s="299"/>
      <c r="AN842" s="299"/>
      <c r="AO842" s="299"/>
      <c r="AP842" s="299"/>
      <c r="AQ842" s="299"/>
      <c r="AR842" s="299"/>
      <c r="AS842" s="299"/>
      <c r="AT842" s="299"/>
      <c r="AU842" s="299"/>
      <c r="AV842" s="299"/>
      <c r="AW842" s="299"/>
      <c r="AX842" s="299"/>
      <c r="AY842" s="299"/>
      <c r="AZ842" s="299"/>
      <c r="BA842" s="299"/>
      <c r="BB842" s="299"/>
      <c r="BC842" s="299"/>
      <c r="BD842" s="299"/>
      <c r="BE842" s="299"/>
      <c r="BF842" s="299"/>
      <c r="BG842" s="299"/>
      <c r="BH842" s="299"/>
      <c r="BI842" s="299"/>
      <c r="BJ842" s="299"/>
      <c r="BK842" s="299"/>
      <c r="BL842" s="299"/>
      <c r="BM842" s="299"/>
      <c r="BN842" s="299"/>
      <c r="BO842" s="299"/>
      <c r="BP842" s="299"/>
      <c r="BQ842" s="299"/>
      <c r="BR842" s="299"/>
      <c r="BS842" s="299"/>
      <c r="BT842" s="299"/>
      <c r="BU842" s="299"/>
      <c r="BV842" s="299"/>
      <c r="BW842" s="299"/>
      <c r="BX842" s="299"/>
      <c r="BY842" s="299"/>
      <c r="BZ842" s="299"/>
      <c r="CA842" s="299"/>
    </row>
    <row r="843" spans="1:79" x14ac:dyDescent="0.25">
      <c r="A843" s="299"/>
      <c r="B843" s="299"/>
      <c r="C843" s="299"/>
      <c r="D843" s="299"/>
      <c r="E843" s="299"/>
      <c r="F843" s="299"/>
      <c r="G843" s="299"/>
      <c r="H843" s="299"/>
      <c r="I843" s="299"/>
      <c r="J843" s="299"/>
      <c r="K843" s="299"/>
      <c r="L843" s="299"/>
      <c r="M843" s="299"/>
      <c r="N843" s="299"/>
      <c r="O843" s="299"/>
      <c r="P843" s="299"/>
      <c r="Q843" s="299"/>
      <c r="R843" s="299"/>
      <c r="S843" s="299"/>
      <c r="T843" s="299"/>
      <c r="U843" s="299"/>
      <c r="V843" s="299"/>
      <c r="W843" s="299"/>
      <c r="X843" s="299"/>
      <c r="Y843" s="299"/>
      <c r="Z843" s="299"/>
      <c r="AA843" s="299"/>
      <c r="AB843" s="299"/>
      <c r="AC843" s="299"/>
      <c r="AD843" s="299"/>
      <c r="AE843" s="299"/>
      <c r="AF843" s="299"/>
      <c r="AG843" s="299"/>
      <c r="AH843" s="299"/>
      <c r="AI843" s="299"/>
      <c r="AJ843" s="299"/>
      <c r="AK843" s="299"/>
      <c r="AL843" s="299"/>
      <c r="AM843" s="299"/>
      <c r="AN843" s="299"/>
      <c r="AO843" s="299"/>
      <c r="AP843" s="299"/>
      <c r="AQ843" s="299"/>
      <c r="AR843" s="299"/>
      <c r="AS843" s="299"/>
      <c r="AT843" s="299"/>
      <c r="AU843" s="299"/>
      <c r="AV843" s="299"/>
      <c r="AW843" s="299"/>
      <c r="AX843" s="299"/>
      <c r="AY843" s="299"/>
      <c r="AZ843" s="299"/>
      <c r="BA843" s="299"/>
      <c r="BB843" s="299"/>
      <c r="BC843" s="299"/>
      <c r="BD843" s="299"/>
      <c r="BE843" s="299"/>
      <c r="BF843" s="299"/>
      <c r="BG843" s="299"/>
      <c r="BH843" s="299"/>
      <c r="BI843" s="299"/>
      <c r="BJ843" s="299"/>
      <c r="BK843" s="299"/>
      <c r="BL843" s="299"/>
      <c r="BM843" s="299"/>
      <c r="BN843" s="299"/>
      <c r="BO843" s="299"/>
      <c r="BP843" s="299"/>
      <c r="BQ843" s="299"/>
      <c r="BR843" s="299"/>
      <c r="BS843" s="299"/>
      <c r="BT843" s="299"/>
      <c r="BU843" s="299"/>
      <c r="BV843" s="299"/>
      <c r="BW843" s="299"/>
      <c r="BX843" s="299"/>
      <c r="BY843" s="299"/>
      <c r="BZ843" s="299"/>
      <c r="CA843" s="299"/>
    </row>
    <row r="844" spans="1:79" x14ac:dyDescent="0.25">
      <c r="A844" s="299"/>
      <c r="B844" s="299"/>
      <c r="C844" s="299"/>
      <c r="D844" s="299"/>
      <c r="E844" s="299"/>
      <c r="F844" s="299"/>
      <c r="G844" s="299"/>
      <c r="H844" s="299"/>
      <c r="I844" s="299"/>
      <c r="J844" s="299"/>
      <c r="K844" s="299"/>
      <c r="L844" s="299"/>
      <c r="M844" s="299"/>
      <c r="N844" s="299"/>
      <c r="O844" s="299"/>
      <c r="P844" s="299"/>
      <c r="Q844" s="299"/>
      <c r="R844" s="299"/>
      <c r="S844" s="299"/>
      <c r="T844" s="299"/>
      <c r="U844" s="299"/>
      <c r="V844" s="299"/>
      <c r="W844" s="299"/>
      <c r="X844" s="299"/>
      <c r="Y844" s="299"/>
      <c r="Z844" s="299"/>
      <c r="AA844" s="299"/>
      <c r="AB844" s="299"/>
      <c r="AC844" s="299"/>
      <c r="AD844" s="299"/>
      <c r="AE844" s="299"/>
      <c r="AF844" s="299"/>
      <c r="AG844" s="299"/>
      <c r="AH844" s="299"/>
      <c r="AI844" s="299"/>
      <c r="AJ844" s="299"/>
      <c r="AK844" s="299"/>
      <c r="AL844" s="299"/>
      <c r="AM844" s="299"/>
      <c r="AN844" s="299"/>
      <c r="AO844" s="299"/>
      <c r="AP844" s="299"/>
      <c r="AQ844" s="299"/>
      <c r="AR844" s="299"/>
      <c r="AS844" s="299"/>
      <c r="AT844" s="299"/>
      <c r="AU844" s="299"/>
      <c r="AV844" s="299"/>
      <c r="AW844" s="299"/>
      <c r="AX844" s="299"/>
      <c r="AY844" s="299"/>
      <c r="AZ844" s="299"/>
      <c r="BA844" s="299"/>
      <c r="BB844" s="299"/>
      <c r="BC844" s="299"/>
      <c r="BD844" s="299"/>
      <c r="BE844" s="299"/>
      <c r="BF844" s="299"/>
      <c r="BG844" s="299"/>
      <c r="BH844" s="299"/>
      <c r="BI844" s="299"/>
      <c r="BJ844" s="299"/>
      <c r="BK844" s="299"/>
      <c r="BL844" s="299"/>
      <c r="BM844" s="299"/>
      <c r="BN844" s="299"/>
      <c r="BO844" s="299"/>
      <c r="BP844" s="299"/>
      <c r="BQ844" s="299"/>
      <c r="BR844" s="299"/>
      <c r="BS844" s="299"/>
      <c r="BT844" s="299"/>
      <c r="BU844" s="299"/>
      <c r="BV844" s="299"/>
      <c r="BW844" s="299"/>
      <c r="BX844" s="299"/>
      <c r="BY844" s="299"/>
      <c r="BZ844" s="299"/>
      <c r="CA844" s="299"/>
    </row>
    <row r="845" spans="1:79" x14ac:dyDescent="0.25">
      <c r="A845" s="299"/>
      <c r="B845" s="299"/>
      <c r="C845" s="299"/>
      <c r="D845" s="299"/>
      <c r="E845" s="299"/>
      <c r="F845" s="299"/>
      <c r="G845" s="299"/>
      <c r="H845" s="299"/>
      <c r="I845" s="299"/>
      <c r="J845" s="299"/>
      <c r="K845" s="299"/>
      <c r="L845" s="299"/>
      <c r="M845" s="299"/>
      <c r="N845" s="299"/>
      <c r="O845" s="299"/>
      <c r="P845" s="299"/>
      <c r="Q845" s="299"/>
      <c r="R845" s="299"/>
      <c r="S845" s="299"/>
      <c r="T845" s="299"/>
      <c r="U845" s="299"/>
      <c r="V845" s="299"/>
      <c r="W845" s="299"/>
      <c r="X845" s="299"/>
      <c r="Y845" s="299"/>
      <c r="Z845" s="299"/>
      <c r="AA845" s="299"/>
      <c r="AB845" s="299"/>
      <c r="AC845" s="299"/>
      <c r="AD845" s="299"/>
      <c r="AE845" s="299"/>
      <c r="AF845" s="299"/>
      <c r="AG845" s="299"/>
      <c r="AH845" s="299"/>
      <c r="AI845" s="299"/>
      <c r="AJ845" s="299"/>
      <c r="AK845" s="299"/>
      <c r="AL845" s="299"/>
      <c r="AM845" s="299"/>
      <c r="AN845" s="299"/>
      <c r="AO845" s="299"/>
      <c r="AP845" s="299"/>
      <c r="AQ845" s="299"/>
      <c r="AR845" s="299"/>
      <c r="AS845" s="299"/>
      <c r="AT845" s="299"/>
      <c r="AU845" s="299"/>
      <c r="AV845" s="299"/>
      <c r="AW845" s="299"/>
      <c r="AX845" s="299"/>
      <c r="AY845" s="299"/>
      <c r="AZ845" s="299"/>
      <c r="BA845" s="299"/>
      <c r="BB845" s="299"/>
      <c r="BC845" s="299"/>
      <c r="BD845" s="299"/>
      <c r="BE845" s="299"/>
      <c r="BF845" s="299"/>
      <c r="BG845" s="299"/>
      <c r="BH845" s="299"/>
      <c r="BI845" s="299"/>
      <c r="BJ845" s="299"/>
      <c r="BK845" s="299"/>
      <c r="BL845" s="299"/>
      <c r="BM845" s="299"/>
      <c r="BN845" s="299"/>
      <c r="BO845" s="299"/>
      <c r="BP845" s="299"/>
      <c r="BQ845" s="299"/>
      <c r="BR845" s="299"/>
      <c r="BS845" s="299"/>
      <c r="BT845" s="299"/>
      <c r="BU845" s="299"/>
      <c r="BV845" s="299"/>
      <c r="BW845" s="299"/>
      <c r="BX845" s="299"/>
      <c r="BY845" s="299"/>
      <c r="BZ845" s="299"/>
      <c r="CA845" s="299"/>
    </row>
    <row r="846" spans="1:79" x14ac:dyDescent="0.25">
      <c r="A846" s="299"/>
      <c r="B846" s="299"/>
      <c r="C846" s="299"/>
      <c r="D846" s="299"/>
      <c r="E846" s="299"/>
      <c r="F846" s="299"/>
      <c r="G846" s="299"/>
      <c r="H846" s="299"/>
      <c r="I846" s="299"/>
      <c r="J846" s="299"/>
      <c r="K846" s="299"/>
      <c r="L846" s="299"/>
      <c r="M846" s="299"/>
      <c r="N846" s="299"/>
      <c r="O846" s="299"/>
      <c r="P846" s="299"/>
      <c r="Q846" s="299"/>
      <c r="R846" s="299"/>
      <c r="S846" s="299"/>
      <c r="T846" s="299"/>
      <c r="U846" s="299"/>
      <c r="V846" s="299"/>
      <c r="W846" s="299"/>
      <c r="X846" s="299"/>
      <c r="Y846" s="299"/>
      <c r="Z846" s="299"/>
      <c r="AA846" s="299"/>
      <c r="AB846" s="299"/>
      <c r="AC846" s="299"/>
      <c r="AD846" s="299"/>
      <c r="AE846" s="299"/>
      <c r="AF846" s="299"/>
      <c r="AG846" s="299"/>
      <c r="AH846" s="299"/>
      <c r="AI846" s="299"/>
      <c r="AJ846" s="299"/>
      <c r="AK846" s="299"/>
      <c r="AL846" s="299"/>
      <c r="AM846" s="299"/>
      <c r="AN846" s="299"/>
      <c r="AO846" s="299"/>
      <c r="AP846" s="299"/>
      <c r="AQ846" s="299"/>
      <c r="AR846" s="299"/>
      <c r="AS846" s="299"/>
      <c r="AT846" s="299"/>
      <c r="AU846" s="299"/>
      <c r="AV846" s="299"/>
      <c r="AW846" s="299"/>
      <c r="AX846" s="299"/>
      <c r="AY846" s="299"/>
      <c r="AZ846" s="299"/>
      <c r="BA846" s="299"/>
      <c r="BB846" s="299"/>
      <c r="BC846" s="299"/>
      <c r="BD846" s="299"/>
      <c r="BE846" s="299"/>
      <c r="BF846" s="299"/>
      <c r="BG846" s="299"/>
      <c r="BH846" s="299"/>
      <c r="BI846" s="299"/>
      <c r="BJ846" s="299"/>
      <c r="BK846" s="299"/>
      <c r="BL846" s="299"/>
      <c r="BM846" s="299"/>
      <c r="BN846" s="299"/>
      <c r="BO846" s="299"/>
      <c r="BP846" s="299"/>
      <c r="BQ846" s="299"/>
      <c r="BR846" s="299"/>
      <c r="BS846" s="299"/>
      <c r="BT846" s="299"/>
      <c r="BU846" s="299"/>
      <c r="BV846" s="299"/>
      <c r="BW846" s="299"/>
      <c r="BX846" s="299"/>
      <c r="BY846" s="299"/>
      <c r="BZ846" s="299"/>
      <c r="CA846" s="299"/>
    </row>
    <row r="847" spans="1:79" x14ac:dyDescent="0.25">
      <c r="A847" s="299"/>
      <c r="B847" s="299"/>
      <c r="C847" s="299"/>
      <c r="D847" s="299"/>
      <c r="E847" s="299"/>
      <c r="F847" s="299"/>
      <c r="G847" s="299"/>
      <c r="H847" s="299"/>
      <c r="I847" s="299"/>
      <c r="J847" s="299"/>
      <c r="K847" s="299"/>
      <c r="L847" s="299"/>
      <c r="M847" s="299"/>
      <c r="N847" s="299"/>
      <c r="O847" s="299"/>
      <c r="P847" s="299"/>
      <c r="Q847" s="299"/>
      <c r="R847" s="299"/>
      <c r="S847" s="299"/>
      <c r="T847" s="299"/>
      <c r="U847" s="299"/>
      <c r="V847" s="299"/>
      <c r="W847" s="299"/>
      <c r="X847" s="299"/>
      <c r="Y847" s="299"/>
      <c r="Z847" s="299"/>
      <c r="AA847" s="299"/>
      <c r="AB847" s="299"/>
      <c r="AC847" s="299"/>
      <c r="AD847" s="299"/>
      <c r="AE847" s="299"/>
      <c r="AF847" s="299"/>
      <c r="AG847" s="299"/>
      <c r="AH847" s="299"/>
      <c r="AI847" s="299"/>
      <c r="AJ847" s="299"/>
      <c r="AK847" s="299"/>
      <c r="AL847" s="299"/>
      <c r="AM847" s="299"/>
      <c r="AN847" s="299"/>
      <c r="AO847" s="299"/>
      <c r="AP847" s="299"/>
      <c r="AQ847" s="299"/>
      <c r="AR847" s="299"/>
      <c r="AS847" s="299"/>
      <c r="AT847" s="299"/>
      <c r="AU847" s="299"/>
      <c r="AV847" s="299"/>
      <c r="AW847" s="299"/>
      <c r="AX847" s="299"/>
      <c r="AY847" s="299"/>
      <c r="AZ847" s="299"/>
      <c r="BA847" s="299"/>
      <c r="BB847" s="299"/>
      <c r="BC847" s="299"/>
      <c r="BD847" s="299"/>
      <c r="BE847" s="299"/>
      <c r="BF847" s="299"/>
      <c r="BG847" s="299"/>
      <c r="BH847" s="299"/>
      <c r="BI847" s="299"/>
      <c r="BJ847" s="299"/>
      <c r="BK847" s="299"/>
      <c r="BL847" s="299"/>
      <c r="BM847" s="299"/>
      <c r="BN847" s="299"/>
      <c r="BO847" s="299"/>
      <c r="BP847" s="299"/>
      <c r="BQ847" s="299"/>
      <c r="BR847" s="299"/>
      <c r="BS847" s="299"/>
      <c r="BT847" s="299"/>
      <c r="BU847" s="299"/>
      <c r="BV847" s="299"/>
      <c r="BW847" s="299"/>
      <c r="BX847" s="299"/>
      <c r="BY847" s="299"/>
      <c r="BZ847" s="299"/>
      <c r="CA847" s="299"/>
    </row>
    <row r="848" spans="1:79" x14ac:dyDescent="0.25">
      <c r="A848" s="299"/>
      <c r="B848" s="299"/>
      <c r="C848" s="299"/>
      <c r="D848" s="299"/>
      <c r="E848" s="299"/>
      <c r="F848" s="299"/>
      <c r="G848" s="299"/>
      <c r="H848" s="299"/>
      <c r="I848" s="299"/>
      <c r="J848" s="299"/>
      <c r="K848" s="299"/>
      <c r="L848" s="299"/>
      <c r="M848" s="299"/>
      <c r="N848" s="299"/>
      <c r="O848" s="299"/>
      <c r="P848" s="299"/>
      <c r="Q848" s="299"/>
      <c r="R848" s="299"/>
      <c r="S848" s="299"/>
      <c r="T848" s="299"/>
      <c r="U848" s="299"/>
      <c r="V848" s="299"/>
      <c r="W848" s="299"/>
      <c r="X848" s="299"/>
      <c r="Y848" s="299"/>
      <c r="Z848" s="299"/>
      <c r="AA848" s="299"/>
      <c r="AB848" s="299"/>
      <c r="AC848" s="299"/>
      <c r="AD848" s="299"/>
      <c r="AE848" s="299"/>
      <c r="AF848" s="299"/>
      <c r="AG848" s="299"/>
      <c r="AH848" s="299"/>
      <c r="AI848" s="299"/>
      <c r="AJ848" s="299"/>
      <c r="AK848" s="299"/>
      <c r="AL848" s="299"/>
      <c r="AM848" s="299"/>
      <c r="AN848" s="299"/>
      <c r="AO848" s="299"/>
      <c r="AP848" s="299"/>
      <c r="AQ848" s="299"/>
      <c r="AR848" s="299"/>
      <c r="AS848" s="299"/>
      <c r="AT848" s="299"/>
      <c r="AU848" s="299"/>
      <c r="AV848" s="299"/>
      <c r="AW848" s="299"/>
      <c r="AX848" s="299"/>
      <c r="AY848" s="299"/>
      <c r="AZ848" s="299"/>
      <c r="BA848" s="299"/>
      <c r="BB848" s="299"/>
      <c r="BC848" s="299"/>
      <c r="BD848" s="299"/>
      <c r="BE848" s="299"/>
      <c r="BF848" s="299"/>
      <c r="BG848" s="299"/>
      <c r="BH848" s="299"/>
      <c r="BI848" s="299"/>
      <c r="BJ848" s="299"/>
      <c r="BK848" s="299"/>
      <c r="BL848" s="299"/>
      <c r="BM848" s="299"/>
      <c r="BN848" s="299"/>
      <c r="BO848" s="299"/>
      <c r="BP848" s="299"/>
      <c r="BQ848" s="299"/>
      <c r="BR848" s="299"/>
      <c r="BS848" s="299"/>
      <c r="BT848" s="299"/>
      <c r="BU848" s="299"/>
      <c r="BV848" s="299"/>
      <c r="BW848" s="299"/>
      <c r="BX848" s="299"/>
      <c r="BY848" s="299"/>
      <c r="BZ848" s="299"/>
      <c r="CA848" s="299"/>
    </row>
    <row r="849" spans="1:79" x14ac:dyDescent="0.25">
      <c r="A849" s="299"/>
      <c r="B849" s="299"/>
      <c r="C849" s="299"/>
      <c r="D849" s="299"/>
      <c r="E849" s="299"/>
      <c r="F849" s="299"/>
      <c r="G849" s="299"/>
      <c r="H849" s="299"/>
      <c r="I849" s="299"/>
      <c r="J849" s="299"/>
      <c r="K849" s="299"/>
      <c r="L849" s="299"/>
      <c r="M849" s="299"/>
      <c r="N849" s="299"/>
      <c r="O849" s="299"/>
      <c r="P849" s="299"/>
      <c r="Q849" s="299"/>
      <c r="R849" s="299"/>
      <c r="S849" s="299"/>
      <c r="T849" s="299"/>
      <c r="U849" s="299"/>
      <c r="V849" s="299"/>
      <c r="W849" s="299"/>
      <c r="X849" s="299"/>
      <c r="Y849" s="299"/>
      <c r="Z849" s="299"/>
      <c r="AA849" s="299"/>
      <c r="AB849" s="299"/>
      <c r="AC849" s="299"/>
      <c r="AD849" s="299"/>
      <c r="AE849" s="299"/>
      <c r="AF849" s="299"/>
      <c r="AG849" s="299"/>
      <c r="AH849" s="299"/>
      <c r="AI849" s="299"/>
      <c r="AJ849" s="299"/>
      <c r="AK849" s="299"/>
      <c r="AL849" s="299"/>
      <c r="AM849" s="299"/>
      <c r="AN849" s="299"/>
      <c r="AO849" s="299"/>
      <c r="AP849" s="299"/>
      <c r="AQ849" s="299"/>
      <c r="AR849" s="299"/>
      <c r="AS849" s="299"/>
      <c r="AT849" s="299"/>
      <c r="AU849" s="299"/>
      <c r="AV849" s="299"/>
      <c r="AW849" s="299"/>
      <c r="AX849" s="299"/>
      <c r="AY849" s="299"/>
      <c r="AZ849" s="299"/>
      <c r="BA849" s="299"/>
      <c r="BB849" s="299"/>
      <c r="BC849" s="299"/>
      <c r="BD849" s="299"/>
      <c r="BE849" s="299"/>
      <c r="BF849" s="299"/>
      <c r="BG849" s="299"/>
      <c r="BH849" s="299"/>
      <c r="BI849" s="299"/>
      <c r="BJ849" s="299"/>
      <c r="BK849" s="299"/>
      <c r="BL849" s="299"/>
      <c r="BM849" s="299"/>
      <c r="BN849" s="299"/>
      <c r="BO849" s="299"/>
      <c r="BP849" s="299"/>
      <c r="BQ849" s="299"/>
      <c r="BR849" s="299"/>
      <c r="BS849" s="299"/>
      <c r="BT849" s="299"/>
      <c r="BU849" s="299"/>
      <c r="BV849" s="299"/>
      <c r="BW849" s="299"/>
      <c r="BX849" s="299"/>
      <c r="BY849" s="299"/>
      <c r="BZ849" s="299"/>
      <c r="CA849" s="299"/>
    </row>
    <row r="850" spans="1:79" x14ac:dyDescent="0.25">
      <c r="A850" s="299"/>
      <c r="B850" s="299"/>
      <c r="C850" s="299"/>
      <c r="D850" s="299"/>
      <c r="E850" s="299"/>
      <c r="F850" s="299"/>
      <c r="G850" s="299"/>
      <c r="H850" s="299"/>
      <c r="I850" s="299"/>
      <c r="J850" s="299"/>
      <c r="K850" s="299"/>
      <c r="L850" s="299"/>
      <c r="M850" s="299"/>
      <c r="N850" s="299"/>
      <c r="O850" s="299"/>
      <c r="P850" s="299"/>
      <c r="Q850" s="299"/>
      <c r="R850" s="299"/>
      <c r="S850" s="299"/>
      <c r="T850" s="299"/>
      <c r="U850" s="299"/>
      <c r="V850" s="299"/>
      <c r="W850" s="299"/>
      <c r="X850" s="299"/>
      <c r="Y850" s="299"/>
      <c r="Z850" s="299"/>
      <c r="AA850" s="299"/>
      <c r="AB850" s="299"/>
      <c r="AC850" s="299"/>
      <c r="AD850" s="299"/>
      <c r="AE850" s="299"/>
      <c r="AF850" s="299"/>
      <c r="AG850" s="299"/>
      <c r="AH850" s="299"/>
      <c r="AI850" s="299"/>
      <c r="AJ850" s="299"/>
      <c r="AK850" s="299"/>
      <c r="AL850" s="299"/>
      <c r="AM850" s="299"/>
      <c r="AN850" s="299"/>
      <c r="AO850" s="299"/>
      <c r="AP850" s="299"/>
      <c r="AQ850" s="299"/>
      <c r="AR850" s="299"/>
      <c r="AS850" s="299"/>
      <c r="AT850" s="299"/>
      <c r="AU850" s="299"/>
      <c r="AV850" s="299"/>
      <c r="AW850" s="299"/>
      <c r="AX850" s="299"/>
      <c r="AY850" s="299"/>
      <c r="AZ850" s="299"/>
      <c r="BA850" s="299"/>
      <c r="BB850" s="299"/>
      <c r="BC850" s="299"/>
      <c r="BD850" s="299"/>
      <c r="BE850" s="299"/>
      <c r="BF850" s="299"/>
      <c r="BG850" s="299"/>
      <c r="BH850" s="299"/>
      <c r="BI850" s="299"/>
      <c r="BJ850" s="299"/>
      <c r="BK850" s="299"/>
      <c r="BL850" s="299"/>
      <c r="BM850" s="299"/>
      <c r="BN850" s="299"/>
      <c r="BO850" s="299"/>
      <c r="BP850" s="299"/>
      <c r="BQ850" s="299"/>
      <c r="BR850" s="299"/>
      <c r="BS850" s="299"/>
      <c r="BT850" s="299"/>
      <c r="BU850" s="299"/>
      <c r="BV850" s="299"/>
      <c r="BW850" s="299"/>
      <c r="BX850" s="299"/>
      <c r="BY850" s="299"/>
      <c r="BZ850" s="299"/>
      <c r="CA850" s="299"/>
    </row>
    <row r="851" spans="1:79" x14ac:dyDescent="0.25">
      <c r="A851" s="299"/>
      <c r="B851" s="299"/>
      <c r="C851" s="299"/>
      <c r="D851" s="299"/>
      <c r="E851" s="299"/>
      <c r="F851" s="299"/>
      <c r="G851" s="299"/>
      <c r="H851" s="299"/>
      <c r="I851" s="299"/>
      <c r="J851" s="299"/>
      <c r="K851" s="299"/>
      <c r="L851" s="299"/>
      <c r="M851" s="299"/>
      <c r="N851" s="299"/>
      <c r="O851" s="299"/>
      <c r="P851" s="299"/>
      <c r="Q851" s="299"/>
      <c r="R851" s="299"/>
      <c r="S851" s="299"/>
      <c r="T851" s="299"/>
      <c r="U851" s="299"/>
      <c r="V851" s="299"/>
      <c r="W851" s="299"/>
      <c r="X851" s="299"/>
      <c r="Y851" s="299"/>
      <c r="Z851" s="299"/>
      <c r="AA851" s="299"/>
      <c r="AB851" s="299"/>
      <c r="AC851" s="299"/>
      <c r="AD851" s="299"/>
      <c r="AE851" s="299"/>
      <c r="AF851" s="299"/>
      <c r="AG851" s="299"/>
      <c r="AH851" s="299"/>
      <c r="AI851" s="299"/>
      <c r="AJ851" s="299"/>
      <c r="AK851" s="299"/>
      <c r="AL851" s="299"/>
      <c r="AM851" s="299"/>
      <c r="AN851" s="299"/>
      <c r="AO851" s="299"/>
      <c r="AP851" s="299"/>
      <c r="AQ851" s="299"/>
      <c r="AR851" s="299"/>
      <c r="AS851" s="299"/>
      <c r="AT851" s="299"/>
      <c r="AU851" s="299"/>
      <c r="AV851" s="299"/>
      <c r="AW851" s="299"/>
      <c r="AX851" s="299"/>
      <c r="AY851" s="299"/>
      <c r="AZ851" s="299"/>
      <c r="BA851" s="299"/>
      <c r="BB851" s="299"/>
      <c r="BC851" s="299"/>
      <c r="BD851" s="299"/>
      <c r="BE851" s="299"/>
      <c r="BF851" s="299"/>
      <c r="BG851" s="299"/>
      <c r="BH851" s="299"/>
      <c r="BI851" s="299"/>
      <c r="BJ851" s="299"/>
      <c r="BK851" s="299"/>
      <c r="BL851" s="299"/>
      <c r="BM851" s="299"/>
      <c r="BN851" s="299"/>
      <c r="BO851" s="299"/>
      <c r="BP851" s="299"/>
      <c r="BQ851" s="299"/>
      <c r="BR851" s="299"/>
      <c r="BS851" s="299"/>
      <c r="BT851" s="299"/>
      <c r="BU851" s="299"/>
      <c r="BV851" s="299"/>
      <c r="BW851" s="299"/>
      <c r="BX851" s="299"/>
      <c r="BY851" s="299"/>
      <c r="BZ851" s="299"/>
      <c r="CA851" s="299"/>
    </row>
    <row r="852" spans="1:79" x14ac:dyDescent="0.25">
      <c r="A852" s="299"/>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299"/>
      <c r="AE852" s="299"/>
      <c r="AF852" s="299"/>
      <c r="AG852" s="299"/>
      <c r="AH852" s="299"/>
      <c r="AI852" s="299"/>
      <c r="AJ852" s="299"/>
      <c r="AK852" s="299"/>
      <c r="AL852" s="299"/>
      <c r="AM852" s="299"/>
      <c r="AN852" s="299"/>
      <c r="AO852" s="299"/>
      <c r="AP852" s="299"/>
      <c r="AQ852" s="299"/>
      <c r="AR852" s="299"/>
      <c r="AS852" s="299"/>
      <c r="AT852" s="299"/>
      <c r="AU852" s="299"/>
      <c r="AV852" s="299"/>
      <c r="AW852" s="299"/>
      <c r="AX852" s="299"/>
      <c r="AY852" s="299"/>
      <c r="AZ852" s="299"/>
      <c r="BA852" s="299"/>
      <c r="BB852" s="299"/>
      <c r="BC852" s="299"/>
      <c r="BD852" s="299"/>
      <c r="BE852" s="299"/>
      <c r="BF852" s="299"/>
      <c r="BG852" s="299"/>
      <c r="BH852" s="299"/>
      <c r="BI852" s="299"/>
      <c r="BJ852" s="299"/>
      <c r="BK852" s="299"/>
      <c r="BL852" s="299"/>
      <c r="BM852" s="299"/>
      <c r="BN852" s="299"/>
      <c r="BO852" s="299"/>
      <c r="BP852" s="299"/>
      <c r="BQ852" s="299"/>
      <c r="BR852" s="299"/>
      <c r="BS852" s="299"/>
      <c r="BT852" s="299"/>
      <c r="BU852" s="299"/>
      <c r="BV852" s="299"/>
      <c r="BW852" s="299"/>
      <c r="BX852" s="299"/>
      <c r="BY852" s="299"/>
      <c r="BZ852" s="299"/>
      <c r="CA852" s="299"/>
    </row>
    <row r="853" spans="1:79" x14ac:dyDescent="0.25">
      <c r="A853" s="299"/>
      <c r="B853" s="299"/>
      <c r="C853" s="299"/>
      <c r="D853" s="299"/>
      <c r="E853" s="299"/>
      <c r="F853" s="299"/>
      <c r="G853" s="299"/>
      <c r="H853" s="299"/>
      <c r="I853" s="299"/>
      <c r="J853" s="299"/>
      <c r="K853" s="299"/>
      <c r="L853" s="299"/>
      <c r="M853" s="299"/>
      <c r="N853" s="299"/>
      <c r="O853" s="299"/>
      <c r="P853" s="299"/>
      <c r="Q853" s="299"/>
      <c r="R853" s="299"/>
      <c r="S853" s="299"/>
      <c r="T853" s="299"/>
      <c r="U853" s="299"/>
      <c r="V853" s="299"/>
      <c r="W853" s="299"/>
      <c r="X853" s="299"/>
      <c r="Y853" s="299"/>
      <c r="Z853" s="299"/>
      <c r="AA853" s="299"/>
      <c r="AB853" s="299"/>
      <c r="AC853" s="299"/>
      <c r="AD853" s="299"/>
      <c r="AE853" s="299"/>
      <c r="AF853" s="299"/>
      <c r="AG853" s="299"/>
      <c r="AH853" s="299"/>
      <c r="AI853" s="299"/>
      <c r="AJ853" s="299"/>
      <c r="AK853" s="299"/>
      <c r="AL853" s="299"/>
      <c r="AM853" s="299"/>
      <c r="AN853" s="299"/>
      <c r="AO853" s="299"/>
      <c r="AP853" s="299"/>
      <c r="AQ853" s="299"/>
      <c r="AR853" s="299"/>
      <c r="AS853" s="299"/>
      <c r="AT853" s="299"/>
      <c r="AU853" s="299"/>
      <c r="AV853" s="299"/>
      <c r="AW853" s="299"/>
      <c r="AX853" s="299"/>
      <c r="AY853" s="299"/>
      <c r="AZ853" s="299"/>
      <c r="BA853" s="299"/>
      <c r="BB853" s="299"/>
      <c r="BC853" s="299"/>
      <c r="BD853" s="299"/>
      <c r="BE853" s="299"/>
      <c r="BF853" s="299"/>
      <c r="BG853" s="299"/>
      <c r="BH853" s="299"/>
      <c r="BI853" s="299"/>
      <c r="BJ853" s="299"/>
      <c r="BK853" s="299"/>
      <c r="BL853" s="299"/>
      <c r="BM853" s="299"/>
      <c r="BN853" s="299"/>
      <c r="BO853" s="299"/>
      <c r="BP853" s="299"/>
      <c r="BQ853" s="299"/>
      <c r="BR853" s="299"/>
      <c r="BS853" s="299"/>
      <c r="BT853" s="299"/>
      <c r="BU853" s="299"/>
      <c r="BV853" s="299"/>
      <c r="BW853" s="299"/>
      <c r="BX853" s="299"/>
      <c r="BY853" s="299"/>
      <c r="BZ853" s="299"/>
      <c r="CA853" s="299"/>
    </row>
    <row r="854" spans="1:79" x14ac:dyDescent="0.25">
      <c r="A854" s="299"/>
      <c r="B854" s="299"/>
      <c r="C854" s="299"/>
      <c r="D854" s="299"/>
      <c r="E854" s="299"/>
      <c r="F854" s="299"/>
      <c r="G854" s="299"/>
      <c r="H854" s="299"/>
      <c r="I854" s="299"/>
      <c r="J854" s="299"/>
      <c r="K854" s="299"/>
      <c r="L854" s="299"/>
      <c r="M854" s="299"/>
      <c r="N854" s="299"/>
      <c r="O854" s="299"/>
      <c r="P854" s="299"/>
      <c r="Q854" s="299"/>
      <c r="R854" s="299"/>
      <c r="S854" s="299"/>
      <c r="T854" s="299"/>
      <c r="U854" s="299"/>
      <c r="V854" s="299"/>
      <c r="W854" s="299"/>
      <c r="X854" s="299"/>
      <c r="Y854" s="299"/>
      <c r="Z854" s="299"/>
      <c r="AA854" s="299"/>
      <c r="AB854" s="299"/>
      <c r="AC854" s="299"/>
      <c r="AD854" s="299"/>
      <c r="AE854" s="299"/>
      <c r="AF854" s="299"/>
      <c r="AG854" s="299"/>
      <c r="AH854" s="299"/>
      <c r="AI854" s="299"/>
      <c r="AJ854" s="299"/>
      <c r="AK854" s="299"/>
      <c r="AL854" s="299"/>
      <c r="AM854" s="299"/>
      <c r="AN854" s="299"/>
      <c r="AO854" s="299"/>
      <c r="AP854" s="299"/>
      <c r="AQ854" s="299"/>
      <c r="AR854" s="299"/>
      <c r="AS854" s="299"/>
      <c r="AT854" s="299"/>
      <c r="AU854" s="299"/>
      <c r="AV854" s="299"/>
      <c r="AW854" s="299"/>
      <c r="AX854" s="299"/>
      <c r="AY854" s="299"/>
      <c r="AZ854" s="299"/>
      <c r="BA854" s="299"/>
      <c r="BB854" s="299"/>
      <c r="BC854" s="299"/>
      <c r="BD854" s="299"/>
      <c r="BE854" s="299"/>
      <c r="BF854" s="299"/>
      <c r="BG854" s="299"/>
      <c r="BH854" s="299"/>
      <c r="BI854" s="299"/>
      <c r="BJ854" s="299"/>
      <c r="BK854" s="299"/>
      <c r="BL854" s="299"/>
      <c r="BM854" s="299"/>
      <c r="BN854" s="299"/>
      <c r="BO854" s="299"/>
      <c r="BP854" s="299"/>
      <c r="BQ854" s="299"/>
      <c r="BR854" s="299"/>
      <c r="BS854" s="299"/>
      <c r="BT854" s="299"/>
      <c r="BU854" s="299"/>
      <c r="BV854" s="299"/>
      <c r="BW854" s="299"/>
      <c r="BX854" s="299"/>
      <c r="BY854" s="299"/>
      <c r="BZ854" s="299"/>
      <c r="CA854" s="299"/>
    </row>
    <row r="855" spans="1:79" x14ac:dyDescent="0.25">
      <c r="A855" s="299"/>
      <c r="B855" s="299"/>
      <c r="C855" s="299"/>
      <c r="D855" s="299"/>
      <c r="E855" s="299"/>
      <c r="F855" s="299"/>
      <c r="G855" s="299"/>
      <c r="H855" s="299"/>
      <c r="I855" s="299"/>
      <c r="J855" s="299"/>
      <c r="K855" s="299"/>
      <c r="L855" s="299"/>
      <c r="M855" s="299"/>
      <c r="N855" s="299"/>
      <c r="O855" s="299"/>
      <c r="P855" s="299"/>
      <c r="Q855" s="299"/>
      <c r="R855" s="299"/>
      <c r="S855" s="299"/>
      <c r="T855" s="299"/>
      <c r="U855" s="299"/>
      <c r="V855" s="299"/>
      <c r="W855" s="299"/>
      <c r="X855" s="299"/>
      <c r="Y855" s="299"/>
      <c r="Z855" s="299"/>
      <c r="AA855" s="299"/>
      <c r="AB855" s="299"/>
      <c r="AC855" s="299"/>
      <c r="AD855" s="299"/>
      <c r="AE855" s="299"/>
      <c r="AF855" s="299"/>
      <c r="AG855" s="299"/>
      <c r="AH855" s="299"/>
      <c r="AI855" s="299"/>
      <c r="AJ855" s="299"/>
      <c r="AK855" s="299"/>
      <c r="AL855" s="299"/>
      <c r="AM855" s="299"/>
      <c r="AN855" s="299"/>
      <c r="AO855" s="299"/>
      <c r="AP855" s="299"/>
      <c r="AQ855" s="299"/>
      <c r="AR855" s="299"/>
      <c r="AS855" s="299"/>
      <c r="AT855" s="299"/>
      <c r="AU855" s="299"/>
      <c r="AV855" s="299"/>
      <c r="AW855" s="299"/>
      <c r="AX855" s="299"/>
      <c r="AY855" s="299"/>
      <c r="AZ855" s="299"/>
      <c r="BA855" s="299"/>
      <c r="BB855" s="299"/>
      <c r="BC855" s="299"/>
      <c r="BD855" s="299"/>
      <c r="BE855" s="299"/>
      <c r="BF855" s="299"/>
      <c r="BG855" s="299"/>
      <c r="BH855" s="299"/>
      <c r="BI855" s="299"/>
      <c r="BJ855" s="299"/>
      <c r="BK855" s="299"/>
      <c r="BL855" s="299"/>
      <c r="BM855" s="299"/>
      <c r="BN855" s="299"/>
      <c r="BO855" s="299"/>
      <c r="BP855" s="299"/>
      <c r="BQ855" s="299"/>
      <c r="BR855" s="299"/>
      <c r="BS855" s="299"/>
      <c r="BT855" s="299"/>
      <c r="BU855" s="299"/>
      <c r="BV855" s="299"/>
      <c r="BW855" s="299"/>
      <c r="BX855" s="299"/>
      <c r="BY855" s="299"/>
      <c r="BZ855" s="299"/>
      <c r="CA855" s="299"/>
    </row>
    <row r="856" spans="1:79" x14ac:dyDescent="0.25">
      <c r="A856" s="299"/>
      <c r="B856" s="299"/>
      <c r="C856" s="299"/>
      <c r="D856" s="299"/>
      <c r="E856" s="299"/>
      <c r="F856" s="299"/>
      <c r="G856" s="299"/>
      <c r="H856" s="299"/>
      <c r="I856" s="299"/>
      <c r="J856" s="299"/>
      <c r="K856" s="299"/>
      <c r="L856" s="299"/>
      <c r="M856" s="299"/>
      <c r="N856" s="299"/>
      <c r="O856" s="299"/>
      <c r="P856" s="299"/>
      <c r="Q856" s="299"/>
      <c r="R856" s="299"/>
      <c r="S856" s="299"/>
      <c r="T856" s="299"/>
      <c r="U856" s="299"/>
      <c r="V856" s="299"/>
      <c r="W856" s="299"/>
      <c r="X856" s="299"/>
      <c r="Y856" s="299"/>
      <c r="Z856" s="299"/>
      <c r="AA856" s="299"/>
      <c r="AB856" s="299"/>
      <c r="AC856" s="299"/>
      <c r="AD856" s="299"/>
      <c r="AE856" s="299"/>
      <c r="AF856" s="299"/>
      <c r="AG856" s="299"/>
      <c r="AH856" s="299"/>
      <c r="AI856" s="299"/>
      <c r="AJ856" s="299"/>
      <c r="AK856" s="299"/>
      <c r="AL856" s="299"/>
      <c r="AM856" s="299"/>
      <c r="AN856" s="299"/>
      <c r="AO856" s="299"/>
      <c r="AP856" s="299"/>
      <c r="AQ856" s="299"/>
      <c r="AR856" s="299"/>
      <c r="AS856" s="299"/>
      <c r="AT856" s="299"/>
      <c r="AU856" s="299"/>
      <c r="AV856" s="299"/>
      <c r="AW856" s="299"/>
      <c r="AX856" s="299"/>
      <c r="AY856" s="299"/>
      <c r="AZ856" s="299"/>
      <c r="BA856" s="299"/>
      <c r="BB856" s="299"/>
      <c r="BC856" s="299"/>
      <c r="BD856" s="299"/>
      <c r="BE856" s="299"/>
      <c r="BF856" s="299"/>
      <c r="BG856" s="299"/>
      <c r="BH856" s="299"/>
      <c r="BI856" s="299"/>
      <c r="BJ856" s="299"/>
      <c r="BK856" s="299"/>
      <c r="BL856" s="299"/>
      <c r="BM856" s="299"/>
      <c r="BN856" s="299"/>
      <c r="BO856" s="299"/>
      <c r="BP856" s="299"/>
      <c r="BQ856" s="299"/>
      <c r="BR856" s="299"/>
      <c r="BS856" s="299"/>
      <c r="BT856" s="299"/>
      <c r="BU856" s="299"/>
      <c r="BV856" s="299"/>
      <c r="BW856" s="299"/>
      <c r="BX856" s="299"/>
      <c r="BY856" s="299"/>
      <c r="BZ856" s="299"/>
      <c r="CA856" s="299"/>
    </row>
    <row r="857" spans="1:79" x14ac:dyDescent="0.25">
      <c r="A857" s="299"/>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299"/>
      <c r="AE857" s="299"/>
      <c r="AF857" s="299"/>
      <c r="AG857" s="299"/>
      <c r="AH857" s="299"/>
      <c r="AI857" s="299"/>
      <c r="AJ857" s="299"/>
      <c r="AK857" s="299"/>
      <c r="AL857" s="299"/>
      <c r="AM857" s="299"/>
      <c r="AN857" s="299"/>
      <c r="AO857" s="299"/>
      <c r="AP857" s="299"/>
      <c r="AQ857" s="299"/>
      <c r="AR857" s="299"/>
      <c r="AS857" s="299"/>
      <c r="AT857" s="299"/>
      <c r="AU857" s="299"/>
      <c r="AV857" s="299"/>
      <c r="AW857" s="299"/>
      <c r="AX857" s="299"/>
      <c r="AY857" s="299"/>
      <c r="AZ857" s="299"/>
      <c r="BA857" s="299"/>
      <c r="BB857" s="299"/>
      <c r="BC857" s="299"/>
      <c r="BD857" s="299"/>
      <c r="BE857" s="299"/>
      <c r="BF857" s="299"/>
      <c r="BG857" s="299"/>
      <c r="BH857" s="299"/>
      <c r="BI857" s="299"/>
      <c r="BJ857" s="299"/>
      <c r="BK857" s="299"/>
      <c r="BL857" s="299"/>
      <c r="BM857" s="299"/>
      <c r="BN857" s="299"/>
      <c r="BO857" s="299"/>
      <c r="BP857" s="299"/>
      <c r="BQ857" s="299"/>
      <c r="BR857" s="299"/>
      <c r="BS857" s="299"/>
      <c r="BT857" s="299"/>
      <c r="BU857" s="299"/>
      <c r="BV857" s="299"/>
      <c r="BW857" s="299"/>
      <c r="BX857" s="299"/>
      <c r="BY857" s="299"/>
      <c r="BZ857" s="299"/>
      <c r="CA857" s="299"/>
    </row>
    <row r="858" spans="1:79" x14ac:dyDescent="0.25">
      <c r="A858" s="299"/>
      <c r="B858" s="299"/>
      <c r="C858" s="299"/>
      <c r="D858" s="299"/>
      <c r="E858" s="299"/>
      <c r="F858" s="299"/>
      <c r="G858" s="299"/>
      <c r="H858" s="299"/>
      <c r="I858" s="299"/>
      <c r="J858" s="299"/>
      <c r="K858" s="299"/>
      <c r="L858" s="299"/>
      <c r="M858" s="299"/>
      <c r="N858" s="299"/>
      <c r="O858" s="299"/>
      <c r="P858" s="299"/>
      <c r="Q858" s="299"/>
      <c r="R858" s="299"/>
      <c r="S858" s="299"/>
      <c r="T858" s="299"/>
      <c r="U858" s="299"/>
      <c r="V858" s="299"/>
      <c r="W858" s="299"/>
      <c r="X858" s="299"/>
      <c r="Y858" s="299"/>
      <c r="Z858" s="299"/>
      <c r="AA858" s="299"/>
      <c r="AB858" s="299"/>
      <c r="AC858" s="299"/>
      <c r="AD858" s="299"/>
      <c r="AE858" s="299"/>
      <c r="AF858" s="299"/>
      <c r="AG858" s="299"/>
      <c r="AH858" s="299"/>
      <c r="AI858" s="299"/>
      <c r="AJ858" s="299"/>
      <c r="AK858" s="299"/>
      <c r="AL858" s="299"/>
      <c r="AM858" s="299"/>
      <c r="AN858" s="299"/>
      <c r="AO858" s="299"/>
      <c r="AP858" s="299"/>
      <c r="AQ858" s="299"/>
      <c r="AR858" s="299"/>
      <c r="AS858" s="299"/>
      <c r="AT858" s="299"/>
      <c r="AU858" s="299"/>
      <c r="AV858" s="299"/>
      <c r="AW858" s="299"/>
      <c r="AX858" s="299"/>
      <c r="AY858" s="299"/>
      <c r="AZ858" s="299"/>
      <c r="BA858" s="299"/>
      <c r="BB858" s="299"/>
      <c r="BC858" s="299"/>
      <c r="BD858" s="299"/>
      <c r="BE858" s="299"/>
      <c r="BF858" s="299"/>
      <c r="BG858" s="299"/>
      <c r="BH858" s="299"/>
      <c r="BI858" s="299"/>
      <c r="BJ858" s="299"/>
      <c r="BK858" s="299"/>
      <c r="BL858" s="299"/>
      <c r="BM858" s="299"/>
      <c r="BN858" s="299"/>
      <c r="BO858" s="299"/>
      <c r="BP858" s="299"/>
      <c r="BQ858" s="299"/>
      <c r="BR858" s="299"/>
      <c r="BS858" s="299"/>
      <c r="BT858" s="299"/>
      <c r="BU858" s="299"/>
      <c r="BV858" s="299"/>
      <c r="BW858" s="299"/>
      <c r="BX858" s="299"/>
      <c r="BY858" s="299"/>
      <c r="BZ858" s="299"/>
      <c r="CA858" s="299"/>
    </row>
  </sheetData>
  <mergeCells count="8">
    <mergeCell ref="R18:R20"/>
    <mergeCell ref="R28:R29"/>
    <mergeCell ref="R31:R33"/>
    <mergeCell ref="I27:J27"/>
    <mergeCell ref="L27:M27"/>
    <mergeCell ref="O27:P27"/>
    <mergeCell ref="L21:M21"/>
    <mergeCell ref="O21:P21"/>
  </mergeCells>
  <conditionalFormatting sqref="A23:B23">
    <cfRule type="cellIs" dxfId="0" priority="1" operator="greaterThan">
      <formula>0.8</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N380"/>
  <sheetViews>
    <sheetView zoomScaleNormal="100" workbookViewId="0">
      <selection sqref="A1:F1"/>
    </sheetView>
  </sheetViews>
  <sheetFormatPr defaultRowHeight="15" x14ac:dyDescent="0.25"/>
  <cols>
    <col min="1" max="1" width="37.85546875" style="301" customWidth="1"/>
    <col min="2" max="6" width="35.28515625" style="313" customWidth="1"/>
    <col min="7" max="7" width="26.28515625" style="313" customWidth="1"/>
    <col min="8" max="10" width="26.28515625" style="313" hidden="1" customWidth="1"/>
    <col min="11" max="11" width="10" style="313" customWidth="1"/>
    <col min="12" max="12" width="101.28515625" style="301" customWidth="1"/>
    <col min="13" max="17" width="12.85546875" style="313" customWidth="1"/>
    <col min="18" max="27" width="12.7109375" style="313" customWidth="1"/>
    <col min="28" max="35" width="19.28515625" style="313" customWidth="1"/>
    <col min="36" max="36" width="9.140625" style="313" customWidth="1"/>
    <col min="37" max="37" width="35.85546875" style="313" customWidth="1"/>
    <col min="38" max="38" width="12.85546875" style="313" customWidth="1"/>
    <col min="39" max="39" width="30.85546875" style="313" customWidth="1"/>
    <col min="40" max="40" width="18" style="313" customWidth="1"/>
    <col min="41" max="41" width="29.5703125" style="313" customWidth="1"/>
    <col min="42" max="43" width="18.28515625" style="313" customWidth="1"/>
    <col min="44" max="46" width="18" style="313" customWidth="1"/>
    <col min="47" max="47" width="9.140625" style="313" customWidth="1"/>
    <col min="48" max="54" width="18.140625" style="313" customWidth="1"/>
    <col min="55" max="55" width="9.140625" style="313" customWidth="1"/>
    <col min="56" max="56" width="22.5703125" style="313" customWidth="1"/>
    <col min="57" max="58" width="9.140625" style="313" customWidth="1"/>
    <col min="59" max="59" width="24.85546875" style="313" customWidth="1"/>
    <col min="60" max="60" width="9.140625" style="313" customWidth="1"/>
    <col min="61" max="61" width="20.5703125" style="313" customWidth="1"/>
    <col min="62" max="62" width="26.85546875" style="313" customWidth="1"/>
    <col min="63" max="63" width="9.140625" style="313" customWidth="1"/>
    <col min="64" max="64" width="24.140625" style="313" customWidth="1"/>
    <col min="65" max="65" width="23.5703125" style="313" customWidth="1"/>
    <col min="66" max="69" width="9.140625" style="313" customWidth="1"/>
    <col min="70" max="16384" width="9.140625" style="313"/>
  </cols>
  <sheetData>
    <row r="1" spans="1:144" ht="42" customHeight="1" x14ac:dyDescent="0.25">
      <c r="A1" s="962" t="s">
        <v>28</v>
      </c>
      <c r="B1" s="962"/>
      <c r="C1" s="962"/>
      <c r="D1" s="962"/>
      <c r="E1" s="962"/>
      <c r="F1" s="962"/>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299"/>
      <c r="AS1" s="299"/>
      <c r="AT1" s="299"/>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BX1" s="299"/>
      <c r="BY1" s="299"/>
      <c r="BZ1" s="299"/>
      <c r="CA1" s="299"/>
      <c r="CB1" s="299"/>
      <c r="CC1" s="299"/>
      <c r="CD1" s="299"/>
      <c r="CE1" s="299"/>
      <c r="CF1" s="299"/>
      <c r="CG1" s="299"/>
      <c r="CH1" s="299"/>
      <c r="CI1" s="299"/>
      <c r="CJ1" s="299"/>
      <c r="CK1" s="299"/>
      <c r="CL1" s="299"/>
      <c r="CM1" s="299"/>
      <c r="CN1" s="299"/>
      <c r="CO1" s="299"/>
      <c r="CP1" s="299"/>
      <c r="CQ1" s="299"/>
      <c r="CR1" s="299"/>
      <c r="CS1" s="299"/>
      <c r="CT1" s="299"/>
      <c r="CU1" s="299"/>
      <c r="CV1" s="299"/>
      <c r="CW1" s="299"/>
      <c r="CX1" s="299"/>
      <c r="CY1" s="299"/>
      <c r="CZ1" s="299"/>
      <c r="DA1" s="299"/>
      <c r="DB1" s="299"/>
      <c r="DC1" s="299"/>
      <c r="DD1" s="299"/>
      <c r="DE1" s="299"/>
      <c r="DF1" s="299"/>
      <c r="DG1" s="299"/>
      <c r="DH1" s="299"/>
      <c r="DI1" s="299"/>
      <c r="DJ1" s="299"/>
      <c r="DK1" s="299"/>
      <c r="DL1" s="299"/>
      <c r="DM1" s="299"/>
      <c r="DN1" s="299"/>
      <c r="DO1" s="299"/>
      <c r="DP1" s="299"/>
      <c r="DQ1" s="299"/>
      <c r="DR1" s="299"/>
      <c r="DS1" s="299"/>
      <c r="DT1" s="299"/>
      <c r="DU1" s="299"/>
      <c r="DV1" s="299"/>
      <c r="DW1" s="299"/>
      <c r="DX1" s="299"/>
      <c r="DY1" s="299"/>
      <c r="DZ1" s="299"/>
      <c r="EA1" s="299"/>
      <c r="EB1" s="299"/>
      <c r="EC1" s="299"/>
      <c r="ED1" s="299"/>
      <c r="EE1" s="299"/>
      <c r="EF1" s="299"/>
      <c r="EG1" s="299"/>
      <c r="EH1" s="299"/>
      <c r="EI1" s="299"/>
      <c r="EJ1" s="299"/>
      <c r="EK1" s="299"/>
      <c r="EL1" s="299"/>
      <c r="EM1" s="299"/>
      <c r="EN1" s="299"/>
    </row>
    <row r="2" spans="1:144" x14ac:dyDescent="0.25">
      <c r="C2" s="303"/>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c r="AK2" s="299"/>
      <c r="AL2" s="299"/>
      <c r="AM2" s="299"/>
      <c r="AN2" s="299"/>
      <c r="AO2" s="299"/>
      <c r="AP2" s="299"/>
      <c r="AQ2" s="299"/>
      <c r="AR2" s="299"/>
      <c r="AS2" s="299"/>
      <c r="AT2" s="299"/>
      <c r="AU2" s="299"/>
      <c r="AV2" s="299"/>
      <c r="AW2" s="299"/>
      <c r="AX2" s="299"/>
      <c r="AY2" s="299"/>
      <c r="AZ2" s="299"/>
      <c r="BA2" s="299"/>
      <c r="BB2" s="299"/>
      <c r="BC2" s="299"/>
      <c r="BD2" s="299"/>
      <c r="BE2" s="299"/>
      <c r="BF2" s="299"/>
      <c r="BG2" s="299"/>
      <c r="BH2" s="299"/>
      <c r="BI2" s="299"/>
      <c r="BJ2" s="299"/>
      <c r="BK2" s="299"/>
      <c r="BL2" s="299"/>
      <c r="BM2" s="299"/>
      <c r="BN2" s="299"/>
      <c r="BO2" s="299"/>
      <c r="BP2" s="299"/>
      <c r="BQ2" s="299"/>
      <c r="BR2" s="299"/>
      <c r="BS2" s="299"/>
      <c r="BT2" s="299"/>
      <c r="BU2" s="299"/>
      <c r="BV2" s="299"/>
      <c r="BW2" s="299"/>
      <c r="BX2" s="299"/>
      <c r="BY2" s="299"/>
      <c r="BZ2" s="299"/>
      <c r="CA2" s="299"/>
      <c r="CB2" s="299"/>
      <c r="CC2" s="299"/>
      <c r="CD2" s="299"/>
      <c r="CE2" s="299"/>
      <c r="CF2" s="299"/>
      <c r="CG2" s="299"/>
      <c r="CH2" s="299"/>
      <c r="CI2" s="299"/>
      <c r="CJ2" s="299"/>
      <c r="CK2" s="299"/>
      <c r="CL2" s="299"/>
      <c r="CM2" s="299"/>
      <c r="CN2" s="299"/>
      <c r="CO2" s="299"/>
      <c r="CP2" s="299"/>
      <c r="CQ2" s="299"/>
      <c r="CR2" s="299"/>
      <c r="CS2" s="299"/>
      <c r="CT2" s="299"/>
      <c r="CU2" s="299"/>
      <c r="CV2" s="299"/>
      <c r="CW2" s="299"/>
      <c r="CX2" s="299"/>
      <c r="CY2" s="299"/>
      <c r="CZ2" s="299"/>
      <c r="DA2" s="299"/>
      <c r="DB2" s="299"/>
      <c r="DC2" s="299"/>
      <c r="DD2" s="299"/>
      <c r="DE2" s="299"/>
      <c r="DF2" s="299"/>
      <c r="DG2" s="299"/>
      <c r="DH2" s="299"/>
      <c r="DI2" s="299"/>
      <c r="DJ2" s="299"/>
      <c r="DK2" s="299"/>
      <c r="DL2" s="299"/>
      <c r="DM2" s="299"/>
      <c r="DN2" s="299"/>
      <c r="DO2" s="299"/>
      <c r="DP2" s="299"/>
      <c r="DQ2" s="299"/>
      <c r="DR2" s="299"/>
      <c r="DS2" s="299"/>
      <c r="DT2" s="299"/>
      <c r="DU2" s="299"/>
      <c r="DV2" s="299"/>
      <c r="DW2" s="299"/>
      <c r="DX2" s="299"/>
      <c r="DY2" s="299"/>
      <c r="DZ2" s="299"/>
      <c r="EA2" s="299"/>
      <c r="EB2" s="299"/>
      <c r="EC2" s="299"/>
      <c r="ED2" s="299"/>
      <c r="EE2" s="299"/>
      <c r="EF2" s="299"/>
      <c r="EG2" s="299"/>
      <c r="EH2" s="299"/>
      <c r="EI2" s="299"/>
      <c r="EJ2" s="299"/>
      <c r="EK2" s="299"/>
      <c r="EL2" s="299"/>
      <c r="EM2" s="299"/>
      <c r="EN2" s="299"/>
    </row>
    <row r="3" spans="1:144" ht="18" customHeight="1" x14ac:dyDescent="0.25">
      <c r="A3" s="301" t="s">
        <v>3</v>
      </c>
      <c r="B3" s="323" t="s">
        <v>805</v>
      </c>
      <c r="C3" s="303"/>
      <c r="L3" s="299"/>
      <c r="M3" s="299"/>
      <c r="N3" s="299"/>
      <c r="O3" s="299"/>
      <c r="P3" s="299"/>
      <c r="Q3" s="299"/>
      <c r="R3" s="299"/>
      <c r="S3" s="299"/>
      <c r="T3" s="299"/>
      <c r="U3" s="299"/>
      <c r="V3" s="299"/>
      <c r="W3" s="299"/>
      <c r="X3" s="299"/>
      <c r="Y3" s="299"/>
      <c r="Z3" s="299"/>
      <c r="AA3" s="299"/>
      <c r="AB3" s="299"/>
      <c r="AC3" s="299"/>
      <c r="AD3" s="299"/>
      <c r="AE3" s="299"/>
      <c r="AF3" s="299"/>
      <c r="AG3" s="299"/>
      <c r="AH3" s="299"/>
      <c r="AI3" s="299"/>
      <c r="AJ3" s="299"/>
      <c r="AK3" s="299"/>
      <c r="AL3" s="299"/>
      <c r="AM3" s="299"/>
      <c r="AN3" s="299"/>
      <c r="AO3" s="299"/>
      <c r="AP3" s="299"/>
      <c r="AQ3" s="299"/>
      <c r="AR3" s="299"/>
      <c r="AS3" s="299"/>
      <c r="AT3" s="299"/>
      <c r="AU3" s="299"/>
      <c r="AV3" s="299"/>
      <c r="AW3" s="299"/>
      <c r="AX3" s="299"/>
      <c r="AY3" s="299"/>
      <c r="AZ3" s="299"/>
      <c r="BA3" s="299"/>
      <c r="BB3" s="299"/>
      <c r="BC3" s="299"/>
      <c r="BD3" s="299"/>
      <c r="BE3" s="299"/>
      <c r="BF3" s="299"/>
      <c r="BG3" s="299"/>
      <c r="BH3" s="299"/>
      <c r="BI3" s="299"/>
      <c r="BJ3" s="299"/>
      <c r="BK3" s="299"/>
      <c r="BL3" s="299"/>
      <c r="BM3" s="299"/>
      <c r="BN3" s="299"/>
      <c r="BO3" s="299"/>
      <c r="BP3" s="299"/>
      <c r="BQ3" s="299"/>
      <c r="BR3" s="299"/>
      <c r="BS3" s="299"/>
      <c r="BT3" s="299"/>
      <c r="BU3" s="299"/>
      <c r="BV3" s="299"/>
      <c r="BW3" s="299"/>
      <c r="BX3" s="299"/>
      <c r="BY3" s="299"/>
      <c r="BZ3" s="299"/>
      <c r="CA3" s="299"/>
      <c r="CB3" s="299"/>
      <c r="CC3" s="299"/>
      <c r="CD3" s="299"/>
      <c r="CE3" s="299"/>
      <c r="CF3" s="299"/>
      <c r="CG3" s="299"/>
      <c r="CH3" s="299"/>
      <c r="CI3" s="299"/>
      <c r="CJ3" s="299"/>
      <c r="CK3" s="299"/>
      <c r="CL3" s="299"/>
      <c r="CM3" s="299"/>
      <c r="CN3" s="299"/>
      <c r="CO3" s="299"/>
      <c r="CP3" s="299"/>
      <c r="CQ3" s="299"/>
      <c r="CR3" s="299"/>
      <c r="CS3" s="299"/>
      <c r="CT3" s="299"/>
      <c r="CU3" s="299"/>
      <c r="CV3" s="299"/>
      <c r="CW3" s="299"/>
      <c r="CX3" s="299"/>
      <c r="CY3" s="299"/>
      <c r="CZ3" s="299"/>
      <c r="DA3" s="299"/>
      <c r="DB3" s="299"/>
      <c r="DC3" s="299"/>
      <c r="DD3" s="299"/>
      <c r="DE3" s="299"/>
      <c r="DF3" s="299"/>
      <c r="DG3" s="299"/>
      <c r="DH3" s="299"/>
      <c r="DI3" s="299"/>
      <c r="DJ3" s="299"/>
      <c r="DK3" s="299"/>
      <c r="DL3" s="299"/>
      <c r="DM3" s="299"/>
      <c r="DN3" s="299"/>
      <c r="DO3" s="299"/>
      <c r="DP3" s="299"/>
      <c r="DQ3" s="299"/>
      <c r="DR3" s="299"/>
      <c r="DS3" s="299"/>
      <c r="DT3" s="299"/>
      <c r="DU3" s="299"/>
      <c r="DV3" s="299"/>
      <c r="DW3" s="299"/>
      <c r="DX3" s="299"/>
      <c r="DY3" s="299"/>
      <c r="DZ3" s="299"/>
      <c r="EA3" s="299"/>
      <c r="EB3" s="299"/>
      <c r="EC3" s="299"/>
      <c r="ED3" s="299"/>
      <c r="EE3" s="299"/>
      <c r="EF3" s="299"/>
      <c r="EG3" s="299"/>
      <c r="EH3" s="299"/>
      <c r="EI3" s="299"/>
      <c r="EJ3" s="299"/>
      <c r="EK3" s="299"/>
      <c r="EL3" s="299"/>
      <c r="EM3" s="299"/>
      <c r="EN3" s="299"/>
    </row>
    <row r="4" spans="1:144" ht="18" customHeight="1" x14ac:dyDescent="0.25">
      <c r="A4" s="896" t="s">
        <v>0</v>
      </c>
      <c r="B4" s="909" t="s">
        <v>621</v>
      </c>
      <c r="D4" s="303"/>
      <c r="E4" s="303"/>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299"/>
      <c r="BD4" s="299"/>
      <c r="BE4" s="299"/>
      <c r="BF4" s="299"/>
      <c r="BG4" s="299"/>
      <c r="BH4" s="299"/>
      <c r="BI4" s="299"/>
      <c r="BJ4" s="299"/>
      <c r="BK4" s="299"/>
      <c r="BL4" s="299"/>
      <c r="BM4" s="299"/>
      <c r="BN4" s="299"/>
      <c r="BO4" s="299"/>
      <c r="BP4" s="299"/>
      <c r="BQ4" s="299"/>
      <c r="BR4" s="299"/>
      <c r="BS4" s="299"/>
      <c r="BT4" s="299"/>
      <c r="BU4" s="299"/>
      <c r="BV4" s="299"/>
      <c r="BW4" s="299"/>
      <c r="BX4" s="299"/>
      <c r="BY4" s="299"/>
      <c r="BZ4" s="299"/>
      <c r="CA4" s="299"/>
      <c r="CB4" s="299"/>
      <c r="CC4" s="299"/>
      <c r="CD4" s="299"/>
      <c r="CE4" s="299"/>
      <c r="CF4" s="299"/>
      <c r="CG4" s="299"/>
      <c r="CH4" s="299"/>
      <c r="CI4" s="299"/>
      <c r="CJ4" s="299"/>
      <c r="CK4" s="299"/>
      <c r="CL4" s="299"/>
      <c r="CM4" s="299"/>
      <c r="CN4" s="299"/>
      <c r="CO4" s="299"/>
      <c r="CP4" s="299"/>
      <c r="CQ4" s="299"/>
      <c r="CR4" s="299"/>
      <c r="CS4" s="299"/>
      <c r="CT4" s="299"/>
      <c r="CU4" s="299"/>
      <c r="CV4" s="299"/>
      <c r="CW4" s="299"/>
      <c r="CX4" s="299"/>
      <c r="CY4" s="299"/>
      <c r="CZ4" s="299"/>
      <c r="DA4" s="299"/>
      <c r="DB4" s="299"/>
      <c r="DC4" s="299"/>
      <c r="DD4" s="299"/>
      <c r="DE4" s="299"/>
      <c r="DF4" s="299"/>
      <c r="DG4" s="299"/>
      <c r="DH4" s="299"/>
      <c r="DI4" s="299"/>
      <c r="DJ4" s="299"/>
      <c r="DK4" s="299"/>
      <c r="DL4" s="299"/>
      <c r="DM4" s="299"/>
      <c r="DN4" s="299"/>
      <c r="DO4" s="299"/>
      <c r="DP4" s="299"/>
      <c r="DQ4" s="299"/>
      <c r="DR4" s="299"/>
      <c r="DS4" s="299"/>
      <c r="DT4" s="299"/>
      <c r="DU4" s="299"/>
      <c r="DV4" s="299"/>
      <c r="DW4" s="299"/>
      <c r="DX4" s="299"/>
      <c r="DY4" s="299"/>
      <c r="DZ4" s="299"/>
      <c r="EA4" s="299"/>
      <c r="EB4" s="299"/>
      <c r="EC4" s="299"/>
      <c r="ED4" s="299"/>
      <c r="EE4" s="299"/>
      <c r="EF4" s="299"/>
      <c r="EG4" s="299"/>
      <c r="EH4" s="299"/>
      <c r="EI4" s="299"/>
      <c r="EJ4" s="299"/>
      <c r="EK4" s="299"/>
      <c r="EL4" s="299"/>
      <c r="EM4" s="299"/>
      <c r="EN4" s="299"/>
    </row>
    <row r="5" spans="1:144" ht="18" customHeight="1" x14ac:dyDescent="0.25">
      <c r="A5" s="896" t="s">
        <v>868</v>
      </c>
      <c r="B5" s="909">
        <v>0</v>
      </c>
      <c r="D5" s="303"/>
      <c r="E5" s="303"/>
      <c r="L5" s="299"/>
      <c r="M5" s="299"/>
      <c r="N5" s="299"/>
      <c r="O5" s="299"/>
      <c r="P5" s="299"/>
      <c r="Q5" s="299"/>
      <c r="R5" s="299"/>
      <c r="S5" s="299"/>
      <c r="T5" s="299"/>
      <c r="U5" s="299"/>
      <c r="V5" s="299"/>
      <c r="W5" s="299"/>
      <c r="X5" s="299"/>
      <c r="Y5" s="299"/>
      <c r="Z5" s="299"/>
      <c r="AA5" s="299"/>
      <c r="AB5" s="299"/>
      <c r="AC5" s="299"/>
      <c r="AD5" s="299"/>
      <c r="AE5" s="299"/>
      <c r="AF5" s="299"/>
      <c r="AG5" s="299"/>
      <c r="AH5" s="299"/>
      <c r="AI5" s="299"/>
      <c r="AJ5" s="299"/>
      <c r="AK5" s="299"/>
      <c r="AL5" s="299"/>
      <c r="AM5" s="299"/>
      <c r="AN5" s="299"/>
      <c r="AO5" s="299"/>
      <c r="AP5" s="299"/>
      <c r="AQ5" s="299"/>
      <c r="AR5" s="299"/>
      <c r="AS5" s="299"/>
      <c r="AT5" s="299"/>
      <c r="AU5" s="299"/>
      <c r="AV5" s="299"/>
      <c r="AW5" s="299"/>
      <c r="AX5" s="299"/>
      <c r="AY5" s="299"/>
      <c r="AZ5" s="299"/>
      <c r="BA5" s="299"/>
      <c r="BB5" s="299"/>
      <c r="BC5" s="299"/>
      <c r="BD5" s="299"/>
      <c r="BE5" s="299"/>
      <c r="BF5" s="299"/>
      <c r="BG5" s="299"/>
      <c r="BH5" s="299"/>
      <c r="BI5" s="299"/>
      <c r="BJ5" s="299"/>
      <c r="BK5" s="299"/>
      <c r="BL5" s="299"/>
      <c r="BM5" s="299"/>
      <c r="BN5" s="299"/>
      <c r="BO5" s="299"/>
      <c r="BP5" s="299"/>
      <c r="BQ5" s="299"/>
      <c r="BR5" s="299"/>
      <c r="BS5" s="299"/>
      <c r="BT5" s="299"/>
      <c r="BU5" s="299"/>
      <c r="BV5" s="299"/>
      <c r="BW5" s="299"/>
      <c r="BX5" s="299"/>
      <c r="BY5" s="299"/>
      <c r="BZ5" s="299"/>
      <c r="CA5" s="299"/>
      <c r="CB5" s="299"/>
      <c r="CC5" s="299"/>
      <c r="CD5" s="299"/>
      <c r="CE5" s="299"/>
      <c r="CF5" s="299"/>
      <c r="CG5" s="299"/>
      <c r="CH5" s="299"/>
      <c r="CI5" s="299"/>
      <c r="CJ5" s="299"/>
      <c r="CK5" s="299"/>
      <c r="CL5" s="299"/>
      <c r="CM5" s="299"/>
      <c r="CN5" s="299"/>
      <c r="CO5" s="299"/>
      <c r="CP5" s="299"/>
      <c r="CQ5" s="299"/>
      <c r="CR5" s="299"/>
      <c r="CS5" s="299"/>
      <c r="CT5" s="299"/>
      <c r="CU5" s="299"/>
      <c r="CV5" s="299"/>
      <c r="CW5" s="299"/>
      <c r="CX5" s="299"/>
      <c r="CY5" s="299"/>
      <c r="CZ5" s="299"/>
      <c r="DA5" s="299"/>
      <c r="DB5" s="299"/>
      <c r="DC5" s="299"/>
      <c r="DD5" s="299"/>
      <c r="DE5" s="299"/>
      <c r="DF5" s="299"/>
      <c r="DG5" s="299"/>
      <c r="DH5" s="299"/>
      <c r="DI5" s="299"/>
      <c r="DJ5" s="299"/>
      <c r="DK5" s="299"/>
      <c r="DL5" s="299"/>
      <c r="DM5" s="299"/>
      <c r="DN5" s="299"/>
      <c r="DO5" s="299"/>
      <c r="DP5" s="299"/>
      <c r="DQ5" s="299"/>
      <c r="DR5" s="299"/>
      <c r="DS5" s="299"/>
      <c r="DT5" s="299"/>
      <c r="DU5" s="299"/>
      <c r="DV5" s="299"/>
      <c r="DW5" s="299"/>
      <c r="DX5" s="299"/>
      <c r="DY5" s="299"/>
      <c r="DZ5" s="299"/>
      <c r="EA5" s="299"/>
      <c r="EB5" s="299"/>
      <c r="EC5" s="299"/>
      <c r="ED5" s="299"/>
      <c r="EE5" s="299"/>
      <c r="EF5" s="299"/>
      <c r="EG5" s="299"/>
      <c r="EH5" s="299"/>
      <c r="EI5" s="299"/>
      <c r="EJ5" s="299"/>
      <c r="EK5" s="299"/>
      <c r="EL5" s="299"/>
      <c r="EM5" s="299"/>
      <c r="EN5" s="299"/>
    </row>
    <row r="6" spans="1:144" ht="18" customHeight="1" x14ac:dyDescent="0.25">
      <c r="A6" s="301" t="s">
        <v>680</v>
      </c>
      <c r="B6" s="909" t="s">
        <v>681</v>
      </c>
      <c r="D6" s="448" t="s">
        <v>810</v>
      </c>
      <c r="E6" s="303"/>
      <c r="L6" s="299"/>
      <c r="M6" s="299"/>
      <c r="N6" s="299"/>
      <c r="O6" s="299"/>
      <c r="P6" s="299"/>
      <c r="Q6" s="299"/>
      <c r="R6" s="299"/>
      <c r="S6" s="299"/>
      <c r="T6" s="299"/>
      <c r="U6" s="299"/>
      <c r="V6" s="299"/>
      <c r="W6" s="299"/>
      <c r="X6" s="299"/>
      <c r="Y6" s="299"/>
      <c r="Z6" s="299"/>
      <c r="AA6" s="299"/>
      <c r="AB6" s="299"/>
      <c r="AC6" s="299"/>
      <c r="AD6" s="299"/>
      <c r="AE6" s="299"/>
      <c r="AF6" s="299"/>
      <c r="AG6" s="299"/>
      <c r="AH6" s="299"/>
      <c r="AI6" s="299"/>
      <c r="AJ6" s="299"/>
      <c r="AK6" s="299"/>
      <c r="AL6" s="299"/>
      <c r="AM6" s="299"/>
      <c r="AN6" s="299"/>
      <c r="AO6" s="299"/>
      <c r="AP6" s="299"/>
      <c r="AQ6" s="299"/>
      <c r="AR6" s="299"/>
      <c r="AS6" s="299"/>
      <c r="AT6" s="299"/>
      <c r="AU6" s="299"/>
      <c r="AV6" s="299"/>
      <c r="AW6" s="299"/>
      <c r="AX6" s="299"/>
      <c r="AY6" s="299"/>
      <c r="AZ6" s="299"/>
      <c r="BA6" s="299"/>
      <c r="BB6" s="299"/>
      <c r="BC6" s="299"/>
      <c r="BD6" s="299"/>
      <c r="BE6" s="299"/>
      <c r="BF6" s="299"/>
      <c r="BG6" s="299"/>
      <c r="BH6" s="299"/>
      <c r="BI6" s="299"/>
      <c r="BJ6" s="299"/>
      <c r="BK6" s="299"/>
      <c r="BL6" s="299"/>
      <c r="BM6" s="299"/>
      <c r="BN6" s="299"/>
      <c r="BO6" s="299"/>
      <c r="BP6" s="299"/>
      <c r="BQ6" s="299"/>
      <c r="BR6" s="299"/>
      <c r="BS6" s="299"/>
      <c r="BT6" s="299"/>
      <c r="BU6" s="299"/>
      <c r="BV6" s="299"/>
      <c r="BW6" s="299"/>
      <c r="BX6" s="299"/>
      <c r="BY6" s="299"/>
      <c r="BZ6" s="299"/>
      <c r="CA6" s="299"/>
      <c r="CB6" s="299"/>
      <c r="CC6" s="299"/>
      <c r="CD6" s="299"/>
      <c r="CE6" s="299"/>
      <c r="CF6" s="299"/>
      <c r="CG6" s="299"/>
      <c r="CH6" s="299"/>
      <c r="CI6" s="299"/>
      <c r="CJ6" s="299"/>
      <c r="CK6" s="299"/>
      <c r="CL6" s="299"/>
      <c r="CM6" s="299"/>
      <c r="CN6" s="299"/>
      <c r="CO6" s="299"/>
      <c r="CP6" s="299"/>
      <c r="CQ6" s="299"/>
      <c r="CR6" s="299"/>
      <c r="CS6" s="299"/>
      <c r="CT6" s="299"/>
      <c r="CU6" s="299"/>
      <c r="CV6" s="299"/>
      <c r="CW6" s="299"/>
      <c r="CX6" s="299"/>
      <c r="CY6" s="299"/>
      <c r="CZ6" s="299"/>
      <c r="DA6" s="299"/>
      <c r="DB6" s="299"/>
      <c r="DC6" s="299"/>
      <c r="DD6" s="299"/>
      <c r="DE6" s="299"/>
      <c r="DF6" s="299"/>
      <c r="DG6" s="299"/>
      <c r="DH6" s="299"/>
      <c r="DI6" s="299"/>
      <c r="DJ6" s="299"/>
      <c r="DK6" s="299"/>
      <c r="DL6" s="299"/>
      <c r="DM6" s="299"/>
      <c r="DN6" s="299"/>
      <c r="DO6" s="299"/>
      <c r="DP6" s="299"/>
      <c r="DQ6" s="299"/>
      <c r="DR6" s="299"/>
      <c r="DS6" s="299"/>
      <c r="DT6" s="299"/>
      <c r="DU6" s="299"/>
      <c r="DV6" s="299"/>
      <c r="DW6" s="299"/>
      <c r="DX6" s="299"/>
      <c r="DY6" s="299"/>
      <c r="DZ6" s="299"/>
      <c r="EA6" s="299"/>
      <c r="EB6" s="299"/>
      <c r="EC6" s="299"/>
      <c r="ED6" s="299"/>
      <c r="EE6" s="299"/>
      <c r="EF6" s="299"/>
      <c r="EG6" s="299"/>
      <c r="EH6" s="299"/>
      <c r="EI6" s="299"/>
      <c r="EJ6" s="299"/>
      <c r="EK6" s="299"/>
      <c r="EL6" s="299"/>
      <c r="EM6" s="299"/>
      <c r="EN6" s="299"/>
    </row>
    <row r="7" spans="1:144" ht="18" customHeight="1" x14ac:dyDescent="0.25">
      <c r="A7" s="896" t="s">
        <v>22</v>
      </c>
      <c r="B7" s="909" t="s">
        <v>623</v>
      </c>
      <c r="D7" s="452">
        <f>IFERROR(B9/B5,0)</f>
        <v>0</v>
      </c>
      <c r="E7" s="449" t="s">
        <v>636</v>
      </c>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AN7" s="299"/>
      <c r="AO7" s="299"/>
      <c r="AP7" s="299"/>
      <c r="AQ7" s="299"/>
      <c r="AR7" s="299"/>
      <c r="AS7" s="299"/>
      <c r="AT7" s="299"/>
      <c r="AU7" s="299"/>
      <c r="AV7" s="299"/>
      <c r="AW7" s="299"/>
      <c r="AX7" s="299"/>
      <c r="AY7" s="299"/>
      <c r="AZ7" s="299"/>
      <c r="BA7" s="299"/>
      <c r="BB7" s="299"/>
      <c r="BC7" s="299"/>
      <c r="BD7" s="299"/>
      <c r="BE7" s="299"/>
      <c r="BF7" s="299"/>
      <c r="BG7" s="299"/>
      <c r="BH7" s="299"/>
      <c r="BI7" s="299"/>
      <c r="BJ7" s="299"/>
      <c r="BK7" s="299"/>
      <c r="BL7" s="299"/>
      <c r="BM7" s="299"/>
      <c r="BN7" s="299"/>
      <c r="BO7" s="299"/>
      <c r="BP7" s="299"/>
      <c r="BQ7" s="299"/>
      <c r="BR7" s="299"/>
      <c r="BS7" s="299"/>
      <c r="BT7" s="299"/>
      <c r="BU7" s="299"/>
      <c r="BV7" s="299"/>
      <c r="BW7" s="299"/>
      <c r="BX7" s="299"/>
      <c r="BY7" s="299"/>
      <c r="BZ7" s="299"/>
      <c r="CA7" s="299"/>
      <c r="CB7" s="299"/>
      <c r="CC7" s="299"/>
      <c r="CD7" s="299"/>
      <c r="CE7" s="299"/>
      <c r="CF7" s="299"/>
      <c r="CG7" s="299"/>
      <c r="CH7" s="299"/>
      <c r="CI7" s="299"/>
      <c r="CJ7" s="299"/>
      <c r="CK7" s="299"/>
      <c r="CL7" s="299"/>
      <c r="CM7" s="299"/>
      <c r="CN7" s="299"/>
      <c r="CO7" s="299"/>
      <c r="CP7" s="299"/>
      <c r="CQ7" s="299"/>
      <c r="CR7" s="299"/>
      <c r="CS7" s="299"/>
      <c r="CT7" s="299"/>
      <c r="CU7" s="299"/>
      <c r="CV7" s="299"/>
      <c r="CW7" s="299"/>
      <c r="CX7" s="299"/>
      <c r="CY7" s="299"/>
      <c r="CZ7" s="299"/>
      <c r="DA7" s="299"/>
      <c r="DB7" s="299"/>
      <c r="DC7" s="299"/>
      <c r="DD7" s="299"/>
      <c r="DE7" s="299"/>
      <c r="DF7" s="299"/>
      <c r="DG7" s="299"/>
      <c r="DH7" s="299"/>
      <c r="DI7" s="299"/>
      <c r="DJ7" s="299"/>
      <c r="DK7" s="299"/>
      <c r="DL7" s="299"/>
      <c r="DM7" s="299"/>
      <c r="DN7" s="299"/>
      <c r="DO7" s="299"/>
      <c r="DP7" s="299"/>
      <c r="DQ7" s="299"/>
      <c r="DR7" s="299"/>
      <c r="DS7" s="299"/>
      <c r="DT7" s="299"/>
      <c r="DU7" s="299"/>
      <c r="DV7" s="299"/>
      <c r="DW7" s="299"/>
      <c r="DX7" s="299"/>
      <c r="DY7" s="299"/>
      <c r="DZ7" s="299"/>
      <c r="EA7" s="299"/>
      <c r="EB7" s="299"/>
      <c r="EC7" s="299"/>
      <c r="ED7" s="299"/>
      <c r="EE7" s="299"/>
      <c r="EF7" s="299"/>
      <c r="EG7" s="299"/>
      <c r="EH7" s="299"/>
      <c r="EI7" s="299"/>
      <c r="EJ7" s="299"/>
      <c r="EK7" s="299"/>
      <c r="EL7" s="299"/>
      <c r="EM7" s="299"/>
      <c r="EN7" s="299"/>
    </row>
    <row r="8" spans="1:144" ht="18" customHeight="1" x14ac:dyDescent="0.25">
      <c r="A8" s="313" t="s">
        <v>867</v>
      </c>
      <c r="B8" s="932">
        <v>0</v>
      </c>
      <c r="C8" s="449"/>
      <c r="D8" s="522">
        <f>IFERROR(B10/B5,0)</f>
        <v>0</v>
      </c>
      <c r="E8" s="449" t="s">
        <v>632</v>
      </c>
      <c r="L8" s="299"/>
      <c r="M8" s="299"/>
      <c r="N8" s="299"/>
      <c r="O8" s="299"/>
      <c r="P8" s="299"/>
      <c r="Q8" s="299"/>
      <c r="R8" s="299"/>
      <c r="S8" s="299"/>
      <c r="T8" s="299"/>
      <c r="U8" s="299"/>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s="299"/>
      <c r="AV8" s="299"/>
      <c r="AW8" s="299"/>
      <c r="AX8" s="299"/>
      <c r="AY8" s="299"/>
      <c r="AZ8" s="299"/>
      <c r="BA8" s="299"/>
      <c r="BB8" s="299"/>
      <c r="BC8" s="299"/>
      <c r="BD8" s="299"/>
      <c r="BE8" s="299"/>
      <c r="BF8" s="299"/>
      <c r="BG8" s="299"/>
      <c r="BH8" s="299"/>
      <c r="BI8" s="299"/>
      <c r="BJ8" s="299"/>
      <c r="BK8" s="299"/>
      <c r="BL8" s="299"/>
      <c r="BM8" s="299"/>
      <c r="BN8" s="299"/>
      <c r="BO8" s="299"/>
      <c r="BP8" s="299"/>
      <c r="BQ8" s="299"/>
      <c r="BR8" s="299"/>
      <c r="BS8" s="299"/>
      <c r="BT8" s="299"/>
      <c r="BU8" s="299"/>
      <c r="BV8" s="299"/>
      <c r="BW8" s="299"/>
      <c r="BX8" s="299"/>
      <c r="BY8" s="299"/>
      <c r="BZ8" s="299"/>
      <c r="CA8" s="299"/>
      <c r="CB8" s="299"/>
      <c r="CC8" s="299"/>
      <c r="CD8" s="299"/>
      <c r="CE8" s="299"/>
      <c r="CF8" s="299"/>
      <c r="CG8" s="299"/>
      <c r="CH8" s="299"/>
      <c r="CI8" s="299"/>
      <c r="CJ8" s="299"/>
      <c r="CK8" s="299"/>
      <c r="CL8" s="299"/>
      <c r="CM8" s="299"/>
      <c r="CN8" s="299"/>
      <c r="CO8" s="299"/>
      <c r="CP8" s="299"/>
      <c r="CQ8" s="299"/>
      <c r="CR8" s="299"/>
      <c r="CS8" s="299"/>
      <c r="CT8" s="299"/>
      <c r="CU8" s="299"/>
      <c r="CV8" s="299"/>
      <c r="CW8" s="299"/>
      <c r="CX8" s="299"/>
      <c r="CY8" s="299"/>
      <c r="CZ8" s="299"/>
      <c r="DA8" s="299"/>
      <c r="DB8" s="299"/>
      <c r="DC8" s="299"/>
      <c r="DD8" s="299"/>
      <c r="DE8" s="299"/>
      <c r="DF8" s="299"/>
      <c r="DG8" s="299"/>
      <c r="DH8" s="299"/>
      <c r="DI8" s="299"/>
      <c r="DJ8" s="299"/>
      <c r="DK8" s="299"/>
      <c r="DL8" s="299"/>
      <c r="DM8" s="299"/>
      <c r="DN8" s="299"/>
      <c r="DO8" s="299"/>
      <c r="DP8" s="299"/>
      <c r="DQ8" s="299"/>
      <c r="DR8" s="299"/>
      <c r="DS8" s="299"/>
      <c r="DT8" s="299"/>
      <c r="DU8" s="299"/>
      <c r="DV8" s="299"/>
      <c r="DW8" s="299"/>
      <c r="DX8" s="299"/>
      <c r="DY8" s="299"/>
      <c r="DZ8" s="299"/>
      <c r="EA8" s="299"/>
      <c r="EB8" s="299"/>
      <c r="EC8" s="299"/>
      <c r="ED8" s="299"/>
      <c r="EE8" s="299"/>
      <c r="EF8" s="299"/>
      <c r="EG8" s="299"/>
      <c r="EH8" s="299"/>
      <c r="EI8" s="299"/>
      <c r="EJ8" s="299"/>
      <c r="EK8" s="299"/>
      <c r="EL8" s="299"/>
      <c r="EM8" s="299"/>
      <c r="EN8" s="299"/>
    </row>
    <row r="9" spans="1:144" ht="18" customHeight="1" x14ac:dyDescent="0.25">
      <c r="A9" s="896" t="s">
        <v>282</v>
      </c>
      <c r="B9" s="932">
        <v>0</v>
      </c>
      <c r="D9" s="453">
        <f>IFERROR(B10/B9,0)</f>
        <v>0</v>
      </c>
      <c r="E9" s="449" t="s">
        <v>633</v>
      </c>
      <c r="L9" s="299"/>
      <c r="M9" s="299"/>
      <c r="N9" s="299"/>
      <c r="O9" s="299"/>
      <c r="P9" s="299"/>
      <c r="Q9" s="299"/>
      <c r="R9" s="299"/>
      <c r="S9" s="299"/>
      <c r="T9" s="299"/>
      <c r="U9" s="299"/>
      <c r="V9" s="299"/>
      <c r="W9" s="299"/>
      <c r="X9" s="299"/>
      <c r="Y9" s="299"/>
      <c r="Z9" s="299"/>
      <c r="AA9" s="299"/>
      <c r="AB9" s="299"/>
      <c r="AC9" s="299"/>
      <c r="AD9" s="299"/>
      <c r="AE9" s="299"/>
      <c r="AF9" s="299"/>
      <c r="AG9" s="299"/>
      <c r="AH9" s="299"/>
      <c r="AI9" s="299"/>
      <c r="AJ9" s="299"/>
      <c r="AK9" s="299"/>
      <c r="AL9" s="299"/>
      <c r="AM9" s="299"/>
      <c r="AN9" s="299"/>
      <c r="AO9" s="299"/>
      <c r="AP9" s="299"/>
      <c r="AQ9" s="299"/>
      <c r="AR9" s="299"/>
      <c r="AS9" s="299"/>
      <c r="AT9" s="299"/>
      <c r="AU9" s="299"/>
      <c r="AV9" s="299"/>
      <c r="AW9" s="299"/>
      <c r="AX9" s="299"/>
      <c r="AY9" s="299"/>
      <c r="AZ9" s="299"/>
      <c r="BA9" s="299"/>
      <c r="BB9" s="299"/>
      <c r="BC9" s="299"/>
      <c r="BD9" s="299"/>
      <c r="BE9" s="299"/>
      <c r="BF9" s="299"/>
      <c r="BG9" s="299"/>
      <c r="BH9" s="299"/>
      <c r="BI9" s="299"/>
      <c r="BJ9" s="299"/>
      <c r="BK9" s="299"/>
      <c r="BL9" s="299"/>
      <c r="BM9" s="299"/>
      <c r="BN9" s="299"/>
      <c r="BO9" s="299"/>
      <c r="BP9" s="299"/>
      <c r="BQ9" s="299"/>
      <c r="BR9" s="299"/>
      <c r="BS9" s="299"/>
      <c r="BT9" s="299"/>
      <c r="BU9" s="299"/>
      <c r="BV9" s="299"/>
      <c r="BW9" s="299"/>
      <c r="BX9" s="299"/>
      <c r="BY9" s="299"/>
      <c r="BZ9" s="299"/>
      <c r="CA9" s="299"/>
      <c r="CB9" s="299"/>
      <c r="CC9" s="299"/>
      <c r="CD9" s="299"/>
      <c r="CE9" s="299"/>
      <c r="CF9" s="299"/>
      <c r="CG9" s="299"/>
      <c r="CH9" s="299"/>
      <c r="CI9" s="299"/>
      <c r="CJ9" s="299"/>
      <c r="CK9" s="299"/>
      <c r="CL9" s="299"/>
      <c r="CM9" s="299"/>
      <c r="CN9" s="299"/>
      <c r="CO9" s="299"/>
      <c r="CP9" s="299"/>
      <c r="CQ9" s="299"/>
      <c r="CR9" s="299"/>
      <c r="CS9" s="299"/>
      <c r="CT9" s="299"/>
      <c r="CU9" s="299"/>
      <c r="CV9" s="299"/>
      <c r="CW9" s="299"/>
      <c r="CX9" s="299"/>
      <c r="CY9" s="299"/>
      <c r="CZ9" s="299"/>
      <c r="DA9" s="299"/>
      <c r="DB9" s="299"/>
      <c r="DC9" s="299"/>
      <c r="DD9" s="299"/>
      <c r="DE9" s="299"/>
      <c r="DF9" s="299"/>
      <c r="DG9" s="299"/>
      <c r="DH9" s="299"/>
      <c r="DI9" s="299"/>
      <c r="DJ9" s="299"/>
      <c r="DK9" s="299"/>
      <c r="DL9" s="299"/>
      <c r="DM9" s="299"/>
      <c r="DN9" s="299"/>
      <c r="DO9" s="299"/>
      <c r="DP9" s="299"/>
      <c r="DQ9" s="299"/>
      <c r="DR9" s="299"/>
      <c r="DS9" s="299"/>
      <c r="DT9" s="299"/>
      <c r="DU9" s="299"/>
      <c r="DV9" s="299"/>
      <c r="DW9" s="299"/>
      <c r="DX9" s="299"/>
      <c r="DY9" s="299"/>
      <c r="DZ9" s="299"/>
      <c r="EA9" s="299"/>
      <c r="EB9" s="299"/>
      <c r="EC9" s="299"/>
      <c r="ED9" s="299"/>
      <c r="EE9" s="299"/>
      <c r="EF9" s="299"/>
      <c r="EG9" s="299"/>
      <c r="EH9" s="299"/>
      <c r="EI9" s="299"/>
      <c r="EJ9" s="299"/>
      <c r="EK9" s="299"/>
      <c r="EL9" s="299"/>
      <c r="EM9" s="299"/>
      <c r="EN9" s="299"/>
    </row>
    <row r="10" spans="1:144" ht="18" customHeight="1" x14ac:dyDescent="0.25">
      <c r="A10" s="896" t="s">
        <v>871</v>
      </c>
      <c r="B10" s="932">
        <v>0</v>
      </c>
      <c r="C10" s="965" t="str">
        <f>IFERROR(IF((B10/B9)/B8&gt;1.2,"WARNING: Target MS/cow greater than 1.2kgMS/kg Lwt. Check liveweight &amp; cow numbers.",""),"")</f>
        <v/>
      </c>
      <c r="D10" s="452">
        <f>IFERROR(D9/B8,0)</f>
        <v>0</v>
      </c>
      <c r="E10" s="449" t="s">
        <v>634</v>
      </c>
      <c r="L10" s="299"/>
      <c r="M10" s="299"/>
      <c r="N10" s="299"/>
      <c r="O10" s="299"/>
      <c r="P10" s="299"/>
      <c r="Q10" s="299"/>
      <c r="R10" s="299"/>
      <c r="S10" s="299"/>
      <c r="T10" s="299"/>
      <c r="U10" s="299"/>
      <c r="V10" s="299"/>
      <c r="W10" s="299"/>
      <c r="X10" s="299"/>
      <c r="Y10" s="299"/>
      <c r="Z10" s="299"/>
      <c r="AA10" s="299"/>
      <c r="AB10" s="299"/>
      <c r="AC10" s="299"/>
      <c r="AD10" s="299"/>
      <c r="AE10" s="299"/>
      <c r="AF10" s="299"/>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c r="CA10" s="299"/>
      <c r="CB10" s="299"/>
      <c r="CC10" s="299"/>
      <c r="CD10" s="299"/>
      <c r="CE10" s="299"/>
      <c r="CF10" s="299"/>
      <c r="CG10" s="299"/>
      <c r="CH10" s="299"/>
      <c r="CI10" s="299"/>
      <c r="CJ10" s="299"/>
      <c r="CK10" s="299"/>
      <c r="CL10" s="299"/>
      <c r="CM10" s="299"/>
      <c r="CN10" s="299"/>
      <c r="CO10" s="299"/>
      <c r="CP10" s="299"/>
      <c r="CQ10" s="299"/>
      <c r="CR10" s="299"/>
      <c r="CS10" s="299"/>
      <c r="CT10" s="299"/>
      <c r="CU10" s="299"/>
      <c r="CV10" s="299"/>
      <c r="CW10" s="299"/>
      <c r="CX10" s="299"/>
      <c r="CY10" s="299"/>
      <c r="CZ10" s="299"/>
      <c r="DA10" s="299"/>
      <c r="DB10" s="299"/>
      <c r="DC10" s="299"/>
      <c r="DD10" s="299"/>
      <c r="DE10" s="299"/>
      <c r="DF10" s="299"/>
      <c r="DG10" s="299"/>
      <c r="DH10" s="299"/>
      <c r="DI10" s="299"/>
      <c r="DJ10" s="299"/>
      <c r="DK10" s="299"/>
      <c r="DL10" s="299"/>
      <c r="DM10" s="299"/>
      <c r="DN10" s="299"/>
      <c r="DO10" s="299"/>
      <c r="DP10" s="299"/>
      <c r="DQ10" s="299"/>
      <c r="DR10" s="299"/>
      <c r="DS10" s="299"/>
      <c r="DT10" s="299"/>
      <c r="DU10" s="299"/>
      <c r="DV10" s="299"/>
      <c r="DW10" s="299"/>
      <c r="DX10" s="299"/>
      <c r="DY10" s="299"/>
      <c r="DZ10" s="299"/>
      <c r="EA10" s="299"/>
      <c r="EB10" s="299"/>
      <c r="EC10" s="299"/>
      <c r="ED10" s="299"/>
      <c r="EE10" s="299"/>
      <c r="EF10" s="299"/>
      <c r="EG10" s="299"/>
      <c r="EH10" s="299"/>
      <c r="EI10" s="299"/>
      <c r="EJ10" s="299"/>
      <c r="EK10" s="299"/>
      <c r="EL10" s="299"/>
      <c r="EM10" s="299"/>
      <c r="EN10" s="299"/>
    </row>
    <row r="11" spans="1:144" ht="18" customHeight="1" x14ac:dyDescent="0.25">
      <c r="A11" s="301" t="s">
        <v>872</v>
      </c>
      <c r="B11" s="909" t="s">
        <v>624</v>
      </c>
      <c r="C11" s="965"/>
      <c r="D11" s="453">
        <f>IFERROR(C63,0)</f>
        <v>0</v>
      </c>
      <c r="E11" s="449" t="s">
        <v>635</v>
      </c>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c r="BQ11" s="299"/>
      <c r="BR11" s="299"/>
      <c r="BS11" s="299"/>
      <c r="BT11" s="299"/>
      <c r="BU11" s="299"/>
      <c r="BV11" s="299"/>
      <c r="BW11" s="299"/>
      <c r="BX11" s="299"/>
      <c r="BY11" s="299"/>
      <c r="BZ11" s="299"/>
      <c r="CA11" s="299"/>
      <c r="CB11" s="299"/>
      <c r="CC11" s="299"/>
      <c r="CD11" s="299"/>
      <c r="CE11" s="299"/>
      <c r="CF11" s="299"/>
      <c r="CG11" s="299"/>
      <c r="CH11" s="299"/>
      <c r="CI11" s="299"/>
      <c r="CJ11" s="299"/>
      <c r="CK11" s="299"/>
      <c r="CL11" s="299"/>
      <c r="CM11" s="299"/>
      <c r="CN11" s="299"/>
      <c r="CO11" s="299"/>
      <c r="CP11" s="299"/>
      <c r="CQ11" s="299"/>
      <c r="CR11" s="299"/>
      <c r="CS11" s="299"/>
      <c r="CT11" s="299"/>
      <c r="CU11" s="299"/>
      <c r="CV11" s="299"/>
      <c r="CW11" s="299"/>
      <c r="CX11" s="299"/>
      <c r="CY11" s="299"/>
      <c r="CZ11" s="299"/>
      <c r="DA11" s="299"/>
      <c r="DB11" s="299"/>
      <c r="DC11" s="299"/>
      <c r="DD11" s="299"/>
      <c r="DE11" s="299"/>
      <c r="DF11" s="299"/>
      <c r="DG11" s="299"/>
      <c r="DH11" s="299"/>
      <c r="DI11" s="299"/>
      <c r="DJ11" s="299"/>
      <c r="DK11" s="299"/>
      <c r="DL11" s="299"/>
      <c r="DM11" s="299"/>
      <c r="DN11" s="299"/>
      <c r="DO11" s="299"/>
      <c r="DP11" s="299"/>
      <c r="DQ11" s="299"/>
      <c r="DR11" s="299"/>
      <c r="DS11" s="299"/>
      <c r="DT11" s="299"/>
      <c r="DU11" s="299"/>
      <c r="DV11" s="299"/>
      <c r="DW11" s="299"/>
      <c r="DX11" s="299"/>
      <c r="DY11" s="299"/>
      <c r="DZ11" s="299"/>
      <c r="EA11" s="299"/>
      <c r="EB11" s="299"/>
      <c r="EC11" s="299"/>
      <c r="ED11" s="299"/>
      <c r="EE11" s="299"/>
      <c r="EF11" s="299"/>
      <c r="EG11" s="299"/>
      <c r="EH11" s="299"/>
      <c r="EI11" s="299"/>
      <c r="EJ11" s="299"/>
      <c r="EK11" s="299"/>
      <c r="EL11" s="299"/>
      <c r="EM11" s="299"/>
      <c r="EN11" s="299"/>
    </row>
    <row r="12" spans="1:144" s="301" customFormat="1" ht="18" customHeight="1" x14ac:dyDescent="0.25">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299"/>
      <c r="BR12" s="299"/>
      <c r="BS12" s="299"/>
      <c r="BT12" s="299"/>
      <c r="BU12" s="299"/>
      <c r="BV12" s="299"/>
      <c r="BW12" s="299"/>
      <c r="BX12" s="299"/>
      <c r="BY12" s="299"/>
      <c r="BZ12" s="299"/>
      <c r="CA12" s="299"/>
      <c r="CB12" s="299"/>
      <c r="CC12" s="299"/>
      <c r="CD12" s="299"/>
      <c r="CE12" s="299"/>
      <c r="CF12" s="299"/>
      <c r="CG12" s="299"/>
      <c r="CH12" s="299"/>
      <c r="CI12" s="299"/>
      <c r="CJ12" s="299"/>
      <c r="CK12" s="299"/>
      <c r="CL12" s="299"/>
      <c r="CM12" s="299"/>
      <c r="CN12" s="299"/>
      <c r="CO12" s="299"/>
      <c r="CP12" s="299"/>
      <c r="CQ12" s="299"/>
      <c r="CR12" s="299"/>
      <c r="CS12" s="299"/>
      <c r="CT12" s="299"/>
      <c r="CU12" s="299"/>
      <c r="CV12" s="299"/>
      <c r="CW12" s="299"/>
      <c r="CX12" s="299"/>
      <c r="CY12" s="299"/>
      <c r="CZ12" s="299"/>
      <c r="DA12" s="299"/>
      <c r="DB12" s="299"/>
      <c r="DC12" s="299"/>
      <c r="DD12" s="299"/>
      <c r="DE12" s="299"/>
      <c r="DF12" s="299"/>
      <c r="DG12" s="299"/>
      <c r="DH12" s="299"/>
      <c r="DI12" s="299"/>
      <c r="DJ12" s="299"/>
      <c r="DK12" s="299"/>
      <c r="DL12" s="299"/>
      <c r="DM12" s="299"/>
      <c r="DN12" s="299"/>
      <c r="DO12" s="299"/>
      <c r="DP12" s="299"/>
      <c r="DQ12" s="299"/>
      <c r="DR12" s="299"/>
      <c r="DS12" s="299"/>
      <c r="DT12" s="299"/>
      <c r="DU12" s="299"/>
      <c r="DV12" s="299"/>
      <c r="DW12" s="299"/>
      <c r="DX12" s="299"/>
      <c r="DY12" s="299"/>
      <c r="DZ12" s="299"/>
      <c r="EA12" s="299"/>
      <c r="EB12" s="299"/>
      <c r="EC12" s="299"/>
      <c r="ED12" s="299"/>
      <c r="EE12" s="299"/>
      <c r="EF12" s="299"/>
      <c r="EG12" s="299"/>
      <c r="EH12" s="299"/>
      <c r="EI12" s="299"/>
      <c r="EJ12" s="299"/>
      <c r="EK12" s="299"/>
      <c r="EL12" s="299"/>
      <c r="EM12" s="299"/>
      <c r="EN12" s="299"/>
    </row>
    <row r="13" spans="1:144" ht="18" customHeight="1" x14ac:dyDescent="0.25">
      <c r="L13" s="299"/>
      <c r="M13" s="299"/>
      <c r="N13" s="299"/>
      <c r="O13" s="299"/>
      <c r="P13" s="299"/>
      <c r="Q13" s="299"/>
      <c r="R13" s="299"/>
      <c r="S13" s="299"/>
      <c r="T13" s="299"/>
      <c r="U13" s="299"/>
      <c r="V13" s="299"/>
      <c r="W13" s="299"/>
      <c r="X13" s="299"/>
      <c r="Y13" s="299"/>
      <c r="Z13" s="299"/>
      <c r="AA13" s="299"/>
      <c r="AB13" s="299"/>
      <c r="AC13" s="299"/>
      <c r="AD13" s="299"/>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99"/>
      <c r="BC13" s="299"/>
      <c r="BD13" s="299"/>
      <c r="BE13" s="299"/>
      <c r="BF13" s="299"/>
      <c r="BG13" s="299"/>
      <c r="BH13" s="299"/>
      <c r="BI13" s="299"/>
      <c r="BJ13" s="299"/>
      <c r="BK13" s="299"/>
      <c r="BL13" s="299"/>
      <c r="BM13" s="299"/>
      <c r="BN13" s="299"/>
      <c r="BO13" s="299"/>
      <c r="BP13" s="299"/>
      <c r="BQ13" s="299"/>
      <c r="BR13" s="299"/>
      <c r="BS13" s="299"/>
      <c r="BT13" s="299"/>
      <c r="BU13" s="299"/>
      <c r="BV13" s="299"/>
      <c r="BW13" s="299"/>
      <c r="BX13" s="299"/>
      <c r="BY13" s="299"/>
      <c r="BZ13" s="299"/>
      <c r="CA13" s="299"/>
      <c r="CB13" s="299"/>
      <c r="CC13" s="299"/>
      <c r="CD13" s="299"/>
      <c r="CE13" s="299"/>
      <c r="CF13" s="299"/>
      <c r="CG13" s="299"/>
      <c r="CH13" s="299"/>
      <c r="CI13" s="299"/>
      <c r="CJ13" s="299"/>
      <c r="CK13" s="299"/>
      <c r="CL13" s="299"/>
      <c r="CM13" s="299"/>
      <c r="CN13" s="299"/>
      <c r="CO13" s="299"/>
      <c r="CP13" s="299"/>
      <c r="CQ13" s="299"/>
      <c r="CR13" s="299"/>
      <c r="CS13" s="299"/>
      <c r="CT13" s="299"/>
      <c r="CU13" s="299"/>
      <c r="CV13" s="299"/>
      <c r="CW13" s="299"/>
      <c r="CX13" s="299"/>
      <c r="CY13" s="299"/>
      <c r="CZ13" s="299"/>
      <c r="DA13" s="299"/>
      <c r="DB13" s="299"/>
      <c r="DC13" s="299"/>
      <c r="DD13" s="299"/>
      <c r="DE13" s="299"/>
      <c r="DF13" s="299"/>
      <c r="DG13" s="299"/>
      <c r="DH13" s="299"/>
      <c r="DI13" s="299"/>
      <c r="DJ13" s="299"/>
      <c r="DK13" s="299"/>
      <c r="DL13" s="299"/>
      <c r="DM13" s="299"/>
      <c r="DN13" s="299"/>
      <c r="DO13" s="299"/>
      <c r="DP13" s="299"/>
      <c r="DQ13" s="299"/>
      <c r="DR13" s="299"/>
      <c r="DS13" s="299"/>
      <c r="DT13" s="299"/>
      <c r="DU13" s="299"/>
      <c r="DV13" s="299"/>
      <c r="DW13" s="299"/>
      <c r="DX13" s="299"/>
      <c r="DY13" s="299"/>
      <c r="DZ13" s="299"/>
      <c r="EA13" s="299"/>
      <c r="EB13" s="299"/>
      <c r="EC13" s="299"/>
      <c r="ED13" s="299"/>
      <c r="EE13" s="299"/>
      <c r="EF13" s="299"/>
      <c r="EG13" s="299"/>
      <c r="EH13" s="299"/>
      <c r="EI13" s="299"/>
      <c r="EJ13" s="299"/>
      <c r="EK13" s="299"/>
      <c r="EL13" s="299"/>
      <c r="EM13" s="299"/>
      <c r="EN13" s="299"/>
    </row>
    <row r="14" spans="1:144" ht="18" customHeight="1" x14ac:dyDescent="0.3">
      <c r="A14" s="507" t="s">
        <v>397</v>
      </c>
      <c r="C14" s="482"/>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c r="BQ14" s="299"/>
      <c r="BR14" s="299"/>
      <c r="BS14" s="299"/>
      <c r="BT14" s="299"/>
      <c r="BU14" s="299"/>
      <c r="BV14" s="299"/>
      <c r="BW14" s="299"/>
      <c r="BX14" s="299"/>
      <c r="BY14" s="299"/>
      <c r="BZ14" s="299"/>
      <c r="CA14" s="299"/>
      <c r="CB14" s="299"/>
      <c r="CC14" s="299"/>
      <c r="CD14" s="299"/>
      <c r="CE14" s="299"/>
      <c r="CF14" s="299"/>
      <c r="CG14" s="299"/>
      <c r="CH14" s="299"/>
      <c r="CI14" s="299"/>
      <c r="CJ14" s="299"/>
      <c r="CK14" s="299"/>
      <c r="CL14" s="299"/>
      <c r="CM14" s="299"/>
      <c r="CN14" s="299"/>
      <c r="CO14" s="299"/>
      <c r="CP14" s="299"/>
      <c r="CQ14" s="299"/>
      <c r="CR14" s="299"/>
      <c r="CS14" s="299"/>
      <c r="CT14" s="299"/>
      <c r="CU14" s="299"/>
      <c r="CV14" s="299"/>
      <c r="CW14" s="299"/>
      <c r="CX14" s="299"/>
      <c r="CY14" s="299"/>
      <c r="CZ14" s="299"/>
      <c r="DA14" s="299"/>
      <c r="DB14" s="299"/>
      <c r="DC14" s="299"/>
      <c r="DD14" s="299"/>
      <c r="DE14" s="299"/>
      <c r="DF14" s="299"/>
      <c r="DG14" s="299"/>
      <c r="DH14" s="299"/>
      <c r="DI14" s="299"/>
      <c r="DJ14" s="299"/>
      <c r="DK14" s="299"/>
      <c r="DL14" s="299"/>
      <c r="DM14" s="299"/>
      <c r="DN14" s="299"/>
      <c r="DO14" s="299"/>
      <c r="DP14" s="299"/>
      <c r="DQ14" s="299"/>
      <c r="DR14" s="299"/>
      <c r="DS14" s="299"/>
      <c r="DT14" s="299"/>
      <c r="DU14" s="299"/>
      <c r="DV14" s="299"/>
      <c r="DW14" s="299"/>
      <c r="DX14" s="299"/>
      <c r="DY14" s="299"/>
      <c r="DZ14" s="299"/>
      <c r="EA14" s="299"/>
      <c r="EB14" s="299"/>
      <c r="EC14" s="299"/>
      <c r="ED14" s="299"/>
      <c r="EE14" s="299"/>
      <c r="EF14" s="299"/>
      <c r="EG14" s="299"/>
      <c r="EH14" s="299"/>
      <c r="EI14" s="299"/>
      <c r="EJ14" s="299"/>
      <c r="EK14" s="299"/>
      <c r="EL14" s="299"/>
      <c r="EM14" s="299"/>
      <c r="EN14" s="299"/>
    </row>
    <row r="15" spans="1:144" ht="33.75" customHeight="1" x14ac:dyDescent="0.25">
      <c r="A15" s="512" t="s">
        <v>515</v>
      </c>
      <c r="B15" s="481" t="s">
        <v>516</v>
      </c>
      <c r="C15" s="513" t="s">
        <v>528</v>
      </c>
      <c r="D15" s="481" t="s">
        <v>517</v>
      </c>
      <c r="E15" s="481" t="s">
        <v>518</v>
      </c>
      <c r="F15" s="481" t="s">
        <v>519</v>
      </c>
      <c r="H15" s="313" t="s">
        <v>595</v>
      </c>
      <c r="L15" s="299"/>
      <c r="M15" s="299"/>
      <c r="N15" s="299"/>
      <c r="O15" s="299"/>
      <c r="P15" s="299"/>
      <c r="Q15" s="299"/>
      <c r="R15" s="299"/>
      <c r="S15" s="299"/>
      <c r="T15" s="299"/>
      <c r="U15" s="299"/>
      <c r="V15" s="299"/>
      <c r="W15" s="299"/>
      <c r="X15" s="299"/>
      <c r="Y15" s="299"/>
      <c r="Z15" s="299"/>
      <c r="AA15" s="299"/>
      <c r="AB15" s="299"/>
      <c r="AC15" s="299"/>
      <c r="AD15" s="299"/>
      <c r="AE15" s="299"/>
      <c r="AF15" s="299"/>
      <c r="AG15" s="299"/>
      <c r="AH15" s="299"/>
      <c r="AI15" s="299"/>
      <c r="AJ15" s="299"/>
      <c r="AK15" s="299"/>
      <c r="AL15" s="299"/>
      <c r="AM15" s="299"/>
      <c r="AN15" s="299"/>
      <c r="AO15" s="299"/>
      <c r="AP15" s="299"/>
      <c r="AQ15" s="299"/>
      <c r="AR15" s="299"/>
      <c r="AS15" s="299"/>
      <c r="AT15" s="299"/>
      <c r="AU15" s="299"/>
      <c r="AV15" s="299"/>
      <c r="AW15" s="299"/>
      <c r="AX15" s="299"/>
      <c r="AY15" s="299"/>
      <c r="AZ15" s="299"/>
      <c r="BA15" s="299"/>
      <c r="BB15" s="299"/>
      <c r="BC15" s="299"/>
      <c r="BD15" s="299"/>
      <c r="BE15" s="299"/>
      <c r="BF15" s="299"/>
      <c r="BG15" s="299"/>
      <c r="BH15" s="299"/>
      <c r="BI15" s="299"/>
      <c r="BJ15" s="299"/>
      <c r="BK15" s="299"/>
      <c r="BL15" s="299"/>
      <c r="BM15" s="299"/>
      <c r="BN15" s="299"/>
      <c r="BO15" s="299"/>
      <c r="BP15" s="299"/>
      <c r="BQ15" s="299"/>
      <c r="BR15" s="299"/>
      <c r="BS15" s="299"/>
      <c r="BT15" s="299"/>
      <c r="BU15" s="299"/>
      <c r="BV15" s="299"/>
      <c r="BW15" s="299"/>
      <c r="BX15" s="299"/>
      <c r="BY15" s="299"/>
      <c r="BZ15" s="299"/>
      <c r="CA15" s="299"/>
      <c r="CB15" s="299"/>
      <c r="CC15" s="299"/>
      <c r="CD15" s="299"/>
      <c r="CE15" s="299"/>
      <c r="CF15" s="299"/>
      <c r="CG15" s="299"/>
      <c r="CH15" s="299"/>
      <c r="CI15" s="299"/>
      <c r="CJ15" s="299"/>
      <c r="CK15" s="299"/>
      <c r="CL15" s="299"/>
      <c r="CM15" s="299"/>
      <c r="CN15" s="299"/>
      <c r="CO15" s="299"/>
      <c r="CP15" s="299"/>
      <c r="CQ15" s="299"/>
      <c r="CR15" s="299"/>
      <c r="CS15" s="299"/>
      <c r="CT15" s="299"/>
      <c r="CU15" s="299"/>
      <c r="CV15" s="299"/>
      <c r="CW15" s="299"/>
      <c r="CX15" s="299"/>
      <c r="CY15" s="299"/>
      <c r="CZ15" s="299"/>
      <c r="DA15" s="299"/>
      <c r="DB15" s="299"/>
      <c r="DC15" s="299"/>
      <c r="DD15" s="299"/>
      <c r="DE15" s="299"/>
      <c r="DF15" s="299"/>
      <c r="DG15" s="299"/>
      <c r="DH15" s="299"/>
      <c r="DI15" s="299"/>
      <c r="DJ15" s="299"/>
      <c r="DK15" s="299"/>
      <c r="DL15" s="299"/>
      <c r="DM15" s="299"/>
      <c r="DN15" s="299"/>
      <c r="DO15" s="299"/>
      <c r="DP15" s="299"/>
      <c r="DQ15" s="299"/>
      <c r="DR15" s="299"/>
      <c r="DS15" s="299"/>
      <c r="DT15" s="299"/>
      <c r="DU15" s="299"/>
      <c r="DV15" s="299"/>
      <c r="DW15" s="299"/>
      <c r="DX15" s="299"/>
      <c r="DY15" s="299"/>
      <c r="DZ15" s="299"/>
      <c r="EA15" s="299"/>
      <c r="EB15" s="299"/>
      <c r="EC15" s="299"/>
      <c r="ED15" s="299"/>
      <c r="EE15" s="299"/>
      <c r="EF15" s="299"/>
      <c r="EG15" s="299"/>
      <c r="EH15" s="299"/>
      <c r="EI15" s="299"/>
      <c r="EJ15" s="299"/>
      <c r="EK15" s="299"/>
      <c r="EL15" s="299"/>
      <c r="EM15" s="299"/>
      <c r="EN15" s="299"/>
    </row>
    <row r="16" spans="1:144" ht="18" customHeight="1" x14ac:dyDescent="0.25">
      <c r="A16" s="457"/>
      <c r="B16" s="910" t="s">
        <v>618</v>
      </c>
      <c r="C16" s="910" t="s">
        <v>627</v>
      </c>
      <c r="D16" s="916">
        <v>0</v>
      </c>
      <c r="E16" s="916">
        <v>0</v>
      </c>
      <c r="F16" s="934">
        <v>0</v>
      </c>
      <c r="H16" s="453">
        <f>IFERROR(VLOOKUP(B16,'Reference Sheet'!$AP$4:$AQ$10,2,FALSE),0)</f>
        <v>0</v>
      </c>
      <c r="L16" s="299"/>
      <c r="M16" s="299"/>
      <c r="N16" s="299"/>
      <c r="O16" s="299"/>
      <c r="P16" s="299"/>
      <c r="Q16" s="299"/>
      <c r="R16" s="299"/>
      <c r="S16" s="299"/>
      <c r="T16" s="299"/>
      <c r="U16" s="299"/>
      <c r="V16" s="299"/>
      <c r="W16" s="299"/>
      <c r="X16" s="299"/>
      <c r="Y16" s="299"/>
      <c r="Z16" s="299"/>
      <c r="AA16" s="299"/>
      <c r="AB16" s="299"/>
      <c r="AC16" s="299"/>
      <c r="AD16" s="299"/>
      <c r="AE16" s="299"/>
      <c r="AF16" s="299"/>
      <c r="AG16" s="299"/>
      <c r="AH16" s="299"/>
      <c r="AI16" s="299"/>
      <c r="AJ16" s="299"/>
      <c r="AK16" s="299"/>
      <c r="AL16" s="299"/>
      <c r="AM16" s="299"/>
      <c r="AN16" s="299"/>
      <c r="AO16" s="299"/>
      <c r="AP16" s="299"/>
      <c r="AQ16" s="299"/>
      <c r="AR16" s="299"/>
      <c r="AS16" s="299"/>
      <c r="AT16" s="299"/>
      <c r="AU16" s="299"/>
      <c r="AV16" s="299"/>
      <c r="AW16" s="299"/>
      <c r="AX16" s="299"/>
      <c r="AY16" s="299"/>
      <c r="AZ16" s="299"/>
      <c r="BA16" s="299"/>
      <c r="BB16" s="299"/>
      <c r="BC16" s="299"/>
      <c r="BD16" s="299"/>
      <c r="BE16" s="299"/>
      <c r="BF16" s="299"/>
      <c r="BG16" s="299"/>
      <c r="BH16" s="299"/>
      <c r="BI16" s="299"/>
      <c r="BJ16" s="299"/>
      <c r="BK16" s="299"/>
      <c r="BL16" s="299"/>
      <c r="BM16" s="299"/>
      <c r="BN16" s="299"/>
      <c r="BO16" s="299"/>
      <c r="BP16" s="299"/>
      <c r="BQ16" s="299"/>
      <c r="BR16" s="299"/>
      <c r="BS16" s="299"/>
      <c r="BT16" s="299"/>
      <c r="BU16" s="299"/>
      <c r="BV16" s="299"/>
      <c r="BW16" s="299"/>
      <c r="BX16" s="299"/>
      <c r="BY16" s="299"/>
      <c r="BZ16" s="299"/>
      <c r="CA16" s="299"/>
      <c r="CB16" s="299"/>
      <c r="CC16" s="299"/>
      <c r="CD16" s="299"/>
      <c r="CE16" s="299"/>
      <c r="CF16" s="299"/>
      <c r="CG16" s="299"/>
      <c r="CH16" s="299"/>
      <c r="CI16" s="299"/>
      <c r="CJ16" s="299"/>
      <c r="CK16" s="299"/>
      <c r="CL16" s="299"/>
      <c r="CM16" s="299"/>
      <c r="CN16" s="299"/>
      <c r="CO16" s="299"/>
      <c r="CP16" s="299"/>
      <c r="CQ16" s="299"/>
      <c r="CR16" s="299"/>
      <c r="CS16" s="299"/>
      <c r="CT16" s="299"/>
      <c r="CU16" s="299"/>
      <c r="CV16" s="299"/>
      <c r="CW16" s="299"/>
      <c r="CX16" s="299"/>
      <c r="CY16" s="299"/>
      <c r="CZ16" s="299"/>
      <c r="DA16" s="299"/>
      <c r="DB16" s="299"/>
      <c r="DC16" s="299"/>
      <c r="DD16" s="299"/>
      <c r="DE16" s="299"/>
      <c r="DF16" s="299"/>
      <c r="DG16" s="299"/>
      <c r="DH16" s="299"/>
      <c r="DI16" s="299"/>
      <c r="DJ16" s="299"/>
      <c r="DK16" s="299"/>
      <c r="DL16" s="299"/>
      <c r="DM16" s="299"/>
      <c r="DN16" s="299"/>
      <c r="DO16" s="299"/>
      <c r="DP16" s="299"/>
      <c r="DQ16" s="299"/>
      <c r="DR16" s="299"/>
      <c r="DS16" s="299"/>
      <c r="DT16" s="299"/>
      <c r="DU16" s="299"/>
      <c r="DV16" s="299"/>
      <c r="DW16" s="299"/>
      <c r="DX16" s="299"/>
      <c r="DY16" s="299"/>
      <c r="DZ16" s="299"/>
      <c r="EA16" s="299"/>
      <c r="EB16" s="299"/>
      <c r="EC16" s="299"/>
      <c r="ED16" s="299"/>
      <c r="EE16" s="299"/>
      <c r="EF16" s="299"/>
      <c r="EG16" s="299"/>
      <c r="EH16" s="299"/>
      <c r="EI16" s="299"/>
      <c r="EJ16" s="299"/>
      <c r="EK16" s="299"/>
      <c r="EL16" s="299"/>
      <c r="EM16" s="299"/>
      <c r="EN16" s="299"/>
    </row>
    <row r="17" spans="1:144" ht="18" customHeight="1" x14ac:dyDescent="0.25">
      <c r="A17" s="457"/>
      <c r="B17" s="910" t="s">
        <v>618</v>
      </c>
      <c r="C17" s="910" t="s">
        <v>627</v>
      </c>
      <c r="D17" s="916">
        <v>0</v>
      </c>
      <c r="E17" s="916">
        <v>0</v>
      </c>
      <c r="F17" s="934">
        <v>0</v>
      </c>
      <c r="H17" s="453">
        <f>IFERROR(VLOOKUP(B17,'Reference Sheet'!$AP$4:$AQ$10,2,FALSE),0)</f>
        <v>0</v>
      </c>
      <c r="L17" s="299"/>
      <c r="M17" s="299"/>
      <c r="N17" s="299"/>
      <c r="O17" s="299"/>
      <c r="P17" s="299"/>
      <c r="Q17" s="299"/>
      <c r="R17" s="299"/>
      <c r="S17" s="299"/>
      <c r="T17" s="299"/>
      <c r="U17" s="299"/>
      <c r="V17" s="299"/>
      <c r="W17" s="299"/>
      <c r="X17" s="299"/>
      <c r="Y17" s="299"/>
      <c r="Z17" s="299"/>
      <c r="AA17" s="299"/>
      <c r="AB17" s="299"/>
      <c r="AC17" s="299"/>
      <c r="AD17" s="299"/>
      <c r="AE17" s="299"/>
      <c r="AF17" s="299"/>
      <c r="AG17" s="299"/>
      <c r="AH17" s="299"/>
      <c r="AI17" s="299"/>
      <c r="AJ17" s="299"/>
      <c r="AK17" s="299"/>
      <c r="AL17" s="299"/>
      <c r="AM17" s="299"/>
      <c r="AN17" s="299"/>
      <c r="AO17" s="299"/>
      <c r="AP17" s="299"/>
      <c r="AQ17" s="299"/>
      <c r="AR17" s="299"/>
      <c r="AS17" s="299"/>
      <c r="AT17" s="299"/>
      <c r="AU17" s="299"/>
      <c r="AV17" s="299"/>
      <c r="AW17" s="299"/>
      <c r="AX17" s="299"/>
      <c r="AY17" s="299"/>
      <c r="AZ17" s="299"/>
      <c r="BA17" s="299"/>
      <c r="BB17" s="299"/>
      <c r="BC17" s="299"/>
      <c r="BD17" s="299"/>
      <c r="BE17" s="299"/>
      <c r="BF17" s="299"/>
      <c r="BG17" s="299"/>
      <c r="BH17" s="299"/>
      <c r="BI17" s="299"/>
      <c r="BJ17" s="299"/>
      <c r="BK17" s="299"/>
      <c r="BL17" s="299"/>
      <c r="BM17" s="299"/>
      <c r="BN17" s="299"/>
      <c r="BO17" s="299"/>
      <c r="BP17" s="299"/>
      <c r="BQ17" s="299"/>
      <c r="BR17" s="299"/>
      <c r="BS17" s="299"/>
      <c r="BT17" s="299"/>
      <c r="BU17" s="299"/>
      <c r="BV17" s="299"/>
      <c r="BW17" s="299"/>
      <c r="BX17" s="299"/>
      <c r="BY17" s="299"/>
      <c r="BZ17" s="299"/>
      <c r="CA17" s="299"/>
      <c r="CB17" s="299"/>
      <c r="CC17" s="299"/>
      <c r="CD17" s="299"/>
      <c r="CE17" s="299"/>
      <c r="CF17" s="299"/>
      <c r="CG17" s="299"/>
      <c r="CH17" s="299"/>
      <c r="CI17" s="299"/>
      <c r="CJ17" s="299"/>
      <c r="CK17" s="299"/>
      <c r="CL17" s="299"/>
      <c r="CM17" s="299"/>
      <c r="CN17" s="299"/>
      <c r="CO17" s="299"/>
      <c r="CP17" s="299"/>
      <c r="CQ17" s="299"/>
      <c r="CR17" s="299"/>
      <c r="CS17" s="299"/>
      <c r="CT17" s="299"/>
      <c r="CU17" s="299"/>
      <c r="CV17" s="299"/>
      <c r="CW17" s="299"/>
      <c r="CX17" s="299"/>
      <c r="CY17" s="299"/>
      <c r="CZ17" s="299"/>
      <c r="DA17" s="299"/>
      <c r="DB17" s="299"/>
      <c r="DC17" s="299"/>
      <c r="DD17" s="299"/>
      <c r="DE17" s="299"/>
      <c r="DF17" s="299"/>
      <c r="DG17" s="299"/>
      <c r="DH17" s="299"/>
      <c r="DI17" s="299"/>
      <c r="DJ17" s="299"/>
      <c r="DK17" s="299"/>
      <c r="DL17" s="299"/>
      <c r="DM17" s="299"/>
      <c r="DN17" s="299"/>
      <c r="DO17" s="299"/>
      <c r="DP17" s="299"/>
      <c r="DQ17" s="299"/>
      <c r="DR17" s="299"/>
      <c r="DS17" s="299"/>
      <c r="DT17" s="299"/>
      <c r="DU17" s="299"/>
      <c r="DV17" s="299"/>
      <c r="DW17" s="299"/>
      <c r="DX17" s="299"/>
      <c r="DY17" s="299"/>
      <c r="DZ17" s="299"/>
      <c r="EA17" s="299"/>
      <c r="EB17" s="299"/>
      <c r="EC17" s="299"/>
      <c r="ED17" s="299"/>
      <c r="EE17" s="299"/>
      <c r="EF17" s="299"/>
      <c r="EG17" s="299"/>
      <c r="EH17" s="299"/>
      <c r="EI17" s="299"/>
      <c r="EJ17" s="299"/>
      <c r="EK17" s="299"/>
      <c r="EL17" s="299"/>
      <c r="EM17" s="299"/>
      <c r="EN17" s="299"/>
    </row>
    <row r="18" spans="1:144" ht="18" customHeight="1" x14ac:dyDescent="0.25">
      <c r="A18" s="457"/>
      <c r="B18" s="910" t="s">
        <v>618</v>
      </c>
      <c r="C18" s="910" t="s">
        <v>627</v>
      </c>
      <c r="D18" s="916">
        <v>0</v>
      </c>
      <c r="E18" s="916">
        <v>0</v>
      </c>
      <c r="F18" s="934">
        <v>0</v>
      </c>
      <c r="H18" s="453">
        <f>IFERROR(VLOOKUP(B18,'Reference Sheet'!$AP$4:$AQ$10,2,FALSE),0)</f>
        <v>0</v>
      </c>
      <c r="L18" s="299"/>
      <c r="M18" s="299"/>
      <c r="N18" s="299"/>
      <c r="O18" s="299"/>
      <c r="P18" s="299"/>
      <c r="Q18" s="299"/>
      <c r="R18" s="299"/>
      <c r="S18" s="299"/>
      <c r="T18" s="299"/>
      <c r="U18" s="299"/>
      <c r="V18" s="299"/>
      <c r="W18" s="299"/>
      <c r="X18" s="299"/>
      <c r="Y18" s="299"/>
      <c r="Z18" s="299"/>
      <c r="AA18" s="299"/>
      <c r="AB18" s="299"/>
      <c r="AC18" s="299"/>
      <c r="AD18" s="299"/>
      <c r="AE18" s="299"/>
      <c r="AF18" s="299"/>
      <c r="AG18" s="299"/>
      <c r="AH18" s="299"/>
      <c r="AI18" s="299"/>
      <c r="AJ18" s="299"/>
      <c r="AK18" s="299"/>
      <c r="AL18" s="299"/>
      <c r="AM18" s="299"/>
      <c r="AN18" s="299"/>
      <c r="AO18" s="299"/>
      <c r="AP18" s="299"/>
      <c r="AQ18" s="299"/>
      <c r="AR18" s="299"/>
      <c r="AS18" s="299"/>
      <c r="AT18" s="299"/>
      <c r="AU18" s="299"/>
      <c r="AV18" s="299"/>
      <c r="AW18" s="299"/>
      <c r="AX18" s="299"/>
      <c r="AY18" s="299"/>
      <c r="AZ18" s="299"/>
      <c r="BA18" s="299"/>
      <c r="BB18" s="299"/>
      <c r="BC18" s="299"/>
      <c r="BD18" s="299"/>
      <c r="BE18" s="299"/>
      <c r="BF18" s="299"/>
      <c r="BG18" s="299"/>
      <c r="BH18" s="299"/>
      <c r="BI18" s="299"/>
      <c r="BJ18" s="299"/>
      <c r="BK18" s="299"/>
      <c r="BL18" s="299"/>
      <c r="BM18" s="299"/>
      <c r="BN18" s="299"/>
      <c r="BO18" s="299"/>
      <c r="BP18" s="299"/>
      <c r="BQ18" s="299"/>
      <c r="BR18" s="299"/>
      <c r="BS18" s="299"/>
      <c r="BT18" s="299"/>
      <c r="BU18" s="299"/>
      <c r="BV18" s="299"/>
      <c r="BW18" s="299"/>
      <c r="BX18" s="299"/>
      <c r="BY18" s="299"/>
      <c r="BZ18" s="299"/>
      <c r="CA18" s="299"/>
      <c r="CB18" s="299"/>
      <c r="CC18" s="299"/>
      <c r="CD18" s="299"/>
      <c r="CE18" s="299"/>
      <c r="CF18" s="299"/>
      <c r="CG18" s="299"/>
      <c r="CH18" s="299"/>
      <c r="CI18" s="299"/>
      <c r="CJ18" s="299"/>
      <c r="CK18" s="299"/>
      <c r="CL18" s="299"/>
      <c r="CM18" s="299"/>
      <c r="CN18" s="299"/>
      <c r="CO18" s="299"/>
      <c r="CP18" s="299"/>
      <c r="CQ18" s="299"/>
      <c r="CR18" s="299"/>
      <c r="CS18" s="299"/>
      <c r="CT18" s="299"/>
      <c r="CU18" s="299"/>
      <c r="CV18" s="299"/>
      <c r="CW18" s="299"/>
      <c r="CX18" s="299"/>
      <c r="CY18" s="299"/>
      <c r="CZ18" s="299"/>
      <c r="DA18" s="299"/>
      <c r="DB18" s="299"/>
      <c r="DC18" s="299"/>
      <c r="DD18" s="299"/>
      <c r="DE18" s="299"/>
      <c r="DF18" s="299"/>
      <c r="DG18" s="299"/>
      <c r="DH18" s="299"/>
      <c r="DI18" s="299"/>
      <c r="DJ18" s="299"/>
      <c r="DK18" s="299"/>
      <c r="DL18" s="299"/>
      <c r="DM18" s="299"/>
      <c r="DN18" s="299"/>
      <c r="DO18" s="299"/>
      <c r="DP18" s="299"/>
      <c r="DQ18" s="299"/>
      <c r="DR18" s="299"/>
      <c r="DS18" s="299"/>
      <c r="DT18" s="299"/>
      <c r="DU18" s="299"/>
      <c r="DV18" s="299"/>
      <c r="DW18" s="299"/>
      <c r="DX18" s="299"/>
      <c r="DY18" s="299"/>
      <c r="DZ18" s="299"/>
      <c r="EA18" s="299"/>
      <c r="EB18" s="299"/>
      <c r="EC18" s="299"/>
      <c r="ED18" s="299"/>
      <c r="EE18" s="299"/>
      <c r="EF18" s="299"/>
      <c r="EG18" s="299"/>
      <c r="EH18" s="299"/>
      <c r="EI18" s="299"/>
      <c r="EJ18" s="299"/>
      <c r="EK18" s="299"/>
      <c r="EL18" s="299"/>
      <c r="EM18" s="299"/>
      <c r="EN18" s="299"/>
    </row>
    <row r="19" spans="1:144" ht="18" customHeight="1" x14ac:dyDescent="0.25">
      <c r="A19" s="457"/>
      <c r="B19" s="910" t="s">
        <v>618</v>
      </c>
      <c r="C19" s="910" t="s">
        <v>627</v>
      </c>
      <c r="D19" s="916">
        <v>0</v>
      </c>
      <c r="E19" s="916">
        <v>0</v>
      </c>
      <c r="F19" s="934">
        <v>0</v>
      </c>
      <c r="H19" s="453">
        <f>IFERROR(VLOOKUP(B19,'Reference Sheet'!$AP$4:$AQ$10,2,FALSE),0)</f>
        <v>0</v>
      </c>
      <c r="L19" s="299"/>
      <c r="M19" s="299"/>
      <c r="N19" s="299"/>
      <c r="O19" s="299"/>
      <c r="P19" s="299"/>
      <c r="Q19" s="299"/>
      <c r="R19" s="299"/>
      <c r="S19" s="299"/>
      <c r="T19" s="299"/>
      <c r="U19" s="299"/>
      <c r="V19" s="299"/>
      <c r="W19" s="299"/>
      <c r="X19" s="299"/>
      <c r="Y19" s="299"/>
      <c r="Z19" s="299"/>
      <c r="AA19" s="299"/>
      <c r="AB19" s="299"/>
      <c r="AC19" s="299"/>
      <c r="AD19" s="299"/>
      <c r="AE19" s="299"/>
      <c r="AF19" s="299"/>
      <c r="AG19" s="299"/>
      <c r="AH19" s="299"/>
      <c r="AI19" s="299"/>
      <c r="AJ19" s="299"/>
      <c r="AK19" s="299"/>
      <c r="AL19" s="299"/>
      <c r="AM19" s="299"/>
      <c r="AN19" s="299"/>
      <c r="AO19" s="299"/>
      <c r="AP19" s="299"/>
      <c r="AQ19" s="299"/>
      <c r="AR19" s="299"/>
      <c r="AS19" s="299"/>
      <c r="AT19" s="299"/>
      <c r="AU19" s="299"/>
      <c r="AV19" s="299"/>
      <c r="AW19" s="299"/>
      <c r="AX19" s="299"/>
      <c r="AY19" s="299"/>
      <c r="AZ19" s="299"/>
      <c r="BA19" s="299"/>
      <c r="BB19" s="299"/>
      <c r="BC19" s="299"/>
      <c r="BD19" s="299"/>
      <c r="BE19" s="299"/>
      <c r="BF19" s="299"/>
      <c r="BG19" s="299"/>
      <c r="BH19" s="299"/>
      <c r="BI19" s="299"/>
      <c r="BJ19" s="299"/>
      <c r="BK19" s="299"/>
      <c r="BL19" s="299"/>
      <c r="BM19" s="299"/>
      <c r="BN19" s="299"/>
      <c r="BO19" s="299"/>
      <c r="BP19" s="299"/>
      <c r="BQ19" s="299"/>
      <c r="BR19" s="299"/>
      <c r="BS19" s="299"/>
      <c r="BT19" s="299"/>
      <c r="BU19" s="299"/>
      <c r="BV19" s="299"/>
      <c r="BW19" s="299"/>
      <c r="BX19" s="299"/>
      <c r="BY19" s="299"/>
      <c r="BZ19" s="299"/>
      <c r="CA19" s="299"/>
      <c r="CB19" s="299"/>
      <c r="CC19" s="299"/>
      <c r="CD19" s="299"/>
      <c r="CE19" s="299"/>
      <c r="CF19" s="299"/>
      <c r="CG19" s="299"/>
      <c r="CH19" s="299"/>
      <c r="CI19" s="299"/>
      <c r="CJ19" s="299"/>
      <c r="CK19" s="299"/>
      <c r="CL19" s="299"/>
      <c r="CM19" s="299"/>
      <c r="CN19" s="299"/>
      <c r="CO19" s="299"/>
      <c r="CP19" s="299"/>
      <c r="CQ19" s="299"/>
      <c r="CR19" s="299"/>
      <c r="CS19" s="299"/>
      <c r="CT19" s="299"/>
      <c r="CU19" s="299"/>
      <c r="CV19" s="299"/>
      <c r="CW19" s="299"/>
      <c r="CX19" s="299"/>
      <c r="CY19" s="299"/>
      <c r="CZ19" s="299"/>
      <c r="DA19" s="299"/>
      <c r="DB19" s="299"/>
      <c r="DC19" s="299"/>
      <c r="DD19" s="299"/>
      <c r="DE19" s="299"/>
      <c r="DF19" s="299"/>
      <c r="DG19" s="299"/>
      <c r="DH19" s="299"/>
      <c r="DI19" s="299"/>
      <c r="DJ19" s="299"/>
      <c r="DK19" s="299"/>
      <c r="DL19" s="299"/>
      <c r="DM19" s="299"/>
      <c r="DN19" s="299"/>
      <c r="DO19" s="299"/>
      <c r="DP19" s="299"/>
      <c r="DQ19" s="299"/>
      <c r="DR19" s="299"/>
      <c r="DS19" s="299"/>
      <c r="DT19" s="299"/>
      <c r="DU19" s="299"/>
      <c r="DV19" s="299"/>
      <c r="DW19" s="299"/>
      <c r="DX19" s="299"/>
      <c r="DY19" s="299"/>
      <c r="DZ19" s="299"/>
      <c r="EA19" s="299"/>
      <c r="EB19" s="299"/>
      <c r="EC19" s="299"/>
      <c r="ED19" s="299"/>
      <c r="EE19" s="299"/>
      <c r="EF19" s="299"/>
      <c r="EG19" s="299"/>
      <c r="EH19" s="299"/>
      <c r="EI19" s="299"/>
      <c r="EJ19" s="299"/>
      <c r="EK19" s="299"/>
      <c r="EL19" s="299"/>
      <c r="EM19" s="299"/>
      <c r="EN19" s="299"/>
    </row>
    <row r="20" spans="1:144" ht="18" customHeight="1" thickBot="1" x14ac:dyDescent="0.3">
      <c r="D20" s="935">
        <f>SUM(D16:D19)</f>
        <v>0</v>
      </c>
      <c r="E20" s="936">
        <f>IFERROR(SUMPRODUCT(D16:D19,E16:E19)/D20,0)</f>
        <v>0</v>
      </c>
      <c r="F20" s="937">
        <f>IFERROR(SUMPRODUCT(D16:D19,E16:E19,F16:F19)/(D20*E20),0)</f>
        <v>0</v>
      </c>
      <c r="H20" s="486">
        <f>SUMPRODUCT(D16:D19,H16:H19)</f>
        <v>0</v>
      </c>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c r="BQ20" s="299"/>
      <c r="BR20" s="299"/>
      <c r="BS20" s="299"/>
      <c r="BT20" s="299"/>
      <c r="BU20" s="299"/>
      <c r="BV20" s="299"/>
      <c r="BW20" s="299"/>
      <c r="BX20" s="299"/>
      <c r="BY20" s="299"/>
      <c r="BZ20" s="299"/>
      <c r="CA20" s="299"/>
      <c r="CB20" s="299"/>
      <c r="CC20" s="299"/>
      <c r="CD20" s="299"/>
      <c r="CE20" s="299"/>
      <c r="CF20" s="299"/>
      <c r="CG20" s="299"/>
      <c r="CH20" s="299"/>
      <c r="CI20" s="299"/>
      <c r="CJ20" s="299"/>
      <c r="CK20" s="299"/>
      <c r="CL20" s="299"/>
      <c r="CM20" s="299"/>
      <c r="CN20" s="299"/>
      <c r="CO20" s="299"/>
      <c r="CP20" s="299"/>
      <c r="CQ20" s="299"/>
      <c r="CR20" s="299"/>
      <c r="CS20" s="299"/>
      <c r="CT20" s="299"/>
      <c r="CU20" s="299"/>
      <c r="CV20" s="299"/>
      <c r="CW20" s="299"/>
      <c r="CX20" s="299"/>
      <c r="CY20" s="299"/>
      <c r="CZ20" s="299"/>
      <c r="DA20" s="299"/>
      <c r="DB20" s="299"/>
      <c r="DC20" s="299"/>
      <c r="DD20" s="299"/>
      <c r="DE20" s="299"/>
      <c r="DF20" s="299"/>
      <c r="DG20" s="299"/>
      <c r="DH20" s="299"/>
      <c r="DI20" s="299"/>
      <c r="DJ20" s="299"/>
      <c r="DK20" s="299"/>
      <c r="DL20" s="299"/>
      <c r="DM20" s="299"/>
      <c r="DN20" s="299"/>
      <c r="DO20" s="299"/>
      <c r="DP20" s="299"/>
      <c r="DQ20" s="299"/>
      <c r="DR20" s="299"/>
      <c r="DS20" s="299"/>
      <c r="DT20" s="299"/>
      <c r="DU20" s="299"/>
      <c r="DV20" s="299"/>
      <c r="DW20" s="299"/>
      <c r="DX20" s="299"/>
      <c r="DY20" s="299"/>
      <c r="DZ20" s="299"/>
      <c r="EA20" s="299"/>
      <c r="EB20" s="299"/>
      <c r="EC20" s="299"/>
      <c r="ED20" s="299"/>
      <c r="EE20" s="299"/>
      <c r="EF20" s="299"/>
      <c r="EG20" s="299"/>
      <c r="EH20" s="299"/>
      <c r="EI20" s="299"/>
      <c r="EJ20" s="299"/>
      <c r="EK20" s="299"/>
      <c r="EL20" s="299"/>
      <c r="EM20" s="299"/>
      <c r="EN20" s="299"/>
    </row>
    <row r="21" spans="1:144" ht="18" customHeight="1" x14ac:dyDescent="0.25">
      <c r="I21" s="299"/>
      <c r="J21" s="299"/>
      <c r="K21" s="299"/>
      <c r="L21" s="299"/>
      <c r="M21" s="299"/>
      <c r="N21" s="299"/>
      <c r="O21" s="299"/>
      <c r="P21" s="299"/>
      <c r="Q21" s="299"/>
      <c r="R21" s="299"/>
      <c r="S21" s="299"/>
      <c r="T21" s="299"/>
      <c r="U21" s="299"/>
      <c r="V21" s="299"/>
      <c r="W21" s="299"/>
      <c r="X21" s="299"/>
      <c r="Y21" s="299"/>
      <c r="Z21" s="299"/>
      <c r="AA21" s="299"/>
      <c r="AB21" s="299"/>
      <c r="AC21" s="299"/>
      <c r="AD21" s="299"/>
      <c r="AE21" s="299"/>
      <c r="AF21" s="299"/>
      <c r="AG21" s="299"/>
      <c r="AH21" s="299"/>
      <c r="AI21" s="299"/>
      <c r="AJ21" s="299"/>
      <c r="AK21" s="299"/>
      <c r="AL21" s="299"/>
      <c r="AM21" s="299"/>
      <c r="AN21" s="299"/>
      <c r="AO21" s="299"/>
      <c r="AP21" s="299"/>
      <c r="AQ21" s="299"/>
      <c r="AR21" s="299"/>
      <c r="AS21" s="299"/>
      <c r="AT21" s="299"/>
      <c r="AU21" s="299"/>
      <c r="AV21" s="299"/>
      <c r="AW21" s="299"/>
      <c r="AX21" s="299"/>
      <c r="AY21" s="299"/>
      <c r="AZ21" s="299"/>
      <c r="BA21" s="299"/>
      <c r="BB21" s="299"/>
      <c r="BC21" s="299"/>
      <c r="BD21" s="299"/>
      <c r="BE21" s="299"/>
      <c r="BF21" s="299"/>
      <c r="BG21" s="299"/>
      <c r="BH21" s="299"/>
      <c r="BI21" s="299"/>
      <c r="BJ21" s="299"/>
      <c r="BK21" s="299"/>
      <c r="BL21" s="299"/>
      <c r="BM21" s="299"/>
      <c r="BN21" s="299"/>
      <c r="BO21" s="299"/>
      <c r="BP21" s="299"/>
      <c r="BQ21" s="299"/>
      <c r="BR21" s="299"/>
      <c r="BS21" s="299"/>
      <c r="BT21" s="299"/>
      <c r="BU21" s="299"/>
      <c r="BV21" s="299"/>
      <c r="BW21" s="299"/>
      <c r="BX21" s="299"/>
      <c r="BY21" s="299"/>
      <c r="BZ21" s="299"/>
      <c r="CA21" s="299"/>
      <c r="CB21" s="299"/>
      <c r="CC21" s="299"/>
      <c r="CD21" s="299"/>
      <c r="CE21" s="299"/>
      <c r="CF21" s="299"/>
      <c r="CG21" s="299"/>
      <c r="CH21" s="299"/>
      <c r="CI21" s="299"/>
      <c r="CJ21" s="299"/>
      <c r="CK21" s="299"/>
      <c r="CL21" s="299"/>
      <c r="CM21" s="299"/>
      <c r="CN21" s="299"/>
      <c r="CO21" s="299"/>
      <c r="CP21" s="299"/>
      <c r="CQ21" s="299"/>
      <c r="CR21" s="299"/>
      <c r="CS21" s="299"/>
      <c r="CT21" s="299"/>
      <c r="CU21" s="299"/>
      <c r="CV21" s="299"/>
      <c r="CW21" s="299"/>
      <c r="CX21" s="299"/>
      <c r="CY21" s="299"/>
      <c r="CZ21" s="299"/>
      <c r="DA21" s="299"/>
      <c r="DB21" s="299"/>
      <c r="DC21" s="299"/>
      <c r="DD21" s="299"/>
      <c r="DE21" s="299"/>
      <c r="DF21" s="299"/>
      <c r="DG21" s="299"/>
      <c r="DH21" s="299"/>
      <c r="DI21" s="299"/>
      <c r="DJ21" s="299"/>
      <c r="DK21" s="299"/>
      <c r="DL21" s="299"/>
      <c r="DM21" s="299"/>
      <c r="DN21" s="299"/>
      <c r="DO21" s="299"/>
      <c r="DP21" s="299"/>
      <c r="DQ21" s="299"/>
      <c r="DR21" s="299"/>
      <c r="DS21" s="299"/>
      <c r="DT21" s="299"/>
      <c r="DU21" s="299"/>
      <c r="DV21" s="299"/>
      <c r="DW21" s="299"/>
      <c r="DX21" s="299"/>
      <c r="DY21" s="299"/>
      <c r="DZ21" s="299"/>
      <c r="EA21" s="299"/>
      <c r="EB21" s="299"/>
      <c r="EC21" s="299"/>
      <c r="ED21" s="299"/>
      <c r="EE21" s="299"/>
      <c r="EF21" s="299"/>
      <c r="EG21" s="299"/>
      <c r="EH21" s="299"/>
      <c r="EI21" s="299"/>
      <c r="EJ21" s="299"/>
      <c r="EK21" s="299"/>
      <c r="EL21" s="299"/>
      <c r="EM21" s="299"/>
      <c r="EN21" s="299"/>
    </row>
    <row r="22" spans="1:144" ht="18" customHeight="1" x14ac:dyDescent="0.25">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299"/>
      <c r="BR22" s="299"/>
      <c r="BS22" s="299"/>
      <c r="BT22" s="299"/>
      <c r="BU22" s="299"/>
      <c r="BV22" s="299"/>
      <c r="BW22" s="299"/>
      <c r="BX22" s="299"/>
      <c r="BY22" s="299"/>
      <c r="BZ22" s="299"/>
      <c r="CA22" s="299"/>
      <c r="CB22" s="299"/>
      <c r="CC22" s="299"/>
      <c r="CD22" s="299"/>
      <c r="CE22" s="299"/>
      <c r="CF22" s="299"/>
      <c r="CG22" s="299"/>
      <c r="CH22" s="299"/>
      <c r="CI22" s="299"/>
      <c r="CJ22" s="299"/>
      <c r="CK22" s="299"/>
      <c r="CL22" s="299"/>
      <c r="CM22" s="299"/>
      <c r="CN22" s="299"/>
      <c r="CO22" s="299"/>
      <c r="CP22" s="299"/>
      <c r="CQ22" s="299"/>
      <c r="CR22" s="299"/>
      <c r="CS22" s="299"/>
      <c r="CT22" s="299"/>
      <c r="CU22" s="299"/>
      <c r="CV22" s="299"/>
      <c r="CW22" s="299"/>
      <c r="CX22" s="299"/>
      <c r="CY22" s="299"/>
      <c r="CZ22" s="299"/>
      <c r="DA22" s="299"/>
      <c r="DB22" s="299"/>
      <c r="DC22" s="299"/>
      <c r="DD22" s="299"/>
      <c r="DE22" s="299"/>
      <c r="DF22" s="299"/>
      <c r="DG22" s="299"/>
      <c r="DH22" s="299"/>
      <c r="DI22" s="299"/>
      <c r="DJ22" s="299"/>
      <c r="DK22" s="299"/>
      <c r="DL22" s="299"/>
      <c r="DM22" s="299"/>
      <c r="DN22" s="299"/>
      <c r="DO22" s="299"/>
      <c r="DP22" s="299"/>
      <c r="DQ22" s="299"/>
      <c r="DR22" s="299"/>
      <c r="DS22" s="299"/>
      <c r="DT22" s="299"/>
      <c r="DU22" s="299"/>
      <c r="DV22" s="299"/>
      <c r="DW22" s="299"/>
      <c r="DX22" s="299"/>
      <c r="DY22" s="299"/>
      <c r="DZ22" s="299"/>
      <c r="EA22" s="299"/>
      <c r="EB22" s="299"/>
      <c r="EC22" s="299"/>
      <c r="ED22" s="299"/>
      <c r="EE22" s="299"/>
      <c r="EF22" s="299"/>
      <c r="EG22" s="299"/>
      <c r="EH22" s="299"/>
      <c r="EI22" s="299"/>
      <c r="EJ22" s="299"/>
      <c r="EK22" s="299"/>
      <c r="EL22" s="299"/>
      <c r="EM22" s="299"/>
      <c r="EN22" s="299"/>
    </row>
    <row r="23" spans="1:144" ht="36" customHeight="1" x14ac:dyDescent="0.25">
      <c r="A23" s="897" t="s">
        <v>540</v>
      </c>
      <c r="B23" s="481" t="s">
        <v>389</v>
      </c>
      <c r="C23" s="481" t="s">
        <v>390</v>
      </c>
      <c r="D23" s="481" t="s">
        <v>104</v>
      </c>
      <c r="E23" s="455" t="s">
        <v>625</v>
      </c>
      <c r="F23" s="489"/>
      <c r="G23" s="299"/>
      <c r="H23" s="486"/>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c r="AJ23" s="299"/>
      <c r="AK23" s="299"/>
      <c r="AL23" s="299"/>
      <c r="AM23" s="299"/>
      <c r="AN23" s="299"/>
      <c r="AO23" s="299"/>
      <c r="AP23" s="299"/>
      <c r="AQ23" s="299"/>
      <c r="AR23" s="299"/>
      <c r="AS23" s="299"/>
      <c r="AT23" s="299"/>
      <c r="AU23" s="299"/>
      <c r="AV23" s="299"/>
      <c r="AW23" s="299"/>
      <c r="AX23" s="299"/>
      <c r="AY23" s="299"/>
      <c r="AZ23" s="299"/>
      <c r="BA23" s="299"/>
      <c r="BB23" s="299"/>
      <c r="BC23" s="299"/>
      <c r="BD23" s="299"/>
      <c r="BE23" s="299"/>
      <c r="BF23" s="299"/>
      <c r="BG23" s="299"/>
      <c r="BH23" s="299"/>
      <c r="BI23" s="299"/>
      <c r="BJ23" s="299"/>
      <c r="BK23" s="299"/>
      <c r="BL23" s="299"/>
      <c r="BM23" s="299"/>
      <c r="BN23" s="299"/>
      <c r="BO23" s="299"/>
      <c r="BP23" s="299"/>
      <c r="BQ23" s="299"/>
      <c r="BR23" s="299"/>
      <c r="BS23" s="299"/>
      <c r="BT23" s="299"/>
      <c r="BU23" s="299"/>
      <c r="BV23" s="299"/>
      <c r="BW23" s="299"/>
      <c r="BX23" s="299"/>
      <c r="BY23" s="299"/>
      <c r="BZ23" s="299"/>
      <c r="CA23" s="299"/>
      <c r="CB23" s="299"/>
      <c r="CC23" s="299"/>
      <c r="CD23" s="299"/>
      <c r="CE23" s="299"/>
      <c r="CF23" s="299"/>
      <c r="CG23" s="299"/>
      <c r="CH23" s="299"/>
      <c r="CI23" s="299"/>
      <c r="CJ23" s="299"/>
      <c r="CK23" s="299"/>
      <c r="CL23" s="299"/>
      <c r="CM23" s="299"/>
      <c r="CN23" s="299"/>
      <c r="CO23" s="299"/>
      <c r="CP23" s="299"/>
      <c r="CQ23" s="299"/>
      <c r="CR23" s="299"/>
      <c r="CS23" s="299"/>
      <c r="CT23" s="299"/>
      <c r="CU23" s="299"/>
      <c r="CV23" s="299"/>
      <c r="CW23" s="299"/>
      <c r="CX23" s="299"/>
      <c r="CY23" s="299"/>
      <c r="CZ23" s="299"/>
      <c r="DA23" s="299"/>
      <c r="DB23" s="299"/>
      <c r="DC23" s="299"/>
      <c r="DD23" s="299"/>
      <c r="DE23" s="299"/>
      <c r="DF23" s="299"/>
      <c r="DG23" s="299"/>
      <c r="DH23" s="299"/>
      <c r="DI23" s="299"/>
      <c r="DJ23" s="299"/>
      <c r="DK23" s="299"/>
      <c r="DL23" s="299"/>
      <c r="DM23" s="299"/>
      <c r="DN23" s="299"/>
      <c r="DO23" s="299"/>
      <c r="DP23" s="299"/>
      <c r="DQ23" s="299"/>
      <c r="DR23" s="299"/>
      <c r="DS23" s="299"/>
      <c r="DT23" s="299"/>
      <c r="DU23" s="299"/>
      <c r="DV23" s="299"/>
      <c r="DW23" s="299"/>
      <c r="DX23" s="299"/>
      <c r="DY23" s="299"/>
      <c r="DZ23" s="299"/>
      <c r="EA23" s="299"/>
      <c r="EB23" s="299"/>
      <c r="EC23" s="299"/>
      <c r="ED23" s="299"/>
      <c r="EE23" s="299"/>
      <c r="EF23" s="299"/>
      <c r="EG23" s="299"/>
      <c r="EH23" s="299"/>
      <c r="EI23" s="299"/>
      <c r="EJ23" s="299"/>
      <c r="EK23" s="299"/>
      <c r="EL23" s="299"/>
      <c r="EM23" s="299"/>
      <c r="EN23" s="299"/>
    </row>
    <row r="24" spans="1:144" ht="18" customHeight="1" x14ac:dyDescent="0.25">
      <c r="B24" s="378" t="s">
        <v>24</v>
      </c>
      <c r="C24" s="911">
        <v>0</v>
      </c>
      <c r="D24" s="912" t="s">
        <v>657</v>
      </c>
      <c r="E24" s="911">
        <v>0</v>
      </c>
      <c r="F24" s="486" t="str">
        <f>IF(D24="select policy","",IF(D24="Grazed off farm",IF(E24=0,"","WARNING Delete grazing duration"),IF(E24=0,"WARNING Add grazing duration","")))</f>
        <v/>
      </c>
      <c r="H24" s="299"/>
      <c r="L24" s="299"/>
      <c r="M24" s="299"/>
      <c r="N24" s="299"/>
      <c r="O24" s="299"/>
      <c r="P24" s="299"/>
      <c r="Q24" s="299"/>
      <c r="R24" s="299"/>
      <c r="S24" s="299"/>
      <c r="T24" s="299"/>
      <c r="U24" s="299"/>
      <c r="V24" s="299"/>
      <c r="W24" s="299"/>
      <c r="X24" s="299"/>
      <c r="Y24" s="299"/>
      <c r="Z24" s="299"/>
      <c r="AA24" s="299"/>
      <c r="AB24" s="299"/>
      <c r="AC24" s="299"/>
      <c r="AD24" s="299"/>
      <c r="AE24" s="299"/>
      <c r="AF24" s="299"/>
      <c r="AG24" s="299"/>
      <c r="AH24" s="299"/>
      <c r="AI24" s="299"/>
      <c r="AJ24" s="299"/>
      <c r="AK24" s="299"/>
      <c r="AL24" s="299"/>
      <c r="AM24" s="299"/>
      <c r="AN24" s="299"/>
      <c r="AO24" s="299"/>
      <c r="AP24" s="299"/>
      <c r="AQ24" s="299"/>
      <c r="AR24" s="299"/>
      <c r="AS24" s="299"/>
      <c r="AT24" s="299"/>
      <c r="AU24" s="299"/>
      <c r="AV24" s="299"/>
      <c r="AW24" s="299"/>
      <c r="AX24" s="299"/>
      <c r="AY24" s="299"/>
      <c r="AZ24" s="299"/>
      <c r="BA24" s="299"/>
      <c r="BB24" s="299"/>
      <c r="BC24" s="299"/>
      <c r="BD24" s="299"/>
      <c r="BE24" s="299"/>
      <c r="BF24" s="299"/>
      <c r="BG24" s="299"/>
      <c r="BH24" s="299"/>
      <c r="BI24" s="299"/>
      <c r="BJ24" s="299"/>
      <c r="BK24" s="299"/>
      <c r="BL24" s="299"/>
      <c r="BM24" s="299"/>
      <c r="BN24" s="299"/>
      <c r="BO24" s="299"/>
      <c r="BP24" s="299"/>
      <c r="BQ24" s="299"/>
      <c r="BR24" s="299"/>
      <c r="BS24" s="299"/>
      <c r="BT24" s="299"/>
      <c r="BU24" s="299"/>
      <c r="BV24" s="299"/>
      <c r="BW24" s="299"/>
      <c r="BX24" s="299"/>
      <c r="BY24" s="299"/>
      <c r="BZ24" s="299"/>
      <c r="CA24" s="299"/>
      <c r="CB24" s="299"/>
      <c r="CC24" s="299"/>
      <c r="CD24" s="299"/>
      <c r="CE24" s="299"/>
      <c r="CF24" s="299"/>
      <c r="CG24" s="299"/>
      <c r="CH24" s="299"/>
      <c r="CI24" s="299"/>
      <c r="CJ24" s="299"/>
      <c r="CK24" s="299"/>
      <c r="CL24" s="299"/>
      <c r="CM24" s="299"/>
      <c r="CN24" s="299"/>
      <c r="CO24" s="299"/>
      <c r="CP24" s="299"/>
      <c r="CQ24" s="299"/>
      <c r="CR24" s="299"/>
      <c r="CS24" s="299"/>
      <c r="CT24" s="299"/>
      <c r="CU24" s="299"/>
      <c r="CV24" s="299"/>
      <c r="CW24" s="299"/>
      <c r="CX24" s="299"/>
      <c r="CY24" s="299"/>
      <c r="CZ24" s="299"/>
      <c r="DA24" s="299"/>
      <c r="DB24" s="299"/>
      <c r="DC24" s="299"/>
      <c r="DD24" s="299"/>
      <c r="DE24" s="299"/>
      <c r="DF24" s="299"/>
      <c r="DG24" s="299"/>
      <c r="DH24" s="299"/>
      <c r="DI24" s="299"/>
      <c r="DJ24" s="299"/>
      <c r="DK24" s="299"/>
      <c r="DL24" s="299"/>
      <c r="DM24" s="299"/>
      <c r="DN24" s="299"/>
      <c r="DO24" s="299"/>
      <c r="DP24" s="299"/>
      <c r="DQ24" s="299"/>
      <c r="DR24" s="299"/>
      <c r="DS24" s="299"/>
      <c r="DT24" s="299"/>
      <c r="DU24" s="299"/>
      <c r="DV24" s="299"/>
      <c r="DW24" s="299"/>
      <c r="DX24" s="299"/>
      <c r="DY24" s="299"/>
      <c r="DZ24" s="299"/>
      <c r="EA24" s="299"/>
      <c r="EB24" s="299"/>
      <c r="EC24" s="299"/>
      <c r="ED24" s="299"/>
      <c r="EE24" s="299"/>
      <c r="EF24" s="299"/>
      <c r="EG24" s="299"/>
      <c r="EH24" s="299"/>
      <c r="EI24" s="299"/>
      <c r="EJ24" s="299"/>
      <c r="EK24" s="299"/>
      <c r="EL24" s="299"/>
      <c r="EM24" s="299"/>
      <c r="EN24" s="299"/>
    </row>
    <row r="25" spans="1:144" ht="18" customHeight="1" x14ac:dyDescent="0.25">
      <c r="B25" s="378" t="s">
        <v>25</v>
      </c>
      <c r="C25" s="911">
        <v>0</v>
      </c>
      <c r="D25" s="912" t="s">
        <v>657</v>
      </c>
      <c r="E25" s="911">
        <v>0</v>
      </c>
      <c r="F25" s="486" t="str">
        <f>IF(D25="select policy","",IF(D25="Grazed off farm",IF(E25=0,"","WARNING Delete grazing duration"),IF(E25=0,"WARNING Add grazing duration","")))</f>
        <v/>
      </c>
      <c r="H25" s="299"/>
      <c r="L25" s="299"/>
      <c r="M25" s="299"/>
      <c r="N25" s="299"/>
      <c r="O25" s="299"/>
      <c r="P25" s="299"/>
      <c r="Q25" s="299"/>
      <c r="R25" s="299"/>
      <c r="S25" s="299"/>
      <c r="T25" s="299"/>
      <c r="U25" s="299"/>
      <c r="V25" s="299"/>
      <c r="W25" s="299"/>
      <c r="X25" s="299"/>
      <c r="Y25" s="299"/>
      <c r="Z25" s="299"/>
      <c r="AA25" s="299"/>
      <c r="AB25" s="299"/>
      <c r="AC25" s="299"/>
      <c r="AD25" s="299"/>
      <c r="AE25" s="299"/>
      <c r="AF25" s="299"/>
      <c r="AG25" s="299"/>
      <c r="AH25" s="299"/>
      <c r="AI25" s="299"/>
      <c r="AJ25" s="299"/>
      <c r="AK25" s="299"/>
      <c r="AL25" s="299"/>
      <c r="AM25" s="299"/>
      <c r="AN25" s="299"/>
      <c r="AO25" s="299"/>
      <c r="AP25" s="299"/>
      <c r="AQ25" s="299"/>
      <c r="AR25" s="299"/>
      <c r="AS25" s="299"/>
      <c r="AT25" s="299"/>
      <c r="AU25" s="299"/>
      <c r="AV25" s="299"/>
      <c r="AW25" s="299"/>
      <c r="AX25" s="299"/>
      <c r="AY25" s="299"/>
      <c r="AZ25" s="299"/>
      <c r="BA25" s="299"/>
      <c r="BB25" s="299"/>
      <c r="BC25" s="299"/>
      <c r="BD25" s="299"/>
      <c r="BE25" s="299"/>
      <c r="BF25" s="299"/>
      <c r="BG25" s="299"/>
      <c r="BH25" s="299"/>
      <c r="BI25" s="299"/>
      <c r="BJ25" s="299"/>
      <c r="BK25" s="299"/>
      <c r="BL25" s="299"/>
      <c r="BM25" s="299"/>
      <c r="BN25" s="299"/>
      <c r="BO25" s="299"/>
      <c r="BP25" s="299"/>
      <c r="BQ25" s="299"/>
      <c r="BR25" s="299"/>
      <c r="BS25" s="299"/>
      <c r="BT25" s="299"/>
      <c r="BU25" s="299"/>
      <c r="BV25" s="299"/>
      <c r="BW25" s="299"/>
      <c r="BX25" s="299"/>
      <c r="BY25" s="299"/>
      <c r="BZ25" s="299"/>
      <c r="CA25" s="299"/>
      <c r="CB25" s="299"/>
      <c r="CC25" s="299"/>
      <c r="CD25" s="299"/>
      <c r="CE25" s="299"/>
      <c r="CF25" s="299"/>
      <c r="CG25" s="299"/>
      <c r="CH25" s="299"/>
      <c r="CI25" s="299"/>
      <c r="CJ25" s="299"/>
      <c r="CK25" s="299"/>
      <c r="CL25" s="299"/>
      <c r="CM25" s="299"/>
      <c r="CN25" s="299"/>
      <c r="CO25" s="299"/>
      <c r="CP25" s="299"/>
      <c r="CQ25" s="299"/>
      <c r="CR25" s="299"/>
      <c r="CS25" s="299"/>
      <c r="CT25" s="299"/>
      <c r="CU25" s="299"/>
      <c r="CV25" s="299"/>
      <c r="CW25" s="299"/>
      <c r="CX25" s="299"/>
      <c r="CY25" s="299"/>
      <c r="CZ25" s="299"/>
      <c r="DA25" s="299"/>
      <c r="DB25" s="299"/>
      <c r="DC25" s="299"/>
      <c r="DD25" s="299"/>
      <c r="DE25" s="299"/>
      <c r="DF25" s="299"/>
      <c r="DG25" s="299"/>
      <c r="DH25" s="299"/>
      <c r="DI25" s="299"/>
      <c r="DJ25" s="299"/>
      <c r="DK25" s="299"/>
      <c r="DL25" s="299"/>
      <c r="DM25" s="299"/>
      <c r="DN25" s="299"/>
      <c r="DO25" s="299"/>
      <c r="DP25" s="299"/>
      <c r="DQ25" s="299"/>
      <c r="DR25" s="299"/>
      <c r="DS25" s="299"/>
      <c r="DT25" s="299"/>
      <c r="DU25" s="299"/>
      <c r="DV25" s="299"/>
      <c r="DW25" s="299"/>
      <c r="DX25" s="299"/>
      <c r="DY25" s="299"/>
      <c r="DZ25" s="299"/>
      <c r="EA25" s="299"/>
      <c r="EB25" s="299"/>
      <c r="EC25" s="299"/>
      <c r="ED25" s="299"/>
      <c r="EE25" s="299"/>
      <c r="EF25" s="299"/>
      <c r="EG25" s="299"/>
      <c r="EH25" s="299"/>
      <c r="EI25" s="299"/>
      <c r="EJ25" s="299"/>
      <c r="EK25" s="299"/>
      <c r="EL25" s="299"/>
      <c r="EM25" s="299"/>
      <c r="EN25" s="299"/>
    </row>
    <row r="26" spans="1:144" ht="35.25" customHeight="1" x14ac:dyDescent="0.25">
      <c r="A26" s="897" t="s">
        <v>541</v>
      </c>
      <c r="B26" s="481" t="s">
        <v>389</v>
      </c>
      <c r="C26" s="481" t="s">
        <v>390</v>
      </c>
      <c r="D26" s="481" t="s">
        <v>542</v>
      </c>
      <c r="E26" s="455" t="s">
        <v>626</v>
      </c>
      <c r="F26" s="48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c r="BM26" s="299"/>
      <c r="BN26" s="299"/>
      <c r="BO26" s="299"/>
      <c r="BP26" s="299"/>
      <c r="BQ26" s="299"/>
      <c r="BR26" s="299"/>
      <c r="BS26" s="299"/>
      <c r="BT26" s="299"/>
      <c r="BU26" s="299"/>
      <c r="BV26" s="299"/>
      <c r="BW26" s="299"/>
      <c r="BX26" s="299"/>
      <c r="BY26" s="299"/>
      <c r="BZ26" s="299"/>
      <c r="CA26" s="299"/>
      <c r="CB26" s="299"/>
      <c r="CC26" s="299"/>
      <c r="CD26" s="299"/>
      <c r="CE26" s="299"/>
      <c r="CF26" s="299"/>
      <c r="CG26" s="299"/>
      <c r="CH26" s="299"/>
      <c r="CI26" s="299"/>
      <c r="CJ26" s="299"/>
      <c r="CK26" s="299"/>
      <c r="CL26" s="299"/>
      <c r="CM26" s="299"/>
      <c r="CN26" s="299"/>
      <c r="CO26" s="299"/>
      <c r="CP26" s="299"/>
      <c r="CQ26" s="299"/>
      <c r="CR26" s="299"/>
      <c r="CS26" s="299"/>
      <c r="CT26" s="299"/>
      <c r="CU26" s="299"/>
      <c r="CV26" s="299"/>
      <c r="CW26" s="299"/>
      <c r="CX26" s="299"/>
      <c r="CY26" s="299"/>
      <c r="CZ26" s="299"/>
      <c r="DA26" s="299"/>
      <c r="DB26" s="299"/>
      <c r="DC26" s="299"/>
      <c r="DD26" s="299"/>
      <c r="DE26" s="299"/>
      <c r="DF26" s="299"/>
      <c r="DG26" s="299"/>
      <c r="DH26" s="299"/>
      <c r="DI26" s="299"/>
      <c r="DJ26" s="299"/>
      <c r="DK26" s="299"/>
      <c r="DL26" s="299"/>
      <c r="DM26" s="299"/>
      <c r="DN26" s="299"/>
      <c r="DO26" s="299"/>
      <c r="DP26" s="299"/>
      <c r="DQ26" s="299"/>
      <c r="DR26" s="299"/>
      <c r="DS26" s="299"/>
      <c r="DT26" s="299"/>
      <c r="DU26" s="299"/>
      <c r="DV26" s="299"/>
      <c r="DW26" s="299"/>
      <c r="DX26" s="299"/>
      <c r="DY26" s="299"/>
      <c r="DZ26" s="299"/>
      <c r="EA26" s="299"/>
      <c r="EB26" s="299"/>
      <c r="EC26" s="299"/>
      <c r="ED26" s="299"/>
      <c r="EE26" s="299"/>
      <c r="EF26" s="299"/>
      <c r="EG26" s="299"/>
      <c r="EH26" s="299"/>
      <c r="EI26" s="299"/>
      <c r="EJ26" s="299"/>
      <c r="EK26" s="299"/>
      <c r="EL26" s="299"/>
      <c r="EM26" s="299"/>
      <c r="EN26" s="299"/>
    </row>
    <row r="27" spans="1:144" ht="18" customHeight="1" x14ac:dyDescent="0.25">
      <c r="B27" s="910"/>
      <c r="C27" s="911">
        <v>0</v>
      </c>
      <c r="D27" s="911">
        <v>0</v>
      </c>
      <c r="E27" s="911">
        <v>0</v>
      </c>
      <c r="F27" s="299"/>
      <c r="L27" s="299"/>
      <c r="M27" s="299"/>
      <c r="N27" s="299"/>
      <c r="O27" s="299"/>
      <c r="P27" s="299"/>
      <c r="Q27" s="299"/>
      <c r="R27" s="299"/>
      <c r="S27" s="299"/>
      <c r="T27" s="299"/>
      <c r="U27" s="299"/>
      <c r="V27" s="299"/>
      <c r="W27" s="299"/>
      <c r="X27" s="299"/>
      <c r="Y27" s="299"/>
      <c r="Z27" s="299"/>
      <c r="AA27" s="299"/>
      <c r="AB27" s="299"/>
      <c r="AC27" s="299"/>
      <c r="AD27" s="299"/>
      <c r="AE27" s="299"/>
      <c r="AF27" s="299"/>
      <c r="AG27" s="299"/>
      <c r="AH27" s="299"/>
      <c r="AI27" s="299"/>
      <c r="AJ27" s="299"/>
      <c r="AK27" s="299"/>
      <c r="AL27" s="299"/>
      <c r="AM27" s="299"/>
      <c r="AN27" s="299"/>
      <c r="AO27" s="299"/>
      <c r="AP27" s="299"/>
      <c r="AQ27" s="299"/>
      <c r="AR27" s="299"/>
      <c r="AS27" s="299"/>
      <c r="AT27" s="299"/>
      <c r="AU27" s="299"/>
      <c r="AV27" s="299"/>
      <c r="AW27" s="299"/>
      <c r="AX27" s="299"/>
      <c r="AY27" s="299"/>
      <c r="AZ27" s="299"/>
      <c r="BA27" s="299"/>
      <c r="BB27" s="299"/>
      <c r="BC27" s="299"/>
      <c r="BD27" s="299"/>
      <c r="BE27" s="299"/>
      <c r="BF27" s="299"/>
      <c r="BG27" s="299"/>
      <c r="BH27" s="299"/>
      <c r="BI27" s="299"/>
      <c r="BJ27" s="299"/>
      <c r="BK27" s="299"/>
      <c r="BL27" s="299"/>
      <c r="BM27" s="299"/>
      <c r="BN27" s="299"/>
      <c r="BO27" s="299"/>
      <c r="BP27" s="299"/>
      <c r="BQ27" s="299"/>
      <c r="BR27" s="299"/>
      <c r="BS27" s="299"/>
      <c r="BT27" s="299"/>
      <c r="BU27" s="299"/>
      <c r="BV27" s="299"/>
      <c r="BW27" s="299"/>
      <c r="BX27" s="299"/>
      <c r="BY27" s="299"/>
      <c r="BZ27" s="299"/>
      <c r="CA27" s="299"/>
      <c r="CB27" s="299"/>
      <c r="CC27" s="299"/>
      <c r="CD27" s="299"/>
      <c r="CE27" s="299"/>
      <c r="CF27" s="299"/>
      <c r="CG27" s="299"/>
      <c r="CH27" s="299"/>
      <c r="CI27" s="299"/>
      <c r="CJ27" s="299"/>
      <c r="CK27" s="299"/>
      <c r="CL27" s="299"/>
      <c r="CM27" s="299"/>
      <c r="CN27" s="299"/>
      <c r="CO27" s="299"/>
      <c r="CP27" s="299"/>
      <c r="CQ27" s="299"/>
      <c r="CR27" s="299"/>
      <c r="CS27" s="299"/>
      <c r="CT27" s="299"/>
      <c r="CU27" s="299"/>
      <c r="CV27" s="299"/>
      <c r="CW27" s="299"/>
      <c r="CX27" s="299"/>
      <c r="CY27" s="299"/>
      <c r="CZ27" s="299"/>
      <c r="DA27" s="299"/>
      <c r="DB27" s="299"/>
      <c r="DC27" s="299"/>
      <c r="DD27" s="299"/>
      <c r="DE27" s="299"/>
      <c r="DF27" s="299"/>
      <c r="DG27" s="299"/>
      <c r="DH27" s="299"/>
      <c r="DI27" s="299"/>
      <c r="DJ27" s="299"/>
      <c r="DK27" s="299"/>
      <c r="DL27" s="299"/>
      <c r="DM27" s="299"/>
      <c r="DN27" s="299"/>
      <c r="DO27" s="299"/>
      <c r="DP27" s="299"/>
      <c r="DQ27" s="299"/>
      <c r="DR27" s="299"/>
      <c r="DS27" s="299"/>
      <c r="DT27" s="299"/>
      <c r="DU27" s="299"/>
      <c r="DV27" s="299"/>
      <c r="DW27" s="299"/>
      <c r="DX27" s="299"/>
      <c r="DY27" s="299"/>
      <c r="DZ27" s="299"/>
      <c r="EA27" s="299"/>
      <c r="EB27" s="299"/>
      <c r="EC27" s="299"/>
      <c r="ED27" s="299"/>
      <c r="EE27" s="299"/>
      <c r="EF27" s="299"/>
      <c r="EG27" s="299"/>
      <c r="EH27" s="299"/>
      <c r="EI27" s="299"/>
      <c r="EJ27" s="299"/>
      <c r="EK27" s="299"/>
      <c r="EL27" s="299"/>
      <c r="EM27" s="299"/>
      <c r="EN27" s="299"/>
    </row>
    <row r="28" spans="1:144" ht="18" customHeight="1" x14ac:dyDescent="0.25">
      <c r="B28" s="910"/>
      <c r="C28" s="911">
        <v>0</v>
      </c>
      <c r="D28" s="911">
        <v>0</v>
      </c>
      <c r="E28" s="911">
        <v>0</v>
      </c>
      <c r="F28" s="299"/>
      <c r="L28" s="299"/>
      <c r="M28" s="299"/>
      <c r="N28" s="299"/>
      <c r="O28" s="299"/>
      <c r="P28" s="299"/>
      <c r="Q28" s="299"/>
      <c r="R28" s="299"/>
      <c r="S28" s="299"/>
      <c r="T28" s="299"/>
      <c r="U28" s="299"/>
      <c r="V28" s="299"/>
      <c r="W28" s="299"/>
      <c r="X28" s="299"/>
      <c r="Y28" s="299"/>
      <c r="Z28" s="299"/>
      <c r="AA28" s="299"/>
      <c r="AB28" s="299"/>
      <c r="AC28" s="299"/>
      <c r="AD28" s="299"/>
      <c r="AE28" s="299"/>
      <c r="AF28" s="299"/>
      <c r="AG28" s="299"/>
      <c r="AH28" s="299"/>
      <c r="AI28" s="299"/>
      <c r="AJ28" s="299"/>
      <c r="AK28" s="299"/>
      <c r="AL28" s="299"/>
      <c r="AM28" s="299"/>
      <c r="AN28" s="299"/>
      <c r="AO28" s="299"/>
      <c r="AP28" s="299"/>
      <c r="AQ28" s="299"/>
      <c r="AR28" s="299"/>
      <c r="AS28" s="299"/>
      <c r="AT28" s="299"/>
      <c r="AU28" s="299"/>
      <c r="AV28" s="299"/>
      <c r="AW28" s="299"/>
      <c r="AX28" s="299"/>
      <c r="AY28" s="299"/>
      <c r="AZ28" s="299"/>
      <c r="BA28" s="299"/>
      <c r="BB28" s="299"/>
      <c r="BC28" s="299"/>
      <c r="BD28" s="299"/>
      <c r="BE28" s="299"/>
      <c r="BF28" s="299"/>
      <c r="BG28" s="299"/>
      <c r="BH28" s="299"/>
      <c r="BI28" s="299"/>
      <c r="BJ28" s="299"/>
      <c r="BK28" s="299"/>
      <c r="BL28" s="299"/>
      <c r="BM28" s="299"/>
      <c r="BN28" s="299"/>
      <c r="BO28" s="299"/>
      <c r="BP28" s="299"/>
      <c r="BQ28" s="299"/>
      <c r="BR28" s="299"/>
      <c r="BS28" s="299"/>
      <c r="BT28" s="299"/>
      <c r="BU28" s="299"/>
      <c r="BV28" s="299"/>
      <c r="BW28" s="299"/>
      <c r="BX28" s="299"/>
      <c r="BY28" s="299"/>
      <c r="BZ28" s="299"/>
      <c r="CA28" s="299"/>
      <c r="CB28" s="299"/>
      <c r="CC28" s="299"/>
      <c r="CD28" s="299"/>
      <c r="CE28" s="299"/>
      <c r="CF28" s="299"/>
      <c r="CG28" s="299"/>
      <c r="CH28" s="299"/>
      <c r="CI28" s="299"/>
      <c r="CJ28" s="299"/>
      <c r="CK28" s="299"/>
      <c r="CL28" s="299"/>
      <c r="CM28" s="299"/>
      <c r="CN28" s="299"/>
      <c r="CO28" s="299"/>
      <c r="CP28" s="299"/>
      <c r="CQ28" s="299"/>
      <c r="CR28" s="299"/>
      <c r="CS28" s="299"/>
      <c r="CT28" s="299"/>
      <c r="CU28" s="299"/>
      <c r="CV28" s="299"/>
      <c r="CW28" s="299"/>
      <c r="CX28" s="299"/>
      <c r="CY28" s="299"/>
      <c r="CZ28" s="299"/>
      <c r="DA28" s="299"/>
      <c r="DB28" s="299"/>
      <c r="DC28" s="299"/>
      <c r="DD28" s="299"/>
      <c r="DE28" s="299"/>
      <c r="DF28" s="299"/>
      <c r="DG28" s="299"/>
      <c r="DH28" s="299"/>
      <c r="DI28" s="299"/>
      <c r="DJ28" s="299"/>
      <c r="DK28" s="299"/>
      <c r="DL28" s="299"/>
      <c r="DM28" s="299"/>
      <c r="DN28" s="299"/>
      <c r="DO28" s="299"/>
      <c r="DP28" s="299"/>
      <c r="DQ28" s="299"/>
      <c r="DR28" s="299"/>
      <c r="DS28" s="299"/>
      <c r="DT28" s="299"/>
      <c r="DU28" s="299"/>
      <c r="DV28" s="299"/>
      <c r="DW28" s="299"/>
      <c r="DX28" s="299"/>
      <c r="DY28" s="299"/>
      <c r="DZ28" s="299"/>
      <c r="EA28" s="299"/>
      <c r="EB28" s="299"/>
      <c r="EC28" s="299"/>
      <c r="ED28" s="299"/>
      <c r="EE28" s="299"/>
      <c r="EF28" s="299"/>
      <c r="EG28" s="299"/>
      <c r="EH28" s="299"/>
      <c r="EI28" s="299"/>
      <c r="EJ28" s="299"/>
      <c r="EK28" s="299"/>
      <c r="EL28" s="299"/>
      <c r="EM28" s="299"/>
      <c r="EN28" s="299"/>
    </row>
    <row r="29" spans="1:144" ht="18" customHeight="1" x14ac:dyDescent="0.25">
      <c r="B29" s="910"/>
      <c r="C29" s="911">
        <v>0</v>
      </c>
      <c r="D29" s="911">
        <v>0</v>
      </c>
      <c r="E29" s="911">
        <v>0</v>
      </c>
      <c r="F29" s="299"/>
      <c r="L29" s="299"/>
      <c r="M29" s="299"/>
      <c r="N29" s="299"/>
      <c r="O29" s="299"/>
      <c r="P29" s="299"/>
      <c r="Q29" s="299"/>
      <c r="R29" s="299"/>
      <c r="S29" s="299"/>
      <c r="T29" s="299"/>
      <c r="U29" s="299"/>
      <c r="V29" s="299"/>
      <c r="W29" s="299"/>
      <c r="X29" s="299"/>
      <c r="Y29" s="299"/>
      <c r="Z29" s="299"/>
      <c r="AA29" s="299"/>
      <c r="AB29" s="299"/>
      <c r="AC29" s="299"/>
      <c r="AD29" s="299"/>
      <c r="AE29" s="299"/>
      <c r="AF29" s="299"/>
      <c r="AG29" s="299"/>
      <c r="AH29" s="299"/>
      <c r="AI29" s="299"/>
      <c r="AJ29" s="299"/>
      <c r="AK29" s="299"/>
      <c r="AL29" s="299"/>
      <c r="AM29" s="299"/>
      <c r="AN29" s="299"/>
      <c r="AO29" s="299"/>
      <c r="AP29" s="299"/>
      <c r="AQ29" s="299"/>
      <c r="AR29" s="299"/>
      <c r="AS29" s="299"/>
      <c r="AT29" s="299"/>
      <c r="AU29" s="299"/>
      <c r="AV29" s="299"/>
      <c r="AW29" s="299"/>
      <c r="AX29" s="299"/>
      <c r="AY29" s="299"/>
      <c r="AZ29" s="299"/>
      <c r="BA29" s="299"/>
      <c r="BB29" s="299"/>
      <c r="BC29" s="299"/>
      <c r="BD29" s="299"/>
      <c r="BE29" s="299"/>
      <c r="BF29" s="299"/>
      <c r="BG29" s="299"/>
      <c r="BH29" s="299"/>
      <c r="BI29" s="299"/>
      <c r="BJ29" s="299"/>
      <c r="BK29" s="299"/>
      <c r="BL29" s="299"/>
      <c r="BM29" s="299"/>
      <c r="BN29" s="299"/>
      <c r="BO29" s="299"/>
      <c r="BP29" s="299"/>
      <c r="BQ29" s="299"/>
      <c r="BR29" s="299"/>
      <c r="BS29" s="299"/>
      <c r="BT29" s="299"/>
      <c r="BU29" s="299"/>
      <c r="BV29" s="299"/>
      <c r="BW29" s="299"/>
      <c r="BX29" s="299"/>
      <c r="BY29" s="299"/>
      <c r="BZ29" s="299"/>
      <c r="CA29" s="299"/>
      <c r="CB29" s="299"/>
      <c r="CC29" s="299"/>
      <c r="CD29" s="299"/>
      <c r="CE29" s="299"/>
      <c r="CF29" s="299"/>
      <c r="CG29" s="299"/>
      <c r="CH29" s="299"/>
      <c r="CI29" s="299"/>
      <c r="CJ29" s="299"/>
      <c r="CK29" s="299"/>
      <c r="CL29" s="299"/>
      <c r="CM29" s="299"/>
      <c r="CN29" s="299"/>
      <c r="CO29" s="299"/>
      <c r="CP29" s="299"/>
      <c r="CQ29" s="299"/>
      <c r="CR29" s="299"/>
      <c r="CS29" s="299"/>
      <c r="CT29" s="299"/>
      <c r="CU29" s="299"/>
      <c r="CV29" s="299"/>
      <c r="CW29" s="299"/>
      <c r="CX29" s="299"/>
      <c r="CY29" s="299"/>
      <c r="CZ29" s="299"/>
      <c r="DA29" s="299"/>
      <c r="DB29" s="299"/>
      <c r="DC29" s="299"/>
      <c r="DD29" s="299"/>
      <c r="DE29" s="299"/>
      <c r="DF29" s="299"/>
      <c r="DG29" s="299"/>
      <c r="DH29" s="299"/>
      <c r="DI29" s="299"/>
      <c r="DJ29" s="299"/>
      <c r="DK29" s="299"/>
      <c r="DL29" s="299"/>
      <c r="DM29" s="299"/>
      <c r="DN29" s="299"/>
      <c r="DO29" s="299"/>
      <c r="DP29" s="299"/>
      <c r="DQ29" s="299"/>
      <c r="DR29" s="299"/>
      <c r="DS29" s="299"/>
      <c r="DT29" s="299"/>
      <c r="DU29" s="299"/>
      <c r="DV29" s="299"/>
      <c r="DW29" s="299"/>
      <c r="DX29" s="299"/>
      <c r="DY29" s="299"/>
      <c r="DZ29" s="299"/>
      <c r="EA29" s="299"/>
      <c r="EB29" s="299"/>
      <c r="EC29" s="299"/>
      <c r="ED29" s="299"/>
      <c r="EE29" s="299"/>
      <c r="EF29" s="299"/>
      <c r="EG29" s="299"/>
      <c r="EH29" s="299"/>
      <c r="EI29" s="299"/>
      <c r="EJ29" s="299"/>
      <c r="EK29" s="299"/>
      <c r="EL29" s="299"/>
      <c r="EM29" s="299"/>
      <c r="EN29" s="299"/>
    </row>
    <row r="30" spans="1:144" ht="18" customHeight="1" thickBot="1" x14ac:dyDescent="0.3">
      <c r="B30" s="961" t="s">
        <v>864</v>
      </c>
      <c r="C30" s="961"/>
      <c r="D30" s="938">
        <f>IF(B7="select breed",((SUMPRODUCT(C27:C29,D27:D29,E27:E29)*7)/1000),((VLOOKUP(B7,'Reference Sheet'!Y3:AB8,3,FALSE)*C24*E24)/1000)+((VLOOKUP(B7,'Reference Sheet'!Y3:AB8,4,FALSE)*C25*E25)/1000)+((SUMPRODUCT(C27:C29,D27:D29,E27:E29)*7)/1000))</f>
        <v>0</v>
      </c>
      <c r="E30" s="490"/>
      <c r="L30" s="299"/>
      <c r="M30" s="299"/>
      <c r="N30" s="299"/>
      <c r="O30" s="299"/>
      <c r="P30" s="299"/>
      <c r="Q30" s="299"/>
      <c r="R30" s="299"/>
      <c r="S30" s="299"/>
      <c r="T30" s="299"/>
      <c r="U30" s="299"/>
      <c r="V30" s="299"/>
      <c r="W30" s="299"/>
      <c r="X30" s="299"/>
      <c r="Y30" s="299"/>
      <c r="Z30" s="299"/>
      <c r="AA30" s="299"/>
      <c r="AB30" s="299"/>
      <c r="AC30" s="299"/>
      <c r="AD30" s="299"/>
      <c r="AE30" s="299"/>
      <c r="AF30" s="299"/>
      <c r="AG30" s="299"/>
      <c r="AH30" s="299"/>
      <c r="AI30" s="299"/>
      <c r="AJ30" s="299"/>
      <c r="AK30" s="299"/>
      <c r="AL30" s="299"/>
      <c r="AM30" s="299"/>
      <c r="AN30" s="299"/>
      <c r="AO30" s="299"/>
      <c r="AP30" s="299"/>
      <c r="AQ30" s="299"/>
      <c r="AR30" s="299"/>
      <c r="AS30" s="299"/>
      <c r="AT30" s="299"/>
      <c r="AU30" s="299"/>
      <c r="AV30" s="299"/>
      <c r="AW30" s="299"/>
      <c r="AX30" s="299"/>
      <c r="AY30" s="299"/>
      <c r="AZ30" s="299"/>
      <c r="BA30" s="299"/>
      <c r="BB30" s="299"/>
      <c r="BC30" s="299"/>
      <c r="BD30" s="299"/>
      <c r="BE30" s="299"/>
      <c r="BF30" s="299"/>
      <c r="BG30" s="299"/>
      <c r="BH30" s="299"/>
      <c r="BI30" s="299"/>
      <c r="BJ30" s="299"/>
      <c r="BK30" s="299"/>
      <c r="BL30" s="299"/>
      <c r="BM30" s="299"/>
      <c r="BN30" s="299"/>
      <c r="BO30" s="299"/>
      <c r="BP30" s="299"/>
      <c r="BQ30" s="299"/>
      <c r="BR30" s="299"/>
      <c r="BS30" s="299"/>
      <c r="BT30" s="299"/>
      <c r="BU30" s="299"/>
      <c r="BV30" s="299"/>
      <c r="BW30" s="299"/>
      <c r="BX30" s="299"/>
      <c r="BY30" s="299"/>
      <c r="BZ30" s="299"/>
      <c r="CA30" s="299"/>
      <c r="CB30" s="299"/>
      <c r="CC30" s="299"/>
      <c r="CD30" s="299"/>
      <c r="CE30" s="299"/>
      <c r="CF30" s="299"/>
      <c r="CG30" s="299"/>
      <c r="CH30" s="299"/>
      <c r="CI30" s="299"/>
      <c r="CJ30" s="299"/>
      <c r="CK30" s="299"/>
      <c r="CL30" s="299"/>
      <c r="CM30" s="299"/>
      <c r="CN30" s="299"/>
      <c r="CO30" s="299"/>
      <c r="CP30" s="299"/>
      <c r="CQ30" s="299"/>
      <c r="CR30" s="299"/>
      <c r="CS30" s="299"/>
      <c r="CT30" s="299"/>
      <c r="CU30" s="299"/>
      <c r="CV30" s="299"/>
      <c r="CW30" s="299"/>
      <c r="CX30" s="299"/>
      <c r="CY30" s="299"/>
      <c r="CZ30" s="299"/>
      <c r="DA30" s="299"/>
      <c r="DB30" s="299"/>
      <c r="DC30" s="299"/>
      <c r="DD30" s="299"/>
      <c r="DE30" s="299"/>
      <c r="DF30" s="299"/>
      <c r="DG30" s="299"/>
      <c r="DH30" s="299"/>
      <c r="DI30" s="299"/>
      <c r="DJ30" s="299"/>
      <c r="DK30" s="299"/>
      <c r="DL30" s="299"/>
      <c r="DM30" s="299"/>
      <c r="DN30" s="299"/>
      <c r="DO30" s="299"/>
      <c r="DP30" s="299"/>
      <c r="DQ30" s="299"/>
      <c r="DR30" s="299"/>
      <c r="DS30" s="299"/>
      <c r="DT30" s="299"/>
      <c r="DU30" s="299"/>
      <c r="DV30" s="299"/>
      <c r="DW30" s="299"/>
      <c r="DX30" s="299"/>
      <c r="DY30" s="299"/>
      <c r="DZ30" s="299"/>
      <c r="EA30" s="299"/>
      <c r="EB30" s="299"/>
      <c r="EC30" s="299"/>
      <c r="ED30" s="299"/>
      <c r="EE30" s="299"/>
      <c r="EF30" s="299"/>
      <c r="EG30" s="299"/>
      <c r="EH30" s="299"/>
      <c r="EI30" s="299"/>
      <c r="EJ30" s="299"/>
      <c r="EK30" s="299"/>
      <c r="EL30" s="299"/>
      <c r="EM30" s="299"/>
      <c r="EN30" s="299"/>
    </row>
    <row r="31" spans="1:144" ht="18" customHeight="1" x14ac:dyDescent="0.25">
      <c r="F31" s="514"/>
      <c r="G31" s="299"/>
      <c r="L31" s="299"/>
      <c r="M31" s="299"/>
      <c r="N31" s="299"/>
      <c r="O31" s="299"/>
      <c r="P31" s="299"/>
      <c r="Q31" s="299"/>
      <c r="R31" s="299"/>
      <c r="S31" s="299"/>
      <c r="T31" s="299"/>
      <c r="U31" s="299"/>
      <c r="V31" s="299"/>
      <c r="W31" s="299"/>
      <c r="X31" s="299"/>
      <c r="Y31" s="299"/>
      <c r="Z31" s="299"/>
      <c r="AA31" s="299"/>
      <c r="AB31" s="299"/>
      <c r="AC31" s="299"/>
      <c r="AD31" s="299"/>
      <c r="AE31" s="299"/>
      <c r="AF31" s="299"/>
      <c r="AG31" s="299"/>
      <c r="AH31" s="299"/>
      <c r="AI31" s="299"/>
      <c r="AJ31" s="299"/>
      <c r="AK31" s="299"/>
      <c r="AL31" s="299"/>
      <c r="AM31" s="299"/>
      <c r="AN31" s="299"/>
      <c r="AO31" s="299"/>
      <c r="AP31" s="299"/>
      <c r="AQ31" s="299"/>
      <c r="AR31" s="299"/>
      <c r="AS31" s="299"/>
      <c r="AT31" s="299"/>
      <c r="AU31" s="299"/>
      <c r="AV31" s="299"/>
      <c r="AW31" s="299"/>
      <c r="AX31" s="299"/>
      <c r="AY31" s="299"/>
      <c r="AZ31" s="299"/>
      <c r="BA31" s="299"/>
      <c r="BB31" s="299"/>
      <c r="BC31" s="299"/>
      <c r="BD31" s="299"/>
      <c r="BE31" s="299"/>
      <c r="BF31" s="299"/>
      <c r="BG31" s="299"/>
      <c r="BH31" s="299"/>
      <c r="BI31" s="299"/>
      <c r="BJ31" s="299"/>
      <c r="BK31" s="299"/>
      <c r="BL31" s="299"/>
      <c r="BM31" s="299"/>
      <c r="BN31" s="299"/>
      <c r="BO31" s="299"/>
      <c r="BP31" s="299"/>
      <c r="BQ31" s="299"/>
      <c r="BR31" s="299"/>
      <c r="BS31" s="299"/>
      <c r="BT31" s="299"/>
      <c r="BU31" s="299"/>
      <c r="BV31" s="299"/>
      <c r="BW31" s="299"/>
      <c r="BX31" s="299"/>
      <c r="BY31" s="299"/>
      <c r="BZ31" s="299"/>
      <c r="CA31" s="299"/>
      <c r="CB31" s="299"/>
      <c r="CC31" s="299"/>
      <c r="CD31" s="299"/>
      <c r="CE31" s="299"/>
      <c r="CF31" s="299"/>
      <c r="CG31" s="299"/>
      <c r="CH31" s="299"/>
      <c r="CI31" s="299"/>
      <c r="CJ31" s="299"/>
      <c r="CK31" s="299"/>
      <c r="CL31" s="299"/>
      <c r="CM31" s="299"/>
      <c r="CN31" s="299"/>
      <c r="CO31" s="299"/>
      <c r="CP31" s="299"/>
      <c r="CQ31" s="299"/>
      <c r="CR31" s="299"/>
      <c r="CS31" s="299"/>
      <c r="CT31" s="299"/>
      <c r="CU31" s="299"/>
      <c r="CV31" s="299"/>
      <c r="CW31" s="299"/>
      <c r="CX31" s="299"/>
      <c r="CY31" s="299"/>
      <c r="CZ31" s="299"/>
      <c r="DA31" s="299"/>
      <c r="DB31" s="299"/>
      <c r="DC31" s="299"/>
      <c r="DD31" s="299"/>
      <c r="DE31" s="299"/>
      <c r="DF31" s="299"/>
      <c r="DG31" s="299"/>
      <c r="DH31" s="299"/>
      <c r="DI31" s="299"/>
      <c r="DJ31" s="299"/>
      <c r="DK31" s="299"/>
      <c r="DL31" s="299"/>
      <c r="DM31" s="299"/>
      <c r="DN31" s="299"/>
      <c r="DO31" s="299"/>
      <c r="DP31" s="299"/>
      <c r="DQ31" s="299"/>
      <c r="DR31" s="299"/>
      <c r="DS31" s="299"/>
      <c r="DT31" s="299"/>
      <c r="DU31" s="299"/>
      <c r="DV31" s="299"/>
      <c r="DW31" s="299"/>
      <c r="DX31" s="299"/>
      <c r="DY31" s="299"/>
      <c r="DZ31" s="299"/>
      <c r="EA31" s="299"/>
      <c r="EB31" s="299"/>
      <c r="EC31" s="299"/>
      <c r="ED31" s="299"/>
      <c r="EE31" s="299"/>
      <c r="EF31" s="299"/>
      <c r="EG31" s="299"/>
      <c r="EH31" s="299"/>
      <c r="EI31" s="299"/>
      <c r="EJ31" s="299"/>
      <c r="EK31" s="299"/>
      <c r="EL31" s="299"/>
      <c r="EM31" s="299"/>
      <c r="EN31" s="299"/>
    </row>
    <row r="32" spans="1:144" ht="18" customHeight="1" x14ac:dyDescent="0.25">
      <c r="L32" s="299"/>
      <c r="M32" s="299"/>
      <c r="N32" s="299"/>
      <c r="O32" s="299"/>
      <c r="P32" s="299"/>
      <c r="Q32" s="299"/>
      <c r="R32" s="299"/>
      <c r="S32" s="299"/>
      <c r="T32" s="299"/>
      <c r="U32" s="299"/>
      <c r="V32" s="299"/>
      <c r="W32" s="299"/>
      <c r="X32" s="299"/>
      <c r="Y32" s="299"/>
      <c r="Z32" s="299"/>
      <c r="AA32" s="299"/>
      <c r="AB32" s="299"/>
      <c r="AC32" s="299"/>
      <c r="AD32" s="299"/>
      <c r="AE32" s="299"/>
      <c r="AF32" s="299"/>
      <c r="AG32" s="299"/>
      <c r="AH32" s="299"/>
      <c r="AI32" s="299"/>
      <c r="AJ32" s="299"/>
      <c r="AK32" s="299"/>
      <c r="AL32" s="299"/>
      <c r="AM32" s="299"/>
      <c r="AN32" s="299"/>
      <c r="AO32" s="299"/>
      <c r="AP32" s="299"/>
      <c r="AQ32" s="299"/>
      <c r="AR32" s="299"/>
      <c r="AS32" s="299"/>
      <c r="AT32" s="299"/>
      <c r="AU32" s="299"/>
      <c r="AV32" s="299"/>
      <c r="AW32" s="299"/>
      <c r="AX32" s="299"/>
      <c r="AY32" s="299"/>
      <c r="AZ32" s="299"/>
      <c r="BA32" s="299"/>
      <c r="BB32" s="299"/>
      <c r="BC32" s="299"/>
      <c r="BD32" s="299"/>
      <c r="BE32" s="299"/>
      <c r="BF32" s="299"/>
      <c r="BG32" s="299"/>
      <c r="BH32" s="299"/>
      <c r="BI32" s="299"/>
      <c r="BJ32" s="299"/>
      <c r="BK32" s="299"/>
      <c r="BL32" s="299"/>
      <c r="BM32" s="299"/>
      <c r="BN32" s="299"/>
      <c r="BO32" s="299"/>
      <c r="BP32" s="299"/>
      <c r="BQ32" s="299"/>
      <c r="BR32" s="299"/>
      <c r="BS32" s="299"/>
      <c r="BT32" s="299"/>
      <c r="BU32" s="299"/>
      <c r="BV32" s="299"/>
      <c r="BW32" s="299"/>
      <c r="BX32" s="299"/>
      <c r="BY32" s="299"/>
      <c r="BZ32" s="299"/>
      <c r="CA32" s="299"/>
      <c r="CB32" s="299"/>
      <c r="CC32" s="299"/>
      <c r="CD32" s="299"/>
      <c r="CE32" s="299"/>
      <c r="CF32" s="299"/>
      <c r="CG32" s="299"/>
      <c r="CH32" s="299"/>
      <c r="CI32" s="299"/>
      <c r="CJ32" s="299"/>
      <c r="CK32" s="299"/>
      <c r="CL32" s="299"/>
      <c r="CM32" s="299"/>
      <c r="CN32" s="299"/>
      <c r="CO32" s="299"/>
      <c r="CP32" s="299"/>
      <c r="CQ32" s="299"/>
      <c r="CR32" s="299"/>
      <c r="CS32" s="299"/>
      <c r="CT32" s="299"/>
      <c r="CU32" s="299"/>
      <c r="CV32" s="299"/>
      <c r="CW32" s="299"/>
      <c r="CX32" s="299"/>
      <c r="CY32" s="299"/>
      <c r="CZ32" s="299"/>
      <c r="DA32" s="299"/>
      <c r="DB32" s="299"/>
      <c r="DC32" s="299"/>
      <c r="DD32" s="299"/>
      <c r="DE32" s="299"/>
      <c r="DF32" s="299"/>
      <c r="DG32" s="299"/>
      <c r="DH32" s="299"/>
      <c r="DI32" s="299"/>
      <c r="DJ32" s="299"/>
      <c r="DK32" s="299"/>
      <c r="DL32" s="299"/>
      <c r="DM32" s="299"/>
      <c r="DN32" s="299"/>
      <c r="DO32" s="299"/>
      <c r="DP32" s="299"/>
      <c r="DQ32" s="299"/>
      <c r="DR32" s="299"/>
      <c r="DS32" s="299"/>
      <c r="DT32" s="299"/>
      <c r="DU32" s="299"/>
      <c r="DV32" s="299"/>
      <c r="DW32" s="299"/>
      <c r="DX32" s="299"/>
      <c r="DY32" s="299"/>
      <c r="DZ32" s="299"/>
      <c r="EA32" s="299"/>
      <c r="EB32" s="299"/>
      <c r="EC32" s="299"/>
      <c r="ED32" s="299"/>
      <c r="EE32" s="299"/>
      <c r="EF32" s="299"/>
      <c r="EG32" s="299"/>
      <c r="EH32" s="299"/>
      <c r="EI32" s="299"/>
      <c r="EJ32" s="299"/>
      <c r="EK32" s="299"/>
      <c r="EL32" s="299"/>
      <c r="EM32" s="299"/>
      <c r="EN32" s="299"/>
    </row>
    <row r="33" spans="1:144" ht="36" customHeight="1" x14ac:dyDescent="0.25">
      <c r="A33" s="897" t="s">
        <v>94</v>
      </c>
      <c r="B33" s="481" t="s">
        <v>26</v>
      </c>
      <c r="C33" s="481" t="s">
        <v>552</v>
      </c>
      <c r="D33" s="481" t="s">
        <v>547</v>
      </c>
      <c r="E33" s="455" t="s">
        <v>391</v>
      </c>
      <c r="H33" s="299"/>
      <c r="L33" s="299"/>
      <c r="M33" s="299"/>
      <c r="N33" s="299"/>
      <c r="O33" s="299"/>
      <c r="P33" s="299"/>
      <c r="Q33" s="299"/>
      <c r="R33" s="299"/>
      <c r="S33" s="299"/>
      <c r="T33" s="299"/>
      <c r="U33" s="299"/>
      <c r="V33" s="299"/>
      <c r="W33" s="299"/>
      <c r="X33" s="299"/>
      <c r="Y33" s="299"/>
      <c r="Z33" s="299"/>
      <c r="AA33" s="299"/>
      <c r="AB33" s="299"/>
      <c r="AC33" s="299"/>
      <c r="AD33" s="299"/>
      <c r="AE33" s="299"/>
      <c r="AF33" s="299"/>
      <c r="AG33" s="299"/>
      <c r="AH33" s="299"/>
      <c r="AI33" s="299"/>
      <c r="AJ33" s="299"/>
      <c r="AK33" s="299"/>
      <c r="AL33" s="299"/>
      <c r="AM33" s="299"/>
      <c r="AN33" s="299"/>
      <c r="AO33" s="299"/>
      <c r="AP33" s="299"/>
      <c r="AQ33" s="299"/>
      <c r="AR33" s="299"/>
      <c r="AS33" s="299"/>
      <c r="AT33" s="299"/>
      <c r="AU33" s="299"/>
      <c r="AV33" s="299"/>
      <c r="AW33" s="299"/>
      <c r="AX33" s="299"/>
      <c r="AY33" s="299"/>
      <c r="AZ33" s="299"/>
      <c r="BA33" s="299"/>
      <c r="BB33" s="299"/>
      <c r="BC33" s="299"/>
      <c r="BD33" s="299"/>
      <c r="BE33" s="299"/>
      <c r="BF33" s="299"/>
      <c r="BG33" s="299"/>
      <c r="BH33" s="299"/>
      <c r="BI33" s="299"/>
      <c r="BJ33" s="299"/>
      <c r="BK33" s="299"/>
      <c r="BL33" s="299"/>
      <c r="BM33" s="299"/>
      <c r="BN33" s="299"/>
      <c r="BO33" s="299"/>
      <c r="BP33" s="299"/>
      <c r="BQ33" s="299"/>
      <c r="BR33" s="299"/>
      <c r="BS33" s="299"/>
      <c r="BT33" s="299"/>
      <c r="BU33" s="299"/>
      <c r="BV33" s="299"/>
      <c r="BW33" s="299"/>
      <c r="BX33" s="299"/>
      <c r="BY33" s="299"/>
      <c r="BZ33" s="299"/>
      <c r="CA33" s="299"/>
      <c r="CB33" s="299"/>
      <c r="CC33" s="299"/>
      <c r="CD33" s="299"/>
      <c r="CE33" s="299"/>
      <c r="CF33" s="299"/>
      <c r="CG33" s="299"/>
      <c r="CH33" s="299"/>
      <c r="CI33" s="299"/>
      <c r="CJ33" s="299"/>
      <c r="CK33" s="299"/>
      <c r="CL33" s="299"/>
      <c r="CM33" s="299"/>
      <c r="CN33" s="299"/>
      <c r="CO33" s="299"/>
      <c r="CP33" s="299"/>
      <c r="CQ33" s="299"/>
      <c r="CR33" s="299"/>
      <c r="CS33" s="299"/>
      <c r="CT33" s="299"/>
      <c r="CU33" s="299"/>
      <c r="CV33" s="299"/>
      <c r="CW33" s="299"/>
      <c r="CX33" s="299"/>
      <c r="CY33" s="299"/>
      <c r="CZ33" s="299"/>
      <c r="DA33" s="299"/>
      <c r="DB33" s="299"/>
      <c r="DC33" s="299"/>
      <c r="DD33" s="299"/>
      <c r="DE33" s="299"/>
      <c r="DF33" s="299"/>
      <c r="DG33" s="299"/>
      <c r="DH33" s="299"/>
      <c r="DI33" s="299"/>
      <c r="DJ33" s="299"/>
      <c r="DK33" s="299"/>
      <c r="DL33" s="299"/>
      <c r="DM33" s="299"/>
      <c r="DN33" s="299"/>
      <c r="DO33" s="299"/>
      <c r="DP33" s="299"/>
      <c r="DQ33" s="299"/>
      <c r="DR33" s="299"/>
      <c r="DS33" s="299"/>
      <c r="DT33" s="299"/>
      <c r="DU33" s="299"/>
      <c r="DV33" s="299"/>
      <c r="DW33" s="299"/>
      <c r="DX33" s="299"/>
      <c r="DY33" s="299"/>
      <c r="DZ33" s="299"/>
      <c r="EA33" s="299"/>
      <c r="EB33" s="299"/>
      <c r="EC33" s="299"/>
      <c r="ED33" s="299"/>
      <c r="EE33" s="299"/>
      <c r="EF33" s="299"/>
      <c r="EG33" s="299"/>
      <c r="EH33" s="299"/>
      <c r="EI33" s="299"/>
      <c r="EJ33" s="299"/>
      <c r="EK33" s="299"/>
      <c r="EL33" s="299"/>
      <c r="EM33" s="299"/>
      <c r="EN33" s="299"/>
    </row>
    <row r="34" spans="1:144" ht="18" customHeight="1" x14ac:dyDescent="0.25">
      <c r="A34" s="492" t="s">
        <v>27</v>
      </c>
      <c r="B34" s="941"/>
      <c r="C34" s="941"/>
      <c r="D34" s="955"/>
      <c r="E34" s="953"/>
      <c r="L34" s="299"/>
      <c r="M34" s="299"/>
      <c r="N34" s="299"/>
      <c r="O34" s="299"/>
      <c r="P34" s="299"/>
      <c r="Q34" s="299"/>
      <c r="R34" s="299"/>
      <c r="S34" s="299"/>
      <c r="T34" s="299"/>
      <c r="U34" s="299"/>
      <c r="V34" s="299"/>
      <c r="W34" s="299"/>
      <c r="X34" s="299"/>
      <c r="Y34" s="299"/>
      <c r="Z34" s="299"/>
      <c r="AA34" s="299"/>
      <c r="AB34" s="299"/>
      <c r="AC34" s="299"/>
      <c r="AD34" s="299"/>
      <c r="AE34" s="299"/>
      <c r="AF34" s="299"/>
      <c r="AG34" s="299"/>
      <c r="AH34" s="299"/>
      <c r="AI34" s="299"/>
      <c r="AJ34" s="299"/>
      <c r="AK34" s="299"/>
      <c r="AL34" s="299"/>
      <c r="AM34" s="299"/>
      <c r="AN34" s="299"/>
      <c r="AO34" s="299"/>
      <c r="AP34" s="299"/>
      <c r="AQ34" s="299"/>
      <c r="AR34" s="299"/>
      <c r="AS34" s="299"/>
      <c r="AT34" s="299"/>
      <c r="AU34" s="299"/>
      <c r="AV34" s="299"/>
      <c r="AW34" s="299"/>
      <c r="AX34" s="299"/>
      <c r="AY34" s="299"/>
      <c r="AZ34" s="299"/>
      <c r="BA34" s="299"/>
      <c r="BB34" s="299"/>
      <c r="BC34" s="299"/>
      <c r="BD34" s="299"/>
      <c r="BE34" s="299"/>
      <c r="BF34" s="299"/>
      <c r="BG34" s="299"/>
      <c r="BH34" s="299"/>
      <c r="BI34" s="299"/>
      <c r="BJ34" s="299"/>
      <c r="BK34" s="299"/>
      <c r="BL34" s="299"/>
      <c r="BM34" s="299"/>
      <c r="BN34" s="299"/>
      <c r="BO34" s="299"/>
      <c r="BP34" s="299"/>
      <c r="BQ34" s="299"/>
      <c r="BR34" s="299"/>
      <c r="BS34" s="299"/>
      <c r="BT34" s="299"/>
      <c r="BU34" s="299"/>
      <c r="BV34" s="299"/>
      <c r="BW34" s="299"/>
      <c r="BX34" s="299"/>
      <c r="BY34" s="299"/>
      <c r="BZ34" s="299"/>
      <c r="CA34" s="299"/>
      <c r="CB34" s="299"/>
      <c r="CC34" s="299"/>
      <c r="CD34" s="299"/>
      <c r="CE34" s="299"/>
      <c r="CF34" s="299"/>
      <c r="CG34" s="299"/>
      <c r="CH34" s="299"/>
      <c r="CI34" s="299"/>
      <c r="CJ34" s="299"/>
      <c r="CK34" s="299"/>
      <c r="CL34" s="299"/>
      <c r="CM34" s="299"/>
      <c r="CN34" s="299"/>
      <c r="CO34" s="299"/>
      <c r="CP34" s="299"/>
      <c r="CQ34" s="299"/>
      <c r="CR34" s="299"/>
      <c r="CS34" s="299"/>
      <c r="CT34" s="299"/>
      <c r="CU34" s="299"/>
      <c r="CV34" s="299"/>
      <c r="CW34" s="299"/>
      <c r="CX34" s="299"/>
      <c r="CY34" s="299"/>
      <c r="CZ34" s="299"/>
      <c r="DA34" s="299"/>
      <c r="DB34" s="299"/>
      <c r="DC34" s="299"/>
      <c r="DD34" s="299"/>
      <c r="DE34" s="299"/>
      <c r="DF34" s="299"/>
      <c r="DG34" s="299"/>
      <c r="DH34" s="299"/>
      <c r="DI34" s="299"/>
      <c r="DJ34" s="299"/>
      <c r="DK34" s="299"/>
      <c r="DL34" s="299"/>
      <c r="DM34" s="299"/>
      <c r="DN34" s="299"/>
      <c r="DO34" s="299"/>
      <c r="DP34" s="299"/>
      <c r="DQ34" s="299"/>
      <c r="DR34" s="299"/>
      <c r="DS34" s="299"/>
      <c r="DT34" s="299"/>
      <c r="DU34" s="299"/>
      <c r="DV34" s="299"/>
      <c r="DW34" s="299"/>
      <c r="DX34" s="299"/>
      <c r="DY34" s="299"/>
      <c r="DZ34" s="299"/>
      <c r="EA34" s="299"/>
      <c r="EB34" s="299"/>
      <c r="EC34" s="299"/>
      <c r="ED34" s="299"/>
      <c r="EE34" s="299"/>
      <c r="EF34" s="299"/>
      <c r="EG34" s="299"/>
      <c r="EH34" s="299"/>
      <c r="EI34" s="299"/>
      <c r="EJ34" s="299"/>
      <c r="EK34" s="299"/>
      <c r="EL34" s="299"/>
      <c r="EM34" s="299"/>
      <c r="EN34" s="299"/>
    </row>
    <row r="35" spans="1:144" ht="18" customHeight="1" x14ac:dyDescent="0.25">
      <c r="A35" s="378" t="s">
        <v>81</v>
      </c>
      <c r="B35" s="941"/>
      <c r="C35" s="941"/>
      <c r="D35" s="955"/>
      <c r="E35" s="953"/>
      <c r="L35" s="299"/>
      <c r="M35" s="299"/>
      <c r="N35" s="299"/>
      <c r="O35" s="299"/>
      <c r="P35" s="299"/>
      <c r="Q35" s="299"/>
      <c r="R35" s="299"/>
      <c r="S35" s="299"/>
      <c r="T35" s="299"/>
      <c r="U35" s="299"/>
      <c r="V35" s="299"/>
      <c r="W35" s="299"/>
      <c r="X35" s="299"/>
      <c r="Y35" s="299"/>
      <c r="Z35" s="299"/>
      <c r="AA35" s="299"/>
      <c r="AB35" s="299"/>
      <c r="AC35" s="299"/>
      <c r="AD35" s="299"/>
      <c r="AE35" s="299"/>
      <c r="AF35" s="299"/>
      <c r="AG35" s="299"/>
      <c r="AH35" s="299"/>
      <c r="AI35" s="299"/>
      <c r="AJ35" s="299"/>
      <c r="AK35" s="299"/>
      <c r="AL35" s="299"/>
      <c r="AM35" s="299"/>
      <c r="AN35" s="299"/>
      <c r="AO35" s="299"/>
      <c r="AP35" s="299"/>
      <c r="AQ35" s="299"/>
      <c r="AR35" s="299"/>
      <c r="AS35" s="299"/>
      <c r="AT35" s="299"/>
      <c r="AU35" s="299"/>
      <c r="AV35" s="299"/>
      <c r="AW35" s="299"/>
      <c r="AX35" s="299"/>
      <c r="AY35" s="299"/>
      <c r="AZ35" s="299"/>
      <c r="BA35" s="299"/>
      <c r="BB35" s="299"/>
      <c r="BC35" s="299"/>
      <c r="BD35" s="299"/>
      <c r="BE35" s="299"/>
      <c r="BF35" s="299"/>
      <c r="BG35" s="299"/>
      <c r="BH35" s="299"/>
      <c r="BI35" s="299"/>
      <c r="BJ35" s="299"/>
      <c r="BK35" s="299"/>
      <c r="BL35" s="299"/>
      <c r="BM35" s="299"/>
      <c r="BN35" s="299"/>
      <c r="BO35" s="299"/>
      <c r="BP35" s="299"/>
      <c r="BQ35" s="299"/>
      <c r="BR35" s="299"/>
      <c r="BS35" s="299"/>
      <c r="BT35" s="299"/>
      <c r="BU35" s="299"/>
      <c r="BV35" s="299"/>
      <c r="BW35" s="299"/>
      <c r="BX35" s="299"/>
      <c r="BY35" s="299"/>
      <c r="BZ35" s="299"/>
      <c r="CA35" s="299"/>
      <c r="CB35" s="299"/>
      <c r="CC35" s="299"/>
      <c r="CD35" s="299"/>
      <c r="CE35" s="299"/>
      <c r="CF35" s="299"/>
      <c r="CG35" s="299"/>
      <c r="CH35" s="299"/>
      <c r="CI35" s="299"/>
      <c r="CJ35" s="299"/>
      <c r="CK35" s="299"/>
      <c r="CL35" s="299"/>
      <c r="CM35" s="299"/>
      <c r="CN35" s="299"/>
      <c r="CO35" s="299"/>
      <c r="CP35" s="299"/>
      <c r="CQ35" s="299"/>
      <c r="CR35" s="299"/>
      <c r="CS35" s="299"/>
      <c r="CT35" s="299"/>
      <c r="CU35" s="299"/>
      <c r="CV35" s="299"/>
      <c r="CW35" s="299"/>
      <c r="CX35" s="299"/>
      <c r="CY35" s="299"/>
      <c r="CZ35" s="299"/>
      <c r="DA35" s="299"/>
      <c r="DB35" s="299"/>
      <c r="DC35" s="299"/>
      <c r="DD35" s="299"/>
      <c r="DE35" s="299"/>
      <c r="DF35" s="299"/>
      <c r="DG35" s="299"/>
      <c r="DH35" s="299"/>
      <c r="DI35" s="299"/>
      <c r="DJ35" s="299"/>
      <c r="DK35" s="299"/>
      <c r="DL35" s="299"/>
      <c r="DM35" s="299"/>
      <c r="DN35" s="299"/>
      <c r="DO35" s="299"/>
      <c r="DP35" s="299"/>
      <c r="DQ35" s="299"/>
      <c r="DR35" s="299"/>
      <c r="DS35" s="299"/>
      <c r="DT35" s="299"/>
      <c r="DU35" s="299"/>
      <c r="DV35" s="299"/>
      <c r="DW35" s="299"/>
      <c r="DX35" s="299"/>
      <c r="DY35" s="299"/>
      <c r="DZ35" s="299"/>
      <c r="EA35" s="299"/>
      <c r="EB35" s="299"/>
      <c r="EC35" s="299"/>
      <c r="ED35" s="299"/>
      <c r="EE35" s="299"/>
      <c r="EF35" s="299"/>
      <c r="EG35" s="299"/>
      <c r="EH35" s="299"/>
      <c r="EI35" s="299"/>
      <c r="EJ35" s="299"/>
      <c r="EK35" s="299"/>
      <c r="EL35" s="299"/>
      <c r="EM35" s="299"/>
      <c r="EN35" s="299"/>
    </row>
    <row r="36" spans="1:144" ht="18" customHeight="1" x14ac:dyDescent="0.25">
      <c r="A36" s="378" t="s">
        <v>543</v>
      </c>
      <c r="B36" s="941"/>
      <c r="C36" s="941"/>
      <c r="D36" s="955"/>
      <c r="E36" s="953"/>
      <c r="L36" s="299"/>
      <c r="M36" s="299"/>
      <c r="N36" s="299"/>
      <c r="O36" s="299"/>
      <c r="P36" s="299"/>
      <c r="Q36" s="299"/>
      <c r="R36" s="299"/>
      <c r="S36" s="299"/>
      <c r="T36" s="299"/>
      <c r="U36" s="299"/>
      <c r="V36" s="299"/>
      <c r="W36" s="299"/>
      <c r="X36" s="299"/>
      <c r="Y36" s="299"/>
      <c r="Z36" s="299"/>
      <c r="AA36" s="299"/>
      <c r="AB36" s="299"/>
      <c r="AC36" s="299"/>
      <c r="AD36" s="299"/>
      <c r="AE36" s="299"/>
      <c r="AF36" s="299"/>
      <c r="AG36" s="299"/>
      <c r="AH36" s="299"/>
      <c r="AI36" s="299"/>
      <c r="AJ36" s="299"/>
      <c r="AK36" s="299"/>
      <c r="AL36" s="299"/>
      <c r="AM36" s="299"/>
      <c r="AN36" s="299"/>
      <c r="AO36" s="299"/>
      <c r="AP36" s="299"/>
      <c r="AQ36" s="299"/>
      <c r="AR36" s="299"/>
      <c r="AS36" s="299"/>
      <c r="AT36" s="299"/>
      <c r="AU36" s="299"/>
      <c r="AV36" s="299"/>
      <c r="AW36" s="299"/>
      <c r="AX36" s="299"/>
      <c r="AY36" s="299"/>
      <c r="AZ36" s="299"/>
      <c r="BA36" s="299"/>
      <c r="BB36" s="299"/>
      <c r="BC36" s="299"/>
      <c r="BD36" s="299"/>
      <c r="BE36" s="299"/>
      <c r="BF36" s="299"/>
      <c r="BG36" s="299"/>
      <c r="BH36" s="299"/>
      <c r="BI36" s="299"/>
      <c r="BJ36" s="299"/>
      <c r="BK36" s="299"/>
      <c r="BL36" s="299"/>
      <c r="BM36" s="299"/>
      <c r="BN36" s="299"/>
      <c r="BO36" s="299"/>
      <c r="BP36" s="299"/>
      <c r="BQ36" s="299"/>
      <c r="BR36" s="299"/>
      <c r="BS36" s="299"/>
      <c r="BT36" s="299"/>
      <c r="BU36" s="299"/>
      <c r="BV36" s="299"/>
      <c r="BW36" s="299"/>
      <c r="BX36" s="299"/>
      <c r="BY36" s="299"/>
      <c r="BZ36" s="299"/>
      <c r="CA36" s="299"/>
      <c r="CB36" s="299"/>
      <c r="CC36" s="299"/>
      <c r="CD36" s="299"/>
      <c r="CE36" s="299"/>
      <c r="CF36" s="299"/>
      <c r="CG36" s="299"/>
      <c r="CH36" s="299"/>
      <c r="CI36" s="299"/>
      <c r="CJ36" s="299"/>
      <c r="CK36" s="299"/>
      <c r="CL36" s="299"/>
      <c r="CM36" s="299"/>
      <c r="CN36" s="299"/>
      <c r="CO36" s="299"/>
      <c r="CP36" s="299"/>
      <c r="CQ36" s="299"/>
      <c r="CR36" s="299"/>
      <c r="CS36" s="299"/>
      <c r="CT36" s="299"/>
      <c r="CU36" s="299"/>
      <c r="CV36" s="299"/>
      <c r="CW36" s="299"/>
      <c r="CX36" s="299"/>
      <c r="CY36" s="299"/>
      <c r="CZ36" s="299"/>
      <c r="DA36" s="299"/>
      <c r="DB36" s="299"/>
      <c r="DC36" s="299"/>
      <c r="DD36" s="299"/>
      <c r="DE36" s="299"/>
      <c r="DF36" s="299"/>
      <c r="DG36" s="299"/>
      <c r="DH36" s="299"/>
      <c r="DI36" s="299"/>
      <c r="DJ36" s="299"/>
      <c r="DK36" s="299"/>
      <c r="DL36" s="299"/>
      <c r="DM36" s="299"/>
      <c r="DN36" s="299"/>
      <c r="DO36" s="299"/>
      <c r="DP36" s="299"/>
      <c r="DQ36" s="299"/>
      <c r="DR36" s="299"/>
      <c r="DS36" s="299"/>
      <c r="DT36" s="299"/>
      <c r="DU36" s="299"/>
      <c r="DV36" s="299"/>
      <c r="DW36" s="299"/>
      <c r="DX36" s="299"/>
      <c r="DY36" s="299"/>
      <c r="DZ36" s="299"/>
      <c r="EA36" s="299"/>
      <c r="EB36" s="299"/>
      <c r="EC36" s="299"/>
      <c r="ED36" s="299"/>
      <c r="EE36" s="299"/>
      <c r="EF36" s="299"/>
      <c r="EG36" s="299"/>
      <c r="EH36" s="299"/>
      <c r="EI36" s="299"/>
      <c r="EJ36" s="299"/>
      <c r="EK36" s="299"/>
      <c r="EL36" s="299"/>
      <c r="EM36" s="299"/>
      <c r="EN36" s="299"/>
    </row>
    <row r="37" spans="1:144" ht="18" customHeight="1" x14ac:dyDescent="0.25">
      <c r="A37" s="378" t="s">
        <v>544</v>
      </c>
      <c r="B37" s="941"/>
      <c r="C37" s="941"/>
      <c r="D37" s="955"/>
      <c r="E37" s="953"/>
      <c r="L37" s="299"/>
      <c r="M37" s="299"/>
      <c r="N37" s="299"/>
      <c r="O37" s="299"/>
      <c r="P37" s="299"/>
      <c r="Q37" s="299"/>
      <c r="R37" s="299"/>
      <c r="S37" s="299"/>
      <c r="T37" s="299"/>
      <c r="U37" s="299"/>
      <c r="V37" s="299"/>
      <c r="W37" s="299"/>
      <c r="X37" s="299"/>
      <c r="Y37" s="299"/>
      <c r="Z37" s="299"/>
      <c r="AA37" s="299"/>
      <c r="AB37" s="299"/>
      <c r="AC37" s="299"/>
      <c r="AD37" s="299"/>
      <c r="AE37" s="299"/>
      <c r="AF37" s="299"/>
      <c r="AG37" s="299"/>
      <c r="AH37" s="299"/>
      <c r="AI37" s="299"/>
      <c r="AJ37" s="299"/>
      <c r="AK37" s="299"/>
      <c r="AL37" s="299"/>
      <c r="AM37" s="299"/>
      <c r="AN37" s="299"/>
      <c r="AO37" s="299"/>
      <c r="AP37" s="299"/>
      <c r="AQ37" s="299"/>
      <c r="AR37" s="299"/>
      <c r="AS37" s="299"/>
      <c r="AT37" s="299"/>
      <c r="AU37" s="299"/>
      <c r="AV37" s="299"/>
      <c r="AW37" s="299"/>
      <c r="AX37" s="299"/>
      <c r="AY37" s="299"/>
      <c r="AZ37" s="299"/>
      <c r="BA37" s="299"/>
      <c r="BB37" s="299"/>
      <c r="BC37" s="299"/>
      <c r="BD37" s="299"/>
      <c r="BE37" s="299"/>
      <c r="BF37" s="299"/>
      <c r="BG37" s="299"/>
      <c r="BH37" s="299"/>
      <c r="BI37" s="299"/>
      <c r="BJ37" s="299"/>
      <c r="BK37" s="299"/>
      <c r="BL37" s="299"/>
      <c r="BM37" s="299"/>
      <c r="BN37" s="299"/>
      <c r="BO37" s="299"/>
      <c r="BP37" s="299"/>
      <c r="BQ37" s="299"/>
      <c r="BR37" s="299"/>
      <c r="BS37" s="299"/>
      <c r="BT37" s="299"/>
      <c r="BU37" s="299"/>
      <c r="BV37" s="299"/>
      <c r="BW37" s="299"/>
      <c r="BX37" s="299"/>
      <c r="BY37" s="299"/>
      <c r="BZ37" s="299"/>
      <c r="CA37" s="299"/>
      <c r="CB37" s="299"/>
      <c r="CC37" s="299"/>
      <c r="CD37" s="299"/>
      <c r="CE37" s="299"/>
      <c r="CF37" s="299"/>
      <c r="CG37" s="299"/>
      <c r="CH37" s="299"/>
      <c r="CI37" s="299"/>
      <c r="CJ37" s="299"/>
      <c r="CK37" s="299"/>
      <c r="CL37" s="299"/>
      <c r="CM37" s="299"/>
      <c r="CN37" s="299"/>
      <c r="CO37" s="299"/>
      <c r="CP37" s="299"/>
      <c r="CQ37" s="299"/>
      <c r="CR37" s="299"/>
      <c r="CS37" s="299"/>
      <c r="CT37" s="299"/>
      <c r="CU37" s="299"/>
      <c r="CV37" s="299"/>
      <c r="CW37" s="299"/>
      <c r="CX37" s="299"/>
      <c r="CY37" s="299"/>
      <c r="CZ37" s="299"/>
      <c r="DA37" s="299"/>
      <c r="DB37" s="299"/>
      <c r="DC37" s="299"/>
      <c r="DD37" s="299"/>
      <c r="DE37" s="299"/>
      <c r="DF37" s="299"/>
      <c r="DG37" s="299"/>
      <c r="DH37" s="299"/>
      <c r="DI37" s="299"/>
      <c r="DJ37" s="299"/>
      <c r="DK37" s="299"/>
      <c r="DL37" s="299"/>
      <c r="DM37" s="299"/>
      <c r="DN37" s="299"/>
      <c r="DO37" s="299"/>
      <c r="DP37" s="299"/>
      <c r="DQ37" s="299"/>
      <c r="DR37" s="299"/>
      <c r="DS37" s="299"/>
      <c r="DT37" s="299"/>
      <c r="DU37" s="299"/>
      <c r="DV37" s="299"/>
      <c r="DW37" s="299"/>
      <c r="DX37" s="299"/>
      <c r="DY37" s="299"/>
      <c r="DZ37" s="299"/>
      <c r="EA37" s="299"/>
      <c r="EB37" s="299"/>
      <c r="EC37" s="299"/>
      <c r="ED37" s="299"/>
      <c r="EE37" s="299"/>
      <c r="EF37" s="299"/>
      <c r="EG37" s="299"/>
      <c r="EH37" s="299"/>
      <c r="EI37" s="299"/>
      <c r="EJ37" s="299"/>
      <c r="EK37" s="299"/>
      <c r="EL37" s="299"/>
      <c r="EM37" s="299"/>
      <c r="EN37" s="299"/>
    </row>
    <row r="38" spans="1:144" ht="18" customHeight="1" x14ac:dyDescent="0.25">
      <c r="A38" s="378" t="s">
        <v>545</v>
      </c>
      <c r="B38" s="941"/>
      <c r="C38" s="941"/>
      <c r="D38" s="955"/>
      <c r="E38" s="953"/>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B38" s="299"/>
      <c r="BC38" s="299"/>
      <c r="BD38" s="299"/>
      <c r="BE38" s="299"/>
      <c r="BF38" s="299"/>
      <c r="BG38" s="299"/>
      <c r="BH38" s="299"/>
      <c r="BI38" s="299"/>
      <c r="BJ38" s="299"/>
      <c r="BK38" s="299"/>
      <c r="BL38" s="299"/>
      <c r="BM38" s="299"/>
      <c r="BN38" s="299"/>
      <c r="BO38" s="299"/>
      <c r="BP38" s="299"/>
      <c r="BQ38" s="299"/>
      <c r="BR38" s="299"/>
      <c r="BS38" s="299"/>
      <c r="BT38" s="299"/>
      <c r="BU38" s="299"/>
      <c r="BV38" s="299"/>
      <c r="BW38" s="299"/>
      <c r="BX38" s="299"/>
      <c r="BY38" s="299"/>
      <c r="BZ38" s="299"/>
      <c r="CA38" s="299"/>
      <c r="CB38" s="299"/>
      <c r="CC38" s="299"/>
      <c r="CD38" s="299"/>
      <c r="CE38" s="299"/>
      <c r="CF38" s="299"/>
      <c r="CG38" s="299"/>
      <c r="CH38" s="299"/>
      <c r="CI38" s="299"/>
      <c r="CJ38" s="299"/>
      <c r="CK38" s="299"/>
      <c r="CL38" s="299"/>
      <c r="CM38" s="299"/>
      <c r="CN38" s="299"/>
      <c r="CO38" s="299"/>
      <c r="CP38" s="299"/>
      <c r="CQ38" s="299"/>
      <c r="CR38" s="299"/>
      <c r="CS38" s="299"/>
      <c r="CT38" s="299"/>
      <c r="CU38" s="299"/>
      <c r="CV38" s="299"/>
      <c r="CW38" s="299"/>
      <c r="CX38" s="299"/>
      <c r="CY38" s="299"/>
      <c r="CZ38" s="299"/>
      <c r="DA38" s="299"/>
      <c r="DB38" s="299"/>
      <c r="DC38" s="299"/>
      <c r="DD38" s="299"/>
      <c r="DE38" s="299"/>
      <c r="DF38" s="299"/>
      <c r="DG38" s="299"/>
      <c r="DH38" s="299"/>
      <c r="DI38" s="299"/>
      <c r="DJ38" s="299"/>
      <c r="DK38" s="299"/>
      <c r="DL38" s="299"/>
      <c r="DM38" s="299"/>
      <c r="DN38" s="299"/>
      <c r="DO38" s="299"/>
      <c r="DP38" s="299"/>
      <c r="DQ38" s="299"/>
      <c r="DR38" s="299"/>
      <c r="DS38" s="299"/>
      <c r="DT38" s="299"/>
      <c r="DU38" s="299"/>
      <c r="DV38" s="299"/>
      <c r="DW38" s="299"/>
      <c r="DX38" s="299"/>
      <c r="DY38" s="299"/>
      <c r="DZ38" s="299"/>
      <c r="EA38" s="299"/>
      <c r="EB38" s="299"/>
      <c r="EC38" s="299"/>
      <c r="ED38" s="299"/>
      <c r="EE38" s="299"/>
      <c r="EF38" s="299"/>
      <c r="EG38" s="299"/>
      <c r="EH38" s="299"/>
      <c r="EI38" s="299"/>
      <c r="EJ38" s="299"/>
      <c r="EK38" s="299"/>
      <c r="EL38" s="299"/>
      <c r="EM38" s="299"/>
      <c r="EN38" s="299"/>
    </row>
    <row r="39" spans="1:144" ht="18" customHeight="1" x14ac:dyDescent="0.25">
      <c r="A39" s="378" t="s">
        <v>546</v>
      </c>
      <c r="B39" s="941"/>
      <c r="C39" s="941"/>
      <c r="D39" s="955"/>
      <c r="E39" s="953"/>
      <c r="L39" s="299"/>
      <c r="M39" s="299"/>
      <c r="N39" s="299"/>
      <c r="O39" s="299"/>
      <c r="P39" s="299"/>
      <c r="Q39" s="299"/>
      <c r="R39" s="299"/>
      <c r="S39" s="299"/>
      <c r="T39" s="299"/>
      <c r="U39" s="299"/>
      <c r="V39" s="299"/>
      <c r="W39" s="299"/>
      <c r="X39" s="299"/>
      <c r="Y39" s="299"/>
      <c r="Z39" s="299"/>
      <c r="AA39" s="299"/>
      <c r="AB39" s="299"/>
      <c r="AC39" s="299"/>
      <c r="AD39" s="299"/>
      <c r="AE39" s="299"/>
      <c r="AF39" s="299"/>
      <c r="AG39" s="299"/>
      <c r="AH39" s="299"/>
      <c r="AI39" s="299"/>
      <c r="AJ39" s="299"/>
      <c r="AK39" s="299"/>
      <c r="AL39" s="299"/>
      <c r="AM39" s="299"/>
      <c r="AN39" s="299"/>
      <c r="AO39" s="299"/>
      <c r="AP39" s="299"/>
      <c r="AQ39" s="299"/>
      <c r="AR39" s="299"/>
      <c r="AS39" s="299"/>
      <c r="AT39" s="299"/>
      <c r="AU39" s="299"/>
      <c r="AV39" s="299"/>
      <c r="AW39" s="299"/>
      <c r="AX39" s="299"/>
      <c r="AY39" s="299"/>
      <c r="AZ39" s="299"/>
      <c r="BA39" s="299"/>
      <c r="BB39" s="299"/>
      <c r="BC39" s="299"/>
      <c r="BD39" s="299"/>
      <c r="BE39" s="299"/>
      <c r="BF39" s="299"/>
      <c r="BG39" s="299"/>
      <c r="BH39" s="299"/>
      <c r="BI39" s="299"/>
      <c r="BJ39" s="299"/>
      <c r="BK39" s="299"/>
      <c r="BL39" s="299"/>
      <c r="BM39" s="299"/>
      <c r="BN39" s="299"/>
      <c r="BO39" s="299"/>
      <c r="BP39" s="299"/>
      <c r="BQ39" s="299"/>
      <c r="BR39" s="299"/>
      <c r="BS39" s="299"/>
      <c r="BT39" s="299"/>
      <c r="BU39" s="299"/>
      <c r="BV39" s="299"/>
      <c r="BW39" s="299"/>
      <c r="BX39" s="299"/>
      <c r="BY39" s="299"/>
      <c r="BZ39" s="299"/>
      <c r="CA39" s="299"/>
      <c r="CB39" s="299"/>
      <c r="CC39" s="299"/>
      <c r="CD39" s="299"/>
      <c r="CE39" s="299"/>
      <c r="CF39" s="299"/>
      <c r="CG39" s="299"/>
      <c r="CH39" s="299"/>
      <c r="CI39" s="299"/>
      <c r="CJ39" s="299"/>
      <c r="CK39" s="299"/>
      <c r="CL39" s="299"/>
      <c r="CM39" s="299"/>
      <c r="CN39" s="299"/>
      <c r="CO39" s="299"/>
      <c r="CP39" s="299"/>
      <c r="CQ39" s="299"/>
      <c r="CR39" s="299"/>
      <c r="CS39" s="299"/>
      <c r="CT39" s="299"/>
      <c r="CU39" s="299"/>
      <c r="CV39" s="299"/>
      <c r="CW39" s="299"/>
      <c r="CX39" s="299"/>
      <c r="CY39" s="299"/>
      <c r="CZ39" s="299"/>
      <c r="DA39" s="299"/>
      <c r="DB39" s="299"/>
      <c r="DC39" s="299"/>
      <c r="DD39" s="299"/>
      <c r="DE39" s="299"/>
      <c r="DF39" s="299"/>
      <c r="DG39" s="299"/>
      <c r="DH39" s="299"/>
      <c r="DI39" s="299"/>
      <c r="DJ39" s="299"/>
      <c r="DK39" s="299"/>
      <c r="DL39" s="299"/>
      <c r="DM39" s="299"/>
      <c r="DN39" s="299"/>
      <c r="DO39" s="299"/>
      <c r="DP39" s="299"/>
      <c r="DQ39" s="299"/>
      <c r="DR39" s="299"/>
      <c r="DS39" s="299"/>
      <c r="DT39" s="299"/>
      <c r="DU39" s="299"/>
      <c r="DV39" s="299"/>
      <c r="DW39" s="299"/>
      <c r="DX39" s="299"/>
      <c r="DY39" s="299"/>
      <c r="DZ39" s="299"/>
      <c r="EA39" s="299"/>
      <c r="EB39" s="299"/>
      <c r="EC39" s="299"/>
      <c r="ED39" s="299"/>
      <c r="EE39" s="299"/>
      <c r="EF39" s="299"/>
      <c r="EG39" s="299"/>
      <c r="EH39" s="299"/>
      <c r="EI39" s="299"/>
      <c r="EJ39" s="299"/>
      <c r="EK39" s="299"/>
      <c r="EL39" s="299"/>
      <c r="EM39" s="299"/>
      <c r="EN39" s="299"/>
    </row>
    <row r="40" spans="1:144" ht="18" customHeight="1" thickBot="1" x14ac:dyDescent="0.3">
      <c r="B40" s="942">
        <f>SUM(B34:B39)</f>
        <v>0</v>
      </c>
      <c r="C40" s="942">
        <f>IFERROR(SUMPRODUCT(B34:B39,C34:C39),0)</f>
        <v>0</v>
      </c>
      <c r="D40" s="956">
        <f>IFERROR(SUMPRODUCT(B34:B39,D34:D39)/B40,0)</f>
        <v>0</v>
      </c>
      <c r="E40" s="954">
        <f>IFERROR(SUMPRODUCT(B34:B39,E34:E39)/B40,0)</f>
        <v>0</v>
      </c>
      <c r="L40" s="299"/>
      <c r="M40" s="299"/>
      <c r="N40" s="299"/>
      <c r="O40" s="299"/>
      <c r="P40" s="299"/>
      <c r="Q40" s="299"/>
      <c r="R40" s="299"/>
      <c r="S40" s="299"/>
      <c r="T40" s="299"/>
      <c r="U40" s="299"/>
      <c r="V40" s="299"/>
      <c r="W40" s="299"/>
      <c r="X40" s="299"/>
      <c r="Y40" s="299"/>
      <c r="Z40" s="299"/>
      <c r="AA40" s="299"/>
      <c r="AB40" s="299"/>
      <c r="AC40" s="299"/>
      <c r="AD40" s="299"/>
      <c r="AE40" s="299"/>
      <c r="AF40" s="299"/>
      <c r="AG40" s="299"/>
      <c r="AH40" s="299"/>
      <c r="AI40" s="299"/>
      <c r="AJ40" s="299"/>
      <c r="AK40" s="299"/>
      <c r="AL40" s="299"/>
      <c r="AM40" s="299"/>
      <c r="AN40" s="299"/>
      <c r="AO40" s="299"/>
      <c r="AP40" s="299"/>
      <c r="AQ40" s="299"/>
      <c r="AR40" s="299"/>
      <c r="AS40" s="299"/>
      <c r="AT40" s="299"/>
      <c r="AU40" s="299"/>
      <c r="AV40" s="299"/>
      <c r="AW40" s="299"/>
      <c r="AX40" s="299"/>
      <c r="AY40" s="299"/>
      <c r="AZ40" s="299"/>
      <c r="BA40" s="299"/>
      <c r="BB40" s="299"/>
      <c r="BC40" s="299"/>
      <c r="BD40" s="299"/>
      <c r="BE40" s="299"/>
      <c r="BF40" s="299"/>
      <c r="BG40" s="299"/>
      <c r="BH40" s="299"/>
      <c r="BI40" s="299"/>
      <c r="BJ40" s="299"/>
      <c r="BK40" s="299"/>
      <c r="BL40" s="299"/>
      <c r="BM40" s="299"/>
      <c r="BN40" s="299"/>
      <c r="BO40" s="299"/>
      <c r="BP40" s="299"/>
      <c r="BQ40" s="299"/>
      <c r="BR40" s="299"/>
      <c r="BS40" s="299"/>
      <c r="BT40" s="299"/>
      <c r="BU40" s="299"/>
      <c r="BV40" s="299"/>
      <c r="BW40" s="299"/>
      <c r="BX40" s="299"/>
      <c r="BY40" s="299"/>
      <c r="BZ40" s="299"/>
      <c r="CA40" s="299"/>
      <c r="CB40" s="299"/>
      <c r="CC40" s="299"/>
      <c r="CD40" s="299"/>
      <c r="CE40" s="299"/>
      <c r="CF40" s="299"/>
      <c r="CG40" s="299"/>
      <c r="CH40" s="299"/>
      <c r="CI40" s="299"/>
      <c r="CJ40" s="299"/>
      <c r="CK40" s="299"/>
      <c r="CL40" s="299"/>
      <c r="CM40" s="299"/>
      <c r="CN40" s="299"/>
      <c r="CO40" s="299"/>
      <c r="CP40" s="299"/>
      <c r="CQ40" s="299"/>
      <c r="CR40" s="299"/>
      <c r="CS40" s="299"/>
      <c r="CT40" s="299"/>
      <c r="CU40" s="299"/>
      <c r="CV40" s="299"/>
      <c r="CW40" s="299"/>
      <c r="CX40" s="299"/>
      <c r="CY40" s="299"/>
      <c r="CZ40" s="299"/>
      <c r="DA40" s="299"/>
      <c r="DB40" s="299"/>
      <c r="DC40" s="299"/>
      <c r="DD40" s="299"/>
      <c r="DE40" s="299"/>
      <c r="DF40" s="299"/>
      <c r="DG40" s="299"/>
      <c r="DH40" s="299"/>
      <c r="DI40" s="299"/>
      <c r="DJ40" s="299"/>
      <c r="DK40" s="299"/>
      <c r="DL40" s="299"/>
      <c r="DM40" s="299"/>
      <c r="DN40" s="299"/>
      <c r="DO40" s="299"/>
      <c r="DP40" s="299"/>
      <c r="DQ40" s="299"/>
      <c r="DR40" s="299"/>
      <c r="DS40" s="299"/>
      <c r="DT40" s="299"/>
      <c r="DU40" s="299"/>
      <c r="DV40" s="299"/>
      <c r="DW40" s="299"/>
      <c r="DX40" s="299"/>
      <c r="DY40" s="299"/>
      <c r="DZ40" s="299"/>
      <c r="EA40" s="299"/>
      <c r="EB40" s="299"/>
      <c r="EC40" s="299"/>
      <c r="ED40" s="299"/>
      <c r="EE40" s="299"/>
      <c r="EF40" s="299"/>
      <c r="EG40" s="299"/>
      <c r="EH40" s="299"/>
      <c r="EI40" s="299"/>
      <c r="EJ40" s="299"/>
      <c r="EK40" s="299"/>
      <c r="EL40" s="299"/>
      <c r="EM40" s="299"/>
      <c r="EN40" s="299"/>
    </row>
    <row r="41" spans="1:144" ht="18" customHeight="1" x14ac:dyDescent="0.25">
      <c r="L41" s="299"/>
      <c r="M41" s="299"/>
      <c r="N41" s="299"/>
      <c r="O41" s="299"/>
      <c r="P41" s="299"/>
      <c r="Q41" s="299"/>
      <c r="R41" s="299"/>
      <c r="S41" s="299"/>
      <c r="T41" s="299"/>
      <c r="U41" s="299"/>
      <c r="V41" s="299"/>
      <c r="W41" s="299"/>
      <c r="X41" s="299"/>
      <c r="Y41" s="299"/>
      <c r="Z41" s="299"/>
      <c r="AA41" s="299"/>
      <c r="AB41" s="299"/>
      <c r="AC41" s="299"/>
      <c r="AD41" s="299"/>
      <c r="AE41" s="299"/>
      <c r="AF41" s="299"/>
      <c r="AG41" s="299"/>
      <c r="AH41" s="299"/>
      <c r="AI41" s="299"/>
      <c r="AJ41" s="299"/>
      <c r="AK41" s="299"/>
      <c r="AL41" s="299"/>
      <c r="AM41" s="299"/>
      <c r="AN41" s="299"/>
      <c r="AO41" s="299"/>
      <c r="AP41" s="299"/>
      <c r="AQ41" s="299"/>
      <c r="AR41" s="299"/>
      <c r="AS41" s="299"/>
      <c r="AT41" s="299"/>
      <c r="AU41" s="299"/>
      <c r="AV41" s="299"/>
      <c r="AW41" s="299"/>
      <c r="AX41" s="299"/>
      <c r="AY41" s="299"/>
      <c r="AZ41" s="299"/>
      <c r="BA41" s="299"/>
      <c r="BB41" s="299"/>
      <c r="BC41" s="299"/>
      <c r="BD41" s="299"/>
      <c r="BE41" s="299"/>
      <c r="BF41" s="299"/>
      <c r="BG41" s="299"/>
      <c r="BH41" s="299"/>
      <c r="BI41" s="299"/>
      <c r="BJ41" s="299"/>
      <c r="BK41" s="299"/>
      <c r="BL41" s="299"/>
      <c r="BM41" s="299"/>
      <c r="BN41" s="299"/>
      <c r="BO41" s="299"/>
      <c r="BP41" s="299"/>
      <c r="BQ41" s="299"/>
      <c r="BR41" s="299"/>
      <c r="BS41" s="299"/>
      <c r="BT41" s="299"/>
      <c r="BU41" s="299"/>
      <c r="BV41" s="299"/>
      <c r="BW41" s="299"/>
      <c r="BX41" s="299"/>
      <c r="BY41" s="299"/>
      <c r="BZ41" s="299"/>
      <c r="CA41" s="299"/>
      <c r="CB41" s="299"/>
      <c r="CC41" s="299"/>
      <c r="CD41" s="299"/>
      <c r="CE41" s="299"/>
      <c r="CF41" s="299"/>
      <c r="CG41" s="299"/>
      <c r="CH41" s="299"/>
      <c r="CI41" s="299"/>
      <c r="CJ41" s="299"/>
      <c r="CK41" s="299"/>
      <c r="CL41" s="299"/>
      <c r="CM41" s="299"/>
      <c r="CN41" s="299"/>
      <c r="CO41" s="299"/>
      <c r="CP41" s="299"/>
      <c r="CQ41" s="299"/>
      <c r="CR41" s="299"/>
      <c r="CS41" s="299"/>
      <c r="CT41" s="299"/>
      <c r="CU41" s="299"/>
      <c r="CV41" s="299"/>
      <c r="CW41" s="299"/>
      <c r="CX41" s="299"/>
      <c r="CY41" s="299"/>
      <c r="CZ41" s="299"/>
      <c r="DA41" s="299"/>
      <c r="DB41" s="299"/>
      <c r="DC41" s="299"/>
      <c r="DD41" s="299"/>
      <c r="DE41" s="299"/>
      <c r="DF41" s="299"/>
      <c r="DG41" s="299"/>
      <c r="DH41" s="299"/>
      <c r="DI41" s="299"/>
      <c r="DJ41" s="299"/>
      <c r="DK41" s="299"/>
      <c r="DL41" s="299"/>
      <c r="DM41" s="299"/>
      <c r="DN41" s="299"/>
      <c r="DO41" s="299"/>
      <c r="DP41" s="299"/>
      <c r="DQ41" s="299"/>
      <c r="DR41" s="299"/>
      <c r="DS41" s="299"/>
      <c r="DT41" s="299"/>
      <c r="DU41" s="299"/>
      <c r="DV41" s="299"/>
      <c r="DW41" s="299"/>
      <c r="DX41" s="299"/>
      <c r="DY41" s="299"/>
      <c r="DZ41" s="299"/>
      <c r="EA41" s="299"/>
      <c r="EB41" s="299"/>
      <c r="EC41" s="299"/>
      <c r="ED41" s="299"/>
      <c r="EE41" s="299"/>
      <c r="EF41" s="299"/>
      <c r="EG41" s="299"/>
      <c r="EH41" s="299"/>
      <c r="EI41" s="299"/>
      <c r="EJ41" s="299"/>
      <c r="EK41" s="299"/>
      <c r="EL41" s="299"/>
      <c r="EM41" s="299"/>
      <c r="EN41" s="299"/>
    </row>
    <row r="42" spans="1:144" ht="18" customHeight="1" x14ac:dyDescent="0.25">
      <c r="L42" s="299"/>
      <c r="M42" s="299"/>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c r="AL42" s="299"/>
      <c r="AM42" s="299"/>
      <c r="AN42" s="299"/>
      <c r="AO42" s="299"/>
      <c r="AP42" s="299"/>
      <c r="AQ42" s="299"/>
      <c r="AR42" s="299"/>
      <c r="AS42" s="299"/>
      <c r="AT42" s="299"/>
      <c r="AU42" s="299"/>
      <c r="AV42" s="299"/>
      <c r="AW42" s="299"/>
      <c r="AX42" s="299"/>
      <c r="AY42" s="299"/>
      <c r="AZ42" s="299"/>
      <c r="BA42" s="299"/>
      <c r="BB42" s="299"/>
      <c r="BC42" s="299"/>
      <c r="BD42" s="299"/>
      <c r="BE42" s="299"/>
      <c r="BF42" s="299"/>
      <c r="BG42" s="299"/>
      <c r="BH42" s="299"/>
      <c r="BI42" s="299"/>
      <c r="BJ42" s="299"/>
      <c r="BK42" s="299"/>
      <c r="BL42" s="299"/>
      <c r="BM42" s="299"/>
      <c r="BN42" s="299"/>
      <c r="BO42" s="299"/>
      <c r="BP42" s="299"/>
      <c r="BQ42" s="299"/>
      <c r="BR42" s="299"/>
      <c r="BS42" s="299"/>
      <c r="BT42" s="299"/>
      <c r="BU42" s="299"/>
      <c r="BV42" s="299"/>
      <c r="BW42" s="299"/>
      <c r="BX42" s="299"/>
      <c r="BY42" s="299"/>
      <c r="BZ42" s="299"/>
      <c r="CA42" s="299"/>
      <c r="CB42" s="299"/>
      <c r="CC42" s="299"/>
      <c r="CD42" s="299"/>
      <c r="CE42" s="299"/>
      <c r="CF42" s="299"/>
      <c r="CG42" s="299"/>
      <c r="CH42" s="299"/>
      <c r="CI42" s="299"/>
      <c r="CJ42" s="299"/>
      <c r="CK42" s="299"/>
      <c r="CL42" s="299"/>
      <c r="CM42" s="299"/>
      <c r="CN42" s="299"/>
      <c r="CO42" s="299"/>
      <c r="CP42" s="299"/>
      <c r="CQ42" s="299"/>
      <c r="CR42" s="299"/>
      <c r="CS42" s="299"/>
      <c r="CT42" s="299"/>
      <c r="CU42" s="299"/>
      <c r="CV42" s="299"/>
      <c r="CW42" s="299"/>
      <c r="CX42" s="299"/>
      <c r="CY42" s="299"/>
      <c r="CZ42" s="299"/>
      <c r="DA42" s="299"/>
      <c r="DB42" s="299"/>
      <c r="DC42" s="299"/>
      <c r="DD42" s="299"/>
      <c r="DE42" s="299"/>
      <c r="DF42" s="299"/>
      <c r="DG42" s="299"/>
      <c r="DH42" s="299"/>
      <c r="DI42" s="299"/>
      <c r="DJ42" s="299"/>
      <c r="DK42" s="299"/>
      <c r="DL42" s="299"/>
      <c r="DM42" s="299"/>
      <c r="DN42" s="299"/>
      <c r="DO42" s="299"/>
      <c r="DP42" s="299"/>
      <c r="DQ42" s="299"/>
      <c r="DR42" s="299"/>
      <c r="DS42" s="299"/>
      <c r="DT42" s="299"/>
      <c r="DU42" s="299"/>
      <c r="DV42" s="299"/>
      <c r="DW42" s="299"/>
      <c r="DX42" s="299"/>
      <c r="DY42" s="299"/>
      <c r="DZ42" s="299"/>
      <c r="EA42" s="299"/>
      <c r="EB42" s="299"/>
      <c r="EC42" s="299"/>
      <c r="ED42" s="299"/>
      <c r="EE42" s="299"/>
      <c r="EF42" s="299"/>
      <c r="EG42" s="299"/>
      <c r="EH42" s="299"/>
      <c r="EI42" s="299"/>
      <c r="EJ42" s="299"/>
      <c r="EK42" s="299"/>
      <c r="EL42" s="299"/>
      <c r="EM42" s="299"/>
      <c r="EN42" s="299"/>
    </row>
    <row r="43" spans="1:144" ht="36" customHeight="1" x14ac:dyDescent="0.25">
      <c r="A43" s="897" t="s">
        <v>1</v>
      </c>
      <c r="B43" s="455" t="s">
        <v>19</v>
      </c>
      <c r="C43" s="455" t="s">
        <v>20</v>
      </c>
      <c r="D43" s="455" t="s">
        <v>23</v>
      </c>
      <c r="E43" s="455" t="s">
        <v>2</v>
      </c>
      <c r="F43" s="455" t="s">
        <v>655</v>
      </c>
      <c r="H43" s="455" t="s">
        <v>106</v>
      </c>
      <c r="I43" s="299"/>
      <c r="J43" s="299"/>
      <c r="K43" s="299"/>
      <c r="L43" s="299"/>
      <c r="M43" s="299"/>
      <c r="N43" s="299"/>
      <c r="O43" s="299"/>
      <c r="P43" s="299"/>
      <c r="Q43" s="299"/>
      <c r="R43" s="299"/>
      <c r="S43" s="299"/>
      <c r="T43" s="299"/>
      <c r="U43" s="299"/>
      <c r="V43" s="299"/>
      <c r="W43" s="299"/>
      <c r="X43" s="299"/>
      <c r="Y43" s="299"/>
      <c r="Z43" s="299"/>
      <c r="AA43" s="299"/>
      <c r="AB43" s="299"/>
      <c r="AC43" s="299"/>
      <c r="AD43" s="299"/>
      <c r="AE43" s="299"/>
      <c r="AF43" s="299"/>
      <c r="AG43" s="299"/>
      <c r="AH43" s="299"/>
      <c r="AI43" s="299"/>
      <c r="AJ43" s="299"/>
      <c r="AK43" s="299"/>
      <c r="AL43" s="299"/>
      <c r="AM43" s="299"/>
      <c r="AN43" s="299"/>
      <c r="AO43" s="299"/>
      <c r="AP43" s="299"/>
      <c r="AQ43" s="299"/>
      <c r="AR43" s="299"/>
      <c r="AS43" s="299"/>
      <c r="AT43" s="299"/>
      <c r="AU43" s="299"/>
      <c r="AV43" s="299"/>
      <c r="AW43" s="299"/>
      <c r="AX43" s="299"/>
      <c r="AY43" s="299"/>
      <c r="AZ43" s="299"/>
      <c r="BA43" s="299"/>
      <c r="BB43" s="299"/>
      <c r="BC43" s="299"/>
      <c r="BD43" s="299"/>
      <c r="BE43" s="299"/>
      <c r="BF43" s="299"/>
      <c r="BG43" s="299"/>
      <c r="BH43" s="299"/>
      <c r="BI43" s="299"/>
      <c r="BJ43" s="299"/>
      <c r="BK43" s="299"/>
      <c r="BL43" s="299"/>
      <c r="BM43" s="299"/>
      <c r="BN43" s="299"/>
      <c r="BO43" s="299"/>
      <c r="BP43" s="299"/>
      <c r="BQ43" s="299"/>
      <c r="BR43" s="299"/>
      <c r="BS43" s="299"/>
      <c r="BT43" s="299"/>
      <c r="BU43" s="299"/>
      <c r="BV43" s="299"/>
      <c r="BW43" s="299"/>
      <c r="BX43" s="299"/>
      <c r="BY43" s="299"/>
      <c r="BZ43" s="299"/>
      <c r="CA43" s="299"/>
      <c r="CB43" s="299"/>
      <c r="CC43" s="299"/>
      <c r="CD43" s="299"/>
      <c r="CE43" s="299"/>
      <c r="CF43" s="299"/>
      <c r="CG43" s="299"/>
      <c r="CH43" s="299"/>
      <c r="CI43" s="299"/>
      <c r="CJ43" s="299"/>
      <c r="CK43" s="299"/>
      <c r="CL43" s="299"/>
      <c r="CM43" s="299"/>
      <c r="CN43" s="299"/>
      <c r="CO43" s="299"/>
      <c r="CP43" s="299"/>
      <c r="CQ43" s="299"/>
      <c r="CR43" s="299"/>
      <c r="CS43" s="299"/>
      <c r="CT43" s="299"/>
      <c r="CU43" s="299"/>
      <c r="CV43" s="299"/>
      <c r="CW43" s="299"/>
      <c r="CX43" s="299"/>
      <c r="CY43" s="299"/>
      <c r="CZ43" s="299"/>
      <c r="DA43" s="299"/>
      <c r="DB43" s="299"/>
      <c r="DC43" s="299"/>
      <c r="DD43" s="299"/>
      <c r="DE43" s="299"/>
      <c r="DF43" s="299"/>
      <c r="DG43" s="299"/>
      <c r="DH43" s="299"/>
      <c r="DI43" s="299"/>
      <c r="DJ43" s="299"/>
      <c r="DK43" s="299"/>
      <c r="DL43" s="299"/>
      <c r="DM43" s="299"/>
      <c r="DN43" s="299"/>
      <c r="DO43" s="299"/>
      <c r="DP43" s="299"/>
      <c r="DQ43" s="299"/>
      <c r="DR43" s="299"/>
      <c r="DS43" s="299"/>
      <c r="DT43" s="299"/>
      <c r="DU43" s="299"/>
      <c r="DV43" s="299"/>
      <c r="DW43" s="299"/>
      <c r="DX43" s="299"/>
      <c r="DY43" s="299"/>
      <c r="DZ43" s="299"/>
      <c r="EA43" s="299"/>
      <c r="EB43" s="299"/>
      <c r="EC43" s="299"/>
      <c r="ED43" s="299"/>
      <c r="EE43" s="299"/>
      <c r="EF43" s="299"/>
      <c r="EG43" s="299"/>
      <c r="EH43" s="299"/>
      <c r="EI43" s="299"/>
      <c r="EJ43" s="299"/>
      <c r="EK43" s="299"/>
      <c r="EL43" s="299"/>
      <c r="EM43" s="299"/>
      <c r="EN43" s="299"/>
    </row>
    <row r="44" spans="1:144" ht="18" customHeight="1" x14ac:dyDescent="0.25">
      <c r="A44" s="508">
        <v>1</v>
      </c>
      <c r="B44" s="910" t="s">
        <v>654</v>
      </c>
      <c r="C44" s="914">
        <v>0</v>
      </c>
      <c r="D44" s="915">
        <v>0</v>
      </c>
      <c r="E44" s="916" t="s">
        <v>649</v>
      </c>
      <c r="F44" s="571">
        <f>IFERROR(VLOOKUP(B44,'Reference Sheet'!$M$5:$S$25,HLOOKUP(E44,'Reference Sheet'!$M$3:$S$25,2,FALSE),FALSE),0)</f>
        <v>0</v>
      </c>
      <c r="H44" s="459">
        <f>IFERROR(VLOOKUP(B44,'Reference Sheet'!$M$5:$N$25,2,FALSE),0)</f>
        <v>0</v>
      </c>
      <c r="I44" s="509"/>
      <c r="J44" s="509"/>
      <c r="K44" s="50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299"/>
      <c r="AL44" s="299"/>
      <c r="AM44" s="299"/>
      <c r="AN44" s="299"/>
      <c r="AO44" s="299"/>
      <c r="AP44" s="299"/>
      <c r="AQ44" s="299"/>
      <c r="AR44" s="299"/>
      <c r="AS44" s="299"/>
      <c r="AT44" s="299"/>
      <c r="AU44" s="299"/>
      <c r="AV44" s="299"/>
      <c r="AW44" s="299"/>
      <c r="AX44" s="299"/>
      <c r="AY44" s="299"/>
      <c r="AZ44" s="299"/>
      <c r="BA44" s="299"/>
      <c r="BB44" s="299"/>
      <c r="BC44" s="299"/>
      <c r="BD44" s="299"/>
      <c r="BE44" s="299"/>
      <c r="BF44" s="299"/>
      <c r="BG44" s="299"/>
      <c r="BH44" s="299"/>
      <c r="BI44" s="299"/>
      <c r="BJ44" s="299"/>
      <c r="BK44" s="299"/>
      <c r="BL44" s="299"/>
      <c r="BM44" s="299"/>
      <c r="BN44" s="299"/>
      <c r="BO44" s="299"/>
      <c r="BP44" s="299"/>
      <c r="BQ44" s="299"/>
      <c r="BR44" s="299"/>
      <c r="BS44" s="299"/>
      <c r="BT44" s="299"/>
      <c r="BU44" s="299"/>
      <c r="BV44" s="299"/>
      <c r="BW44" s="299"/>
      <c r="BX44" s="299"/>
      <c r="BY44" s="299"/>
      <c r="BZ44" s="299"/>
      <c r="CA44" s="299"/>
      <c r="CB44" s="299"/>
      <c r="CC44" s="299"/>
      <c r="CD44" s="299"/>
      <c r="CE44" s="299"/>
      <c r="CF44" s="299"/>
      <c r="CG44" s="299"/>
      <c r="CH44" s="299"/>
      <c r="CI44" s="299"/>
      <c r="CJ44" s="299"/>
      <c r="CK44" s="299"/>
      <c r="CL44" s="299"/>
      <c r="CM44" s="299"/>
      <c r="CN44" s="299"/>
      <c r="CO44" s="299"/>
      <c r="CP44" s="299"/>
      <c r="CQ44" s="299"/>
      <c r="CR44" s="299"/>
      <c r="CS44" s="299"/>
      <c r="CT44" s="299"/>
      <c r="CU44" s="299"/>
      <c r="CV44" s="299"/>
      <c r="CW44" s="299"/>
      <c r="CX44" s="299"/>
      <c r="CY44" s="299"/>
      <c r="CZ44" s="299"/>
      <c r="DA44" s="299"/>
      <c r="DB44" s="299"/>
      <c r="DC44" s="299"/>
      <c r="DD44" s="299"/>
      <c r="DE44" s="299"/>
      <c r="DF44" s="299"/>
      <c r="DG44" s="299"/>
      <c r="DH44" s="299"/>
      <c r="DI44" s="299"/>
      <c r="DJ44" s="299"/>
      <c r="DK44" s="299"/>
      <c r="DL44" s="299"/>
      <c r="DM44" s="299"/>
      <c r="DN44" s="299"/>
      <c r="DO44" s="299"/>
      <c r="DP44" s="299"/>
      <c r="DQ44" s="299"/>
      <c r="DR44" s="299"/>
      <c r="DS44" s="299"/>
      <c r="DT44" s="299"/>
      <c r="DU44" s="299"/>
      <c r="DV44" s="299"/>
      <c r="DW44" s="299"/>
      <c r="DX44" s="299"/>
      <c r="DY44" s="299"/>
      <c r="DZ44" s="299"/>
      <c r="EA44" s="299"/>
      <c r="EB44" s="299"/>
      <c r="EC44" s="299"/>
      <c r="ED44" s="299"/>
      <c r="EE44" s="299"/>
      <c r="EF44" s="299"/>
      <c r="EG44" s="299"/>
      <c r="EH44" s="299"/>
      <c r="EI44" s="299"/>
      <c r="EJ44" s="299"/>
      <c r="EK44" s="299"/>
      <c r="EL44" s="299"/>
      <c r="EM44" s="299"/>
      <c r="EN44" s="299"/>
    </row>
    <row r="45" spans="1:144" ht="18" customHeight="1" x14ac:dyDescent="0.25">
      <c r="A45" s="508">
        <v>2</v>
      </c>
      <c r="B45" s="910" t="s">
        <v>654</v>
      </c>
      <c r="C45" s="914">
        <v>0</v>
      </c>
      <c r="D45" s="915">
        <v>0</v>
      </c>
      <c r="E45" s="916" t="s">
        <v>649</v>
      </c>
      <c r="F45" s="571">
        <f>IFERROR(VLOOKUP(B45,'Reference Sheet'!$M$5:$S$25,HLOOKUP(E45,'Reference Sheet'!$M$3:$S$25,2,FALSE),FALSE),0)</f>
        <v>0</v>
      </c>
      <c r="H45" s="459">
        <f>IFERROR(VLOOKUP(B45,'Reference Sheet'!$M$5:$N$25,2,FALSE),0)</f>
        <v>0</v>
      </c>
      <c r="I45" s="509"/>
      <c r="J45" s="509"/>
      <c r="K45" s="509"/>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299"/>
      <c r="BD45" s="299"/>
      <c r="BE45" s="299"/>
      <c r="BF45" s="299"/>
      <c r="BG45" s="299"/>
      <c r="BH45" s="299"/>
      <c r="BI45" s="299"/>
      <c r="BJ45" s="299"/>
      <c r="BK45" s="299"/>
      <c r="BL45" s="299"/>
      <c r="BM45" s="299"/>
      <c r="BN45" s="299"/>
      <c r="BO45" s="299"/>
      <c r="BP45" s="299"/>
      <c r="BQ45" s="299"/>
      <c r="BR45" s="299"/>
      <c r="BS45" s="299"/>
      <c r="BT45" s="299"/>
      <c r="BU45" s="299"/>
      <c r="BV45" s="299"/>
      <c r="BW45" s="299"/>
      <c r="BX45" s="299"/>
      <c r="BY45" s="299"/>
      <c r="BZ45" s="299"/>
      <c r="CA45" s="299"/>
      <c r="CB45" s="299"/>
      <c r="CC45" s="299"/>
      <c r="CD45" s="299"/>
      <c r="CE45" s="299"/>
      <c r="CF45" s="299"/>
      <c r="CG45" s="299"/>
      <c r="CH45" s="299"/>
      <c r="CI45" s="299"/>
      <c r="CJ45" s="299"/>
      <c r="CK45" s="299"/>
      <c r="CL45" s="299"/>
      <c r="CM45" s="299"/>
      <c r="CN45" s="299"/>
      <c r="CO45" s="299"/>
      <c r="CP45" s="299"/>
      <c r="CQ45" s="299"/>
      <c r="CR45" s="299"/>
      <c r="CS45" s="299"/>
      <c r="CT45" s="299"/>
      <c r="CU45" s="299"/>
      <c r="CV45" s="299"/>
      <c r="CW45" s="299"/>
      <c r="CX45" s="299"/>
      <c r="CY45" s="299"/>
      <c r="CZ45" s="299"/>
      <c r="DA45" s="299"/>
      <c r="DB45" s="299"/>
      <c r="DC45" s="299"/>
      <c r="DD45" s="299"/>
      <c r="DE45" s="299"/>
      <c r="DF45" s="299"/>
      <c r="DG45" s="299"/>
      <c r="DH45" s="299"/>
      <c r="DI45" s="299"/>
      <c r="DJ45" s="299"/>
      <c r="DK45" s="299"/>
      <c r="DL45" s="299"/>
      <c r="DM45" s="299"/>
      <c r="DN45" s="299"/>
      <c r="DO45" s="299"/>
      <c r="DP45" s="299"/>
      <c r="DQ45" s="299"/>
      <c r="DR45" s="299"/>
      <c r="DS45" s="299"/>
      <c r="DT45" s="299"/>
      <c r="DU45" s="299"/>
      <c r="DV45" s="299"/>
      <c r="DW45" s="299"/>
      <c r="DX45" s="299"/>
      <c r="DY45" s="299"/>
      <c r="DZ45" s="299"/>
      <c r="EA45" s="299"/>
      <c r="EB45" s="299"/>
      <c r="EC45" s="299"/>
      <c r="ED45" s="299"/>
      <c r="EE45" s="299"/>
      <c r="EF45" s="299"/>
      <c r="EG45" s="299"/>
      <c r="EH45" s="299"/>
      <c r="EI45" s="299"/>
      <c r="EJ45" s="299"/>
      <c r="EK45" s="299"/>
      <c r="EL45" s="299"/>
      <c r="EM45" s="299"/>
      <c r="EN45" s="299"/>
    </row>
    <row r="46" spans="1:144" ht="18" customHeight="1" x14ac:dyDescent="0.25">
      <c r="A46" s="508">
        <v>3</v>
      </c>
      <c r="B46" s="910" t="s">
        <v>654</v>
      </c>
      <c r="C46" s="914">
        <v>0</v>
      </c>
      <c r="D46" s="915">
        <v>0</v>
      </c>
      <c r="E46" s="916" t="s">
        <v>649</v>
      </c>
      <c r="F46" s="571">
        <f>IFERROR(VLOOKUP(B46,'Reference Sheet'!$M$5:$S$25,HLOOKUP(E46,'Reference Sheet'!$M$3:$S$25,2,FALSE),FALSE),0)</f>
        <v>0</v>
      </c>
      <c r="H46" s="459">
        <f>IFERROR(VLOOKUP(B46,'Reference Sheet'!$M$5:$N$25,2,FALSE),0)</f>
        <v>0</v>
      </c>
      <c r="L46" s="299"/>
      <c r="M46" s="299"/>
      <c r="N46" s="299"/>
      <c r="O46" s="299"/>
      <c r="P46" s="299"/>
      <c r="Q46" s="299"/>
      <c r="R46" s="299"/>
      <c r="S46" s="299"/>
      <c r="T46" s="299"/>
      <c r="U46" s="299"/>
      <c r="V46" s="299"/>
      <c r="W46" s="299"/>
      <c r="X46" s="299"/>
      <c r="Y46" s="299"/>
      <c r="Z46" s="299"/>
      <c r="AA46" s="299"/>
      <c r="AB46" s="299"/>
      <c r="AC46" s="299"/>
      <c r="AD46" s="299"/>
      <c r="AE46" s="299"/>
      <c r="AF46" s="299"/>
      <c r="AG46" s="299"/>
      <c r="AH46" s="299"/>
      <c r="AI46" s="299"/>
      <c r="AJ46" s="299"/>
      <c r="AK46" s="299"/>
      <c r="AL46" s="299"/>
      <c r="AM46" s="299"/>
      <c r="AN46" s="299"/>
      <c r="AO46" s="299"/>
      <c r="AP46" s="299"/>
      <c r="AQ46" s="299"/>
      <c r="AR46" s="299"/>
      <c r="AS46" s="299"/>
      <c r="AT46" s="299"/>
      <c r="AU46" s="299"/>
      <c r="AV46" s="299"/>
      <c r="AW46" s="299"/>
      <c r="AX46" s="299"/>
      <c r="AY46" s="299"/>
      <c r="AZ46" s="299"/>
      <c r="BA46" s="299"/>
      <c r="BB46" s="299"/>
      <c r="BC46" s="299"/>
      <c r="BD46" s="299"/>
      <c r="BE46" s="299"/>
      <c r="BF46" s="299"/>
      <c r="BG46" s="299"/>
      <c r="BH46" s="299"/>
      <c r="BI46" s="299"/>
      <c r="BJ46" s="299"/>
      <c r="BK46" s="299"/>
      <c r="BL46" s="299"/>
      <c r="BM46" s="299"/>
      <c r="BN46" s="299"/>
      <c r="BO46" s="299"/>
      <c r="BP46" s="299"/>
      <c r="BQ46" s="299"/>
      <c r="BR46" s="299"/>
      <c r="BS46" s="299"/>
      <c r="BT46" s="299"/>
      <c r="BU46" s="299"/>
      <c r="BV46" s="299"/>
      <c r="BW46" s="299"/>
      <c r="BX46" s="299"/>
      <c r="BY46" s="299"/>
      <c r="BZ46" s="299"/>
      <c r="CA46" s="299"/>
      <c r="CB46" s="299"/>
      <c r="CC46" s="299"/>
      <c r="CD46" s="299"/>
      <c r="CE46" s="299"/>
      <c r="CF46" s="299"/>
      <c r="CG46" s="299"/>
      <c r="CH46" s="299"/>
      <c r="CI46" s="299"/>
      <c r="CJ46" s="299"/>
      <c r="CK46" s="299"/>
      <c r="CL46" s="299"/>
      <c r="CM46" s="299"/>
      <c r="CN46" s="299"/>
      <c r="CO46" s="299"/>
      <c r="CP46" s="299"/>
      <c r="CQ46" s="299"/>
      <c r="CR46" s="299"/>
      <c r="CS46" s="299"/>
      <c r="CT46" s="299"/>
      <c r="CU46" s="299"/>
      <c r="CV46" s="299"/>
      <c r="CW46" s="299"/>
      <c r="CX46" s="299"/>
      <c r="CY46" s="299"/>
      <c r="CZ46" s="299"/>
      <c r="DA46" s="299"/>
      <c r="DB46" s="299"/>
      <c r="DC46" s="299"/>
      <c r="DD46" s="299"/>
      <c r="DE46" s="299"/>
      <c r="DF46" s="299"/>
      <c r="DG46" s="299"/>
      <c r="DH46" s="299"/>
      <c r="DI46" s="299"/>
      <c r="DJ46" s="299"/>
      <c r="DK46" s="299"/>
      <c r="DL46" s="299"/>
      <c r="DM46" s="299"/>
      <c r="DN46" s="299"/>
      <c r="DO46" s="299"/>
      <c r="DP46" s="299"/>
      <c r="DQ46" s="299"/>
      <c r="DR46" s="299"/>
      <c r="DS46" s="299"/>
      <c r="DT46" s="299"/>
      <c r="DU46" s="299"/>
      <c r="DV46" s="299"/>
      <c r="DW46" s="299"/>
      <c r="DX46" s="299"/>
      <c r="DY46" s="299"/>
      <c r="DZ46" s="299"/>
      <c r="EA46" s="299"/>
      <c r="EB46" s="299"/>
      <c r="EC46" s="299"/>
      <c r="ED46" s="299"/>
      <c r="EE46" s="299"/>
      <c r="EF46" s="299"/>
      <c r="EG46" s="299"/>
      <c r="EH46" s="299"/>
      <c r="EI46" s="299"/>
      <c r="EJ46" s="299"/>
      <c r="EK46" s="299"/>
      <c r="EL46" s="299"/>
      <c r="EM46" s="299"/>
      <c r="EN46" s="299"/>
    </row>
    <row r="47" spans="1:144" ht="18" customHeight="1" x14ac:dyDescent="0.25">
      <c r="A47" s="508">
        <v>4</v>
      </c>
      <c r="B47" s="910" t="s">
        <v>654</v>
      </c>
      <c r="C47" s="914">
        <v>0</v>
      </c>
      <c r="D47" s="915">
        <v>0</v>
      </c>
      <c r="E47" s="916" t="s">
        <v>649</v>
      </c>
      <c r="F47" s="571">
        <f>IFERROR(VLOOKUP(B47,'Reference Sheet'!$M$5:$S$25,HLOOKUP(E47,'Reference Sheet'!$M$3:$S$25,2,FALSE),FALSE),0)</f>
        <v>0</v>
      </c>
      <c r="H47" s="459">
        <f>IFERROR(VLOOKUP(B47,'Reference Sheet'!$M$5:$N$25,2,FALSE),0)</f>
        <v>0</v>
      </c>
      <c r="I47" s="510"/>
      <c r="J47" s="510"/>
      <c r="K47" s="510"/>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c r="BQ47" s="299"/>
      <c r="BR47" s="299"/>
      <c r="BS47" s="299"/>
      <c r="BT47" s="299"/>
      <c r="BU47" s="299"/>
      <c r="BV47" s="299"/>
      <c r="BW47" s="299"/>
      <c r="BX47" s="299"/>
      <c r="BY47" s="299"/>
      <c r="BZ47" s="299"/>
      <c r="CA47" s="299"/>
      <c r="CB47" s="299"/>
      <c r="CC47" s="299"/>
      <c r="CD47" s="299"/>
      <c r="CE47" s="299"/>
      <c r="CF47" s="299"/>
      <c r="CG47" s="299"/>
      <c r="CH47" s="299"/>
      <c r="CI47" s="299"/>
      <c r="CJ47" s="299"/>
      <c r="CK47" s="299"/>
      <c r="CL47" s="299"/>
      <c r="CM47" s="299"/>
      <c r="CN47" s="299"/>
      <c r="CO47" s="299"/>
      <c r="CP47" s="299"/>
      <c r="CQ47" s="299"/>
      <c r="CR47" s="299"/>
      <c r="CS47" s="299"/>
      <c r="CT47" s="299"/>
      <c r="CU47" s="299"/>
      <c r="CV47" s="299"/>
      <c r="CW47" s="299"/>
      <c r="CX47" s="299"/>
      <c r="CY47" s="299"/>
      <c r="CZ47" s="299"/>
      <c r="DA47" s="299"/>
      <c r="DB47" s="299"/>
      <c r="DC47" s="299"/>
      <c r="DD47" s="299"/>
      <c r="DE47" s="299"/>
      <c r="DF47" s="299"/>
      <c r="DG47" s="299"/>
      <c r="DH47" s="299"/>
      <c r="DI47" s="299"/>
      <c r="DJ47" s="299"/>
      <c r="DK47" s="299"/>
      <c r="DL47" s="299"/>
      <c r="DM47" s="299"/>
      <c r="DN47" s="299"/>
      <c r="DO47" s="299"/>
      <c r="DP47" s="299"/>
      <c r="DQ47" s="299"/>
      <c r="DR47" s="299"/>
      <c r="DS47" s="299"/>
      <c r="DT47" s="299"/>
      <c r="DU47" s="299"/>
      <c r="DV47" s="299"/>
      <c r="DW47" s="299"/>
      <c r="DX47" s="299"/>
      <c r="DY47" s="299"/>
      <c r="DZ47" s="299"/>
      <c r="EA47" s="299"/>
      <c r="EB47" s="299"/>
      <c r="EC47" s="299"/>
      <c r="ED47" s="299"/>
      <c r="EE47" s="299"/>
      <c r="EF47" s="299"/>
      <c r="EG47" s="299"/>
      <c r="EH47" s="299"/>
      <c r="EI47" s="299"/>
      <c r="EJ47" s="299"/>
      <c r="EK47" s="299"/>
      <c r="EL47" s="299"/>
      <c r="EM47" s="299"/>
      <c r="EN47" s="299"/>
    </row>
    <row r="48" spans="1:144" ht="18" customHeight="1" x14ac:dyDescent="0.25">
      <c r="A48" s="508">
        <v>5</v>
      </c>
      <c r="B48" s="910" t="s">
        <v>654</v>
      </c>
      <c r="C48" s="914">
        <v>0</v>
      </c>
      <c r="D48" s="915">
        <v>0</v>
      </c>
      <c r="E48" s="916" t="s">
        <v>649</v>
      </c>
      <c r="F48" s="571">
        <f>IFERROR(VLOOKUP(B48,'Reference Sheet'!$M$5:$S$25,HLOOKUP(E48,'Reference Sheet'!$M$3:$S$25,2,FALSE),FALSE),0)</f>
        <v>0</v>
      </c>
      <c r="H48" s="459">
        <f>IFERROR(VLOOKUP(B48,'Reference Sheet'!$M$5:$N$25,2,FALSE),0)</f>
        <v>0</v>
      </c>
      <c r="L48" s="299"/>
      <c r="M48" s="299"/>
      <c r="N48" s="299"/>
      <c r="O48" s="299"/>
      <c r="P48" s="299"/>
      <c r="Q48" s="299"/>
      <c r="R48" s="299"/>
      <c r="S48" s="299"/>
      <c r="T48" s="299"/>
      <c r="U48" s="299"/>
      <c r="V48" s="299"/>
      <c r="W48" s="299"/>
      <c r="X48" s="299"/>
      <c r="Y48" s="299"/>
      <c r="Z48" s="299"/>
      <c r="AA48" s="299"/>
      <c r="AB48" s="299"/>
      <c r="AC48" s="299"/>
      <c r="AD48" s="299"/>
      <c r="AE48" s="299"/>
      <c r="AF48" s="299"/>
      <c r="AG48" s="299"/>
      <c r="AH48" s="299"/>
      <c r="AI48" s="299"/>
      <c r="AJ48" s="299"/>
      <c r="AK48" s="299"/>
      <c r="AL48" s="299"/>
      <c r="AM48" s="299"/>
      <c r="AN48" s="299"/>
      <c r="AO48" s="299"/>
      <c r="AP48" s="299"/>
      <c r="AQ48" s="299"/>
      <c r="AR48" s="299"/>
      <c r="AS48" s="299"/>
      <c r="AT48" s="299"/>
      <c r="AU48" s="299"/>
      <c r="AV48" s="299"/>
      <c r="AW48" s="299"/>
      <c r="AX48" s="299"/>
      <c r="AY48" s="299"/>
      <c r="AZ48" s="299"/>
      <c r="BA48" s="299"/>
      <c r="BB48" s="299"/>
      <c r="BC48" s="299"/>
      <c r="BD48" s="299"/>
      <c r="BE48" s="299"/>
      <c r="BF48" s="299"/>
      <c r="BG48" s="299"/>
      <c r="BH48" s="299"/>
      <c r="BI48" s="299"/>
      <c r="BJ48" s="299"/>
      <c r="BK48" s="299"/>
      <c r="BL48" s="299"/>
      <c r="BM48" s="299"/>
      <c r="BN48" s="299"/>
      <c r="BO48" s="299"/>
      <c r="BP48" s="299"/>
      <c r="BQ48" s="299"/>
      <c r="BR48" s="299"/>
      <c r="BS48" s="299"/>
      <c r="BT48" s="299"/>
      <c r="BU48" s="299"/>
      <c r="BV48" s="299"/>
      <c r="BW48" s="299"/>
      <c r="BX48" s="299"/>
      <c r="BY48" s="299"/>
      <c r="BZ48" s="299"/>
      <c r="CA48" s="299"/>
      <c r="CB48" s="299"/>
      <c r="CC48" s="299"/>
      <c r="CD48" s="299"/>
      <c r="CE48" s="299"/>
      <c r="CF48" s="299"/>
      <c r="CG48" s="299"/>
      <c r="CH48" s="299"/>
      <c r="CI48" s="299"/>
      <c r="CJ48" s="299"/>
      <c r="CK48" s="299"/>
      <c r="CL48" s="299"/>
      <c r="CM48" s="299"/>
      <c r="CN48" s="299"/>
      <c r="CO48" s="299"/>
      <c r="CP48" s="299"/>
      <c r="CQ48" s="299"/>
      <c r="CR48" s="299"/>
      <c r="CS48" s="299"/>
      <c r="CT48" s="299"/>
      <c r="CU48" s="299"/>
      <c r="CV48" s="299"/>
      <c r="CW48" s="299"/>
      <c r="CX48" s="299"/>
      <c r="CY48" s="299"/>
      <c r="CZ48" s="299"/>
      <c r="DA48" s="299"/>
      <c r="DB48" s="299"/>
      <c r="DC48" s="299"/>
      <c r="DD48" s="299"/>
      <c r="DE48" s="299"/>
      <c r="DF48" s="299"/>
      <c r="DG48" s="299"/>
      <c r="DH48" s="299"/>
      <c r="DI48" s="299"/>
      <c r="DJ48" s="299"/>
      <c r="DK48" s="299"/>
      <c r="DL48" s="299"/>
      <c r="DM48" s="299"/>
      <c r="DN48" s="299"/>
      <c r="DO48" s="299"/>
      <c r="DP48" s="299"/>
      <c r="DQ48" s="299"/>
      <c r="DR48" s="299"/>
      <c r="DS48" s="299"/>
      <c r="DT48" s="299"/>
      <c r="DU48" s="299"/>
      <c r="DV48" s="299"/>
      <c r="DW48" s="299"/>
      <c r="DX48" s="299"/>
      <c r="DY48" s="299"/>
      <c r="DZ48" s="299"/>
      <c r="EA48" s="299"/>
      <c r="EB48" s="299"/>
      <c r="EC48" s="299"/>
      <c r="ED48" s="299"/>
      <c r="EE48" s="299"/>
      <c r="EF48" s="299"/>
      <c r="EG48" s="299"/>
      <c r="EH48" s="299"/>
      <c r="EI48" s="299"/>
      <c r="EJ48" s="299"/>
      <c r="EK48" s="299"/>
      <c r="EL48" s="299"/>
      <c r="EM48" s="299"/>
      <c r="EN48" s="299"/>
    </row>
    <row r="49" spans="1:144" ht="18" customHeight="1" x14ac:dyDescent="0.25">
      <c r="A49" s="508">
        <v>6</v>
      </c>
      <c r="B49" s="910" t="s">
        <v>654</v>
      </c>
      <c r="C49" s="914">
        <v>0</v>
      </c>
      <c r="D49" s="915">
        <v>0</v>
      </c>
      <c r="E49" s="916" t="s">
        <v>649</v>
      </c>
      <c r="F49" s="571">
        <f>IFERROR(VLOOKUP(B49,'Reference Sheet'!$M$5:$S$25,HLOOKUP(E49,'Reference Sheet'!$M$3:$S$25,2,FALSE),FALSE),0)</f>
        <v>0</v>
      </c>
      <c r="H49" s="459">
        <f>IFERROR(VLOOKUP(B49,'Reference Sheet'!$M$5:$N$25,2,FALSE),0)</f>
        <v>0</v>
      </c>
      <c r="L49" s="299"/>
      <c r="M49" s="299"/>
      <c r="N49" s="299"/>
      <c r="O49" s="299"/>
      <c r="P49" s="299"/>
      <c r="Q49" s="299"/>
      <c r="R49" s="299"/>
      <c r="S49" s="299"/>
      <c r="T49" s="299"/>
      <c r="U49" s="299"/>
      <c r="V49" s="299"/>
      <c r="W49" s="299"/>
      <c r="X49" s="299"/>
      <c r="Y49" s="299"/>
      <c r="Z49" s="299"/>
      <c r="AA49" s="299"/>
      <c r="AB49" s="299"/>
      <c r="AC49" s="299"/>
      <c r="AD49" s="299"/>
      <c r="AE49" s="299"/>
      <c r="AF49" s="299"/>
      <c r="AG49" s="299"/>
      <c r="AH49" s="299"/>
      <c r="AI49" s="299"/>
      <c r="AJ49" s="299"/>
      <c r="AK49" s="299"/>
      <c r="AL49" s="299"/>
      <c r="AM49" s="299"/>
      <c r="AN49" s="299"/>
      <c r="AO49" s="299"/>
      <c r="AP49" s="299"/>
      <c r="AQ49" s="299"/>
      <c r="AR49" s="299"/>
      <c r="AS49" s="299"/>
      <c r="AT49" s="299"/>
      <c r="AU49" s="299"/>
      <c r="AV49" s="299"/>
      <c r="AW49" s="299"/>
      <c r="AX49" s="299"/>
      <c r="AY49" s="299"/>
      <c r="AZ49" s="299"/>
      <c r="BA49" s="299"/>
      <c r="BB49" s="299"/>
      <c r="BC49" s="299"/>
      <c r="BD49" s="299"/>
      <c r="BE49" s="299"/>
      <c r="BF49" s="299"/>
      <c r="BG49" s="299"/>
      <c r="BH49" s="299"/>
      <c r="BI49" s="299"/>
      <c r="BJ49" s="299"/>
      <c r="BK49" s="299"/>
      <c r="BL49" s="299"/>
      <c r="BM49" s="299"/>
      <c r="BN49" s="299"/>
      <c r="BO49" s="299"/>
      <c r="BP49" s="299"/>
      <c r="BQ49" s="299"/>
      <c r="BR49" s="299"/>
      <c r="BS49" s="299"/>
      <c r="BT49" s="299"/>
      <c r="BU49" s="299"/>
      <c r="BV49" s="299"/>
      <c r="BW49" s="299"/>
      <c r="BX49" s="299"/>
      <c r="BY49" s="299"/>
      <c r="BZ49" s="299"/>
      <c r="CA49" s="299"/>
      <c r="CB49" s="299"/>
      <c r="CC49" s="299"/>
      <c r="CD49" s="299"/>
      <c r="CE49" s="299"/>
      <c r="CF49" s="299"/>
      <c r="CG49" s="299"/>
      <c r="CH49" s="299"/>
      <c r="CI49" s="299"/>
      <c r="CJ49" s="299"/>
      <c r="CK49" s="299"/>
      <c r="CL49" s="299"/>
      <c r="CM49" s="299"/>
      <c r="CN49" s="299"/>
      <c r="CO49" s="299"/>
      <c r="CP49" s="299"/>
      <c r="CQ49" s="299"/>
      <c r="CR49" s="299"/>
      <c r="CS49" s="299"/>
      <c r="CT49" s="299"/>
      <c r="CU49" s="299"/>
      <c r="CV49" s="299"/>
      <c r="CW49" s="299"/>
      <c r="CX49" s="299"/>
      <c r="CY49" s="299"/>
      <c r="CZ49" s="299"/>
      <c r="DA49" s="299"/>
      <c r="DB49" s="299"/>
      <c r="DC49" s="299"/>
      <c r="DD49" s="299"/>
      <c r="DE49" s="299"/>
      <c r="DF49" s="299"/>
      <c r="DG49" s="299"/>
      <c r="DH49" s="299"/>
      <c r="DI49" s="299"/>
      <c r="DJ49" s="299"/>
      <c r="DK49" s="299"/>
      <c r="DL49" s="299"/>
      <c r="DM49" s="299"/>
      <c r="DN49" s="299"/>
      <c r="DO49" s="299"/>
      <c r="DP49" s="299"/>
      <c r="DQ49" s="299"/>
      <c r="DR49" s="299"/>
      <c r="DS49" s="299"/>
      <c r="DT49" s="299"/>
      <c r="DU49" s="299"/>
      <c r="DV49" s="299"/>
      <c r="DW49" s="299"/>
      <c r="DX49" s="299"/>
      <c r="DY49" s="299"/>
      <c r="DZ49" s="299"/>
      <c r="EA49" s="299"/>
      <c r="EB49" s="299"/>
      <c r="EC49" s="299"/>
      <c r="ED49" s="299"/>
      <c r="EE49" s="299"/>
      <c r="EF49" s="299"/>
      <c r="EG49" s="299"/>
      <c r="EH49" s="299"/>
      <c r="EI49" s="299"/>
      <c r="EJ49" s="299"/>
      <c r="EK49" s="299"/>
      <c r="EL49" s="299"/>
      <c r="EM49" s="299"/>
      <c r="EN49" s="299"/>
    </row>
    <row r="50" spans="1:144" ht="18" customHeight="1" x14ac:dyDescent="0.25">
      <c r="A50" s="508">
        <v>7</v>
      </c>
      <c r="B50" s="910" t="s">
        <v>654</v>
      </c>
      <c r="C50" s="914">
        <v>0</v>
      </c>
      <c r="D50" s="915">
        <v>0</v>
      </c>
      <c r="E50" s="916" t="s">
        <v>649</v>
      </c>
      <c r="F50" s="571">
        <f>IFERROR(VLOOKUP(B50,'Reference Sheet'!$M$5:$S$25,HLOOKUP(E50,'Reference Sheet'!$M$3:$S$25,2,FALSE),FALSE),0)</f>
        <v>0</v>
      </c>
      <c r="H50" s="459">
        <f>IFERROR(VLOOKUP(B50,'Reference Sheet'!$M$5:$N$25,2,FALSE),0)</f>
        <v>0</v>
      </c>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299"/>
      <c r="BD50" s="299"/>
      <c r="BE50" s="299"/>
      <c r="BF50" s="299"/>
      <c r="BG50" s="299"/>
      <c r="BH50" s="299"/>
      <c r="BI50" s="299"/>
      <c r="BJ50" s="299"/>
      <c r="BK50" s="299"/>
      <c r="BL50" s="299"/>
      <c r="BM50" s="299"/>
      <c r="BN50" s="299"/>
      <c r="BO50" s="299"/>
      <c r="BP50" s="299"/>
      <c r="BQ50" s="299"/>
      <c r="BR50" s="299"/>
      <c r="BS50" s="299"/>
      <c r="BT50" s="299"/>
      <c r="BU50" s="299"/>
      <c r="BV50" s="299"/>
      <c r="BW50" s="299"/>
      <c r="BX50" s="299"/>
      <c r="BY50" s="299"/>
      <c r="BZ50" s="299"/>
      <c r="CA50" s="299"/>
      <c r="CB50" s="299"/>
      <c r="CC50" s="299"/>
      <c r="CD50" s="299"/>
      <c r="CE50" s="299"/>
      <c r="CF50" s="299"/>
      <c r="CG50" s="299"/>
      <c r="CH50" s="299"/>
      <c r="CI50" s="299"/>
      <c r="CJ50" s="299"/>
      <c r="CK50" s="299"/>
      <c r="CL50" s="299"/>
      <c r="CM50" s="299"/>
      <c r="CN50" s="299"/>
      <c r="CO50" s="299"/>
      <c r="CP50" s="299"/>
      <c r="CQ50" s="299"/>
      <c r="CR50" s="299"/>
      <c r="CS50" s="299"/>
      <c r="CT50" s="299"/>
      <c r="CU50" s="299"/>
      <c r="CV50" s="299"/>
      <c r="CW50" s="299"/>
      <c r="CX50" s="299"/>
      <c r="CY50" s="299"/>
      <c r="CZ50" s="299"/>
      <c r="DA50" s="299"/>
      <c r="DB50" s="299"/>
      <c r="DC50" s="299"/>
      <c r="DD50" s="299"/>
      <c r="DE50" s="299"/>
      <c r="DF50" s="299"/>
      <c r="DG50" s="299"/>
      <c r="DH50" s="299"/>
      <c r="DI50" s="299"/>
      <c r="DJ50" s="299"/>
      <c r="DK50" s="299"/>
      <c r="DL50" s="299"/>
      <c r="DM50" s="299"/>
      <c r="DN50" s="299"/>
      <c r="DO50" s="299"/>
      <c r="DP50" s="299"/>
      <c r="DQ50" s="299"/>
      <c r="DR50" s="299"/>
      <c r="DS50" s="299"/>
      <c r="DT50" s="299"/>
      <c r="DU50" s="299"/>
      <c r="DV50" s="299"/>
      <c r="DW50" s="299"/>
      <c r="DX50" s="299"/>
      <c r="DY50" s="299"/>
      <c r="DZ50" s="299"/>
      <c r="EA50" s="299"/>
      <c r="EB50" s="299"/>
      <c r="EC50" s="299"/>
      <c r="ED50" s="299"/>
      <c r="EE50" s="299"/>
      <c r="EF50" s="299"/>
      <c r="EG50" s="299"/>
      <c r="EH50" s="299"/>
      <c r="EI50" s="299"/>
      <c r="EJ50" s="299"/>
      <c r="EK50" s="299"/>
      <c r="EL50" s="299"/>
      <c r="EM50" s="299"/>
      <c r="EN50" s="299"/>
    </row>
    <row r="51" spans="1:144" ht="18" customHeight="1" x14ac:dyDescent="0.25">
      <c r="A51" s="508">
        <v>8</v>
      </c>
      <c r="B51" s="910" t="s">
        <v>654</v>
      </c>
      <c r="C51" s="914">
        <v>0</v>
      </c>
      <c r="D51" s="915">
        <v>0</v>
      </c>
      <c r="E51" s="916" t="s">
        <v>649</v>
      </c>
      <c r="F51" s="571">
        <f>IFERROR(VLOOKUP(B51,'Reference Sheet'!$M$5:$S$25,HLOOKUP(E51,'Reference Sheet'!$M$3:$S$25,2,FALSE),FALSE),0)</f>
        <v>0</v>
      </c>
      <c r="H51" s="459">
        <f>IFERROR(VLOOKUP(B51,'Reference Sheet'!$M$5:$N$25,2,FALSE),0)</f>
        <v>0</v>
      </c>
      <c r="I51" s="486"/>
      <c r="J51" s="486"/>
      <c r="K51" s="299"/>
      <c r="L51" s="299"/>
      <c r="M51" s="299"/>
      <c r="N51" s="299"/>
      <c r="O51" s="299"/>
      <c r="P51" s="299"/>
      <c r="Q51" s="299"/>
      <c r="R51" s="299"/>
      <c r="S51" s="299"/>
      <c r="T51" s="299"/>
      <c r="U51" s="299"/>
      <c r="V51" s="299"/>
      <c r="W51" s="299"/>
      <c r="X51" s="299"/>
      <c r="Y51" s="299"/>
      <c r="Z51" s="299"/>
      <c r="AA51" s="299"/>
      <c r="AB51" s="299"/>
      <c r="AC51" s="299"/>
      <c r="AD51" s="299"/>
      <c r="AE51" s="299"/>
      <c r="AF51" s="299"/>
      <c r="AG51" s="299"/>
      <c r="AH51" s="299"/>
      <c r="AI51" s="299"/>
      <c r="AJ51" s="299"/>
      <c r="AK51" s="299"/>
      <c r="AL51" s="299"/>
      <c r="AM51" s="299"/>
      <c r="AN51" s="299"/>
      <c r="AO51" s="299"/>
      <c r="AP51" s="299"/>
      <c r="AQ51" s="299"/>
      <c r="AR51" s="299"/>
      <c r="AS51" s="299"/>
      <c r="AT51" s="299"/>
      <c r="AU51" s="299"/>
      <c r="AV51" s="299"/>
      <c r="AW51" s="299"/>
      <c r="AX51" s="299"/>
      <c r="AY51" s="299"/>
      <c r="AZ51" s="299"/>
      <c r="BA51" s="299"/>
      <c r="BB51" s="299"/>
      <c r="BC51" s="299"/>
      <c r="BD51" s="299"/>
      <c r="BE51" s="299"/>
      <c r="BF51" s="299"/>
      <c r="BG51" s="299"/>
      <c r="BH51" s="299"/>
      <c r="BI51" s="299"/>
      <c r="BJ51" s="299"/>
      <c r="BK51" s="299"/>
      <c r="BL51" s="299"/>
      <c r="BM51" s="299"/>
      <c r="BN51" s="299"/>
      <c r="BO51" s="299"/>
      <c r="BP51" s="299"/>
      <c r="BQ51" s="299"/>
      <c r="BR51" s="299"/>
      <c r="BS51" s="299"/>
      <c r="BT51" s="299"/>
      <c r="BU51" s="299"/>
      <c r="BV51" s="299"/>
      <c r="BW51" s="299"/>
      <c r="BX51" s="299"/>
      <c r="BY51" s="299"/>
      <c r="BZ51" s="299"/>
      <c r="CA51" s="299"/>
      <c r="CB51" s="299"/>
      <c r="CC51" s="299"/>
      <c r="CD51" s="299"/>
      <c r="CE51" s="299"/>
      <c r="CF51" s="299"/>
      <c r="CG51" s="299"/>
      <c r="CH51" s="299"/>
      <c r="CI51" s="299"/>
      <c r="CJ51" s="299"/>
      <c r="CK51" s="299"/>
      <c r="CL51" s="299"/>
      <c r="CM51" s="299"/>
      <c r="CN51" s="299"/>
      <c r="CO51" s="299"/>
      <c r="CP51" s="299"/>
      <c r="CQ51" s="299"/>
      <c r="CR51" s="299"/>
      <c r="CS51" s="299"/>
      <c r="CT51" s="299"/>
      <c r="CU51" s="299"/>
      <c r="CV51" s="299"/>
      <c r="CW51" s="299"/>
      <c r="CX51" s="299"/>
      <c r="CY51" s="299"/>
      <c r="CZ51" s="299"/>
      <c r="DA51" s="299"/>
      <c r="DB51" s="299"/>
      <c r="DC51" s="299"/>
      <c r="DD51" s="299"/>
      <c r="DE51" s="299"/>
      <c r="DF51" s="299"/>
      <c r="DG51" s="299"/>
      <c r="DH51" s="299"/>
      <c r="DI51" s="299"/>
      <c r="DJ51" s="299"/>
      <c r="DK51" s="299"/>
      <c r="DL51" s="299"/>
      <c r="DM51" s="299"/>
      <c r="DN51" s="299"/>
      <c r="DO51" s="299"/>
      <c r="DP51" s="299"/>
      <c r="DQ51" s="299"/>
      <c r="DR51" s="299"/>
      <c r="DS51" s="299"/>
      <c r="DT51" s="299"/>
      <c r="DU51" s="299"/>
      <c r="DV51" s="299"/>
      <c r="DW51" s="299"/>
      <c r="DX51" s="299"/>
      <c r="DY51" s="299"/>
      <c r="DZ51" s="299"/>
      <c r="EA51" s="299"/>
      <c r="EB51" s="299"/>
      <c r="EC51" s="299"/>
      <c r="ED51" s="299"/>
      <c r="EE51" s="299"/>
      <c r="EF51" s="299"/>
      <c r="EG51" s="299"/>
      <c r="EH51" s="299"/>
      <c r="EI51" s="299"/>
      <c r="EJ51" s="299"/>
      <c r="EK51" s="299"/>
      <c r="EL51" s="299"/>
      <c r="EM51" s="299"/>
      <c r="EN51" s="299"/>
    </row>
    <row r="52" spans="1:144" ht="18" customHeight="1" x14ac:dyDescent="0.25">
      <c r="A52" s="508">
        <v>9</v>
      </c>
      <c r="B52" s="910" t="s">
        <v>654</v>
      </c>
      <c r="C52" s="914">
        <v>0</v>
      </c>
      <c r="D52" s="915">
        <v>0</v>
      </c>
      <c r="E52" s="916" t="s">
        <v>649</v>
      </c>
      <c r="F52" s="571">
        <f>IFERROR(VLOOKUP(B52,'Reference Sheet'!$M$5:$S$25,HLOOKUP(E52,'Reference Sheet'!$M$3:$S$25,2,FALSE),FALSE),0)</f>
        <v>0</v>
      </c>
      <c r="H52" s="459">
        <f>IFERROR(VLOOKUP(B52,'Reference Sheet'!$M$5:$N$25,2,FALSE),0)</f>
        <v>0</v>
      </c>
      <c r="I52" s="486"/>
      <c r="J52" s="486"/>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299"/>
      <c r="BD52" s="299"/>
      <c r="BE52" s="299"/>
      <c r="BF52" s="299"/>
      <c r="BG52" s="299"/>
      <c r="BH52" s="299"/>
      <c r="BI52" s="299"/>
      <c r="BJ52" s="299"/>
      <c r="BK52" s="299"/>
      <c r="BL52" s="299"/>
      <c r="BM52" s="299"/>
      <c r="BN52" s="299"/>
      <c r="BO52" s="299"/>
      <c r="BP52" s="299"/>
      <c r="BQ52" s="299"/>
      <c r="BR52" s="299"/>
      <c r="BS52" s="299"/>
      <c r="BT52" s="299"/>
      <c r="BU52" s="299"/>
      <c r="BV52" s="299"/>
      <c r="BW52" s="299"/>
      <c r="BX52" s="299"/>
      <c r="BY52" s="299"/>
      <c r="BZ52" s="299"/>
      <c r="CA52" s="299"/>
      <c r="CB52" s="299"/>
      <c r="CC52" s="299"/>
      <c r="CD52" s="299"/>
      <c r="CE52" s="299"/>
      <c r="CF52" s="299"/>
      <c r="CG52" s="299"/>
      <c r="CH52" s="299"/>
      <c r="CI52" s="299"/>
      <c r="CJ52" s="299"/>
      <c r="CK52" s="299"/>
      <c r="CL52" s="299"/>
      <c r="CM52" s="299"/>
      <c r="CN52" s="299"/>
      <c r="CO52" s="299"/>
      <c r="CP52" s="299"/>
      <c r="CQ52" s="299"/>
      <c r="CR52" s="299"/>
      <c r="CS52" s="299"/>
      <c r="CT52" s="299"/>
      <c r="CU52" s="299"/>
      <c r="CV52" s="299"/>
      <c r="CW52" s="299"/>
      <c r="CX52" s="299"/>
      <c r="CY52" s="299"/>
      <c r="CZ52" s="299"/>
      <c r="DA52" s="299"/>
      <c r="DB52" s="299"/>
      <c r="DC52" s="299"/>
      <c r="DD52" s="299"/>
      <c r="DE52" s="299"/>
      <c r="DF52" s="299"/>
      <c r="DG52" s="299"/>
      <c r="DH52" s="299"/>
      <c r="DI52" s="299"/>
      <c r="DJ52" s="299"/>
      <c r="DK52" s="299"/>
      <c r="DL52" s="299"/>
      <c r="DM52" s="299"/>
      <c r="DN52" s="299"/>
      <c r="DO52" s="299"/>
      <c r="DP52" s="299"/>
      <c r="DQ52" s="299"/>
      <c r="DR52" s="299"/>
      <c r="DS52" s="299"/>
      <c r="DT52" s="299"/>
      <c r="DU52" s="299"/>
      <c r="DV52" s="299"/>
      <c r="DW52" s="299"/>
      <c r="DX52" s="299"/>
      <c r="DY52" s="299"/>
      <c r="DZ52" s="299"/>
      <c r="EA52" s="299"/>
      <c r="EB52" s="299"/>
      <c r="EC52" s="299"/>
      <c r="ED52" s="299"/>
      <c r="EE52" s="299"/>
      <c r="EF52" s="299"/>
      <c r="EG52" s="299"/>
      <c r="EH52" s="299"/>
      <c r="EI52" s="299"/>
      <c r="EJ52" s="299"/>
      <c r="EK52" s="299"/>
      <c r="EL52" s="299"/>
      <c r="EM52" s="299"/>
      <c r="EN52" s="299"/>
    </row>
    <row r="53" spans="1:144" ht="18" customHeight="1" x14ac:dyDescent="0.25">
      <c r="A53" s="508">
        <v>10</v>
      </c>
      <c r="B53" s="910" t="s">
        <v>654</v>
      </c>
      <c r="C53" s="914">
        <v>0</v>
      </c>
      <c r="D53" s="915">
        <v>0</v>
      </c>
      <c r="E53" s="916" t="s">
        <v>649</v>
      </c>
      <c r="F53" s="571">
        <f>IFERROR(VLOOKUP(B53,'Reference Sheet'!$M$5:$S$25,HLOOKUP(E53,'Reference Sheet'!$M$3:$S$25,2,FALSE),FALSE),0)</f>
        <v>0</v>
      </c>
      <c r="H53" s="459">
        <f>IFERROR(VLOOKUP(B53,'Reference Sheet'!$M$5:$N$25,2,FALSE),0)</f>
        <v>0</v>
      </c>
      <c r="I53" s="299"/>
      <c r="J53" s="299"/>
      <c r="K53" s="299"/>
      <c r="L53" s="299"/>
      <c r="M53" s="299"/>
      <c r="N53" s="299"/>
      <c r="O53" s="299"/>
      <c r="P53" s="299"/>
      <c r="Q53" s="299"/>
      <c r="R53" s="299"/>
      <c r="S53" s="299"/>
      <c r="T53" s="299"/>
      <c r="U53" s="299"/>
      <c r="V53" s="299"/>
      <c r="W53" s="299"/>
      <c r="X53" s="299"/>
      <c r="Y53" s="299"/>
      <c r="Z53" s="299"/>
      <c r="AA53" s="299"/>
      <c r="AB53" s="299"/>
      <c r="AC53" s="299"/>
      <c r="AD53" s="299"/>
      <c r="AE53" s="299"/>
      <c r="AF53" s="299"/>
      <c r="AG53" s="299"/>
      <c r="AH53" s="299"/>
      <c r="AI53" s="299"/>
      <c r="AJ53" s="299"/>
      <c r="AK53" s="299"/>
      <c r="AL53" s="299"/>
      <c r="AM53" s="299"/>
      <c r="AN53" s="299"/>
      <c r="AO53" s="299"/>
      <c r="AP53" s="299"/>
      <c r="AQ53" s="299"/>
      <c r="AR53" s="299"/>
      <c r="AS53" s="299"/>
      <c r="AT53" s="299"/>
      <c r="AU53" s="299"/>
      <c r="AV53" s="299"/>
      <c r="AW53" s="299"/>
      <c r="AX53" s="299"/>
      <c r="AY53" s="299"/>
      <c r="AZ53" s="299"/>
      <c r="BA53" s="299"/>
      <c r="BB53" s="299"/>
      <c r="BC53" s="299"/>
      <c r="BD53" s="299"/>
      <c r="BE53" s="299"/>
      <c r="BF53" s="299"/>
      <c r="BG53" s="299"/>
      <c r="BH53" s="299"/>
      <c r="BI53" s="299"/>
      <c r="BJ53" s="299"/>
      <c r="BK53" s="299"/>
      <c r="BL53" s="299"/>
      <c r="BM53" s="299"/>
      <c r="BN53" s="299"/>
      <c r="BO53" s="299"/>
      <c r="BP53" s="299"/>
      <c r="BQ53" s="299"/>
      <c r="BR53" s="299"/>
      <c r="BS53" s="299"/>
      <c r="BT53" s="299"/>
      <c r="BU53" s="299"/>
      <c r="BV53" s="299"/>
      <c r="BW53" s="299"/>
      <c r="BX53" s="299"/>
      <c r="BY53" s="299"/>
      <c r="BZ53" s="299"/>
      <c r="CA53" s="299"/>
      <c r="CB53" s="299"/>
      <c r="CC53" s="299"/>
      <c r="CD53" s="299"/>
      <c r="CE53" s="299"/>
      <c r="CF53" s="299"/>
      <c r="CG53" s="299"/>
      <c r="CH53" s="299"/>
      <c r="CI53" s="299"/>
      <c r="CJ53" s="299"/>
      <c r="CK53" s="299"/>
      <c r="CL53" s="299"/>
      <c r="CM53" s="299"/>
      <c r="CN53" s="299"/>
      <c r="CO53" s="299"/>
      <c r="CP53" s="299"/>
      <c r="CQ53" s="299"/>
      <c r="CR53" s="299"/>
      <c r="CS53" s="299"/>
      <c r="CT53" s="299"/>
      <c r="CU53" s="299"/>
      <c r="CV53" s="299"/>
      <c r="CW53" s="299"/>
      <c r="CX53" s="299"/>
      <c r="CY53" s="299"/>
      <c r="CZ53" s="299"/>
      <c r="DA53" s="299"/>
      <c r="DB53" s="299"/>
      <c r="DC53" s="299"/>
      <c r="DD53" s="299"/>
      <c r="DE53" s="299"/>
      <c r="DF53" s="299"/>
      <c r="DG53" s="299"/>
      <c r="DH53" s="299"/>
      <c r="DI53" s="299"/>
      <c r="DJ53" s="299"/>
      <c r="DK53" s="299"/>
      <c r="DL53" s="299"/>
      <c r="DM53" s="299"/>
      <c r="DN53" s="299"/>
      <c r="DO53" s="299"/>
      <c r="DP53" s="299"/>
      <c r="DQ53" s="299"/>
      <c r="DR53" s="299"/>
      <c r="DS53" s="299"/>
      <c r="DT53" s="299"/>
      <c r="DU53" s="299"/>
      <c r="DV53" s="299"/>
      <c r="DW53" s="299"/>
      <c r="DX53" s="299"/>
      <c r="DY53" s="299"/>
      <c r="DZ53" s="299"/>
      <c r="EA53" s="299"/>
      <c r="EB53" s="299"/>
      <c r="EC53" s="299"/>
      <c r="ED53" s="299"/>
      <c r="EE53" s="299"/>
      <c r="EF53" s="299"/>
      <c r="EG53" s="299"/>
      <c r="EH53" s="299"/>
      <c r="EI53" s="299"/>
      <c r="EJ53" s="299"/>
      <c r="EK53" s="299"/>
      <c r="EL53" s="299"/>
      <c r="EM53" s="299"/>
      <c r="EN53" s="299"/>
    </row>
    <row r="54" spans="1:144" ht="18" customHeight="1" thickBot="1" x14ac:dyDescent="0.3">
      <c r="A54" s="299"/>
      <c r="B54" s="299"/>
      <c r="C54" s="570">
        <f>SUM(C44:C53)</f>
        <v>0</v>
      </c>
      <c r="D54" s="583">
        <f>IFERROR(SUMPRODUCT(C44:C53,D44:D53)/C54,0)</f>
        <v>0</v>
      </c>
      <c r="E54" s="477"/>
      <c r="F54" s="478">
        <f>IFERROR(SUMPRODUCT(C44:C53,F44:F53)/C54,0)</f>
        <v>0</v>
      </c>
      <c r="H54" s="511">
        <f>IFERROR(SUMPRODUCT(H44:H53,C44:C53)/C54,0)</f>
        <v>0</v>
      </c>
      <c r="I54" s="299"/>
      <c r="J54" s="299"/>
      <c r="K54" s="299"/>
      <c r="L54" s="299"/>
      <c r="M54" s="299"/>
      <c r="N54" s="299"/>
      <c r="O54" s="299"/>
      <c r="P54" s="299"/>
      <c r="Q54" s="299"/>
      <c r="R54" s="299"/>
      <c r="S54" s="299"/>
      <c r="T54" s="299"/>
      <c r="U54" s="299"/>
      <c r="V54" s="299"/>
      <c r="W54" s="299"/>
      <c r="X54" s="299"/>
      <c r="Y54" s="299"/>
      <c r="Z54" s="299"/>
      <c r="AA54" s="299"/>
      <c r="AB54" s="299"/>
      <c r="AC54" s="299"/>
      <c r="AD54" s="299"/>
      <c r="AE54" s="299"/>
      <c r="AF54" s="299"/>
      <c r="AG54" s="299"/>
      <c r="AH54" s="299"/>
      <c r="AI54" s="299"/>
      <c r="AJ54" s="299"/>
      <c r="AK54" s="299"/>
      <c r="AL54" s="299"/>
      <c r="AM54" s="299"/>
      <c r="AN54" s="299"/>
      <c r="AO54" s="299"/>
      <c r="AP54" s="299"/>
      <c r="AQ54" s="299"/>
      <c r="AR54" s="299"/>
      <c r="AS54" s="299"/>
      <c r="AT54" s="299"/>
      <c r="AU54" s="299"/>
      <c r="AV54" s="299"/>
      <c r="AW54" s="299"/>
      <c r="AX54" s="299"/>
      <c r="AY54" s="299"/>
      <c r="AZ54" s="299"/>
      <c r="BA54" s="299"/>
      <c r="BB54" s="299"/>
      <c r="BC54" s="299"/>
      <c r="BD54" s="299"/>
      <c r="BE54" s="299"/>
      <c r="BF54" s="299"/>
      <c r="BG54" s="299"/>
      <c r="BH54" s="299"/>
      <c r="BI54" s="299"/>
      <c r="BJ54" s="299"/>
      <c r="BK54" s="299"/>
      <c r="BL54" s="299"/>
      <c r="BM54" s="299"/>
      <c r="BN54" s="299"/>
      <c r="BO54" s="299"/>
      <c r="BP54" s="299"/>
      <c r="BQ54" s="299"/>
      <c r="BR54" s="299"/>
      <c r="BS54" s="299"/>
      <c r="BT54" s="299"/>
      <c r="BU54" s="299"/>
      <c r="BV54" s="299"/>
      <c r="BW54" s="299"/>
      <c r="BX54" s="299"/>
      <c r="BY54" s="299"/>
      <c r="BZ54" s="299"/>
      <c r="CA54" s="299"/>
      <c r="CB54" s="299"/>
      <c r="CC54" s="299"/>
      <c r="CD54" s="299"/>
      <c r="CE54" s="299"/>
      <c r="CF54" s="299"/>
      <c r="CG54" s="299"/>
      <c r="CH54" s="299"/>
      <c r="CI54" s="299"/>
      <c r="CJ54" s="299"/>
      <c r="CK54" s="299"/>
      <c r="CL54" s="299"/>
      <c r="CM54" s="299"/>
      <c r="CN54" s="299"/>
      <c r="CO54" s="299"/>
      <c r="CP54" s="299"/>
      <c r="CQ54" s="299"/>
      <c r="CR54" s="299"/>
      <c r="CS54" s="299"/>
      <c r="CT54" s="299"/>
      <c r="CU54" s="299"/>
      <c r="CV54" s="299"/>
      <c r="CW54" s="299"/>
      <c r="CX54" s="299"/>
      <c r="CY54" s="299"/>
      <c r="CZ54" s="299"/>
      <c r="DA54" s="299"/>
      <c r="DB54" s="299"/>
      <c r="DC54" s="299"/>
      <c r="DD54" s="299"/>
      <c r="DE54" s="299"/>
      <c r="DF54" s="299"/>
      <c r="DG54" s="299"/>
      <c r="DH54" s="299"/>
      <c r="DI54" s="299"/>
      <c r="DJ54" s="299"/>
      <c r="DK54" s="299"/>
      <c r="DL54" s="299"/>
      <c r="DM54" s="299"/>
      <c r="DN54" s="299"/>
      <c r="DO54" s="299"/>
      <c r="DP54" s="299"/>
      <c r="DQ54" s="299"/>
      <c r="DR54" s="299"/>
      <c r="DS54" s="299"/>
      <c r="DT54" s="299"/>
      <c r="DU54" s="299"/>
      <c r="DV54" s="299"/>
      <c r="DW54" s="299"/>
      <c r="DX54" s="299"/>
      <c r="DY54" s="299"/>
      <c r="DZ54" s="299"/>
      <c r="EA54" s="299"/>
      <c r="EB54" s="299"/>
      <c r="EC54" s="299"/>
      <c r="ED54" s="299"/>
      <c r="EE54" s="299"/>
      <c r="EF54" s="299"/>
      <c r="EG54" s="299"/>
      <c r="EH54" s="299"/>
      <c r="EI54" s="299"/>
      <c r="EJ54" s="299"/>
      <c r="EK54" s="299"/>
      <c r="EL54" s="299"/>
      <c r="EM54" s="299"/>
      <c r="EN54" s="299"/>
    </row>
    <row r="55" spans="1:144" ht="18" customHeight="1" x14ac:dyDescent="0.25">
      <c r="A55" s="299"/>
      <c r="B55" s="299"/>
      <c r="L55" s="299"/>
      <c r="M55" s="299"/>
      <c r="N55" s="299"/>
      <c r="O55" s="299"/>
      <c r="P55" s="299"/>
      <c r="Q55" s="299"/>
      <c r="R55" s="299"/>
      <c r="S55" s="299"/>
      <c r="T55" s="299"/>
      <c r="U55" s="299"/>
      <c r="V55" s="299"/>
      <c r="W55" s="299"/>
      <c r="X55" s="299"/>
      <c r="Y55" s="299"/>
      <c r="Z55" s="299"/>
      <c r="AA55" s="299"/>
      <c r="AB55" s="299"/>
      <c r="AC55" s="299"/>
      <c r="AD55" s="299"/>
      <c r="AE55" s="299"/>
      <c r="AF55" s="299"/>
      <c r="AG55" s="299"/>
      <c r="AH55" s="299"/>
      <c r="AI55" s="299"/>
      <c r="AJ55" s="299"/>
      <c r="AK55" s="299"/>
      <c r="AL55" s="299"/>
      <c r="AM55" s="299"/>
      <c r="AN55" s="299"/>
      <c r="AO55" s="299"/>
      <c r="AP55" s="299"/>
      <c r="AQ55" s="299"/>
      <c r="AR55" s="299"/>
      <c r="AS55" s="299"/>
      <c r="AT55" s="299"/>
      <c r="AU55" s="299"/>
      <c r="AV55" s="299"/>
      <c r="AW55" s="299"/>
      <c r="AX55" s="299"/>
      <c r="AY55" s="299"/>
      <c r="AZ55" s="299"/>
      <c r="BA55" s="299"/>
      <c r="BB55" s="299"/>
      <c r="BC55" s="299"/>
      <c r="BD55" s="299"/>
      <c r="BE55" s="299"/>
      <c r="BF55" s="299"/>
      <c r="BG55" s="299"/>
      <c r="BH55" s="299"/>
      <c r="BI55" s="299"/>
      <c r="BJ55" s="299"/>
      <c r="BK55" s="299"/>
      <c r="BL55" s="299"/>
      <c r="BM55" s="299"/>
      <c r="BN55" s="299"/>
      <c r="BO55" s="299"/>
      <c r="BP55" s="299"/>
      <c r="BQ55" s="299"/>
      <c r="BR55" s="299"/>
      <c r="BS55" s="299"/>
      <c r="BT55" s="299"/>
      <c r="BU55" s="299"/>
      <c r="BV55" s="299"/>
      <c r="BW55" s="299"/>
      <c r="BX55" s="299"/>
      <c r="BY55" s="299"/>
      <c r="BZ55" s="299"/>
      <c r="CA55" s="299"/>
      <c r="CB55" s="299"/>
      <c r="CC55" s="299"/>
      <c r="CD55" s="299"/>
      <c r="CE55" s="299"/>
      <c r="CF55" s="299"/>
      <c r="CG55" s="299"/>
      <c r="CH55" s="299"/>
      <c r="CI55" s="299"/>
      <c r="CJ55" s="299"/>
      <c r="CK55" s="299"/>
      <c r="CL55" s="299"/>
      <c r="CM55" s="299"/>
      <c r="CN55" s="299"/>
      <c r="CO55" s="299"/>
      <c r="CP55" s="299"/>
      <c r="CQ55" s="299"/>
      <c r="CR55" s="299"/>
      <c r="CS55" s="299"/>
      <c r="CT55" s="299"/>
      <c r="CU55" s="299"/>
      <c r="CV55" s="299"/>
      <c r="CW55" s="299"/>
      <c r="CX55" s="299"/>
      <c r="CY55" s="299"/>
      <c r="CZ55" s="299"/>
      <c r="DA55" s="299"/>
      <c r="DB55" s="299"/>
      <c r="DC55" s="299"/>
      <c r="DD55" s="299"/>
      <c r="DE55" s="299"/>
      <c r="DF55" s="299"/>
      <c r="DG55" s="299"/>
      <c r="DH55" s="299"/>
      <c r="DI55" s="299"/>
      <c r="DJ55" s="299"/>
      <c r="DK55" s="299"/>
      <c r="DL55" s="299"/>
      <c r="DM55" s="299"/>
      <c r="DN55" s="299"/>
      <c r="DO55" s="299"/>
      <c r="DP55" s="299"/>
      <c r="DQ55" s="299"/>
      <c r="DR55" s="299"/>
      <c r="DS55" s="299"/>
      <c r="DT55" s="299"/>
      <c r="DU55" s="299"/>
      <c r="DV55" s="299"/>
      <c r="DW55" s="299"/>
      <c r="DX55" s="299"/>
      <c r="DY55" s="299"/>
      <c r="DZ55" s="299"/>
      <c r="EA55" s="299"/>
      <c r="EB55" s="299"/>
      <c r="EC55" s="299"/>
      <c r="ED55" s="299"/>
      <c r="EE55" s="299"/>
      <c r="EF55" s="299"/>
      <c r="EG55" s="299"/>
      <c r="EH55" s="299"/>
      <c r="EI55" s="299"/>
      <c r="EJ55" s="299"/>
      <c r="EK55" s="299"/>
      <c r="EL55" s="299"/>
      <c r="EM55" s="299"/>
      <c r="EN55" s="299"/>
    </row>
    <row r="56" spans="1:144" ht="18" customHeight="1" x14ac:dyDescent="0.25">
      <c r="A56" s="299"/>
      <c r="B56" s="299"/>
      <c r="C56" s="299"/>
      <c r="D56" s="299"/>
      <c r="E56" s="299"/>
      <c r="F56" s="299"/>
      <c r="G56" s="299"/>
      <c r="H56" s="299"/>
      <c r="L56" s="299"/>
      <c r="M56" s="299"/>
      <c r="N56" s="299"/>
      <c r="O56" s="299"/>
      <c r="P56" s="299"/>
      <c r="Q56" s="299"/>
      <c r="R56" s="299"/>
      <c r="S56" s="299"/>
      <c r="T56" s="299"/>
      <c r="U56" s="299"/>
      <c r="V56" s="299"/>
      <c r="W56" s="299"/>
      <c r="X56" s="299"/>
      <c r="Y56" s="299"/>
      <c r="Z56" s="299"/>
      <c r="AA56" s="299"/>
      <c r="AB56" s="299"/>
      <c r="AC56" s="299"/>
      <c r="AD56" s="299"/>
      <c r="AE56" s="299"/>
      <c r="AF56" s="299"/>
      <c r="AG56" s="299"/>
      <c r="AH56" s="299"/>
      <c r="AI56" s="299"/>
      <c r="AJ56" s="299"/>
      <c r="AK56" s="299"/>
      <c r="AL56" s="299"/>
      <c r="AM56" s="299"/>
      <c r="AN56" s="299"/>
      <c r="AO56" s="299"/>
      <c r="AP56" s="299"/>
      <c r="AQ56" s="299"/>
      <c r="AR56" s="299"/>
      <c r="AS56" s="299"/>
      <c r="AT56" s="299"/>
      <c r="AU56" s="299"/>
      <c r="AV56" s="299"/>
      <c r="AW56" s="299"/>
      <c r="AX56" s="299"/>
      <c r="AY56" s="299"/>
      <c r="AZ56" s="299"/>
      <c r="BA56" s="299"/>
      <c r="BB56" s="299"/>
      <c r="BC56" s="299"/>
      <c r="BD56" s="299"/>
      <c r="BE56" s="299"/>
      <c r="BF56" s="299"/>
      <c r="BG56" s="299"/>
      <c r="BH56" s="299"/>
      <c r="BI56" s="299"/>
      <c r="BJ56" s="299"/>
      <c r="BK56" s="299"/>
      <c r="BL56" s="299"/>
      <c r="BM56" s="299"/>
      <c r="BN56" s="299"/>
      <c r="BO56" s="299"/>
      <c r="BP56" s="299"/>
      <c r="BQ56" s="299"/>
      <c r="BR56" s="299"/>
      <c r="BS56" s="299"/>
      <c r="BT56" s="299"/>
      <c r="BU56" s="299"/>
      <c r="BV56" s="299"/>
      <c r="BW56" s="299"/>
      <c r="BX56" s="299"/>
      <c r="BY56" s="299"/>
      <c r="BZ56" s="299"/>
      <c r="CA56" s="299"/>
      <c r="CB56" s="299"/>
      <c r="CC56" s="299"/>
      <c r="CD56" s="299"/>
      <c r="CE56" s="299"/>
      <c r="CF56" s="299"/>
      <c r="CG56" s="299"/>
      <c r="CH56" s="299"/>
      <c r="CI56" s="299"/>
      <c r="CJ56" s="299"/>
      <c r="CK56" s="299"/>
      <c r="CL56" s="299"/>
      <c r="CM56" s="299"/>
      <c r="CN56" s="299"/>
      <c r="CO56" s="299"/>
      <c r="CP56" s="299"/>
      <c r="CQ56" s="299"/>
      <c r="CR56" s="299"/>
      <c r="CS56" s="299"/>
      <c r="CT56" s="299"/>
      <c r="CU56" s="299"/>
      <c r="CV56" s="299"/>
      <c r="CW56" s="299"/>
      <c r="CX56" s="299"/>
      <c r="CY56" s="299"/>
      <c r="CZ56" s="299"/>
      <c r="DA56" s="299"/>
      <c r="DB56" s="299"/>
      <c r="DC56" s="299"/>
      <c r="DD56" s="299"/>
      <c r="DE56" s="299"/>
      <c r="DF56" s="299"/>
      <c r="DG56" s="299"/>
      <c r="DH56" s="299"/>
      <c r="DI56" s="299"/>
      <c r="DJ56" s="299"/>
      <c r="DK56" s="299"/>
      <c r="DL56" s="299"/>
      <c r="DM56" s="299"/>
      <c r="DN56" s="299"/>
      <c r="DO56" s="299"/>
      <c r="DP56" s="299"/>
      <c r="DQ56" s="299"/>
      <c r="DR56" s="299"/>
      <c r="DS56" s="299"/>
      <c r="DT56" s="299"/>
      <c r="DU56" s="299"/>
      <c r="DV56" s="299"/>
      <c r="DW56" s="299"/>
      <c r="DX56" s="299"/>
      <c r="DY56" s="299"/>
      <c r="DZ56" s="299"/>
      <c r="EA56" s="299"/>
      <c r="EB56" s="299"/>
      <c r="EC56" s="299"/>
      <c r="ED56" s="299"/>
      <c r="EE56" s="299"/>
      <c r="EF56" s="299"/>
      <c r="EG56" s="299"/>
      <c r="EH56" s="299"/>
      <c r="EI56" s="299"/>
      <c r="EJ56" s="299"/>
      <c r="EK56" s="299"/>
      <c r="EL56" s="299"/>
      <c r="EM56" s="299"/>
      <c r="EN56" s="299"/>
    </row>
    <row r="57" spans="1:144" ht="36.75" customHeight="1" x14ac:dyDescent="0.25">
      <c r="A57" s="515" t="s">
        <v>95</v>
      </c>
      <c r="B57" s="516"/>
      <c r="C57" s="455" t="s">
        <v>82</v>
      </c>
      <c r="D57" s="455" t="s">
        <v>60</v>
      </c>
      <c r="E57" s="455" t="s">
        <v>395</v>
      </c>
      <c r="L57" s="299"/>
      <c r="M57" s="299"/>
      <c r="N57" s="299"/>
      <c r="O57" s="299"/>
      <c r="P57" s="299"/>
      <c r="Q57" s="299"/>
      <c r="R57" s="299"/>
      <c r="S57" s="299"/>
      <c r="T57" s="299"/>
      <c r="U57" s="299"/>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99"/>
      <c r="BC57" s="299"/>
      <c r="BD57" s="299"/>
      <c r="BE57" s="299"/>
      <c r="BF57" s="299"/>
      <c r="BG57" s="299"/>
      <c r="BH57" s="299"/>
      <c r="BI57" s="299"/>
      <c r="BJ57" s="299"/>
      <c r="BK57" s="299"/>
      <c r="BL57" s="299"/>
      <c r="BM57" s="299"/>
      <c r="BN57" s="299"/>
      <c r="BO57" s="299"/>
      <c r="BP57" s="299"/>
      <c r="BQ57" s="299"/>
      <c r="BR57" s="299"/>
      <c r="BS57" s="299"/>
      <c r="BT57" s="299"/>
      <c r="BU57" s="299"/>
      <c r="BV57" s="299"/>
      <c r="BW57" s="299"/>
      <c r="BX57" s="299"/>
      <c r="BY57" s="299"/>
      <c r="BZ57" s="299"/>
      <c r="CA57" s="299"/>
      <c r="CB57" s="299"/>
      <c r="CC57" s="299"/>
      <c r="CD57" s="299"/>
      <c r="CE57" s="299"/>
      <c r="CF57" s="299"/>
      <c r="CG57" s="299"/>
      <c r="CH57" s="299"/>
      <c r="CI57" s="299"/>
      <c r="CJ57" s="299"/>
      <c r="CK57" s="299"/>
      <c r="CL57" s="299"/>
      <c r="CM57" s="299"/>
      <c r="CN57" s="299"/>
      <c r="CO57" s="299"/>
      <c r="CP57" s="299"/>
      <c r="CQ57" s="299"/>
      <c r="CR57" s="299"/>
      <c r="CS57" s="299"/>
      <c r="CT57" s="299"/>
      <c r="CU57" s="299"/>
      <c r="CV57" s="299"/>
      <c r="CW57" s="299"/>
      <c r="CX57" s="299"/>
      <c r="CY57" s="299"/>
      <c r="CZ57" s="299"/>
      <c r="DA57" s="299"/>
      <c r="DB57" s="299"/>
      <c r="DC57" s="299"/>
      <c r="DD57" s="299"/>
      <c r="DE57" s="299"/>
      <c r="DF57" s="299"/>
      <c r="DG57" s="299"/>
      <c r="DH57" s="299"/>
      <c r="DI57" s="299"/>
      <c r="DJ57" s="299"/>
      <c r="DK57" s="299"/>
      <c r="DL57" s="299"/>
      <c r="DM57" s="299"/>
      <c r="DN57" s="299"/>
      <c r="DO57" s="299"/>
      <c r="DP57" s="299"/>
      <c r="DQ57" s="299"/>
      <c r="DR57" s="299"/>
      <c r="DS57" s="299"/>
      <c r="DT57" s="299"/>
      <c r="DU57" s="299"/>
      <c r="DV57" s="299"/>
      <c r="DW57" s="299"/>
      <c r="DX57" s="299"/>
      <c r="DY57" s="299"/>
      <c r="DZ57" s="299"/>
      <c r="EA57" s="299"/>
      <c r="EB57" s="299"/>
      <c r="EC57" s="299"/>
      <c r="ED57" s="299"/>
      <c r="EE57" s="299"/>
      <c r="EF57" s="299"/>
      <c r="EG57" s="299"/>
      <c r="EH57" s="299"/>
      <c r="EI57" s="299"/>
      <c r="EJ57" s="299"/>
      <c r="EK57" s="299"/>
      <c r="EL57" s="299"/>
      <c r="EM57" s="299"/>
      <c r="EN57" s="299"/>
    </row>
    <row r="58" spans="1:144" ht="18" customHeight="1" x14ac:dyDescent="0.25">
      <c r="B58" s="494" t="s">
        <v>520</v>
      </c>
      <c r="C58" s="944">
        <f>IFERROR(C62-C60-C61-C59,0)</f>
        <v>0</v>
      </c>
      <c r="D58" s="495">
        <f>IFERROR(C58/$B$5,0)</f>
        <v>0</v>
      </c>
      <c r="E58" s="496">
        <f>IFERROR((C58-D30)/$B$9,0)</f>
        <v>0</v>
      </c>
      <c r="F58" s="482"/>
      <c r="L58" s="299"/>
      <c r="M58" s="299"/>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K58" s="299"/>
      <c r="AL58" s="299"/>
      <c r="AM58" s="299"/>
      <c r="AN58" s="299"/>
      <c r="AO58" s="299"/>
      <c r="AP58" s="299"/>
      <c r="AQ58" s="299"/>
      <c r="AR58" s="299"/>
      <c r="AS58" s="299"/>
      <c r="AT58" s="299"/>
      <c r="AU58" s="299"/>
      <c r="AV58" s="299"/>
      <c r="AW58" s="299"/>
      <c r="AX58" s="299"/>
      <c r="AY58" s="299"/>
      <c r="AZ58" s="299"/>
      <c r="BA58" s="299"/>
      <c r="BB58" s="299"/>
      <c r="BC58" s="299"/>
      <c r="BD58" s="299"/>
      <c r="BE58" s="299"/>
      <c r="BF58" s="299"/>
      <c r="BG58" s="299"/>
      <c r="BH58" s="299"/>
      <c r="BI58" s="299"/>
      <c r="BJ58" s="299"/>
      <c r="BK58" s="299"/>
      <c r="BL58" s="299"/>
      <c r="BM58" s="299"/>
      <c r="BN58" s="299"/>
      <c r="BO58" s="299"/>
      <c r="BP58" s="299"/>
      <c r="BQ58" s="299"/>
      <c r="BR58" s="299"/>
      <c r="BS58" s="299"/>
      <c r="BT58" s="299"/>
      <c r="BU58" s="299"/>
      <c r="BV58" s="299"/>
      <c r="BW58" s="299"/>
      <c r="BX58" s="299"/>
      <c r="BY58" s="299"/>
      <c r="BZ58" s="299"/>
      <c r="CA58" s="299"/>
      <c r="CB58" s="299"/>
      <c r="CC58" s="299"/>
      <c r="CD58" s="299"/>
      <c r="CE58" s="299"/>
      <c r="CF58" s="299"/>
      <c r="CG58" s="299"/>
      <c r="CH58" s="299"/>
      <c r="CI58" s="299"/>
      <c r="CJ58" s="299"/>
      <c r="CK58" s="299"/>
      <c r="CL58" s="299"/>
      <c r="CM58" s="299"/>
      <c r="CN58" s="299"/>
      <c r="CO58" s="299"/>
      <c r="CP58" s="299"/>
      <c r="CQ58" s="299"/>
      <c r="CR58" s="299"/>
      <c r="CS58" s="299"/>
      <c r="CT58" s="299"/>
      <c r="CU58" s="299"/>
      <c r="CV58" s="299"/>
      <c r="CW58" s="299"/>
      <c r="CX58" s="299"/>
      <c r="CY58" s="299"/>
      <c r="CZ58" s="299"/>
      <c r="DA58" s="299"/>
      <c r="DB58" s="299"/>
      <c r="DC58" s="299"/>
      <c r="DD58" s="299"/>
      <c r="DE58" s="299"/>
      <c r="DF58" s="299"/>
      <c r="DG58" s="299"/>
      <c r="DH58" s="299"/>
      <c r="DI58" s="299"/>
      <c r="DJ58" s="299"/>
      <c r="DK58" s="299"/>
      <c r="DL58" s="299"/>
      <c r="DM58" s="299"/>
      <c r="DN58" s="299"/>
      <c r="DO58" s="299"/>
      <c r="DP58" s="299"/>
      <c r="DQ58" s="299"/>
      <c r="DR58" s="299"/>
      <c r="DS58" s="299"/>
      <c r="DT58" s="299"/>
      <c r="DU58" s="299"/>
      <c r="DV58" s="299"/>
      <c r="DW58" s="299"/>
      <c r="DX58" s="299"/>
      <c r="DY58" s="299"/>
      <c r="DZ58" s="299"/>
      <c r="EA58" s="299"/>
      <c r="EB58" s="299"/>
      <c r="EC58" s="299"/>
      <c r="ED58" s="299"/>
      <c r="EE58" s="299"/>
      <c r="EF58" s="299"/>
      <c r="EG58" s="299"/>
      <c r="EH58" s="299"/>
      <c r="EI58" s="299"/>
      <c r="EJ58" s="299"/>
      <c r="EK58" s="299"/>
      <c r="EL58" s="299"/>
      <c r="EM58" s="299"/>
      <c r="EN58" s="299"/>
    </row>
    <row r="59" spans="1:144" ht="18" customHeight="1" x14ac:dyDescent="0.25">
      <c r="B59" s="494" t="s">
        <v>521</v>
      </c>
      <c r="C59" s="944">
        <f>D20*E20*F20</f>
        <v>0</v>
      </c>
      <c r="D59" s="495">
        <f>IFERROR(C59/$B$5,0)</f>
        <v>0</v>
      </c>
      <c r="E59" s="496">
        <f>IFERROR(C59/$B$9,0)</f>
        <v>0</v>
      </c>
      <c r="L59" s="299"/>
      <c r="M59" s="299"/>
      <c r="N59" s="299"/>
      <c r="O59" s="299"/>
      <c r="P59" s="299"/>
      <c r="Q59" s="299"/>
      <c r="R59" s="299"/>
      <c r="S59" s="299"/>
      <c r="T59" s="299"/>
      <c r="U59" s="299"/>
      <c r="V59" s="299"/>
      <c r="W59" s="299"/>
      <c r="X59" s="299"/>
      <c r="Y59" s="299"/>
      <c r="Z59" s="299"/>
      <c r="AA59" s="299"/>
      <c r="AB59" s="299"/>
      <c r="AC59" s="299"/>
      <c r="AD59" s="299"/>
      <c r="AE59" s="299"/>
      <c r="AF59" s="299"/>
      <c r="AG59" s="299"/>
      <c r="AH59" s="299"/>
      <c r="AI59" s="299"/>
      <c r="AJ59" s="299"/>
      <c r="AK59" s="299"/>
      <c r="AL59" s="299"/>
      <c r="AM59" s="299"/>
      <c r="AN59" s="299"/>
      <c r="AO59" s="299"/>
      <c r="AP59" s="299"/>
      <c r="AQ59" s="299"/>
      <c r="AR59" s="299"/>
      <c r="AS59" s="299"/>
      <c r="AT59" s="299"/>
      <c r="AU59" s="299"/>
      <c r="AV59" s="299"/>
      <c r="AW59" s="299"/>
      <c r="AX59" s="299"/>
      <c r="AY59" s="299"/>
      <c r="AZ59" s="299"/>
      <c r="BA59" s="299"/>
      <c r="BB59" s="299"/>
      <c r="BC59" s="299"/>
      <c r="BD59" s="299"/>
      <c r="BE59" s="299"/>
      <c r="BF59" s="299"/>
      <c r="BG59" s="299"/>
      <c r="BH59" s="299"/>
      <c r="BI59" s="299"/>
      <c r="BJ59" s="299"/>
      <c r="BK59" s="299"/>
      <c r="BL59" s="299"/>
      <c r="BM59" s="299"/>
      <c r="BN59" s="299"/>
      <c r="BO59" s="299"/>
      <c r="BP59" s="299"/>
      <c r="BQ59" s="299"/>
      <c r="BR59" s="299"/>
      <c r="BS59" s="299"/>
      <c r="BT59" s="299"/>
      <c r="BU59" s="299"/>
      <c r="BV59" s="299"/>
      <c r="BW59" s="299"/>
      <c r="BX59" s="299"/>
      <c r="BY59" s="299"/>
      <c r="BZ59" s="299"/>
      <c r="CA59" s="299"/>
      <c r="CB59" s="299"/>
      <c r="CC59" s="299"/>
      <c r="CD59" s="299"/>
      <c r="CE59" s="299"/>
      <c r="CF59" s="299"/>
      <c r="CG59" s="299"/>
      <c r="CH59" s="299"/>
      <c r="CI59" s="299"/>
      <c r="CJ59" s="299"/>
      <c r="CK59" s="299"/>
      <c r="CL59" s="299"/>
      <c r="CM59" s="299"/>
      <c r="CN59" s="299"/>
      <c r="CO59" s="299"/>
      <c r="CP59" s="299"/>
      <c r="CQ59" s="299"/>
      <c r="CR59" s="299"/>
      <c r="CS59" s="299"/>
      <c r="CT59" s="299"/>
      <c r="CU59" s="299"/>
      <c r="CV59" s="299"/>
      <c r="CW59" s="299"/>
      <c r="CX59" s="299"/>
      <c r="CY59" s="299"/>
      <c r="CZ59" s="299"/>
      <c r="DA59" s="299"/>
      <c r="DB59" s="299"/>
      <c r="DC59" s="299"/>
      <c r="DD59" s="299"/>
      <c r="DE59" s="299"/>
      <c r="DF59" s="299"/>
      <c r="DG59" s="299"/>
      <c r="DH59" s="299"/>
      <c r="DI59" s="299"/>
      <c r="DJ59" s="299"/>
      <c r="DK59" s="299"/>
      <c r="DL59" s="299"/>
      <c r="DM59" s="299"/>
      <c r="DN59" s="299"/>
      <c r="DO59" s="299"/>
      <c r="DP59" s="299"/>
      <c r="DQ59" s="299"/>
      <c r="DR59" s="299"/>
      <c r="DS59" s="299"/>
      <c r="DT59" s="299"/>
      <c r="DU59" s="299"/>
      <c r="DV59" s="299"/>
      <c r="DW59" s="299"/>
      <c r="DX59" s="299"/>
      <c r="DY59" s="299"/>
      <c r="DZ59" s="299"/>
      <c r="EA59" s="299"/>
      <c r="EB59" s="299"/>
      <c r="EC59" s="299"/>
      <c r="ED59" s="299"/>
      <c r="EE59" s="299"/>
      <c r="EF59" s="299"/>
      <c r="EG59" s="299"/>
      <c r="EH59" s="299"/>
      <c r="EI59" s="299"/>
      <c r="EJ59" s="299"/>
      <c r="EK59" s="299"/>
      <c r="EL59" s="299"/>
      <c r="EM59" s="299"/>
      <c r="EN59" s="299"/>
    </row>
    <row r="60" spans="1:144" ht="18" customHeight="1" x14ac:dyDescent="0.25">
      <c r="B60" s="494" t="s">
        <v>392</v>
      </c>
      <c r="C60" s="944">
        <f>C54*F54</f>
        <v>0</v>
      </c>
      <c r="D60" s="495">
        <f>IFERROR(C60/$B$5,0)</f>
        <v>0</v>
      </c>
      <c r="E60" s="496">
        <f>IFERROR(C60/$B$9,0)</f>
        <v>0</v>
      </c>
      <c r="L60" s="299"/>
      <c r="M60" s="299"/>
      <c r="N60" s="299"/>
      <c r="O60" s="299"/>
      <c r="P60" s="299"/>
      <c r="Q60" s="299"/>
      <c r="R60" s="299"/>
      <c r="S60" s="299"/>
      <c r="T60" s="299"/>
      <c r="U60" s="299"/>
      <c r="V60" s="299"/>
      <c r="W60" s="299"/>
      <c r="X60" s="299"/>
      <c r="Y60" s="299"/>
      <c r="Z60" s="299"/>
      <c r="AA60" s="299"/>
      <c r="AB60" s="299"/>
      <c r="AC60" s="299"/>
      <c r="AD60" s="299"/>
      <c r="AE60" s="299"/>
      <c r="AF60" s="299"/>
      <c r="AG60" s="299"/>
      <c r="AH60" s="299"/>
      <c r="AI60" s="299"/>
      <c r="AJ60" s="299"/>
      <c r="AK60" s="299"/>
      <c r="AL60" s="299"/>
      <c r="AM60" s="299"/>
      <c r="AN60" s="299"/>
      <c r="AO60" s="299"/>
      <c r="AP60" s="299"/>
      <c r="AQ60" s="299"/>
      <c r="AR60" s="299"/>
      <c r="AS60" s="299"/>
      <c r="AT60" s="299"/>
      <c r="AU60" s="299"/>
      <c r="AV60" s="299"/>
      <c r="AW60" s="299"/>
      <c r="AX60" s="299"/>
      <c r="AY60" s="299"/>
      <c r="AZ60" s="299"/>
      <c r="BA60" s="299"/>
      <c r="BB60" s="299"/>
      <c r="BC60" s="299"/>
      <c r="BD60" s="299"/>
      <c r="BE60" s="299"/>
      <c r="BF60" s="299"/>
      <c r="BG60" s="299"/>
      <c r="BH60" s="299"/>
      <c r="BI60" s="299"/>
      <c r="BJ60" s="299"/>
      <c r="BK60" s="299"/>
      <c r="BL60" s="299"/>
      <c r="BM60" s="299"/>
      <c r="BN60" s="299"/>
      <c r="BO60" s="299"/>
      <c r="BP60" s="299"/>
      <c r="BQ60" s="299"/>
      <c r="BR60" s="299"/>
      <c r="BS60" s="299"/>
      <c r="BT60" s="299"/>
      <c r="BU60" s="299"/>
      <c r="BV60" s="299"/>
      <c r="BW60" s="299"/>
      <c r="BX60" s="299"/>
      <c r="BY60" s="299"/>
      <c r="BZ60" s="299"/>
      <c r="CA60" s="299"/>
      <c r="CB60" s="299"/>
      <c r="CC60" s="299"/>
      <c r="CD60" s="299"/>
      <c r="CE60" s="299"/>
      <c r="CF60" s="299"/>
      <c r="CG60" s="299"/>
      <c r="CH60" s="299"/>
      <c r="CI60" s="299"/>
      <c r="CJ60" s="299"/>
      <c r="CK60" s="299"/>
      <c r="CL60" s="299"/>
      <c r="CM60" s="299"/>
      <c r="CN60" s="299"/>
      <c r="CO60" s="299"/>
      <c r="CP60" s="299"/>
      <c r="CQ60" s="299"/>
      <c r="CR60" s="299"/>
      <c r="CS60" s="299"/>
      <c r="CT60" s="299"/>
      <c r="CU60" s="299"/>
      <c r="CV60" s="299"/>
      <c r="CW60" s="299"/>
      <c r="CX60" s="299"/>
      <c r="CY60" s="299"/>
      <c r="CZ60" s="299"/>
      <c r="DA60" s="299"/>
      <c r="DB60" s="299"/>
      <c r="DC60" s="299"/>
      <c r="DD60" s="299"/>
      <c r="DE60" s="299"/>
      <c r="DF60" s="299"/>
      <c r="DG60" s="299"/>
      <c r="DH60" s="299"/>
      <c r="DI60" s="299"/>
      <c r="DJ60" s="299"/>
      <c r="DK60" s="299"/>
      <c r="DL60" s="299"/>
      <c r="DM60" s="299"/>
      <c r="DN60" s="299"/>
      <c r="DO60" s="299"/>
      <c r="DP60" s="299"/>
      <c r="DQ60" s="299"/>
      <c r="DR60" s="299"/>
      <c r="DS60" s="299"/>
      <c r="DT60" s="299"/>
      <c r="DU60" s="299"/>
      <c r="DV60" s="299"/>
      <c r="DW60" s="299"/>
      <c r="DX60" s="299"/>
      <c r="DY60" s="299"/>
      <c r="DZ60" s="299"/>
      <c r="EA60" s="299"/>
      <c r="EB60" s="299"/>
      <c r="EC60" s="299"/>
      <c r="ED60" s="299"/>
      <c r="EE60" s="299"/>
      <c r="EF60" s="299"/>
      <c r="EG60" s="299"/>
      <c r="EH60" s="299"/>
      <c r="EI60" s="299"/>
      <c r="EJ60" s="299"/>
      <c r="EK60" s="299"/>
      <c r="EL60" s="299"/>
      <c r="EM60" s="299"/>
      <c r="EN60" s="299"/>
    </row>
    <row r="61" spans="1:144" ht="18" customHeight="1" x14ac:dyDescent="0.25">
      <c r="B61" s="494" t="s">
        <v>393</v>
      </c>
      <c r="C61" s="944">
        <f>(C40*7*E40)/1000</f>
        <v>0</v>
      </c>
      <c r="D61" s="495">
        <f>IFERROR(C61/$B$5,0)</f>
        <v>0</v>
      </c>
      <c r="E61" s="496">
        <f>IFERROR(C61/$B$9,0)</f>
        <v>0</v>
      </c>
      <c r="L61" s="299"/>
      <c r="M61" s="299"/>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K61" s="299"/>
      <c r="AL61" s="299"/>
      <c r="AM61" s="299"/>
      <c r="AN61" s="299"/>
      <c r="AO61" s="299"/>
      <c r="AP61" s="299"/>
      <c r="AQ61" s="299"/>
      <c r="AR61" s="299"/>
      <c r="AS61" s="299"/>
      <c r="AT61" s="299"/>
      <c r="AU61" s="299"/>
      <c r="AV61" s="299"/>
      <c r="AW61" s="299"/>
      <c r="AX61" s="299"/>
      <c r="AY61" s="299"/>
      <c r="AZ61" s="299"/>
      <c r="BA61" s="299"/>
      <c r="BB61" s="299"/>
      <c r="BC61" s="299"/>
      <c r="BD61" s="299"/>
      <c r="BE61" s="299"/>
      <c r="BF61" s="299"/>
      <c r="BG61" s="299"/>
      <c r="BH61" s="299"/>
      <c r="BI61" s="299"/>
      <c r="BJ61" s="299"/>
      <c r="BK61" s="299"/>
      <c r="BL61" s="299"/>
      <c r="BM61" s="299"/>
      <c r="BN61" s="299"/>
      <c r="BO61" s="299"/>
      <c r="BP61" s="299"/>
      <c r="BQ61" s="299"/>
      <c r="BR61" s="299"/>
      <c r="BS61" s="299"/>
      <c r="BT61" s="299"/>
      <c r="BU61" s="299"/>
      <c r="BV61" s="299"/>
      <c r="BW61" s="299"/>
      <c r="BX61" s="299"/>
      <c r="BY61" s="299"/>
      <c r="BZ61" s="299"/>
      <c r="CA61" s="299"/>
      <c r="CB61" s="299"/>
      <c r="CC61" s="299"/>
      <c r="CD61" s="299"/>
      <c r="CE61" s="299"/>
      <c r="CF61" s="299"/>
      <c r="CG61" s="299"/>
      <c r="CH61" s="299"/>
      <c r="CI61" s="299"/>
      <c r="CJ61" s="299"/>
      <c r="CK61" s="299"/>
      <c r="CL61" s="299"/>
      <c r="CM61" s="299"/>
      <c r="CN61" s="299"/>
      <c r="CO61" s="299"/>
      <c r="CP61" s="299"/>
      <c r="CQ61" s="299"/>
      <c r="CR61" s="299"/>
      <c r="CS61" s="299"/>
      <c r="CT61" s="299"/>
      <c r="CU61" s="299"/>
      <c r="CV61" s="299"/>
      <c r="CW61" s="299"/>
      <c r="CX61" s="299"/>
      <c r="CY61" s="299"/>
      <c r="CZ61" s="299"/>
      <c r="DA61" s="299"/>
      <c r="DB61" s="299"/>
      <c r="DC61" s="299"/>
      <c r="DD61" s="299"/>
      <c r="DE61" s="299"/>
      <c r="DF61" s="299"/>
      <c r="DG61" s="299"/>
      <c r="DH61" s="299"/>
      <c r="DI61" s="299"/>
      <c r="DJ61" s="299"/>
      <c r="DK61" s="299"/>
      <c r="DL61" s="299"/>
      <c r="DM61" s="299"/>
      <c r="DN61" s="299"/>
      <c r="DO61" s="299"/>
      <c r="DP61" s="299"/>
      <c r="DQ61" s="299"/>
      <c r="DR61" s="299"/>
      <c r="DS61" s="299"/>
      <c r="DT61" s="299"/>
      <c r="DU61" s="299"/>
      <c r="DV61" s="299"/>
      <c r="DW61" s="299"/>
      <c r="DX61" s="299"/>
      <c r="DY61" s="299"/>
      <c r="DZ61" s="299"/>
      <c r="EA61" s="299"/>
      <c r="EB61" s="299"/>
      <c r="EC61" s="299"/>
      <c r="ED61" s="299"/>
      <c r="EE61" s="299"/>
      <c r="EF61" s="299"/>
      <c r="EG61" s="299"/>
      <c r="EH61" s="299"/>
      <c r="EI61" s="299"/>
      <c r="EJ61" s="299"/>
      <c r="EK61" s="299"/>
      <c r="EL61" s="299"/>
      <c r="EM61" s="299"/>
      <c r="EN61" s="299"/>
    </row>
    <row r="62" spans="1:144" ht="18" customHeight="1" thickBot="1" x14ac:dyDescent="0.3">
      <c r="B62" s="497" t="s">
        <v>394</v>
      </c>
      <c r="C62" s="945">
        <f>IFERROR((((((0.6*B8^0.75)*365*B9)+(VLOOKUP(B7,'Reference Sheet'!AD3:AJ8,4,FALSE)*B9)+(VLOOKUP(B7,'Reference Sheet'!AD3:AJ8,5,FALSE)*B9)+(VLOOKUP(B7,'Reference Sheet'!AD3:AJ8,7,FALSE)*B10))/11)/1000)+D30,0)</f>
        <v>0</v>
      </c>
      <c r="D62" s="946">
        <f>IFERROR(C62/$B$5,0)</f>
        <v>0</v>
      </c>
      <c r="E62" s="947">
        <f>SUM(E58:E61)</f>
        <v>0</v>
      </c>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299"/>
      <c r="BD62" s="299"/>
      <c r="BE62" s="299"/>
      <c r="BF62" s="299"/>
      <c r="BG62" s="299"/>
      <c r="BH62" s="299"/>
      <c r="BI62" s="299"/>
      <c r="BJ62" s="299"/>
      <c r="BK62" s="299"/>
      <c r="BL62" s="299"/>
      <c r="BM62" s="299"/>
      <c r="BN62" s="299"/>
      <c r="BO62" s="299"/>
      <c r="BP62" s="299"/>
      <c r="BQ62" s="299"/>
      <c r="BR62" s="299"/>
      <c r="BS62" s="299"/>
      <c r="BT62" s="299"/>
      <c r="BU62" s="299"/>
      <c r="BV62" s="299"/>
      <c r="BW62" s="299"/>
      <c r="BX62" s="299"/>
      <c r="BY62" s="299"/>
      <c r="BZ62" s="299"/>
      <c r="CA62" s="299"/>
      <c r="CB62" s="299"/>
      <c r="CC62" s="299"/>
      <c r="CD62" s="299"/>
      <c r="CE62" s="299"/>
      <c r="CF62" s="299"/>
      <c r="CG62" s="299"/>
      <c r="CH62" s="299"/>
      <c r="CI62" s="299"/>
      <c r="CJ62" s="299"/>
      <c r="CK62" s="299"/>
      <c r="CL62" s="299"/>
      <c r="CM62" s="299"/>
      <c r="CN62" s="299"/>
      <c r="CO62" s="299"/>
      <c r="CP62" s="299"/>
      <c r="CQ62" s="299"/>
      <c r="CR62" s="299"/>
      <c r="CS62" s="299"/>
      <c r="CT62" s="299"/>
      <c r="CU62" s="299"/>
      <c r="CV62" s="299"/>
      <c r="CW62" s="299"/>
      <c r="CX62" s="299"/>
      <c r="CY62" s="299"/>
      <c r="CZ62" s="299"/>
      <c r="DA62" s="299"/>
      <c r="DB62" s="299"/>
      <c r="DC62" s="299"/>
      <c r="DD62" s="299"/>
      <c r="DE62" s="299"/>
      <c r="DF62" s="299"/>
      <c r="DG62" s="299"/>
      <c r="DH62" s="299"/>
      <c r="DI62" s="299"/>
      <c r="DJ62" s="299"/>
      <c r="DK62" s="299"/>
      <c r="DL62" s="299"/>
      <c r="DM62" s="299"/>
      <c r="DN62" s="299"/>
      <c r="DO62" s="299"/>
      <c r="DP62" s="299"/>
      <c r="DQ62" s="299"/>
      <c r="DR62" s="299"/>
      <c r="DS62" s="299"/>
      <c r="DT62" s="299"/>
      <c r="DU62" s="299"/>
      <c r="DV62" s="299"/>
      <c r="DW62" s="299"/>
      <c r="DX62" s="299"/>
      <c r="DY62" s="299"/>
      <c r="DZ62" s="299"/>
      <c r="EA62" s="299"/>
      <c r="EB62" s="299"/>
      <c r="EC62" s="299"/>
      <c r="ED62" s="299"/>
      <c r="EE62" s="299"/>
      <c r="EF62" s="299"/>
      <c r="EG62" s="299"/>
      <c r="EH62" s="299"/>
      <c r="EI62" s="299"/>
      <c r="EJ62" s="299"/>
      <c r="EK62" s="299"/>
      <c r="EL62" s="299"/>
      <c r="EM62" s="299"/>
      <c r="EN62" s="299"/>
    </row>
    <row r="63" spans="1:144" ht="18" customHeight="1" x14ac:dyDescent="0.25">
      <c r="B63" s="494" t="s">
        <v>865</v>
      </c>
      <c r="C63" s="520">
        <f>IFERROR(B10/(C62-D30),0)</f>
        <v>0</v>
      </c>
      <c r="D63" s="517"/>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9"/>
      <c r="AQ63" s="299"/>
      <c r="AR63" s="299"/>
      <c r="AS63" s="299"/>
      <c r="AT63" s="299"/>
      <c r="AU63" s="299"/>
      <c r="AV63" s="299"/>
      <c r="AW63" s="299"/>
      <c r="AX63" s="299"/>
      <c r="AY63" s="299"/>
      <c r="AZ63" s="299"/>
      <c r="BA63" s="299"/>
      <c r="BB63" s="299"/>
      <c r="BC63" s="299"/>
      <c r="BD63" s="299"/>
      <c r="BE63" s="299"/>
      <c r="BF63" s="299"/>
      <c r="BG63" s="299"/>
      <c r="BH63" s="299"/>
      <c r="BI63" s="299"/>
      <c r="BJ63" s="299"/>
      <c r="BK63" s="299"/>
      <c r="BL63" s="299"/>
      <c r="BM63" s="299"/>
      <c r="BN63" s="299"/>
      <c r="BO63" s="299"/>
      <c r="BP63" s="299"/>
      <c r="BQ63" s="299"/>
      <c r="BR63" s="299"/>
      <c r="BS63" s="299"/>
      <c r="BT63" s="299"/>
      <c r="BU63" s="299"/>
      <c r="BV63" s="299"/>
      <c r="BW63" s="299"/>
      <c r="BX63" s="299"/>
      <c r="BY63" s="299"/>
      <c r="BZ63" s="299"/>
      <c r="CA63" s="299"/>
      <c r="CB63" s="299"/>
      <c r="CC63" s="299"/>
      <c r="CD63" s="299"/>
      <c r="CE63" s="299"/>
      <c r="CF63" s="299"/>
      <c r="CG63" s="299"/>
      <c r="CH63" s="299"/>
      <c r="CI63" s="299"/>
      <c r="CJ63" s="299"/>
      <c r="CK63" s="299"/>
      <c r="CL63" s="299"/>
      <c r="CM63" s="299"/>
      <c r="CN63" s="299"/>
      <c r="CO63" s="299"/>
      <c r="CP63" s="299"/>
      <c r="CQ63" s="299"/>
      <c r="CR63" s="299"/>
      <c r="CS63" s="299"/>
      <c r="CT63" s="299"/>
      <c r="CU63" s="299"/>
      <c r="CV63" s="299"/>
      <c r="CW63" s="299"/>
      <c r="CX63" s="299"/>
      <c r="CY63" s="299"/>
      <c r="CZ63" s="299"/>
      <c r="DA63" s="299"/>
      <c r="DB63" s="299"/>
      <c r="DC63" s="299"/>
      <c r="DD63" s="299"/>
      <c r="DE63" s="299"/>
      <c r="DF63" s="299"/>
      <c r="DG63" s="299"/>
      <c r="DH63" s="299"/>
      <c r="DI63" s="299"/>
      <c r="DJ63" s="299"/>
      <c r="DK63" s="299"/>
      <c r="DL63" s="299"/>
      <c r="DM63" s="299"/>
      <c r="DN63" s="299"/>
      <c r="DO63" s="299"/>
      <c r="DP63" s="299"/>
      <c r="DQ63" s="299"/>
      <c r="DR63" s="299"/>
      <c r="DS63" s="299"/>
      <c r="DT63" s="299"/>
      <c r="DU63" s="299"/>
      <c r="DV63" s="299"/>
      <c r="DW63" s="299"/>
      <c r="DX63" s="299"/>
      <c r="DY63" s="299"/>
      <c r="DZ63" s="299"/>
      <c r="EA63" s="299"/>
      <c r="EB63" s="299"/>
      <c r="EC63" s="299"/>
      <c r="ED63" s="299"/>
      <c r="EE63" s="299"/>
      <c r="EF63" s="299"/>
      <c r="EG63" s="299"/>
      <c r="EH63" s="299"/>
      <c r="EI63" s="299"/>
      <c r="EJ63" s="299"/>
      <c r="EK63" s="299"/>
      <c r="EL63" s="299"/>
      <c r="EM63" s="299"/>
      <c r="EN63" s="299"/>
    </row>
    <row r="64" spans="1:144" ht="18" customHeight="1" x14ac:dyDescent="0.25">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L64" s="299"/>
      <c r="AM64" s="299"/>
      <c r="AN64" s="299"/>
      <c r="AO64" s="299"/>
      <c r="AP64" s="299"/>
      <c r="AQ64" s="299"/>
      <c r="AR64" s="299"/>
      <c r="AS64" s="299"/>
      <c r="AT64" s="299"/>
      <c r="AU64" s="299"/>
      <c r="AV64" s="299"/>
      <c r="AW64" s="299"/>
      <c r="AX64" s="299"/>
      <c r="AY64" s="299"/>
      <c r="AZ64" s="299"/>
      <c r="BA64" s="299"/>
      <c r="BB64" s="299"/>
      <c r="BC64" s="299"/>
      <c r="BD64" s="299"/>
      <c r="BE64" s="299"/>
      <c r="BF64" s="299"/>
      <c r="BG64" s="299"/>
      <c r="BH64" s="299"/>
      <c r="BI64" s="299"/>
      <c r="BJ64" s="299"/>
      <c r="BK64" s="299"/>
      <c r="BL64" s="299"/>
      <c r="BM64" s="299"/>
      <c r="BN64" s="299"/>
      <c r="BO64" s="299"/>
      <c r="BP64" s="299"/>
      <c r="BQ64" s="299"/>
      <c r="BR64" s="299"/>
      <c r="BS64" s="299"/>
      <c r="BT64" s="299"/>
      <c r="BU64" s="299"/>
      <c r="BV64" s="299"/>
      <c r="BW64" s="299"/>
      <c r="BX64" s="299"/>
      <c r="BY64" s="299"/>
      <c r="BZ64" s="299"/>
      <c r="CA64" s="299"/>
      <c r="CB64" s="299"/>
      <c r="CC64" s="299"/>
      <c r="CD64" s="299"/>
      <c r="CE64" s="299"/>
      <c r="CF64" s="299"/>
      <c r="CG64" s="299"/>
      <c r="CH64" s="299"/>
      <c r="CI64" s="299"/>
      <c r="CJ64" s="299"/>
      <c r="CK64" s="299"/>
      <c r="CL64" s="299"/>
      <c r="CM64" s="299"/>
      <c r="CN64" s="299"/>
      <c r="CO64" s="299"/>
      <c r="CP64" s="299"/>
      <c r="CQ64" s="299"/>
      <c r="CR64" s="299"/>
      <c r="CS64" s="299"/>
      <c r="CT64" s="299"/>
      <c r="CU64" s="299"/>
      <c r="CV64" s="299"/>
      <c r="CW64" s="299"/>
      <c r="CX64" s="299"/>
      <c r="CY64" s="299"/>
      <c r="CZ64" s="299"/>
      <c r="DA64" s="299"/>
      <c r="DB64" s="299"/>
      <c r="DC64" s="299"/>
      <c r="DD64" s="299"/>
      <c r="DE64" s="299"/>
      <c r="DF64" s="299"/>
      <c r="DG64" s="299"/>
      <c r="DH64" s="299"/>
      <c r="DI64" s="299"/>
      <c r="DJ64" s="299"/>
      <c r="DK64" s="299"/>
      <c r="DL64" s="299"/>
      <c r="DM64" s="299"/>
      <c r="DN64" s="299"/>
      <c r="DO64" s="299"/>
      <c r="DP64" s="299"/>
      <c r="DQ64" s="299"/>
      <c r="DR64" s="299"/>
      <c r="DS64" s="299"/>
      <c r="DT64" s="299"/>
      <c r="DU64" s="299"/>
      <c r="DV64" s="299"/>
      <c r="DW64" s="299"/>
      <c r="DX64" s="299"/>
      <c r="DY64" s="299"/>
      <c r="DZ64" s="299"/>
      <c r="EA64" s="299"/>
      <c r="EB64" s="299"/>
      <c r="EC64" s="299"/>
      <c r="ED64" s="299"/>
      <c r="EE64" s="299"/>
      <c r="EF64" s="299"/>
      <c r="EG64" s="299"/>
      <c r="EH64" s="299"/>
      <c r="EI64" s="299"/>
      <c r="EJ64" s="299"/>
      <c r="EK64" s="299"/>
      <c r="EL64" s="299"/>
      <c r="EM64" s="299"/>
      <c r="EN64" s="299"/>
    </row>
    <row r="65" spans="1:144" ht="18" customHeight="1" x14ac:dyDescent="0.25">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299"/>
      <c r="BD65" s="299"/>
      <c r="BE65" s="299"/>
      <c r="BF65" s="299"/>
      <c r="BG65" s="299"/>
      <c r="BH65" s="299"/>
      <c r="BI65" s="299"/>
      <c r="BJ65" s="299"/>
      <c r="BK65" s="299"/>
      <c r="BL65" s="299"/>
      <c r="BM65" s="299"/>
      <c r="BN65" s="299"/>
      <c r="BO65" s="299"/>
      <c r="BP65" s="299"/>
      <c r="BQ65" s="299"/>
      <c r="BR65" s="299"/>
      <c r="BS65" s="299"/>
      <c r="BT65" s="299"/>
      <c r="BU65" s="299"/>
      <c r="BV65" s="299"/>
      <c r="BW65" s="299"/>
      <c r="BX65" s="299"/>
      <c r="BY65" s="299"/>
      <c r="BZ65" s="299"/>
      <c r="CA65" s="299"/>
      <c r="CB65" s="299"/>
      <c r="CC65" s="299"/>
      <c r="CD65" s="299"/>
      <c r="CE65" s="299"/>
      <c r="CF65" s="299"/>
      <c r="CG65" s="299"/>
      <c r="CH65" s="299"/>
      <c r="CI65" s="299"/>
      <c r="CJ65" s="299"/>
      <c r="CK65" s="299"/>
      <c r="CL65" s="299"/>
      <c r="CM65" s="299"/>
      <c r="CN65" s="299"/>
      <c r="CO65" s="299"/>
      <c r="CP65" s="299"/>
      <c r="CQ65" s="299"/>
      <c r="CR65" s="299"/>
      <c r="CS65" s="299"/>
      <c r="CT65" s="299"/>
      <c r="CU65" s="299"/>
      <c r="CV65" s="299"/>
      <c r="CW65" s="299"/>
      <c r="CX65" s="299"/>
      <c r="CY65" s="299"/>
      <c r="CZ65" s="299"/>
      <c r="DA65" s="299"/>
      <c r="DB65" s="299"/>
      <c r="DC65" s="299"/>
      <c r="DD65" s="299"/>
      <c r="DE65" s="299"/>
      <c r="DF65" s="299"/>
      <c r="DG65" s="299"/>
      <c r="DH65" s="299"/>
      <c r="DI65" s="299"/>
      <c r="DJ65" s="299"/>
      <c r="DK65" s="299"/>
      <c r="DL65" s="299"/>
      <c r="DM65" s="299"/>
      <c r="DN65" s="299"/>
      <c r="DO65" s="299"/>
      <c r="DP65" s="299"/>
      <c r="DQ65" s="299"/>
      <c r="DR65" s="299"/>
      <c r="DS65" s="299"/>
      <c r="DT65" s="299"/>
      <c r="DU65" s="299"/>
      <c r="DV65" s="299"/>
      <c r="DW65" s="299"/>
      <c r="DX65" s="299"/>
      <c r="DY65" s="299"/>
      <c r="DZ65" s="299"/>
      <c r="EA65" s="299"/>
      <c r="EB65" s="299"/>
      <c r="EC65" s="299"/>
      <c r="ED65" s="299"/>
      <c r="EE65" s="299"/>
      <c r="EF65" s="299"/>
      <c r="EG65" s="299"/>
      <c r="EH65" s="299"/>
      <c r="EI65" s="299"/>
      <c r="EJ65" s="299"/>
      <c r="EK65" s="299"/>
      <c r="EL65" s="299"/>
      <c r="EM65" s="299"/>
      <c r="EN65" s="299"/>
    </row>
    <row r="66" spans="1:144" ht="33.75" customHeight="1" x14ac:dyDescent="0.25">
      <c r="A66" s="515" t="s">
        <v>35</v>
      </c>
      <c r="B66" s="503"/>
      <c r="C66" s="481" t="s">
        <v>396</v>
      </c>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9"/>
      <c r="AW66" s="299"/>
      <c r="AX66" s="299"/>
      <c r="AY66" s="299"/>
      <c r="AZ66" s="299"/>
      <c r="BA66" s="299"/>
      <c r="BB66" s="299"/>
      <c r="BC66" s="299"/>
      <c r="BD66" s="299"/>
      <c r="BE66" s="299"/>
      <c r="BF66" s="299"/>
      <c r="BG66" s="299"/>
      <c r="BH66" s="299"/>
      <c r="BI66" s="299"/>
      <c r="BJ66" s="299"/>
      <c r="BK66" s="299"/>
      <c r="BL66" s="299"/>
      <c r="BM66" s="299"/>
      <c r="BN66" s="299"/>
      <c r="BO66" s="299"/>
      <c r="BP66" s="299"/>
      <c r="BQ66" s="299"/>
      <c r="BR66" s="299"/>
      <c r="BS66" s="299"/>
      <c r="BT66" s="299"/>
      <c r="BU66" s="299"/>
      <c r="BV66" s="299"/>
      <c r="BW66" s="299"/>
      <c r="BX66" s="299"/>
      <c r="BY66" s="299"/>
      <c r="BZ66" s="299"/>
      <c r="CA66" s="299"/>
      <c r="CB66" s="299"/>
      <c r="CC66" s="299"/>
      <c r="CD66" s="299"/>
      <c r="CE66" s="299"/>
      <c r="CF66" s="299"/>
      <c r="CG66" s="299"/>
      <c r="CH66" s="299"/>
      <c r="CI66" s="299"/>
      <c r="CJ66" s="299"/>
      <c r="CK66" s="299"/>
      <c r="CL66" s="299"/>
      <c r="CM66" s="299"/>
      <c r="CN66" s="299"/>
      <c r="CO66" s="299"/>
      <c r="CP66" s="299"/>
      <c r="CQ66" s="299"/>
      <c r="CR66" s="299"/>
      <c r="CS66" s="299"/>
      <c r="CT66" s="299"/>
      <c r="CU66" s="299"/>
      <c r="CV66" s="299"/>
      <c r="CW66" s="299"/>
      <c r="CX66" s="299"/>
      <c r="CY66" s="299"/>
      <c r="CZ66" s="299"/>
      <c r="DA66" s="299"/>
      <c r="DB66" s="299"/>
      <c r="DC66" s="299"/>
      <c r="DD66" s="299"/>
      <c r="DE66" s="299"/>
      <c r="DF66" s="299"/>
      <c r="DG66" s="299"/>
      <c r="DH66" s="299"/>
      <c r="DI66" s="299"/>
      <c r="DJ66" s="299"/>
      <c r="DK66" s="299"/>
      <c r="DL66" s="299"/>
      <c r="DM66" s="299"/>
      <c r="DN66" s="299"/>
      <c r="DO66" s="299"/>
      <c r="DP66" s="299"/>
      <c r="DQ66" s="299"/>
      <c r="DR66" s="299"/>
      <c r="DS66" s="299"/>
      <c r="DT66" s="299"/>
      <c r="DU66" s="299"/>
      <c r="DV66" s="299"/>
      <c r="DW66" s="299"/>
      <c r="DX66" s="299"/>
      <c r="DY66" s="299"/>
      <c r="DZ66" s="299"/>
      <c r="EA66" s="299"/>
      <c r="EB66" s="299"/>
      <c r="EC66" s="299"/>
      <c r="ED66" s="299"/>
      <c r="EE66" s="299"/>
      <c r="EF66" s="299"/>
      <c r="EG66" s="299"/>
      <c r="EH66" s="299"/>
      <c r="EI66" s="299"/>
      <c r="EJ66" s="299"/>
      <c r="EK66" s="299"/>
      <c r="EL66" s="299"/>
      <c r="EM66" s="299"/>
      <c r="EN66" s="299"/>
    </row>
    <row r="67" spans="1:144" ht="18" customHeight="1" x14ac:dyDescent="0.25">
      <c r="B67" s="303" t="s">
        <v>488</v>
      </c>
      <c r="C67" s="948">
        <v>0</v>
      </c>
      <c r="L67" s="299"/>
      <c r="M67" s="299"/>
      <c r="N67" s="299"/>
      <c r="O67" s="299"/>
      <c r="P67" s="299"/>
      <c r="Q67" s="299"/>
      <c r="R67" s="299"/>
      <c r="S67" s="299"/>
      <c r="T67" s="299"/>
      <c r="U67" s="299"/>
      <c r="V67" s="299"/>
      <c r="W67" s="299"/>
      <c r="X67" s="299"/>
      <c r="Y67" s="299"/>
      <c r="Z67" s="299"/>
      <c r="AA67" s="299"/>
      <c r="AB67" s="299"/>
      <c r="AC67" s="299"/>
      <c r="AD67" s="299"/>
      <c r="AE67" s="299"/>
      <c r="AF67" s="299"/>
      <c r="AG67" s="299"/>
      <c r="AH67" s="299"/>
      <c r="AI67" s="299"/>
      <c r="AJ67" s="299"/>
      <c r="AK67" s="299"/>
      <c r="AL67" s="299"/>
      <c r="AM67" s="299"/>
      <c r="AN67" s="299"/>
      <c r="AO67" s="299"/>
      <c r="AP67" s="299"/>
      <c r="AQ67" s="299"/>
      <c r="AR67" s="299"/>
      <c r="AS67" s="299"/>
      <c r="AT67" s="299"/>
      <c r="AU67" s="299"/>
      <c r="AV67" s="299"/>
      <c r="AW67" s="299"/>
      <c r="AX67" s="299"/>
      <c r="AY67" s="299"/>
      <c r="AZ67" s="299"/>
      <c r="BA67" s="299"/>
      <c r="BB67" s="299"/>
      <c r="BC67" s="299"/>
      <c r="BD67" s="299"/>
      <c r="BE67" s="299"/>
      <c r="BF67" s="299"/>
      <c r="BG67" s="299"/>
      <c r="BH67" s="299"/>
      <c r="BI67" s="299"/>
      <c r="BJ67" s="299"/>
      <c r="BK67" s="299"/>
      <c r="BL67" s="299"/>
      <c r="BM67" s="299"/>
      <c r="BN67" s="299"/>
      <c r="BO67" s="299"/>
      <c r="BP67" s="299"/>
      <c r="BQ67" s="299"/>
      <c r="BR67" s="299"/>
      <c r="BS67" s="299"/>
      <c r="BT67" s="299"/>
      <c r="BU67" s="299"/>
      <c r="BV67" s="299"/>
      <c r="BW67" s="299"/>
      <c r="BX67" s="299"/>
      <c r="BY67" s="299"/>
      <c r="BZ67" s="299"/>
      <c r="CA67" s="299"/>
      <c r="CB67" s="299"/>
      <c r="CC67" s="299"/>
      <c r="CD67" s="299"/>
      <c r="CE67" s="299"/>
      <c r="CF67" s="299"/>
      <c r="CG67" s="299"/>
      <c r="CH67" s="299"/>
      <c r="CI67" s="299"/>
      <c r="CJ67" s="299"/>
      <c r="CK67" s="299"/>
      <c r="CL67" s="299"/>
      <c r="CM67" s="299"/>
      <c r="CN67" s="299"/>
      <c r="CO67" s="299"/>
      <c r="CP67" s="299"/>
      <c r="CQ67" s="299"/>
      <c r="CR67" s="299"/>
      <c r="CS67" s="299"/>
      <c r="CT67" s="299"/>
      <c r="CU67" s="299"/>
      <c r="CV67" s="299"/>
      <c r="CW67" s="299"/>
      <c r="CX67" s="299"/>
      <c r="CY67" s="299"/>
      <c r="CZ67" s="299"/>
      <c r="DA67" s="299"/>
      <c r="DB67" s="299"/>
      <c r="DC67" s="299"/>
      <c r="DD67" s="299"/>
      <c r="DE67" s="299"/>
      <c r="DF67" s="299"/>
      <c r="DG67" s="299"/>
      <c r="DH67" s="299"/>
      <c r="DI67" s="299"/>
      <c r="DJ67" s="299"/>
      <c r="DK67" s="299"/>
      <c r="DL67" s="299"/>
      <c r="DM67" s="299"/>
      <c r="DN67" s="299"/>
      <c r="DO67" s="299"/>
      <c r="DP67" s="299"/>
      <c r="DQ67" s="299"/>
      <c r="DR67" s="299"/>
      <c r="DS67" s="299"/>
      <c r="DT67" s="299"/>
      <c r="DU67" s="299"/>
      <c r="DV67" s="299"/>
      <c r="DW67" s="299"/>
      <c r="DX67" s="299"/>
      <c r="DY67" s="299"/>
      <c r="DZ67" s="299"/>
      <c r="EA67" s="299"/>
      <c r="EB67" s="299"/>
      <c r="EC67" s="299"/>
      <c r="ED67" s="299"/>
      <c r="EE67" s="299"/>
      <c r="EF67" s="299"/>
      <c r="EG67" s="299"/>
      <c r="EH67" s="299"/>
      <c r="EI67" s="299"/>
      <c r="EJ67" s="299"/>
      <c r="EK67" s="299"/>
      <c r="EL67" s="299"/>
      <c r="EM67" s="299"/>
      <c r="EN67" s="299"/>
    </row>
    <row r="68" spans="1:144" ht="18" customHeight="1" x14ac:dyDescent="0.25">
      <c r="B68" s="303" t="s">
        <v>38</v>
      </c>
      <c r="C68" s="948">
        <v>0</v>
      </c>
      <c r="L68" s="299"/>
      <c r="M68" s="299"/>
      <c r="N68" s="299"/>
      <c r="O68" s="299"/>
      <c r="P68" s="299"/>
      <c r="Q68" s="299"/>
      <c r="R68" s="299"/>
      <c r="S68" s="299"/>
      <c r="T68" s="299"/>
      <c r="U68" s="299"/>
      <c r="V68" s="299"/>
      <c r="W68" s="299"/>
      <c r="X68" s="299"/>
      <c r="Y68" s="299"/>
      <c r="Z68" s="299"/>
      <c r="AA68" s="299"/>
      <c r="AB68" s="299"/>
      <c r="AC68" s="299"/>
      <c r="AD68" s="299"/>
      <c r="AE68" s="299"/>
      <c r="AF68" s="299"/>
      <c r="AG68" s="299"/>
      <c r="AH68" s="299"/>
      <c r="AI68" s="299"/>
      <c r="AJ68" s="299"/>
      <c r="AK68" s="299"/>
      <c r="AL68" s="299"/>
      <c r="AM68" s="299"/>
      <c r="AN68" s="299"/>
      <c r="AO68" s="299"/>
      <c r="AP68" s="299"/>
      <c r="AQ68" s="299"/>
      <c r="AR68" s="299"/>
      <c r="AS68" s="299"/>
      <c r="AT68" s="299"/>
      <c r="AU68" s="299"/>
      <c r="AV68" s="299"/>
      <c r="AW68" s="299"/>
      <c r="AX68" s="299"/>
      <c r="AY68" s="299"/>
      <c r="AZ68" s="299"/>
      <c r="BA68" s="299"/>
      <c r="BB68" s="299"/>
      <c r="BC68" s="299"/>
      <c r="BD68" s="299"/>
      <c r="BE68" s="299"/>
      <c r="BF68" s="299"/>
      <c r="BG68" s="299"/>
      <c r="BH68" s="299"/>
      <c r="BI68" s="299"/>
      <c r="BJ68" s="299"/>
      <c r="BK68" s="299"/>
      <c r="BL68" s="299"/>
      <c r="BM68" s="299"/>
      <c r="BN68" s="299"/>
      <c r="BO68" s="299"/>
      <c r="BP68" s="299"/>
      <c r="BQ68" s="299"/>
      <c r="BR68" s="299"/>
      <c r="BS68" s="299"/>
      <c r="BT68" s="299"/>
      <c r="BU68" s="299"/>
      <c r="BV68" s="299"/>
      <c r="BW68" s="299"/>
      <c r="BX68" s="299"/>
      <c r="BY68" s="299"/>
      <c r="BZ68" s="299"/>
      <c r="CA68" s="299"/>
      <c r="CB68" s="299"/>
      <c r="CC68" s="299"/>
      <c r="CD68" s="299"/>
      <c r="CE68" s="299"/>
      <c r="CF68" s="299"/>
      <c r="CG68" s="299"/>
      <c r="CH68" s="299"/>
      <c r="CI68" s="299"/>
      <c r="CJ68" s="299"/>
      <c r="CK68" s="299"/>
      <c r="CL68" s="299"/>
      <c r="CM68" s="299"/>
      <c r="CN68" s="299"/>
      <c r="CO68" s="299"/>
      <c r="CP68" s="299"/>
      <c r="CQ68" s="299"/>
      <c r="CR68" s="299"/>
      <c r="CS68" s="299"/>
      <c r="CT68" s="299"/>
      <c r="CU68" s="299"/>
      <c r="CV68" s="299"/>
      <c r="CW68" s="299"/>
      <c r="CX68" s="299"/>
      <c r="CY68" s="299"/>
      <c r="CZ68" s="299"/>
      <c r="DA68" s="299"/>
      <c r="DB68" s="299"/>
      <c r="DC68" s="299"/>
      <c r="DD68" s="299"/>
      <c r="DE68" s="299"/>
      <c r="DF68" s="299"/>
      <c r="DG68" s="299"/>
      <c r="DH68" s="299"/>
      <c r="DI68" s="299"/>
      <c r="DJ68" s="299"/>
      <c r="DK68" s="299"/>
      <c r="DL68" s="299"/>
      <c r="DM68" s="299"/>
      <c r="DN68" s="299"/>
      <c r="DO68" s="299"/>
      <c r="DP68" s="299"/>
      <c r="DQ68" s="299"/>
      <c r="DR68" s="299"/>
      <c r="DS68" s="299"/>
      <c r="DT68" s="299"/>
      <c r="DU68" s="299"/>
      <c r="DV68" s="299"/>
      <c r="DW68" s="299"/>
      <c r="DX68" s="299"/>
      <c r="DY68" s="299"/>
      <c r="DZ68" s="299"/>
      <c r="EA68" s="299"/>
      <c r="EB68" s="299"/>
      <c r="EC68" s="299"/>
      <c r="ED68" s="299"/>
      <c r="EE68" s="299"/>
      <c r="EF68" s="299"/>
      <c r="EG68" s="299"/>
      <c r="EH68" s="299"/>
      <c r="EI68" s="299"/>
      <c r="EJ68" s="299"/>
      <c r="EK68" s="299"/>
      <c r="EL68" s="299"/>
      <c r="EM68" s="299"/>
      <c r="EN68" s="299"/>
    </row>
    <row r="69" spans="1:144" ht="18" customHeight="1" x14ac:dyDescent="0.25">
      <c r="B69" s="303" t="s">
        <v>37</v>
      </c>
      <c r="C69" s="948">
        <v>0</v>
      </c>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L69" s="299"/>
      <c r="AM69" s="299"/>
      <c r="AN69" s="299"/>
      <c r="AO69" s="299"/>
      <c r="AP69" s="299"/>
      <c r="AQ69" s="299"/>
      <c r="AR69" s="299"/>
      <c r="AS69" s="299"/>
      <c r="AT69" s="299"/>
      <c r="AU69" s="299"/>
      <c r="AV69" s="299"/>
      <c r="AW69" s="299"/>
      <c r="AX69" s="299"/>
      <c r="AY69" s="299"/>
      <c r="AZ69" s="299"/>
      <c r="BA69" s="299"/>
      <c r="BB69" s="299"/>
      <c r="BC69" s="299"/>
      <c r="BD69" s="299"/>
      <c r="BE69" s="299"/>
      <c r="BF69" s="299"/>
      <c r="BG69" s="299"/>
      <c r="BH69" s="299"/>
      <c r="BI69" s="299"/>
      <c r="BJ69" s="299"/>
      <c r="BK69" s="299"/>
      <c r="BL69" s="299"/>
      <c r="BM69" s="299"/>
      <c r="BN69" s="299"/>
      <c r="BO69" s="299"/>
      <c r="BP69" s="299"/>
      <c r="BQ69" s="299"/>
      <c r="BR69" s="299"/>
      <c r="BS69" s="299"/>
      <c r="BT69" s="299"/>
      <c r="BU69" s="299"/>
      <c r="BV69" s="299"/>
      <c r="BW69" s="299"/>
      <c r="BX69" s="299"/>
      <c r="BY69" s="299"/>
      <c r="BZ69" s="299"/>
      <c r="CA69" s="299"/>
      <c r="CB69" s="299"/>
      <c r="CC69" s="299"/>
      <c r="CD69" s="299"/>
      <c r="CE69" s="299"/>
      <c r="CF69" s="299"/>
      <c r="CG69" s="299"/>
      <c r="CH69" s="299"/>
      <c r="CI69" s="299"/>
      <c r="CJ69" s="299"/>
      <c r="CK69" s="299"/>
      <c r="CL69" s="299"/>
      <c r="CM69" s="299"/>
      <c r="CN69" s="299"/>
      <c r="CO69" s="299"/>
      <c r="CP69" s="299"/>
      <c r="CQ69" s="299"/>
      <c r="CR69" s="299"/>
      <c r="CS69" s="299"/>
      <c r="CT69" s="299"/>
      <c r="CU69" s="299"/>
      <c r="CV69" s="299"/>
      <c r="CW69" s="299"/>
      <c r="CX69" s="299"/>
      <c r="CY69" s="299"/>
      <c r="CZ69" s="299"/>
      <c r="DA69" s="299"/>
      <c r="DB69" s="299"/>
      <c r="DC69" s="299"/>
      <c r="DD69" s="299"/>
      <c r="DE69" s="299"/>
      <c r="DF69" s="299"/>
      <c r="DG69" s="299"/>
      <c r="DH69" s="299"/>
      <c r="DI69" s="299"/>
      <c r="DJ69" s="299"/>
      <c r="DK69" s="299"/>
      <c r="DL69" s="299"/>
      <c r="DM69" s="299"/>
      <c r="DN69" s="299"/>
      <c r="DO69" s="299"/>
      <c r="DP69" s="299"/>
      <c r="DQ69" s="299"/>
      <c r="DR69" s="299"/>
      <c r="DS69" s="299"/>
      <c r="DT69" s="299"/>
      <c r="DU69" s="299"/>
      <c r="DV69" s="299"/>
      <c r="DW69" s="299"/>
      <c r="DX69" s="299"/>
      <c r="DY69" s="299"/>
      <c r="DZ69" s="299"/>
      <c r="EA69" s="299"/>
      <c r="EB69" s="299"/>
      <c r="EC69" s="299"/>
      <c r="ED69" s="299"/>
      <c r="EE69" s="299"/>
      <c r="EF69" s="299"/>
      <c r="EG69" s="299"/>
      <c r="EH69" s="299"/>
      <c r="EI69" s="299"/>
      <c r="EJ69" s="299"/>
      <c r="EK69" s="299"/>
      <c r="EL69" s="299"/>
      <c r="EM69" s="299"/>
      <c r="EN69" s="299"/>
    </row>
    <row r="70" spans="1:144" ht="18" customHeight="1" thickBot="1" x14ac:dyDescent="0.3">
      <c r="B70" s="504" t="s">
        <v>86</v>
      </c>
      <c r="C70" s="947">
        <f>SUM(C67:C69)</f>
        <v>0</v>
      </c>
      <c r="L70" s="299"/>
      <c r="M70" s="299"/>
      <c r="N70" s="299"/>
      <c r="O70" s="299"/>
      <c r="P70" s="299"/>
      <c r="Q70" s="299"/>
      <c r="R70" s="299"/>
      <c r="S70" s="299"/>
      <c r="T70" s="299"/>
      <c r="U70" s="299"/>
      <c r="V70" s="299"/>
      <c r="W70" s="299"/>
      <c r="X70" s="299"/>
      <c r="Y70" s="299"/>
      <c r="Z70" s="299"/>
      <c r="AA70" s="299"/>
      <c r="AB70" s="299"/>
      <c r="AC70" s="299"/>
      <c r="AD70" s="299"/>
      <c r="AE70" s="299"/>
      <c r="AF70" s="299"/>
      <c r="AG70" s="299"/>
      <c r="AH70" s="299"/>
      <c r="AI70" s="299"/>
      <c r="AJ70" s="299"/>
      <c r="AK70" s="299"/>
      <c r="AL70" s="299"/>
      <c r="AM70" s="299"/>
      <c r="AN70" s="299"/>
      <c r="AO70" s="299"/>
      <c r="AP70" s="299"/>
      <c r="AQ70" s="299"/>
      <c r="AR70" s="299"/>
      <c r="AS70" s="299"/>
      <c r="AT70" s="299"/>
      <c r="AU70" s="299"/>
      <c r="AV70" s="299"/>
      <c r="AW70" s="299"/>
      <c r="AX70" s="299"/>
      <c r="AY70" s="299"/>
      <c r="AZ70" s="299"/>
      <c r="BA70" s="299"/>
      <c r="BB70" s="299"/>
      <c r="BC70" s="299"/>
      <c r="BD70" s="299"/>
      <c r="BE70" s="299"/>
      <c r="BF70" s="299"/>
      <c r="BG70" s="299"/>
      <c r="BH70" s="299"/>
      <c r="BI70" s="299"/>
      <c r="BJ70" s="299"/>
      <c r="BK70" s="299"/>
      <c r="BL70" s="299"/>
      <c r="BM70" s="299"/>
      <c r="BN70" s="299"/>
      <c r="BO70" s="299"/>
      <c r="BP70" s="299"/>
      <c r="BQ70" s="299"/>
      <c r="BR70" s="299"/>
      <c r="BS70" s="299"/>
      <c r="BT70" s="299"/>
      <c r="BU70" s="299"/>
      <c r="BV70" s="299"/>
      <c r="BW70" s="299"/>
      <c r="BX70" s="299"/>
      <c r="BY70" s="299"/>
      <c r="BZ70" s="299"/>
      <c r="CA70" s="299"/>
      <c r="CB70" s="299"/>
      <c r="CC70" s="299"/>
      <c r="CD70" s="299"/>
      <c r="CE70" s="299"/>
      <c r="CF70" s="299"/>
      <c r="CG70" s="299"/>
      <c r="CH70" s="299"/>
      <c r="CI70" s="299"/>
      <c r="CJ70" s="299"/>
      <c r="CK70" s="299"/>
      <c r="CL70" s="299"/>
      <c r="CM70" s="299"/>
      <c r="CN70" s="299"/>
      <c r="CO70" s="299"/>
      <c r="CP70" s="299"/>
      <c r="CQ70" s="299"/>
      <c r="CR70" s="299"/>
      <c r="CS70" s="299"/>
      <c r="CT70" s="299"/>
      <c r="CU70" s="299"/>
      <c r="CV70" s="299"/>
      <c r="CW70" s="299"/>
      <c r="CX70" s="299"/>
      <c r="CY70" s="299"/>
      <c r="CZ70" s="299"/>
      <c r="DA70" s="299"/>
      <c r="DB70" s="299"/>
      <c r="DC70" s="299"/>
      <c r="DD70" s="299"/>
      <c r="DE70" s="299"/>
      <c r="DF70" s="299"/>
      <c r="DG70" s="299"/>
      <c r="DH70" s="299"/>
      <c r="DI70" s="299"/>
      <c r="DJ70" s="299"/>
      <c r="DK70" s="299"/>
      <c r="DL70" s="299"/>
      <c r="DM70" s="299"/>
      <c r="DN70" s="299"/>
      <c r="DO70" s="299"/>
      <c r="DP70" s="299"/>
      <c r="DQ70" s="299"/>
      <c r="DR70" s="299"/>
      <c r="DS70" s="299"/>
      <c r="DT70" s="299"/>
      <c r="DU70" s="299"/>
      <c r="DV70" s="299"/>
      <c r="DW70" s="299"/>
      <c r="DX70" s="299"/>
      <c r="DY70" s="299"/>
      <c r="DZ70" s="299"/>
      <c r="EA70" s="299"/>
      <c r="EB70" s="299"/>
      <c r="EC70" s="299"/>
      <c r="ED70" s="299"/>
      <c r="EE70" s="299"/>
      <c r="EF70" s="299"/>
      <c r="EG70" s="299"/>
      <c r="EH70" s="299"/>
      <c r="EI70" s="299"/>
      <c r="EJ70" s="299"/>
      <c r="EK70" s="299"/>
      <c r="EL70" s="299"/>
      <c r="EM70" s="299"/>
      <c r="EN70" s="299"/>
    </row>
    <row r="71" spans="1:144" ht="18" customHeight="1" x14ac:dyDescent="0.25">
      <c r="L71" s="299"/>
      <c r="M71" s="299"/>
      <c r="N71" s="299"/>
      <c r="O71" s="299"/>
      <c r="P71" s="299"/>
      <c r="Q71" s="299"/>
      <c r="R71" s="299"/>
      <c r="S71" s="299"/>
      <c r="T71" s="299"/>
      <c r="U71" s="299"/>
      <c r="V71" s="299"/>
      <c r="W71" s="299"/>
      <c r="X71" s="299"/>
      <c r="Y71" s="299"/>
      <c r="Z71" s="299"/>
      <c r="AA71" s="299"/>
      <c r="AB71" s="299"/>
      <c r="AC71" s="299"/>
      <c r="AD71" s="299"/>
      <c r="AE71" s="299"/>
      <c r="AF71" s="299"/>
      <c r="AG71" s="299"/>
      <c r="AH71" s="299"/>
      <c r="AI71" s="299"/>
      <c r="AJ71" s="299"/>
      <c r="AK71" s="299"/>
      <c r="AL71" s="299"/>
      <c r="AM71" s="299"/>
      <c r="AN71" s="299"/>
      <c r="AO71" s="299"/>
      <c r="AP71" s="299"/>
      <c r="AQ71" s="299"/>
      <c r="AR71" s="299"/>
      <c r="AS71" s="299"/>
      <c r="AT71" s="299"/>
      <c r="AU71" s="299"/>
      <c r="AV71" s="299"/>
      <c r="AW71" s="299"/>
      <c r="AX71" s="299"/>
      <c r="AY71" s="299"/>
      <c r="AZ71" s="299"/>
      <c r="BA71" s="299"/>
      <c r="BB71" s="299"/>
      <c r="BC71" s="299"/>
      <c r="BD71" s="299"/>
      <c r="BE71" s="299"/>
      <c r="BF71" s="299"/>
      <c r="BG71" s="299"/>
      <c r="BH71" s="299"/>
      <c r="BI71" s="299"/>
      <c r="BJ71" s="299"/>
      <c r="BK71" s="299"/>
      <c r="BL71" s="299"/>
      <c r="BM71" s="299"/>
      <c r="BN71" s="299"/>
      <c r="BO71" s="299"/>
      <c r="BP71" s="299"/>
      <c r="BQ71" s="299"/>
      <c r="BR71" s="299"/>
      <c r="BS71" s="299"/>
      <c r="BT71" s="299"/>
      <c r="BU71" s="299"/>
      <c r="BV71" s="299"/>
      <c r="BW71" s="299"/>
      <c r="BX71" s="299"/>
      <c r="BY71" s="299"/>
      <c r="BZ71" s="299"/>
      <c r="CA71" s="299"/>
      <c r="CB71" s="299"/>
      <c r="CC71" s="299"/>
      <c r="CD71" s="299"/>
      <c r="CE71" s="299"/>
      <c r="CF71" s="299"/>
      <c r="CG71" s="299"/>
      <c r="CH71" s="299"/>
      <c r="CI71" s="299"/>
      <c r="CJ71" s="299"/>
      <c r="CK71" s="299"/>
      <c r="CL71" s="299"/>
      <c r="CM71" s="299"/>
      <c r="CN71" s="299"/>
      <c r="CO71" s="299"/>
      <c r="CP71" s="299"/>
      <c r="CQ71" s="299"/>
      <c r="CR71" s="299"/>
      <c r="CS71" s="299"/>
      <c r="CT71" s="299"/>
      <c r="CU71" s="299"/>
      <c r="CV71" s="299"/>
      <c r="CW71" s="299"/>
      <c r="CX71" s="299"/>
      <c r="CY71" s="299"/>
      <c r="CZ71" s="299"/>
      <c r="DA71" s="299"/>
      <c r="DB71" s="299"/>
      <c r="DC71" s="299"/>
      <c r="DD71" s="299"/>
      <c r="DE71" s="299"/>
      <c r="DF71" s="299"/>
      <c r="DG71" s="299"/>
      <c r="DH71" s="299"/>
      <c r="DI71" s="299"/>
      <c r="DJ71" s="299"/>
      <c r="DK71" s="299"/>
      <c r="DL71" s="299"/>
      <c r="DM71" s="299"/>
      <c r="DN71" s="299"/>
      <c r="DO71" s="299"/>
      <c r="DP71" s="299"/>
      <c r="DQ71" s="299"/>
      <c r="DR71" s="299"/>
      <c r="DS71" s="299"/>
      <c r="DT71" s="299"/>
      <c r="DU71" s="299"/>
      <c r="DV71" s="299"/>
      <c r="DW71" s="299"/>
      <c r="DX71" s="299"/>
      <c r="DY71" s="299"/>
      <c r="DZ71" s="299"/>
      <c r="EA71" s="299"/>
      <c r="EB71" s="299"/>
      <c r="EC71" s="299"/>
      <c r="ED71" s="299"/>
      <c r="EE71" s="299"/>
      <c r="EF71" s="299"/>
      <c r="EG71" s="299"/>
      <c r="EH71" s="299"/>
      <c r="EI71" s="299"/>
      <c r="EJ71" s="299"/>
      <c r="EK71" s="299"/>
      <c r="EL71" s="299"/>
      <c r="EM71" s="299"/>
      <c r="EN71" s="299"/>
    </row>
    <row r="72" spans="1:144" ht="18" customHeight="1" x14ac:dyDescent="0.25">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299"/>
      <c r="BD72" s="299"/>
      <c r="BE72" s="299"/>
      <c r="BF72" s="299"/>
      <c r="BG72" s="299"/>
      <c r="BH72" s="299"/>
      <c r="BI72" s="299"/>
      <c r="BJ72" s="299"/>
      <c r="BK72" s="299"/>
      <c r="BL72" s="299"/>
      <c r="BM72" s="299"/>
      <c r="BN72" s="299"/>
      <c r="BO72" s="299"/>
      <c r="BP72" s="299"/>
      <c r="BQ72" s="299"/>
      <c r="BR72" s="299"/>
      <c r="BS72" s="299"/>
      <c r="BT72" s="299"/>
      <c r="BU72" s="299"/>
      <c r="BV72" s="299"/>
      <c r="BW72" s="299"/>
      <c r="BX72" s="299"/>
      <c r="BY72" s="299"/>
      <c r="BZ72" s="299"/>
      <c r="CA72" s="299"/>
      <c r="CB72" s="299"/>
      <c r="CC72" s="299"/>
      <c r="CD72" s="299"/>
      <c r="CE72" s="299"/>
      <c r="CF72" s="299"/>
      <c r="CG72" s="299"/>
      <c r="CH72" s="299"/>
      <c r="CI72" s="299"/>
      <c r="CJ72" s="299"/>
      <c r="CK72" s="299"/>
      <c r="CL72" s="299"/>
      <c r="CM72" s="299"/>
      <c r="CN72" s="299"/>
      <c r="CO72" s="299"/>
      <c r="CP72" s="299"/>
      <c r="CQ72" s="299"/>
      <c r="CR72" s="299"/>
      <c r="CS72" s="299"/>
      <c r="CT72" s="299"/>
      <c r="CU72" s="299"/>
      <c r="CV72" s="299"/>
      <c r="CW72" s="299"/>
      <c r="CX72" s="299"/>
      <c r="CY72" s="299"/>
      <c r="CZ72" s="299"/>
      <c r="DA72" s="299"/>
      <c r="DB72" s="299"/>
      <c r="DC72" s="299"/>
      <c r="DD72" s="299"/>
      <c r="DE72" s="299"/>
      <c r="DF72" s="299"/>
      <c r="DG72" s="299"/>
      <c r="DH72" s="299"/>
      <c r="DI72" s="299"/>
      <c r="DJ72" s="299"/>
      <c r="DK72" s="299"/>
      <c r="DL72" s="299"/>
      <c r="DM72" s="299"/>
      <c r="DN72" s="299"/>
      <c r="DO72" s="299"/>
      <c r="DP72" s="299"/>
      <c r="DQ72" s="299"/>
      <c r="DR72" s="299"/>
      <c r="DS72" s="299"/>
      <c r="DT72" s="299"/>
      <c r="DU72" s="299"/>
      <c r="DV72" s="299"/>
      <c r="DW72" s="299"/>
      <c r="DX72" s="299"/>
      <c r="DY72" s="299"/>
      <c r="DZ72" s="299"/>
      <c r="EA72" s="299"/>
      <c r="EB72" s="299"/>
      <c r="EC72" s="299"/>
      <c r="ED72" s="299"/>
      <c r="EE72" s="299"/>
      <c r="EF72" s="299"/>
      <c r="EG72" s="299"/>
      <c r="EH72" s="299"/>
      <c r="EI72" s="299"/>
      <c r="EJ72" s="299"/>
      <c r="EK72" s="299"/>
      <c r="EL72" s="299"/>
      <c r="EM72" s="299"/>
      <c r="EN72" s="299"/>
    </row>
    <row r="73" spans="1:144" ht="18" customHeight="1" x14ac:dyDescent="0.25">
      <c r="A73" s="515" t="s">
        <v>29</v>
      </c>
      <c r="B73" s="303" t="s">
        <v>32</v>
      </c>
      <c r="C73" s="917">
        <v>0</v>
      </c>
      <c r="D73" s="482"/>
      <c r="L73" s="299"/>
      <c r="M73" s="299"/>
      <c r="N73" s="299"/>
      <c r="O73" s="299"/>
      <c r="P73" s="299"/>
      <c r="Q73" s="299"/>
      <c r="R73" s="299"/>
      <c r="S73" s="299"/>
      <c r="T73" s="299"/>
      <c r="U73" s="299"/>
      <c r="V73" s="299"/>
      <c r="W73" s="299"/>
      <c r="X73" s="299"/>
      <c r="Y73" s="299"/>
      <c r="Z73" s="299"/>
      <c r="AA73" s="299"/>
      <c r="AB73" s="299"/>
      <c r="AC73" s="299"/>
      <c r="AD73" s="299"/>
      <c r="AE73" s="299"/>
      <c r="AF73" s="299"/>
      <c r="AG73" s="299"/>
      <c r="AH73" s="299"/>
      <c r="AI73" s="299"/>
      <c r="AJ73" s="299"/>
      <c r="AK73" s="299"/>
      <c r="AL73" s="299"/>
      <c r="AM73" s="299"/>
      <c r="AN73" s="299"/>
      <c r="AO73" s="299"/>
      <c r="AP73" s="299"/>
      <c r="AQ73" s="299"/>
      <c r="AR73" s="299"/>
      <c r="AS73" s="299"/>
      <c r="AT73" s="299"/>
      <c r="AU73" s="299"/>
      <c r="AV73" s="299"/>
      <c r="AW73" s="299"/>
      <c r="AX73" s="299"/>
      <c r="AY73" s="299"/>
      <c r="AZ73" s="299"/>
      <c r="BA73" s="299"/>
      <c r="BB73" s="299"/>
      <c r="BC73" s="299"/>
      <c r="BD73" s="299"/>
      <c r="BE73" s="299"/>
      <c r="BF73" s="299"/>
      <c r="BG73" s="299"/>
      <c r="BH73" s="299"/>
      <c r="BI73" s="299"/>
      <c r="BJ73" s="299"/>
      <c r="BK73" s="299"/>
      <c r="BL73" s="299"/>
      <c r="BM73" s="299"/>
      <c r="BN73" s="299"/>
      <c r="BO73" s="299"/>
      <c r="BP73" s="299"/>
      <c r="BQ73" s="299"/>
      <c r="BR73" s="299"/>
      <c r="BS73" s="299"/>
      <c r="BT73" s="299"/>
      <c r="BU73" s="299"/>
      <c r="BV73" s="299"/>
      <c r="BW73" s="299"/>
      <c r="BX73" s="299"/>
      <c r="BY73" s="299"/>
      <c r="BZ73" s="299"/>
      <c r="CA73" s="299"/>
      <c r="CB73" s="299"/>
      <c r="CC73" s="299"/>
      <c r="CD73" s="299"/>
      <c r="CE73" s="299"/>
      <c r="CF73" s="299"/>
      <c r="CG73" s="299"/>
      <c r="CH73" s="299"/>
      <c r="CI73" s="299"/>
      <c r="CJ73" s="299"/>
      <c r="CK73" s="299"/>
      <c r="CL73" s="299"/>
      <c r="CM73" s="299"/>
      <c r="CN73" s="299"/>
      <c r="CO73" s="299"/>
      <c r="CP73" s="299"/>
      <c r="CQ73" s="299"/>
      <c r="CR73" s="299"/>
      <c r="CS73" s="299"/>
      <c r="CT73" s="299"/>
      <c r="CU73" s="299"/>
      <c r="CV73" s="299"/>
      <c r="CW73" s="299"/>
      <c r="CX73" s="299"/>
      <c r="CY73" s="299"/>
      <c r="CZ73" s="299"/>
      <c r="DA73" s="299"/>
      <c r="DB73" s="299"/>
      <c r="DC73" s="299"/>
      <c r="DD73" s="299"/>
      <c r="DE73" s="299"/>
      <c r="DF73" s="299"/>
      <c r="DG73" s="299"/>
      <c r="DH73" s="299"/>
      <c r="DI73" s="299"/>
      <c r="DJ73" s="299"/>
      <c r="DK73" s="299"/>
      <c r="DL73" s="299"/>
      <c r="DM73" s="299"/>
      <c r="DN73" s="299"/>
      <c r="DO73" s="299"/>
      <c r="DP73" s="299"/>
      <c r="DQ73" s="299"/>
      <c r="DR73" s="299"/>
      <c r="DS73" s="299"/>
      <c r="DT73" s="299"/>
      <c r="DU73" s="299"/>
      <c r="DV73" s="299"/>
      <c r="DW73" s="299"/>
      <c r="DX73" s="299"/>
      <c r="DY73" s="299"/>
      <c r="DZ73" s="299"/>
      <c r="EA73" s="299"/>
      <c r="EB73" s="299"/>
      <c r="EC73" s="299"/>
      <c r="ED73" s="299"/>
      <c r="EE73" s="299"/>
      <c r="EF73" s="299"/>
      <c r="EG73" s="299"/>
      <c r="EH73" s="299"/>
      <c r="EI73" s="299"/>
      <c r="EJ73" s="299"/>
      <c r="EK73" s="299"/>
      <c r="EL73" s="299"/>
      <c r="EM73" s="299"/>
      <c r="EN73" s="299"/>
    </row>
    <row r="74" spans="1:144" ht="18" customHeight="1" x14ac:dyDescent="0.25">
      <c r="B74" s="303" t="s">
        <v>31</v>
      </c>
      <c r="C74" s="917">
        <v>0</v>
      </c>
      <c r="D74" s="963" t="s">
        <v>812</v>
      </c>
      <c r="E74" s="964"/>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299"/>
      <c r="BD74" s="299"/>
      <c r="BE74" s="299"/>
      <c r="BF74" s="299"/>
      <c r="BG74" s="299"/>
      <c r="BH74" s="299"/>
      <c r="BI74" s="299"/>
      <c r="BJ74" s="299"/>
      <c r="BK74" s="299"/>
      <c r="BL74" s="299"/>
      <c r="BM74" s="299"/>
      <c r="BN74" s="299"/>
      <c r="BO74" s="299"/>
      <c r="BP74" s="299"/>
      <c r="BQ74" s="299"/>
      <c r="BR74" s="299"/>
      <c r="BS74" s="299"/>
      <c r="BT74" s="299"/>
      <c r="BU74" s="299"/>
      <c r="BV74" s="299"/>
      <c r="BW74" s="299"/>
      <c r="BX74" s="299"/>
      <c r="BY74" s="299"/>
      <c r="BZ74" s="299"/>
      <c r="CA74" s="299"/>
      <c r="CB74" s="299"/>
      <c r="CC74" s="299"/>
      <c r="CD74" s="299"/>
      <c r="CE74" s="299"/>
      <c r="CF74" s="299"/>
      <c r="CG74" s="299"/>
      <c r="CH74" s="299"/>
      <c r="CI74" s="299"/>
      <c r="CJ74" s="299"/>
      <c r="CK74" s="299"/>
      <c r="CL74" s="299"/>
      <c r="CM74" s="299"/>
      <c r="CN74" s="299"/>
      <c r="CO74" s="299"/>
      <c r="CP74" s="299"/>
      <c r="CQ74" s="299"/>
      <c r="CR74" s="299"/>
      <c r="CS74" s="299"/>
      <c r="CT74" s="299"/>
      <c r="CU74" s="299"/>
      <c r="CV74" s="299"/>
      <c r="CW74" s="299"/>
      <c r="CX74" s="299"/>
      <c r="CY74" s="299"/>
      <c r="CZ74" s="299"/>
      <c r="DA74" s="299"/>
      <c r="DB74" s="299"/>
      <c r="DC74" s="299"/>
      <c r="DD74" s="299"/>
      <c r="DE74" s="299"/>
      <c r="DF74" s="299"/>
      <c r="DG74" s="299"/>
      <c r="DH74" s="299"/>
      <c r="DI74" s="299"/>
      <c r="DJ74" s="299"/>
      <c r="DK74" s="299"/>
      <c r="DL74" s="299"/>
      <c r="DM74" s="299"/>
      <c r="DN74" s="299"/>
      <c r="DO74" s="299"/>
      <c r="DP74" s="299"/>
      <c r="DQ74" s="299"/>
      <c r="DR74" s="299"/>
      <c r="DS74" s="299"/>
      <c r="DT74" s="299"/>
      <c r="DU74" s="299"/>
      <c r="DV74" s="299"/>
      <c r="DW74" s="299"/>
      <c r="DX74" s="299"/>
      <c r="DY74" s="299"/>
      <c r="DZ74" s="299"/>
      <c r="EA74" s="299"/>
      <c r="EB74" s="299"/>
      <c r="EC74" s="299"/>
      <c r="ED74" s="299"/>
      <c r="EE74" s="299"/>
      <c r="EF74" s="299"/>
      <c r="EG74" s="299"/>
      <c r="EH74" s="299"/>
      <c r="EI74" s="299"/>
      <c r="EJ74" s="299"/>
      <c r="EK74" s="299"/>
      <c r="EL74" s="299"/>
      <c r="EM74" s="299"/>
      <c r="EN74" s="299"/>
    </row>
    <row r="75" spans="1:144" ht="18" customHeight="1" x14ac:dyDescent="0.25">
      <c r="B75" s="303" t="s">
        <v>682</v>
      </c>
      <c r="C75" s="918">
        <v>0</v>
      </c>
      <c r="D75" s="963"/>
      <c r="E75" s="964"/>
      <c r="L75" s="299"/>
      <c r="M75" s="299"/>
      <c r="N75" s="299"/>
      <c r="O75" s="299"/>
      <c r="P75" s="299"/>
      <c r="Q75" s="299"/>
      <c r="R75" s="299"/>
      <c r="S75" s="299"/>
      <c r="T75" s="299"/>
      <c r="U75" s="299"/>
      <c r="V75" s="299"/>
      <c r="W75" s="299"/>
      <c r="X75" s="299"/>
      <c r="Y75" s="299"/>
      <c r="Z75" s="299"/>
      <c r="AA75" s="299"/>
      <c r="AB75" s="299"/>
      <c r="AC75" s="299"/>
      <c r="AD75" s="299"/>
      <c r="AE75" s="299"/>
      <c r="AF75" s="299"/>
      <c r="AG75" s="299"/>
      <c r="AH75" s="299"/>
      <c r="AI75" s="299"/>
      <c r="AJ75" s="299"/>
      <c r="AK75" s="299"/>
      <c r="AL75" s="299"/>
      <c r="AM75" s="299"/>
      <c r="AN75" s="299"/>
      <c r="AO75" s="299"/>
      <c r="AP75" s="299"/>
      <c r="AQ75" s="299"/>
      <c r="AR75" s="299"/>
      <c r="AS75" s="299"/>
      <c r="AT75" s="299"/>
      <c r="AU75" s="299"/>
      <c r="AV75" s="299"/>
      <c r="AW75" s="299"/>
      <c r="AX75" s="299"/>
      <c r="AY75" s="299"/>
      <c r="AZ75" s="299"/>
      <c r="BA75" s="299"/>
      <c r="BB75" s="299"/>
      <c r="BC75" s="299"/>
      <c r="BD75" s="299"/>
      <c r="BE75" s="299"/>
      <c r="BF75" s="299"/>
      <c r="BG75" s="299"/>
      <c r="BH75" s="299"/>
      <c r="BI75" s="299"/>
      <c r="BJ75" s="299"/>
      <c r="BK75" s="299"/>
      <c r="BL75" s="299"/>
      <c r="BM75" s="299"/>
      <c r="BN75" s="299"/>
      <c r="BO75" s="299"/>
      <c r="BP75" s="299"/>
      <c r="BQ75" s="299"/>
      <c r="BR75" s="299"/>
      <c r="BS75" s="299"/>
      <c r="BT75" s="299"/>
      <c r="BU75" s="299"/>
      <c r="BV75" s="299"/>
      <c r="BW75" s="299"/>
      <c r="BX75" s="299"/>
      <c r="BY75" s="299"/>
      <c r="BZ75" s="299"/>
      <c r="CA75" s="299"/>
      <c r="CB75" s="299"/>
      <c r="CC75" s="299"/>
      <c r="CD75" s="299"/>
      <c r="CE75" s="299"/>
      <c r="CF75" s="299"/>
      <c r="CG75" s="299"/>
      <c r="CH75" s="299"/>
      <c r="CI75" s="299"/>
      <c r="CJ75" s="299"/>
      <c r="CK75" s="299"/>
      <c r="CL75" s="299"/>
      <c r="CM75" s="299"/>
      <c r="CN75" s="299"/>
      <c r="CO75" s="299"/>
      <c r="CP75" s="299"/>
      <c r="CQ75" s="299"/>
      <c r="CR75" s="299"/>
      <c r="CS75" s="299"/>
      <c r="CT75" s="299"/>
      <c r="CU75" s="299"/>
      <c r="CV75" s="299"/>
      <c r="CW75" s="299"/>
      <c r="CX75" s="299"/>
      <c r="CY75" s="299"/>
      <c r="CZ75" s="299"/>
      <c r="DA75" s="299"/>
      <c r="DB75" s="299"/>
      <c r="DC75" s="299"/>
      <c r="DD75" s="299"/>
      <c r="DE75" s="299"/>
      <c r="DF75" s="299"/>
      <c r="DG75" s="299"/>
      <c r="DH75" s="299"/>
      <c r="DI75" s="299"/>
      <c r="DJ75" s="299"/>
      <c r="DK75" s="299"/>
      <c r="DL75" s="299"/>
      <c r="DM75" s="299"/>
      <c r="DN75" s="299"/>
      <c r="DO75" s="299"/>
      <c r="DP75" s="299"/>
      <c r="DQ75" s="299"/>
      <c r="DR75" s="299"/>
      <c r="DS75" s="299"/>
      <c r="DT75" s="299"/>
      <c r="DU75" s="299"/>
      <c r="DV75" s="299"/>
      <c r="DW75" s="299"/>
      <c r="DX75" s="299"/>
      <c r="DY75" s="299"/>
      <c r="DZ75" s="299"/>
      <c r="EA75" s="299"/>
      <c r="EB75" s="299"/>
      <c r="EC75" s="299"/>
      <c r="ED75" s="299"/>
      <c r="EE75" s="299"/>
      <c r="EF75" s="299"/>
      <c r="EG75" s="299"/>
      <c r="EH75" s="299"/>
      <c r="EI75" s="299"/>
      <c r="EJ75" s="299"/>
      <c r="EK75" s="299"/>
      <c r="EL75" s="299"/>
      <c r="EM75" s="299"/>
      <c r="EN75" s="299"/>
    </row>
    <row r="76" spans="1:144" ht="18" customHeight="1" x14ac:dyDescent="0.25">
      <c r="B76" s="401" t="s">
        <v>30</v>
      </c>
      <c r="C76" s="913">
        <v>0</v>
      </c>
      <c r="D76" s="482"/>
      <c r="L76" s="299"/>
      <c r="M76" s="299"/>
      <c r="N76" s="299"/>
      <c r="O76" s="299"/>
      <c r="P76" s="299"/>
      <c r="Q76" s="299"/>
      <c r="R76" s="299"/>
      <c r="S76" s="299"/>
      <c r="T76" s="299"/>
      <c r="U76" s="299"/>
      <c r="V76" s="299"/>
      <c r="W76" s="299"/>
      <c r="X76" s="299"/>
      <c r="Y76" s="299"/>
      <c r="Z76" s="299"/>
      <c r="AA76" s="299"/>
      <c r="AB76" s="299"/>
      <c r="AC76" s="299"/>
      <c r="AD76" s="299"/>
      <c r="AE76" s="299"/>
      <c r="AF76" s="299"/>
      <c r="AG76" s="299"/>
      <c r="AH76" s="299"/>
      <c r="AI76" s="299"/>
      <c r="AJ76" s="299"/>
      <c r="AK76" s="299"/>
      <c r="AL76" s="299"/>
      <c r="AM76" s="299"/>
      <c r="AN76" s="299"/>
      <c r="AO76" s="299"/>
      <c r="AP76" s="299"/>
      <c r="AQ76" s="299"/>
      <c r="AR76" s="299"/>
      <c r="AS76" s="299"/>
      <c r="AT76" s="299"/>
      <c r="AU76" s="299"/>
      <c r="AV76" s="299"/>
      <c r="AW76" s="299"/>
      <c r="AX76" s="299"/>
      <c r="AY76" s="299"/>
      <c r="AZ76" s="299"/>
      <c r="BA76" s="299"/>
      <c r="BB76" s="299"/>
      <c r="BC76" s="299"/>
      <c r="BD76" s="299"/>
      <c r="BE76" s="299"/>
      <c r="BF76" s="299"/>
      <c r="BG76" s="299"/>
      <c r="BH76" s="299"/>
      <c r="BI76" s="299"/>
      <c r="BJ76" s="299"/>
      <c r="BK76" s="299"/>
      <c r="BL76" s="299"/>
      <c r="BM76" s="299"/>
      <c r="BN76" s="299"/>
      <c r="BO76" s="299"/>
      <c r="BP76" s="299"/>
      <c r="BQ76" s="299"/>
      <c r="BR76" s="299"/>
      <c r="BS76" s="299"/>
      <c r="BT76" s="299"/>
      <c r="BU76" s="299"/>
      <c r="BV76" s="299"/>
      <c r="BW76" s="299"/>
      <c r="BX76" s="299"/>
      <c r="BY76" s="299"/>
      <c r="BZ76" s="299"/>
      <c r="CA76" s="299"/>
      <c r="CB76" s="299"/>
      <c r="CC76" s="299"/>
      <c r="CD76" s="299"/>
      <c r="CE76" s="299"/>
      <c r="CF76" s="299"/>
      <c r="CG76" s="299"/>
      <c r="CH76" s="299"/>
      <c r="CI76" s="299"/>
      <c r="CJ76" s="299"/>
      <c r="CK76" s="299"/>
      <c r="CL76" s="299"/>
      <c r="CM76" s="299"/>
      <c r="CN76" s="299"/>
      <c r="CO76" s="299"/>
      <c r="CP76" s="299"/>
      <c r="CQ76" s="299"/>
      <c r="CR76" s="299"/>
      <c r="CS76" s="299"/>
      <c r="CT76" s="299"/>
      <c r="CU76" s="299"/>
      <c r="CV76" s="299"/>
      <c r="CW76" s="299"/>
      <c r="CX76" s="299"/>
      <c r="CY76" s="299"/>
      <c r="CZ76" s="299"/>
      <c r="DA76" s="299"/>
      <c r="DB76" s="299"/>
      <c r="DC76" s="299"/>
      <c r="DD76" s="299"/>
      <c r="DE76" s="299"/>
      <c r="DF76" s="299"/>
      <c r="DG76" s="299"/>
      <c r="DH76" s="299"/>
      <c r="DI76" s="299"/>
      <c r="DJ76" s="299"/>
      <c r="DK76" s="299"/>
      <c r="DL76" s="299"/>
      <c r="DM76" s="299"/>
      <c r="DN76" s="299"/>
      <c r="DO76" s="299"/>
      <c r="DP76" s="299"/>
      <c r="DQ76" s="299"/>
      <c r="DR76" s="299"/>
      <c r="DS76" s="299"/>
      <c r="DT76" s="299"/>
      <c r="DU76" s="299"/>
      <c r="DV76" s="299"/>
      <c r="DW76" s="299"/>
      <c r="DX76" s="299"/>
      <c r="DY76" s="299"/>
      <c r="DZ76" s="299"/>
      <c r="EA76" s="299"/>
      <c r="EB76" s="299"/>
      <c r="EC76" s="299"/>
      <c r="ED76" s="299"/>
      <c r="EE76" s="299"/>
      <c r="EF76" s="299"/>
      <c r="EG76" s="299"/>
      <c r="EH76" s="299"/>
      <c r="EI76" s="299"/>
      <c r="EJ76" s="299"/>
      <c r="EK76" s="299"/>
      <c r="EL76" s="299"/>
      <c r="EM76" s="299"/>
      <c r="EN76" s="299"/>
    </row>
    <row r="77" spans="1:144" ht="18" customHeight="1" x14ac:dyDescent="0.25">
      <c r="L77" s="299"/>
      <c r="M77" s="299"/>
      <c r="N77" s="299"/>
      <c r="O77" s="299"/>
      <c r="P77" s="299"/>
      <c r="Q77" s="299"/>
      <c r="R77" s="299"/>
      <c r="S77" s="299"/>
      <c r="T77" s="299"/>
      <c r="U77" s="299"/>
      <c r="V77" s="299"/>
      <c r="W77" s="299"/>
      <c r="X77" s="299"/>
      <c r="Y77" s="299"/>
      <c r="Z77" s="299"/>
      <c r="AA77" s="299"/>
      <c r="AB77" s="299"/>
      <c r="AC77" s="299"/>
      <c r="AD77" s="299"/>
      <c r="AE77" s="299"/>
      <c r="AF77" s="299"/>
      <c r="AG77" s="299"/>
      <c r="AH77" s="299"/>
      <c r="AI77" s="299"/>
      <c r="AJ77" s="299"/>
      <c r="AK77" s="299"/>
      <c r="AL77" s="299"/>
      <c r="AM77" s="299"/>
      <c r="AN77" s="299"/>
      <c r="AO77" s="299"/>
      <c r="AP77" s="299"/>
      <c r="AQ77" s="299"/>
      <c r="AR77" s="299"/>
      <c r="AS77" s="299"/>
      <c r="AT77" s="299"/>
      <c r="AU77" s="299"/>
      <c r="AV77" s="299"/>
      <c r="AW77" s="299"/>
      <c r="AX77" s="299"/>
      <c r="AY77" s="299"/>
      <c r="AZ77" s="299"/>
      <c r="BA77" s="299"/>
      <c r="BB77" s="299"/>
      <c r="BC77" s="299"/>
      <c r="BD77" s="299"/>
      <c r="BE77" s="299"/>
      <c r="BF77" s="299"/>
      <c r="BG77" s="299"/>
      <c r="BH77" s="299"/>
      <c r="BI77" s="299"/>
      <c r="BJ77" s="299"/>
      <c r="BK77" s="299"/>
      <c r="BL77" s="299"/>
      <c r="BM77" s="299"/>
      <c r="BN77" s="299"/>
      <c r="BO77" s="299"/>
      <c r="BP77" s="299"/>
      <c r="BQ77" s="299"/>
      <c r="BR77" s="299"/>
      <c r="BS77" s="299"/>
      <c r="BT77" s="299"/>
      <c r="BU77" s="299"/>
      <c r="BV77" s="299"/>
      <c r="BW77" s="299"/>
      <c r="BX77" s="299"/>
      <c r="BY77" s="299"/>
      <c r="BZ77" s="299"/>
      <c r="CA77" s="299"/>
      <c r="CB77" s="299"/>
      <c r="CC77" s="299"/>
      <c r="CD77" s="299"/>
      <c r="CE77" s="299"/>
      <c r="CF77" s="299"/>
      <c r="CG77" s="299"/>
      <c r="CH77" s="299"/>
      <c r="CI77" s="299"/>
      <c r="CJ77" s="299"/>
      <c r="CK77" s="299"/>
      <c r="CL77" s="299"/>
      <c r="CM77" s="299"/>
      <c r="CN77" s="299"/>
      <c r="CO77" s="299"/>
      <c r="CP77" s="299"/>
      <c r="CQ77" s="299"/>
      <c r="CR77" s="299"/>
      <c r="CS77" s="299"/>
      <c r="CT77" s="299"/>
      <c r="CU77" s="299"/>
      <c r="CV77" s="299"/>
      <c r="CW77" s="299"/>
      <c r="CX77" s="299"/>
      <c r="CY77" s="299"/>
      <c r="CZ77" s="299"/>
      <c r="DA77" s="299"/>
      <c r="DB77" s="299"/>
      <c r="DC77" s="299"/>
      <c r="DD77" s="299"/>
      <c r="DE77" s="299"/>
      <c r="DF77" s="299"/>
      <c r="DG77" s="299"/>
      <c r="DH77" s="299"/>
      <c r="DI77" s="299"/>
      <c r="DJ77" s="299"/>
      <c r="DK77" s="299"/>
      <c r="DL77" s="299"/>
      <c r="DM77" s="299"/>
      <c r="DN77" s="299"/>
      <c r="DO77" s="299"/>
      <c r="DP77" s="299"/>
      <c r="DQ77" s="299"/>
      <c r="DR77" s="299"/>
      <c r="DS77" s="299"/>
      <c r="DT77" s="299"/>
      <c r="DU77" s="299"/>
      <c r="DV77" s="299"/>
      <c r="DW77" s="299"/>
      <c r="DX77" s="299"/>
      <c r="DY77" s="299"/>
      <c r="DZ77" s="299"/>
      <c r="EA77" s="299"/>
      <c r="EB77" s="299"/>
      <c r="EC77" s="299"/>
      <c r="ED77" s="299"/>
      <c r="EE77" s="299"/>
      <c r="EF77" s="299"/>
      <c r="EG77" s="299"/>
      <c r="EH77" s="299"/>
      <c r="EI77" s="299"/>
      <c r="EJ77" s="299"/>
      <c r="EK77" s="299"/>
      <c r="EL77" s="299"/>
      <c r="EM77" s="299"/>
      <c r="EN77" s="299"/>
    </row>
    <row r="78" spans="1:144" ht="18" customHeight="1" x14ac:dyDescent="0.25">
      <c r="L78" s="299"/>
      <c r="M78" s="299"/>
      <c r="N78" s="299"/>
      <c r="O78" s="299"/>
      <c r="P78" s="299"/>
      <c r="Q78" s="299"/>
      <c r="R78" s="299"/>
      <c r="S78" s="299"/>
      <c r="T78" s="299"/>
      <c r="U78" s="299"/>
      <c r="V78" s="299"/>
      <c r="W78" s="299"/>
      <c r="X78" s="299"/>
      <c r="Y78" s="299"/>
      <c r="Z78" s="299"/>
      <c r="AA78" s="299"/>
      <c r="AB78" s="299"/>
      <c r="AC78" s="299"/>
      <c r="AD78" s="299"/>
      <c r="AE78" s="299"/>
      <c r="AF78" s="299"/>
      <c r="AG78" s="299"/>
      <c r="AH78" s="299"/>
      <c r="AI78" s="299"/>
      <c r="AJ78" s="299"/>
      <c r="AK78" s="299"/>
      <c r="AL78" s="299"/>
      <c r="AM78" s="299"/>
      <c r="AN78" s="299"/>
      <c r="AO78" s="299"/>
      <c r="AP78" s="299"/>
      <c r="AQ78" s="299"/>
      <c r="AR78" s="299"/>
      <c r="AS78" s="299"/>
      <c r="AT78" s="299"/>
      <c r="AU78" s="299"/>
      <c r="AV78" s="299"/>
      <c r="AW78" s="299"/>
      <c r="AX78" s="299"/>
      <c r="AY78" s="299"/>
      <c r="AZ78" s="299"/>
      <c r="BA78" s="299"/>
      <c r="BB78" s="299"/>
      <c r="BC78" s="299"/>
      <c r="BD78" s="299"/>
      <c r="BE78" s="299"/>
      <c r="BF78" s="299"/>
      <c r="BG78" s="299"/>
      <c r="BH78" s="299"/>
      <c r="BI78" s="299"/>
      <c r="BJ78" s="299"/>
      <c r="BK78" s="299"/>
      <c r="BL78" s="299"/>
      <c r="BM78" s="299"/>
      <c r="BN78" s="299"/>
      <c r="BO78" s="299"/>
      <c r="BP78" s="299"/>
      <c r="BQ78" s="299"/>
      <c r="BR78" s="299"/>
      <c r="BS78" s="299"/>
      <c r="BT78" s="299"/>
      <c r="BU78" s="299"/>
      <c r="BV78" s="299"/>
      <c r="BW78" s="299"/>
      <c r="BX78" s="299"/>
      <c r="BY78" s="299"/>
      <c r="BZ78" s="299"/>
      <c r="CA78" s="299"/>
      <c r="CB78" s="299"/>
      <c r="CC78" s="299"/>
      <c r="CD78" s="299"/>
      <c r="CE78" s="299"/>
      <c r="CF78" s="299"/>
      <c r="CG78" s="299"/>
      <c r="CH78" s="299"/>
      <c r="CI78" s="299"/>
      <c r="CJ78" s="299"/>
      <c r="CK78" s="299"/>
      <c r="CL78" s="299"/>
      <c r="CM78" s="299"/>
      <c r="CN78" s="299"/>
      <c r="CO78" s="299"/>
      <c r="CP78" s="299"/>
      <c r="CQ78" s="299"/>
      <c r="CR78" s="299"/>
      <c r="CS78" s="299"/>
      <c r="CT78" s="299"/>
      <c r="CU78" s="299"/>
      <c r="CV78" s="299"/>
      <c r="CW78" s="299"/>
      <c r="CX78" s="299"/>
      <c r="CY78" s="299"/>
      <c r="CZ78" s="299"/>
      <c r="DA78" s="299"/>
      <c r="DB78" s="299"/>
      <c r="DC78" s="299"/>
      <c r="DD78" s="299"/>
      <c r="DE78" s="299"/>
      <c r="DF78" s="299"/>
      <c r="DG78" s="299"/>
      <c r="DH78" s="299"/>
      <c r="DI78" s="299"/>
      <c r="DJ78" s="299"/>
      <c r="DK78" s="299"/>
      <c r="DL78" s="299"/>
      <c r="DM78" s="299"/>
      <c r="DN78" s="299"/>
      <c r="DO78" s="299"/>
      <c r="DP78" s="299"/>
      <c r="DQ78" s="299"/>
      <c r="DR78" s="299"/>
      <c r="DS78" s="299"/>
      <c r="DT78" s="299"/>
      <c r="DU78" s="299"/>
      <c r="DV78" s="299"/>
      <c r="DW78" s="299"/>
      <c r="DX78" s="299"/>
      <c r="DY78" s="299"/>
      <c r="DZ78" s="299"/>
      <c r="EA78" s="299"/>
      <c r="EB78" s="299"/>
      <c r="EC78" s="299"/>
      <c r="ED78" s="299"/>
      <c r="EE78" s="299"/>
      <c r="EF78" s="299"/>
      <c r="EG78" s="299"/>
      <c r="EH78" s="299"/>
      <c r="EI78" s="299"/>
      <c r="EJ78" s="299"/>
      <c r="EK78" s="299"/>
      <c r="EL78" s="299"/>
      <c r="EM78" s="299"/>
      <c r="EN78" s="299"/>
    </row>
    <row r="79" spans="1:144" ht="18" customHeight="1" x14ac:dyDescent="0.25">
      <c r="A79" s="515" t="s">
        <v>793</v>
      </c>
      <c r="B79" s="629" t="s">
        <v>792</v>
      </c>
      <c r="L79" s="299"/>
      <c r="M79" s="299"/>
      <c r="N79" s="299"/>
      <c r="O79" s="299"/>
      <c r="P79" s="299"/>
      <c r="Q79" s="299"/>
      <c r="R79" s="299"/>
      <c r="S79" s="299"/>
      <c r="T79" s="299"/>
      <c r="U79" s="299"/>
      <c r="V79" s="299"/>
      <c r="W79" s="299"/>
      <c r="X79" s="299"/>
      <c r="Y79" s="299"/>
      <c r="Z79" s="299"/>
      <c r="AA79" s="299"/>
      <c r="AB79" s="299"/>
      <c r="AC79" s="299"/>
      <c r="AD79" s="299"/>
      <c r="AE79" s="299"/>
      <c r="AF79" s="299"/>
      <c r="AG79" s="299"/>
      <c r="AH79" s="299"/>
      <c r="AI79" s="299"/>
      <c r="AJ79" s="299"/>
      <c r="AK79" s="299"/>
      <c r="AL79" s="299"/>
      <c r="AM79" s="299"/>
      <c r="AN79" s="299"/>
      <c r="AO79" s="299"/>
      <c r="AP79" s="299"/>
      <c r="AQ79" s="299"/>
      <c r="AR79" s="299"/>
      <c r="AS79" s="299"/>
      <c r="AT79" s="299"/>
      <c r="AU79" s="299"/>
      <c r="AV79" s="299"/>
      <c r="AW79" s="299"/>
      <c r="AX79" s="299"/>
      <c r="AY79" s="299"/>
      <c r="AZ79" s="299"/>
      <c r="BA79" s="299"/>
      <c r="BB79" s="299"/>
      <c r="BC79" s="299"/>
      <c r="BD79" s="299"/>
      <c r="BE79" s="299"/>
      <c r="BF79" s="299"/>
      <c r="BG79" s="299"/>
      <c r="BH79" s="299"/>
      <c r="BI79" s="299"/>
      <c r="BJ79" s="299"/>
      <c r="BK79" s="299"/>
      <c r="BL79" s="299"/>
      <c r="BM79" s="299"/>
      <c r="BN79" s="299"/>
      <c r="BO79" s="299"/>
      <c r="BP79" s="299"/>
      <c r="BQ79" s="299"/>
      <c r="BR79" s="299"/>
      <c r="BS79" s="299"/>
      <c r="BT79" s="299"/>
      <c r="BU79" s="299"/>
      <c r="BV79" s="299"/>
      <c r="BW79" s="299"/>
      <c r="BX79" s="299"/>
      <c r="BY79" s="299"/>
      <c r="BZ79" s="299"/>
      <c r="CA79" s="299"/>
      <c r="CB79" s="299"/>
      <c r="CC79" s="299"/>
      <c r="CD79" s="299"/>
      <c r="CE79" s="299"/>
      <c r="CF79" s="299"/>
      <c r="CG79" s="299"/>
      <c r="CH79" s="299"/>
      <c r="CI79" s="299"/>
      <c r="CJ79" s="299"/>
      <c r="CK79" s="299"/>
      <c r="CL79" s="299"/>
      <c r="CM79" s="299"/>
      <c r="CN79" s="299"/>
      <c r="CO79" s="299"/>
      <c r="CP79" s="299"/>
      <c r="CQ79" s="299"/>
      <c r="CR79" s="299"/>
      <c r="CS79" s="299"/>
      <c r="CT79" s="299"/>
      <c r="CU79" s="299"/>
      <c r="CV79" s="299"/>
      <c r="CW79" s="299"/>
      <c r="CX79" s="299"/>
      <c r="CY79" s="299"/>
      <c r="CZ79" s="299"/>
      <c r="DA79" s="299"/>
      <c r="DB79" s="299"/>
      <c r="DC79" s="299"/>
      <c r="DD79" s="299"/>
      <c r="DE79" s="299"/>
      <c r="DF79" s="299"/>
      <c r="DG79" s="299"/>
      <c r="DH79" s="299"/>
      <c r="DI79" s="299"/>
      <c r="DJ79" s="299"/>
      <c r="DK79" s="299"/>
      <c r="DL79" s="299"/>
      <c r="DM79" s="299"/>
      <c r="DN79" s="299"/>
      <c r="DO79" s="299"/>
      <c r="DP79" s="299"/>
      <c r="DQ79" s="299"/>
      <c r="DR79" s="299"/>
      <c r="DS79" s="299"/>
      <c r="DT79" s="299"/>
      <c r="DU79" s="299"/>
      <c r="DV79" s="299"/>
      <c r="DW79" s="299"/>
      <c r="DX79" s="299"/>
      <c r="DY79" s="299"/>
      <c r="DZ79" s="299"/>
      <c r="EA79" s="299"/>
      <c r="EB79" s="299"/>
      <c r="EC79" s="299"/>
      <c r="ED79" s="299"/>
      <c r="EE79" s="299"/>
      <c r="EF79" s="299"/>
      <c r="EG79" s="299"/>
      <c r="EH79" s="299"/>
      <c r="EI79" s="299"/>
      <c r="EJ79" s="299"/>
      <c r="EK79" s="299"/>
      <c r="EL79" s="299"/>
      <c r="EM79" s="299"/>
      <c r="EN79" s="299"/>
    </row>
    <row r="80" spans="1:144" ht="18" customHeight="1" x14ac:dyDescent="0.25">
      <c r="A80" s="302" t="s">
        <v>794</v>
      </c>
      <c r="L80" s="299"/>
      <c r="M80" s="299"/>
      <c r="N80" s="299"/>
      <c r="O80" s="299"/>
      <c r="P80" s="299"/>
      <c r="Q80" s="299"/>
      <c r="R80" s="299"/>
      <c r="S80" s="299"/>
      <c r="T80" s="299"/>
      <c r="U80" s="299"/>
      <c r="V80" s="299"/>
      <c r="W80" s="299"/>
      <c r="X80" s="299"/>
      <c r="Y80" s="299"/>
      <c r="Z80" s="299"/>
      <c r="AA80" s="299"/>
      <c r="AB80" s="299"/>
      <c r="AC80" s="299"/>
      <c r="AD80" s="299"/>
      <c r="AE80" s="299"/>
      <c r="AF80" s="299"/>
      <c r="AG80" s="299"/>
      <c r="AH80" s="299"/>
      <c r="AI80" s="299"/>
      <c r="AJ80" s="299"/>
      <c r="AK80" s="299"/>
      <c r="AL80" s="299"/>
      <c r="AM80" s="299"/>
      <c r="AN80" s="299"/>
      <c r="AO80" s="299"/>
      <c r="AP80" s="299"/>
      <c r="AQ80" s="299"/>
      <c r="AR80" s="299"/>
      <c r="AS80" s="299"/>
      <c r="AT80" s="299"/>
      <c r="AU80" s="299"/>
      <c r="AV80" s="299"/>
      <c r="AW80" s="299"/>
      <c r="AX80" s="299"/>
      <c r="AY80" s="299"/>
      <c r="AZ80" s="299"/>
      <c r="BA80" s="299"/>
      <c r="BB80" s="299"/>
      <c r="BC80" s="299"/>
      <c r="BD80" s="299"/>
      <c r="BE80" s="299"/>
      <c r="BF80" s="299"/>
      <c r="BG80" s="299"/>
      <c r="BH80" s="299"/>
      <c r="BI80" s="299"/>
      <c r="BJ80" s="299"/>
      <c r="BK80" s="299"/>
      <c r="BL80" s="299"/>
      <c r="BM80" s="299"/>
      <c r="BN80" s="299"/>
      <c r="BO80" s="299"/>
      <c r="BP80" s="299"/>
      <c r="BQ80" s="299"/>
      <c r="BR80" s="299"/>
      <c r="BS80" s="299"/>
      <c r="BT80" s="299"/>
      <c r="BU80" s="299"/>
      <c r="BV80" s="299"/>
      <c r="BW80" s="299"/>
      <c r="BX80" s="299"/>
      <c r="BY80" s="299"/>
      <c r="BZ80" s="299"/>
      <c r="CA80" s="299"/>
      <c r="CB80" s="299"/>
      <c r="CC80" s="299"/>
      <c r="CD80" s="299"/>
      <c r="CE80" s="299"/>
      <c r="CF80" s="299"/>
      <c r="CG80" s="299"/>
      <c r="CH80" s="299"/>
      <c r="CI80" s="299"/>
      <c r="CJ80" s="299"/>
      <c r="CK80" s="299"/>
      <c r="CL80" s="299"/>
      <c r="CM80" s="299"/>
      <c r="CN80" s="299"/>
      <c r="CO80" s="299"/>
      <c r="CP80" s="299"/>
      <c r="CQ80" s="299"/>
      <c r="CR80" s="299"/>
      <c r="CS80" s="299"/>
      <c r="CT80" s="299"/>
      <c r="CU80" s="299"/>
      <c r="CV80" s="299"/>
      <c r="CW80" s="299"/>
      <c r="CX80" s="299"/>
      <c r="CY80" s="299"/>
      <c r="CZ80" s="299"/>
      <c r="DA80" s="299"/>
      <c r="DB80" s="299"/>
      <c r="DC80" s="299"/>
      <c r="DD80" s="299"/>
      <c r="DE80" s="299"/>
      <c r="DF80" s="299"/>
      <c r="DG80" s="299"/>
      <c r="DH80" s="299"/>
      <c r="DI80" s="299"/>
      <c r="DJ80" s="299"/>
      <c r="DK80" s="299"/>
      <c r="DL80" s="299"/>
      <c r="DM80" s="299"/>
      <c r="DN80" s="299"/>
      <c r="DO80" s="299"/>
      <c r="DP80" s="299"/>
      <c r="DQ80" s="299"/>
      <c r="DR80" s="299"/>
      <c r="DS80" s="299"/>
      <c r="DT80" s="299"/>
      <c r="DU80" s="299"/>
      <c r="DV80" s="299"/>
      <c r="DW80" s="299"/>
      <c r="DX80" s="299"/>
      <c r="DY80" s="299"/>
      <c r="DZ80" s="299"/>
      <c r="EA80" s="299"/>
      <c r="EB80" s="299"/>
      <c r="EC80" s="299"/>
      <c r="ED80" s="299"/>
      <c r="EE80" s="299"/>
      <c r="EF80" s="299"/>
      <c r="EG80" s="299"/>
      <c r="EH80" s="299"/>
      <c r="EI80" s="299"/>
      <c r="EJ80" s="299"/>
      <c r="EK80" s="299"/>
      <c r="EL80" s="299"/>
      <c r="EM80" s="299"/>
      <c r="EN80" s="299"/>
    </row>
    <row r="81" spans="2:144" ht="18" customHeight="1" x14ac:dyDescent="0.25">
      <c r="B81" s="448"/>
      <c r="C81" s="482"/>
      <c r="L81" s="299"/>
      <c r="M81" s="299"/>
      <c r="N81" s="299"/>
      <c r="O81" s="299"/>
      <c r="P81" s="299"/>
      <c r="Q81" s="299"/>
      <c r="R81" s="299"/>
      <c r="S81" s="299"/>
      <c r="T81" s="299"/>
      <c r="U81" s="299"/>
      <c r="V81" s="299"/>
      <c r="W81" s="299"/>
      <c r="X81" s="299"/>
      <c r="Y81" s="299"/>
      <c r="Z81" s="299"/>
      <c r="AA81" s="299"/>
      <c r="AB81" s="299"/>
      <c r="AC81" s="299"/>
      <c r="AD81" s="299"/>
      <c r="AE81" s="299"/>
      <c r="AF81" s="299"/>
      <c r="AG81" s="299"/>
      <c r="AH81" s="299"/>
      <c r="AI81" s="299"/>
      <c r="AJ81" s="299"/>
      <c r="AK81" s="299"/>
      <c r="AL81" s="299"/>
      <c r="AM81" s="299"/>
      <c r="AN81" s="299"/>
      <c r="AO81" s="299"/>
      <c r="AP81" s="299"/>
      <c r="AQ81" s="299"/>
      <c r="AR81" s="299"/>
      <c r="AS81" s="299"/>
      <c r="AT81" s="299"/>
      <c r="AU81" s="299"/>
      <c r="AV81" s="299"/>
      <c r="AW81" s="299"/>
      <c r="AX81" s="299"/>
      <c r="AY81" s="299"/>
      <c r="AZ81" s="299"/>
      <c r="BA81" s="299"/>
      <c r="BB81" s="299"/>
      <c r="BC81" s="299"/>
      <c r="BD81" s="299"/>
      <c r="BE81" s="299"/>
      <c r="BF81" s="299"/>
      <c r="BG81" s="299"/>
      <c r="BH81" s="299"/>
      <c r="BI81" s="299"/>
      <c r="BJ81" s="299"/>
      <c r="BK81" s="299"/>
      <c r="BL81" s="299"/>
      <c r="BM81" s="299"/>
      <c r="BN81" s="299"/>
      <c r="BO81" s="299"/>
      <c r="BP81" s="299"/>
      <c r="BQ81" s="299"/>
      <c r="BR81" s="299"/>
      <c r="BS81" s="299"/>
      <c r="BT81" s="299"/>
      <c r="BU81" s="299"/>
      <c r="BV81" s="299"/>
      <c r="BW81" s="299"/>
      <c r="BX81" s="299"/>
      <c r="BY81" s="299"/>
      <c r="BZ81" s="299"/>
      <c r="CA81" s="299"/>
      <c r="CB81" s="299"/>
      <c r="CC81" s="299"/>
      <c r="CD81" s="299"/>
      <c r="CE81" s="299"/>
      <c r="CF81" s="299"/>
      <c r="CG81" s="299"/>
      <c r="CH81" s="299"/>
      <c r="CI81" s="299"/>
      <c r="CJ81" s="299"/>
      <c r="CK81" s="299"/>
      <c r="CL81" s="299"/>
      <c r="CM81" s="299"/>
      <c r="CN81" s="299"/>
      <c r="CO81" s="299"/>
      <c r="CP81" s="299"/>
      <c r="CQ81" s="299"/>
      <c r="CR81" s="299"/>
      <c r="CS81" s="299"/>
      <c r="CT81" s="299"/>
      <c r="CU81" s="299"/>
      <c r="CV81" s="299"/>
      <c r="CW81" s="299"/>
      <c r="CX81" s="299"/>
      <c r="CY81" s="299"/>
      <c r="CZ81" s="299"/>
      <c r="DA81" s="299"/>
      <c r="DB81" s="299"/>
      <c r="DC81" s="299"/>
      <c r="DD81" s="299"/>
      <c r="DE81" s="299"/>
      <c r="DF81" s="299"/>
      <c r="DG81" s="299"/>
      <c r="DH81" s="299"/>
      <c r="DI81" s="299"/>
      <c r="DJ81" s="299"/>
      <c r="DK81" s="299"/>
      <c r="DL81" s="299"/>
      <c r="DM81" s="299"/>
      <c r="DN81" s="299"/>
      <c r="DO81" s="299"/>
      <c r="DP81" s="299"/>
      <c r="DQ81" s="299"/>
      <c r="DR81" s="299"/>
      <c r="DS81" s="299"/>
      <c r="DT81" s="299"/>
      <c r="DU81" s="299"/>
      <c r="DV81" s="299"/>
      <c r="DW81" s="299"/>
      <c r="DX81" s="299"/>
      <c r="DY81" s="299"/>
      <c r="DZ81" s="299"/>
      <c r="EA81" s="299"/>
      <c r="EB81" s="299"/>
      <c r="EC81" s="299"/>
      <c r="ED81" s="299"/>
      <c r="EE81" s="299"/>
      <c r="EF81" s="299"/>
      <c r="EG81" s="299"/>
      <c r="EH81" s="299"/>
      <c r="EI81" s="299"/>
      <c r="EJ81" s="299"/>
      <c r="EK81" s="299"/>
      <c r="EL81" s="299"/>
      <c r="EM81" s="299"/>
      <c r="EN81" s="299"/>
    </row>
    <row r="82" spans="2:144" ht="18" customHeight="1" x14ac:dyDescent="0.25">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299"/>
      <c r="BR82" s="299"/>
      <c r="BS82" s="299"/>
      <c r="BT82" s="299"/>
      <c r="BU82" s="299"/>
      <c r="BV82" s="299"/>
      <c r="BW82" s="299"/>
      <c r="BX82" s="299"/>
      <c r="BY82" s="299"/>
      <c r="BZ82" s="299"/>
      <c r="CA82" s="299"/>
      <c r="CB82" s="299"/>
      <c r="CC82" s="299"/>
      <c r="CD82" s="299"/>
      <c r="CE82" s="299"/>
      <c r="CF82" s="299"/>
      <c r="CG82" s="299"/>
      <c r="CH82" s="299"/>
      <c r="CI82" s="299"/>
      <c r="CJ82" s="299"/>
      <c r="CK82" s="299"/>
      <c r="CL82" s="299"/>
      <c r="CM82" s="299"/>
      <c r="CN82" s="299"/>
      <c r="CO82" s="299"/>
      <c r="CP82" s="299"/>
      <c r="CQ82" s="299"/>
      <c r="CR82" s="299"/>
      <c r="CS82" s="299"/>
      <c r="CT82" s="299"/>
      <c r="CU82" s="299"/>
      <c r="CV82" s="299"/>
      <c r="CW82" s="299"/>
      <c r="CX82" s="299"/>
      <c r="CY82" s="299"/>
      <c r="CZ82" s="299"/>
      <c r="DA82" s="299"/>
      <c r="DB82" s="299"/>
      <c r="DC82" s="299"/>
      <c r="DD82" s="299"/>
      <c r="DE82" s="299"/>
      <c r="DF82" s="299"/>
      <c r="DG82" s="299"/>
      <c r="DH82" s="299"/>
      <c r="DI82" s="299"/>
      <c r="DJ82" s="299"/>
      <c r="DK82" s="299"/>
      <c r="DL82" s="299"/>
      <c r="DM82" s="299"/>
      <c r="DN82" s="299"/>
      <c r="DO82" s="299"/>
      <c r="DP82" s="299"/>
      <c r="DQ82" s="299"/>
      <c r="DR82" s="299"/>
      <c r="DS82" s="299"/>
      <c r="DT82" s="299"/>
      <c r="DU82" s="299"/>
      <c r="DV82" s="299"/>
      <c r="DW82" s="299"/>
      <c r="DX82" s="299"/>
      <c r="DY82" s="299"/>
      <c r="DZ82" s="299"/>
      <c r="EA82" s="299"/>
      <c r="EB82" s="299"/>
      <c r="EC82" s="299"/>
      <c r="ED82" s="299"/>
      <c r="EE82" s="299"/>
      <c r="EF82" s="299"/>
      <c r="EG82" s="299"/>
      <c r="EH82" s="299"/>
      <c r="EI82" s="299"/>
      <c r="EJ82" s="299"/>
      <c r="EK82" s="299"/>
      <c r="EL82" s="299"/>
      <c r="EM82" s="299"/>
      <c r="EN82" s="299"/>
    </row>
    <row r="83" spans="2:144" x14ac:dyDescent="0.25">
      <c r="L83" s="299"/>
      <c r="M83" s="299"/>
      <c r="N83" s="299"/>
      <c r="O83" s="299"/>
      <c r="P83" s="299"/>
      <c r="Q83" s="299"/>
      <c r="R83" s="299"/>
      <c r="S83" s="299"/>
      <c r="T83" s="299"/>
      <c r="U83" s="299"/>
      <c r="V83" s="299"/>
      <c r="W83" s="299"/>
      <c r="X83" s="299"/>
      <c r="Y83" s="299"/>
      <c r="Z83" s="299"/>
      <c r="AA83" s="299"/>
      <c r="AB83" s="299"/>
      <c r="AC83" s="299"/>
      <c r="AD83" s="299"/>
      <c r="AE83" s="299"/>
      <c r="AF83" s="299"/>
      <c r="AG83" s="299"/>
      <c r="AH83" s="299"/>
      <c r="AI83" s="299"/>
      <c r="AJ83" s="299"/>
      <c r="AK83" s="299"/>
      <c r="AL83" s="299"/>
      <c r="AM83" s="299"/>
      <c r="AN83" s="299"/>
      <c r="AO83" s="299"/>
      <c r="AP83" s="299"/>
      <c r="AQ83" s="299"/>
      <c r="AR83" s="299"/>
      <c r="AS83" s="299"/>
      <c r="AT83" s="299"/>
      <c r="AU83" s="299"/>
      <c r="AV83" s="299"/>
      <c r="AW83" s="299"/>
      <c r="AX83" s="299"/>
      <c r="AY83" s="299"/>
      <c r="AZ83" s="299"/>
      <c r="BA83" s="299"/>
      <c r="BB83" s="299"/>
      <c r="BC83" s="299"/>
      <c r="BD83" s="299"/>
      <c r="BE83" s="299"/>
      <c r="BF83" s="299"/>
      <c r="BG83" s="299"/>
      <c r="BH83" s="299"/>
      <c r="BI83" s="299"/>
      <c r="BJ83" s="299"/>
      <c r="BK83" s="299"/>
      <c r="BL83" s="299"/>
      <c r="BM83" s="299"/>
      <c r="BN83" s="299"/>
      <c r="BO83" s="299"/>
      <c r="BP83" s="299"/>
      <c r="BQ83" s="299"/>
      <c r="BR83" s="299"/>
      <c r="BS83" s="299"/>
      <c r="BT83" s="299"/>
      <c r="BU83" s="299"/>
      <c r="BV83" s="299"/>
      <c r="BW83" s="299"/>
      <c r="BX83" s="299"/>
      <c r="BY83" s="299"/>
      <c r="BZ83" s="299"/>
      <c r="CA83" s="299"/>
      <c r="CB83" s="299"/>
      <c r="CC83" s="299"/>
      <c r="CD83" s="299"/>
      <c r="CE83" s="299"/>
      <c r="CF83" s="299"/>
      <c r="CG83" s="299"/>
      <c r="CH83" s="299"/>
      <c r="CI83" s="299"/>
      <c r="CJ83" s="299"/>
      <c r="CK83" s="299"/>
      <c r="CL83" s="299"/>
      <c r="CM83" s="299"/>
      <c r="CN83" s="299"/>
      <c r="CO83" s="299"/>
      <c r="CP83" s="299"/>
      <c r="CQ83" s="299"/>
      <c r="CR83" s="299"/>
      <c r="CS83" s="299"/>
      <c r="CT83" s="299"/>
      <c r="CU83" s="299"/>
      <c r="CV83" s="299"/>
      <c r="CW83" s="299"/>
      <c r="CX83" s="299"/>
      <c r="CY83" s="299"/>
      <c r="CZ83" s="299"/>
      <c r="DA83" s="299"/>
      <c r="DB83" s="299"/>
      <c r="DC83" s="299"/>
      <c r="DD83" s="299"/>
      <c r="DE83" s="299"/>
      <c r="DF83" s="299"/>
      <c r="DG83" s="299"/>
      <c r="DH83" s="299"/>
      <c r="DI83" s="299"/>
      <c r="DJ83" s="299"/>
      <c r="DK83" s="299"/>
      <c r="DL83" s="299"/>
      <c r="DM83" s="299"/>
      <c r="DN83" s="299"/>
      <c r="DO83" s="299"/>
      <c r="DP83" s="299"/>
      <c r="DQ83" s="299"/>
      <c r="DR83" s="299"/>
      <c r="DS83" s="299"/>
      <c r="DT83" s="299"/>
      <c r="DU83" s="299"/>
      <c r="DV83" s="299"/>
      <c r="DW83" s="299"/>
      <c r="DX83" s="299"/>
      <c r="DY83" s="299"/>
      <c r="DZ83" s="299"/>
      <c r="EA83" s="299"/>
      <c r="EB83" s="299"/>
      <c r="EC83" s="299"/>
      <c r="ED83" s="299"/>
      <c r="EE83" s="299"/>
      <c r="EF83" s="299"/>
      <c r="EG83" s="299"/>
      <c r="EH83" s="299"/>
      <c r="EI83" s="299"/>
      <c r="EJ83" s="299"/>
      <c r="EK83" s="299"/>
      <c r="EL83" s="299"/>
      <c r="EM83" s="299"/>
      <c r="EN83" s="299"/>
    </row>
    <row r="84" spans="2:144" x14ac:dyDescent="0.25">
      <c r="L84" s="299"/>
      <c r="M84" s="299"/>
      <c r="N84" s="299"/>
      <c r="O84" s="299"/>
      <c r="P84" s="299"/>
      <c r="Q84" s="299"/>
      <c r="R84" s="299"/>
      <c r="S84" s="299"/>
      <c r="T84" s="299"/>
      <c r="U84" s="299"/>
      <c r="V84" s="299"/>
      <c r="W84" s="299"/>
      <c r="X84" s="299"/>
      <c r="Y84" s="299"/>
      <c r="Z84" s="299"/>
      <c r="AA84" s="299"/>
      <c r="AB84" s="299"/>
      <c r="AC84" s="299"/>
      <c r="AD84" s="299"/>
      <c r="AE84" s="299"/>
      <c r="AF84" s="299"/>
      <c r="AG84" s="299"/>
      <c r="AH84" s="299"/>
      <c r="AI84" s="299"/>
      <c r="AJ84" s="299"/>
      <c r="AK84" s="299"/>
      <c r="AL84" s="299"/>
      <c r="AM84" s="299"/>
      <c r="AN84" s="299"/>
      <c r="AO84" s="299"/>
      <c r="AP84" s="299"/>
      <c r="AQ84" s="299"/>
      <c r="AR84" s="299"/>
      <c r="AS84" s="299"/>
      <c r="AT84" s="299"/>
      <c r="AU84" s="299"/>
      <c r="AV84" s="299"/>
      <c r="AW84" s="299"/>
      <c r="AX84" s="299"/>
      <c r="AY84" s="299"/>
      <c r="AZ84" s="299"/>
      <c r="BA84" s="299"/>
      <c r="BB84" s="299"/>
      <c r="BC84" s="299"/>
      <c r="BD84" s="299"/>
      <c r="BE84" s="299"/>
      <c r="BF84" s="299"/>
      <c r="BG84" s="299"/>
      <c r="BH84" s="299"/>
      <c r="BI84" s="299"/>
      <c r="BJ84" s="299"/>
      <c r="BK84" s="299"/>
      <c r="BL84" s="299"/>
      <c r="BM84" s="299"/>
      <c r="BN84" s="299"/>
      <c r="BO84" s="299"/>
      <c r="BP84" s="299"/>
      <c r="BQ84" s="299"/>
      <c r="BR84" s="299"/>
      <c r="BS84" s="299"/>
      <c r="BT84" s="299"/>
      <c r="BU84" s="299"/>
      <c r="BV84" s="299"/>
      <c r="BW84" s="299"/>
      <c r="BX84" s="299"/>
      <c r="BY84" s="299"/>
      <c r="BZ84" s="299"/>
      <c r="CA84" s="299"/>
      <c r="CB84" s="299"/>
      <c r="CC84" s="299"/>
      <c r="CD84" s="299"/>
      <c r="CE84" s="299"/>
      <c r="CF84" s="299"/>
      <c r="CG84" s="299"/>
      <c r="CH84" s="299"/>
      <c r="CI84" s="299"/>
      <c r="CJ84" s="299"/>
      <c r="CK84" s="299"/>
      <c r="CL84" s="299"/>
      <c r="CM84" s="299"/>
      <c r="CN84" s="299"/>
      <c r="CO84" s="299"/>
      <c r="CP84" s="299"/>
      <c r="CQ84" s="299"/>
      <c r="CR84" s="299"/>
      <c r="CS84" s="299"/>
      <c r="CT84" s="299"/>
      <c r="CU84" s="299"/>
      <c r="CV84" s="299"/>
      <c r="CW84" s="299"/>
      <c r="CX84" s="299"/>
      <c r="CY84" s="299"/>
      <c r="CZ84" s="299"/>
      <c r="DA84" s="299"/>
      <c r="DB84" s="299"/>
      <c r="DC84" s="299"/>
      <c r="DD84" s="299"/>
      <c r="DE84" s="299"/>
      <c r="DF84" s="299"/>
      <c r="DG84" s="299"/>
      <c r="DH84" s="299"/>
      <c r="DI84" s="299"/>
      <c r="DJ84" s="299"/>
      <c r="DK84" s="299"/>
      <c r="DL84" s="299"/>
      <c r="DM84" s="299"/>
      <c r="DN84" s="299"/>
      <c r="DO84" s="299"/>
      <c r="DP84" s="299"/>
      <c r="DQ84" s="299"/>
      <c r="DR84" s="299"/>
      <c r="DS84" s="299"/>
      <c r="DT84" s="299"/>
      <c r="DU84" s="299"/>
      <c r="DV84" s="299"/>
      <c r="DW84" s="299"/>
      <c r="DX84" s="299"/>
      <c r="DY84" s="299"/>
      <c r="DZ84" s="299"/>
      <c r="EA84" s="299"/>
      <c r="EB84" s="299"/>
      <c r="EC84" s="299"/>
      <c r="ED84" s="299"/>
      <c r="EE84" s="299"/>
      <c r="EF84" s="299"/>
      <c r="EG84" s="299"/>
      <c r="EH84" s="299"/>
      <c r="EI84" s="299"/>
      <c r="EJ84" s="299"/>
      <c r="EK84" s="299"/>
      <c r="EL84" s="299"/>
      <c r="EM84" s="299"/>
      <c r="EN84" s="299"/>
    </row>
    <row r="85" spans="2:144" x14ac:dyDescent="0.25">
      <c r="L85" s="299"/>
      <c r="M85" s="299"/>
      <c r="N85" s="299"/>
      <c r="O85" s="299"/>
      <c r="P85" s="299"/>
      <c r="Q85" s="299"/>
      <c r="R85" s="299"/>
      <c r="S85" s="299"/>
      <c r="T85" s="299"/>
      <c r="U85" s="299"/>
      <c r="V85" s="299"/>
      <c r="W85" s="299"/>
      <c r="X85" s="299"/>
      <c r="Y85" s="299"/>
      <c r="Z85" s="299"/>
      <c r="AA85" s="299"/>
      <c r="AB85" s="299"/>
      <c r="AC85" s="299"/>
      <c r="AD85" s="299"/>
      <c r="AE85" s="299"/>
      <c r="AF85" s="299"/>
      <c r="AG85" s="299"/>
      <c r="AH85" s="299"/>
      <c r="AI85" s="299"/>
      <c r="AJ85" s="299"/>
      <c r="AK85" s="299"/>
      <c r="AL85" s="299"/>
      <c r="AM85" s="299"/>
      <c r="AN85" s="299"/>
      <c r="AO85" s="299"/>
      <c r="AP85" s="299"/>
      <c r="AQ85" s="299"/>
      <c r="AR85" s="299"/>
      <c r="AS85" s="299"/>
      <c r="AT85" s="299"/>
      <c r="AU85" s="299"/>
      <c r="AV85" s="299"/>
      <c r="AW85" s="299"/>
      <c r="AX85" s="299"/>
      <c r="AY85" s="299"/>
      <c r="AZ85" s="299"/>
      <c r="BA85" s="299"/>
      <c r="BB85" s="299"/>
      <c r="BC85" s="299"/>
      <c r="BD85" s="299"/>
      <c r="BE85" s="299"/>
      <c r="BF85" s="299"/>
      <c r="BG85" s="299"/>
      <c r="BH85" s="299"/>
      <c r="BI85" s="299"/>
      <c r="BJ85" s="299"/>
      <c r="BK85" s="299"/>
      <c r="BL85" s="299"/>
      <c r="BM85" s="299"/>
      <c r="BN85" s="299"/>
      <c r="BO85" s="299"/>
      <c r="BP85" s="299"/>
      <c r="BQ85" s="299"/>
      <c r="BR85" s="299"/>
      <c r="BS85" s="299"/>
      <c r="BT85" s="299"/>
      <c r="BU85" s="299"/>
      <c r="BV85" s="299"/>
      <c r="BW85" s="299"/>
      <c r="BX85" s="299"/>
      <c r="BY85" s="299"/>
      <c r="BZ85" s="299"/>
      <c r="CA85" s="299"/>
      <c r="CB85" s="299"/>
      <c r="CC85" s="299"/>
      <c r="CD85" s="299"/>
      <c r="CE85" s="299"/>
      <c r="CF85" s="299"/>
      <c r="CG85" s="299"/>
      <c r="CH85" s="299"/>
      <c r="CI85" s="299"/>
      <c r="CJ85" s="299"/>
      <c r="CK85" s="299"/>
      <c r="CL85" s="299"/>
      <c r="CM85" s="299"/>
      <c r="CN85" s="299"/>
      <c r="CO85" s="299"/>
      <c r="CP85" s="299"/>
      <c r="CQ85" s="299"/>
      <c r="CR85" s="299"/>
      <c r="CS85" s="299"/>
      <c r="CT85" s="299"/>
      <c r="CU85" s="299"/>
      <c r="CV85" s="299"/>
      <c r="CW85" s="299"/>
      <c r="CX85" s="299"/>
      <c r="CY85" s="299"/>
      <c r="CZ85" s="299"/>
      <c r="DA85" s="299"/>
      <c r="DB85" s="299"/>
      <c r="DC85" s="299"/>
      <c r="DD85" s="299"/>
      <c r="DE85" s="299"/>
      <c r="DF85" s="299"/>
      <c r="DG85" s="299"/>
      <c r="DH85" s="299"/>
      <c r="DI85" s="299"/>
      <c r="DJ85" s="299"/>
      <c r="DK85" s="299"/>
      <c r="DL85" s="299"/>
      <c r="DM85" s="299"/>
      <c r="DN85" s="299"/>
      <c r="DO85" s="299"/>
      <c r="DP85" s="299"/>
      <c r="DQ85" s="299"/>
      <c r="DR85" s="299"/>
      <c r="DS85" s="299"/>
      <c r="DT85" s="299"/>
      <c r="DU85" s="299"/>
      <c r="DV85" s="299"/>
      <c r="DW85" s="299"/>
      <c r="DX85" s="299"/>
      <c r="DY85" s="299"/>
      <c r="DZ85" s="299"/>
      <c r="EA85" s="299"/>
      <c r="EB85" s="299"/>
      <c r="EC85" s="299"/>
      <c r="ED85" s="299"/>
      <c r="EE85" s="299"/>
      <c r="EF85" s="299"/>
      <c r="EG85" s="299"/>
      <c r="EH85" s="299"/>
      <c r="EI85" s="299"/>
      <c r="EJ85" s="299"/>
      <c r="EK85" s="299"/>
      <c r="EL85" s="299"/>
      <c r="EM85" s="299"/>
      <c r="EN85" s="299"/>
    </row>
    <row r="86" spans="2:144" x14ac:dyDescent="0.25">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c r="BQ86" s="299"/>
      <c r="BR86" s="299"/>
      <c r="BS86" s="299"/>
      <c r="BT86" s="299"/>
      <c r="BU86" s="299"/>
      <c r="BV86" s="299"/>
      <c r="BW86" s="299"/>
      <c r="BX86" s="299"/>
      <c r="BY86" s="299"/>
      <c r="BZ86" s="299"/>
      <c r="CA86" s="299"/>
      <c r="CB86" s="299"/>
      <c r="CC86" s="299"/>
      <c r="CD86" s="299"/>
      <c r="CE86" s="299"/>
      <c r="CF86" s="299"/>
      <c r="CG86" s="299"/>
      <c r="CH86" s="299"/>
      <c r="CI86" s="299"/>
      <c r="CJ86" s="299"/>
      <c r="CK86" s="299"/>
      <c r="CL86" s="299"/>
      <c r="CM86" s="299"/>
      <c r="CN86" s="299"/>
      <c r="CO86" s="299"/>
      <c r="CP86" s="299"/>
      <c r="CQ86" s="299"/>
      <c r="CR86" s="299"/>
      <c r="CS86" s="299"/>
      <c r="CT86" s="299"/>
      <c r="CU86" s="299"/>
      <c r="CV86" s="299"/>
      <c r="CW86" s="299"/>
      <c r="CX86" s="299"/>
      <c r="CY86" s="299"/>
      <c r="CZ86" s="299"/>
      <c r="DA86" s="299"/>
      <c r="DB86" s="299"/>
      <c r="DC86" s="299"/>
      <c r="DD86" s="299"/>
      <c r="DE86" s="299"/>
      <c r="DF86" s="299"/>
      <c r="DG86" s="299"/>
      <c r="DH86" s="299"/>
      <c r="DI86" s="299"/>
      <c r="DJ86" s="299"/>
      <c r="DK86" s="299"/>
      <c r="DL86" s="299"/>
      <c r="DM86" s="299"/>
      <c r="DN86" s="299"/>
      <c r="DO86" s="299"/>
      <c r="DP86" s="299"/>
      <c r="DQ86" s="299"/>
      <c r="DR86" s="299"/>
      <c r="DS86" s="299"/>
      <c r="DT86" s="299"/>
      <c r="DU86" s="299"/>
      <c r="DV86" s="299"/>
      <c r="DW86" s="299"/>
      <c r="DX86" s="299"/>
      <c r="DY86" s="299"/>
      <c r="DZ86" s="299"/>
      <c r="EA86" s="299"/>
      <c r="EB86" s="299"/>
      <c r="EC86" s="299"/>
      <c r="ED86" s="299"/>
      <c r="EE86" s="299"/>
      <c r="EF86" s="299"/>
      <c r="EG86" s="299"/>
      <c r="EH86" s="299"/>
      <c r="EI86" s="299"/>
      <c r="EJ86" s="299"/>
      <c r="EK86" s="299"/>
      <c r="EL86" s="299"/>
      <c r="EM86" s="299"/>
      <c r="EN86" s="299"/>
    </row>
    <row r="87" spans="2:144" x14ac:dyDescent="0.25">
      <c r="L87" s="299"/>
      <c r="M87" s="299"/>
      <c r="N87" s="299"/>
      <c r="O87" s="299"/>
      <c r="P87" s="299"/>
      <c r="Q87" s="299"/>
      <c r="R87" s="299"/>
      <c r="S87" s="299"/>
      <c r="T87" s="299"/>
      <c r="U87" s="299"/>
      <c r="V87" s="299"/>
      <c r="W87" s="299"/>
      <c r="X87" s="299"/>
      <c r="Y87" s="299"/>
      <c r="Z87" s="299"/>
      <c r="AA87" s="299"/>
      <c r="AB87" s="299"/>
      <c r="AC87" s="299"/>
      <c r="AD87" s="299"/>
      <c r="AE87" s="299"/>
      <c r="AF87" s="299"/>
      <c r="AG87" s="299"/>
      <c r="AH87" s="299"/>
      <c r="AI87" s="299"/>
      <c r="AJ87" s="299"/>
      <c r="AK87" s="299"/>
      <c r="AL87" s="299"/>
      <c r="AM87" s="299"/>
      <c r="AN87" s="299"/>
      <c r="AO87" s="299"/>
      <c r="AP87" s="299"/>
      <c r="AQ87" s="299"/>
      <c r="AR87" s="299"/>
      <c r="AS87" s="299"/>
      <c r="AT87" s="299"/>
      <c r="AU87" s="299"/>
      <c r="AV87" s="299"/>
      <c r="AW87" s="299"/>
      <c r="AX87" s="299"/>
      <c r="AY87" s="299"/>
      <c r="AZ87" s="299"/>
      <c r="BA87" s="299"/>
      <c r="BB87" s="299"/>
      <c r="BC87" s="299"/>
      <c r="BD87" s="299"/>
      <c r="BE87" s="299"/>
      <c r="BF87" s="299"/>
      <c r="BG87" s="299"/>
      <c r="BH87" s="299"/>
      <c r="BI87" s="299"/>
      <c r="BJ87" s="299"/>
      <c r="BK87" s="299"/>
      <c r="BL87" s="299"/>
      <c r="BM87" s="299"/>
      <c r="BN87" s="299"/>
      <c r="BO87" s="299"/>
      <c r="BP87" s="299"/>
      <c r="BQ87" s="299"/>
      <c r="BR87" s="299"/>
      <c r="BS87" s="299"/>
      <c r="BT87" s="299"/>
      <c r="BU87" s="299"/>
      <c r="BV87" s="299"/>
      <c r="BW87" s="299"/>
      <c r="BX87" s="299"/>
      <c r="BY87" s="299"/>
      <c r="BZ87" s="299"/>
      <c r="CA87" s="299"/>
      <c r="CB87" s="299"/>
      <c r="CC87" s="299"/>
      <c r="CD87" s="299"/>
      <c r="CE87" s="299"/>
      <c r="CF87" s="299"/>
      <c r="CG87" s="299"/>
      <c r="CH87" s="299"/>
      <c r="CI87" s="299"/>
      <c r="CJ87" s="299"/>
      <c r="CK87" s="299"/>
      <c r="CL87" s="299"/>
      <c r="CM87" s="299"/>
      <c r="CN87" s="299"/>
      <c r="CO87" s="299"/>
      <c r="CP87" s="299"/>
      <c r="CQ87" s="299"/>
      <c r="CR87" s="299"/>
      <c r="CS87" s="299"/>
      <c r="CT87" s="299"/>
      <c r="CU87" s="299"/>
      <c r="CV87" s="299"/>
      <c r="CW87" s="299"/>
      <c r="CX87" s="299"/>
      <c r="CY87" s="299"/>
      <c r="CZ87" s="299"/>
      <c r="DA87" s="299"/>
      <c r="DB87" s="299"/>
      <c r="DC87" s="299"/>
      <c r="DD87" s="299"/>
      <c r="DE87" s="299"/>
      <c r="DF87" s="299"/>
      <c r="DG87" s="299"/>
      <c r="DH87" s="299"/>
      <c r="DI87" s="299"/>
      <c r="DJ87" s="299"/>
      <c r="DK87" s="299"/>
      <c r="DL87" s="299"/>
      <c r="DM87" s="299"/>
      <c r="DN87" s="299"/>
      <c r="DO87" s="299"/>
      <c r="DP87" s="299"/>
      <c r="DQ87" s="299"/>
      <c r="DR87" s="299"/>
      <c r="DS87" s="299"/>
      <c r="DT87" s="299"/>
      <c r="DU87" s="299"/>
      <c r="DV87" s="299"/>
      <c r="DW87" s="299"/>
      <c r="DX87" s="299"/>
      <c r="DY87" s="299"/>
      <c r="DZ87" s="299"/>
      <c r="EA87" s="299"/>
      <c r="EB87" s="299"/>
      <c r="EC87" s="299"/>
      <c r="ED87" s="299"/>
      <c r="EE87" s="299"/>
      <c r="EF87" s="299"/>
      <c r="EG87" s="299"/>
      <c r="EH87" s="299"/>
      <c r="EI87" s="299"/>
      <c r="EJ87" s="299"/>
      <c r="EK87" s="299"/>
      <c r="EL87" s="299"/>
      <c r="EM87" s="299"/>
      <c r="EN87" s="299"/>
    </row>
    <row r="88" spans="2:144" x14ac:dyDescent="0.25">
      <c r="L88" s="299"/>
      <c r="M88" s="299"/>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299"/>
      <c r="AK88" s="299"/>
      <c r="AL88" s="299"/>
      <c r="AM88" s="299"/>
      <c r="AN88" s="299"/>
      <c r="AO88" s="299"/>
      <c r="AP88" s="299"/>
      <c r="AQ88" s="299"/>
      <c r="AR88" s="299"/>
      <c r="AS88" s="299"/>
      <c r="AT88" s="299"/>
      <c r="AU88" s="299"/>
      <c r="AV88" s="299"/>
      <c r="AW88" s="299"/>
      <c r="AX88" s="299"/>
      <c r="AY88" s="299"/>
      <c r="AZ88" s="299"/>
      <c r="BA88" s="299"/>
      <c r="BB88" s="299"/>
      <c r="BC88" s="299"/>
      <c r="BD88" s="299"/>
      <c r="BE88" s="299"/>
      <c r="BF88" s="299"/>
      <c r="BG88" s="299"/>
      <c r="BH88" s="299"/>
      <c r="BI88" s="299"/>
      <c r="BJ88" s="299"/>
      <c r="BK88" s="299"/>
      <c r="BL88" s="299"/>
      <c r="BM88" s="299"/>
      <c r="BN88" s="299"/>
      <c r="BO88" s="299"/>
      <c r="BP88" s="299"/>
      <c r="BQ88" s="299"/>
      <c r="BR88" s="299"/>
      <c r="BS88" s="299"/>
      <c r="BT88" s="299"/>
      <c r="BU88" s="299"/>
      <c r="BV88" s="299"/>
      <c r="BW88" s="299"/>
      <c r="BX88" s="299"/>
      <c r="BY88" s="299"/>
      <c r="BZ88" s="299"/>
      <c r="CA88" s="299"/>
      <c r="CB88" s="299"/>
      <c r="CC88" s="299"/>
      <c r="CD88" s="299"/>
      <c r="CE88" s="299"/>
      <c r="CF88" s="299"/>
      <c r="CG88" s="299"/>
      <c r="CH88" s="299"/>
      <c r="CI88" s="299"/>
      <c r="CJ88" s="299"/>
      <c r="CK88" s="299"/>
      <c r="CL88" s="299"/>
      <c r="CM88" s="299"/>
      <c r="CN88" s="299"/>
      <c r="CO88" s="299"/>
      <c r="CP88" s="299"/>
      <c r="CQ88" s="299"/>
      <c r="CR88" s="299"/>
      <c r="CS88" s="299"/>
      <c r="CT88" s="299"/>
      <c r="CU88" s="299"/>
      <c r="CV88" s="299"/>
      <c r="CW88" s="299"/>
      <c r="CX88" s="299"/>
      <c r="CY88" s="299"/>
      <c r="CZ88" s="299"/>
      <c r="DA88" s="299"/>
      <c r="DB88" s="299"/>
      <c r="DC88" s="299"/>
      <c r="DD88" s="299"/>
      <c r="DE88" s="299"/>
      <c r="DF88" s="299"/>
      <c r="DG88" s="299"/>
      <c r="DH88" s="299"/>
      <c r="DI88" s="299"/>
      <c r="DJ88" s="299"/>
      <c r="DK88" s="299"/>
      <c r="DL88" s="299"/>
      <c r="DM88" s="299"/>
      <c r="DN88" s="299"/>
      <c r="DO88" s="299"/>
      <c r="DP88" s="299"/>
      <c r="DQ88" s="299"/>
      <c r="DR88" s="299"/>
      <c r="DS88" s="299"/>
      <c r="DT88" s="299"/>
      <c r="DU88" s="299"/>
      <c r="DV88" s="299"/>
      <c r="DW88" s="299"/>
      <c r="DX88" s="299"/>
      <c r="DY88" s="299"/>
      <c r="DZ88" s="299"/>
      <c r="EA88" s="299"/>
      <c r="EB88" s="299"/>
      <c r="EC88" s="299"/>
      <c r="ED88" s="299"/>
      <c r="EE88" s="299"/>
      <c r="EF88" s="299"/>
      <c r="EG88" s="299"/>
      <c r="EH88" s="299"/>
      <c r="EI88" s="299"/>
      <c r="EJ88" s="299"/>
      <c r="EK88" s="299"/>
      <c r="EL88" s="299"/>
      <c r="EM88" s="299"/>
      <c r="EN88" s="299"/>
    </row>
    <row r="89" spans="2:144" x14ac:dyDescent="0.25">
      <c r="L89" s="299"/>
      <c r="M89" s="299"/>
      <c r="N89" s="299"/>
      <c r="O89" s="299"/>
      <c r="P89" s="299"/>
      <c r="Q89" s="299"/>
      <c r="R89" s="299"/>
      <c r="S89" s="299"/>
      <c r="T89" s="299"/>
      <c r="U89" s="299"/>
      <c r="V89" s="299"/>
      <c r="W89" s="299"/>
      <c r="X89" s="299"/>
      <c r="Y89" s="299"/>
      <c r="Z89" s="299"/>
      <c r="AA89" s="299"/>
      <c r="AB89" s="299"/>
      <c r="AC89" s="299"/>
      <c r="AD89" s="299"/>
      <c r="AE89" s="299"/>
      <c r="AF89" s="299"/>
      <c r="AG89" s="299"/>
      <c r="AH89" s="299"/>
      <c r="AI89" s="299"/>
      <c r="AJ89" s="299"/>
      <c r="AK89" s="299"/>
      <c r="AL89" s="299"/>
      <c r="AM89" s="299"/>
      <c r="AN89" s="299"/>
      <c r="AO89" s="299"/>
      <c r="AP89" s="299"/>
      <c r="AQ89" s="299"/>
      <c r="AR89" s="299"/>
      <c r="AS89" s="299"/>
      <c r="AT89" s="299"/>
      <c r="AU89" s="299"/>
      <c r="AV89" s="299"/>
      <c r="AW89" s="299"/>
      <c r="AX89" s="299"/>
      <c r="AY89" s="299"/>
      <c r="AZ89" s="299"/>
      <c r="BA89" s="299"/>
      <c r="BB89" s="299"/>
      <c r="BC89" s="299"/>
      <c r="BD89" s="299"/>
      <c r="BE89" s="299"/>
      <c r="BF89" s="299"/>
      <c r="BG89" s="299"/>
      <c r="BH89" s="299"/>
      <c r="BI89" s="299"/>
      <c r="BJ89" s="299"/>
      <c r="BK89" s="299"/>
      <c r="BL89" s="299"/>
      <c r="BM89" s="299"/>
      <c r="BN89" s="299"/>
      <c r="BO89" s="299"/>
      <c r="BP89" s="299"/>
      <c r="BQ89" s="299"/>
      <c r="BR89" s="299"/>
      <c r="BS89" s="299"/>
      <c r="BT89" s="299"/>
      <c r="BU89" s="299"/>
      <c r="BV89" s="299"/>
      <c r="BW89" s="299"/>
      <c r="BX89" s="299"/>
      <c r="BY89" s="299"/>
      <c r="BZ89" s="299"/>
      <c r="CA89" s="299"/>
      <c r="CB89" s="299"/>
      <c r="CC89" s="299"/>
      <c r="CD89" s="299"/>
      <c r="CE89" s="299"/>
      <c r="CF89" s="299"/>
      <c r="CG89" s="299"/>
      <c r="CH89" s="299"/>
      <c r="CI89" s="299"/>
      <c r="CJ89" s="299"/>
      <c r="CK89" s="299"/>
      <c r="CL89" s="299"/>
      <c r="CM89" s="299"/>
      <c r="CN89" s="299"/>
      <c r="CO89" s="299"/>
      <c r="CP89" s="299"/>
      <c r="CQ89" s="299"/>
      <c r="CR89" s="299"/>
      <c r="CS89" s="299"/>
      <c r="CT89" s="299"/>
      <c r="CU89" s="299"/>
      <c r="CV89" s="299"/>
      <c r="CW89" s="299"/>
      <c r="CX89" s="299"/>
      <c r="CY89" s="299"/>
      <c r="CZ89" s="299"/>
      <c r="DA89" s="299"/>
      <c r="DB89" s="299"/>
      <c r="DC89" s="299"/>
      <c r="DD89" s="299"/>
      <c r="DE89" s="299"/>
      <c r="DF89" s="299"/>
      <c r="DG89" s="299"/>
      <c r="DH89" s="299"/>
      <c r="DI89" s="299"/>
      <c r="DJ89" s="299"/>
      <c r="DK89" s="299"/>
      <c r="DL89" s="299"/>
      <c r="DM89" s="299"/>
      <c r="DN89" s="299"/>
      <c r="DO89" s="299"/>
      <c r="DP89" s="299"/>
      <c r="DQ89" s="299"/>
      <c r="DR89" s="299"/>
      <c r="DS89" s="299"/>
      <c r="DT89" s="299"/>
      <c r="DU89" s="299"/>
      <c r="DV89" s="299"/>
      <c r="DW89" s="299"/>
      <c r="DX89" s="299"/>
      <c r="DY89" s="299"/>
      <c r="DZ89" s="299"/>
      <c r="EA89" s="299"/>
      <c r="EB89" s="299"/>
      <c r="EC89" s="299"/>
      <c r="ED89" s="299"/>
      <c r="EE89" s="299"/>
      <c r="EF89" s="299"/>
      <c r="EG89" s="299"/>
      <c r="EH89" s="299"/>
      <c r="EI89" s="299"/>
      <c r="EJ89" s="299"/>
      <c r="EK89" s="299"/>
      <c r="EL89" s="299"/>
      <c r="EM89" s="299"/>
      <c r="EN89" s="299"/>
    </row>
    <row r="90" spans="2:144" x14ac:dyDescent="0.25">
      <c r="L90" s="299"/>
      <c r="M90" s="299"/>
      <c r="N90" s="299"/>
      <c r="O90" s="299"/>
      <c r="P90" s="299"/>
      <c r="Q90" s="299"/>
      <c r="R90" s="299"/>
      <c r="S90" s="299"/>
      <c r="T90" s="299"/>
      <c r="U90" s="299"/>
      <c r="V90" s="299"/>
      <c r="W90" s="299"/>
      <c r="X90" s="299"/>
      <c r="Y90" s="299"/>
      <c r="Z90" s="299"/>
      <c r="AA90" s="299"/>
      <c r="AB90" s="299"/>
      <c r="AC90" s="299"/>
      <c r="AD90" s="299"/>
      <c r="AE90" s="299"/>
      <c r="AF90" s="299"/>
      <c r="AG90" s="299"/>
      <c r="AH90" s="299"/>
      <c r="AI90" s="299"/>
      <c r="AJ90" s="299"/>
      <c r="AK90" s="299"/>
      <c r="AL90" s="299"/>
      <c r="AM90" s="299"/>
      <c r="AN90" s="299"/>
      <c r="AO90" s="299"/>
      <c r="AP90" s="299"/>
      <c r="AQ90" s="299"/>
      <c r="AR90" s="299"/>
      <c r="AS90" s="299"/>
      <c r="AT90" s="299"/>
      <c r="AU90" s="299"/>
      <c r="AV90" s="299"/>
      <c r="AW90" s="299"/>
      <c r="AX90" s="299"/>
      <c r="AY90" s="299"/>
      <c r="AZ90" s="299"/>
      <c r="BA90" s="299"/>
      <c r="BB90" s="299"/>
      <c r="BC90" s="299"/>
      <c r="BD90" s="299"/>
      <c r="BE90" s="299"/>
      <c r="BF90" s="299"/>
      <c r="BG90" s="299"/>
      <c r="BH90" s="299"/>
      <c r="BI90" s="299"/>
      <c r="BJ90" s="299"/>
      <c r="BK90" s="299"/>
      <c r="BL90" s="299"/>
      <c r="BM90" s="299"/>
      <c r="BN90" s="299"/>
      <c r="BO90" s="299"/>
      <c r="BP90" s="299"/>
      <c r="BQ90" s="299"/>
      <c r="BR90" s="299"/>
      <c r="BS90" s="299"/>
      <c r="BT90" s="299"/>
      <c r="BU90" s="299"/>
      <c r="BV90" s="299"/>
      <c r="BW90" s="299"/>
      <c r="BX90" s="299"/>
      <c r="BY90" s="299"/>
      <c r="BZ90" s="299"/>
      <c r="CA90" s="299"/>
      <c r="CB90" s="299"/>
      <c r="CC90" s="299"/>
      <c r="CD90" s="299"/>
      <c r="CE90" s="299"/>
      <c r="CF90" s="299"/>
      <c r="CG90" s="299"/>
      <c r="CH90" s="299"/>
      <c r="CI90" s="299"/>
      <c r="CJ90" s="299"/>
      <c r="CK90" s="299"/>
      <c r="CL90" s="299"/>
      <c r="CM90" s="299"/>
      <c r="CN90" s="299"/>
      <c r="CO90" s="299"/>
      <c r="CP90" s="299"/>
      <c r="CQ90" s="299"/>
      <c r="CR90" s="299"/>
      <c r="CS90" s="299"/>
      <c r="CT90" s="299"/>
      <c r="CU90" s="299"/>
      <c r="CV90" s="299"/>
      <c r="CW90" s="299"/>
      <c r="CX90" s="299"/>
      <c r="CY90" s="299"/>
      <c r="CZ90" s="299"/>
      <c r="DA90" s="299"/>
      <c r="DB90" s="299"/>
      <c r="DC90" s="299"/>
      <c r="DD90" s="299"/>
      <c r="DE90" s="299"/>
      <c r="DF90" s="299"/>
      <c r="DG90" s="299"/>
      <c r="DH90" s="299"/>
      <c r="DI90" s="299"/>
      <c r="DJ90" s="299"/>
      <c r="DK90" s="299"/>
      <c r="DL90" s="299"/>
      <c r="DM90" s="299"/>
      <c r="DN90" s="299"/>
      <c r="DO90" s="299"/>
      <c r="DP90" s="299"/>
      <c r="DQ90" s="299"/>
      <c r="DR90" s="299"/>
      <c r="DS90" s="299"/>
      <c r="DT90" s="299"/>
      <c r="DU90" s="299"/>
      <c r="DV90" s="299"/>
      <c r="DW90" s="299"/>
      <c r="DX90" s="299"/>
      <c r="DY90" s="299"/>
      <c r="DZ90" s="299"/>
      <c r="EA90" s="299"/>
      <c r="EB90" s="299"/>
      <c r="EC90" s="299"/>
      <c r="ED90" s="299"/>
      <c r="EE90" s="299"/>
      <c r="EF90" s="299"/>
      <c r="EG90" s="299"/>
      <c r="EH90" s="299"/>
      <c r="EI90" s="299"/>
      <c r="EJ90" s="299"/>
      <c r="EK90" s="299"/>
      <c r="EL90" s="299"/>
      <c r="EM90" s="299"/>
      <c r="EN90" s="299"/>
    </row>
    <row r="91" spans="2:144" x14ac:dyDescent="0.25">
      <c r="L91" s="299"/>
      <c r="M91" s="299"/>
      <c r="N91" s="299"/>
      <c r="O91" s="299"/>
      <c r="P91" s="299"/>
      <c r="Q91" s="299"/>
      <c r="R91" s="299"/>
      <c r="S91" s="299"/>
      <c r="T91" s="299"/>
      <c r="U91" s="299"/>
      <c r="V91" s="299"/>
      <c r="W91" s="299"/>
      <c r="X91" s="299"/>
      <c r="Y91" s="299"/>
      <c r="Z91" s="299"/>
      <c r="AA91" s="299"/>
      <c r="AB91" s="299"/>
      <c r="AC91" s="299"/>
      <c r="AD91" s="299"/>
      <c r="AE91" s="299"/>
      <c r="AF91" s="299"/>
      <c r="AG91" s="299"/>
      <c r="AH91" s="299"/>
      <c r="AI91" s="299"/>
      <c r="AJ91" s="299"/>
      <c r="AK91" s="299"/>
      <c r="AL91" s="299"/>
      <c r="AM91" s="299"/>
      <c r="AN91" s="299"/>
      <c r="AO91" s="299"/>
      <c r="AP91" s="299"/>
      <c r="AQ91" s="299"/>
      <c r="AR91" s="299"/>
      <c r="AS91" s="299"/>
      <c r="AT91" s="299"/>
      <c r="AU91" s="299"/>
      <c r="AV91" s="299"/>
      <c r="AW91" s="299"/>
      <c r="AX91" s="299"/>
      <c r="AY91" s="299"/>
      <c r="AZ91" s="299"/>
      <c r="BA91" s="299"/>
      <c r="BB91" s="299"/>
      <c r="BC91" s="299"/>
      <c r="BD91" s="299"/>
      <c r="BE91" s="299"/>
      <c r="BF91" s="299"/>
      <c r="BG91" s="299"/>
      <c r="BH91" s="299"/>
      <c r="BI91" s="299"/>
      <c r="BJ91" s="299"/>
      <c r="BK91" s="299"/>
      <c r="BL91" s="299"/>
      <c r="BM91" s="299"/>
      <c r="BN91" s="299"/>
      <c r="BO91" s="299"/>
      <c r="BP91" s="299"/>
      <c r="BQ91" s="299"/>
      <c r="BR91" s="299"/>
      <c r="BS91" s="299"/>
      <c r="BT91" s="299"/>
      <c r="BU91" s="299"/>
      <c r="BV91" s="299"/>
      <c r="BW91" s="299"/>
      <c r="BX91" s="299"/>
      <c r="BY91" s="299"/>
      <c r="BZ91" s="299"/>
      <c r="CA91" s="299"/>
      <c r="CB91" s="299"/>
      <c r="CC91" s="299"/>
      <c r="CD91" s="299"/>
      <c r="CE91" s="299"/>
      <c r="CF91" s="299"/>
      <c r="CG91" s="299"/>
      <c r="CH91" s="299"/>
      <c r="CI91" s="299"/>
      <c r="CJ91" s="299"/>
      <c r="CK91" s="299"/>
      <c r="CL91" s="299"/>
      <c r="CM91" s="299"/>
      <c r="CN91" s="299"/>
      <c r="CO91" s="299"/>
      <c r="CP91" s="299"/>
      <c r="CQ91" s="299"/>
      <c r="CR91" s="299"/>
      <c r="CS91" s="299"/>
      <c r="CT91" s="299"/>
      <c r="CU91" s="299"/>
      <c r="CV91" s="299"/>
      <c r="CW91" s="299"/>
      <c r="CX91" s="299"/>
      <c r="CY91" s="299"/>
      <c r="CZ91" s="299"/>
      <c r="DA91" s="299"/>
      <c r="DB91" s="299"/>
      <c r="DC91" s="299"/>
      <c r="DD91" s="299"/>
      <c r="DE91" s="299"/>
      <c r="DF91" s="299"/>
      <c r="DG91" s="299"/>
      <c r="DH91" s="299"/>
      <c r="DI91" s="299"/>
      <c r="DJ91" s="299"/>
      <c r="DK91" s="299"/>
      <c r="DL91" s="299"/>
      <c r="DM91" s="299"/>
      <c r="DN91" s="299"/>
      <c r="DO91" s="299"/>
      <c r="DP91" s="299"/>
      <c r="DQ91" s="299"/>
      <c r="DR91" s="299"/>
      <c r="DS91" s="299"/>
      <c r="DT91" s="299"/>
      <c r="DU91" s="299"/>
      <c r="DV91" s="299"/>
      <c r="DW91" s="299"/>
      <c r="DX91" s="299"/>
      <c r="DY91" s="299"/>
      <c r="DZ91" s="299"/>
      <c r="EA91" s="299"/>
      <c r="EB91" s="299"/>
      <c r="EC91" s="299"/>
      <c r="ED91" s="299"/>
      <c r="EE91" s="299"/>
      <c r="EF91" s="299"/>
      <c r="EG91" s="299"/>
      <c r="EH91" s="299"/>
      <c r="EI91" s="299"/>
      <c r="EJ91" s="299"/>
      <c r="EK91" s="299"/>
      <c r="EL91" s="299"/>
      <c r="EM91" s="299"/>
      <c r="EN91" s="299"/>
    </row>
    <row r="92" spans="2:144" x14ac:dyDescent="0.25">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c r="BQ92" s="299"/>
      <c r="BR92" s="299"/>
      <c r="BS92" s="299"/>
      <c r="BT92" s="299"/>
      <c r="BU92" s="299"/>
      <c r="BV92" s="299"/>
      <c r="BW92" s="299"/>
      <c r="BX92" s="299"/>
      <c r="BY92" s="299"/>
      <c r="BZ92" s="299"/>
      <c r="CA92" s="299"/>
      <c r="CB92" s="299"/>
      <c r="CC92" s="299"/>
      <c r="CD92" s="299"/>
      <c r="CE92" s="299"/>
      <c r="CF92" s="299"/>
      <c r="CG92" s="299"/>
      <c r="CH92" s="299"/>
      <c r="CI92" s="299"/>
      <c r="CJ92" s="299"/>
      <c r="CK92" s="299"/>
      <c r="CL92" s="299"/>
      <c r="CM92" s="299"/>
      <c r="CN92" s="299"/>
      <c r="CO92" s="299"/>
      <c r="CP92" s="299"/>
      <c r="CQ92" s="299"/>
      <c r="CR92" s="299"/>
      <c r="CS92" s="299"/>
      <c r="CT92" s="299"/>
      <c r="CU92" s="299"/>
      <c r="CV92" s="299"/>
      <c r="CW92" s="299"/>
      <c r="CX92" s="299"/>
      <c r="CY92" s="299"/>
      <c r="CZ92" s="299"/>
      <c r="DA92" s="299"/>
      <c r="DB92" s="299"/>
      <c r="DC92" s="299"/>
      <c r="DD92" s="299"/>
      <c r="DE92" s="299"/>
      <c r="DF92" s="299"/>
      <c r="DG92" s="299"/>
      <c r="DH92" s="299"/>
      <c r="DI92" s="299"/>
      <c r="DJ92" s="299"/>
      <c r="DK92" s="299"/>
      <c r="DL92" s="299"/>
      <c r="DM92" s="299"/>
      <c r="DN92" s="299"/>
      <c r="DO92" s="299"/>
      <c r="DP92" s="299"/>
      <c r="DQ92" s="299"/>
      <c r="DR92" s="299"/>
      <c r="DS92" s="299"/>
      <c r="DT92" s="299"/>
      <c r="DU92" s="299"/>
      <c r="DV92" s="299"/>
      <c r="DW92" s="299"/>
      <c r="DX92" s="299"/>
      <c r="DY92" s="299"/>
      <c r="DZ92" s="299"/>
      <c r="EA92" s="299"/>
      <c r="EB92" s="299"/>
      <c r="EC92" s="299"/>
      <c r="ED92" s="299"/>
      <c r="EE92" s="299"/>
      <c r="EF92" s="299"/>
      <c r="EG92" s="299"/>
      <c r="EH92" s="299"/>
      <c r="EI92" s="299"/>
      <c r="EJ92" s="299"/>
      <c r="EK92" s="299"/>
      <c r="EL92" s="299"/>
      <c r="EM92" s="299"/>
      <c r="EN92" s="299"/>
    </row>
    <row r="93" spans="2:144" x14ac:dyDescent="0.25">
      <c r="L93" s="299"/>
      <c r="M93" s="299"/>
      <c r="N93" s="299"/>
      <c r="O93" s="299"/>
      <c r="P93" s="299"/>
      <c r="Q93" s="299"/>
      <c r="R93" s="299"/>
      <c r="S93" s="299"/>
      <c r="T93" s="299"/>
      <c r="U93" s="299"/>
      <c r="V93" s="299"/>
      <c r="W93" s="299"/>
      <c r="X93" s="299"/>
      <c r="Y93" s="299"/>
      <c r="Z93" s="299"/>
      <c r="AA93" s="299"/>
      <c r="AB93" s="299"/>
      <c r="AC93" s="299"/>
      <c r="AD93" s="299"/>
      <c r="AE93" s="299"/>
      <c r="AF93" s="299"/>
      <c r="AG93" s="299"/>
      <c r="AH93" s="299"/>
      <c r="AI93" s="299"/>
      <c r="AJ93" s="299"/>
      <c r="AK93" s="299"/>
      <c r="AL93" s="299"/>
      <c r="AM93" s="299"/>
      <c r="AN93" s="299"/>
      <c r="AO93" s="299"/>
      <c r="AP93" s="299"/>
      <c r="AQ93" s="299"/>
      <c r="AR93" s="299"/>
      <c r="AS93" s="299"/>
      <c r="AT93" s="299"/>
      <c r="AU93" s="299"/>
      <c r="AV93" s="299"/>
      <c r="AW93" s="299"/>
      <c r="AX93" s="299"/>
      <c r="AY93" s="299"/>
      <c r="AZ93" s="299"/>
      <c r="BA93" s="299"/>
      <c r="BB93" s="299"/>
      <c r="BC93" s="299"/>
      <c r="BD93" s="299"/>
      <c r="BE93" s="299"/>
      <c r="BF93" s="299"/>
      <c r="BG93" s="299"/>
      <c r="BH93" s="299"/>
      <c r="BI93" s="299"/>
      <c r="BJ93" s="299"/>
      <c r="BK93" s="299"/>
      <c r="BL93" s="299"/>
      <c r="BM93" s="299"/>
      <c r="BN93" s="299"/>
      <c r="BO93" s="299"/>
      <c r="BP93" s="299"/>
      <c r="BQ93" s="299"/>
      <c r="BR93" s="299"/>
      <c r="BS93" s="299"/>
      <c r="BT93" s="299"/>
      <c r="BU93" s="299"/>
      <c r="BV93" s="299"/>
      <c r="BW93" s="299"/>
      <c r="BX93" s="299"/>
      <c r="BY93" s="299"/>
      <c r="BZ93" s="299"/>
      <c r="CA93" s="299"/>
      <c r="CB93" s="299"/>
      <c r="CC93" s="299"/>
      <c r="CD93" s="299"/>
      <c r="CE93" s="299"/>
      <c r="CF93" s="299"/>
      <c r="CG93" s="299"/>
      <c r="CH93" s="299"/>
      <c r="CI93" s="299"/>
      <c r="CJ93" s="299"/>
      <c r="CK93" s="299"/>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row>
    <row r="94" spans="2:144" x14ac:dyDescent="0.25">
      <c r="L94" s="299"/>
      <c r="M94" s="299"/>
      <c r="N94" s="299"/>
      <c r="O94" s="299"/>
      <c r="P94" s="299"/>
      <c r="Q94" s="299"/>
      <c r="R94" s="299"/>
      <c r="S94" s="299"/>
      <c r="T94" s="299"/>
      <c r="U94" s="299"/>
      <c r="V94" s="299"/>
      <c r="W94" s="299"/>
      <c r="X94" s="299"/>
      <c r="Y94" s="299"/>
      <c r="Z94" s="299"/>
      <c r="AA94" s="299"/>
      <c r="AB94" s="299"/>
      <c r="AC94" s="299"/>
      <c r="AD94" s="299"/>
      <c r="AE94" s="299"/>
      <c r="AF94" s="299"/>
      <c r="AG94" s="299"/>
      <c r="AH94" s="299"/>
      <c r="AI94" s="299"/>
      <c r="AJ94" s="299"/>
      <c r="AK94" s="299"/>
      <c r="AL94" s="299"/>
      <c r="AM94" s="299"/>
      <c r="AN94" s="299"/>
      <c r="AO94" s="299"/>
      <c r="AP94" s="299"/>
      <c r="AQ94" s="299"/>
      <c r="AR94" s="299"/>
      <c r="AS94" s="299"/>
      <c r="AT94" s="299"/>
      <c r="AU94" s="299"/>
      <c r="AV94" s="299"/>
      <c r="AW94" s="299"/>
      <c r="AX94" s="299"/>
      <c r="AY94" s="299"/>
      <c r="AZ94" s="299"/>
      <c r="BA94" s="299"/>
      <c r="BB94" s="299"/>
      <c r="BC94" s="299"/>
      <c r="BD94" s="299"/>
      <c r="BE94" s="299"/>
      <c r="BF94" s="299"/>
      <c r="BG94" s="299"/>
      <c r="BH94" s="299"/>
      <c r="BI94" s="299"/>
      <c r="BJ94" s="299"/>
      <c r="BK94" s="299"/>
      <c r="BL94" s="299"/>
      <c r="BM94" s="299"/>
      <c r="BN94" s="299"/>
      <c r="BO94" s="299"/>
      <c r="BP94" s="299"/>
      <c r="BQ94" s="299"/>
      <c r="BR94" s="299"/>
      <c r="BS94" s="299"/>
      <c r="BT94" s="299"/>
      <c r="BU94" s="299"/>
      <c r="BV94" s="299"/>
      <c r="BW94" s="299"/>
      <c r="BX94" s="299"/>
      <c r="BY94" s="299"/>
      <c r="BZ94" s="299"/>
      <c r="CA94" s="299"/>
      <c r="CB94" s="299"/>
      <c r="CC94" s="299"/>
      <c r="CD94" s="299"/>
      <c r="CE94" s="299"/>
      <c r="CF94" s="299"/>
      <c r="CG94" s="299"/>
      <c r="CH94" s="299"/>
      <c r="CI94" s="299"/>
      <c r="CJ94" s="299"/>
      <c r="CK94" s="299"/>
      <c r="CL94" s="299"/>
      <c r="CM94" s="299"/>
      <c r="CN94" s="299"/>
      <c r="CO94" s="299"/>
      <c r="CP94" s="299"/>
      <c r="CQ94" s="299"/>
      <c r="CR94" s="299"/>
      <c r="CS94" s="299"/>
      <c r="CT94" s="299"/>
      <c r="CU94" s="299"/>
      <c r="CV94" s="299"/>
      <c r="CW94" s="299"/>
      <c r="CX94" s="299"/>
      <c r="CY94" s="299"/>
      <c r="CZ94" s="299"/>
      <c r="DA94" s="299"/>
      <c r="DB94" s="299"/>
      <c r="DC94" s="299"/>
      <c r="DD94" s="299"/>
      <c r="DE94" s="299"/>
      <c r="DF94" s="299"/>
      <c r="DG94" s="299"/>
      <c r="DH94" s="299"/>
      <c r="DI94" s="299"/>
      <c r="DJ94" s="299"/>
      <c r="DK94" s="299"/>
      <c r="DL94" s="299"/>
      <c r="DM94" s="299"/>
      <c r="DN94" s="299"/>
      <c r="DO94" s="299"/>
      <c r="DP94" s="299"/>
      <c r="DQ94" s="299"/>
      <c r="DR94" s="299"/>
      <c r="DS94" s="299"/>
      <c r="DT94" s="299"/>
      <c r="DU94" s="299"/>
      <c r="DV94" s="299"/>
      <c r="DW94" s="299"/>
      <c r="DX94" s="299"/>
      <c r="DY94" s="299"/>
      <c r="DZ94" s="299"/>
      <c r="EA94" s="299"/>
      <c r="EB94" s="299"/>
      <c r="EC94" s="299"/>
      <c r="ED94" s="299"/>
      <c r="EE94" s="299"/>
      <c r="EF94" s="299"/>
      <c r="EG94" s="299"/>
      <c r="EH94" s="299"/>
      <c r="EI94" s="299"/>
      <c r="EJ94" s="299"/>
      <c r="EK94" s="299"/>
      <c r="EL94" s="299"/>
      <c r="EM94" s="299"/>
      <c r="EN94" s="299"/>
    </row>
    <row r="95" spans="2:144" x14ac:dyDescent="0.25">
      <c r="L95" s="299"/>
      <c r="M95" s="299"/>
      <c r="N95" s="299"/>
      <c r="O95" s="299"/>
      <c r="P95" s="299"/>
      <c r="Q95" s="299"/>
      <c r="R95" s="299"/>
      <c r="S95" s="299"/>
      <c r="T95" s="299"/>
      <c r="U95" s="299"/>
      <c r="V95" s="299"/>
      <c r="W95" s="299"/>
      <c r="X95" s="299"/>
      <c r="Y95" s="299"/>
      <c r="Z95" s="299"/>
      <c r="AA95" s="299"/>
      <c r="AB95" s="299"/>
      <c r="AC95" s="299"/>
      <c r="AD95" s="299"/>
      <c r="AE95" s="299"/>
      <c r="AF95" s="299"/>
      <c r="AG95" s="299"/>
      <c r="AH95" s="299"/>
      <c r="AI95" s="299"/>
      <c r="AJ95" s="299"/>
      <c r="AK95" s="299"/>
      <c r="AL95" s="299"/>
      <c r="AM95" s="299"/>
      <c r="AN95" s="299"/>
      <c r="AO95" s="299"/>
      <c r="AP95" s="299"/>
      <c r="AQ95" s="299"/>
      <c r="AR95" s="299"/>
      <c r="AS95" s="299"/>
      <c r="AT95" s="299"/>
      <c r="AU95" s="299"/>
      <c r="AV95" s="299"/>
      <c r="AW95" s="299"/>
      <c r="AX95" s="299"/>
      <c r="AY95" s="299"/>
      <c r="AZ95" s="299"/>
      <c r="BA95" s="299"/>
      <c r="BB95" s="299"/>
      <c r="BC95" s="299"/>
      <c r="BD95" s="299"/>
      <c r="BE95" s="299"/>
      <c r="BF95" s="299"/>
      <c r="BG95" s="299"/>
      <c r="BH95" s="299"/>
      <c r="BI95" s="299"/>
      <c r="BJ95" s="299"/>
      <c r="BK95" s="299"/>
      <c r="BL95" s="299"/>
      <c r="BM95" s="299"/>
      <c r="BN95" s="299"/>
      <c r="BO95" s="299"/>
      <c r="BP95" s="299"/>
      <c r="BQ95" s="299"/>
      <c r="BR95" s="299"/>
      <c r="BS95" s="299"/>
      <c r="BT95" s="299"/>
      <c r="BU95" s="299"/>
      <c r="BV95" s="299"/>
      <c r="BW95" s="299"/>
      <c r="BX95" s="299"/>
      <c r="BY95" s="299"/>
      <c r="BZ95" s="299"/>
      <c r="CA95" s="299"/>
      <c r="CB95" s="299"/>
      <c r="CC95" s="299"/>
      <c r="CD95" s="299"/>
      <c r="CE95" s="299"/>
      <c r="CF95" s="299"/>
      <c r="CG95" s="299"/>
      <c r="CH95" s="299"/>
      <c r="CI95" s="299"/>
      <c r="CJ95" s="299"/>
      <c r="CK95" s="299"/>
      <c r="CL95" s="299"/>
      <c r="CM95" s="299"/>
      <c r="CN95" s="299"/>
      <c r="CO95" s="299"/>
      <c r="CP95" s="299"/>
      <c r="CQ95" s="299"/>
      <c r="CR95" s="299"/>
      <c r="CS95" s="299"/>
      <c r="CT95" s="299"/>
      <c r="CU95" s="299"/>
      <c r="CV95" s="299"/>
      <c r="CW95" s="299"/>
      <c r="CX95" s="299"/>
      <c r="CY95" s="299"/>
      <c r="CZ95" s="299"/>
      <c r="DA95" s="299"/>
      <c r="DB95" s="299"/>
      <c r="DC95" s="299"/>
      <c r="DD95" s="299"/>
      <c r="DE95" s="299"/>
      <c r="DF95" s="299"/>
      <c r="DG95" s="299"/>
      <c r="DH95" s="299"/>
      <c r="DI95" s="299"/>
      <c r="DJ95" s="299"/>
      <c r="DK95" s="299"/>
      <c r="DL95" s="299"/>
      <c r="DM95" s="299"/>
      <c r="DN95" s="299"/>
      <c r="DO95" s="299"/>
      <c r="DP95" s="299"/>
      <c r="DQ95" s="299"/>
      <c r="DR95" s="299"/>
      <c r="DS95" s="299"/>
      <c r="DT95" s="299"/>
      <c r="DU95" s="299"/>
      <c r="DV95" s="299"/>
      <c r="DW95" s="299"/>
      <c r="DX95" s="299"/>
      <c r="DY95" s="299"/>
      <c r="DZ95" s="299"/>
      <c r="EA95" s="299"/>
      <c r="EB95" s="299"/>
      <c r="EC95" s="299"/>
      <c r="ED95" s="299"/>
      <c r="EE95" s="299"/>
      <c r="EF95" s="299"/>
      <c r="EG95" s="299"/>
      <c r="EH95" s="299"/>
      <c r="EI95" s="299"/>
      <c r="EJ95" s="299"/>
      <c r="EK95" s="299"/>
      <c r="EL95" s="299"/>
      <c r="EM95" s="299"/>
      <c r="EN95" s="299"/>
    </row>
    <row r="96" spans="2:144" x14ac:dyDescent="0.25">
      <c r="L96" s="299"/>
      <c r="M96" s="299"/>
      <c r="N96" s="299"/>
      <c r="O96" s="299"/>
      <c r="P96" s="299"/>
      <c r="Q96" s="299"/>
      <c r="R96" s="299"/>
      <c r="S96" s="299"/>
      <c r="T96" s="299"/>
      <c r="U96" s="299"/>
      <c r="V96" s="299"/>
      <c r="W96" s="299"/>
      <c r="X96" s="299"/>
      <c r="Y96" s="299"/>
      <c r="Z96" s="299"/>
      <c r="AA96" s="299"/>
      <c r="AB96" s="299"/>
      <c r="AC96" s="299"/>
      <c r="AD96" s="299"/>
      <c r="AE96" s="299"/>
      <c r="AF96" s="299"/>
      <c r="AG96" s="299"/>
      <c r="AH96" s="299"/>
      <c r="AI96" s="299"/>
      <c r="AJ96" s="299"/>
      <c r="AK96" s="299"/>
      <c r="AL96" s="299"/>
      <c r="AM96" s="299"/>
      <c r="AN96" s="299"/>
      <c r="AO96" s="299"/>
      <c r="AP96" s="299"/>
      <c r="AQ96" s="299"/>
      <c r="AR96" s="299"/>
      <c r="AS96" s="299"/>
      <c r="AT96" s="299"/>
      <c r="AU96" s="299"/>
      <c r="AV96" s="299"/>
      <c r="AW96" s="299"/>
      <c r="AX96" s="299"/>
      <c r="AY96" s="299"/>
      <c r="AZ96" s="299"/>
      <c r="BA96" s="299"/>
      <c r="BB96" s="299"/>
      <c r="BC96" s="299"/>
      <c r="BD96" s="299"/>
      <c r="BE96" s="299"/>
      <c r="BF96" s="299"/>
      <c r="BG96" s="299"/>
      <c r="BH96" s="299"/>
      <c r="BI96" s="299"/>
      <c r="BJ96" s="299"/>
      <c r="BK96" s="299"/>
      <c r="BL96" s="299"/>
      <c r="BM96" s="299"/>
      <c r="BN96" s="299"/>
      <c r="BO96" s="299"/>
      <c r="BP96" s="299"/>
      <c r="BQ96" s="299"/>
      <c r="BR96" s="299"/>
      <c r="BS96" s="299"/>
      <c r="BT96" s="299"/>
      <c r="BU96" s="299"/>
      <c r="BV96" s="299"/>
      <c r="BW96" s="299"/>
      <c r="BX96" s="299"/>
      <c r="BY96" s="299"/>
      <c r="BZ96" s="299"/>
      <c r="CA96" s="299"/>
      <c r="CB96" s="299"/>
      <c r="CC96" s="299"/>
      <c r="CD96" s="299"/>
      <c r="CE96" s="299"/>
      <c r="CF96" s="299"/>
      <c r="CG96" s="299"/>
      <c r="CH96" s="299"/>
      <c r="CI96" s="299"/>
      <c r="CJ96" s="299"/>
      <c r="CK96" s="299"/>
      <c r="CL96" s="299"/>
      <c r="CM96" s="299"/>
      <c r="CN96" s="299"/>
      <c r="CO96" s="299"/>
      <c r="CP96" s="299"/>
      <c r="CQ96" s="299"/>
      <c r="CR96" s="299"/>
      <c r="CS96" s="299"/>
      <c r="CT96" s="299"/>
      <c r="CU96" s="299"/>
      <c r="CV96" s="299"/>
      <c r="CW96" s="299"/>
      <c r="CX96" s="299"/>
      <c r="CY96" s="299"/>
      <c r="CZ96" s="299"/>
      <c r="DA96" s="299"/>
      <c r="DB96" s="299"/>
      <c r="DC96" s="299"/>
      <c r="DD96" s="299"/>
      <c r="DE96" s="299"/>
      <c r="DF96" s="299"/>
      <c r="DG96" s="299"/>
      <c r="DH96" s="299"/>
      <c r="DI96" s="299"/>
      <c r="DJ96" s="299"/>
      <c r="DK96" s="299"/>
      <c r="DL96" s="299"/>
      <c r="DM96" s="299"/>
      <c r="DN96" s="299"/>
      <c r="DO96" s="299"/>
      <c r="DP96" s="299"/>
      <c r="DQ96" s="299"/>
      <c r="DR96" s="299"/>
      <c r="DS96" s="299"/>
      <c r="DT96" s="299"/>
      <c r="DU96" s="299"/>
      <c r="DV96" s="299"/>
      <c r="DW96" s="299"/>
      <c r="DX96" s="299"/>
      <c r="DY96" s="299"/>
      <c r="DZ96" s="299"/>
      <c r="EA96" s="299"/>
      <c r="EB96" s="299"/>
      <c r="EC96" s="299"/>
      <c r="ED96" s="299"/>
      <c r="EE96" s="299"/>
      <c r="EF96" s="299"/>
      <c r="EG96" s="299"/>
      <c r="EH96" s="299"/>
      <c r="EI96" s="299"/>
      <c r="EJ96" s="299"/>
      <c r="EK96" s="299"/>
      <c r="EL96" s="299"/>
      <c r="EM96" s="299"/>
      <c r="EN96" s="299"/>
    </row>
    <row r="97" spans="12:144" x14ac:dyDescent="0.25">
      <c r="L97" s="299"/>
      <c r="M97" s="299"/>
      <c r="N97" s="299"/>
      <c r="O97" s="299"/>
      <c r="P97" s="299"/>
      <c r="Q97" s="299"/>
      <c r="R97" s="299"/>
      <c r="S97" s="299"/>
      <c r="T97" s="299"/>
      <c r="U97" s="299"/>
      <c r="V97" s="299"/>
      <c r="W97" s="299"/>
      <c r="X97" s="299"/>
      <c r="Y97" s="299"/>
      <c r="Z97" s="299"/>
      <c r="AA97" s="299"/>
      <c r="AB97" s="299"/>
      <c r="AC97" s="299"/>
      <c r="AD97" s="299"/>
      <c r="AE97" s="299"/>
      <c r="AF97" s="299"/>
      <c r="AG97" s="299"/>
      <c r="AH97" s="299"/>
      <c r="AI97" s="299"/>
      <c r="AJ97" s="299"/>
      <c r="AK97" s="299"/>
      <c r="AL97" s="299"/>
      <c r="AM97" s="299"/>
      <c r="AN97" s="299"/>
      <c r="AO97" s="299"/>
      <c r="AP97" s="299"/>
      <c r="AQ97" s="299"/>
      <c r="AR97" s="299"/>
      <c r="AS97" s="299"/>
      <c r="AT97" s="299"/>
      <c r="AU97" s="299"/>
      <c r="AV97" s="299"/>
      <c r="AW97" s="299"/>
      <c r="AX97" s="299"/>
      <c r="AY97" s="299"/>
      <c r="AZ97" s="299"/>
      <c r="BA97" s="299"/>
      <c r="BB97" s="299"/>
      <c r="BC97" s="299"/>
      <c r="BD97" s="299"/>
      <c r="BE97" s="299"/>
      <c r="BF97" s="299"/>
      <c r="BG97" s="299"/>
      <c r="BH97" s="299"/>
      <c r="BI97" s="299"/>
      <c r="BJ97" s="299"/>
      <c r="BK97" s="299"/>
      <c r="BL97" s="299"/>
      <c r="BM97" s="299"/>
      <c r="BN97" s="299"/>
      <c r="BO97" s="299"/>
      <c r="BP97" s="299"/>
      <c r="BQ97" s="299"/>
      <c r="BR97" s="299"/>
      <c r="BS97" s="299"/>
      <c r="BT97" s="299"/>
      <c r="BU97" s="299"/>
      <c r="BV97" s="299"/>
      <c r="BW97" s="299"/>
      <c r="BX97" s="299"/>
      <c r="BY97" s="299"/>
      <c r="BZ97" s="299"/>
      <c r="CA97" s="299"/>
      <c r="CB97" s="299"/>
      <c r="CC97" s="299"/>
      <c r="CD97" s="299"/>
      <c r="CE97" s="299"/>
      <c r="CF97" s="299"/>
      <c r="CG97" s="299"/>
      <c r="CH97" s="299"/>
      <c r="CI97" s="299"/>
      <c r="CJ97" s="299"/>
      <c r="CK97" s="299"/>
      <c r="CL97" s="299"/>
      <c r="CM97" s="299"/>
      <c r="CN97" s="299"/>
      <c r="CO97" s="299"/>
      <c r="CP97" s="299"/>
      <c r="CQ97" s="299"/>
      <c r="CR97" s="299"/>
      <c r="CS97" s="299"/>
      <c r="CT97" s="299"/>
      <c r="CU97" s="299"/>
      <c r="CV97" s="299"/>
      <c r="CW97" s="299"/>
      <c r="CX97" s="299"/>
      <c r="CY97" s="299"/>
      <c r="CZ97" s="299"/>
      <c r="DA97" s="299"/>
      <c r="DB97" s="299"/>
      <c r="DC97" s="299"/>
      <c r="DD97" s="299"/>
      <c r="DE97" s="299"/>
      <c r="DF97" s="299"/>
      <c r="DG97" s="299"/>
      <c r="DH97" s="299"/>
      <c r="DI97" s="299"/>
      <c r="DJ97" s="299"/>
      <c r="DK97" s="299"/>
      <c r="DL97" s="299"/>
      <c r="DM97" s="299"/>
      <c r="DN97" s="299"/>
      <c r="DO97" s="299"/>
      <c r="DP97" s="299"/>
      <c r="DQ97" s="299"/>
      <c r="DR97" s="299"/>
      <c r="DS97" s="299"/>
      <c r="DT97" s="299"/>
      <c r="DU97" s="299"/>
      <c r="DV97" s="299"/>
      <c r="DW97" s="299"/>
      <c r="DX97" s="299"/>
      <c r="DY97" s="299"/>
      <c r="DZ97" s="299"/>
      <c r="EA97" s="299"/>
      <c r="EB97" s="299"/>
      <c r="EC97" s="299"/>
      <c r="ED97" s="299"/>
      <c r="EE97" s="299"/>
      <c r="EF97" s="299"/>
      <c r="EG97" s="299"/>
      <c r="EH97" s="299"/>
      <c r="EI97" s="299"/>
      <c r="EJ97" s="299"/>
      <c r="EK97" s="299"/>
      <c r="EL97" s="299"/>
      <c r="EM97" s="299"/>
      <c r="EN97" s="299"/>
    </row>
    <row r="98" spans="12:144" x14ac:dyDescent="0.25">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299"/>
      <c r="BD98" s="299"/>
      <c r="BE98" s="299"/>
      <c r="BF98" s="299"/>
      <c r="BG98" s="299"/>
      <c r="BH98" s="299"/>
      <c r="BI98" s="299"/>
      <c r="BJ98" s="299"/>
      <c r="BK98" s="299"/>
      <c r="BL98" s="299"/>
      <c r="BM98" s="299"/>
      <c r="BN98" s="299"/>
      <c r="BO98" s="299"/>
      <c r="BP98" s="299"/>
      <c r="BQ98" s="299"/>
      <c r="BR98" s="299"/>
      <c r="BS98" s="299"/>
      <c r="BT98" s="299"/>
      <c r="BU98" s="299"/>
      <c r="BV98" s="299"/>
      <c r="BW98" s="299"/>
      <c r="BX98" s="299"/>
      <c r="BY98" s="299"/>
      <c r="BZ98" s="299"/>
      <c r="CA98" s="299"/>
      <c r="CB98" s="299"/>
      <c r="CC98" s="299"/>
      <c r="CD98" s="299"/>
      <c r="CE98" s="299"/>
      <c r="CF98" s="299"/>
      <c r="CG98" s="299"/>
      <c r="CH98" s="299"/>
      <c r="CI98" s="299"/>
      <c r="CJ98" s="299"/>
      <c r="CK98" s="299"/>
      <c r="CL98" s="299"/>
      <c r="CM98" s="299"/>
      <c r="CN98" s="299"/>
      <c r="CO98" s="299"/>
      <c r="CP98" s="299"/>
      <c r="CQ98" s="299"/>
      <c r="CR98" s="299"/>
      <c r="CS98" s="299"/>
      <c r="CT98" s="299"/>
      <c r="CU98" s="299"/>
      <c r="CV98" s="299"/>
      <c r="CW98" s="299"/>
      <c r="CX98" s="299"/>
      <c r="CY98" s="299"/>
      <c r="CZ98" s="299"/>
      <c r="DA98" s="299"/>
      <c r="DB98" s="299"/>
      <c r="DC98" s="299"/>
      <c r="DD98" s="299"/>
      <c r="DE98" s="299"/>
      <c r="DF98" s="299"/>
      <c r="DG98" s="299"/>
      <c r="DH98" s="299"/>
      <c r="DI98" s="299"/>
      <c r="DJ98" s="299"/>
      <c r="DK98" s="299"/>
      <c r="DL98" s="299"/>
      <c r="DM98" s="299"/>
      <c r="DN98" s="299"/>
      <c r="DO98" s="299"/>
      <c r="DP98" s="299"/>
      <c r="DQ98" s="299"/>
      <c r="DR98" s="299"/>
      <c r="DS98" s="299"/>
      <c r="DT98" s="299"/>
      <c r="DU98" s="299"/>
      <c r="DV98" s="299"/>
      <c r="DW98" s="299"/>
      <c r="DX98" s="299"/>
      <c r="DY98" s="299"/>
      <c r="DZ98" s="299"/>
      <c r="EA98" s="299"/>
      <c r="EB98" s="299"/>
      <c r="EC98" s="299"/>
      <c r="ED98" s="299"/>
      <c r="EE98" s="299"/>
      <c r="EF98" s="299"/>
      <c r="EG98" s="299"/>
      <c r="EH98" s="299"/>
      <c r="EI98" s="299"/>
      <c r="EJ98" s="299"/>
      <c r="EK98" s="299"/>
      <c r="EL98" s="299"/>
      <c r="EM98" s="299"/>
      <c r="EN98" s="299"/>
    </row>
    <row r="99" spans="12:144" x14ac:dyDescent="0.25">
      <c r="L99" s="299"/>
      <c r="M99" s="299"/>
      <c r="N99" s="299"/>
      <c r="O99" s="299"/>
      <c r="P99" s="299"/>
      <c r="Q99" s="299"/>
      <c r="R99" s="299"/>
      <c r="S99" s="299"/>
      <c r="T99" s="299"/>
      <c r="U99" s="299"/>
      <c r="V99" s="299"/>
      <c r="W99" s="299"/>
      <c r="X99" s="299"/>
      <c r="Y99" s="299"/>
      <c r="Z99" s="299"/>
      <c r="AA99" s="299"/>
      <c r="AB99" s="299"/>
      <c r="AC99" s="299"/>
      <c r="AD99" s="299"/>
      <c r="AE99" s="299"/>
      <c r="AF99" s="299"/>
      <c r="AG99" s="299"/>
      <c r="AH99" s="299"/>
      <c r="AI99" s="299"/>
      <c r="AJ99" s="299"/>
      <c r="AK99" s="299"/>
      <c r="AL99" s="299"/>
      <c r="AM99" s="299"/>
      <c r="AN99" s="299"/>
      <c r="AO99" s="299"/>
      <c r="AP99" s="299"/>
      <c r="AQ99" s="299"/>
      <c r="AR99" s="299"/>
      <c r="AS99" s="299"/>
      <c r="AT99" s="299"/>
      <c r="AU99" s="299"/>
      <c r="AV99" s="299"/>
      <c r="AW99" s="299"/>
      <c r="AX99" s="299"/>
      <c r="AY99" s="299"/>
      <c r="AZ99" s="299"/>
      <c r="BA99" s="299"/>
      <c r="BB99" s="299"/>
      <c r="BC99" s="299"/>
      <c r="BD99" s="299"/>
      <c r="BE99" s="299"/>
      <c r="BF99" s="299"/>
      <c r="BG99" s="299"/>
      <c r="BH99" s="299"/>
      <c r="BI99" s="299"/>
      <c r="BJ99" s="299"/>
      <c r="BK99" s="299"/>
      <c r="BL99" s="299"/>
      <c r="BM99" s="299"/>
      <c r="BN99" s="299"/>
      <c r="BO99" s="299"/>
      <c r="BP99" s="299"/>
      <c r="BQ99" s="299"/>
      <c r="BR99" s="299"/>
      <c r="BS99" s="299"/>
      <c r="BT99" s="299"/>
      <c r="BU99" s="299"/>
      <c r="BV99" s="299"/>
      <c r="BW99" s="299"/>
      <c r="BX99" s="299"/>
      <c r="BY99" s="299"/>
      <c r="BZ99" s="299"/>
      <c r="CA99" s="299"/>
      <c r="CB99" s="299"/>
      <c r="CC99" s="299"/>
      <c r="CD99" s="299"/>
      <c r="CE99" s="299"/>
      <c r="CF99" s="299"/>
      <c r="CG99" s="299"/>
      <c r="CH99" s="299"/>
      <c r="CI99" s="299"/>
      <c r="CJ99" s="299"/>
      <c r="CK99" s="299"/>
      <c r="CL99" s="299"/>
      <c r="CM99" s="299"/>
      <c r="CN99" s="299"/>
      <c r="CO99" s="299"/>
      <c r="CP99" s="299"/>
      <c r="CQ99" s="299"/>
      <c r="CR99" s="299"/>
      <c r="CS99" s="299"/>
      <c r="CT99" s="299"/>
      <c r="CU99" s="299"/>
      <c r="CV99" s="299"/>
      <c r="CW99" s="299"/>
      <c r="CX99" s="299"/>
      <c r="CY99" s="299"/>
      <c r="CZ99" s="299"/>
      <c r="DA99" s="299"/>
      <c r="DB99" s="299"/>
      <c r="DC99" s="299"/>
      <c r="DD99" s="299"/>
      <c r="DE99" s="299"/>
      <c r="DF99" s="299"/>
      <c r="DG99" s="299"/>
      <c r="DH99" s="299"/>
      <c r="DI99" s="299"/>
      <c r="DJ99" s="299"/>
      <c r="DK99" s="299"/>
      <c r="DL99" s="299"/>
      <c r="DM99" s="299"/>
      <c r="DN99" s="299"/>
      <c r="DO99" s="299"/>
      <c r="DP99" s="299"/>
      <c r="DQ99" s="299"/>
      <c r="DR99" s="299"/>
      <c r="DS99" s="299"/>
      <c r="DT99" s="299"/>
      <c r="DU99" s="299"/>
      <c r="DV99" s="299"/>
      <c r="DW99" s="299"/>
      <c r="DX99" s="299"/>
      <c r="DY99" s="299"/>
      <c r="DZ99" s="299"/>
      <c r="EA99" s="299"/>
      <c r="EB99" s="299"/>
      <c r="EC99" s="299"/>
      <c r="ED99" s="299"/>
      <c r="EE99" s="299"/>
      <c r="EF99" s="299"/>
      <c r="EG99" s="299"/>
      <c r="EH99" s="299"/>
      <c r="EI99" s="299"/>
      <c r="EJ99" s="299"/>
      <c r="EK99" s="299"/>
      <c r="EL99" s="299"/>
      <c r="EM99" s="299"/>
      <c r="EN99" s="299"/>
    </row>
    <row r="100" spans="12:144" x14ac:dyDescent="0.25">
      <c r="L100" s="299"/>
      <c r="M100" s="299"/>
      <c r="N100" s="299"/>
      <c r="O100" s="299"/>
      <c r="P100" s="299"/>
      <c r="Q100" s="299"/>
      <c r="R100" s="299"/>
      <c r="S100" s="299"/>
      <c r="T100" s="299"/>
      <c r="U100" s="299"/>
      <c r="V100" s="299"/>
      <c r="W100" s="299"/>
      <c r="X100" s="299"/>
      <c r="Y100" s="299"/>
      <c r="Z100" s="299"/>
      <c r="AA100" s="299"/>
      <c r="AB100" s="299"/>
      <c r="AC100" s="299"/>
      <c r="AD100" s="299"/>
      <c r="AE100" s="299"/>
      <c r="AF100" s="299"/>
      <c r="AG100" s="299"/>
      <c r="AH100" s="299"/>
      <c r="AI100" s="299"/>
      <c r="AJ100" s="299"/>
      <c r="AK100" s="299"/>
      <c r="AL100" s="299"/>
      <c r="AM100" s="299"/>
      <c r="AN100" s="299"/>
      <c r="AO100" s="299"/>
      <c r="AP100" s="299"/>
      <c r="AQ100" s="299"/>
      <c r="AR100" s="299"/>
      <c r="AS100" s="299"/>
      <c r="AT100" s="299"/>
      <c r="AU100" s="299"/>
      <c r="AV100" s="299"/>
      <c r="AW100" s="299"/>
      <c r="AX100" s="299"/>
      <c r="AY100" s="299"/>
      <c r="AZ100" s="299"/>
      <c r="BA100" s="299"/>
      <c r="BB100" s="299"/>
      <c r="BC100" s="299"/>
      <c r="BD100" s="299"/>
      <c r="BE100" s="299"/>
      <c r="BF100" s="299"/>
      <c r="BG100" s="299"/>
      <c r="BH100" s="299"/>
      <c r="BI100" s="299"/>
      <c r="BJ100" s="299"/>
      <c r="BK100" s="299"/>
      <c r="BL100" s="299"/>
      <c r="BM100" s="299"/>
      <c r="BN100" s="299"/>
      <c r="BO100" s="299"/>
      <c r="BP100" s="299"/>
      <c r="BQ100" s="299"/>
      <c r="BR100" s="299"/>
      <c r="BS100" s="299"/>
      <c r="BT100" s="299"/>
      <c r="BU100" s="299"/>
      <c r="BV100" s="299"/>
      <c r="BW100" s="299"/>
      <c r="BX100" s="299"/>
      <c r="BY100" s="299"/>
      <c r="BZ100" s="299"/>
      <c r="CA100" s="299"/>
      <c r="CB100" s="299"/>
      <c r="CC100" s="299"/>
      <c r="CD100" s="299"/>
      <c r="CE100" s="299"/>
      <c r="CF100" s="299"/>
      <c r="CG100" s="299"/>
      <c r="CH100" s="299"/>
      <c r="CI100" s="299"/>
      <c r="CJ100" s="299"/>
      <c r="CK100" s="299"/>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row>
    <row r="101" spans="12:144" x14ac:dyDescent="0.25">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299"/>
      <c r="BD101" s="299"/>
      <c r="BE101" s="299"/>
      <c r="BF101" s="299"/>
      <c r="BG101" s="299"/>
      <c r="BH101" s="299"/>
      <c r="BI101" s="299"/>
      <c r="BJ101" s="299"/>
      <c r="BK101" s="299"/>
      <c r="BL101" s="299"/>
      <c r="BM101" s="299"/>
      <c r="BN101" s="299"/>
      <c r="BO101" s="299"/>
      <c r="BP101" s="299"/>
      <c r="BQ101" s="299"/>
      <c r="BR101" s="299"/>
      <c r="BS101" s="299"/>
      <c r="BT101" s="299"/>
      <c r="BU101" s="299"/>
      <c r="BV101" s="299"/>
      <c r="BW101" s="299"/>
      <c r="BX101" s="299"/>
      <c r="BY101" s="299"/>
      <c r="BZ101" s="299"/>
      <c r="CA101" s="299"/>
      <c r="CB101" s="299"/>
      <c r="CC101" s="299"/>
      <c r="CD101" s="299"/>
      <c r="CE101" s="299"/>
      <c r="CF101" s="299"/>
      <c r="CG101" s="299"/>
      <c r="CH101" s="299"/>
      <c r="CI101" s="299"/>
      <c r="CJ101" s="299"/>
      <c r="CK101" s="299"/>
      <c r="CL101" s="299"/>
      <c r="CM101" s="299"/>
      <c r="CN101" s="299"/>
      <c r="CO101" s="299"/>
      <c r="CP101" s="299"/>
      <c r="CQ101" s="299"/>
      <c r="CR101" s="299"/>
      <c r="CS101" s="299"/>
      <c r="CT101" s="299"/>
      <c r="CU101" s="299"/>
      <c r="CV101" s="299"/>
      <c r="CW101" s="299"/>
      <c r="CX101" s="299"/>
      <c r="CY101" s="299"/>
      <c r="CZ101" s="299"/>
      <c r="DA101" s="299"/>
      <c r="DB101" s="299"/>
      <c r="DC101" s="299"/>
      <c r="DD101" s="299"/>
      <c r="DE101" s="299"/>
      <c r="DF101" s="299"/>
      <c r="DG101" s="299"/>
      <c r="DH101" s="299"/>
      <c r="DI101" s="299"/>
      <c r="DJ101" s="299"/>
      <c r="DK101" s="299"/>
      <c r="DL101" s="299"/>
      <c r="DM101" s="299"/>
      <c r="DN101" s="299"/>
      <c r="DO101" s="299"/>
      <c r="DP101" s="299"/>
      <c r="DQ101" s="299"/>
      <c r="DR101" s="299"/>
      <c r="DS101" s="299"/>
      <c r="DT101" s="299"/>
      <c r="DU101" s="299"/>
      <c r="DV101" s="299"/>
      <c r="DW101" s="299"/>
      <c r="DX101" s="299"/>
      <c r="DY101" s="299"/>
      <c r="DZ101" s="299"/>
      <c r="EA101" s="299"/>
      <c r="EB101" s="299"/>
      <c r="EC101" s="299"/>
      <c r="ED101" s="299"/>
      <c r="EE101" s="299"/>
      <c r="EF101" s="299"/>
      <c r="EG101" s="299"/>
      <c r="EH101" s="299"/>
      <c r="EI101" s="299"/>
      <c r="EJ101" s="299"/>
      <c r="EK101" s="299"/>
      <c r="EL101" s="299"/>
      <c r="EM101" s="299"/>
      <c r="EN101" s="299"/>
    </row>
    <row r="102" spans="12:144" x14ac:dyDescent="0.25">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299"/>
      <c r="BD102" s="299"/>
      <c r="BE102" s="299"/>
      <c r="BF102" s="299"/>
      <c r="BG102" s="299"/>
      <c r="BH102" s="299"/>
      <c r="BI102" s="299"/>
      <c r="BJ102" s="299"/>
      <c r="BK102" s="299"/>
      <c r="BL102" s="299"/>
      <c r="BM102" s="299"/>
      <c r="BN102" s="299"/>
      <c r="BO102" s="299"/>
      <c r="BP102" s="299"/>
      <c r="BQ102" s="299"/>
      <c r="BR102" s="299"/>
      <c r="BS102" s="299"/>
      <c r="BT102" s="299"/>
      <c r="BU102" s="299"/>
      <c r="BV102" s="299"/>
      <c r="BW102" s="299"/>
      <c r="BX102" s="299"/>
      <c r="BY102" s="299"/>
      <c r="BZ102" s="299"/>
      <c r="CA102" s="299"/>
      <c r="CB102" s="299"/>
      <c r="CC102" s="299"/>
      <c r="CD102" s="299"/>
      <c r="CE102" s="299"/>
      <c r="CF102" s="299"/>
      <c r="CG102" s="299"/>
      <c r="CH102" s="299"/>
      <c r="CI102" s="299"/>
      <c r="CJ102" s="299"/>
      <c r="CK102" s="299"/>
      <c r="CL102" s="299"/>
      <c r="CM102" s="299"/>
      <c r="CN102" s="299"/>
      <c r="CO102" s="299"/>
      <c r="CP102" s="299"/>
      <c r="CQ102" s="299"/>
      <c r="CR102" s="299"/>
      <c r="CS102" s="299"/>
      <c r="CT102" s="299"/>
      <c r="CU102" s="299"/>
      <c r="CV102" s="299"/>
      <c r="CW102" s="299"/>
      <c r="CX102" s="299"/>
      <c r="CY102" s="299"/>
      <c r="CZ102" s="299"/>
      <c r="DA102" s="299"/>
      <c r="DB102" s="299"/>
      <c r="DC102" s="299"/>
      <c r="DD102" s="299"/>
      <c r="DE102" s="299"/>
      <c r="DF102" s="299"/>
      <c r="DG102" s="299"/>
      <c r="DH102" s="299"/>
      <c r="DI102" s="299"/>
      <c r="DJ102" s="299"/>
      <c r="DK102" s="299"/>
      <c r="DL102" s="299"/>
      <c r="DM102" s="299"/>
      <c r="DN102" s="299"/>
      <c r="DO102" s="299"/>
      <c r="DP102" s="299"/>
      <c r="DQ102" s="299"/>
      <c r="DR102" s="299"/>
      <c r="DS102" s="299"/>
      <c r="DT102" s="299"/>
      <c r="DU102" s="299"/>
      <c r="DV102" s="299"/>
      <c r="DW102" s="299"/>
      <c r="DX102" s="299"/>
      <c r="DY102" s="299"/>
      <c r="DZ102" s="299"/>
      <c r="EA102" s="299"/>
      <c r="EB102" s="299"/>
      <c r="EC102" s="299"/>
      <c r="ED102" s="299"/>
      <c r="EE102" s="299"/>
      <c r="EF102" s="299"/>
      <c r="EG102" s="299"/>
      <c r="EH102" s="299"/>
      <c r="EI102" s="299"/>
      <c r="EJ102" s="299"/>
      <c r="EK102" s="299"/>
      <c r="EL102" s="299"/>
      <c r="EM102" s="299"/>
      <c r="EN102" s="299"/>
    </row>
    <row r="103" spans="12:144" x14ac:dyDescent="0.25">
      <c r="L103" s="299"/>
      <c r="M103" s="299"/>
      <c r="N103" s="299"/>
      <c r="O103" s="299"/>
      <c r="P103" s="299"/>
      <c r="Q103" s="299"/>
      <c r="R103" s="299"/>
      <c r="S103" s="299"/>
      <c r="T103" s="299"/>
      <c r="U103" s="299"/>
      <c r="V103" s="299"/>
      <c r="W103" s="299"/>
      <c r="X103" s="299"/>
      <c r="Y103" s="299"/>
      <c r="Z103" s="299"/>
      <c r="AA103" s="299"/>
      <c r="AB103" s="299"/>
      <c r="AC103" s="299"/>
      <c r="AD103" s="299"/>
      <c r="AE103" s="299"/>
      <c r="AF103" s="299"/>
      <c r="AG103" s="299"/>
      <c r="AH103" s="299"/>
      <c r="AI103" s="299"/>
      <c r="AJ103" s="299"/>
      <c r="AK103" s="299"/>
      <c r="AL103" s="299"/>
      <c r="AM103" s="299"/>
      <c r="AN103" s="299"/>
      <c r="AO103" s="299"/>
      <c r="AP103" s="299"/>
      <c r="AQ103" s="299"/>
      <c r="AR103" s="299"/>
      <c r="AS103" s="299"/>
      <c r="AT103" s="299"/>
      <c r="AU103" s="299"/>
      <c r="AV103" s="299"/>
      <c r="AW103" s="299"/>
      <c r="AX103" s="299"/>
      <c r="AY103" s="299"/>
      <c r="AZ103" s="299"/>
      <c r="BA103" s="299"/>
      <c r="BB103" s="299"/>
      <c r="BC103" s="299"/>
      <c r="BD103" s="299"/>
      <c r="BE103" s="299"/>
      <c r="BF103" s="299"/>
      <c r="BG103" s="299"/>
      <c r="BH103" s="299"/>
      <c r="BI103" s="299"/>
      <c r="BJ103" s="299"/>
      <c r="BK103" s="299"/>
      <c r="BL103" s="299"/>
      <c r="BM103" s="299"/>
      <c r="BN103" s="299"/>
      <c r="BO103" s="299"/>
      <c r="BP103" s="299"/>
      <c r="BQ103" s="299"/>
      <c r="BR103" s="299"/>
      <c r="BS103" s="299"/>
      <c r="BT103" s="299"/>
      <c r="BU103" s="299"/>
      <c r="BV103" s="299"/>
      <c r="BW103" s="299"/>
      <c r="BX103" s="299"/>
      <c r="BY103" s="299"/>
      <c r="BZ103" s="299"/>
      <c r="CA103" s="299"/>
      <c r="CB103" s="299"/>
      <c r="CC103" s="299"/>
      <c r="CD103" s="299"/>
      <c r="CE103" s="299"/>
      <c r="CF103" s="299"/>
      <c r="CG103" s="299"/>
      <c r="CH103" s="299"/>
      <c r="CI103" s="299"/>
      <c r="CJ103" s="299"/>
      <c r="CK103" s="299"/>
      <c r="CL103" s="299"/>
      <c r="CM103" s="299"/>
      <c r="CN103" s="299"/>
      <c r="CO103" s="299"/>
      <c r="CP103" s="299"/>
      <c r="CQ103" s="299"/>
      <c r="CR103" s="299"/>
      <c r="CS103" s="299"/>
      <c r="CT103" s="299"/>
      <c r="CU103" s="299"/>
      <c r="CV103" s="299"/>
      <c r="CW103" s="299"/>
      <c r="CX103" s="299"/>
      <c r="CY103" s="299"/>
      <c r="CZ103" s="299"/>
      <c r="DA103" s="299"/>
      <c r="DB103" s="299"/>
      <c r="DC103" s="299"/>
      <c r="DD103" s="299"/>
      <c r="DE103" s="299"/>
      <c r="DF103" s="299"/>
      <c r="DG103" s="299"/>
      <c r="DH103" s="299"/>
      <c r="DI103" s="299"/>
      <c r="DJ103" s="299"/>
      <c r="DK103" s="299"/>
      <c r="DL103" s="299"/>
      <c r="DM103" s="299"/>
      <c r="DN103" s="299"/>
      <c r="DO103" s="299"/>
      <c r="DP103" s="299"/>
      <c r="DQ103" s="299"/>
      <c r="DR103" s="299"/>
      <c r="DS103" s="299"/>
      <c r="DT103" s="299"/>
      <c r="DU103" s="299"/>
      <c r="DV103" s="299"/>
      <c r="DW103" s="299"/>
      <c r="DX103" s="299"/>
      <c r="DY103" s="299"/>
      <c r="DZ103" s="299"/>
      <c r="EA103" s="299"/>
      <c r="EB103" s="299"/>
      <c r="EC103" s="299"/>
      <c r="ED103" s="299"/>
      <c r="EE103" s="299"/>
      <c r="EF103" s="299"/>
      <c r="EG103" s="299"/>
      <c r="EH103" s="299"/>
      <c r="EI103" s="299"/>
      <c r="EJ103" s="299"/>
      <c r="EK103" s="299"/>
      <c r="EL103" s="299"/>
      <c r="EM103" s="299"/>
      <c r="EN103" s="299"/>
    </row>
    <row r="104" spans="12:144" x14ac:dyDescent="0.25">
      <c r="L104" s="299"/>
      <c r="M104" s="299"/>
      <c r="N104" s="299"/>
      <c r="O104" s="299"/>
      <c r="P104" s="299"/>
      <c r="Q104" s="299"/>
      <c r="R104" s="299"/>
      <c r="S104" s="299"/>
      <c r="T104" s="299"/>
      <c r="U104" s="299"/>
      <c r="V104" s="299"/>
      <c r="W104" s="299"/>
      <c r="X104" s="299"/>
      <c r="Y104" s="299"/>
      <c r="Z104" s="299"/>
      <c r="AA104" s="299"/>
      <c r="AB104" s="299"/>
      <c r="AC104" s="299"/>
      <c r="AD104" s="299"/>
      <c r="AE104" s="299"/>
      <c r="AF104" s="299"/>
      <c r="AG104" s="299"/>
      <c r="AH104" s="299"/>
      <c r="AI104" s="299"/>
      <c r="AJ104" s="299"/>
      <c r="AK104" s="299"/>
      <c r="AL104" s="299"/>
      <c r="AM104" s="299"/>
      <c r="AN104" s="299"/>
      <c r="AO104" s="299"/>
      <c r="AP104" s="299"/>
      <c r="AQ104" s="299"/>
      <c r="AR104" s="299"/>
      <c r="AS104" s="299"/>
      <c r="AT104" s="299"/>
      <c r="AU104" s="299"/>
      <c r="AV104" s="299"/>
      <c r="AW104" s="299"/>
      <c r="AX104" s="299"/>
      <c r="AY104" s="299"/>
      <c r="AZ104" s="299"/>
      <c r="BA104" s="299"/>
      <c r="BB104" s="299"/>
      <c r="BC104" s="299"/>
      <c r="BD104" s="299"/>
      <c r="BE104" s="299"/>
      <c r="BF104" s="299"/>
      <c r="BG104" s="299"/>
      <c r="BH104" s="299"/>
      <c r="BI104" s="299"/>
      <c r="BJ104" s="299"/>
      <c r="BK104" s="299"/>
      <c r="BL104" s="299"/>
      <c r="BM104" s="299"/>
      <c r="BN104" s="299"/>
      <c r="BO104" s="299"/>
      <c r="BP104" s="299"/>
      <c r="BQ104" s="299"/>
      <c r="BR104" s="299"/>
      <c r="BS104" s="299"/>
      <c r="BT104" s="299"/>
      <c r="BU104" s="299"/>
      <c r="BV104" s="299"/>
      <c r="BW104" s="299"/>
      <c r="BX104" s="299"/>
      <c r="BY104" s="299"/>
      <c r="BZ104" s="299"/>
      <c r="CA104" s="299"/>
      <c r="CB104" s="299"/>
      <c r="CC104" s="299"/>
      <c r="CD104" s="299"/>
      <c r="CE104" s="299"/>
      <c r="CF104" s="299"/>
      <c r="CG104" s="299"/>
      <c r="CH104" s="299"/>
      <c r="CI104" s="299"/>
      <c r="CJ104" s="299"/>
      <c r="CK104" s="299"/>
      <c r="CL104" s="299"/>
      <c r="CM104" s="299"/>
      <c r="CN104" s="299"/>
      <c r="CO104" s="299"/>
      <c r="CP104" s="299"/>
      <c r="CQ104" s="299"/>
      <c r="CR104" s="299"/>
      <c r="CS104" s="299"/>
      <c r="CT104" s="299"/>
      <c r="CU104" s="299"/>
      <c r="CV104" s="299"/>
      <c r="CW104" s="299"/>
      <c r="CX104" s="299"/>
      <c r="CY104" s="299"/>
      <c r="CZ104" s="299"/>
      <c r="DA104" s="299"/>
      <c r="DB104" s="299"/>
      <c r="DC104" s="299"/>
      <c r="DD104" s="299"/>
      <c r="DE104" s="299"/>
      <c r="DF104" s="299"/>
      <c r="DG104" s="299"/>
      <c r="DH104" s="299"/>
      <c r="DI104" s="299"/>
      <c r="DJ104" s="299"/>
      <c r="DK104" s="299"/>
      <c r="DL104" s="299"/>
      <c r="DM104" s="299"/>
      <c r="DN104" s="299"/>
      <c r="DO104" s="299"/>
      <c r="DP104" s="299"/>
      <c r="DQ104" s="299"/>
      <c r="DR104" s="299"/>
      <c r="DS104" s="299"/>
      <c r="DT104" s="299"/>
      <c r="DU104" s="299"/>
      <c r="DV104" s="299"/>
      <c r="DW104" s="299"/>
      <c r="DX104" s="299"/>
      <c r="DY104" s="299"/>
      <c r="DZ104" s="299"/>
      <c r="EA104" s="299"/>
      <c r="EB104" s="299"/>
      <c r="EC104" s="299"/>
      <c r="ED104" s="299"/>
      <c r="EE104" s="299"/>
      <c r="EF104" s="299"/>
      <c r="EG104" s="299"/>
      <c r="EH104" s="299"/>
      <c r="EI104" s="299"/>
      <c r="EJ104" s="299"/>
      <c r="EK104" s="299"/>
      <c r="EL104" s="299"/>
      <c r="EM104" s="299"/>
      <c r="EN104" s="299"/>
    </row>
    <row r="105" spans="12:144" x14ac:dyDescent="0.25">
      <c r="L105" s="299"/>
      <c r="M105" s="299"/>
      <c r="N105" s="299"/>
      <c r="O105" s="299"/>
      <c r="P105" s="299"/>
      <c r="Q105" s="299"/>
      <c r="R105" s="299"/>
      <c r="S105" s="299"/>
      <c r="T105" s="299"/>
      <c r="U105" s="299"/>
      <c r="V105" s="299"/>
      <c r="W105" s="299"/>
      <c r="X105" s="299"/>
      <c r="Y105" s="299"/>
      <c r="Z105" s="299"/>
      <c r="AA105" s="299"/>
      <c r="AB105" s="299"/>
      <c r="AC105" s="299"/>
      <c r="AD105" s="299"/>
      <c r="AE105" s="299"/>
      <c r="AF105" s="299"/>
      <c r="AG105" s="299"/>
      <c r="AH105" s="299"/>
      <c r="AI105" s="299"/>
      <c r="AJ105" s="299"/>
      <c r="AK105" s="299"/>
      <c r="AL105" s="299"/>
      <c r="AM105" s="299"/>
      <c r="AN105" s="299"/>
      <c r="AO105" s="299"/>
      <c r="AP105" s="299"/>
      <c r="AQ105" s="299"/>
      <c r="AR105" s="299"/>
      <c r="AS105" s="299"/>
      <c r="AT105" s="299"/>
      <c r="AU105" s="299"/>
      <c r="AV105" s="299"/>
      <c r="AW105" s="299"/>
      <c r="AX105" s="299"/>
      <c r="AY105" s="299"/>
      <c r="AZ105" s="299"/>
      <c r="BA105" s="299"/>
      <c r="BB105" s="299"/>
      <c r="BC105" s="299"/>
      <c r="BD105" s="299"/>
      <c r="BE105" s="299"/>
      <c r="BF105" s="299"/>
      <c r="BG105" s="299"/>
      <c r="BH105" s="299"/>
      <c r="BI105" s="299"/>
      <c r="BJ105" s="299"/>
      <c r="BK105" s="299"/>
      <c r="BL105" s="299"/>
      <c r="BM105" s="299"/>
      <c r="BN105" s="299"/>
      <c r="BO105" s="299"/>
      <c r="BP105" s="299"/>
      <c r="BQ105" s="299"/>
      <c r="BR105" s="299"/>
      <c r="BS105" s="299"/>
      <c r="BT105" s="299"/>
      <c r="BU105" s="299"/>
      <c r="BV105" s="299"/>
      <c r="BW105" s="299"/>
      <c r="BX105" s="299"/>
      <c r="BY105" s="299"/>
      <c r="BZ105" s="299"/>
      <c r="CA105" s="299"/>
      <c r="CB105" s="299"/>
      <c r="CC105" s="299"/>
      <c r="CD105" s="299"/>
      <c r="CE105" s="299"/>
      <c r="CF105" s="299"/>
      <c r="CG105" s="299"/>
      <c r="CH105" s="299"/>
      <c r="CI105" s="299"/>
      <c r="CJ105" s="299"/>
      <c r="CK105" s="299"/>
      <c r="CL105" s="299"/>
      <c r="CM105" s="299"/>
      <c r="CN105" s="299"/>
      <c r="CO105" s="299"/>
      <c r="CP105" s="299"/>
      <c r="CQ105" s="299"/>
      <c r="CR105" s="299"/>
      <c r="CS105" s="299"/>
      <c r="CT105" s="299"/>
      <c r="CU105" s="299"/>
      <c r="CV105" s="299"/>
      <c r="CW105" s="299"/>
      <c r="CX105" s="299"/>
      <c r="CY105" s="299"/>
      <c r="CZ105" s="299"/>
      <c r="DA105" s="299"/>
      <c r="DB105" s="299"/>
      <c r="DC105" s="299"/>
      <c r="DD105" s="299"/>
      <c r="DE105" s="299"/>
      <c r="DF105" s="299"/>
      <c r="DG105" s="299"/>
      <c r="DH105" s="299"/>
      <c r="DI105" s="299"/>
      <c r="DJ105" s="299"/>
      <c r="DK105" s="299"/>
      <c r="DL105" s="299"/>
      <c r="DM105" s="299"/>
      <c r="DN105" s="299"/>
      <c r="DO105" s="299"/>
      <c r="DP105" s="299"/>
      <c r="DQ105" s="299"/>
      <c r="DR105" s="299"/>
      <c r="DS105" s="299"/>
      <c r="DT105" s="299"/>
      <c r="DU105" s="299"/>
      <c r="DV105" s="299"/>
      <c r="DW105" s="299"/>
      <c r="DX105" s="299"/>
      <c r="DY105" s="299"/>
      <c r="DZ105" s="299"/>
      <c r="EA105" s="299"/>
      <c r="EB105" s="299"/>
      <c r="EC105" s="299"/>
      <c r="ED105" s="299"/>
      <c r="EE105" s="299"/>
      <c r="EF105" s="299"/>
      <c r="EG105" s="299"/>
      <c r="EH105" s="299"/>
      <c r="EI105" s="299"/>
      <c r="EJ105" s="299"/>
      <c r="EK105" s="299"/>
      <c r="EL105" s="299"/>
      <c r="EM105" s="299"/>
      <c r="EN105" s="299"/>
    </row>
    <row r="106" spans="12:144" x14ac:dyDescent="0.25">
      <c r="L106" s="299"/>
      <c r="M106" s="299"/>
      <c r="N106" s="299"/>
      <c r="O106" s="299"/>
      <c r="P106" s="299"/>
      <c r="Q106" s="299"/>
      <c r="R106" s="299"/>
      <c r="S106" s="299"/>
      <c r="T106" s="299"/>
      <c r="U106" s="299"/>
      <c r="V106" s="299"/>
      <c r="W106" s="299"/>
      <c r="X106" s="299"/>
      <c r="Y106" s="299"/>
      <c r="Z106" s="299"/>
      <c r="AA106" s="299"/>
      <c r="AB106" s="299"/>
      <c r="AC106" s="299"/>
      <c r="AD106" s="299"/>
      <c r="AE106" s="299"/>
      <c r="AF106" s="299"/>
      <c r="AG106" s="299"/>
      <c r="AH106" s="299"/>
      <c r="AI106" s="299"/>
      <c r="AJ106" s="299"/>
      <c r="AK106" s="299"/>
      <c r="AL106" s="299"/>
      <c r="AM106" s="299"/>
      <c r="AN106" s="299"/>
      <c r="AO106" s="299"/>
      <c r="AP106" s="299"/>
      <c r="AQ106" s="299"/>
      <c r="AR106" s="299"/>
      <c r="AS106" s="299"/>
      <c r="AT106" s="299"/>
      <c r="AU106" s="299"/>
      <c r="AV106" s="299"/>
      <c r="AW106" s="299"/>
      <c r="AX106" s="299"/>
      <c r="AY106" s="299"/>
      <c r="AZ106" s="299"/>
      <c r="BA106" s="299"/>
      <c r="BB106" s="299"/>
      <c r="BC106" s="299"/>
      <c r="BD106" s="299"/>
      <c r="BE106" s="299"/>
      <c r="BF106" s="299"/>
      <c r="BG106" s="299"/>
      <c r="BH106" s="299"/>
      <c r="BI106" s="299"/>
      <c r="BJ106" s="299"/>
      <c r="BK106" s="299"/>
      <c r="BL106" s="299"/>
      <c r="BM106" s="299"/>
      <c r="BN106" s="299"/>
      <c r="BO106" s="299"/>
      <c r="BP106" s="299"/>
      <c r="BQ106" s="299"/>
      <c r="BR106" s="299"/>
      <c r="BS106" s="299"/>
      <c r="BT106" s="299"/>
      <c r="BU106" s="299"/>
      <c r="BV106" s="299"/>
      <c r="BW106" s="299"/>
      <c r="BX106" s="299"/>
      <c r="BY106" s="299"/>
      <c r="BZ106" s="299"/>
      <c r="CA106" s="299"/>
      <c r="CB106" s="299"/>
      <c r="CC106" s="299"/>
      <c r="CD106" s="299"/>
      <c r="CE106" s="299"/>
      <c r="CF106" s="299"/>
      <c r="CG106" s="299"/>
      <c r="CH106" s="299"/>
      <c r="CI106" s="299"/>
      <c r="CJ106" s="299"/>
      <c r="CK106" s="299"/>
      <c r="CL106" s="299"/>
      <c r="CM106" s="299"/>
      <c r="CN106" s="299"/>
      <c r="CO106" s="299"/>
      <c r="CP106" s="299"/>
      <c r="CQ106" s="299"/>
      <c r="CR106" s="299"/>
      <c r="CS106" s="299"/>
      <c r="CT106" s="299"/>
      <c r="CU106" s="299"/>
      <c r="CV106" s="299"/>
      <c r="CW106" s="299"/>
      <c r="CX106" s="299"/>
      <c r="CY106" s="299"/>
      <c r="CZ106" s="299"/>
      <c r="DA106" s="299"/>
      <c r="DB106" s="299"/>
      <c r="DC106" s="299"/>
      <c r="DD106" s="299"/>
      <c r="DE106" s="299"/>
      <c r="DF106" s="299"/>
      <c r="DG106" s="299"/>
      <c r="DH106" s="299"/>
      <c r="DI106" s="299"/>
      <c r="DJ106" s="299"/>
      <c r="DK106" s="299"/>
      <c r="DL106" s="299"/>
      <c r="DM106" s="299"/>
      <c r="DN106" s="299"/>
      <c r="DO106" s="299"/>
      <c r="DP106" s="299"/>
      <c r="DQ106" s="299"/>
      <c r="DR106" s="299"/>
      <c r="DS106" s="299"/>
      <c r="DT106" s="299"/>
      <c r="DU106" s="299"/>
      <c r="DV106" s="299"/>
      <c r="DW106" s="299"/>
      <c r="DX106" s="299"/>
      <c r="DY106" s="299"/>
      <c r="DZ106" s="299"/>
      <c r="EA106" s="299"/>
      <c r="EB106" s="299"/>
      <c r="EC106" s="299"/>
      <c r="ED106" s="299"/>
      <c r="EE106" s="299"/>
      <c r="EF106" s="299"/>
      <c r="EG106" s="299"/>
      <c r="EH106" s="299"/>
      <c r="EI106" s="299"/>
      <c r="EJ106" s="299"/>
      <c r="EK106" s="299"/>
      <c r="EL106" s="299"/>
      <c r="EM106" s="299"/>
      <c r="EN106" s="299"/>
    </row>
    <row r="107" spans="12:144" x14ac:dyDescent="0.25">
      <c r="L107" s="299"/>
      <c r="M107" s="299"/>
      <c r="N107" s="299"/>
      <c r="O107" s="299"/>
      <c r="P107" s="299"/>
      <c r="Q107" s="299"/>
      <c r="R107" s="299"/>
      <c r="S107" s="299"/>
      <c r="T107" s="299"/>
      <c r="U107" s="299"/>
      <c r="V107" s="299"/>
      <c r="W107" s="299"/>
      <c r="X107" s="299"/>
      <c r="Y107" s="299"/>
      <c r="Z107" s="299"/>
      <c r="AA107" s="299"/>
      <c r="AB107" s="299"/>
      <c r="AC107" s="299"/>
      <c r="AD107" s="299"/>
      <c r="AE107" s="299"/>
      <c r="AF107" s="299"/>
      <c r="AG107" s="299"/>
      <c r="AH107" s="299"/>
      <c r="AI107" s="299"/>
      <c r="AJ107" s="299"/>
      <c r="AK107" s="299"/>
      <c r="AL107" s="299"/>
      <c r="AM107" s="299"/>
      <c r="AN107" s="299"/>
      <c r="AO107" s="299"/>
      <c r="AP107" s="299"/>
      <c r="AQ107" s="299"/>
      <c r="AR107" s="299"/>
      <c r="AS107" s="299"/>
      <c r="AT107" s="299"/>
      <c r="AU107" s="299"/>
      <c r="AV107" s="299"/>
      <c r="AW107" s="299"/>
      <c r="AX107" s="299"/>
      <c r="AY107" s="299"/>
      <c r="AZ107" s="299"/>
      <c r="BA107" s="299"/>
      <c r="BB107" s="299"/>
      <c r="BC107" s="299"/>
      <c r="BD107" s="299"/>
      <c r="BE107" s="299"/>
      <c r="BF107" s="299"/>
      <c r="BG107" s="299"/>
      <c r="BH107" s="299"/>
      <c r="BI107" s="299"/>
      <c r="BJ107" s="299"/>
      <c r="BK107" s="299"/>
      <c r="BL107" s="299"/>
      <c r="BM107" s="299"/>
      <c r="BN107" s="299"/>
      <c r="BO107" s="299"/>
      <c r="BP107" s="299"/>
      <c r="BQ107" s="299"/>
      <c r="BR107" s="299"/>
      <c r="BS107" s="299"/>
      <c r="BT107" s="299"/>
      <c r="BU107" s="299"/>
      <c r="BV107" s="299"/>
      <c r="BW107" s="299"/>
      <c r="BX107" s="299"/>
      <c r="BY107" s="299"/>
      <c r="BZ107" s="299"/>
      <c r="CA107" s="299"/>
      <c r="CB107" s="299"/>
      <c r="CC107" s="299"/>
      <c r="CD107" s="299"/>
      <c r="CE107" s="299"/>
      <c r="CF107" s="299"/>
      <c r="CG107" s="299"/>
      <c r="CH107" s="299"/>
      <c r="CI107" s="299"/>
      <c r="CJ107" s="299"/>
      <c r="CK107" s="299"/>
      <c r="CL107" s="299"/>
      <c r="CM107" s="299"/>
      <c r="CN107" s="299"/>
      <c r="CO107" s="299"/>
      <c r="CP107" s="299"/>
      <c r="CQ107" s="299"/>
      <c r="CR107" s="299"/>
      <c r="CS107" s="299"/>
      <c r="CT107" s="299"/>
      <c r="CU107" s="299"/>
      <c r="CV107" s="299"/>
      <c r="CW107" s="299"/>
      <c r="CX107" s="299"/>
      <c r="CY107" s="299"/>
      <c r="CZ107" s="299"/>
      <c r="DA107" s="299"/>
      <c r="DB107" s="299"/>
      <c r="DC107" s="299"/>
      <c r="DD107" s="299"/>
      <c r="DE107" s="299"/>
      <c r="DF107" s="299"/>
      <c r="DG107" s="299"/>
      <c r="DH107" s="299"/>
      <c r="DI107" s="299"/>
      <c r="DJ107" s="299"/>
      <c r="DK107" s="299"/>
      <c r="DL107" s="299"/>
      <c r="DM107" s="299"/>
      <c r="DN107" s="299"/>
      <c r="DO107" s="299"/>
      <c r="DP107" s="299"/>
      <c r="DQ107" s="299"/>
      <c r="DR107" s="299"/>
      <c r="DS107" s="299"/>
      <c r="DT107" s="299"/>
      <c r="DU107" s="299"/>
      <c r="DV107" s="299"/>
      <c r="DW107" s="299"/>
      <c r="DX107" s="299"/>
      <c r="DY107" s="299"/>
      <c r="DZ107" s="299"/>
      <c r="EA107" s="299"/>
      <c r="EB107" s="299"/>
      <c r="EC107" s="299"/>
      <c r="ED107" s="299"/>
      <c r="EE107" s="299"/>
      <c r="EF107" s="299"/>
      <c r="EG107" s="299"/>
      <c r="EH107" s="299"/>
      <c r="EI107" s="299"/>
      <c r="EJ107" s="299"/>
      <c r="EK107" s="299"/>
      <c r="EL107" s="299"/>
      <c r="EM107" s="299"/>
      <c r="EN107" s="299"/>
    </row>
    <row r="108" spans="12:144" x14ac:dyDescent="0.25">
      <c r="L108" s="299"/>
      <c r="M108" s="299"/>
      <c r="N108" s="299"/>
      <c r="O108" s="299"/>
      <c r="P108" s="299"/>
      <c r="Q108" s="299"/>
      <c r="R108" s="299"/>
      <c r="S108" s="299"/>
      <c r="T108" s="299"/>
      <c r="U108" s="299"/>
      <c r="V108" s="299"/>
      <c r="W108" s="299"/>
      <c r="X108" s="299"/>
      <c r="Y108" s="299"/>
      <c r="Z108" s="299"/>
      <c r="AA108" s="299"/>
      <c r="AB108" s="299"/>
      <c r="AC108" s="299"/>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299"/>
      <c r="AY108" s="299"/>
      <c r="AZ108" s="299"/>
      <c r="BA108" s="299"/>
      <c r="BB108" s="299"/>
      <c r="BC108" s="299"/>
      <c r="BD108" s="299"/>
      <c r="BE108" s="299"/>
      <c r="BF108" s="299"/>
      <c r="BG108" s="299"/>
      <c r="BH108" s="299"/>
      <c r="BI108" s="299"/>
      <c r="BJ108" s="299"/>
      <c r="BK108" s="299"/>
      <c r="BL108" s="299"/>
      <c r="BM108" s="299"/>
      <c r="BN108" s="299"/>
      <c r="BO108" s="299"/>
      <c r="BP108" s="299"/>
      <c r="BQ108" s="299"/>
      <c r="BR108" s="299"/>
      <c r="BS108" s="299"/>
      <c r="BT108" s="299"/>
      <c r="BU108" s="299"/>
      <c r="BV108" s="299"/>
      <c r="BW108" s="299"/>
      <c r="BX108" s="299"/>
      <c r="BY108" s="299"/>
      <c r="BZ108" s="299"/>
      <c r="CA108" s="299"/>
      <c r="CB108" s="299"/>
      <c r="CC108" s="299"/>
      <c r="CD108" s="299"/>
      <c r="CE108" s="299"/>
      <c r="CF108" s="299"/>
      <c r="CG108" s="299"/>
      <c r="CH108" s="299"/>
      <c r="CI108" s="299"/>
      <c r="CJ108" s="299"/>
      <c r="CK108" s="299"/>
      <c r="CL108" s="299"/>
      <c r="CM108" s="299"/>
      <c r="CN108" s="299"/>
      <c r="CO108" s="299"/>
      <c r="CP108" s="299"/>
      <c r="CQ108" s="299"/>
      <c r="CR108" s="299"/>
      <c r="CS108" s="299"/>
      <c r="CT108" s="299"/>
      <c r="CU108" s="299"/>
      <c r="CV108" s="299"/>
      <c r="CW108" s="299"/>
      <c r="CX108" s="299"/>
      <c r="CY108" s="299"/>
      <c r="CZ108" s="299"/>
      <c r="DA108" s="299"/>
      <c r="DB108" s="299"/>
      <c r="DC108" s="299"/>
      <c r="DD108" s="299"/>
      <c r="DE108" s="299"/>
      <c r="DF108" s="299"/>
      <c r="DG108" s="299"/>
      <c r="DH108" s="299"/>
      <c r="DI108" s="299"/>
      <c r="DJ108" s="299"/>
      <c r="DK108" s="299"/>
      <c r="DL108" s="299"/>
      <c r="DM108" s="299"/>
      <c r="DN108" s="299"/>
      <c r="DO108" s="299"/>
      <c r="DP108" s="299"/>
      <c r="DQ108" s="299"/>
      <c r="DR108" s="299"/>
      <c r="DS108" s="299"/>
      <c r="DT108" s="299"/>
      <c r="DU108" s="299"/>
      <c r="DV108" s="299"/>
      <c r="DW108" s="299"/>
      <c r="DX108" s="299"/>
      <c r="DY108" s="299"/>
      <c r="DZ108" s="299"/>
      <c r="EA108" s="299"/>
      <c r="EB108" s="299"/>
      <c r="EC108" s="299"/>
      <c r="ED108" s="299"/>
      <c r="EE108" s="299"/>
      <c r="EF108" s="299"/>
      <c r="EG108" s="299"/>
      <c r="EH108" s="299"/>
      <c r="EI108" s="299"/>
      <c r="EJ108" s="299"/>
      <c r="EK108" s="299"/>
      <c r="EL108" s="299"/>
      <c r="EM108" s="299"/>
      <c r="EN108" s="299"/>
    </row>
    <row r="109" spans="12:144" x14ac:dyDescent="0.25">
      <c r="L109" s="299"/>
      <c r="M109" s="299"/>
      <c r="N109" s="299"/>
      <c r="O109" s="299"/>
      <c r="P109" s="299"/>
      <c r="Q109" s="299"/>
      <c r="R109" s="299"/>
      <c r="S109" s="299"/>
      <c r="T109" s="299"/>
      <c r="U109" s="299"/>
      <c r="V109" s="299"/>
      <c r="W109" s="299"/>
      <c r="X109" s="299"/>
      <c r="Y109" s="299"/>
      <c r="Z109" s="299"/>
      <c r="AA109" s="299"/>
      <c r="AB109" s="299"/>
      <c r="AC109" s="299"/>
      <c r="AD109" s="299"/>
      <c r="AE109" s="299"/>
      <c r="AF109" s="299"/>
      <c r="AG109" s="299"/>
      <c r="AH109" s="299"/>
      <c r="AI109" s="299"/>
      <c r="AJ109" s="299"/>
      <c r="AK109" s="299"/>
      <c r="AL109" s="299"/>
      <c r="AM109" s="299"/>
      <c r="AN109" s="299"/>
      <c r="AO109" s="299"/>
      <c r="AP109" s="299"/>
      <c r="AQ109" s="299"/>
      <c r="AR109" s="299"/>
      <c r="AS109" s="299"/>
      <c r="AT109" s="299"/>
      <c r="AU109" s="299"/>
      <c r="AV109" s="299"/>
      <c r="AW109" s="299"/>
      <c r="AX109" s="299"/>
      <c r="AY109" s="299"/>
      <c r="AZ109" s="299"/>
      <c r="BA109" s="299"/>
      <c r="BB109" s="299"/>
      <c r="BC109" s="299"/>
      <c r="BD109" s="299"/>
      <c r="BE109" s="299"/>
      <c r="BF109" s="299"/>
      <c r="BG109" s="299"/>
      <c r="BH109" s="299"/>
      <c r="BI109" s="299"/>
      <c r="BJ109" s="299"/>
      <c r="BK109" s="299"/>
      <c r="BL109" s="299"/>
      <c r="BM109" s="299"/>
      <c r="BN109" s="299"/>
      <c r="BO109" s="299"/>
      <c r="BP109" s="299"/>
      <c r="BQ109" s="299"/>
      <c r="BR109" s="299"/>
      <c r="BS109" s="299"/>
      <c r="BT109" s="299"/>
      <c r="BU109" s="299"/>
      <c r="BV109" s="299"/>
      <c r="BW109" s="299"/>
      <c r="BX109" s="299"/>
      <c r="BY109" s="299"/>
      <c r="BZ109" s="299"/>
      <c r="CA109" s="299"/>
      <c r="CB109" s="299"/>
      <c r="CC109" s="299"/>
      <c r="CD109" s="299"/>
      <c r="CE109" s="299"/>
      <c r="CF109" s="299"/>
      <c r="CG109" s="299"/>
      <c r="CH109" s="299"/>
      <c r="CI109" s="299"/>
      <c r="CJ109" s="299"/>
      <c r="CK109" s="299"/>
      <c r="CL109" s="299"/>
      <c r="CM109" s="299"/>
      <c r="CN109" s="299"/>
      <c r="CO109" s="299"/>
      <c r="CP109" s="299"/>
      <c r="CQ109" s="299"/>
      <c r="CR109" s="299"/>
      <c r="CS109" s="299"/>
      <c r="CT109" s="299"/>
      <c r="CU109" s="299"/>
      <c r="CV109" s="299"/>
      <c r="CW109" s="299"/>
      <c r="CX109" s="299"/>
      <c r="CY109" s="299"/>
      <c r="CZ109" s="299"/>
      <c r="DA109" s="299"/>
      <c r="DB109" s="299"/>
      <c r="DC109" s="299"/>
      <c r="DD109" s="299"/>
      <c r="DE109" s="299"/>
      <c r="DF109" s="299"/>
      <c r="DG109" s="299"/>
      <c r="DH109" s="299"/>
      <c r="DI109" s="299"/>
      <c r="DJ109" s="299"/>
      <c r="DK109" s="299"/>
      <c r="DL109" s="299"/>
      <c r="DM109" s="299"/>
      <c r="DN109" s="299"/>
      <c r="DO109" s="299"/>
      <c r="DP109" s="299"/>
      <c r="DQ109" s="299"/>
      <c r="DR109" s="299"/>
      <c r="DS109" s="299"/>
      <c r="DT109" s="299"/>
      <c r="DU109" s="299"/>
      <c r="DV109" s="299"/>
      <c r="DW109" s="299"/>
      <c r="DX109" s="299"/>
      <c r="DY109" s="299"/>
      <c r="DZ109" s="299"/>
      <c r="EA109" s="299"/>
      <c r="EB109" s="299"/>
      <c r="EC109" s="299"/>
      <c r="ED109" s="299"/>
      <c r="EE109" s="299"/>
      <c r="EF109" s="299"/>
      <c r="EG109" s="299"/>
      <c r="EH109" s="299"/>
      <c r="EI109" s="299"/>
      <c r="EJ109" s="299"/>
      <c r="EK109" s="299"/>
      <c r="EL109" s="299"/>
      <c r="EM109" s="299"/>
      <c r="EN109" s="299"/>
    </row>
    <row r="110" spans="12:144" x14ac:dyDescent="0.25">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299"/>
      <c r="BD110" s="299"/>
      <c r="BE110" s="299"/>
      <c r="BF110" s="299"/>
      <c r="BG110" s="299"/>
      <c r="BH110" s="299"/>
      <c r="BI110" s="299"/>
      <c r="BJ110" s="299"/>
      <c r="BK110" s="299"/>
      <c r="BL110" s="299"/>
      <c r="BM110" s="299"/>
      <c r="BN110" s="299"/>
      <c r="BO110" s="299"/>
      <c r="BP110" s="299"/>
      <c r="BQ110" s="299"/>
      <c r="BR110" s="299"/>
      <c r="BS110" s="299"/>
      <c r="BT110" s="299"/>
      <c r="BU110" s="299"/>
      <c r="BV110" s="299"/>
      <c r="BW110" s="299"/>
      <c r="BX110" s="299"/>
      <c r="BY110" s="299"/>
      <c r="BZ110" s="299"/>
      <c r="CA110" s="299"/>
      <c r="CB110" s="299"/>
      <c r="CC110" s="299"/>
      <c r="CD110" s="299"/>
      <c r="CE110" s="299"/>
      <c r="CF110" s="299"/>
      <c r="CG110" s="299"/>
      <c r="CH110" s="299"/>
      <c r="CI110" s="299"/>
      <c r="CJ110" s="299"/>
      <c r="CK110" s="299"/>
      <c r="CL110" s="299"/>
      <c r="CM110" s="299"/>
      <c r="CN110" s="299"/>
      <c r="CO110" s="299"/>
      <c r="CP110" s="299"/>
      <c r="CQ110" s="299"/>
      <c r="CR110" s="299"/>
      <c r="CS110" s="299"/>
      <c r="CT110" s="299"/>
      <c r="CU110" s="299"/>
      <c r="CV110" s="299"/>
      <c r="CW110" s="299"/>
      <c r="CX110" s="299"/>
      <c r="CY110" s="299"/>
      <c r="CZ110" s="299"/>
      <c r="DA110" s="299"/>
      <c r="DB110" s="299"/>
      <c r="DC110" s="299"/>
      <c r="DD110" s="299"/>
      <c r="DE110" s="299"/>
      <c r="DF110" s="299"/>
      <c r="DG110" s="299"/>
      <c r="DH110" s="299"/>
      <c r="DI110" s="299"/>
      <c r="DJ110" s="299"/>
      <c r="DK110" s="299"/>
      <c r="DL110" s="299"/>
      <c r="DM110" s="299"/>
      <c r="DN110" s="299"/>
      <c r="DO110" s="299"/>
      <c r="DP110" s="299"/>
      <c r="DQ110" s="299"/>
      <c r="DR110" s="299"/>
      <c r="DS110" s="299"/>
      <c r="DT110" s="299"/>
      <c r="DU110" s="299"/>
      <c r="DV110" s="299"/>
      <c r="DW110" s="299"/>
      <c r="DX110" s="299"/>
      <c r="DY110" s="299"/>
      <c r="DZ110" s="299"/>
      <c r="EA110" s="299"/>
      <c r="EB110" s="299"/>
      <c r="EC110" s="299"/>
      <c r="ED110" s="299"/>
      <c r="EE110" s="299"/>
      <c r="EF110" s="299"/>
      <c r="EG110" s="299"/>
      <c r="EH110" s="299"/>
      <c r="EI110" s="299"/>
      <c r="EJ110" s="299"/>
      <c r="EK110" s="299"/>
      <c r="EL110" s="299"/>
      <c r="EM110" s="299"/>
      <c r="EN110" s="299"/>
    </row>
    <row r="111" spans="12:144" x14ac:dyDescent="0.25">
      <c r="L111" s="299"/>
      <c r="M111" s="299"/>
      <c r="N111" s="299"/>
      <c r="O111" s="299"/>
      <c r="P111" s="299"/>
      <c r="Q111" s="299"/>
      <c r="R111" s="299"/>
      <c r="S111" s="299"/>
      <c r="T111" s="299"/>
      <c r="U111" s="299"/>
      <c r="V111" s="299"/>
      <c r="W111" s="299"/>
      <c r="X111" s="299"/>
      <c r="Y111" s="299"/>
      <c r="Z111" s="299"/>
      <c r="AA111" s="299"/>
      <c r="AB111" s="299"/>
      <c r="AC111" s="299"/>
      <c r="AD111" s="299"/>
      <c r="AE111" s="299"/>
      <c r="AF111" s="299"/>
      <c r="AG111" s="299"/>
      <c r="AH111" s="299"/>
      <c r="AI111" s="299"/>
      <c r="AJ111" s="299"/>
      <c r="AK111" s="299"/>
      <c r="AL111" s="299"/>
      <c r="AM111" s="299"/>
      <c r="AN111" s="299"/>
      <c r="AO111" s="299"/>
      <c r="AP111" s="299"/>
      <c r="AQ111" s="299"/>
      <c r="AR111" s="299"/>
      <c r="AS111" s="299"/>
      <c r="AT111" s="299"/>
      <c r="AU111" s="299"/>
      <c r="AV111" s="299"/>
      <c r="AW111" s="299"/>
      <c r="AX111" s="299"/>
      <c r="AY111" s="299"/>
      <c r="AZ111" s="299"/>
      <c r="BA111" s="299"/>
      <c r="BB111" s="299"/>
      <c r="BC111" s="299"/>
      <c r="BD111" s="299"/>
      <c r="BE111" s="299"/>
      <c r="BF111" s="299"/>
      <c r="BG111" s="299"/>
      <c r="BH111" s="299"/>
      <c r="BI111" s="299"/>
      <c r="BJ111" s="299"/>
      <c r="BK111" s="299"/>
      <c r="BL111" s="299"/>
      <c r="BM111" s="299"/>
      <c r="BN111" s="299"/>
      <c r="BO111" s="299"/>
      <c r="BP111" s="299"/>
      <c r="BQ111" s="299"/>
      <c r="BR111" s="299"/>
      <c r="BS111" s="299"/>
      <c r="BT111" s="299"/>
      <c r="BU111" s="299"/>
      <c r="BV111" s="299"/>
      <c r="BW111" s="299"/>
      <c r="BX111" s="299"/>
      <c r="BY111" s="299"/>
      <c r="BZ111" s="299"/>
      <c r="CA111" s="299"/>
      <c r="CB111" s="299"/>
      <c r="CC111" s="299"/>
      <c r="CD111" s="299"/>
      <c r="CE111" s="299"/>
      <c r="CF111" s="299"/>
      <c r="CG111" s="299"/>
      <c r="CH111" s="299"/>
      <c r="CI111" s="299"/>
      <c r="CJ111" s="299"/>
      <c r="CK111" s="299"/>
      <c r="CL111" s="299"/>
      <c r="CM111" s="299"/>
      <c r="CN111" s="299"/>
      <c r="CO111" s="299"/>
      <c r="CP111" s="299"/>
      <c r="CQ111" s="299"/>
      <c r="CR111" s="299"/>
      <c r="CS111" s="299"/>
      <c r="CT111" s="299"/>
      <c r="CU111" s="299"/>
      <c r="CV111" s="299"/>
      <c r="CW111" s="299"/>
      <c r="CX111" s="299"/>
      <c r="CY111" s="299"/>
      <c r="CZ111" s="299"/>
      <c r="DA111" s="299"/>
      <c r="DB111" s="299"/>
      <c r="DC111" s="299"/>
      <c r="DD111" s="299"/>
      <c r="DE111" s="299"/>
      <c r="DF111" s="299"/>
      <c r="DG111" s="299"/>
      <c r="DH111" s="299"/>
      <c r="DI111" s="299"/>
      <c r="DJ111" s="299"/>
      <c r="DK111" s="299"/>
      <c r="DL111" s="299"/>
      <c r="DM111" s="299"/>
      <c r="DN111" s="299"/>
      <c r="DO111" s="299"/>
      <c r="DP111" s="299"/>
      <c r="DQ111" s="299"/>
      <c r="DR111" s="299"/>
      <c r="DS111" s="299"/>
      <c r="DT111" s="299"/>
      <c r="DU111" s="299"/>
      <c r="DV111" s="299"/>
      <c r="DW111" s="299"/>
      <c r="DX111" s="299"/>
      <c r="DY111" s="299"/>
      <c r="DZ111" s="299"/>
      <c r="EA111" s="299"/>
      <c r="EB111" s="299"/>
      <c r="EC111" s="299"/>
      <c r="ED111" s="299"/>
      <c r="EE111" s="299"/>
      <c r="EF111" s="299"/>
      <c r="EG111" s="299"/>
      <c r="EH111" s="299"/>
      <c r="EI111" s="299"/>
      <c r="EJ111" s="299"/>
      <c r="EK111" s="299"/>
      <c r="EL111" s="299"/>
      <c r="EM111" s="299"/>
      <c r="EN111" s="299"/>
    </row>
    <row r="112" spans="12:144" x14ac:dyDescent="0.25">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299"/>
      <c r="BR112" s="299"/>
      <c r="BS112" s="299"/>
      <c r="BT112" s="299"/>
      <c r="BU112" s="299"/>
      <c r="BV112" s="299"/>
      <c r="BW112" s="299"/>
      <c r="BX112" s="299"/>
      <c r="BY112" s="299"/>
      <c r="BZ112" s="299"/>
      <c r="CA112" s="299"/>
      <c r="CB112" s="299"/>
      <c r="CC112" s="299"/>
      <c r="CD112" s="299"/>
      <c r="CE112" s="299"/>
      <c r="CF112" s="299"/>
      <c r="CG112" s="299"/>
      <c r="CH112" s="299"/>
      <c r="CI112" s="299"/>
      <c r="CJ112" s="299"/>
      <c r="CK112" s="299"/>
      <c r="CL112" s="299"/>
      <c r="CM112" s="299"/>
      <c r="CN112" s="299"/>
      <c r="CO112" s="299"/>
      <c r="CP112" s="299"/>
      <c r="CQ112" s="299"/>
      <c r="CR112" s="299"/>
      <c r="CS112" s="299"/>
      <c r="CT112" s="299"/>
      <c r="CU112" s="299"/>
      <c r="CV112" s="299"/>
      <c r="CW112" s="299"/>
      <c r="CX112" s="299"/>
      <c r="CY112" s="299"/>
      <c r="CZ112" s="299"/>
      <c r="DA112" s="299"/>
      <c r="DB112" s="299"/>
      <c r="DC112" s="299"/>
      <c r="DD112" s="299"/>
      <c r="DE112" s="299"/>
      <c r="DF112" s="299"/>
      <c r="DG112" s="299"/>
      <c r="DH112" s="299"/>
      <c r="DI112" s="299"/>
      <c r="DJ112" s="299"/>
      <c r="DK112" s="299"/>
      <c r="DL112" s="299"/>
      <c r="DM112" s="299"/>
      <c r="DN112" s="299"/>
      <c r="DO112" s="299"/>
      <c r="DP112" s="299"/>
      <c r="DQ112" s="299"/>
      <c r="DR112" s="299"/>
      <c r="DS112" s="299"/>
      <c r="DT112" s="299"/>
      <c r="DU112" s="299"/>
      <c r="DV112" s="299"/>
      <c r="DW112" s="299"/>
      <c r="DX112" s="299"/>
      <c r="DY112" s="299"/>
      <c r="DZ112" s="299"/>
      <c r="EA112" s="299"/>
      <c r="EB112" s="299"/>
      <c r="EC112" s="299"/>
      <c r="ED112" s="299"/>
      <c r="EE112" s="299"/>
      <c r="EF112" s="299"/>
      <c r="EG112" s="299"/>
      <c r="EH112" s="299"/>
      <c r="EI112" s="299"/>
      <c r="EJ112" s="299"/>
      <c r="EK112" s="299"/>
      <c r="EL112" s="299"/>
      <c r="EM112" s="299"/>
      <c r="EN112" s="299"/>
    </row>
    <row r="113" spans="12:144" x14ac:dyDescent="0.25">
      <c r="L113" s="299"/>
      <c r="M113" s="299"/>
      <c r="N113" s="299"/>
      <c r="O113" s="299"/>
      <c r="P113" s="299"/>
      <c r="Q113" s="299"/>
      <c r="R113" s="299"/>
      <c r="S113" s="299"/>
      <c r="T113" s="299"/>
      <c r="U113" s="299"/>
      <c r="V113" s="299"/>
      <c r="W113" s="299"/>
      <c r="X113" s="299"/>
      <c r="Y113" s="299"/>
      <c r="Z113" s="299"/>
      <c r="AA113" s="299"/>
      <c r="AB113" s="299"/>
      <c r="AC113" s="299"/>
      <c r="AD113" s="299"/>
      <c r="AE113" s="299"/>
      <c r="AF113" s="299"/>
      <c r="AG113" s="299"/>
      <c r="AH113" s="299"/>
      <c r="AI113" s="299"/>
      <c r="AJ113" s="299"/>
      <c r="AK113" s="299"/>
      <c r="AL113" s="299"/>
      <c r="AM113" s="299"/>
      <c r="AN113" s="299"/>
      <c r="AO113" s="299"/>
      <c r="AP113" s="299"/>
      <c r="AQ113" s="299"/>
      <c r="AR113" s="299"/>
      <c r="AS113" s="299"/>
      <c r="AT113" s="299"/>
      <c r="AU113" s="299"/>
      <c r="AV113" s="299"/>
      <c r="AW113" s="299"/>
      <c r="AX113" s="299"/>
      <c r="AY113" s="299"/>
      <c r="AZ113" s="299"/>
      <c r="BA113" s="299"/>
      <c r="BB113" s="299"/>
      <c r="BC113" s="299"/>
      <c r="BD113" s="299"/>
      <c r="BE113" s="299"/>
      <c r="BF113" s="299"/>
      <c r="BG113" s="299"/>
      <c r="BH113" s="299"/>
      <c r="BI113" s="299"/>
      <c r="BJ113" s="299"/>
      <c r="BK113" s="299"/>
      <c r="BL113" s="299"/>
      <c r="BM113" s="299"/>
      <c r="BN113" s="299"/>
      <c r="BO113" s="299"/>
      <c r="BP113" s="299"/>
      <c r="BQ113" s="299"/>
      <c r="BR113" s="299"/>
      <c r="BS113" s="299"/>
      <c r="BT113" s="299"/>
      <c r="BU113" s="299"/>
      <c r="BV113" s="299"/>
      <c r="BW113" s="299"/>
      <c r="BX113" s="299"/>
      <c r="BY113" s="299"/>
      <c r="BZ113" s="299"/>
      <c r="CA113" s="299"/>
      <c r="CB113" s="299"/>
      <c r="CC113" s="299"/>
      <c r="CD113" s="299"/>
      <c r="CE113" s="299"/>
      <c r="CF113" s="299"/>
      <c r="CG113" s="299"/>
      <c r="CH113" s="299"/>
      <c r="CI113" s="299"/>
      <c r="CJ113" s="299"/>
      <c r="CK113" s="299"/>
      <c r="CL113" s="299"/>
      <c r="CM113" s="299"/>
      <c r="CN113" s="299"/>
      <c r="CO113" s="299"/>
      <c r="CP113" s="299"/>
      <c r="CQ113" s="299"/>
      <c r="CR113" s="299"/>
      <c r="CS113" s="299"/>
      <c r="CT113" s="299"/>
      <c r="CU113" s="299"/>
      <c r="CV113" s="299"/>
      <c r="CW113" s="299"/>
      <c r="CX113" s="299"/>
      <c r="CY113" s="299"/>
      <c r="CZ113" s="299"/>
      <c r="DA113" s="299"/>
      <c r="DB113" s="299"/>
      <c r="DC113" s="299"/>
      <c r="DD113" s="299"/>
      <c r="DE113" s="299"/>
      <c r="DF113" s="299"/>
      <c r="DG113" s="299"/>
      <c r="DH113" s="299"/>
      <c r="DI113" s="299"/>
      <c r="DJ113" s="299"/>
      <c r="DK113" s="299"/>
      <c r="DL113" s="299"/>
      <c r="DM113" s="299"/>
      <c r="DN113" s="299"/>
      <c r="DO113" s="299"/>
      <c r="DP113" s="299"/>
      <c r="DQ113" s="299"/>
      <c r="DR113" s="299"/>
      <c r="DS113" s="299"/>
      <c r="DT113" s="299"/>
      <c r="DU113" s="299"/>
      <c r="DV113" s="299"/>
      <c r="DW113" s="299"/>
      <c r="DX113" s="299"/>
      <c r="DY113" s="299"/>
      <c r="DZ113" s="299"/>
      <c r="EA113" s="299"/>
      <c r="EB113" s="299"/>
      <c r="EC113" s="299"/>
      <c r="ED113" s="299"/>
      <c r="EE113" s="299"/>
      <c r="EF113" s="299"/>
      <c r="EG113" s="299"/>
      <c r="EH113" s="299"/>
      <c r="EI113" s="299"/>
      <c r="EJ113" s="299"/>
      <c r="EK113" s="299"/>
      <c r="EL113" s="299"/>
      <c r="EM113" s="299"/>
      <c r="EN113" s="299"/>
    </row>
    <row r="114" spans="12:144" x14ac:dyDescent="0.25">
      <c r="L114" s="299"/>
      <c r="M114" s="299"/>
      <c r="N114" s="299"/>
      <c r="O114" s="299"/>
      <c r="P114" s="299"/>
      <c r="Q114" s="299"/>
      <c r="R114" s="299"/>
      <c r="S114" s="299"/>
      <c r="T114" s="299"/>
      <c r="U114" s="299"/>
      <c r="V114" s="299"/>
      <c r="W114" s="299"/>
      <c r="X114" s="299"/>
      <c r="Y114" s="299"/>
      <c r="Z114" s="299"/>
      <c r="AA114" s="299"/>
      <c r="AB114" s="299"/>
      <c r="AC114" s="299"/>
      <c r="AD114" s="299"/>
      <c r="AE114" s="299"/>
      <c r="AF114" s="299"/>
      <c r="AG114" s="299"/>
      <c r="AH114" s="299"/>
      <c r="AI114" s="299"/>
      <c r="AJ114" s="299"/>
      <c r="AK114" s="299"/>
      <c r="AL114" s="299"/>
      <c r="AM114" s="299"/>
      <c r="AN114" s="299"/>
      <c r="AO114" s="299"/>
      <c r="AP114" s="299"/>
      <c r="AQ114" s="299"/>
      <c r="AR114" s="299"/>
      <c r="AS114" s="299"/>
      <c r="AT114" s="299"/>
      <c r="AU114" s="299"/>
      <c r="AV114" s="299"/>
      <c r="AW114" s="299"/>
      <c r="AX114" s="299"/>
      <c r="AY114" s="299"/>
      <c r="AZ114" s="299"/>
      <c r="BA114" s="299"/>
      <c r="BB114" s="299"/>
      <c r="BC114" s="299"/>
      <c r="BD114" s="299"/>
      <c r="BE114" s="299"/>
      <c r="BF114" s="299"/>
      <c r="BG114" s="299"/>
      <c r="BH114" s="299"/>
      <c r="BI114" s="299"/>
      <c r="BJ114" s="299"/>
      <c r="BK114" s="299"/>
      <c r="BL114" s="299"/>
      <c r="BM114" s="299"/>
      <c r="BN114" s="299"/>
      <c r="BO114" s="299"/>
      <c r="BP114" s="299"/>
      <c r="BQ114" s="299"/>
      <c r="BR114" s="299"/>
      <c r="BS114" s="299"/>
      <c r="BT114" s="299"/>
      <c r="BU114" s="299"/>
      <c r="BV114" s="299"/>
      <c r="BW114" s="299"/>
      <c r="BX114" s="299"/>
      <c r="BY114" s="299"/>
      <c r="BZ114" s="299"/>
      <c r="CA114" s="299"/>
      <c r="CB114" s="299"/>
      <c r="CC114" s="299"/>
      <c r="CD114" s="299"/>
      <c r="CE114" s="299"/>
      <c r="CF114" s="299"/>
      <c r="CG114" s="299"/>
      <c r="CH114" s="299"/>
      <c r="CI114" s="299"/>
      <c r="CJ114" s="299"/>
      <c r="CK114" s="299"/>
      <c r="CL114" s="299"/>
      <c r="CM114" s="299"/>
      <c r="CN114" s="299"/>
      <c r="CO114" s="299"/>
      <c r="CP114" s="299"/>
      <c r="CQ114" s="299"/>
      <c r="CR114" s="299"/>
      <c r="CS114" s="299"/>
      <c r="CT114" s="299"/>
      <c r="CU114" s="299"/>
      <c r="CV114" s="299"/>
      <c r="CW114" s="299"/>
      <c r="CX114" s="299"/>
      <c r="CY114" s="299"/>
      <c r="CZ114" s="299"/>
      <c r="DA114" s="299"/>
      <c r="DB114" s="299"/>
      <c r="DC114" s="299"/>
      <c r="DD114" s="299"/>
      <c r="DE114" s="299"/>
      <c r="DF114" s="299"/>
      <c r="DG114" s="299"/>
      <c r="DH114" s="299"/>
      <c r="DI114" s="299"/>
      <c r="DJ114" s="299"/>
      <c r="DK114" s="299"/>
      <c r="DL114" s="299"/>
      <c r="DM114" s="299"/>
      <c r="DN114" s="299"/>
      <c r="DO114" s="299"/>
      <c r="DP114" s="299"/>
      <c r="DQ114" s="299"/>
      <c r="DR114" s="299"/>
      <c r="DS114" s="299"/>
      <c r="DT114" s="299"/>
      <c r="DU114" s="299"/>
      <c r="DV114" s="299"/>
      <c r="DW114" s="299"/>
      <c r="DX114" s="299"/>
      <c r="DY114" s="299"/>
      <c r="DZ114" s="299"/>
      <c r="EA114" s="299"/>
      <c r="EB114" s="299"/>
      <c r="EC114" s="299"/>
      <c r="ED114" s="299"/>
      <c r="EE114" s="299"/>
      <c r="EF114" s="299"/>
      <c r="EG114" s="299"/>
      <c r="EH114" s="299"/>
      <c r="EI114" s="299"/>
      <c r="EJ114" s="299"/>
      <c r="EK114" s="299"/>
      <c r="EL114" s="299"/>
      <c r="EM114" s="299"/>
      <c r="EN114" s="299"/>
    </row>
    <row r="115" spans="12:144" x14ac:dyDescent="0.25">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O115" s="299"/>
      <c r="AP115" s="299"/>
      <c r="AQ115" s="299"/>
      <c r="AR115" s="299"/>
      <c r="AS115" s="299"/>
      <c r="AT115" s="299"/>
      <c r="AU115" s="299"/>
      <c r="AV115" s="299"/>
      <c r="AW115" s="299"/>
      <c r="AX115" s="299"/>
      <c r="AY115" s="299"/>
      <c r="AZ115" s="299"/>
      <c r="BA115" s="299"/>
      <c r="BB115" s="299"/>
      <c r="BC115" s="299"/>
      <c r="BD115" s="299"/>
      <c r="BE115" s="299"/>
      <c r="BF115" s="299"/>
      <c r="BG115" s="299"/>
      <c r="BH115" s="299"/>
      <c r="BI115" s="299"/>
      <c r="BJ115" s="299"/>
      <c r="BK115" s="299"/>
      <c r="BL115" s="299"/>
      <c r="BM115" s="299"/>
      <c r="BN115" s="299"/>
      <c r="BO115" s="299"/>
      <c r="BP115" s="299"/>
      <c r="BQ115" s="299"/>
      <c r="BR115" s="299"/>
      <c r="BS115" s="299"/>
      <c r="BT115" s="299"/>
      <c r="BU115" s="299"/>
      <c r="BV115" s="299"/>
      <c r="BW115" s="299"/>
      <c r="BX115" s="299"/>
      <c r="BY115" s="299"/>
      <c r="BZ115" s="299"/>
      <c r="CA115" s="299"/>
      <c r="CB115" s="299"/>
      <c r="CC115" s="299"/>
      <c r="CD115" s="299"/>
      <c r="CE115" s="299"/>
      <c r="CF115" s="299"/>
      <c r="CG115" s="299"/>
      <c r="CH115" s="299"/>
      <c r="CI115" s="299"/>
      <c r="CJ115" s="299"/>
      <c r="CK115" s="299"/>
      <c r="CL115" s="299"/>
      <c r="CM115" s="299"/>
      <c r="CN115" s="299"/>
      <c r="CO115" s="299"/>
      <c r="CP115" s="299"/>
      <c r="CQ115" s="299"/>
      <c r="CR115" s="299"/>
      <c r="CS115" s="299"/>
      <c r="CT115" s="299"/>
      <c r="CU115" s="299"/>
      <c r="CV115" s="299"/>
      <c r="CW115" s="299"/>
      <c r="CX115" s="299"/>
      <c r="CY115" s="299"/>
      <c r="CZ115" s="299"/>
      <c r="DA115" s="299"/>
      <c r="DB115" s="299"/>
      <c r="DC115" s="299"/>
      <c r="DD115" s="299"/>
      <c r="DE115" s="299"/>
      <c r="DF115" s="299"/>
      <c r="DG115" s="299"/>
      <c r="DH115" s="299"/>
      <c r="DI115" s="299"/>
      <c r="DJ115" s="299"/>
      <c r="DK115" s="299"/>
      <c r="DL115" s="299"/>
      <c r="DM115" s="299"/>
      <c r="DN115" s="299"/>
      <c r="DO115" s="299"/>
      <c r="DP115" s="299"/>
      <c r="DQ115" s="299"/>
      <c r="DR115" s="299"/>
      <c r="DS115" s="299"/>
      <c r="DT115" s="299"/>
      <c r="DU115" s="299"/>
      <c r="DV115" s="299"/>
      <c r="DW115" s="299"/>
      <c r="DX115" s="299"/>
      <c r="DY115" s="299"/>
      <c r="DZ115" s="299"/>
      <c r="EA115" s="299"/>
      <c r="EB115" s="299"/>
      <c r="EC115" s="299"/>
      <c r="ED115" s="299"/>
      <c r="EE115" s="299"/>
      <c r="EF115" s="299"/>
      <c r="EG115" s="299"/>
      <c r="EH115" s="299"/>
      <c r="EI115" s="299"/>
      <c r="EJ115" s="299"/>
      <c r="EK115" s="299"/>
      <c r="EL115" s="299"/>
      <c r="EM115" s="299"/>
      <c r="EN115" s="299"/>
    </row>
    <row r="116" spans="12:144" x14ac:dyDescent="0.25">
      <c r="L116" s="299"/>
      <c r="M116" s="299"/>
      <c r="N116" s="299"/>
      <c r="O116" s="299"/>
      <c r="P116" s="299"/>
      <c r="Q116" s="299"/>
      <c r="R116" s="299"/>
      <c r="S116" s="299"/>
      <c r="T116" s="299"/>
      <c r="U116" s="299"/>
      <c r="V116" s="299"/>
      <c r="W116" s="299"/>
      <c r="X116" s="299"/>
      <c r="Y116" s="299"/>
      <c r="Z116" s="299"/>
      <c r="AA116" s="299"/>
      <c r="AB116" s="299"/>
      <c r="AC116" s="299"/>
      <c r="AD116" s="299"/>
      <c r="AE116" s="299"/>
      <c r="AF116" s="299"/>
      <c r="AG116" s="299"/>
      <c r="AH116" s="299"/>
      <c r="AI116" s="299"/>
      <c r="AJ116" s="299"/>
      <c r="AK116" s="299"/>
      <c r="AL116" s="299"/>
      <c r="AM116" s="299"/>
      <c r="AN116" s="299"/>
      <c r="AO116" s="299"/>
      <c r="AP116" s="299"/>
      <c r="AQ116" s="299"/>
      <c r="AR116" s="299"/>
      <c r="AS116" s="299"/>
      <c r="AT116" s="299"/>
      <c r="AU116" s="299"/>
      <c r="AV116" s="299"/>
      <c r="AW116" s="299"/>
      <c r="AX116" s="299"/>
      <c r="AY116" s="299"/>
      <c r="AZ116" s="299"/>
      <c r="BA116" s="299"/>
      <c r="BB116" s="299"/>
      <c r="BC116" s="299"/>
      <c r="BD116" s="299"/>
      <c r="BE116" s="299"/>
      <c r="BF116" s="299"/>
      <c r="BG116" s="299"/>
      <c r="BH116" s="299"/>
      <c r="BI116" s="299"/>
      <c r="BJ116" s="299"/>
      <c r="BK116" s="299"/>
      <c r="BL116" s="299"/>
      <c r="BM116" s="299"/>
      <c r="BN116" s="299"/>
      <c r="BO116" s="299"/>
      <c r="BP116" s="299"/>
      <c r="BQ116" s="299"/>
      <c r="BR116" s="299"/>
      <c r="BS116" s="299"/>
      <c r="BT116" s="299"/>
      <c r="BU116" s="299"/>
      <c r="BV116" s="299"/>
      <c r="BW116" s="299"/>
      <c r="BX116" s="299"/>
      <c r="BY116" s="299"/>
      <c r="BZ116" s="299"/>
      <c r="CA116" s="299"/>
      <c r="CB116" s="299"/>
      <c r="CC116" s="299"/>
      <c r="CD116" s="299"/>
      <c r="CE116" s="299"/>
      <c r="CF116" s="299"/>
      <c r="CG116" s="299"/>
      <c r="CH116" s="299"/>
      <c r="CI116" s="299"/>
      <c r="CJ116" s="299"/>
      <c r="CK116" s="299"/>
      <c r="CL116" s="299"/>
      <c r="CM116" s="299"/>
      <c r="CN116" s="299"/>
      <c r="CO116" s="299"/>
      <c r="CP116" s="299"/>
      <c r="CQ116" s="299"/>
      <c r="CR116" s="299"/>
      <c r="CS116" s="299"/>
      <c r="CT116" s="299"/>
      <c r="CU116" s="299"/>
      <c r="CV116" s="299"/>
      <c r="CW116" s="299"/>
      <c r="CX116" s="299"/>
      <c r="CY116" s="299"/>
      <c r="CZ116" s="299"/>
      <c r="DA116" s="299"/>
      <c r="DB116" s="299"/>
      <c r="DC116" s="299"/>
      <c r="DD116" s="299"/>
      <c r="DE116" s="299"/>
      <c r="DF116" s="299"/>
      <c r="DG116" s="299"/>
      <c r="DH116" s="299"/>
      <c r="DI116" s="299"/>
      <c r="DJ116" s="299"/>
      <c r="DK116" s="299"/>
      <c r="DL116" s="299"/>
      <c r="DM116" s="299"/>
      <c r="DN116" s="299"/>
      <c r="DO116" s="299"/>
      <c r="DP116" s="299"/>
      <c r="DQ116" s="299"/>
      <c r="DR116" s="299"/>
      <c r="DS116" s="299"/>
      <c r="DT116" s="299"/>
      <c r="DU116" s="299"/>
      <c r="DV116" s="299"/>
      <c r="DW116" s="299"/>
      <c r="DX116" s="299"/>
      <c r="DY116" s="299"/>
      <c r="DZ116" s="299"/>
      <c r="EA116" s="299"/>
      <c r="EB116" s="299"/>
      <c r="EC116" s="299"/>
      <c r="ED116" s="299"/>
      <c r="EE116" s="299"/>
      <c r="EF116" s="299"/>
      <c r="EG116" s="299"/>
      <c r="EH116" s="299"/>
      <c r="EI116" s="299"/>
      <c r="EJ116" s="299"/>
      <c r="EK116" s="299"/>
      <c r="EL116" s="299"/>
      <c r="EM116" s="299"/>
      <c r="EN116" s="299"/>
    </row>
    <row r="117" spans="12:144" x14ac:dyDescent="0.25">
      <c r="L117" s="299"/>
      <c r="M117" s="299"/>
      <c r="N117" s="299"/>
      <c r="O117" s="299"/>
      <c r="P117" s="299"/>
      <c r="Q117" s="299"/>
      <c r="R117" s="299"/>
      <c r="S117" s="299"/>
      <c r="T117" s="299"/>
      <c r="U117" s="299"/>
      <c r="V117" s="299"/>
      <c r="W117" s="299"/>
      <c r="X117" s="299"/>
      <c r="Y117" s="299"/>
      <c r="Z117" s="299"/>
      <c r="AA117" s="299"/>
      <c r="AB117" s="299"/>
      <c r="AC117" s="299"/>
      <c r="AD117" s="299"/>
      <c r="AE117" s="299"/>
      <c r="AF117" s="299"/>
      <c r="AG117" s="299"/>
      <c r="AH117" s="299"/>
      <c r="AI117" s="299"/>
      <c r="AJ117" s="299"/>
      <c r="AK117" s="299"/>
      <c r="AL117" s="299"/>
      <c r="AM117" s="299"/>
      <c r="AN117" s="299"/>
      <c r="AO117" s="299"/>
      <c r="AP117" s="299"/>
      <c r="AQ117" s="299"/>
      <c r="AR117" s="299"/>
      <c r="AS117" s="299"/>
      <c r="AT117" s="299"/>
      <c r="AU117" s="299"/>
      <c r="AV117" s="299"/>
      <c r="AW117" s="299"/>
      <c r="AX117" s="299"/>
      <c r="AY117" s="299"/>
      <c r="AZ117" s="299"/>
      <c r="BA117" s="299"/>
      <c r="BB117" s="299"/>
      <c r="BC117" s="299"/>
      <c r="BD117" s="299"/>
      <c r="BE117" s="299"/>
      <c r="BF117" s="299"/>
      <c r="BG117" s="299"/>
      <c r="BH117" s="299"/>
      <c r="BI117" s="299"/>
      <c r="BJ117" s="299"/>
      <c r="BK117" s="299"/>
      <c r="BL117" s="299"/>
      <c r="BM117" s="299"/>
      <c r="BN117" s="299"/>
      <c r="BO117" s="299"/>
      <c r="BP117" s="299"/>
      <c r="BQ117" s="299"/>
      <c r="BR117" s="299"/>
      <c r="BS117" s="299"/>
      <c r="BT117" s="299"/>
      <c r="BU117" s="299"/>
      <c r="BV117" s="299"/>
      <c r="BW117" s="299"/>
      <c r="BX117" s="299"/>
      <c r="BY117" s="299"/>
      <c r="BZ117" s="299"/>
      <c r="CA117" s="299"/>
      <c r="CB117" s="299"/>
      <c r="CC117" s="299"/>
      <c r="CD117" s="299"/>
      <c r="CE117" s="299"/>
      <c r="CF117" s="299"/>
      <c r="CG117" s="299"/>
      <c r="CH117" s="299"/>
      <c r="CI117" s="299"/>
      <c r="CJ117" s="299"/>
      <c r="CK117" s="299"/>
      <c r="CL117" s="299"/>
      <c r="CM117" s="299"/>
      <c r="CN117" s="299"/>
      <c r="CO117" s="299"/>
      <c r="CP117" s="299"/>
      <c r="CQ117" s="299"/>
      <c r="CR117" s="299"/>
      <c r="CS117" s="299"/>
      <c r="CT117" s="299"/>
      <c r="CU117" s="299"/>
      <c r="CV117" s="299"/>
      <c r="CW117" s="299"/>
      <c r="CX117" s="299"/>
      <c r="CY117" s="299"/>
      <c r="CZ117" s="299"/>
      <c r="DA117" s="299"/>
      <c r="DB117" s="299"/>
      <c r="DC117" s="299"/>
      <c r="DD117" s="299"/>
      <c r="DE117" s="299"/>
      <c r="DF117" s="299"/>
      <c r="DG117" s="299"/>
      <c r="DH117" s="299"/>
      <c r="DI117" s="299"/>
      <c r="DJ117" s="299"/>
      <c r="DK117" s="299"/>
      <c r="DL117" s="299"/>
      <c r="DM117" s="299"/>
      <c r="DN117" s="299"/>
      <c r="DO117" s="299"/>
      <c r="DP117" s="299"/>
      <c r="DQ117" s="299"/>
      <c r="DR117" s="299"/>
      <c r="DS117" s="299"/>
      <c r="DT117" s="299"/>
      <c r="DU117" s="299"/>
      <c r="DV117" s="299"/>
      <c r="DW117" s="299"/>
      <c r="DX117" s="299"/>
      <c r="DY117" s="299"/>
      <c r="DZ117" s="299"/>
      <c r="EA117" s="299"/>
      <c r="EB117" s="299"/>
      <c r="EC117" s="299"/>
      <c r="ED117" s="299"/>
      <c r="EE117" s="299"/>
      <c r="EF117" s="299"/>
      <c r="EG117" s="299"/>
      <c r="EH117" s="299"/>
      <c r="EI117" s="299"/>
      <c r="EJ117" s="299"/>
      <c r="EK117" s="299"/>
      <c r="EL117" s="299"/>
      <c r="EM117" s="299"/>
      <c r="EN117" s="299"/>
    </row>
    <row r="118" spans="12:144" x14ac:dyDescent="0.25">
      <c r="L118" s="299"/>
      <c r="M118" s="299"/>
      <c r="N118" s="299"/>
      <c r="O118" s="299"/>
      <c r="P118" s="299"/>
      <c r="Q118" s="299"/>
      <c r="R118" s="299"/>
      <c r="S118" s="299"/>
      <c r="T118" s="299"/>
      <c r="U118" s="299"/>
      <c r="V118" s="299"/>
      <c r="W118" s="299"/>
      <c r="X118" s="299"/>
      <c r="Y118" s="299"/>
      <c r="Z118" s="299"/>
      <c r="AA118" s="299"/>
      <c r="AB118" s="299"/>
      <c r="AC118" s="299"/>
      <c r="AD118" s="299"/>
      <c r="AE118" s="299"/>
      <c r="AF118" s="299"/>
      <c r="AG118" s="299"/>
      <c r="AH118" s="299"/>
      <c r="AI118" s="299"/>
      <c r="AJ118" s="299"/>
      <c r="AK118" s="299"/>
      <c r="AL118" s="299"/>
      <c r="AM118" s="299"/>
      <c r="AN118" s="299"/>
      <c r="AO118" s="299"/>
      <c r="AP118" s="299"/>
      <c r="AQ118" s="299"/>
      <c r="AR118" s="299"/>
      <c r="AS118" s="299"/>
      <c r="AT118" s="299"/>
      <c r="AU118" s="299"/>
      <c r="AV118" s="299"/>
      <c r="AW118" s="299"/>
      <c r="AX118" s="299"/>
      <c r="AY118" s="299"/>
      <c r="AZ118" s="299"/>
      <c r="BA118" s="299"/>
      <c r="BB118" s="299"/>
      <c r="BC118" s="299"/>
      <c r="BD118" s="299"/>
      <c r="BE118" s="299"/>
      <c r="BF118" s="299"/>
      <c r="BG118" s="299"/>
      <c r="BH118" s="299"/>
      <c r="BI118" s="299"/>
      <c r="BJ118" s="299"/>
      <c r="BK118" s="299"/>
      <c r="BL118" s="299"/>
      <c r="BM118" s="299"/>
      <c r="BN118" s="299"/>
      <c r="BO118" s="299"/>
      <c r="BP118" s="299"/>
      <c r="BQ118" s="299"/>
      <c r="BR118" s="299"/>
      <c r="BS118" s="299"/>
      <c r="BT118" s="299"/>
      <c r="BU118" s="299"/>
      <c r="BV118" s="299"/>
      <c r="BW118" s="299"/>
      <c r="BX118" s="299"/>
      <c r="BY118" s="299"/>
      <c r="BZ118" s="299"/>
      <c r="CA118" s="299"/>
      <c r="CB118" s="299"/>
      <c r="CC118" s="299"/>
      <c r="CD118" s="299"/>
      <c r="CE118" s="299"/>
      <c r="CF118" s="299"/>
      <c r="CG118" s="299"/>
      <c r="CH118" s="299"/>
      <c r="CI118" s="299"/>
      <c r="CJ118" s="299"/>
      <c r="CK118" s="299"/>
      <c r="CL118" s="299"/>
      <c r="CM118" s="299"/>
      <c r="CN118" s="299"/>
      <c r="CO118" s="299"/>
      <c r="CP118" s="299"/>
      <c r="CQ118" s="299"/>
      <c r="CR118" s="299"/>
      <c r="CS118" s="299"/>
      <c r="CT118" s="299"/>
      <c r="CU118" s="299"/>
      <c r="CV118" s="299"/>
      <c r="CW118" s="299"/>
      <c r="CX118" s="299"/>
      <c r="CY118" s="299"/>
      <c r="CZ118" s="299"/>
      <c r="DA118" s="299"/>
      <c r="DB118" s="299"/>
      <c r="DC118" s="299"/>
      <c r="DD118" s="299"/>
      <c r="DE118" s="299"/>
      <c r="DF118" s="299"/>
      <c r="DG118" s="299"/>
      <c r="DH118" s="299"/>
      <c r="DI118" s="299"/>
      <c r="DJ118" s="299"/>
      <c r="DK118" s="299"/>
      <c r="DL118" s="299"/>
      <c r="DM118" s="299"/>
      <c r="DN118" s="299"/>
      <c r="DO118" s="299"/>
      <c r="DP118" s="299"/>
      <c r="DQ118" s="299"/>
      <c r="DR118" s="299"/>
      <c r="DS118" s="299"/>
      <c r="DT118" s="299"/>
      <c r="DU118" s="299"/>
      <c r="DV118" s="299"/>
      <c r="DW118" s="299"/>
      <c r="DX118" s="299"/>
      <c r="DY118" s="299"/>
      <c r="DZ118" s="299"/>
      <c r="EA118" s="299"/>
      <c r="EB118" s="299"/>
      <c r="EC118" s="299"/>
      <c r="ED118" s="299"/>
      <c r="EE118" s="299"/>
      <c r="EF118" s="299"/>
      <c r="EG118" s="299"/>
      <c r="EH118" s="299"/>
      <c r="EI118" s="299"/>
      <c r="EJ118" s="299"/>
      <c r="EK118" s="299"/>
      <c r="EL118" s="299"/>
      <c r="EM118" s="299"/>
      <c r="EN118" s="299"/>
    </row>
    <row r="119" spans="12:144" x14ac:dyDescent="0.25">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c r="AL119" s="299"/>
      <c r="AM119" s="299"/>
      <c r="AN119" s="299"/>
      <c r="AO119" s="299"/>
      <c r="AP119" s="299"/>
      <c r="AQ119" s="299"/>
      <c r="AR119" s="299"/>
      <c r="AS119" s="299"/>
      <c r="AT119" s="299"/>
      <c r="AU119" s="299"/>
      <c r="AV119" s="299"/>
      <c r="AW119" s="299"/>
      <c r="AX119" s="299"/>
      <c r="AY119" s="299"/>
      <c r="AZ119" s="299"/>
      <c r="BA119" s="299"/>
      <c r="BB119" s="299"/>
      <c r="BC119" s="299"/>
      <c r="BD119" s="299"/>
      <c r="BE119" s="299"/>
      <c r="BF119" s="299"/>
      <c r="BG119" s="299"/>
      <c r="BH119" s="299"/>
      <c r="BI119" s="299"/>
      <c r="BJ119" s="299"/>
      <c r="BK119" s="299"/>
      <c r="BL119" s="299"/>
      <c r="BM119" s="299"/>
      <c r="BN119" s="299"/>
      <c r="BO119" s="299"/>
      <c r="BP119" s="299"/>
      <c r="BQ119" s="299"/>
      <c r="BR119" s="299"/>
      <c r="BS119" s="299"/>
      <c r="BT119" s="299"/>
      <c r="BU119" s="299"/>
      <c r="BV119" s="299"/>
      <c r="BW119" s="299"/>
      <c r="BX119" s="299"/>
      <c r="BY119" s="299"/>
      <c r="BZ119" s="299"/>
      <c r="CA119" s="299"/>
      <c r="CB119" s="299"/>
      <c r="CC119" s="299"/>
      <c r="CD119" s="299"/>
      <c r="CE119" s="299"/>
      <c r="CF119" s="299"/>
      <c r="CG119" s="299"/>
      <c r="CH119" s="299"/>
      <c r="CI119" s="299"/>
      <c r="CJ119" s="299"/>
      <c r="CK119" s="299"/>
      <c r="CL119" s="299"/>
      <c r="CM119" s="299"/>
      <c r="CN119" s="299"/>
      <c r="CO119" s="299"/>
      <c r="CP119" s="299"/>
      <c r="CQ119" s="299"/>
      <c r="CR119" s="299"/>
      <c r="CS119" s="299"/>
      <c r="CT119" s="299"/>
      <c r="CU119" s="299"/>
      <c r="CV119" s="299"/>
      <c r="CW119" s="299"/>
      <c r="CX119" s="299"/>
      <c r="CY119" s="299"/>
      <c r="CZ119" s="299"/>
      <c r="DA119" s="299"/>
      <c r="DB119" s="299"/>
      <c r="DC119" s="299"/>
      <c r="DD119" s="299"/>
      <c r="DE119" s="299"/>
      <c r="DF119" s="299"/>
      <c r="DG119" s="299"/>
      <c r="DH119" s="299"/>
      <c r="DI119" s="299"/>
      <c r="DJ119" s="299"/>
      <c r="DK119" s="299"/>
      <c r="DL119" s="299"/>
      <c r="DM119" s="299"/>
      <c r="DN119" s="299"/>
      <c r="DO119" s="299"/>
      <c r="DP119" s="299"/>
      <c r="DQ119" s="299"/>
      <c r="DR119" s="299"/>
      <c r="DS119" s="299"/>
      <c r="DT119" s="299"/>
      <c r="DU119" s="299"/>
      <c r="DV119" s="299"/>
      <c r="DW119" s="299"/>
      <c r="DX119" s="299"/>
      <c r="DY119" s="299"/>
      <c r="DZ119" s="299"/>
      <c r="EA119" s="299"/>
      <c r="EB119" s="299"/>
      <c r="EC119" s="299"/>
      <c r="ED119" s="299"/>
      <c r="EE119" s="299"/>
      <c r="EF119" s="299"/>
      <c r="EG119" s="299"/>
      <c r="EH119" s="299"/>
      <c r="EI119" s="299"/>
      <c r="EJ119" s="299"/>
      <c r="EK119" s="299"/>
      <c r="EL119" s="299"/>
      <c r="EM119" s="299"/>
      <c r="EN119" s="299"/>
    </row>
    <row r="120" spans="12:144" x14ac:dyDescent="0.25">
      <c r="L120" s="299"/>
      <c r="M120" s="299"/>
      <c r="N120" s="299"/>
      <c r="O120" s="299"/>
      <c r="P120" s="299"/>
      <c r="Q120" s="299"/>
      <c r="R120" s="299"/>
      <c r="S120" s="299"/>
      <c r="T120" s="299"/>
      <c r="U120" s="299"/>
      <c r="V120" s="299"/>
      <c r="W120" s="299"/>
      <c r="X120" s="299"/>
      <c r="Y120" s="299"/>
      <c r="Z120" s="299"/>
      <c r="AA120" s="299"/>
      <c r="AB120" s="299"/>
      <c r="AC120" s="299"/>
      <c r="AD120" s="299"/>
      <c r="AE120" s="299"/>
      <c r="AF120" s="299"/>
      <c r="AG120" s="299"/>
      <c r="AH120" s="299"/>
      <c r="AI120" s="299"/>
      <c r="AJ120" s="299"/>
      <c r="AK120" s="299"/>
      <c r="AL120" s="299"/>
      <c r="AM120" s="299"/>
      <c r="AN120" s="299"/>
      <c r="AO120" s="299"/>
      <c r="AP120" s="299"/>
      <c r="AQ120" s="299"/>
      <c r="AR120" s="299"/>
      <c r="AS120" s="299"/>
      <c r="AT120" s="299"/>
      <c r="AU120" s="299"/>
      <c r="AV120" s="299"/>
      <c r="AW120" s="299"/>
      <c r="AX120" s="299"/>
      <c r="AY120" s="299"/>
      <c r="AZ120" s="299"/>
      <c r="BA120" s="299"/>
      <c r="BB120" s="299"/>
      <c r="BC120" s="299"/>
      <c r="BD120" s="299"/>
      <c r="BE120" s="299"/>
      <c r="BF120" s="299"/>
      <c r="BG120" s="299"/>
      <c r="BH120" s="299"/>
      <c r="BI120" s="299"/>
      <c r="BJ120" s="299"/>
      <c r="BK120" s="299"/>
      <c r="BL120" s="299"/>
      <c r="BM120" s="299"/>
      <c r="BN120" s="299"/>
      <c r="BO120" s="299"/>
      <c r="BP120" s="299"/>
      <c r="BQ120" s="299"/>
      <c r="BR120" s="299"/>
      <c r="BS120" s="299"/>
      <c r="BT120" s="299"/>
      <c r="BU120" s="299"/>
      <c r="BV120" s="299"/>
      <c r="BW120" s="299"/>
      <c r="BX120" s="299"/>
      <c r="BY120" s="299"/>
      <c r="BZ120" s="299"/>
      <c r="CA120" s="299"/>
      <c r="CB120" s="299"/>
      <c r="CC120" s="299"/>
      <c r="CD120" s="299"/>
      <c r="CE120" s="299"/>
      <c r="CF120" s="299"/>
      <c r="CG120" s="299"/>
      <c r="CH120" s="299"/>
      <c r="CI120" s="299"/>
      <c r="CJ120" s="299"/>
      <c r="CK120" s="299"/>
      <c r="CL120" s="299"/>
      <c r="CM120" s="299"/>
      <c r="CN120" s="299"/>
      <c r="CO120" s="299"/>
      <c r="CP120" s="299"/>
      <c r="CQ120" s="299"/>
      <c r="CR120" s="299"/>
      <c r="CS120" s="299"/>
      <c r="CT120" s="299"/>
      <c r="CU120" s="299"/>
      <c r="CV120" s="299"/>
      <c r="CW120" s="299"/>
      <c r="CX120" s="299"/>
      <c r="CY120" s="299"/>
      <c r="CZ120" s="299"/>
      <c r="DA120" s="299"/>
      <c r="DB120" s="299"/>
      <c r="DC120" s="299"/>
      <c r="DD120" s="299"/>
      <c r="DE120" s="299"/>
      <c r="DF120" s="299"/>
      <c r="DG120" s="299"/>
      <c r="DH120" s="299"/>
      <c r="DI120" s="299"/>
      <c r="DJ120" s="299"/>
      <c r="DK120" s="299"/>
      <c r="DL120" s="299"/>
      <c r="DM120" s="299"/>
      <c r="DN120" s="299"/>
      <c r="DO120" s="299"/>
      <c r="DP120" s="299"/>
      <c r="DQ120" s="299"/>
      <c r="DR120" s="299"/>
      <c r="DS120" s="299"/>
      <c r="DT120" s="299"/>
      <c r="DU120" s="299"/>
      <c r="DV120" s="299"/>
      <c r="DW120" s="299"/>
      <c r="DX120" s="299"/>
      <c r="DY120" s="299"/>
      <c r="DZ120" s="299"/>
      <c r="EA120" s="299"/>
      <c r="EB120" s="299"/>
      <c r="EC120" s="299"/>
      <c r="ED120" s="299"/>
      <c r="EE120" s="299"/>
      <c r="EF120" s="299"/>
      <c r="EG120" s="299"/>
      <c r="EH120" s="299"/>
      <c r="EI120" s="299"/>
      <c r="EJ120" s="299"/>
      <c r="EK120" s="299"/>
      <c r="EL120" s="299"/>
      <c r="EM120" s="299"/>
      <c r="EN120" s="299"/>
    </row>
    <row r="121" spans="12:144" x14ac:dyDescent="0.25">
      <c r="L121" s="299"/>
      <c r="M121" s="299"/>
      <c r="N121" s="299"/>
      <c r="O121" s="299"/>
      <c r="P121" s="299"/>
      <c r="Q121" s="299"/>
      <c r="R121" s="299"/>
      <c r="S121" s="299"/>
      <c r="T121" s="299"/>
      <c r="U121" s="299"/>
      <c r="V121" s="299"/>
      <c r="W121" s="299"/>
      <c r="X121" s="299"/>
      <c r="Y121" s="299"/>
      <c r="Z121" s="299"/>
      <c r="AA121" s="299"/>
      <c r="AB121" s="299"/>
      <c r="AC121" s="299"/>
      <c r="AD121" s="299"/>
      <c r="AE121" s="299"/>
      <c r="AF121" s="299"/>
      <c r="AG121" s="299"/>
      <c r="AH121" s="299"/>
      <c r="AI121" s="299"/>
      <c r="AJ121" s="299"/>
      <c r="AK121" s="299"/>
      <c r="AL121" s="299"/>
      <c r="AM121" s="299"/>
      <c r="AN121" s="299"/>
      <c r="AO121" s="299"/>
      <c r="AP121" s="299"/>
      <c r="AQ121" s="299"/>
      <c r="AR121" s="299"/>
      <c r="AS121" s="299"/>
      <c r="AT121" s="299"/>
      <c r="AU121" s="299"/>
      <c r="AV121" s="299"/>
      <c r="AW121" s="299"/>
      <c r="AX121" s="299"/>
      <c r="AY121" s="299"/>
      <c r="AZ121" s="299"/>
      <c r="BA121" s="299"/>
      <c r="BB121" s="299"/>
      <c r="BC121" s="299"/>
      <c r="BD121" s="299"/>
      <c r="BE121" s="299"/>
      <c r="BF121" s="299"/>
      <c r="BG121" s="299"/>
      <c r="BH121" s="299"/>
      <c r="BI121" s="299"/>
      <c r="BJ121" s="299"/>
      <c r="BK121" s="299"/>
      <c r="BL121" s="299"/>
      <c r="BM121" s="299"/>
      <c r="BN121" s="299"/>
      <c r="BO121" s="299"/>
      <c r="BP121" s="299"/>
      <c r="BQ121" s="299"/>
      <c r="BR121" s="299"/>
      <c r="BS121" s="299"/>
      <c r="BT121" s="299"/>
      <c r="BU121" s="299"/>
      <c r="BV121" s="299"/>
      <c r="BW121" s="299"/>
      <c r="BX121" s="299"/>
      <c r="BY121" s="299"/>
      <c r="BZ121" s="299"/>
      <c r="CA121" s="299"/>
      <c r="CB121" s="299"/>
      <c r="CC121" s="299"/>
      <c r="CD121" s="299"/>
      <c r="CE121" s="299"/>
      <c r="CF121" s="299"/>
      <c r="CG121" s="299"/>
      <c r="CH121" s="299"/>
      <c r="CI121" s="299"/>
      <c r="CJ121" s="299"/>
      <c r="CK121" s="299"/>
      <c r="CL121" s="299"/>
      <c r="CM121" s="299"/>
      <c r="CN121" s="299"/>
      <c r="CO121" s="299"/>
      <c r="CP121" s="299"/>
      <c r="CQ121" s="299"/>
      <c r="CR121" s="299"/>
      <c r="CS121" s="299"/>
      <c r="CT121" s="299"/>
      <c r="CU121" s="299"/>
      <c r="CV121" s="299"/>
      <c r="CW121" s="299"/>
      <c r="CX121" s="299"/>
      <c r="CY121" s="299"/>
      <c r="CZ121" s="299"/>
      <c r="DA121" s="299"/>
      <c r="DB121" s="299"/>
      <c r="DC121" s="299"/>
      <c r="DD121" s="299"/>
      <c r="DE121" s="299"/>
      <c r="DF121" s="299"/>
      <c r="DG121" s="299"/>
      <c r="DH121" s="299"/>
      <c r="DI121" s="299"/>
      <c r="DJ121" s="299"/>
      <c r="DK121" s="299"/>
      <c r="DL121" s="299"/>
      <c r="DM121" s="299"/>
      <c r="DN121" s="299"/>
      <c r="DO121" s="299"/>
      <c r="DP121" s="299"/>
      <c r="DQ121" s="299"/>
      <c r="DR121" s="299"/>
      <c r="DS121" s="299"/>
      <c r="DT121" s="299"/>
      <c r="DU121" s="299"/>
      <c r="DV121" s="299"/>
      <c r="DW121" s="299"/>
      <c r="DX121" s="299"/>
      <c r="DY121" s="299"/>
      <c r="DZ121" s="299"/>
      <c r="EA121" s="299"/>
      <c r="EB121" s="299"/>
      <c r="EC121" s="299"/>
      <c r="ED121" s="299"/>
      <c r="EE121" s="299"/>
      <c r="EF121" s="299"/>
      <c r="EG121" s="299"/>
      <c r="EH121" s="299"/>
      <c r="EI121" s="299"/>
      <c r="EJ121" s="299"/>
      <c r="EK121" s="299"/>
      <c r="EL121" s="299"/>
      <c r="EM121" s="299"/>
      <c r="EN121" s="299"/>
    </row>
    <row r="122" spans="12:144" x14ac:dyDescent="0.25">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299"/>
      <c r="AP122" s="299"/>
      <c r="AQ122" s="299"/>
      <c r="AR122" s="299"/>
      <c r="AS122" s="299"/>
      <c r="AT122" s="299"/>
      <c r="AU122" s="299"/>
      <c r="AV122" s="299"/>
      <c r="AW122" s="299"/>
      <c r="AX122" s="299"/>
      <c r="AY122" s="299"/>
      <c r="AZ122" s="299"/>
      <c r="BA122" s="299"/>
      <c r="BB122" s="299"/>
      <c r="BC122" s="299"/>
      <c r="BD122" s="299"/>
      <c r="BE122" s="299"/>
      <c r="BF122" s="299"/>
      <c r="BG122" s="299"/>
      <c r="BH122" s="299"/>
      <c r="BI122" s="299"/>
      <c r="BJ122" s="299"/>
      <c r="BK122" s="299"/>
      <c r="BL122" s="299"/>
      <c r="BM122" s="299"/>
      <c r="BN122" s="299"/>
      <c r="BO122" s="299"/>
      <c r="BP122" s="299"/>
      <c r="BQ122" s="299"/>
      <c r="BR122" s="299"/>
      <c r="BS122" s="299"/>
      <c r="BT122" s="299"/>
      <c r="BU122" s="299"/>
      <c r="BV122" s="299"/>
      <c r="BW122" s="299"/>
      <c r="BX122" s="299"/>
      <c r="BY122" s="299"/>
      <c r="BZ122" s="299"/>
      <c r="CA122" s="299"/>
      <c r="CB122" s="299"/>
      <c r="CC122" s="299"/>
      <c r="CD122" s="299"/>
      <c r="CE122" s="299"/>
      <c r="CF122" s="299"/>
      <c r="CG122" s="299"/>
      <c r="CH122" s="299"/>
      <c r="CI122" s="299"/>
      <c r="CJ122" s="299"/>
      <c r="CK122" s="299"/>
      <c r="CL122" s="299"/>
      <c r="CM122" s="299"/>
      <c r="CN122" s="299"/>
      <c r="CO122" s="299"/>
      <c r="CP122" s="299"/>
      <c r="CQ122" s="299"/>
      <c r="CR122" s="299"/>
      <c r="CS122" s="299"/>
      <c r="CT122" s="299"/>
      <c r="CU122" s="299"/>
      <c r="CV122" s="299"/>
      <c r="CW122" s="299"/>
      <c r="CX122" s="299"/>
      <c r="CY122" s="299"/>
      <c r="CZ122" s="299"/>
      <c r="DA122" s="299"/>
      <c r="DB122" s="299"/>
      <c r="DC122" s="299"/>
      <c r="DD122" s="299"/>
      <c r="DE122" s="299"/>
      <c r="DF122" s="299"/>
      <c r="DG122" s="299"/>
      <c r="DH122" s="299"/>
      <c r="DI122" s="299"/>
      <c r="DJ122" s="299"/>
      <c r="DK122" s="299"/>
      <c r="DL122" s="299"/>
      <c r="DM122" s="299"/>
      <c r="DN122" s="299"/>
      <c r="DO122" s="299"/>
      <c r="DP122" s="299"/>
      <c r="DQ122" s="299"/>
      <c r="DR122" s="299"/>
      <c r="DS122" s="299"/>
      <c r="DT122" s="299"/>
      <c r="DU122" s="299"/>
      <c r="DV122" s="299"/>
      <c r="DW122" s="299"/>
      <c r="DX122" s="299"/>
      <c r="DY122" s="299"/>
      <c r="DZ122" s="299"/>
      <c r="EA122" s="299"/>
      <c r="EB122" s="299"/>
      <c r="EC122" s="299"/>
      <c r="ED122" s="299"/>
      <c r="EE122" s="299"/>
      <c r="EF122" s="299"/>
      <c r="EG122" s="299"/>
      <c r="EH122" s="299"/>
      <c r="EI122" s="299"/>
      <c r="EJ122" s="299"/>
      <c r="EK122" s="299"/>
      <c r="EL122" s="299"/>
      <c r="EM122" s="299"/>
      <c r="EN122" s="299"/>
    </row>
    <row r="123" spans="12:144" x14ac:dyDescent="0.25">
      <c r="L123" s="299"/>
      <c r="M123" s="299"/>
      <c r="N123" s="299"/>
      <c r="O123" s="299"/>
      <c r="P123" s="299"/>
      <c r="Q123" s="299"/>
      <c r="R123" s="299"/>
      <c r="S123" s="299"/>
      <c r="T123" s="299"/>
      <c r="U123" s="299"/>
      <c r="V123" s="299"/>
      <c r="W123" s="299"/>
      <c r="X123" s="299"/>
      <c r="Y123" s="299"/>
      <c r="Z123" s="299"/>
      <c r="AA123" s="299"/>
      <c r="AB123" s="299"/>
      <c r="AC123" s="299"/>
      <c r="AD123" s="299"/>
      <c r="AE123" s="299"/>
      <c r="AF123" s="299"/>
      <c r="AG123" s="299"/>
      <c r="AH123" s="299"/>
      <c r="AI123" s="299"/>
      <c r="AJ123" s="299"/>
      <c r="AK123" s="299"/>
      <c r="AL123" s="299"/>
      <c r="AM123" s="299"/>
      <c r="AN123" s="299"/>
      <c r="AO123" s="299"/>
      <c r="AP123" s="299"/>
      <c r="AQ123" s="299"/>
      <c r="AR123" s="299"/>
      <c r="AS123" s="299"/>
      <c r="AT123" s="299"/>
      <c r="AU123" s="299"/>
      <c r="AV123" s="299"/>
      <c r="AW123" s="299"/>
      <c r="AX123" s="299"/>
      <c r="AY123" s="299"/>
      <c r="AZ123" s="299"/>
      <c r="BA123" s="299"/>
      <c r="BB123" s="299"/>
      <c r="BC123" s="299"/>
      <c r="BD123" s="299"/>
      <c r="BE123" s="299"/>
      <c r="BF123" s="299"/>
      <c r="BG123" s="299"/>
      <c r="BH123" s="299"/>
      <c r="BI123" s="299"/>
      <c r="BJ123" s="299"/>
      <c r="BK123" s="299"/>
      <c r="BL123" s="299"/>
      <c r="BM123" s="299"/>
      <c r="BN123" s="299"/>
      <c r="BO123" s="299"/>
      <c r="BP123" s="299"/>
      <c r="BQ123" s="299"/>
      <c r="BR123" s="299"/>
      <c r="BS123" s="299"/>
      <c r="BT123" s="299"/>
      <c r="BU123" s="299"/>
      <c r="BV123" s="299"/>
      <c r="BW123" s="299"/>
      <c r="BX123" s="299"/>
      <c r="BY123" s="299"/>
      <c r="BZ123" s="299"/>
      <c r="CA123" s="299"/>
      <c r="CB123" s="299"/>
      <c r="CC123" s="299"/>
      <c r="CD123" s="299"/>
      <c r="CE123" s="299"/>
      <c r="CF123" s="299"/>
      <c r="CG123" s="299"/>
      <c r="CH123" s="299"/>
      <c r="CI123" s="299"/>
      <c r="CJ123" s="299"/>
      <c r="CK123" s="299"/>
      <c r="CL123" s="299"/>
      <c r="CM123" s="299"/>
      <c r="CN123" s="299"/>
      <c r="CO123" s="299"/>
      <c r="CP123" s="299"/>
      <c r="CQ123" s="299"/>
      <c r="CR123" s="299"/>
      <c r="CS123" s="299"/>
      <c r="CT123" s="299"/>
      <c r="CU123" s="299"/>
      <c r="CV123" s="299"/>
      <c r="CW123" s="299"/>
      <c r="CX123" s="299"/>
      <c r="CY123" s="299"/>
      <c r="CZ123" s="299"/>
      <c r="DA123" s="299"/>
      <c r="DB123" s="299"/>
      <c r="DC123" s="299"/>
      <c r="DD123" s="299"/>
      <c r="DE123" s="299"/>
      <c r="DF123" s="299"/>
      <c r="DG123" s="299"/>
      <c r="DH123" s="299"/>
      <c r="DI123" s="299"/>
      <c r="DJ123" s="299"/>
      <c r="DK123" s="299"/>
      <c r="DL123" s="299"/>
      <c r="DM123" s="299"/>
      <c r="DN123" s="299"/>
      <c r="DO123" s="299"/>
      <c r="DP123" s="299"/>
      <c r="DQ123" s="299"/>
      <c r="DR123" s="299"/>
      <c r="DS123" s="299"/>
      <c r="DT123" s="299"/>
      <c r="DU123" s="299"/>
      <c r="DV123" s="299"/>
      <c r="DW123" s="299"/>
      <c r="DX123" s="299"/>
      <c r="DY123" s="299"/>
      <c r="DZ123" s="299"/>
      <c r="EA123" s="299"/>
      <c r="EB123" s="299"/>
      <c r="EC123" s="299"/>
      <c r="ED123" s="299"/>
      <c r="EE123" s="299"/>
      <c r="EF123" s="299"/>
      <c r="EG123" s="299"/>
      <c r="EH123" s="299"/>
      <c r="EI123" s="299"/>
      <c r="EJ123" s="299"/>
      <c r="EK123" s="299"/>
      <c r="EL123" s="299"/>
      <c r="EM123" s="299"/>
      <c r="EN123" s="299"/>
    </row>
    <row r="124" spans="12:144" x14ac:dyDescent="0.25">
      <c r="L124" s="299"/>
      <c r="M124" s="299"/>
      <c r="N124" s="299"/>
      <c r="O124" s="299"/>
      <c r="P124" s="299"/>
      <c r="Q124" s="299"/>
      <c r="R124" s="299"/>
      <c r="S124" s="299"/>
      <c r="T124" s="299"/>
      <c r="U124" s="299"/>
      <c r="V124" s="299"/>
      <c r="W124" s="299"/>
      <c r="X124" s="299"/>
      <c r="Y124" s="299"/>
      <c r="Z124" s="299"/>
      <c r="AA124" s="299"/>
      <c r="AB124" s="299"/>
      <c r="AC124" s="299"/>
      <c r="AD124" s="299"/>
      <c r="AE124" s="299"/>
      <c r="AF124" s="299"/>
      <c r="AG124" s="299"/>
      <c r="AH124" s="299"/>
      <c r="AI124" s="299"/>
      <c r="AJ124" s="299"/>
      <c r="AK124" s="299"/>
      <c r="AL124" s="299"/>
      <c r="AM124" s="299"/>
      <c r="AN124" s="299"/>
      <c r="AO124" s="299"/>
      <c r="AP124" s="299"/>
      <c r="AQ124" s="299"/>
      <c r="AR124" s="299"/>
      <c r="AS124" s="299"/>
      <c r="AT124" s="299"/>
      <c r="AU124" s="299"/>
      <c r="AV124" s="299"/>
      <c r="AW124" s="299"/>
      <c r="AX124" s="299"/>
      <c r="AY124" s="299"/>
      <c r="AZ124" s="299"/>
      <c r="BA124" s="299"/>
      <c r="BB124" s="299"/>
      <c r="BC124" s="299"/>
      <c r="BD124" s="299"/>
      <c r="BE124" s="299"/>
      <c r="BF124" s="299"/>
      <c r="BG124" s="299"/>
      <c r="BH124" s="299"/>
      <c r="BI124" s="299"/>
      <c r="BJ124" s="299"/>
      <c r="BK124" s="299"/>
      <c r="BL124" s="299"/>
      <c r="BM124" s="299"/>
      <c r="BN124" s="299"/>
      <c r="BO124" s="299"/>
      <c r="BP124" s="299"/>
      <c r="BQ124" s="299"/>
      <c r="BR124" s="299"/>
      <c r="BS124" s="299"/>
      <c r="BT124" s="299"/>
      <c r="BU124" s="299"/>
      <c r="BV124" s="299"/>
      <c r="BW124" s="299"/>
      <c r="BX124" s="299"/>
      <c r="BY124" s="299"/>
      <c r="BZ124" s="299"/>
      <c r="CA124" s="299"/>
      <c r="CB124" s="299"/>
      <c r="CC124" s="299"/>
      <c r="CD124" s="299"/>
      <c r="CE124" s="299"/>
      <c r="CF124" s="299"/>
      <c r="CG124" s="299"/>
      <c r="CH124" s="299"/>
      <c r="CI124" s="299"/>
      <c r="CJ124" s="299"/>
      <c r="CK124" s="299"/>
      <c r="CL124" s="299"/>
      <c r="CM124" s="299"/>
      <c r="CN124" s="299"/>
      <c r="CO124" s="299"/>
      <c r="CP124" s="299"/>
      <c r="CQ124" s="299"/>
      <c r="CR124" s="299"/>
      <c r="CS124" s="299"/>
      <c r="CT124" s="299"/>
      <c r="CU124" s="299"/>
      <c r="CV124" s="299"/>
      <c r="CW124" s="299"/>
      <c r="CX124" s="299"/>
      <c r="CY124" s="299"/>
      <c r="CZ124" s="299"/>
      <c r="DA124" s="299"/>
      <c r="DB124" s="299"/>
      <c r="DC124" s="299"/>
      <c r="DD124" s="299"/>
      <c r="DE124" s="299"/>
      <c r="DF124" s="299"/>
      <c r="DG124" s="299"/>
      <c r="DH124" s="299"/>
      <c r="DI124" s="299"/>
      <c r="DJ124" s="299"/>
      <c r="DK124" s="299"/>
      <c r="DL124" s="299"/>
      <c r="DM124" s="299"/>
      <c r="DN124" s="299"/>
      <c r="DO124" s="299"/>
      <c r="DP124" s="299"/>
      <c r="DQ124" s="299"/>
      <c r="DR124" s="299"/>
      <c r="DS124" s="299"/>
      <c r="DT124" s="299"/>
      <c r="DU124" s="299"/>
      <c r="DV124" s="299"/>
      <c r="DW124" s="299"/>
      <c r="DX124" s="299"/>
      <c r="DY124" s="299"/>
      <c r="DZ124" s="299"/>
      <c r="EA124" s="299"/>
      <c r="EB124" s="299"/>
      <c r="EC124" s="299"/>
      <c r="ED124" s="299"/>
      <c r="EE124" s="299"/>
      <c r="EF124" s="299"/>
      <c r="EG124" s="299"/>
      <c r="EH124" s="299"/>
      <c r="EI124" s="299"/>
      <c r="EJ124" s="299"/>
      <c r="EK124" s="299"/>
      <c r="EL124" s="299"/>
      <c r="EM124" s="299"/>
      <c r="EN124" s="299"/>
    </row>
    <row r="125" spans="12:144" x14ac:dyDescent="0.25">
      <c r="L125" s="299"/>
      <c r="M125" s="299"/>
      <c r="N125" s="299"/>
      <c r="O125" s="299"/>
      <c r="P125" s="299"/>
      <c r="Q125" s="299"/>
      <c r="R125" s="299"/>
      <c r="S125" s="299"/>
      <c r="T125" s="299"/>
      <c r="U125" s="299"/>
      <c r="V125" s="299"/>
      <c r="W125" s="299"/>
      <c r="X125" s="299"/>
      <c r="Y125" s="299"/>
      <c r="Z125" s="299"/>
      <c r="AA125" s="299"/>
      <c r="AB125" s="299"/>
      <c r="AC125" s="299"/>
      <c r="AD125" s="299"/>
      <c r="AE125" s="299"/>
      <c r="AF125" s="299"/>
      <c r="AG125" s="299"/>
      <c r="AH125" s="299"/>
      <c r="AI125" s="299"/>
      <c r="AJ125" s="299"/>
      <c r="AK125" s="299"/>
      <c r="AL125" s="299"/>
      <c r="AM125" s="299"/>
      <c r="AN125" s="299"/>
      <c r="AO125" s="299"/>
      <c r="AP125" s="299"/>
      <c r="AQ125" s="299"/>
      <c r="AR125" s="299"/>
      <c r="AS125" s="299"/>
      <c r="AT125" s="299"/>
      <c r="AU125" s="299"/>
      <c r="AV125" s="299"/>
      <c r="AW125" s="299"/>
      <c r="AX125" s="299"/>
      <c r="AY125" s="299"/>
      <c r="AZ125" s="299"/>
      <c r="BA125" s="299"/>
      <c r="BB125" s="299"/>
      <c r="BC125" s="299"/>
      <c r="BD125" s="299"/>
      <c r="BE125" s="299"/>
      <c r="BF125" s="299"/>
      <c r="BG125" s="299"/>
      <c r="BH125" s="299"/>
      <c r="BI125" s="299"/>
      <c r="BJ125" s="299"/>
      <c r="BK125" s="299"/>
      <c r="BL125" s="299"/>
      <c r="BM125" s="299"/>
      <c r="BN125" s="299"/>
      <c r="BO125" s="299"/>
      <c r="BP125" s="299"/>
      <c r="BQ125" s="299"/>
      <c r="BR125" s="299"/>
      <c r="BS125" s="299"/>
      <c r="BT125" s="299"/>
      <c r="BU125" s="299"/>
      <c r="BV125" s="299"/>
      <c r="BW125" s="299"/>
      <c r="BX125" s="299"/>
      <c r="BY125" s="299"/>
      <c r="BZ125" s="299"/>
      <c r="CA125" s="299"/>
      <c r="CB125" s="299"/>
      <c r="CC125" s="299"/>
      <c r="CD125" s="299"/>
      <c r="CE125" s="299"/>
      <c r="CF125" s="299"/>
      <c r="CG125" s="299"/>
      <c r="CH125" s="299"/>
      <c r="CI125" s="299"/>
      <c r="CJ125" s="299"/>
      <c r="CK125" s="299"/>
      <c r="CL125" s="299"/>
      <c r="CM125" s="299"/>
      <c r="CN125" s="299"/>
      <c r="CO125" s="299"/>
      <c r="CP125" s="299"/>
      <c r="CQ125" s="299"/>
      <c r="CR125" s="299"/>
      <c r="CS125" s="299"/>
      <c r="CT125" s="299"/>
      <c r="CU125" s="299"/>
      <c r="CV125" s="299"/>
      <c r="CW125" s="299"/>
      <c r="CX125" s="299"/>
      <c r="CY125" s="299"/>
      <c r="CZ125" s="299"/>
      <c r="DA125" s="299"/>
      <c r="DB125" s="299"/>
      <c r="DC125" s="299"/>
      <c r="DD125" s="299"/>
      <c r="DE125" s="299"/>
      <c r="DF125" s="299"/>
      <c r="DG125" s="299"/>
      <c r="DH125" s="299"/>
      <c r="DI125" s="299"/>
      <c r="DJ125" s="299"/>
      <c r="DK125" s="299"/>
      <c r="DL125" s="299"/>
      <c r="DM125" s="299"/>
      <c r="DN125" s="299"/>
      <c r="DO125" s="299"/>
      <c r="DP125" s="299"/>
      <c r="DQ125" s="299"/>
      <c r="DR125" s="299"/>
      <c r="DS125" s="299"/>
      <c r="DT125" s="299"/>
      <c r="DU125" s="299"/>
      <c r="DV125" s="299"/>
      <c r="DW125" s="299"/>
      <c r="DX125" s="299"/>
      <c r="DY125" s="299"/>
      <c r="DZ125" s="299"/>
      <c r="EA125" s="299"/>
      <c r="EB125" s="299"/>
      <c r="EC125" s="299"/>
      <c r="ED125" s="299"/>
      <c r="EE125" s="299"/>
      <c r="EF125" s="299"/>
      <c r="EG125" s="299"/>
      <c r="EH125" s="299"/>
      <c r="EI125" s="299"/>
      <c r="EJ125" s="299"/>
      <c r="EK125" s="299"/>
      <c r="EL125" s="299"/>
      <c r="EM125" s="299"/>
      <c r="EN125" s="299"/>
    </row>
    <row r="126" spans="12:144" x14ac:dyDescent="0.25">
      <c r="L126" s="299"/>
      <c r="M126" s="299"/>
      <c r="N126" s="299"/>
      <c r="O126" s="299"/>
      <c r="P126" s="299"/>
      <c r="Q126" s="299"/>
      <c r="R126" s="299"/>
      <c r="S126" s="299"/>
      <c r="T126" s="299"/>
      <c r="U126" s="299"/>
      <c r="V126" s="299"/>
      <c r="W126" s="299"/>
      <c r="X126" s="299"/>
      <c r="Y126" s="299"/>
      <c r="Z126" s="299"/>
      <c r="AA126" s="299"/>
      <c r="AB126" s="299"/>
      <c r="AC126" s="299"/>
      <c r="AD126" s="299"/>
      <c r="AE126" s="299"/>
      <c r="AF126" s="299"/>
      <c r="AG126" s="299"/>
      <c r="AH126" s="299"/>
      <c r="AI126" s="299"/>
      <c r="AJ126" s="299"/>
      <c r="AK126" s="299"/>
      <c r="AL126" s="299"/>
      <c r="AM126" s="299"/>
      <c r="AN126" s="299"/>
      <c r="AO126" s="299"/>
      <c r="AP126" s="299"/>
      <c r="AQ126" s="299"/>
      <c r="AR126" s="299"/>
      <c r="AS126" s="299"/>
      <c r="AT126" s="299"/>
      <c r="AU126" s="299"/>
      <c r="AV126" s="299"/>
      <c r="AW126" s="299"/>
      <c r="AX126" s="299"/>
      <c r="AY126" s="299"/>
      <c r="AZ126" s="299"/>
      <c r="BA126" s="299"/>
      <c r="BB126" s="299"/>
      <c r="BC126" s="299"/>
      <c r="BD126" s="299"/>
      <c r="BE126" s="299"/>
      <c r="BF126" s="299"/>
      <c r="BG126" s="299"/>
      <c r="BH126" s="299"/>
      <c r="BI126" s="299"/>
      <c r="BJ126" s="299"/>
      <c r="BK126" s="299"/>
      <c r="BL126" s="299"/>
      <c r="BM126" s="299"/>
      <c r="BN126" s="299"/>
      <c r="BO126" s="299"/>
      <c r="BP126" s="299"/>
      <c r="BQ126" s="299"/>
      <c r="BR126" s="299"/>
      <c r="BS126" s="299"/>
      <c r="BT126" s="299"/>
      <c r="BU126" s="299"/>
      <c r="BV126" s="299"/>
      <c r="BW126" s="299"/>
      <c r="BX126" s="299"/>
      <c r="BY126" s="299"/>
      <c r="BZ126" s="299"/>
      <c r="CA126" s="299"/>
      <c r="CB126" s="299"/>
      <c r="CC126" s="299"/>
      <c r="CD126" s="299"/>
      <c r="CE126" s="299"/>
      <c r="CF126" s="299"/>
      <c r="CG126" s="299"/>
      <c r="CH126" s="299"/>
      <c r="CI126" s="299"/>
      <c r="CJ126" s="299"/>
      <c r="CK126" s="299"/>
      <c r="CL126" s="299"/>
      <c r="CM126" s="299"/>
      <c r="CN126" s="299"/>
      <c r="CO126" s="299"/>
      <c r="CP126" s="299"/>
      <c r="CQ126" s="299"/>
      <c r="CR126" s="299"/>
      <c r="CS126" s="299"/>
      <c r="CT126" s="299"/>
      <c r="CU126" s="299"/>
      <c r="CV126" s="299"/>
      <c r="CW126" s="299"/>
      <c r="CX126" s="299"/>
      <c r="CY126" s="299"/>
      <c r="CZ126" s="299"/>
      <c r="DA126" s="299"/>
      <c r="DB126" s="299"/>
      <c r="DC126" s="299"/>
      <c r="DD126" s="299"/>
      <c r="DE126" s="299"/>
      <c r="DF126" s="299"/>
      <c r="DG126" s="299"/>
      <c r="DH126" s="299"/>
      <c r="DI126" s="299"/>
      <c r="DJ126" s="299"/>
      <c r="DK126" s="299"/>
      <c r="DL126" s="299"/>
      <c r="DM126" s="299"/>
      <c r="DN126" s="299"/>
      <c r="DO126" s="299"/>
      <c r="DP126" s="299"/>
      <c r="DQ126" s="299"/>
      <c r="DR126" s="299"/>
      <c r="DS126" s="299"/>
      <c r="DT126" s="299"/>
      <c r="DU126" s="299"/>
      <c r="DV126" s="299"/>
      <c r="DW126" s="299"/>
      <c r="DX126" s="299"/>
      <c r="DY126" s="299"/>
      <c r="DZ126" s="299"/>
      <c r="EA126" s="299"/>
      <c r="EB126" s="299"/>
      <c r="EC126" s="299"/>
      <c r="ED126" s="299"/>
      <c r="EE126" s="299"/>
      <c r="EF126" s="299"/>
      <c r="EG126" s="299"/>
      <c r="EH126" s="299"/>
      <c r="EI126" s="299"/>
      <c r="EJ126" s="299"/>
      <c r="EK126" s="299"/>
      <c r="EL126" s="299"/>
      <c r="EM126" s="299"/>
      <c r="EN126" s="299"/>
    </row>
    <row r="127" spans="12:144" x14ac:dyDescent="0.25">
      <c r="L127" s="299"/>
      <c r="M127" s="299"/>
      <c r="N127" s="299"/>
      <c r="O127" s="299"/>
      <c r="P127" s="299"/>
      <c r="Q127" s="299"/>
      <c r="R127" s="299"/>
      <c r="S127" s="299"/>
      <c r="T127" s="299"/>
      <c r="U127" s="299"/>
      <c r="V127" s="299"/>
      <c r="W127" s="299"/>
      <c r="X127" s="299"/>
      <c r="Y127" s="299"/>
      <c r="Z127" s="299"/>
      <c r="AA127" s="299"/>
      <c r="AB127" s="299"/>
      <c r="AC127" s="299"/>
      <c r="AD127" s="299"/>
      <c r="AE127" s="299"/>
      <c r="AF127" s="299"/>
      <c r="AG127" s="299"/>
      <c r="AH127" s="299"/>
      <c r="AI127" s="299"/>
      <c r="AJ127" s="299"/>
      <c r="AK127" s="299"/>
      <c r="AL127" s="299"/>
      <c r="AM127" s="299"/>
      <c r="AN127" s="299"/>
      <c r="AO127" s="299"/>
      <c r="AP127" s="299"/>
      <c r="AQ127" s="299"/>
      <c r="AR127" s="299"/>
      <c r="AS127" s="299"/>
      <c r="AT127" s="299"/>
      <c r="AU127" s="299"/>
      <c r="AV127" s="299"/>
      <c r="AW127" s="299"/>
      <c r="AX127" s="299"/>
      <c r="AY127" s="299"/>
      <c r="AZ127" s="299"/>
      <c r="BA127" s="299"/>
      <c r="BB127" s="299"/>
      <c r="BC127" s="299"/>
      <c r="BD127" s="299"/>
      <c r="BE127" s="299"/>
      <c r="BF127" s="299"/>
      <c r="BG127" s="299"/>
      <c r="BH127" s="299"/>
      <c r="BI127" s="299"/>
      <c r="BJ127" s="299"/>
      <c r="BK127" s="299"/>
      <c r="BL127" s="299"/>
      <c r="BM127" s="299"/>
      <c r="BN127" s="299"/>
      <c r="BO127" s="299"/>
      <c r="BP127" s="299"/>
      <c r="BQ127" s="299"/>
      <c r="BR127" s="299"/>
      <c r="BS127" s="299"/>
      <c r="BT127" s="299"/>
      <c r="BU127" s="299"/>
      <c r="BV127" s="299"/>
      <c r="BW127" s="299"/>
      <c r="BX127" s="299"/>
      <c r="BY127" s="299"/>
      <c r="BZ127" s="299"/>
      <c r="CA127" s="299"/>
      <c r="CB127" s="299"/>
      <c r="CC127" s="299"/>
      <c r="CD127" s="299"/>
      <c r="CE127" s="299"/>
      <c r="CF127" s="299"/>
      <c r="CG127" s="299"/>
      <c r="CH127" s="299"/>
      <c r="CI127" s="299"/>
      <c r="CJ127" s="299"/>
      <c r="CK127" s="299"/>
      <c r="CL127" s="299"/>
      <c r="CM127" s="299"/>
      <c r="CN127" s="299"/>
      <c r="CO127" s="299"/>
      <c r="CP127" s="299"/>
      <c r="CQ127" s="299"/>
      <c r="CR127" s="299"/>
      <c r="CS127" s="299"/>
      <c r="CT127" s="299"/>
      <c r="CU127" s="299"/>
      <c r="CV127" s="299"/>
      <c r="CW127" s="299"/>
      <c r="CX127" s="299"/>
      <c r="CY127" s="299"/>
      <c r="CZ127" s="299"/>
      <c r="DA127" s="299"/>
      <c r="DB127" s="299"/>
      <c r="DC127" s="299"/>
      <c r="DD127" s="299"/>
      <c r="DE127" s="299"/>
      <c r="DF127" s="299"/>
      <c r="DG127" s="299"/>
      <c r="DH127" s="299"/>
      <c r="DI127" s="299"/>
      <c r="DJ127" s="299"/>
      <c r="DK127" s="299"/>
      <c r="DL127" s="299"/>
      <c r="DM127" s="299"/>
      <c r="DN127" s="299"/>
      <c r="DO127" s="299"/>
      <c r="DP127" s="299"/>
      <c r="DQ127" s="299"/>
      <c r="DR127" s="299"/>
      <c r="DS127" s="299"/>
      <c r="DT127" s="299"/>
      <c r="DU127" s="299"/>
      <c r="DV127" s="299"/>
      <c r="DW127" s="299"/>
      <c r="DX127" s="299"/>
      <c r="DY127" s="299"/>
      <c r="DZ127" s="299"/>
      <c r="EA127" s="299"/>
      <c r="EB127" s="299"/>
      <c r="EC127" s="299"/>
      <c r="ED127" s="299"/>
      <c r="EE127" s="299"/>
      <c r="EF127" s="299"/>
      <c r="EG127" s="299"/>
      <c r="EH127" s="299"/>
      <c r="EI127" s="299"/>
      <c r="EJ127" s="299"/>
      <c r="EK127" s="299"/>
      <c r="EL127" s="299"/>
      <c r="EM127" s="299"/>
      <c r="EN127" s="299"/>
    </row>
    <row r="128" spans="12:144" x14ac:dyDescent="0.25">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299"/>
      <c r="BN128" s="299"/>
      <c r="BO128" s="299"/>
      <c r="BP128" s="299"/>
      <c r="BQ128" s="299"/>
      <c r="BR128" s="299"/>
      <c r="BS128" s="299"/>
      <c r="BT128" s="299"/>
      <c r="BU128" s="299"/>
      <c r="BV128" s="299"/>
      <c r="BW128" s="299"/>
      <c r="BX128" s="299"/>
      <c r="BY128" s="299"/>
      <c r="BZ128" s="299"/>
      <c r="CA128" s="299"/>
      <c r="CB128" s="299"/>
      <c r="CC128" s="299"/>
      <c r="CD128" s="299"/>
      <c r="CE128" s="299"/>
      <c r="CF128" s="299"/>
      <c r="CG128" s="299"/>
      <c r="CH128" s="299"/>
      <c r="CI128" s="299"/>
      <c r="CJ128" s="299"/>
      <c r="CK128" s="299"/>
      <c r="CL128" s="299"/>
      <c r="CM128" s="299"/>
      <c r="CN128" s="299"/>
      <c r="CO128" s="299"/>
      <c r="CP128" s="299"/>
      <c r="CQ128" s="299"/>
      <c r="CR128" s="299"/>
      <c r="CS128" s="299"/>
      <c r="CT128" s="299"/>
      <c r="CU128" s="299"/>
      <c r="CV128" s="299"/>
      <c r="CW128" s="299"/>
      <c r="CX128" s="299"/>
      <c r="CY128" s="299"/>
      <c r="CZ128" s="299"/>
      <c r="DA128" s="299"/>
      <c r="DB128" s="299"/>
      <c r="DC128" s="299"/>
      <c r="DD128" s="299"/>
      <c r="DE128" s="299"/>
      <c r="DF128" s="299"/>
      <c r="DG128" s="299"/>
      <c r="DH128" s="299"/>
      <c r="DI128" s="299"/>
      <c r="DJ128" s="299"/>
      <c r="DK128" s="299"/>
      <c r="DL128" s="299"/>
      <c r="DM128" s="299"/>
      <c r="DN128" s="299"/>
      <c r="DO128" s="299"/>
      <c r="DP128" s="299"/>
      <c r="DQ128" s="299"/>
      <c r="DR128" s="299"/>
      <c r="DS128" s="299"/>
      <c r="DT128" s="299"/>
      <c r="DU128" s="299"/>
      <c r="DV128" s="299"/>
      <c r="DW128" s="299"/>
      <c r="DX128" s="299"/>
      <c r="DY128" s="299"/>
      <c r="DZ128" s="299"/>
      <c r="EA128" s="299"/>
      <c r="EB128" s="299"/>
      <c r="EC128" s="299"/>
      <c r="ED128" s="299"/>
      <c r="EE128" s="299"/>
      <c r="EF128" s="299"/>
      <c r="EG128" s="299"/>
      <c r="EH128" s="299"/>
      <c r="EI128" s="299"/>
      <c r="EJ128" s="299"/>
      <c r="EK128" s="299"/>
      <c r="EL128" s="299"/>
      <c r="EM128" s="299"/>
      <c r="EN128" s="299"/>
    </row>
    <row r="129" spans="12:144" x14ac:dyDescent="0.25">
      <c r="L129" s="299"/>
      <c r="M129" s="299"/>
      <c r="N129" s="299"/>
      <c r="O129" s="299"/>
      <c r="P129" s="299"/>
      <c r="Q129" s="299"/>
      <c r="R129" s="299"/>
      <c r="S129" s="299"/>
      <c r="T129" s="299"/>
      <c r="U129" s="299"/>
      <c r="V129" s="299"/>
      <c r="W129" s="299"/>
      <c r="X129" s="299"/>
      <c r="Y129" s="299"/>
      <c r="Z129" s="299"/>
      <c r="AA129" s="299"/>
      <c r="AB129" s="299"/>
      <c r="AC129" s="299"/>
      <c r="AD129" s="299"/>
      <c r="AE129" s="299"/>
      <c r="AF129" s="299"/>
      <c r="AG129" s="299"/>
      <c r="AH129" s="299"/>
      <c r="AI129" s="299"/>
      <c r="AJ129" s="299"/>
      <c r="AK129" s="299"/>
      <c r="AL129" s="299"/>
      <c r="AM129" s="299"/>
      <c r="AN129" s="299"/>
      <c r="AO129" s="299"/>
      <c r="AP129" s="299"/>
      <c r="AQ129" s="299"/>
      <c r="AR129" s="299"/>
      <c r="AS129" s="299"/>
      <c r="AT129" s="299"/>
      <c r="AU129" s="299"/>
      <c r="AV129" s="299"/>
      <c r="AW129" s="299"/>
      <c r="AX129" s="299"/>
      <c r="AY129" s="299"/>
      <c r="AZ129" s="299"/>
      <c r="BA129" s="299"/>
      <c r="BB129" s="299"/>
      <c r="BC129" s="299"/>
      <c r="BD129" s="299"/>
      <c r="BE129" s="299"/>
      <c r="BF129" s="299"/>
      <c r="BG129" s="299"/>
      <c r="BH129" s="299"/>
      <c r="BI129" s="299"/>
      <c r="BJ129" s="299"/>
      <c r="BK129" s="299"/>
      <c r="BL129" s="299"/>
      <c r="BM129" s="299"/>
      <c r="BN129" s="299"/>
      <c r="BO129" s="299"/>
      <c r="BP129" s="299"/>
      <c r="BQ129" s="299"/>
      <c r="BR129" s="299"/>
      <c r="BS129" s="299"/>
      <c r="BT129" s="299"/>
      <c r="BU129" s="299"/>
      <c r="BV129" s="299"/>
      <c r="BW129" s="299"/>
      <c r="BX129" s="299"/>
      <c r="BY129" s="299"/>
      <c r="BZ129" s="299"/>
      <c r="CA129" s="299"/>
      <c r="CB129" s="299"/>
      <c r="CC129" s="299"/>
      <c r="CD129" s="299"/>
      <c r="CE129" s="299"/>
      <c r="CF129" s="299"/>
      <c r="CG129" s="299"/>
      <c r="CH129" s="299"/>
      <c r="CI129" s="299"/>
      <c r="CJ129" s="299"/>
      <c r="CK129" s="299"/>
      <c r="CL129" s="299"/>
      <c r="CM129" s="299"/>
      <c r="CN129" s="299"/>
      <c r="CO129" s="299"/>
      <c r="CP129" s="299"/>
      <c r="CQ129" s="299"/>
      <c r="CR129" s="299"/>
      <c r="CS129" s="299"/>
      <c r="CT129" s="299"/>
      <c r="CU129" s="299"/>
      <c r="CV129" s="299"/>
      <c r="CW129" s="299"/>
      <c r="CX129" s="299"/>
      <c r="CY129" s="299"/>
      <c r="CZ129" s="299"/>
      <c r="DA129" s="299"/>
      <c r="DB129" s="299"/>
      <c r="DC129" s="299"/>
      <c r="DD129" s="299"/>
      <c r="DE129" s="299"/>
      <c r="DF129" s="299"/>
      <c r="DG129" s="299"/>
      <c r="DH129" s="299"/>
      <c r="DI129" s="299"/>
      <c r="DJ129" s="299"/>
      <c r="DK129" s="299"/>
      <c r="DL129" s="299"/>
      <c r="DM129" s="299"/>
      <c r="DN129" s="299"/>
      <c r="DO129" s="299"/>
      <c r="DP129" s="299"/>
      <c r="DQ129" s="299"/>
      <c r="DR129" s="299"/>
      <c r="DS129" s="299"/>
      <c r="DT129" s="299"/>
      <c r="DU129" s="299"/>
      <c r="DV129" s="299"/>
      <c r="DW129" s="299"/>
      <c r="DX129" s="299"/>
      <c r="DY129" s="299"/>
      <c r="DZ129" s="299"/>
      <c r="EA129" s="299"/>
      <c r="EB129" s="299"/>
      <c r="EC129" s="299"/>
      <c r="ED129" s="299"/>
      <c r="EE129" s="299"/>
      <c r="EF129" s="299"/>
      <c r="EG129" s="299"/>
      <c r="EH129" s="299"/>
      <c r="EI129" s="299"/>
      <c r="EJ129" s="299"/>
      <c r="EK129" s="299"/>
      <c r="EL129" s="299"/>
      <c r="EM129" s="299"/>
      <c r="EN129" s="299"/>
    </row>
    <row r="130" spans="12:144" x14ac:dyDescent="0.25">
      <c r="L130" s="299"/>
      <c r="M130" s="299"/>
      <c r="N130" s="299"/>
      <c r="O130" s="299"/>
      <c r="P130" s="299"/>
      <c r="Q130" s="299"/>
      <c r="R130" s="299"/>
      <c r="S130" s="299"/>
      <c r="T130" s="299"/>
      <c r="U130" s="299"/>
      <c r="V130" s="299"/>
      <c r="W130" s="299"/>
      <c r="X130" s="299"/>
      <c r="Y130" s="299"/>
      <c r="Z130" s="299"/>
      <c r="AA130" s="299"/>
      <c r="AB130" s="299"/>
      <c r="AC130" s="299"/>
      <c r="AD130" s="299"/>
      <c r="AE130" s="299"/>
      <c r="AF130" s="299"/>
      <c r="AG130" s="299"/>
      <c r="AH130" s="299"/>
      <c r="AI130" s="299"/>
      <c r="AJ130" s="299"/>
      <c r="AK130" s="299"/>
      <c r="AL130" s="299"/>
      <c r="AM130" s="299"/>
      <c r="AN130" s="299"/>
      <c r="AO130" s="299"/>
      <c r="AP130" s="299"/>
      <c r="AQ130" s="299"/>
      <c r="AR130" s="299"/>
      <c r="AS130" s="299"/>
      <c r="AT130" s="299"/>
      <c r="AU130" s="299"/>
      <c r="AV130" s="299"/>
      <c r="AW130" s="299"/>
      <c r="AX130" s="299"/>
      <c r="AY130" s="299"/>
      <c r="AZ130" s="299"/>
      <c r="BA130" s="299"/>
      <c r="BB130" s="299"/>
      <c r="BC130" s="299"/>
      <c r="BD130" s="299"/>
      <c r="BE130" s="299"/>
      <c r="BF130" s="299"/>
      <c r="BG130" s="299"/>
      <c r="BH130" s="299"/>
      <c r="BI130" s="299"/>
      <c r="BJ130" s="299"/>
      <c r="BK130" s="299"/>
      <c r="BL130" s="299"/>
      <c r="BM130" s="299"/>
      <c r="BN130" s="299"/>
      <c r="BO130" s="299"/>
      <c r="BP130" s="299"/>
      <c r="BQ130" s="299"/>
      <c r="BR130" s="299"/>
      <c r="BS130" s="299"/>
      <c r="BT130" s="299"/>
      <c r="BU130" s="299"/>
      <c r="BV130" s="299"/>
      <c r="BW130" s="299"/>
      <c r="BX130" s="299"/>
      <c r="BY130" s="299"/>
      <c r="BZ130" s="299"/>
      <c r="CA130" s="299"/>
      <c r="CB130" s="299"/>
      <c r="CC130" s="299"/>
      <c r="CD130" s="299"/>
      <c r="CE130" s="299"/>
      <c r="CF130" s="299"/>
      <c r="CG130" s="299"/>
      <c r="CH130" s="299"/>
      <c r="CI130" s="299"/>
      <c r="CJ130" s="299"/>
      <c r="CK130" s="299"/>
      <c r="CL130" s="299"/>
      <c r="CM130" s="299"/>
      <c r="CN130" s="299"/>
      <c r="CO130" s="299"/>
      <c r="CP130" s="299"/>
      <c r="CQ130" s="299"/>
      <c r="CR130" s="299"/>
      <c r="CS130" s="299"/>
      <c r="CT130" s="299"/>
      <c r="CU130" s="299"/>
      <c r="CV130" s="299"/>
      <c r="CW130" s="299"/>
      <c r="CX130" s="299"/>
      <c r="CY130" s="299"/>
      <c r="CZ130" s="299"/>
      <c r="DA130" s="299"/>
      <c r="DB130" s="299"/>
      <c r="DC130" s="299"/>
      <c r="DD130" s="299"/>
      <c r="DE130" s="299"/>
      <c r="DF130" s="299"/>
      <c r="DG130" s="299"/>
      <c r="DH130" s="299"/>
      <c r="DI130" s="299"/>
      <c r="DJ130" s="299"/>
      <c r="DK130" s="299"/>
      <c r="DL130" s="299"/>
      <c r="DM130" s="299"/>
      <c r="DN130" s="299"/>
      <c r="DO130" s="299"/>
      <c r="DP130" s="299"/>
      <c r="DQ130" s="299"/>
      <c r="DR130" s="299"/>
      <c r="DS130" s="299"/>
      <c r="DT130" s="299"/>
      <c r="DU130" s="299"/>
      <c r="DV130" s="299"/>
      <c r="DW130" s="299"/>
      <c r="DX130" s="299"/>
      <c r="DY130" s="299"/>
      <c r="DZ130" s="299"/>
      <c r="EA130" s="299"/>
      <c r="EB130" s="299"/>
      <c r="EC130" s="299"/>
      <c r="ED130" s="299"/>
      <c r="EE130" s="299"/>
      <c r="EF130" s="299"/>
      <c r="EG130" s="299"/>
      <c r="EH130" s="299"/>
      <c r="EI130" s="299"/>
      <c r="EJ130" s="299"/>
      <c r="EK130" s="299"/>
      <c r="EL130" s="299"/>
      <c r="EM130" s="299"/>
      <c r="EN130" s="299"/>
    </row>
    <row r="131" spans="12:144" x14ac:dyDescent="0.25">
      <c r="L131" s="299"/>
      <c r="M131" s="299"/>
      <c r="N131" s="299"/>
      <c r="O131" s="299"/>
      <c r="P131" s="299"/>
      <c r="Q131" s="299"/>
      <c r="R131" s="299"/>
      <c r="S131" s="299"/>
      <c r="T131" s="299"/>
      <c r="U131" s="299"/>
      <c r="V131" s="299"/>
      <c r="W131" s="299"/>
      <c r="X131" s="299"/>
      <c r="Y131" s="299"/>
      <c r="Z131" s="299"/>
      <c r="AA131" s="299"/>
      <c r="AB131" s="299"/>
      <c r="AC131" s="299"/>
      <c r="AD131" s="299"/>
      <c r="AE131" s="299"/>
      <c r="AF131" s="299"/>
      <c r="AG131" s="299"/>
      <c r="AH131" s="299"/>
      <c r="AI131" s="299"/>
      <c r="AJ131" s="299"/>
      <c r="AK131" s="299"/>
      <c r="AL131" s="299"/>
      <c r="AM131" s="299"/>
      <c r="AN131" s="299"/>
      <c r="AO131" s="299"/>
      <c r="AP131" s="299"/>
      <c r="AQ131" s="299"/>
      <c r="AR131" s="299"/>
      <c r="AS131" s="299"/>
      <c r="AT131" s="299"/>
      <c r="AU131" s="299"/>
      <c r="AV131" s="299"/>
      <c r="AW131" s="299"/>
      <c r="AX131" s="299"/>
      <c r="AY131" s="299"/>
      <c r="AZ131" s="299"/>
      <c r="BA131" s="299"/>
      <c r="BB131" s="299"/>
      <c r="BC131" s="299"/>
      <c r="BD131" s="299"/>
      <c r="BE131" s="299"/>
      <c r="BF131" s="299"/>
      <c r="BG131" s="299"/>
      <c r="BH131" s="299"/>
      <c r="BI131" s="299"/>
      <c r="BJ131" s="299"/>
      <c r="BK131" s="299"/>
      <c r="BL131" s="299"/>
      <c r="BM131" s="299"/>
      <c r="BN131" s="299"/>
      <c r="BO131" s="299"/>
      <c r="BP131" s="299"/>
      <c r="BQ131" s="299"/>
      <c r="BR131" s="299"/>
      <c r="BS131" s="299"/>
      <c r="BT131" s="299"/>
      <c r="BU131" s="299"/>
      <c r="BV131" s="299"/>
      <c r="BW131" s="299"/>
      <c r="BX131" s="299"/>
      <c r="BY131" s="299"/>
      <c r="BZ131" s="299"/>
      <c r="CA131" s="299"/>
      <c r="CB131" s="299"/>
      <c r="CC131" s="299"/>
      <c r="CD131" s="299"/>
      <c r="CE131" s="299"/>
      <c r="CF131" s="299"/>
      <c r="CG131" s="299"/>
      <c r="CH131" s="299"/>
      <c r="CI131" s="299"/>
      <c r="CJ131" s="299"/>
      <c r="CK131" s="299"/>
      <c r="CL131" s="299"/>
      <c r="CM131" s="299"/>
      <c r="CN131" s="299"/>
      <c r="CO131" s="299"/>
      <c r="CP131" s="299"/>
      <c r="CQ131" s="299"/>
      <c r="CR131" s="299"/>
      <c r="CS131" s="299"/>
      <c r="CT131" s="299"/>
      <c r="CU131" s="299"/>
      <c r="CV131" s="299"/>
      <c r="CW131" s="299"/>
      <c r="CX131" s="299"/>
      <c r="CY131" s="299"/>
      <c r="CZ131" s="299"/>
      <c r="DA131" s="299"/>
      <c r="DB131" s="299"/>
      <c r="DC131" s="299"/>
      <c r="DD131" s="299"/>
      <c r="DE131" s="299"/>
      <c r="DF131" s="299"/>
      <c r="DG131" s="299"/>
      <c r="DH131" s="299"/>
      <c r="DI131" s="299"/>
      <c r="DJ131" s="299"/>
      <c r="DK131" s="299"/>
      <c r="DL131" s="299"/>
      <c r="DM131" s="299"/>
      <c r="DN131" s="299"/>
      <c r="DO131" s="299"/>
      <c r="DP131" s="299"/>
      <c r="DQ131" s="299"/>
      <c r="DR131" s="299"/>
      <c r="DS131" s="299"/>
      <c r="DT131" s="299"/>
      <c r="DU131" s="299"/>
      <c r="DV131" s="299"/>
      <c r="DW131" s="299"/>
      <c r="DX131" s="299"/>
      <c r="DY131" s="299"/>
      <c r="DZ131" s="299"/>
      <c r="EA131" s="299"/>
      <c r="EB131" s="299"/>
      <c r="EC131" s="299"/>
      <c r="ED131" s="299"/>
      <c r="EE131" s="299"/>
      <c r="EF131" s="299"/>
      <c r="EG131" s="299"/>
      <c r="EH131" s="299"/>
      <c r="EI131" s="299"/>
      <c r="EJ131" s="299"/>
      <c r="EK131" s="299"/>
      <c r="EL131" s="299"/>
      <c r="EM131" s="299"/>
      <c r="EN131" s="299"/>
    </row>
    <row r="132" spans="12:144" x14ac:dyDescent="0.25">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299"/>
      <c r="BN132" s="299"/>
      <c r="BO132" s="299"/>
      <c r="BP132" s="299"/>
      <c r="BQ132" s="299"/>
      <c r="BR132" s="299"/>
      <c r="BS132" s="299"/>
      <c r="BT132" s="299"/>
      <c r="BU132" s="299"/>
      <c r="BV132" s="299"/>
      <c r="BW132" s="299"/>
      <c r="BX132" s="299"/>
      <c r="BY132" s="299"/>
      <c r="BZ132" s="299"/>
      <c r="CA132" s="299"/>
      <c r="CB132" s="299"/>
      <c r="CC132" s="299"/>
      <c r="CD132" s="299"/>
      <c r="CE132" s="299"/>
      <c r="CF132" s="299"/>
      <c r="CG132" s="299"/>
      <c r="CH132" s="299"/>
      <c r="CI132" s="299"/>
      <c r="CJ132" s="299"/>
      <c r="CK132" s="299"/>
      <c r="CL132" s="299"/>
      <c r="CM132" s="299"/>
      <c r="CN132" s="299"/>
      <c r="CO132" s="299"/>
      <c r="CP132" s="299"/>
      <c r="CQ132" s="299"/>
      <c r="CR132" s="299"/>
      <c r="CS132" s="299"/>
      <c r="CT132" s="299"/>
      <c r="CU132" s="299"/>
      <c r="CV132" s="299"/>
      <c r="CW132" s="299"/>
      <c r="CX132" s="299"/>
      <c r="CY132" s="299"/>
      <c r="CZ132" s="299"/>
      <c r="DA132" s="299"/>
      <c r="DB132" s="299"/>
      <c r="DC132" s="299"/>
      <c r="DD132" s="299"/>
      <c r="DE132" s="299"/>
      <c r="DF132" s="299"/>
      <c r="DG132" s="299"/>
      <c r="DH132" s="299"/>
      <c r="DI132" s="299"/>
      <c r="DJ132" s="299"/>
      <c r="DK132" s="299"/>
      <c r="DL132" s="299"/>
      <c r="DM132" s="299"/>
      <c r="DN132" s="299"/>
      <c r="DO132" s="299"/>
      <c r="DP132" s="299"/>
      <c r="DQ132" s="299"/>
      <c r="DR132" s="299"/>
      <c r="DS132" s="299"/>
      <c r="DT132" s="299"/>
      <c r="DU132" s="299"/>
      <c r="DV132" s="299"/>
      <c r="DW132" s="299"/>
      <c r="DX132" s="299"/>
      <c r="DY132" s="299"/>
      <c r="DZ132" s="299"/>
      <c r="EA132" s="299"/>
      <c r="EB132" s="299"/>
      <c r="EC132" s="299"/>
      <c r="ED132" s="299"/>
      <c r="EE132" s="299"/>
      <c r="EF132" s="299"/>
      <c r="EG132" s="299"/>
      <c r="EH132" s="299"/>
      <c r="EI132" s="299"/>
      <c r="EJ132" s="299"/>
      <c r="EK132" s="299"/>
      <c r="EL132" s="299"/>
      <c r="EM132" s="299"/>
      <c r="EN132" s="299"/>
    </row>
    <row r="133" spans="12:144" x14ac:dyDescent="0.25">
      <c r="L133" s="299"/>
      <c r="M133" s="299"/>
      <c r="N133" s="299"/>
      <c r="O133" s="299"/>
      <c r="P133" s="299"/>
      <c r="Q133" s="299"/>
      <c r="R133" s="299"/>
      <c r="S133" s="299"/>
      <c r="T133" s="299"/>
      <c r="U133" s="299"/>
      <c r="V133" s="299"/>
      <c r="W133" s="299"/>
      <c r="X133" s="299"/>
      <c r="Y133" s="299"/>
      <c r="Z133" s="299"/>
      <c r="AA133" s="299"/>
      <c r="AB133" s="299"/>
      <c r="AC133" s="299"/>
      <c r="AD133" s="299"/>
      <c r="AE133" s="299"/>
      <c r="AF133" s="299"/>
      <c r="AG133" s="299"/>
      <c r="AH133" s="299"/>
      <c r="AI133" s="299"/>
      <c r="AJ133" s="299"/>
      <c r="AK133" s="299"/>
      <c r="AL133" s="299"/>
      <c r="AM133" s="299"/>
      <c r="AN133" s="299"/>
      <c r="AO133" s="299"/>
      <c r="AP133" s="299"/>
      <c r="AQ133" s="299"/>
      <c r="AR133" s="299"/>
      <c r="AS133" s="299"/>
      <c r="AT133" s="299"/>
      <c r="AU133" s="299"/>
      <c r="AV133" s="299"/>
      <c r="AW133" s="299"/>
      <c r="AX133" s="299"/>
      <c r="AY133" s="299"/>
      <c r="AZ133" s="299"/>
      <c r="BA133" s="299"/>
      <c r="BB133" s="299"/>
      <c r="BC133" s="299"/>
      <c r="BD133" s="299"/>
      <c r="BE133" s="299"/>
      <c r="BF133" s="299"/>
      <c r="BG133" s="299"/>
      <c r="BH133" s="299"/>
      <c r="BI133" s="299"/>
      <c r="BJ133" s="299"/>
      <c r="BK133" s="299"/>
      <c r="BL133" s="299"/>
      <c r="BM133" s="299"/>
      <c r="BN133" s="299"/>
      <c r="BO133" s="299"/>
      <c r="BP133" s="299"/>
      <c r="BQ133" s="299"/>
      <c r="BR133" s="299"/>
      <c r="BS133" s="299"/>
      <c r="BT133" s="299"/>
      <c r="BU133" s="299"/>
      <c r="BV133" s="299"/>
      <c r="BW133" s="299"/>
      <c r="BX133" s="299"/>
      <c r="BY133" s="299"/>
      <c r="BZ133" s="299"/>
      <c r="CA133" s="299"/>
      <c r="CB133" s="299"/>
      <c r="CC133" s="299"/>
      <c r="CD133" s="299"/>
      <c r="CE133" s="299"/>
      <c r="CF133" s="299"/>
      <c r="CG133" s="299"/>
      <c r="CH133" s="299"/>
      <c r="CI133" s="299"/>
      <c r="CJ133" s="299"/>
      <c r="CK133" s="299"/>
      <c r="CL133" s="299"/>
      <c r="CM133" s="299"/>
      <c r="CN133" s="299"/>
      <c r="CO133" s="299"/>
      <c r="CP133" s="299"/>
      <c r="CQ133" s="299"/>
      <c r="CR133" s="299"/>
      <c r="CS133" s="299"/>
      <c r="CT133" s="299"/>
      <c r="CU133" s="299"/>
      <c r="CV133" s="299"/>
      <c r="CW133" s="299"/>
      <c r="CX133" s="299"/>
      <c r="CY133" s="299"/>
      <c r="CZ133" s="299"/>
      <c r="DA133" s="299"/>
      <c r="DB133" s="299"/>
      <c r="DC133" s="299"/>
      <c r="DD133" s="299"/>
      <c r="DE133" s="299"/>
      <c r="DF133" s="299"/>
      <c r="DG133" s="299"/>
      <c r="DH133" s="299"/>
      <c r="DI133" s="299"/>
      <c r="DJ133" s="299"/>
      <c r="DK133" s="299"/>
      <c r="DL133" s="299"/>
      <c r="DM133" s="299"/>
      <c r="DN133" s="299"/>
      <c r="DO133" s="299"/>
      <c r="DP133" s="299"/>
      <c r="DQ133" s="299"/>
      <c r="DR133" s="299"/>
      <c r="DS133" s="299"/>
      <c r="DT133" s="299"/>
      <c r="DU133" s="299"/>
      <c r="DV133" s="299"/>
      <c r="DW133" s="299"/>
      <c r="DX133" s="299"/>
      <c r="DY133" s="299"/>
      <c r="DZ133" s="299"/>
      <c r="EA133" s="299"/>
      <c r="EB133" s="299"/>
      <c r="EC133" s="299"/>
      <c r="ED133" s="299"/>
      <c r="EE133" s="299"/>
      <c r="EF133" s="299"/>
      <c r="EG133" s="299"/>
      <c r="EH133" s="299"/>
      <c r="EI133" s="299"/>
      <c r="EJ133" s="299"/>
      <c r="EK133" s="299"/>
      <c r="EL133" s="299"/>
      <c r="EM133" s="299"/>
      <c r="EN133" s="299"/>
    </row>
    <row r="134" spans="12:144" x14ac:dyDescent="0.25">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299"/>
      <c r="AY134" s="299"/>
      <c r="AZ134" s="299"/>
      <c r="BA134" s="299"/>
      <c r="BB134" s="299"/>
      <c r="BC134" s="299"/>
      <c r="BD134" s="299"/>
      <c r="BE134" s="299"/>
      <c r="BF134" s="299"/>
      <c r="BG134" s="299"/>
      <c r="BH134" s="299"/>
      <c r="BI134" s="299"/>
      <c r="BJ134" s="299"/>
      <c r="BK134" s="299"/>
      <c r="BL134" s="299"/>
      <c r="BM134" s="299"/>
      <c r="BN134" s="299"/>
      <c r="BO134" s="299"/>
      <c r="BP134" s="299"/>
      <c r="BQ134" s="299"/>
      <c r="BR134" s="299"/>
      <c r="BS134" s="299"/>
      <c r="BT134" s="299"/>
      <c r="BU134" s="299"/>
      <c r="BV134" s="299"/>
      <c r="BW134" s="299"/>
      <c r="BX134" s="299"/>
      <c r="BY134" s="299"/>
      <c r="BZ134" s="299"/>
      <c r="CA134" s="299"/>
      <c r="CB134" s="299"/>
      <c r="CC134" s="299"/>
      <c r="CD134" s="299"/>
      <c r="CE134" s="299"/>
      <c r="CF134" s="299"/>
      <c r="CG134" s="299"/>
      <c r="CH134" s="299"/>
      <c r="CI134" s="299"/>
      <c r="CJ134" s="299"/>
      <c r="CK134" s="299"/>
      <c r="CL134" s="299"/>
      <c r="CM134" s="299"/>
      <c r="CN134" s="299"/>
      <c r="CO134" s="299"/>
      <c r="CP134" s="299"/>
      <c r="CQ134" s="299"/>
      <c r="CR134" s="299"/>
      <c r="CS134" s="299"/>
      <c r="CT134" s="299"/>
      <c r="CU134" s="299"/>
      <c r="CV134" s="299"/>
      <c r="CW134" s="299"/>
      <c r="CX134" s="299"/>
      <c r="CY134" s="299"/>
      <c r="CZ134" s="299"/>
      <c r="DA134" s="299"/>
      <c r="DB134" s="299"/>
      <c r="DC134" s="299"/>
      <c r="DD134" s="299"/>
      <c r="DE134" s="299"/>
      <c r="DF134" s="299"/>
      <c r="DG134" s="299"/>
      <c r="DH134" s="299"/>
      <c r="DI134" s="299"/>
      <c r="DJ134" s="299"/>
      <c r="DK134" s="299"/>
      <c r="DL134" s="299"/>
      <c r="DM134" s="299"/>
      <c r="DN134" s="299"/>
      <c r="DO134" s="299"/>
      <c r="DP134" s="299"/>
      <c r="DQ134" s="299"/>
      <c r="DR134" s="299"/>
      <c r="DS134" s="299"/>
      <c r="DT134" s="299"/>
      <c r="DU134" s="299"/>
      <c r="DV134" s="299"/>
      <c r="DW134" s="299"/>
      <c r="DX134" s="299"/>
      <c r="DY134" s="299"/>
      <c r="DZ134" s="299"/>
      <c r="EA134" s="299"/>
      <c r="EB134" s="299"/>
      <c r="EC134" s="299"/>
      <c r="ED134" s="299"/>
      <c r="EE134" s="299"/>
      <c r="EF134" s="299"/>
      <c r="EG134" s="299"/>
      <c r="EH134" s="299"/>
      <c r="EI134" s="299"/>
      <c r="EJ134" s="299"/>
      <c r="EK134" s="299"/>
      <c r="EL134" s="299"/>
      <c r="EM134" s="299"/>
      <c r="EN134" s="299"/>
    </row>
    <row r="135" spans="12:144" x14ac:dyDescent="0.25">
      <c r="L135" s="299"/>
      <c r="M135" s="299"/>
      <c r="N135" s="299"/>
      <c r="O135" s="299"/>
      <c r="P135" s="299"/>
      <c r="Q135" s="299"/>
      <c r="R135" s="299"/>
      <c r="S135" s="299"/>
      <c r="T135" s="299"/>
      <c r="U135" s="299"/>
      <c r="V135" s="299"/>
      <c r="W135" s="299"/>
      <c r="X135" s="299"/>
      <c r="Y135" s="299"/>
      <c r="Z135" s="299"/>
      <c r="AA135" s="299"/>
      <c r="AB135" s="299"/>
      <c r="AC135" s="299"/>
      <c r="AD135" s="299"/>
      <c r="AE135" s="299"/>
      <c r="AF135" s="299"/>
      <c r="AG135" s="299"/>
      <c r="AH135" s="299"/>
      <c r="AI135" s="299"/>
      <c r="AJ135" s="299"/>
      <c r="AK135" s="299"/>
      <c r="AL135" s="299"/>
      <c r="AM135" s="299"/>
      <c r="AN135" s="299"/>
      <c r="AO135" s="299"/>
      <c r="AP135" s="299"/>
      <c r="AQ135" s="299"/>
      <c r="AR135" s="299"/>
      <c r="AS135" s="299"/>
      <c r="AT135" s="299"/>
      <c r="AU135" s="299"/>
      <c r="AV135" s="299"/>
      <c r="AW135" s="299"/>
      <c r="AX135" s="299"/>
      <c r="AY135" s="299"/>
      <c r="AZ135" s="299"/>
      <c r="BA135" s="299"/>
      <c r="BB135" s="299"/>
      <c r="BC135" s="299"/>
      <c r="BD135" s="299"/>
      <c r="BE135" s="299"/>
      <c r="BF135" s="299"/>
      <c r="BG135" s="299"/>
      <c r="BH135" s="299"/>
      <c r="BI135" s="299"/>
      <c r="BJ135" s="299"/>
      <c r="BK135" s="299"/>
      <c r="BL135" s="299"/>
      <c r="BM135" s="299"/>
      <c r="BN135" s="299"/>
      <c r="BO135" s="299"/>
      <c r="BP135" s="299"/>
      <c r="BQ135" s="299"/>
      <c r="BR135" s="299"/>
      <c r="BS135" s="299"/>
      <c r="BT135" s="299"/>
      <c r="BU135" s="299"/>
      <c r="BV135" s="299"/>
      <c r="BW135" s="299"/>
      <c r="BX135" s="299"/>
      <c r="BY135" s="299"/>
      <c r="BZ135" s="299"/>
      <c r="CA135" s="299"/>
      <c r="CB135" s="299"/>
      <c r="CC135" s="299"/>
      <c r="CD135" s="299"/>
      <c r="CE135" s="299"/>
      <c r="CF135" s="299"/>
      <c r="CG135" s="299"/>
      <c r="CH135" s="299"/>
      <c r="CI135" s="299"/>
      <c r="CJ135" s="299"/>
      <c r="CK135" s="299"/>
      <c r="CL135" s="299"/>
      <c r="CM135" s="299"/>
      <c r="CN135" s="299"/>
      <c r="CO135" s="299"/>
      <c r="CP135" s="299"/>
      <c r="CQ135" s="299"/>
      <c r="CR135" s="299"/>
      <c r="CS135" s="299"/>
      <c r="CT135" s="299"/>
      <c r="CU135" s="299"/>
      <c r="CV135" s="299"/>
      <c r="CW135" s="299"/>
      <c r="CX135" s="299"/>
      <c r="CY135" s="299"/>
      <c r="CZ135" s="299"/>
      <c r="DA135" s="299"/>
      <c r="DB135" s="299"/>
      <c r="DC135" s="299"/>
      <c r="DD135" s="299"/>
      <c r="DE135" s="299"/>
      <c r="DF135" s="299"/>
      <c r="DG135" s="299"/>
      <c r="DH135" s="299"/>
      <c r="DI135" s="299"/>
      <c r="DJ135" s="299"/>
      <c r="DK135" s="299"/>
      <c r="DL135" s="299"/>
      <c r="DM135" s="299"/>
      <c r="DN135" s="299"/>
      <c r="DO135" s="299"/>
      <c r="DP135" s="299"/>
      <c r="DQ135" s="299"/>
      <c r="DR135" s="299"/>
      <c r="DS135" s="299"/>
      <c r="DT135" s="299"/>
      <c r="DU135" s="299"/>
      <c r="DV135" s="299"/>
      <c r="DW135" s="299"/>
      <c r="DX135" s="299"/>
      <c r="DY135" s="299"/>
      <c r="DZ135" s="299"/>
      <c r="EA135" s="299"/>
      <c r="EB135" s="299"/>
      <c r="EC135" s="299"/>
      <c r="ED135" s="299"/>
      <c r="EE135" s="299"/>
      <c r="EF135" s="299"/>
      <c r="EG135" s="299"/>
      <c r="EH135" s="299"/>
      <c r="EI135" s="299"/>
      <c r="EJ135" s="299"/>
      <c r="EK135" s="299"/>
      <c r="EL135" s="299"/>
      <c r="EM135" s="299"/>
      <c r="EN135" s="299"/>
    </row>
    <row r="136" spans="12:144" x14ac:dyDescent="0.25">
      <c r="L136" s="299"/>
      <c r="M136" s="299"/>
      <c r="N136" s="299"/>
      <c r="O136" s="299"/>
      <c r="P136" s="299"/>
      <c r="Q136" s="299"/>
      <c r="R136" s="299"/>
      <c r="S136" s="299"/>
      <c r="T136" s="299"/>
      <c r="U136" s="299"/>
      <c r="V136" s="299"/>
      <c r="W136" s="299"/>
      <c r="X136" s="299"/>
      <c r="Y136" s="299"/>
      <c r="Z136" s="299"/>
      <c r="AA136" s="299"/>
      <c r="AB136" s="299"/>
      <c r="AC136" s="299"/>
      <c r="AD136" s="299"/>
      <c r="AE136" s="299"/>
      <c r="AF136" s="299"/>
      <c r="AG136" s="299"/>
      <c r="AH136" s="299"/>
      <c r="AI136" s="299"/>
      <c r="AJ136" s="299"/>
      <c r="AK136" s="299"/>
      <c r="AL136" s="299"/>
      <c r="AM136" s="299"/>
      <c r="AN136" s="299"/>
      <c r="AO136" s="299"/>
      <c r="AP136" s="299"/>
      <c r="AQ136" s="299"/>
      <c r="AR136" s="299"/>
      <c r="AS136" s="299"/>
      <c r="AT136" s="299"/>
      <c r="AU136" s="299"/>
      <c r="AV136" s="299"/>
      <c r="AW136" s="299"/>
      <c r="AX136" s="299"/>
      <c r="AY136" s="299"/>
      <c r="AZ136" s="299"/>
      <c r="BA136" s="299"/>
      <c r="BB136" s="299"/>
      <c r="BC136" s="299"/>
      <c r="BD136" s="299"/>
      <c r="BE136" s="299"/>
      <c r="BF136" s="299"/>
      <c r="BG136" s="299"/>
      <c r="BH136" s="299"/>
      <c r="BI136" s="299"/>
      <c r="BJ136" s="299"/>
      <c r="BK136" s="299"/>
      <c r="BL136" s="299"/>
      <c r="BM136" s="299"/>
      <c r="BN136" s="299"/>
      <c r="BO136" s="299"/>
      <c r="BP136" s="299"/>
      <c r="BQ136" s="299"/>
      <c r="BR136" s="299"/>
      <c r="BS136" s="299"/>
      <c r="BT136" s="299"/>
      <c r="BU136" s="299"/>
      <c r="BV136" s="299"/>
      <c r="BW136" s="299"/>
      <c r="BX136" s="299"/>
      <c r="BY136" s="299"/>
      <c r="BZ136" s="299"/>
      <c r="CA136" s="299"/>
      <c r="CB136" s="299"/>
      <c r="CC136" s="299"/>
      <c r="CD136" s="299"/>
      <c r="CE136" s="299"/>
      <c r="CF136" s="299"/>
      <c r="CG136" s="299"/>
      <c r="CH136" s="299"/>
      <c r="CI136" s="299"/>
      <c r="CJ136" s="299"/>
      <c r="CK136" s="299"/>
      <c r="CL136" s="299"/>
      <c r="CM136" s="299"/>
      <c r="CN136" s="299"/>
      <c r="CO136" s="299"/>
      <c r="CP136" s="299"/>
      <c r="CQ136" s="299"/>
      <c r="CR136" s="299"/>
      <c r="CS136" s="299"/>
      <c r="CT136" s="299"/>
      <c r="CU136" s="299"/>
      <c r="CV136" s="299"/>
      <c r="CW136" s="299"/>
      <c r="CX136" s="299"/>
      <c r="CY136" s="299"/>
      <c r="CZ136" s="299"/>
      <c r="DA136" s="299"/>
      <c r="DB136" s="299"/>
      <c r="DC136" s="299"/>
      <c r="DD136" s="299"/>
      <c r="DE136" s="299"/>
      <c r="DF136" s="299"/>
      <c r="DG136" s="299"/>
      <c r="DH136" s="299"/>
      <c r="DI136" s="299"/>
      <c r="DJ136" s="299"/>
      <c r="DK136" s="299"/>
      <c r="DL136" s="299"/>
      <c r="DM136" s="299"/>
      <c r="DN136" s="299"/>
      <c r="DO136" s="299"/>
      <c r="DP136" s="299"/>
      <c r="DQ136" s="299"/>
      <c r="DR136" s="299"/>
      <c r="DS136" s="299"/>
      <c r="DT136" s="299"/>
      <c r="DU136" s="299"/>
      <c r="DV136" s="299"/>
      <c r="DW136" s="299"/>
      <c r="DX136" s="299"/>
      <c r="DY136" s="299"/>
      <c r="DZ136" s="299"/>
      <c r="EA136" s="299"/>
      <c r="EB136" s="299"/>
      <c r="EC136" s="299"/>
      <c r="ED136" s="299"/>
      <c r="EE136" s="299"/>
      <c r="EF136" s="299"/>
      <c r="EG136" s="299"/>
      <c r="EH136" s="299"/>
      <c r="EI136" s="299"/>
      <c r="EJ136" s="299"/>
      <c r="EK136" s="299"/>
      <c r="EL136" s="299"/>
      <c r="EM136" s="299"/>
      <c r="EN136" s="299"/>
    </row>
    <row r="137" spans="12:144" x14ac:dyDescent="0.25">
      <c r="L137" s="299"/>
      <c r="M137" s="299"/>
      <c r="N137" s="299"/>
      <c r="O137" s="299"/>
      <c r="P137" s="299"/>
      <c r="Q137" s="299"/>
      <c r="R137" s="299"/>
      <c r="S137" s="299"/>
      <c r="T137" s="299"/>
      <c r="U137" s="299"/>
      <c r="V137" s="299"/>
      <c r="W137" s="299"/>
      <c r="X137" s="299"/>
      <c r="Y137" s="299"/>
      <c r="Z137" s="299"/>
      <c r="AA137" s="299"/>
      <c r="AB137" s="299"/>
      <c r="AC137" s="299"/>
      <c r="AD137" s="299"/>
      <c r="AE137" s="299"/>
      <c r="AF137" s="299"/>
      <c r="AG137" s="299"/>
      <c r="AH137" s="299"/>
      <c r="AI137" s="299"/>
      <c r="AJ137" s="299"/>
      <c r="AK137" s="299"/>
      <c r="AL137" s="299"/>
      <c r="AM137" s="299"/>
      <c r="AN137" s="299"/>
      <c r="AO137" s="299"/>
      <c r="AP137" s="299"/>
      <c r="AQ137" s="299"/>
      <c r="AR137" s="299"/>
      <c r="AS137" s="299"/>
      <c r="AT137" s="299"/>
      <c r="AU137" s="299"/>
      <c r="AV137" s="299"/>
      <c r="AW137" s="299"/>
      <c r="AX137" s="299"/>
      <c r="AY137" s="299"/>
      <c r="AZ137" s="299"/>
      <c r="BA137" s="299"/>
      <c r="BB137" s="299"/>
      <c r="BC137" s="299"/>
      <c r="BD137" s="299"/>
      <c r="BE137" s="299"/>
      <c r="BF137" s="299"/>
      <c r="BG137" s="299"/>
      <c r="BH137" s="299"/>
      <c r="BI137" s="299"/>
      <c r="BJ137" s="299"/>
      <c r="BK137" s="299"/>
      <c r="BL137" s="299"/>
      <c r="BM137" s="299"/>
      <c r="BN137" s="299"/>
      <c r="BO137" s="299"/>
      <c r="BP137" s="299"/>
      <c r="BQ137" s="299"/>
      <c r="BR137" s="299"/>
      <c r="BS137" s="299"/>
      <c r="BT137" s="299"/>
      <c r="BU137" s="299"/>
      <c r="BV137" s="299"/>
      <c r="BW137" s="299"/>
      <c r="BX137" s="299"/>
      <c r="BY137" s="299"/>
      <c r="BZ137" s="299"/>
      <c r="CA137" s="299"/>
      <c r="CB137" s="299"/>
      <c r="CC137" s="299"/>
      <c r="CD137" s="299"/>
      <c r="CE137" s="299"/>
      <c r="CF137" s="299"/>
      <c r="CG137" s="299"/>
      <c r="CH137" s="299"/>
      <c r="CI137" s="299"/>
      <c r="CJ137" s="299"/>
      <c r="CK137" s="299"/>
      <c r="CL137" s="299"/>
      <c r="CM137" s="299"/>
      <c r="CN137" s="299"/>
      <c r="CO137" s="299"/>
      <c r="CP137" s="299"/>
      <c r="CQ137" s="299"/>
      <c r="CR137" s="299"/>
      <c r="CS137" s="299"/>
      <c r="CT137" s="299"/>
      <c r="CU137" s="299"/>
      <c r="CV137" s="299"/>
      <c r="CW137" s="299"/>
      <c r="CX137" s="299"/>
      <c r="CY137" s="299"/>
      <c r="CZ137" s="299"/>
      <c r="DA137" s="299"/>
      <c r="DB137" s="299"/>
      <c r="DC137" s="299"/>
      <c r="DD137" s="299"/>
      <c r="DE137" s="299"/>
      <c r="DF137" s="299"/>
      <c r="DG137" s="299"/>
      <c r="DH137" s="299"/>
      <c r="DI137" s="299"/>
      <c r="DJ137" s="299"/>
      <c r="DK137" s="299"/>
      <c r="DL137" s="299"/>
      <c r="DM137" s="299"/>
      <c r="DN137" s="299"/>
      <c r="DO137" s="299"/>
      <c r="DP137" s="299"/>
      <c r="DQ137" s="299"/>
      <c r="DR137" s="299"/>
      <c r="DS137" s="299"/>
      <c r="DT137" s="299"/>
      <c r="DU137" s="299"/>
      <c r="DV137" s="299"/>
      <c r="DW137" s="299"/>
      <c r="DX137" s="299"/>
      <c r="DY137" s="299"/>
      <c r="DZ137" s="299"/>
      <c r="EA137" s="299"/>
      <c r="EB137" s="299"/>
      <c r="EC137" s="299"/>
      <c r="ED137" s="299"/>
      <c r="EE137" s="299"/>
      <c r="EF137" s="299"/>
      <c r="EG137" s="299"/>
      <c r="EH137" s="299"/>
      <c r="EI137" s="299"/>
      <c r="EJ137" s="299"/>
      <c r="EK137" s="299"/>
      <c r="EL137" s="299"/>
      <c r="EM137" s="299"/>
      <c r="EN137" s="299"/>
    </row>
    <row r="138" spans="12:144" x14ac:dyDescent="0.25">
      <c r="L138" s="299"/>
      <c r="M138" s="299"/>
      <c r="N138" s="299"/>
      <c r="O138" s="299"/>
      <c r="P138" s="299"/>
      <c r="Q138" s="299"/>
      <c r="R138" s="299"/>
      <c r="S138" s="299"/>
      <c r="T138" s="299"/>
      <c r="U138" s="299"/>
      <c r="V138" s="299"/>
      <c r="W138" s="299"/>
      <c r="X138" s="299"/>
      <c r="Y138" s="299"/>
      <c r="Z138" s="299"/>
      <c r="AA138" s="299"/>
      <c r="AB138" s="299"/>
      <c r="AC138" s="299"/>
      <c r="AD138" s="299"/>
      <c r="AE138" s="299"/>
      <c r="AF138" s="299"/>
      <c r="AG138" s="299"/>
      <c r="AH138" s="299"/>
      <c r="AI138" s="299"/>
      <c r="AJ138" s="299"/>
      <c r="AK138" s="299"/>
      <c r="AL138" s="299"/>
      <c r="AM138" s="299"/>
      <c r="AN138" s="299"/>
      <c r="AO138" s="299"/>
      <c r="AP138" s="299"/>
      <c r="AQ138" s="299"/>
      <c r="AR138" s="299"/>
      <c r="AS138" s="299"/>
      <c r="AT138" s="299"/>
      <c r="AU138" s="299"/>
      <c r="AV138" s="299"/>
      <c r="AW138" s="299"/>
      <c r="AX138" s="299"/>
      <c r="AY138" s="299"/>
      <c r="AZ138" s="299"/>
      <c r="BA138" s="299"/>
      <c r="BB138" s="299"/>
      <c r="BC138" s="299"/>
      <c r="BD138" s="299"/>
      <c r="BE138" s="299"/>
      <c r="BF138" s="299"/>
      <c r="BG138" s="299"/>
      <c r="BH138" s="299"/>
      <c r="BI138" s="299"/>
      <c r="BJ138" s="299"/>
      <c r="BK138" s="299"/>
      <c r="BL138" s="299"/>
      <c r="BM138" s="299"/>
      <c r="BN138" s="299"/>
      <c r="BO138" s="299"/>
      <c r="BP138" s="299"/>
      <c r="BQ138" s="299"/>
      <c r="BR138" s="299"/>
      <c r="BS138" s="299"/>
      <c r="BT138" s="299"/>
      <c r="BU138" s="299"/>
      <c r="BV138" s="299"/>
      <c r="BW138" s="299"/>
      <c r="BX138" s="299"/>
      <c r="BY138" s="299"/>
      <c r="BZ138" s="299"/>
      <c r="CA138" s="299"/>
      <c r="CB138" s="299"/>
      <c r="CC138" s="299"/>
      <c r="CD138" s="299"/>
      <c r="CE138" s="299"/>
      <c r="CF138" s="299"/>
      <c r="CG138" s="299"/>
      <c r="CH138" s="299"/>
      <c r="CI138" s="299"/>
      <c r="CJ138" s="299"/>
      <c r="CK138" s="299"/>
      <c r="CL138" s="299"/>
      <c r="CM138" s="299"/>
      <c r="CN138" s="299"/>
      <c r="CO138" s="299"/>
      <c r="CP138" s="299"/>
      <c r="CQ138" s="299"/>
      <c r="CR138" s="299"/>
      <c r="CS138" s="299"/>
      <c r="CT138" s="299"/>
      <c r="CU138" s="299"/>
      <c r="CV138" s="299"/>
      <c r="CW138" s="299"/>
      <c r="CX138" s="299"/>
      <c r="CY138" s="299"/>
      <c r="CZ138" s="299"/>
      <c r="DA138" s="299"/>
      <c r="DB138" s="299"/>
      <c r="DC138" s="299"/>
      <c r="DD138" s="299"/>
      <c r="DE138" s="299"/>
      <c r="DF138" s="299"/>
      <c r="DG138" s="299"/>
      <c r="DH138" s="299"/>
      <c r="DI138" s="299"/>
      <c r="DJ138" s="299"/>
      <c r="DK138" s="299"/>
      <c r="DL138" s="299"/>
      <c r="DM138" s="299"/>
      <c r="DN138" s="299"/>
      <c r="DO138" s="299"/>
      <c r="DP138" s="299"/>
      <c r="DQ138" s="299"/>
      <c r="DR138" s="299"/>
      <c r="DS138" s="299"/>
      <c r="DT138" s="299"/>
      <c r="DU138" s="299"/>
      <c r="DV138" s="299"/>
      <c r="DW138" s="299"/>
      <c r="DX138" s="299"/>
      <c r="DY138" s="299"/>
      <c r="DZ138" s="299"/>
      <c r="EA138" s="299"/>
      <c r="EB138" s="299"/>
      <c r="EC138" s="299"/>
      <c r="ED138" s="299"/>
      <c r="EE138" s="299"/>
      <c r="EF138" s="299"/>
      <c r="EG138" s="299"/>
      <c r="EH138" s="299"/>
      <c r="EI138" s="299"/>
      <c r="EJ138" s="299"/>
      <c r="EK138" s="299"/>
      <c r="EL138" s="299"/>
      <c r="EM138" s="299"/>
      <c r="EN138" s="299"/>
    </row>
    <row r="139" spans="12:144" x14ac:dyDescent="0.25">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299"/>
      <c r="AM139" s="299"/>
      <c r="AN139" s="299"/>
      <c r="AO139" s="299"/>
      <c r="AP139" s="299"/>
      <c r="AQ139" s="299"/>
      <c r="AR139" s="299"/>
      <c r="AS139" s="299"/>
      <c r="AT139" s="299"/>
      <c r="AU139" s="299"/>
      <c r="AV139" s="299"/>
      <c r="AW139" s="299"/>
      <c r="AX139" s="299"/>
      <c r="AY139" s="299"/>
      <c r="AZ139" s="299"/>
      <c r="BA139" s="299"/>
      <c r="BB139" s="299"/>
      <c r="BC139" s="299"/>
      <c r="BD139" s="299"/>
      <c r="BE139" s="299"/>
      <c r="BF139" s="299"/>
      <c r="BG139" s="299"/>
      <c r="BH139" s="299"/>
      <c r="BI139" s="299"/>
      <c r="BJ139" s="299"/>
      <c r="BK139" s="299"/>
      <c r="BL139" s="299"/>
      <c r="BM139" s="299"/>
      <c r="BN139" s="299"/>
      <c r="BO139" s="299"/>
      <c r="BP139" s="299"/>
      <c r="BQ139" s="299"/>
      <c r="BR139" s="299"/>
      <c r="BS139" s="299"/>
      <c r="BT139" s="299"/>
      <c r="BU139" s="299"/>
      <c r="BV139" s="299"/>
      <c r="BW139" s="299"/>
      <c r="BX139" s="299"/>
      <c r="BY139" s="299"/>
      <c r="BZ139" s="299"/>
      <c r="CA139" s="299"/>
      <c r="CB139" s="299"/>
      <c r="CC139" s="299"/>
      <c r="CD139" s="299"/>
      <c r="CE139" s="299"/>
      <c r="CF139" s="299"/>
      <c r="CG139" s="299"/>
      <c r="CH139" s="299"/>
      <c r="CI139" s="299"/>
      <c r="CJ139" s="299"/>
      <c r="CK139" s="299"/>
      <c r="CL139" s="299"/>
      <c r="CM139" s="299"/>
      <c r="CN139" s="299"/>
      <c r="CO139" s="299"/>
      <c r="CP139" s="299"/>
      <c r="CQ139" s="299"/>
      <c r="CR139" s="299"/>
      <c r="CS139" s="299"/>
      <c r="CT139" s="299"/>
      <c r="CU139" s="299"/>
      <c r="CV139" s="299"/>
      <c r="CW139" s="299"/>
      <c r="CX139" s="299"/>
      <c r="CY139" s="299"/>
      <c r="CZ139" s="299"/>
      <c r="DA139" s="299"/>
      <c r="DB139" s="299"/>
      <c r="DC139" s="299"/>
      <c r="DD139" s="299"/>
      <c r="DE139" s="299"/>
      <c r="DF139" s="299"/>
      <c r="DG139" s="299"/>
      <c r="DH139" s="299"/>
      <c r="DI139" s="299"/>
      <c r="DJ139" s="299"/>
      <c r="DK139" s="299"/>
      <c r="DL139" s="299"/>
      <c r="DM139" s="299"/>
      <c r="DN139" s="299"/>
      <c r="DO139" s="299"/>
      <c r="DP139" s="299"/>
      <c r="DQ139" s="299"/>
      <c r="DR139" s="299"/>
      <c r="DS139" s="299"/>
      <c r="DT139" s="299"/>
      <c r="DU139" s="299"/>
      <c r="DV139" s="299"/>
      <c r="DW139" s="299"/>
      <c r="DX139" s="299"/>
      <c r="DY139" s="299"/>
      <c r="DZ139" s="299"/>
      <c r="EA139" s="299"/>
      <c r="EB139" s="299"/>
      <c r="EC139" s="299"/>
      <c r="ED139" s="299"/>
      <c r="EE139" s="299"/>
      <c r="EF139" s="299"/>
      <c r="EG139" s="299"/>
      <c r="EH139" s="299"/>
      <c r="EI139" s="299"/>
      <c r="EJ139" s="299"/>
      <c r="EK139" s="299"/>
      <c r="EL139" s="299"/>
      <c r="EM139" s="299"/>
      <c r="EN139" s="299"/>
    </row>
    <row r="140" spans="12:144" x14ac:dyDescent="0.25">
      <c r="L140" s="299"/>
      <c r="M140" s="299"/>
      <c r="N140" s="299"/>
      <c r="O140" s="299"/>
      <c r="P140" s="299"/>
      <c r="Q140" s="299"/>
      <c r="R140" s="299"/>
      <c r="S140" s="299"/>
      <c r="T140" s="299"/>
      <c r="U140" s="299"/>
      <c r="V140" s="299"/>
      <c r="W140" s="299"/>
      <c r="X140" s="299"/>
      <c r="Y140" s="299"/>
      <c r="Z140" s="299"/>
      <c r="AA140" s="299"/>
      <c r="AB140" s="299"/>
      <c r="AC140" s="299"/>
      <c r="AD140" s="299"/>
      <c r="AE140" s="299"/>
      <c r="AF140" s="299"/>
      <c r="AG140" s="299"/>
      <c r="AH140" s="299"/>
      <c r="AI140" s="299"/>
      <c r="AJ140" s="299"/>
      <c r="AK140" s="299"/>
      <c r="AL140" s="299"/>
      <c r="AM140" s="299"/>
      <c r="AN140" s="299"/>
      <c r="AO140" s="299"/>
      <c r="AP140" s="299"/>
      <c r="AQ140" s="299"/>
      <c r="AR140" s="299"/>
      <c r="AS140" s="299"/>
      <c r="AT140" s="299"/>
      <c r="AU140" s="299"/>
      <c r="AV140" s="299"/>
      <c r="AW140" s="299"/>
      <c r="AX140" s="299"/>
      <c r="AY140" s="299"/>
      <c r="AZ140" s="299"/>
      <c r="BA140" s="299"/>
      <c r="BB140" s="299"/>
      <c r="BC140" s="299"/>
      <c r="BD140" s="299"/>
      <c r="BE140" s="299"/>
      <c r="BF140" s="299"/>
      <c r="BG140" s="299"/>
      <c r="BH140" s="299"/>
      <c r="BI140" s="299"/>
      <c r="BJ140" s="299"/>
      <c r="BK140" s="299"/>
      <c r="BL140" s="299"/>
      <c r="BM140" s="299"/>
      <c r="BN140" s="299"/>
      <c r="BO140" s="299"/>
      <c r="BP140" s="299"/>
      <c r="BQ140" s="299"/>
      <c r="BR140" s="299"/>
      <c r="BS140" s="299"/>
      <c r="BT140" s="299"/>
      <c r="BU140" s="299"/>
      <c r="BV140" s="299"/>
      <c r="BW140" s="299"/>
      <c r="BX140" s="299"/>
      <c r="BY140" s="299"/>
      <c r="BZ140" s="299"/>
      <c r="CA140" s="299"/>
      <c r="CB140" s="299"/>
      <c r="CC140" s="299"/>
      <c r="CD140" s="299"/>
      <c r="CE140" s="299"/>
      <c r="CF140" s="299"/>
      <c r="CG140" s="299"/>
      <c r="CH140" s="299"/>
      <c r="CI140" s="299"/>
      <c r="CJ140" s="299"/>
      <c r="CK140" s="299"/>
      <c r="CL140" s="299"/>
      <c r="CM140" s="299"/>
      <c r="CN140" s="299"/>
      <c r="CO140" s="299"/>
      <c r="CP140" s="299"/>
      <c r="CQ140" s="299"/>
      <c r="CR140" s="299"/>
      <c r="CS140" s="299"/>
      <c r="CT140" s="299"/>
      <c r="CU140" s="299"/>
      <c r="CV140" s="299"/>
      <c r="CW140" s="299"/>
      <c r="CX140" s="299"/>
      <c r="CY140" s="299"/>
      <c r="CZ140" s="299"/>
      <c r="DA140" s="299"/>
      <c r="DB140" s="299"/>
      <c r="DC140" s="299"/>
      <c r="DD140" s="299"/>
      <c r="DE140" s="299"/>
      <c r="DF140" s="299"/>
      <c r="DG140" s="299"/>
      <c r="DH140" s="299"/>
      <c r="DI140" s="299"/>
      <c r="DJ140" s="299"/>
      <c r="DK140" s="299"/>
      <c r="DL140" s="299"/>
      <c r="DM140" s="299"/>
      <c r="DN140" s="299"/>
      <c r="DO140" s="299"/>
      <c r="DP140" s="299"/>
      <c r="DQ140" s="299"/>
      <c r="DR140" s="299"/>
      <c r="DS140" s="299"/>
      <c r="DT140" s="299"/>
      <c r="DU140" s="299"/>
      <c r="DV140" s="299"/>
      <c r="DW140" s="299"/>
      <c r="DX140" s="299"/>
      <c r="DY140" s="299"/>
      <c r="DZ140" s="299"/>
      <c r="EA140" s="299"/>
      <c r="EB140" s="299"/>
      <c r="EC140" s="299"/>
      <c r="ED140" s="299"/>
      <c r="EE140" s="299"/>
      <c r="EF140" s="299"/>
      <c r="EG140" s="299"/>
      <c r="EH140" s="299"/>
      <c r="EI140" s="299"/>
      <c r="EJ140" s="299"/>
      <c r="EK140" s="299"/>
      <c r="EL140" s="299"/>
      <c r="EM140" s="299"/>
      <c r="EN140" s="299"/>
    </row>
    <row r="141" spans="12:144" x14ac:dyDescent="0.25">
      <c r="L141" s="299"/>
      <c r="M141" s="299"/>
      <c r="N141" s="299"/>
      <c r="O141" s="299"/>
      <c r="P141" s="299"/>
      <c r="Q141" s="299"/>
      <c r="R141" s="299"/>
      <c r="S141" s="299"/>
      <c r="T141" s="299"/>
      <c r="U141" s="299"/>
      <c r="V141" s="299"/>
      <c r="W141" s="299"/>
      <c r="X141" s="299"/>
      <c r="Y141" s="299"/>
      <c r="Z141" s="299"/>
      <c r="AA141" s="299"/>
      <c r="AB141" s="299"/>
      <c r="AC141" s="299"/>
      <c r="AD141" s="299"/>
      <c r="AE141" s="299"/>
      <c r="AF141" s="299"/>
      <c r="AG141" s="299"/>
      <c r="AH141" s="299"/>
      <c r="AI141" s="299"/>
      <c r="AJ141" s="299"/>
      <c r="AK141" s="299"/>
      <c r="AL141" s="299"/>
      <c r="AM141" s="299"/>
      <c r="AN141" s="299"/>
      <c r="AO141" s="299"/>
      <c r="AP141" s="299"/>
      <c r="AQ141" s="299"/>
      <c r="AR141" s="299"/>
      <c r="AS141" s="299"/>
      <c r="AT141" s="299"/>
      <c r="AU141" s="299"/>
      <c r="AV141" s="299"/>
      <c r="AW141" s="299"/>
      <c r="AX141" s="299"/>
      <c r="AY141" s="299"/>
      <c r="AZ141" s="299"/>
      <c r="BA141" s="299"/>
      <c r="BB141" s="299"/>
      <c r="BC141" s="299"/>
      <c r="BD141" s="299"/>
      <c r="BE141" s="299"/>
      <c r="BF141" s="299"/>
      <c r="BG141" s="299"/>
      <c r="BH141" s="299"/>
      <c r="BI141" s="299"/>
      <c r="BJ141" s="299"/>
      <c r="BK141" s="299"/>
      <c r="BL141" s="299"/>
      <c r="BM141" s="299"/>
      <c r="BN141" s="299"/>
      <c r="BO141" s="299"/>
      <c r="BP141" s="299"/>
      <c r="BQ141" s="299"/>
      <c r="BR141" s="299"/>
      <c r="BS141" s="299"/>
      <c r="BT141" s="299"/>
      <c r="BU141" s="299"/>
      <c r="BV141" s="299"/>
      <c r="BW141" s="299"/>
      <c r="BX141" s="299"/>
      <c r="BY141" s="299"/>
      <c r="BZ141" s="299"/>
      <c r="CA141" s="299"/>
      <c r="CB141" s="299"/>
      <c r="CC141" s="299"/>
      <c r="CD141" s="299"/>
      <c r="CE141" s="299"/>
      <c r="CF141" s="299"/>
      <c r="CG141" s="299"/>
      <c r="CH141" s="299"/>
      <c r="CI141" s="299"/>
      <c r="CJ141" s="299"/>
      <c r="CK141" s="299"/>
      <c r="CL141" s="299"/>
      <c r="CM141" s="299"/>
      <c r="CN141" s="299"/>
      <c r="CO141" s="299"/>
      <c r="CP141" s="299"/>
      <c r="CQ141" s="299"/>
      <c r="CR141" s="299"/>
      <c r="CS141" s="299"/>
      <c r="CT141" s="299"/>
      <c r="CU141" s="299"/>
      <c r="CV141" s="299"/>
      <c r="CW141" s="299"/>
      <c r="CX141" s="299"/>
      <c r="CY141" s="299"/>
      <c r="CZ141" s="299"/>
      <c r="DA141" s="299"/>
      <c r="DB141" s="299"/>
      <c r="DC141" s="299"/>
      <c r="DD141" s="299"/>
      <c r="DE141" s="299"/>
      <c r="DF141" s="299"/>
      <c r="DG141" s="299"/>
      <c r="DH141" s="299"/>
      <c r="DI141" s="299"/>
      <c r="DJ141" s="299"/>
      <c r="DK141" s="299"/>
      <c r="DL141" s="299"/>
      <c r="DM141" s="299"/>
      <c r="DN141" s="299"/>
      <c r="DO141" s="299"/>
      <c r="DP141" s="299"/>
      <c r="DQ141" s="299"/>
      <c r="DR141" s="299"/>
      <c r="DS141" s="299"/>
      <c r="DT141" s="299"/>
      <c r="DU141" s="299"/>
      <c r="DV141" s="299"/>
      <c r="DW141" s="299"/>
      <c r="DX141" s="299"/>
      <c r="DY141" s="299"/>
      <c r="DZ141" s="299"/>
      <c r="EA141" s="299"/>
      <c r="EB141" s="299"/>
      <c r="EC141" s="299"/>
      <c r="ED141" s="299"/>
      <c r="EE141" s="299"/>
      <c r="EF141" s="299"/>
      <c r="EG141" s="299"/>
      <c r="EH141" s="299"/>
      <c r="EI141" s="299"/>
      <c r="EJ141" s="299"/>
      <c r="EK141" s="299"/>
      <c r="EL141" s="299"/>
      <c r="EM141" s="299"/>
      <c r="EN141" s="299"/>
    </row>
    <row r="142" spans="12:144" x14ac:dyDescent="0.25">
      <c r="L142" s="299"/>
      <c r="M142" s="299"/>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299"/>
      <c r="AJ142" s="299"/>
      <c r="AK142" s="299"/>
      <c r="AL142" s="299"/>
      <c r="AM142" s="299"/>
      <c r="AN142" s="299"/>
      <c r="AO142" s="299"/>
      <c r="AP142" s="299"/>
      <c r="AQ142" s="299"/>
      <c r="AR142" s="299"/>
      <c r="AS142" s="299"/>
      <c r="AT142" s="299"/>
      <c r="AU142" s="299"/>
      <c r="AV142" s="299"/>
      <c r="AW142" s="299"/>
      <c r="AX142" s="299"/>
      <c r="AY142" s="299"/>
      <c r="AZ142" s="299"/>
      <c r="BA142" s="299"/>
      <c r="BB142" s="299"/>
      <c r="BC142" s="299"/>
      <c r="BD142" s="299"/>
      <c r="BE142" s="299"/>
      <c r="BF142" s="299"/>
      <c r="BG142" s="299"/>
      <c r="BH142" s="299"/>
      <c r="BI142" s="299"/>
      <c r="BJ142" s="299"/>
      <c r="BK142" s="299"/>
      <c r="BL142" s="299"/>
      <c r="BM142" s="299"/>
      <c r="BN142" s="299"/>
      <c r="BO142" s="299"/>
      <c r="BP142" s="299"/>
      <c r="BQ142" s="299"/>
      <c r="BR142" s="299"/>
      <c r="BS142" s="299"/>
      <c r="BT142" s="299"/>
      <c r="BU142" s="299"/>
      <c r="BV142" s="299"/>
      <c r="BW142" s="299"/>
      <c r="BX142" s="299"/>
      <c r="BY142" s="299"/>
      <c r="BZ142" s="299"/>
      <c r="CA142" s="299"/>
      <c r="CB142" s="299"/>
      <c r="CC142" s="299"/>
      <c r="CD142" s="299"/>
      <c r="CE142" s="299"/>
      <c r="CF142" s="299"/>
      <c r="CG142" s="299"/>
      <c r="CH142" s="299"/>
      <c r="CI142" s="299"/>
      <c r="CJ142" s="299"/>
      <c r="CK142" s="299"/>
      <c r="CL142" s="299"/>
      <c r="CM142" s="299"/>
      <c r="CN142" s="299"/>
      <c r="CO142" s="299"/>
      <c r="CP142" s="299"/>
      <c r="CQ142" s="299"/>
      <c r="CR142" s="299"/>
      <c r="CS142" s="299"/>
      <c r="CT142" s="299"/>
      <c r="CU142" s="299"/>
      <c r="CV142" s="299"/>
      <c r="CW142" s="299"/>
      <c r="CX142" s="299"/>
      <c r="CY142" s="299"/>
      <c r="CZ142" s="299"/>
      <c r="DA142" s="299"/>
      <c r="DB142" s="299"/>
      <c r="DC142" s="299"/>
      <c r="DD142" s="299"/>
      <c r="DE142" s="299"/>
      <c r="DF142" s="299"/>
      <c r="DG142" s="299"/>
      <c r="DH142" s="299"/>
      <c r="DI142" s="299"/>
      <c r="DJ142" s="299"/>
      <c r="DK142" s="299"/>
      <c r="DL142" s="299"/>
      <c r="DM142" s="299"/>
      <c r="DN142" s="299"/>
      <c r="DO142" s="299"/>
      <c r="DP142" s="299"/>
      <c r="DQ142" s="299"/>
      <c r="DR142" s="299"/>
      <c r="DS142" s="299"/>
      <c r="DT142" s="299"/>
      <c r="DU142" s="299"/>
      <c r="DV142" s="299"/>
      <c r="DW142" s="299"/>
      <c r="DX142" s="299"/>
      <c r="DY142" s="299"/>
      <c r="DZ142" s="299"/>
      <c r="EA142" s="299"/>
      <c r="EB142" s="299"/>
      <c r="EC142" s="299"/>
      <c r="ED142" s="299"/>
      <c r="EE142" s="299"/>
      <c r="EF142" s="299"/>
      <c r="EG142" s="299"/>
      <c r="EH142" s="299"/>
      <c r="EI142" s="299"/>
      <c r="EJ142" s="299"/>
      <c r="EK142" s="299"/>
      <c r="EL142" s="299"/>
      <c r="EM142" s="299"/>
      <c r="EN142" s="299"/>
    </row>
    <row r="143" spans="12:144" x14ac:dyDescent="0.25">
      <c r="L143" s="299"/>
      <c r="M143" s="299"/>
      <c r="N143" s="299"/>
      <c r="O143" s="299"/>
      <c r="P143" s="299"/>
      <c r="Q143" s="299"/>
      <c r="R143" s="299"/>
      <c r="S143" s="299"/>
      <c r="T143" s="299"/>
      <c r="U143" s="299"/>
      <c r="V143" s="299"/>
      <c r="W143" s="299"/>
      <c r="X143" s="299"/>
      <c r="Y143" s="299"/>
      <c r="Z143" s="299"/>
      <c r="AA143" s="299"/>
      <c r="AB143" s="299"/>
      <c r="AC143" s="299"/>
      <c r="AD143" s="299"/>
      <c r="AE143" s="299"/>
      <c r="AF143" s="299"/>
      <c r="AG143" s="299"/>
      <c r="AH143" s="299"/>
      <c r="AI143" s="299"/>
      <c r="AJ143" s="299"/>
      <c r="AK143" s="299"/>
      <c r="AL143" s="299"/>
      <c r="AM143" s="299"/>
      <c r="AN143" s="299"/>
      <c r="AO143" s="299"/>
      <c r="AP143" s="299"/>
      <c r="AQ143" s="299"/>
      <c r="AR143" s="299"/>
      <c r="AS143" s="299"/>
      <c r="AT143" s="299"/>
      <c r="AU143" s="299"/>
      <c r="AV143" s="299"/>
      <c r="AW143" s="299"/>
      <c r="AX143" s="299"/>
      <c r="AY143" s="299"/>
      <c r="AZ143" s="299"/>
      <c r="BA143" s="299"/>
      <c r="BB143" s="299"/>
      <c r="BC143" s="299"/>
      <c r="BD143" s="299"/>
      <c r="BE143" s="299"/>
      <c r="BF143" s="299"/>
      <c r="BG143" s="299"/>
      <c r="BH143" s="299"/>
      <c r="BI143" s="299"/>
      <c r="BJ143" s="299"/>
      <c r="BK143" s="299"/>
      <c r="BL143" s="299"/>
      <c r="BM143" s="299"/>
      <c r="BN143" s="299"/>
      <c r="BO143" s="299"/>
      <c r="BP143" s="299"/>
      <c r="BQ143" s="299"/>
      <c r="BR143" s="299"/>
      <c r="BS143" s="299"/>
      <c r="BT143" s="299"/>
      <c r="BU143" s="299"/>
      <c r="BV143" s="299"/>
      <c r="BW143" s="299"/>
      <c r="BX143" s="299"/>
      <c r="BY143" s="299"/>
      <c r="BZ143" s="299"/>
      <c r="CA143" s="299"/>
      <c r="CB143" s="299"/>
      <c r="CC143" s="299"/>
      <c r="CD143" s="299"/>
      <c r="CE143" s="299"/>
      <c r="CF143" s="299"/>
      <c r="CG143" s="299"/>
      <c r="CH143" s="299"/>
      <c r="CI143" s="299"/>
      <c r="CJ143" s="299"/>
      <c r="CK143" s="299"/>
      <c r="CL143" s="299"/>
      <c r="CM143" s="299"/>
      <c r="CN143" s="299"/>
      <c r="CO143" s="299"/>
      <c r="CP143" s="299"/>
      <c r="CQ143" s="299"/>
      <c r="CR143" s="299"/>
      <c r="CS143" s="299"/>
      <c r="CT143" s="299"/>
      <c r="CU143" s="299"/>
      <c r="CV143" s="299"/>
      <c r="CW143" s="299"/>
      <c r="CX143" s="299"/>
      <c r="CY143" s="299"/>
      <c r="CZ143" s="299"/>
      <c r="DA143" s="299"/>
      <c r="DB143" s="299"/>
      <c r="DC143" s="299"/>
      <c r="DD143" s="299"/>
      <c r="DE143" s="299"/>
      <c r="DF143" s="299"/>
      <c r="DG143" s="299"/>
      <c r="DH143" s="299"/>
      <c r="DI143" s="299"/>
      <c r="DJ143" s="299"/>
      <c r="DK143" s="299"/>
      <c r="DL143" s="299"/>
      <c r="DM143" s="299"/>
      <c r="DN143" s="299"/>
      <c r="DO143" s="299"/>
      <c r="DP143" s="299"/>
      <c r="DQ143" s="299"/>
      <c r="DR143" s="299"/>
      <c r="DS143" s="299"/>
      <c r="DT143" s="299"/>
      <c r="DU143" s="299"/>
      <c r="DV143" s="299"/>
      <c r="DW143" s="299"/>
      <c r="DX143" s="299"/>
      <c r="DY143" s="299"/>
      <c r="DZ143" s="299"/>
      <c r="EA143" s="299"/>
      <c r="EB143" s="299"/>
      <c r="EC143" s="299"/>
      <c r="ED143" s="299"/>
      <c r="EE143" s="299"/>
      <c r="EF143" s="299"/>
      <c r="EG143" s="299"/>
      <c r="EH143" s="299"/>
      <c r="EI143" s="299"/>
      <c r="EJ143" s="299"/>
      <c r="EK143" s="299"/>
      <c r="EL143" s="299"/>
      <c r="EM143" s="299"/>
      <c r="EN143" s="299"/>
    </row>
    <row r="144" spans="12:144" x14ac:dyDescent="0.25">
      <c r="L144" s="299"/>
      <c r="M144" s="299"/>
      <c r="N144" s="299"/>
      <c r="O144" s="299"/>
      <c r="P144" s="299"/>
      <c r="Q144" s="299"/>
      <c r="R144" s="299"/>
      <c r="S144" s="299"/>
      <c r="T144" s="299"/>
      <c r="U144" s="299"/>
      <c r="V144" s="299"/>
      <c r="W144" s="299"/>
      <c r="X144" s="299"/>
      <c r="Y144" s="299"/>
      <c r="Z144" s="299"/>
      <c r="AA144" s="299"/>
      <c r="AB144" s="299"/>
      <c r="AC144" s="299"/>
      <c r="AD144" s="299"/>
      <c r="AE144" s="299"/>
      <c r="AF144" s="299"/>
      <c r="AG144" s="299"/>
      <c r="AH144" s="299"/>
      <c r="AI144" s="299"/>
      <c r="AJ144" s="299"/>
      <c r="AK144" s="299"/>
      <c r="AL144" s="299"/>
      <c r="AM144" s="299"/>
      <c r="AN144" s="299"/>
      <c r="AO144" s="299"/>
      <c r="AP144" s="299"/>
      <c r="AQ144" s="299"/>
      <c r="AR144" s="299"/>
      <c r="AS144" s="299"/>
      <c r="AT144" s="299"/>
      <c r="AU144" s="299"/>
      <c r="AV144" s="299"/>
      <c r="AW144" s="299"/>
      <c r="AX144" s="299"/>
      <c r="AY144" s="299"/>
      <c r="AZ144" s="299"/>
      <c r="BA144" s="299"/>
      <c r="BB144" s="299"/>
      <c r="BC144" s="299"/>
      <c r="BD144" s="299"/>
      <c r="BE144" s="299"/>
      <c r="BF144" s="299"/>
      <c r="BG144" s="299"/>
      <c r="BH144" s="299"/>
      <c r="BI144" s="299"/>
      <c r="BJ144" s="299"/>
      <c r="BK144" s="299"/>
      <c r="BL144" s="299"/>
      <c r="BM144" s="299"/>
      <c r="BN144" s="299"/>
      <c r="BO144" s="299"/>
      <c r="BP144" s="299"/>
      <c r="BQ144" s="299"/>
      <c r="BR144" s="299"/>
      <c r="BS144" s="299"/>
      <c r="BT144" s="299"/>
      <c r="BU144" s="299"/>
      <c r="BV144" s="299"/>
      <c r="BW144" s="299"/>
      <c r="BX144" s="299"/>
      <c r="BY144" s="299"/>
      <c r="BZ144" s="299"/>
      <c r="CA144" s="299"/>
      <c r="CB144" s="299"/>
      <c r="CC144" s="299"/>
      <c r="CD144" s="299"/>
      <c r="CE144" s="299"/>
      <c r="CF144" s="299"/>
      <c r="CG144" s="299"/>
      <c r="CH144" s="299"/>
      <c r="CI144" s="299"/>
      <c r="CJ144" s="299"/>
      <c r="CK144" s="299"/>
      <c r="CL144" s="299"/>
      <c r="CM144" s="299"/>
      <c r="CN144" s="299"/>
      <c r="CO144" s="299"/>
      <c r="CP144" s="299"/>
      <c r="CQ144" s="299"/>
      <c r="CR144" s="299"/>
      <c r="CS144" s="299"/>
      <c r="CT144" s="299"/>
      <c r="CU144" s="299"/>
      <c r="CV144" s="299"/>
      <c r="CW144" s="299"/>
      <c r="CX144" s="299"/>
      <c r="CY144" s="299"/>
      <c r="CZ144" s="299"/>
      <c r="DA144" s="299"/>
      <c r="DB144" s="299"/>
      <c r="DC144" s="299"/>
      <c r="DD144" s="299"/>
      <c r="DE144" s="299"/>
      <c r="DF144" s="299"/>
      <c r="DG144" s="299"/>
      <c r="DH144" s="299"/>
      <c r="DI144" s="299"/>
      <c r="DJ144" s="299"/>
      <c r="DK144" s="299"/>
      <c r="DL144" s="299"/>
      <c r="DM144" s="299"/>
      <c r="DN144" s="299"/>
      <c r="DO144" s="299"/>
      <c r="DP144" s="299"/>
      <c r="DQ144" s="299"/>
      <c r="DR144" s="299"/>
      <c r="DS144" s="299"/>
      <c r="DT144" s="299"/>
      <c r="DU144" s="299"/>
      <c r="DV144" s="299"/>
      <c r="DW144" s="299"/>
      <c r="DX144" s="299"/>
      <c r="DY144" s="299"/>
      <c r="DZ144" s="299"/>
      <c r="EA144" s="299"/>
      <c r="EB144" s="299"/>
      <c r="EC144" s="299"/>
      <c r="ED144" s="299"/>
      <c r="EE144" s="299"/>
      <c r="EF144" s="299"/>
      <c r="EG144" s="299"/>
      <c r="EH144" s="299"/>
      <c r="EI144" s="299"/>
      <c r="EJ144" s="299"/>
      <c r="EK144" s="299"/>
      <c r="EL144" s="299"/>
      <c r="EM144" s="299"/>
      <c r="EN144" s="299"/>
    </row>
    <row r="145" spans="12:144" x14ac:dyDescent="0.25">
      <c r="L145" s="299"/>
      <c r="M145" s="299"/>
      <c r="N145" s="299"/>
      <c r="O145" s="299"/>
      <c r="P145" s="299"/>
      <c r="Q145" s="299"/>
      <c r="R145" s="299"/>
      <c r="S145" s="299"/>
      <c r="T145" s="299"/>
      <c r="U145" s="299"/>
      <c r="V145" s="299"/>
      <c r="W145" s="299"/>
      <c r="X145" s="299"/>
      <c r="Y145" s="299"/>
      <c r="Z145" s="299"/>
      <c r="AA145" s="299"/>
      <c r="AB145" s="299"/>
      <c r="AC145" s="299"/>
      <c r="AD145" s="299"/>
      <c r="AE145" s="299"/>
      <c r="AF145" s="299"/>
      <c r="AG145" s="299"/>
      <c r="AH145" s="299"/>
      <c r="AI145" s="299"/>
      <c r="AJ145" s="299"/>
      <c r="AK145" s="299"/>
      <c r="AL145" s="299"/>
      <c r="AM145" s="299"/>
      <c r="AN145" s="299"/>
      <c r="AO145" s="299"/>
      <c r="AP145" s="299"/>
      <c r="AQ145" s="299"/>
      <c r="AR145" s="299"/>
      <c r="AS145" s="299"/>
      <c r="AT145" s="299"/>
      <c r="AU145" s="299"/>
      <c r="AV145" s="299"/>
      <c r="AW145" s="299"/>
      <c r="AX145" s="299"/>
      <c r="AY145" s="299"/>
      <c r="AZ145" s="299"/>
      <c r="BA145" s="299"/>
      <c r="BB145" s="299"/>
      <c r="BC145" s="299"/>
      <c r="BD145" s="299"/>
      <c r="BE145" s="299"/>
      <c r="BF145" s="299"/>
      <c r="BG145" s="299"/>
      <c r="BH145" s="299"/>
      <c r="BI145" s="299"/>
      <c r="BJ145" s="299"/>
      <c r="BK145" s="299"/>
      <c r="BL145" s="299"/>
      <c r="BM145" s="299"/>
      <c r="BN145" s="299"/>
      <c r="BO145" s="299"/>
      <c r="BP145" s="299"/>
      <c r="BQ145" s="299"/>
      <c r="BR145" s="299"/>
      <c r="BS145" s="299"/>
      <c r="BT145" s="299"/>
      <c r="BU145" s="299"/>
      <c r="BV145" s="299"/>
      <c r="BW145" s="299"/>
      <c r="BX145" s="299"/>
      <c r="BY145" s="299"/>
      <c r="BZ145" s="299"/>
      <c r="CA145" s="299"/>
      <c r="CB145" s="299"/>
      <c r="CC145" s="299"/>
      <c r="CD145" s="299"/>
      <c r="CE145" s="299"/>
      <c r="CF145" s="299"/>
      <c r="CG145" s="299"/>
      <c r="CH145" s="299"/>
      <c r="CI145" s="299"/>
      <c r="CJ145" s="299"/>
      <c r="CK145" s="299"/>
      <c r="CL145" s="299"/>
      <c r="CM145" s="299"/>
      <c r="CN145" s="299"/>
      <c r="CO145" s="299"/>
      <c r="CP145" s="299"/>
      <c r="CQ145" s="299"/>
      <c r="CR145" s="299"/>
      <c r="CS145" s="299"/>
      <c r="CT145" s="299"/>
      <c r="CU145" s="299"/>
      <c r="CV145" s="299"/>
      <c r="CW145" s="299"/>
      <c r="CX145" s="299"/>
      <c r="CY145" s="299"/>
      <c r="CZ145" s="299"/>
      <c r="DA145" s="299"/>
      <c r="DB145" s="299"/>
      <c r="DC145" s="299"/>
      <c r="DD145" s="299"/>
      <c r="DE145" s="299"/>
      <c r="DF145" s="299"/>
      <c r="DG145" s="299"/>
      <c r="DH145" s="299"/>
      <c r="DI145" s="299"/>
      <c r="DJ145" s="299"/>
      <c r="DK145" s="299"/>
      <c r="DL145" s="299"/>
      <c r="DM145" s="299"/>
      <c r="DN145" s="299"/>
      <c r="DO145" s="299"/>
      <c r="DP145" s="299"/>
      <c r="DQ145" s="299"/>
      <c r="DR145" s="299"/>
      <c r="DS145" s="299"/>
      <c r="DT145" s="299"/>
      <c r="DU145" s="299"/>
      <c r="DV145" s="299"/>
      <c r="DW145" s="299"/>
      <c r="DX145" s="299"/>
      <c r="DY145" s="299"/>
      <c r="DZ145" s="299"/>
      <c r="EA145" s="299"/>
      <c r="EB145" s="299"/>
      <c r="EC145" s="299"/>
      <c r="ED145" s="299"/>
      <c r="EE145" s="299"/>
      <c r="EF145" s="299"/>
      <c r="EG145" s="299"/>
      <c r="EH145" s="299"/>
      <c r="EI145" s="299"/>
      <c r="EJ145" s="299"/>
      <c r="EK145" s="299"/>
      <c r="EL145" s="299"/>
      <c r="EM145" s="299"/>
      <c r="EN145" s="299"/>
    </row>
    <row r="146" spans="12:144" x14ac:dyDescent="0.25">
      <c r="L146" s="299"/>
      <c r="M146" s="299"/>
      <c r="N146" s="299"/>
      <c r="O146" s="299"/>
      <c r="P146" s="299"/>
      <c r="Q146" s="299"/>
      <c r="R146" s="299"/>
      <c r="S146" s="299"/>
      <c r="T146" s="299"/>
      <c r="U146" s="299"/>
      <c r="V146" s="299"/>
      <c r="W146" s="299"/>
      <c r="X146" s="299"/>
      <c r="Y146" s="299"/>
      <c r="Z146" s="299"/>
      <c r="AA146" s="299"/>
      <c r="AB146" s="299"/>
      <c r="AC146" s="299"/>
      <c r="AD146" s="299"/>
      <c r="AE146" s="299"/>
      <c r="AF146" s="299"/>
      <c r="AG146" s="299"/>
      <c r="AH146" s="299"/>
      <c r="AI146" s="299"/>
      <c r="AJ146" s="299"/>
      <c r="AK146" s="299"/>
      <c r="AL146" s="299"/>
      <c r="AM146" s="299"/>
      <c r="AN146" s="299"/>
      <c r="AO146" s="299"/>
      <c r="AP146" s="299"/>
      <c r="AQ146" s="299"/>
      <c r="AR146" s="299"/>
      <c r="AS146" s="299"/>
      <c r="AT146" s="299"/>
      <c r="AU146" s="299"/>
      <c r="AV146" s="299"/>
      <c r="AW146" s="299"/>
      <c r="AX146" s="299"/>
      <c r="AY146" s="299"/>
      <c r="AZ146" s="299"/>
      <c r="BA146" s="299"/>
      <c r="BB146" s="299"/>
      <c r="BC146" s="299"/>
      <c r="BD146" s="299"/>
      <c r="BE146" s="299"/>
      <c r="BF146" s="299"/>
      <c r="BG146" s="299"/>
      <c r="BH146" s="299"/>
      <c r="BI146" s="299"/>
      <c r="BJ146" s="299"/>
      <c r="BK146" s="299"/>
      <c r="BL146" s="299"/>
      <c r="BM146" s="299"/>
      <c r="BN146" s="299"/>
      <c r="BO146" s="299"/>
      <c r="BP146" s="299"/>
      <c r="BQ146" s="299"/>
      <c r="BR146" s="299"/>
      <c r="BS146" s="299"/>
      <c r="BT146" s="299"/>
      <c r="BU146" s="299"/>
      <c r="BV146" s="299"/>
      <c r="BW146" s="299"/>
      <c r="BX146" s="299"/>
      <c r="BY146" s="299"/>
      <c r="BZ146" s="299"/>
      <c r="CA146" s="299"/>
      <c r="CB146" s="299"/>
      <c r="CC146" s="299"/>
      <c r="CD146" s="299"/>
      <c r="CE146" s="299"/>
      <c r="CF146" s="299"/>
      <c r="CG146" s="299"/>
      <c r="CH146" s="299"/>
      <c r="CI146" s="299"/>
      <c r="CJ146" s="299"/>
      <c r="CK146" s="299"/>
      <c r="CL146" s="299"/>
      <c r="CM146" s="299"/>
      <c r="CN146" s="299"/>
      <c r="CO146" s="299"/>
      <c r="CP146" s="299"/>
      <c r="CQ146" s="299"/>
      <c r="CR146" s="299"/>
      <c r="CS146" s="299"/>
      <c r="CT146" s="299"/>
      <c r="CU146" s="299"/>
      <c r="CV146" s="299"/>
      <c r="CW146" s="299"/>
      <c r="CX146" s="299"/>
      <c r="CY146" s="299"/>
      <c r="CZ146" s="299"/>
      <c r="DA146" s="299"/>
      <c r="DB146" s="299"/>
      <c r="DC146" s="299"/>
      <c r="DD146" s="299"/>
      <c r="DE146" s="299"/>
      <c r="DF146" s="299"/>
      <c r="DG146" s="299"/>
      <c r="DH146" s="299"/>
      <c r="DI146" s="299"/>
      <c r="DJ146" s="299"/>
      <c r="DK146" s="299"/>
      <c r="DL146" s="299"/>
      <c r="DM146" s="299"/>
      <c r="DN146" s="299"/>
      <c r="DO146" s="299"/>
      <c r="DP146" s="299"/>
      <c r="DQ146" s="299"/>
      <c r="DR146" s="299"/>
      <c r="DS146" s="299"/>
      <c r="DT146" s="299"/>
      <c r="DU146" s="299"/>
      <c r="DV146" s="299"/>
      <c r="DW146" s="299"/>
      <c r="DX146" s="299"/>
      <c r="DY146" s="299"/>
      <c r="DZ146" s="299"/>
      <c r="EA146" s="299"/>
      <c r="EB146" s="299"/>
      <c r="EC146" s="299"/>
      <c r="ED146" s="299"/>
      <c r="EE146" s="299"/>
      <c r="EF146" s="299"/>
      <c r="EG146" s="299"/>
      <c r="EH146" s="299"/>
      <c r="EI146" s="299"/>
      <c r="EJ146" s="299"/>
      <c r="EK146" s="299"/>
      <c r="EL146" s="299"/>
      <c r="EM146" s="299"/>
      <c r="EN146" s="299"/>
    </row>
    <row r="147" spans="12:144" x14ac:dyDescent="0.25">
      <c r="L147" s="299"/>
      <c r="M147" s="299"/>
      <c r="N147" s="299"/>
      <c r="O147" s="299"/>
      <c r="P147" s="299"/>
      <c r="Q147" s="299"/>
      <c r="R147" s="299"/>
      <c r="S147" s="299"/>
      <c r="T147" s="299"/>
      <c r="U147" s="299"/>
      <c r="V147" s="299"/>
      <c r="W147" s="299"/>
      <c r="X147" s="299"/>
      <c r="Y147" s="299"/>
      <c r="Z147" s="299"/>
      <c r="AA147" s="299"/>
      <c r="AB147" s="299"/>
      <c r="AC147" s="299"/>
      <c r="AD147" s="299"/>
      <c r="AE147" s="299"/>
      <c r="AF147" s="299"/>
      <c r="AG147" s="299"/>
      <c r="AH147" s="299"/>
      <c r="AI147" s="299"/>
      <c r="AJ147" s="299"/>
      <c r="AK147" s="299"/>
      <c r="AL147" s="299"/>
      <c r="AM147" s="299"/>
      <c r="AN147" s="299"/>
      <c r="AO147" s="299"/>
      <c r="AP147" s="299"/>
      <c r="AQ147" s="299"/>
      <c r="AR147" s="299"/>
      <c r="AS147" s="299"/>
      <c r="AT147" s="299"/>
      <c r="AU147" s="299"/>
      <c r="AV147" s="299"/>
      <c r="AW147" s="299"/>
      <c r="AX147" s="299"/>
      <c r="AY147" s="299"/>
      <c r="AZ147" s="299"/>
      <c r="BA147" s="299"/>
      <c r="BB147" s="299"/>
      <c r="BC147" s="299"/>
      <c r="BD147" s="299"/>
      <c r="BE147" s="299"/>
      <c r="BF147" s="299"/>
      <c r="BG147" s="299"/>
      <c r="BH147" s="299"/>
      <c r="BI147" s="299"/>
      <c r="BJ147" s="299"/>
      <c r="BK147" s="299"/>
      <c r="BL147" s="299"/>
      <c r="BM147" s="299"/>
      <c r="BN147" s="299"/>
      <c r="BO147" s="299"/>
      <c r="BP147" s="299"/>
      <c r="BQ147" s="299"/>
      <c r="BR147" s="299"/>
      <c r="BS147" s="299"/>
      <c r="BT147" s="299"/>
      <c r="BU147" s="299"/>
      <c r="BV147" s="299"/>
      <c r="BW147" s="299"/>
      <c r="BX147" s="299"/>
      <c r="BY147" s="299"/>
      <c r="BZ147" s="299"/>
      <c r="CA147" s="299"/>
      <c r="CB147" s="299"/>
      <c r="CC147" s="299"/>
      <c r="CD147" s="299"/>
      <c r="CE147" s="299"/>
      <c r="CF147" s="299"/>
      <c r="CG147" s="299"/>
      <c r="CH147" s="299"/>
      <c r="CI147" s="299"/>
      <c r="CJ147" s="299"/>
      <c r="CK147" s="299"/>
      <c r="CL147" s="299"/>
      <c r="CM147" s="299"/>
      <c r="CN147" s="299"/>
      <c r="CO147" s="299"/>
      <c r="CP147" s="299"/>
      <c r="CQ147" s="299"/>
      <c r="CR147" s="299"/>
      <c r="CS147" s="299"/>
      <c r="CT147" s="299"/>
      <c r="CU147" s="299"/>
      <c r="CV147" s="299"/>
      <c r="CW147" s="299"/>
      <c r="CX147" s="299"/>
      <c r="CY147" s="299"/>
      <c r="CZ147" s="299"/>
      <c r="DA147" s="299"/>
      <c r="DB147" s="299"/>
      <c r="DC147" s="299"/>
      <c r="DD147" s="299"/>
      <c r="DE147" s="299"/>
      <c r="DF147" s="299"/>
      <c r="DG147" s="299"/>
      <c r="DH147" s="299"/>
      <c r="DI147" s="299"/>
      <c r="DJ147" s="299"/>
      <c r="DK147" s="299"/>
      <c r="DL147" s="299"/>
      <c r="DM147" s="299"/>
      <c r="DN147" s="299"/>
      <c r="DO147" s="299"/>
      <c r="DP147" s="299"/>
      <c r="DQ147" s="299"/>
      <c r="DR147" s="299"/>
      <c r="DS147" s="299"/>
      <c r="DT147" s="299"/>
      <c r="DU147" s="299"/>
      <c r="DV147" s="299"/>
      <c r="DW147" s="299"/>
      <c r="DX147" s="299"/>
      <c r="DY147" s="299"/>
      <c r="DZ147" s="299"/>
      <c r="EA147" s="299"/>
      <c r="EB147" s="299"/>
      <c r="EC147" s="299"/>
      <c r="ED147" s="299"/>
      <c r="EE147" s="299"/>
      <c r="EF147" s="299"/>
      <c r="EG147" s="299"/>
      <c r="EH147" s="299"/>
      <c r="EI147" s="299"/>
      <c r="EJ147" s="299"/>
      <c r="EK147" s="299"/>
      <c r="EL147" s="299"/>
      <c r="EM147" s="299"/>
      <c r="EN147" s="299"/>
    </row>
    <row r="148" spans="12:144" x14ac:dyDescent="0.25">
      <c r="L148" s="299"/>
      <c r="M148" s="299"/>
      <c r="N148" s="299"/>
      <c r="O148" s="299"/>
      <c r="P148" s="299"/>
      <c r="Q148" s="299"/>
      <c r="R148" s="299"/>
      <c r="S148" s="299"/>
      <c r="T148" s="299"/>
      <c r="U148" s="299"/>
      <c r="V148" s="299"/>
      <c r="W148" s="299"/>
      <c r="X148" s="299"/>
      <c r="Y148" s="299"/>
      <c r="Z148" s="299"/>
      <c r="AA148" s="299"/>
      <c r="AB148" s="299"/>
      <c r="AC148" s="299"/>
      <c r="AD148" s="299"/>
      <c r="AE148" s="299"/>
      <c r="AF148" s="299"/>
      <c r="AG148" s="299"/>
      <c r="AH148" s="299"/>
      <c r="AI148" s="299"/>
      <c r="AJ148" s="299"/>
      <c r="AK148" s="299"/>
      <c r="AL148" s="299"/>
      <c r="AM148" s="299"/>
      <c r="AN148" s="299"/>
      <c r="AO148" s="299"/>
      <c r="AP148" s="299"/>
      <c r="AQ148" s="299"/>
      <c r="AR148" s="299"/>
      <c r="AS148" s="299"/>
      <c r="AT148" s="299"/>
      <c r="AU148" s="299"/>
      <c r="AV148" s="299"/>
      <c r="AW148" s="299"/>
      <c r="AX148" s="299"/>
      <c r="AY148" s="299"/>
      <c r="AZ148" s="299"/>
      <c r="BA148" s="299"/>
      <c r="BB148" s="299"/>
      <c r="BC148" s="299"/>
      <c r="BD148" s="299"/>
      <c r="BE148" s="299"/>
      <c r="BF148" s="299"/>
      <c r="BG148" s="299"/>
      <c r="BH148" s="299"/>
      <c r="BI148" s="299"/>
      <c r="BJ148" s="299"/>
      <c r="BK148" s="299"/>
      <c r="BL148" s="299"/>
      <c r="BM148" s="299"/>
      <c r="BN148" s="299"/>
      <c r="BO148" s="299"/>
      <c r="BP148" s="299"/>
      <c r="BQ148" s="299"/>
      <c r="BR148" s="299"/>
      <c r="BS148" s="299"/>
      <c r="BT148" s="299"/>
      <c r="BU148" s="299"/>
      <c r="BV148" s="299"/>
      <c r="BW148" s="299"/>
      <c r="BX148" s="299"/>
      <c r="BY148" s="299"/>
      <c r="BZ148" s="299"/>
      <c r="CA148" s="299"/>
      <c r="CB148" s="299"/>
      <c r="CC148" s="299"/>
      <c r="CD148" s="299"/>
      <c r="CE148" s="299"/>
      <c r="CF148" s="299"/>
      <c r="CG148" s="299"/>
      <c r="CH148" s="299"/>
      <c r="CI148" s="299"/>
      <c r="CJ148" s="299"/>
      <c r="CK148" s="299"/>
      <c r="CL148" s="299"/>
      <c r="CM148" s="299"/>
      <c r="CN148" s="299"/>
      <c r="CO148" s="299"/>
      <c r="CP148" s="299"/>
      <c r="CQ148" s="299"/>
      <c r="CR148" s="299"/>
      <c r="CS148" s="299"/>
      <c r="CT148" s="299"/>
      <c r="CU148" s="299"/>
      <c r="CV148" s="299"/>
      <c r="CW148" s="299"/>
      <c r="CX148" s="299"/>
      <c r="CY148" s="299"/>
      <c r="CZ148" s="299"/>
      <c r="DA148" s="299"/>
      <c r="DB148" s="299"/>
      <c r="DC148" s="299"/>
      <c r="DD148" s="299"/>
      <c r="DE148" s="299"/>
      <c r="DF148" s="299"/>
      <c r="DG148" s="299"/>
      <c r="DH148" s="299"/>
      <c r="DI148" s="299"/>
      <c r="DJ148" s="299"/>
      <c r="DK148" s="299"/>
      <c r="DL148" s="299"/>
      <c r="DM148" s="299"/>
      <c r="DN148" s="299"/>
      <c r="DO148" s="299"/>
      <c r="DP148" s="299"/>
      <c r="DQ148" s="299"/>
      <c r="DR148" s="299"/>
      <c r="DS148" s="299"/>
      <c r="DT148" s="299"/>
      <c r="DU148" s="299"/>
      <c r="DV148" s="299"/>
      <c r="DW148" s="299"/>
      <c r="DX148" s="299"/>
      <c r="DY148" s="299"/>
      <c r="DZ148" s="299"/>
      <c r="EA148" s="299"/>
      <c r="EB148" s="299"/>
      <c r="EC148" s="299"/>
      <c r="ED148" s="299"/>
      <c r="EE148" s="299"/>
      <c r="EF148" s="299"/>
      <c r="EG148" s="299"/>
      <c r="EH148" s="299"/>
      <c r="EI148" s="299"/>
      <c r="EJ148" s="299"/>
      <c r="EK148" s="299"/>
      <c r="EL148" s="299"/>
      <c r="EM148" s="299"/>
      <c r="EN148" s="299"/>
    </row>
    <row r="149" spans="12:144" x14ac:dyDescent="0.25">
      <c r="L149" s="299"/>
      <c r="M149" s="299"/>
      <c r="N149" s="299"/>
      <c r="O149" s="299"/>
      <c r="P149" s="299"/>
      <c r="Q149" s="299"/>
      <c r="R149" s="299"/>
      <c r="S149" s="299"/>
      <c r="T149" s="299"/>
      <c r="U149" s="299"/>
      <c r="V149" s="299"/>
      <c r="W149" s="299"/>
      <c r="X149" s="299"/>
      <c r="Y149" s="299"/>
      <c r="Z149" s="299"/>
      <c r="AA149" s="299"/>
      <c r="AB149" s="299"/>
      <c r="AC149" s="299"/>
      <c r="AD149" s="299"/>
      <c r="AE149" s="299"/>
      <c r="AF149" s="299"/>
      <c r="AG149" s="299"/>
      <c r="AH149" s="299"/>
      <c r="AI149" s="299"/>
      <c r="AJ149" s="299"/>
      <c r="AK149" s="299"/>
      <c r="AL149" s="299"/>
      <c r="AM149" s="299"/>
      <c r="AN149" s="299"/>
      <c r="AO149" s="299"/>
      <c r="AP149" s="299"/>
      <c r="AQ149" s="299"/>
      <c r="AR149" s="299"/>
      <c r="AS149" s="299"/>
      <c r="AT149" s="299"/>
      <c r="AU149" s="299"/>
      <c r="AV149" s="299"/>
      <c r="AW149" s="299"/>
      <c r="AX149" s="299"/>
      <c r="AY149" s="299"/>
      <c r="AZ149" s="299"/>
      <c r="BA149" s="299"/>
      <c r="BB149" s="299"/>
      <c r="BC149" s="299"/>
      <c r="BD149" s="299"/>
      <c r="BE149" s="299"/>
      <c r="BF149" s="299"/>
      <c r="BG149" s="299"/>
      <c r="BH149" s="299"/>
      <c r="BI149" s="299"/>
      <c r="BJ149" s="299"/>
      <c r="BK149" s="299"/>
      <c r="BL149" s="299"/>
      <c r="BM149" s="299"/>
      <c r="BN149" s="299"/>
      <c r="BO149" s="299"/>
      <c r="BP149" s="299"/>
      <c r="BQ149" s="299"/>
      <c r="BR149" s="299"/>
      <c r="BS149" s="299"/>
      <c r="BT149" s="299"/>
      <c r="BU149" s="299"/>
      <c r="BV149" s="299"/>
      <c r="BW149" s="299"/>
      <c r="BX149" s="299"/>
      <c r="BY149" s="299"/>
      <c r="BZ149" s="299"/>
      <c r="CA149" s="299"/>
      <c r="CB149" s="299"/>
      <c r="CC149" s="299"/>
      <c r="CD149" s="299"/>
      <c r="CE149" s="299"/>
      <c r="CF149" s="299"/>
      <c r="CG149" s="299"/>
      <c r="CH149" s="299"/>
      <c r="CI149" s="299"/>
      <c r="CJ149" s="299"/>
      <c r="CK149" s="299"/>
      <c r="CL149" s="299"/>
      <c r="CM149" s="299"/>
      <c r="CN149" s="299"/>
      <c r="CO149" s="299"/>
      <c r="CP149" s="299"/>
      <c r="CQ149" s="299"/>
      <c r="CR149" s="299"/>
      <c r="CS149" s="299"/>
      <c r="CT149" s="299"/>
      <c r="CU149" s="299"/>
      <c r="CV149" s="299"/>
      <c r="CW149" s="299"/>
      <c r="CX149" s="299"/>
      <c r="CY149" s="299"/>
      <c r="CZ149" s="299"/>
      <c r="DA149" s="299"/>
      <c r="DB149" s="299"/>
      <c r="DC149" s="299"/>
      <c r="DD149" s="299"/>
      <c r="DE149" s="299"/>
      <c r="DF149" s="299"/>
      <c r="DG149" s="299"/>
      <c r="DH149" s="299"/>
      <c r="DI149" s="299"/>
      <c r="DJ149" s="299"/>
      <c r="DK149" s="299"/>
      <c r="DL149" s="299"/>
      <c r="DM149" s="299"/>
      <c r="DN149" s="299"/>
      <c r="DO149" s="299"/>
      <c r="DP149" s="299"/>
      <c r="DQ149" s="299"/>
      <c r="DR149" s="299"/>
      <c r="DS149" s="299"/>
      <c r="DT149" s="299"/>
      <c r="DU149" s="299"/>
      <c r="DV149" s="299"/>
      <c r="DW149" s="299"/>
      <c r="DX149" s="299"/>
      <c r="DY149" s="299"/>
      <c r="DZ149" s="299"/>
      <c r="EA149" s="299"/>
      <c r="EB149" s="299"/>
      <c r="EC149" s="299"/>
      <c r="ED149" s="299"/>
      <c r="EE149" s="299"/>
      <c r="EF149" s="299"/>
      <c r="EG149" s="299"/>
      <c r="EH149" s="299"/>
      <c r="EI149" s="299"/>
      <c r="EJ149" s="299"/>
      <c r="EK149" s="299"/>
      <c r="EL149" s="299"/>
      <c r="EM149" s="299"/>
      <c r="EN149" s="299"/>
    </row>
    <row r="150" spans="12:144" x14ac:dyDescent="0.25">
      <c r="L150" s="299"/>
      <c r="M150" s="299"/>
      <c r="N150" s="299"/>
      <c r="O150" s="299"/>
      <c r="P150" s="299"/>
      <c r="Q150" s="299"/>
      <c r="R150" s="299"/>
      <c r="S150" s="299"/>
      <c r="T150" s="299"/>
      <c r="U150" s="299"/>
      <c r="V150" s="299"/>
      <c r="W150" s="299"/>
      <c r="X150" s="299"/>
      <c r="Y150" s="299"/>
      <c r="Z150" s="299"/>
      <c r="AA150" s="299"/>
      <c r="AB150" s="299"/>
      <c r="AC150" s="299"/>
      <c r="AD150" s="299"/>
      <c r="AE150" s="299"/>
      <c r="AF150" s="299"/>
      <c r="AG150" s="299"/>
      <c r="AH150" s="299"/>
      <c r="AI150" s="299"/>
      <c r="AJ150" s="299"/>
      <c r="AK150" s="299"/>
      <c r="AL150" s="299"/>
      <c r="AM150" s="299"/>
      <c r="AN150" s="299"/>
      <c r="AO150" s="299"/>
      <c r="AP150" s="299"/>
      <c r="AQ150" s="299"/>
      <c r="AR150" s="299"/>
      <c r="AS150" s="299"/>
      <c r="AT150" s="299"/>
      <c r="AU150" s="299"/>
      <c r="AV150" s="299"/>
      <c r="AW150" s="299"/>
      <c r="AX150" s="299"/>
      <c r="AY150" s="299"/>
      <c r="AZ150" s="299"/>
      <c r="BA150" s="299"/>
      <c r="BB150" s="299"/>
      <c r="BC150" s="299"/>
      <c r="BD150" s="299"/>
      <c r="BE150" s="299"/>
      <c r="BF150" s="299"/>
      <c r="BG150" s="299"/>
      <c r="BH150" s="299"/>
      <c r="BI150" s="299"/>
      <c r="BJ150" s="299"/>
      <c r="BK150" s="299"/>
      <c r="BL150" s="299"/>
      <c r="BM150" s="299"/>
      <c r="BN150" s="299"/>
      <c r="BO150" s="299"/>
      <c r="BP150" s="299"/>
      <c r="BQ150" s="299"/>
      <c r="BR150" s="299"/>
      <c r="BS150" s="299"/>
      <c r="BT150" s="299"/>
      <c r="BU150" s="299"/>
      <c r="BV150" s="299"/>
      <c r="BW150" s="299"/>
      <c r="BX150" s="299"/>
      <c r="BY150" s="299"/>
      <c r="BZ150" s="299"/>
      <c r="CA150" s="299"/>
      <c r="CB150" s="299"/>
      <c r="CC150" s="299"/>
      <c r="CD150" s="299"/>
      <c r="CE150" s="299"/>
      <c r="CF150" s="299"/>
      <c r="CG150" s="299"/>
      <c r="CH150" s="299"/>
      <c r="CI150" s="299"/>
      <c r="CJ150" s="299"/>
      <c r="CK150" s="299"/>
      <c r="CL150" s="299"/>
      <c r="CM150" s="299"/>
      <c r="CN150" s="299"/>
      <c r="CO150" s="299"/>
      <c r="CP150" s="299"/>
      <c r="CQ150" s="299"/>
      <c r="CR150" s="299"/>
      <c r="CS150" s="299"/>
      <c r="CT150" s="299"/>
      <c r="CU150" s="299"/>
      <c r="CV150" s="299"/>
      <c r="CW150" s="299"/>
      <c r="CX150" s="299"/>
      <c r="CY150" s="299"/>
      <c r="CZ150" s="299"/>
      <c r="DA150" s="299"/>
      <c r="DB150" s="299"/>
      <c r="DC150" s="299"/>
      <c r="DD150" s="299"/>
      <c r="DE150" s="299"/>
      <c r="DF150" s="299"/>
      <c r="DG150" s="299"/>
      <c r="DH150" s="299"/>
      <c r="DI150" s="299"/>
      <c r="DJ150" s="299"/>
      <c r="DK150" s="299"/>
      <c r="DL150" s="299"/>
      <c r="DM150" s="299"/>
      <c r="DN150" s="299"/>
      <c r="DO150" s="299"/>
      <c r="DP150" s="299"/>
      <c r="DQ150" s="299"/>
      <c r="DR150" s="299"/>
      <c r="DS150" s="299"/>
      <c r="DT150" s="299"/>
      <c r="DU150" s="299"/>
      <c r="DV150" s="299"/>
      <c r="DW150" s="299"/>
      <c r="DX150" s="299"/>
      <c r="DY150" s="299"/>
      <c r="DZ150" s="299"/>
      <c r="EA150" s="299"/>
      <c r="EB150" s="299"/>
      <c r="EC150" s="299"/>
      <c r="ED150" s="299"/>
      <c r="EE150" s="299"/>
      <c r="EF150" s="299"/>
      <c r="EG150" s="299"/>
      <c r="EH150" s="299"/>
      <c r="EI150" s="299"/>
      <c r="EJ150" s="299"/>
      <c r="EK150" s="299"/>
      <c r="EL150" s="299"/>
      <c r="EM150" s="299"/>
      <c r="EN150" s="299"/>
    </row>
    <row r="151" spans="12:144" x14ac:dyDescent="0.25">
      <c r="L151" s="299"/>
      <c r="M151" s="299"/>
      <c r="N151" s="299"/>
      <c r="O151" s="299"/>
      <c r="P151" s="299"/>
      <c r="Q151" s="299"/>
      <c r="R151" s="299"/>
      <c r="S151" s="299"/>
      <c r="T151" s="299"/>
      <c r="U151" s="299"/>
      <c r="V151" s="299"/>
      <c r="W151" s="299"/>
      <c r="X151" s="299"/>
      <c r="Y151" s="299"/>
      <c r="Z151" s="299"/>
      <c r="AA151" s="299"/>
      <c r="AB151" s="299"/>
      <c r="AC151" s="299"/>
      <c r="AD151" s="299"/>
      <c r="AE151" s="299"/>
      <c r="AF151" s="299"/>
      <c r="AG151" s="299"/>
      <c r="AH151" s="299"/>
      <c r="AI151" s="299"/>
      <c r="AJ151" s="299"/>
      <c r="AK151" s="299"/>
      <c r="AL151" s="299"/>
      <c r="AM151" s="299"/>
      <c r="AN151" s="299"/>
      <c r="AO151" s="299"/>
      <c r="AP151" s="299"/>
      <c r="AQ151" s="299"/>
      <c r="AR151" s="299"/>
      <c r="AS151" s="299"/>
      <c r="AT151" s="299"/>
      <c r="AU151" s="299"/>
      <c r="AV151" s="299"/>
      <c r="AW151" s="299"/>
      <c r="AX151" s="299"/>
      <c r="AY151" s="299"/>
      <c r="AZ151" s="299"/>
      <c r="BA151" s="299"/>
      <c r="BB151" s="299"/>
      <c r="BC151" s="299"/>
      <c r="BD151" s="299"/>
      <c r="BE151" s="299"/>
      <c r="BF151" s="299"/>
      <c r="BG151" s="299"/>
      <c r="BH151" s="299"/>
      <c r="BI151" s="299"/>
      <c r="BJ151" s="299"/>
      <c r="BK151" s="299"/>
      <c r="BL151" s="299"/>
      <c r="BM151" s="299"/>
      <c r="BN151" s="299"/>
      <c r="BO151" s="299"/>
      <c r="BP151" s="299"/>
      <c r="BQ151" s="299"/>
      <c r="BR151" s="299"/>
      <c r="BS151" s="299"/>
      <c r="BT151" s="299"/>
      <c r="BU151" s="299"/>
      <c r="BV151" s="299"/>
      <c r="BW151" s="299"/>
      <c r="BX151" s="299"/>
      <c r="BY151" s="299"/>
      <c r="BZ151" s="299"/>
      <c r="CA151" s="299"/>
      <c r="CB151" s="299"/>
      <c r="CC151" s="299"/>
      <c r="CD151" s="299"/>
      <c r="CE151" s="299"/>
      <c r="CF151" s="299"/>
      <c r="CG151" s="299"/>
      <c r="CH151" s="299"/>
      <c r="CI151" s="299"/>
      <c r="CJ151" s="299"/>
      <c r="CK151" s="299"/>
      <c r="CL151" s="299"/>
      <c r="CM151" s="299"/>
      <c r="CN151" s="299"/>
      <c r="CO151" s="299"/>
      <c r="CP151" s="299"/>
      <c r="CQ151" s="299"/>
      <c r="CR151" s="299"/>
      <c r="CS151" s="299"/>
      <c r="CT151" s="299"/>
      <c r="CU151" s="299"/>
      <c r="CV151" s="299"/>
      <c r="CW151" s="299"/>
      <c r="CX151" s="299"/>
      <c r="CY151" s="299"/>
      <c r="CZ151" s="299"/>
      <c r="DA151" s="299"/>
      <c r="DB151" s="299"/>
      <c r="DC151" s="299"/>
      <c r="DD151" s="299"/>
      <c r="DE151" s="299"/>
      <c r="DF151" s="299"/>
      <c r="DG151" s="299"/>
      <c r="DH151" s="299"/>
      <c r="DI151" s="299"/>
      <c r="DJ151" s="299"/>
      <c r="DK151" s="299"/>
      <c r="DL151" s="299"/>
      <c r="DM151" s="299"/>
      <c r="DN151" s="299"/>
      <c r="DO151" s="299"/>
      <c r="DP151" s="299"/>
      <c r="DQ151" s="299"/>
      <c r="DR151" s="299"/>
      <c r="DS151" s="299"/>
      <c r="DT151" s="299"/>
      <c r="DU151" s="299"/>
      <c r="DV151" s="299"/>
      <c r="DW151" s="299"/>
      <c r="DX151" s="299"/>
      <c r="DY151" s="299"/>
      <c r="DZ151" s="299"/>
      <c r="EA151" s="299"/>
      <c r="EB151" s="299"/>
      <c r="EC151" s="299"/>
      <c r="ED151" s="299"/>
      <c r="EE151" s="299"/>
      <c r="EF151" s="299"/>
      <c r="EG151" s="299"/>
      <c r="EH151" s="299"/>
      <c r="EI151" s="299"/>
      <c r="EJ151" s="299"/>
      <c r="EK151" s="299"/>
      <c r="EL151" s="299"/>
      <c r="EM151" s="299"/>
      <c r="EN151" s="299"/>
    </row>
    <row r="152" spans="12:144" x14ac:dyDescent="0.25">
      <c r="L152" s="299"/>
      <c r="M152" s="299"/>
      <c r="N152" s="299"/>
      <c r="O152" s="299"/>
      <c r="P152" s="299"/>
      <c r="Q152" s="299"/>
      <c r="R152" s="299"/>
      <c r="S152" s="299"/>
      <c r="T152" s="299"/>
      <c r="U152" s="299"/>
      <c r="V152" s="299"/>
      <c r="W152" s="299"/>
      <c r="X152" s="299"/>
      <c r="Y152" s="299"/>
      <c r="Z152" s="299"/>
      <c r="AA152" s="299"/>
      <c r="AB152" s="299"/>
      <c r="AC152" s="299"/>
      <c r="AD152" s="299"/>
      <c r="AE152" s="299"/>
      <c r="AF152" s="299"/>
      <c r="AG152" s="299"/>
      <c r="AH152" s="299"/>
      <c r="AI152" s="299"/>
      <c r="AJ152" s="299"/>
      <c r="AK152" s="299"/>
      <c r="AL152" s="299"/>
      <c r="AM152" s="299"/>
      <c r="AN152" s="299"/>
      <c r="AO152" s="299"/>
      <c r="AP152" s="299"/>
      <c r="AQ152" s="299"/>
      <c r="AR152" s="299"/>
      <c r="AS152" s="299"/>
      <c r="AT152" s="299"/>
      <c r="AU152" s="299"/>
      <c r="AV152" s="299"/>
      <c r="AW152" s="299"/>
      <c r="AX152" s="299"/>
      <c r="AY152" s="299"/>
      <c r="AZ152" s="299"/>
      <c r="BA152" s="299"/>
      <c r="BB152" s="299"/>
      <c r="BC152" s="299"/>
      <c r="BD152" s="299"/>
      <c r="BE152" s="299"/>
      <c r="BF152" s="299"/>
      <c r="BG152" s="299"/>
      <c r="BH152" s="299"/>
      <c r="BI152" s="299"/>
      <c r="BJ152" s="299"/>
      <c r="BK152" s="299"/>
      <c r="BL152" s="299"/>
      <c r="BM152" s="299"/>
      <c r="BN152" s="299"/>
      <c r="BO152" s="299"/>
      <c r="BP152" s="299"/>
      <c r="BQ152" s="299"/>
      <c r="BR152" s="299"/>
      <c r="BS152" s="299"/>
      <c r="BT152" s="299"/>
      <c r="BU152" s="299"/>
      <c r="BV152" s="299"/>
      <c r="BW152" s="299"/>
      <c r="BX152" s="299"/>
      <c r="BY152" s="299"/>
      <c r="BZ152" s="299"/>
      <c r="CA152" s="299"/>
      <c r="CB152" s="299"/>
      <c r="CC152" s="299"/>
      <c r="CD152" s="299"/>
      <c r="CE152" s="299"/>
      <c r="CF152" s="299"/>
      <c r="CG152" s="299"/>
      <c r="CH152" s="299"/>
      <c r="CI152" s="299"/>
      <c r="CJ152" s="299"/>
      <c r="CK152" s="299"/>
      <c r="CL152" s="299"/>
      <c r="CM152" s="299"/>
      <c r="CN152" s="299"/>
      <c r="CO152" s="299"/>
      <c r="CP152" s="299"/>
      <c r="CQ152" s="299"/>
      <c r="CR152" s="299"/>
      <c r="CS152" s="299"/>
      <c r="CT152" s="299"/>
      <c r="CU152" s="299"/>
      <c r="CV152" s="299"/>
      <c r="CW152" s="299"/>
      <c r="CX152" s="299"/>
      <c r="CY152" s="299"/>
      <c r="CZ152" s="299"/>
      <c r="DA152" s="299"/>
      <c r="DB152" s="299"/>
      <c r="DC152" s="299"/>
      <c r="DD152" s="299"/>
      <c r="DE152" s="299"/>
      <c r="DF152" s="299"/>
      <c r="DG152" s="299"/>
      <c r="DH152" s="299"/>
      <c r="DI152" s="299"/>
      <c r="DJ152" s="299"/>
      <c r="DK152" s="299"/>
      <c r="DL152" s="299"/>
      <c r="DM152" s="299"/>
      <c r="DN152" s="299"/>
      <c r="DO152" s="299"/>
      <c r="DP152" s="299"/>
      <c r="DQ152" s="299"/>
      <c r="DR152" s="299"/>
      <c r="DS152" s="299"/>
      <c r="DT152" s="299"/>
      <c r="DU152" s="299"/>
      <c r="DV152" s="299"/>
      <c r="DW152" s="299"/>
      <c r="DX152" s="299"/>
      <c r="DY152" s="299"/>
      <c r="DZ152" s="299"/>
      <c r="EA152" s="299"/>
      <c r="EB152" s="299"/>
      <c r="EC152" s="299"/>
      <c r="ED152" s="299"/>
      <c r="EE152" s="299"/>
      <c r="EF152" s="299"/>
      <c r="EG152" s="299"/>
      <c r="EH152" s="299"/>
      <c r="EI152" s="299"/>
      <c r="EJ152" s="299"/>
      <c r="EK152" s="299"/>
      <c r="EL152" s="299"/>
      <c r="EM152" s="299"/>
      <c r="EN152" s="299"/>
    </row>
    <row r="153" spans="12:144" x14ac:dyDescent="0.25">
      <c r="L153" s="299"/>
      <c r="M153" s="299"/>
      <c r="N153" s="299"/>
      <c r="O153" s="299"/>
      <c r="P153" s="299"/>
      <c r="Q153" s="299"/>
      <c r="R153" s="299"/>
      <c r="S153" s="299"/>
      <c r="T153" s="299"/>
      <c r="U153" s="299"/>
      <c r="V153" s="299"/>
      <c r="W153" s="299"/>
      <c r="X153" s="299"/>
      <c r="Y153" s="299"/>
      <c r="Z153" s="299"/>
      <c r="AA153" s="299"/>
      <c r="AB153" s="299"/>
      <c r="AC153" s="299"/>
      <c r="AD153" s="299"/>
      <c r="AE153" s="299"/>
      <c r="AF153" s="299"/>
      <c r="AG153" s="299"/>
      <c r="AH153" s="299"/>
      <c r="AI153" s="299"/>
      <c r="AJ153" s="299"/>
      <c r="AK153" s="299"/>
      <c r="AL153" s="299"/>
      <c r="AM153" s="299"/>
      <c r="AN153" s="299"/>
      <c r="AO153" s="299"/>
      <c r="AP153" s="299"/>
      <c r="AQ153" s="299"/>
      <c r="AR153" s="299"/>
      <c r="AS153" s="299"/>
      <c r="AT153" s="299"/>
      <c r="AU153" s="299"/>
      <c r="AV153" s="299"/>
      <c r="AW153" s="299"/>
      <c r="AX153" s="299"/>
      <c r="AY153" s="299"/>
      <c r="AZ153" s="299"/>
      <c r="BA153" s="299"/>
      <c r="BB153" s="299"/>
      <c r="BC153" s="299"/>
      <c r="BD153" s="299"/>
      <c r="BE153" s="299"/>
      <c r="BF153" s="299"/>
      <c r="BG153" s="299"/>
      <c r="BH153" s="299"/>
      <c r="BI153" s="299"/>
      <c r="BJ153" s="299"/>
      <c r="BK153" s="299"/>
      <c r="BL153" s="299"/>
      <c r="BM153" s="299"/>
      <c r="BN153" s="299"/>
      <c r="BO153" s="299"/>
      <c r="BP153" s="299"/>
      <c r="BQ153" s="299"/>
      <c r="BR153" s="299"/>
      <c r="BS153" s="299"/>
      <c r="BT153" s="299"/>
      <c r="BU153" s="299"/>
      <c r="BV153" s="299"/>
      <c r="BW153" s="299"/>
      <c r="BX153" s="299"/>
      <c r="BY153" s="299"/>
      <c r="BZ153" s="299"/>
      <c r="CA153" s="299"/>
      <c r="CB153" s="299"/>
      <c r="CC153" s="299"/>
      <c r="CD153" s="299"/>
      <c r="CE153" s="299"/>
      <c r="CF153" s="299"/>
      <c r="CG153" s="299"/>
      <c r="CH153" s="299"/>
      <c r="CI153" s="299"/>
      <c r="CJ153" s="299"/>
      <c r="CK153" s="299"/>
      <c r="CL153" s="299"/>
      <c r="CM153" s="299"/>
      <c r="CN153" s="299"/>
      <c r="CO153" s="299"/>
      <c r="CP153" s="299"/>
      <c r="CQ153" s="299"/>
      <c r="CR153" s="299"/>
      <c r="CS153" s="299"/>
      <c r="CT153" s="299"/>
      <c r="CU153" s="299"/>
      <c r="CV153" s="299"/>
      <c r="CW153" s="299"/>
      <c r="CX153" s="299"/>
      <c r="CY153" s="299"/>
      <c r="CZ153" s="299"/>
      <c r="DA153" s="299"/>
      <c r="DB153" s="299"/>
      <c r="DC153" s="299"/>
      <c r="DD153" s="299"/>
      <c r="DE153" s="299"/>
      <c r="DF153" s="299"/>
      <c r="DG153" s="299"/>
      <c r="DH153" s="299"/>
      <c r="DI153" s="299"/>
      <c r="DJ153" s="299"/>
      <c r="DK153" s="299"/>
      <c r="DL153" s="299"/>
      <c r="DM153" s="299"/>
      <c r="DN153" s="299"/>
      <c r="DO153" s="299"/>
      <c r="DP153" s="299"/>
      <c r="DQ153" s="299"/>
      <c r="DR153" s="299"/>
      <c r="DS153" s="299"/>
      <c r="DT153" s="299"/>
      <c r="DU153" s="299"/>
      <c r="DV153" s="299"/>
      <c r="DW153" s="299"/>
      <c r="DX153" s="299"/>
      <c r="DY153" s="299"/>
      <c r="DZ153" s="299"/>
      <c r="EA153" s="299"/>
      <c r="EB153" s="299"/>
      <c r="EC153" s="299"/>
      <c r="ED153" s="299"/>
      <c r="EE153" s="299"/>
      <c r="EF153" s="299"/>
      <c r="EG153" s="299"/>
      <c r="EH153" s="299"/>
      <c r="EI153" s="299"/>
      <c r="EJ153" s="299"/>
      <c r="EK153" s="299"/>
      <c r="EL153" s="299"/>
      <c r="EM153" s="299"/>
      <c r="EN153" s="299"/>
    </row>
    <row r="154" spans="12:144" x14ac:dyDescent="0.25">
      <c r="L154" s="299"/>
      <c r="M154" s="299"/>
      <c r="N154" s="299"/>
      <c r="O154" s="299"/>
      <c r="P154" s="299"/>
      <c r="Q154" s="299"/>
      <c r="R154" s="299"/>
      <c r="S154" s="299"/>
      <c r="T154" s="299"/>
      <c r="U154" s="299"/>
      <c r="V154" s="299"/>
      <c r="W154" s="299"/>
      <c r="X154" s="299"/>
      <c r="Y154" s="299"/>
      <c r="Z154" s="299"/>
      <c r="AA154" s="299"/>
      <c r="AB154" s="299"/>
      <c r="AC154" s="299"/>
      <c r="AD154" s="299"/>
      <c r="AE154" s="299"/>
      <c r="AF154" s="299"/>
      <c r="AG154" s="299"/>
      <c r="AH154" s="299"/>
      <c r="AI154" s="299"/>
      <c r="AJ154" s="299"/>
      <c r="AK154" s="299"/>
      <c r="AL154" s="299"/>
      <c r="AM154" s="299"/>
      <c r="AN154" s="299"/>
      <c r="AO154" s="299"/>
      <c r="AP154" s="299"/>
      <c r="AQ154" s="299"/>
      <c r="AR154" s="299"/>
      <c r="AS154" s="299"/>
      <c r="AT154" s="299"/>
      <c r="AU154" s="299"/>
      <c r="AV154" s="299"/>
      <c r="AW154" s="299"/>
      <c r="AX154" s="299"/>
      <c r="AY154" s="299"/>
      <c r="AZ154" s="299"/>
      <c r="BA154" s="299"/>
      <c r="BB154" s="299"/>
      <c r="BC154" s="299"/>
      <c r="BD154" s="299"/>
      <c r="BE154" s="299"/>
      <c r="BF154" s="299"/>
      <c r="BG154" s="299"/>
      <c r="BH154" s="299"/>
      <c r="BI154" s="299"/>
      <c r="BJ154" s="299"/>
      <c r="BK154" s="299"/>
      <c r="BL154" s="299"/>
      <c r="BM154" s="299"/>
      <c r="BN154" s="299"/>
      <c r="BO154" s="299"/>
      <c r="BP154" s="299"/>
      <c r="BQ154" s="299"/>
      <c r="BR154" s="299"/>
      <c r="BS154" s="299"/>
      <c r="BT154" s="299"/>
      <c r="BU154" s="299"/>
      <c r="BV154" s="299"/>
      <c r="BW154" s="299"/>
      <c r="BX154" s="299"/>
      <c r="BY154" s="299"/>
      <c r="BZ154" s="299"/>
      <c r="CA154" s="299"/>
      <c r="CB154" s="299"/>
      <c r="CC154" s="299"/>
      <c r="CD154" s="299"/>
      <c r="CE154" s="299"/>
      <c r="CF154" s="299"/>
      <c r="CG154" s="299"/>
      <c r="CH154" s="299"/>
      <c r="CI154" s="299"/>
      <c r="CJ154" s="299"/>
      <c r="CK154" s="299"/>
      <c r="CL154" s="299"/>
      <c r="CM154" s="299"/>
      <c r="CN154" s="299"/>
      <c r="CO154" s="299"/>
      <c r="CP154" s="299"/>
      <c r="CQ154" s="299"/>
      <c r="CR154" s="299"/>
      <c r="CS154" s="299"/>
      <c r="CT154" s="299"/>
      <c r="CU154" s="299"/>
      <c r="CV154" s="299"/>
      <c r="CW154" s="299"/>
      <c r="CX154" s="299"/>
      <c r="CY154" s="299"/>
      <c r="CZ154" s="299"/>
      <c r="DA154" s="299"/>
      <c r="DB154" s="299"/>
      <c r="DC154" s="299"/>
      <c r="DD154" s="299"/>
      <c r="DE154" s="299"/>
      <c r="DF154" s="299"/>
      <c r="DG154" s="299"/>
      <c r="DH154" s="299"/>
      <c r="DI154" s="299"/>
      <c r="DJ154" s="299"/>
      <c r="DK154" s="299"/>
      <c r="DL154" s="299"/>
      <c r="DM154" s="299"/>
      <c r="DN154" s="299"/>
      <c r="DO154" s="299"/>
      <c r="DP154" s="299"/>
      <c r="DQ154" s="299"/>
      <c r="DR154" s="299"/>
      <c r="DS154" s="299"/>
      <c r="DT154" s="299"/>
      <c r="DU154" s="299"/>
      <c r="DV154" s="299"/>
      <c r="DW154" s="299"/>
      <c r="DX154" s="299"/>
      <c r="DY154" s="299"/>
      <c r="DZ154" s="299"/>
      <c r="EA154" s="299"/>
      <c r="EB154" s="299"/>
      <c r="EC154" s="299"/>
      <c r="ED154" s="299"/>
      <c r="EE154" s="299"/>
      <c r="EF154" s="299"/>
      <c r="EG154" s="299"/>
      <c r="EH154" s="299"/>
      <c r="EI154" s="299"/>
      <c r="EJ154" s="299"/>
      <c r="EK154" s="299"/>
      <c r="EL154" s="299"/>
      <c r="EM154" s="299"/>
      <c r="EN154" s="299"/>
    </row>
    <row r="155" spans="12:144" x14ac:dyDescent="0.25">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c r="BQ155" s="299"/>
      <c r="BR155" s="299"/>
      <c r="BS155" s="299"/>
      <c r="BT155" s="299"/>
      <c r="BU155" s="299"/>
      <c r="BV155" s="299"/>
      <c r="BW155" s="299"/>
      <c r="BX155" s="299"/>
      <c r="BY155" s="299"/>
      <c r="BZ155" s="299"/>
      <c r="CA155" s="299"/>
      <c r="CB155" s="299"/>
      <c r="CC155" s="299"/>
      <c r="CD155" s="299"/>
      <c r="CE155" s="299"/>
      <c r="CF155" s="299"/>
      <c r="CG155" s="299"/>
      <c r="CH155" s="299"/>
      <c r="CI155" s="299"/>
      <c r="CJ155" s="299"/>
      <c r="CK155" s="299"/>
      <c r="CL155" s="299"/>
      <c r="CM155" s="299"/>
      <c r="CN155" s="299"/>
      <c r="CO155" s="299"/>
      <c r="CP155" s="299"/>
      <c r="CQ155" s="299"/>
      <c r="CR155" s="299"/>
      <c r="CS155" s="299"/>
      <c r="CT155" s="299"/>
      <c r="CU155" s="299"/>
      <c r="CV155" s="299"/>
      <c r="CW155" s="299"/>
      <c r="CX155" s="299"/>
      <c r="CY155" s="299"/>
      <c r="CZ155" s="299"/>
      <c r="DA155" s="299"/>
      <c r="DB155" s="299"/>
      <c r="DC155" s="299"/>
      <c r="DD155" s="299"/>
      <c r="DE155" s="299"/>
      <c r="DF155" s="299"/>
      <c r="DG155" s="299"/>
      <c r="DH155" s="299"/>
      <c r="DI155" s="299"/>
      <c r="DJ155" s="299"/>
      <c r="DK155" s="299"/>
      <c r="DL155" s="299"/>
      <c r="DM155" s="299"/>
      <c r="DN155" s="299"/>
      <c r="DO155" s="299"/>
      <c r="DP155" s="299"/>
      <c r="DQ155" s="299"/>
      <c r="DR155" s="299"/>
      <c r="DS155" s="299"/>
      <c r="DT155" s="299"/>
      <c r="DU155" s="299"/>
      <c r="DV155" s="299"/>
      <c r="DW155" s="299"/>
      <c r="DX155" s="299"/>
      <c r="DY155" s="299"/>
      <c r="DZ155" s="299"/>
      <c r="EA155" s="299"/>
      <c r="EB155" s="299"/>
      <c r="EC155" s="299"/>
      <c r="ED155" s="299"/>
      <c r="EE155" s="299"/>
      <c r="EF155" s="299"/>
      <c r="EG155" s="299"/>
      <c r="EH155" s="299"/>
      <c r="EI155" s="299"/>
      <c r="EJ155" s="299"/>
      <c r="EK155" s="299"/>
      <c r="EL155" s="299"/>
      <c r="EM155" s="299"/>
      <c r="EN155" s="299"/>
    </row>
    <row r="156" spans="12:144" x14ac:dyDescent="0.25">
      <c r="L156" s="299"/>
      <c r="M156" s="299"/>
      <c r="N156" s="299"/>
      <c r="O156" s="299"/>
      <c r="P156" s="299"/>
      <c r="Q156" s="299"/>
      <c r="R156" s="299"/>
      <c r="S156" s="299"/>
      <c r="T156" s="299"/>
      <c r="U156" s="299"/>
      <c r="V156" s="299"/>
      <c r="W156" s="299"/>
      <c r="X156" s="299"/>
      <c r="Y156" s="299"/>
      <c r="Z156" s="299"/>
      <c r="AA156" s="299"/>
      <c r="AB156" s="299"/>
      <c r="AC156" s="299"/>
      <c r="AD156" s="299"/>
      <c r="AE156" s="299"/>
      <c r="AF156" s="299"/>
      <c r="AG156" s="299"/>
      <c r="AH156" s="299"/>
      <c r="AI156" s="299"/>
      <c r="AJ156" s="299"/>
      <c r="AK156" s="299"/>
      <c r="AL156" s="299"/>
      <c r="AM156" s="299"/>
      <c r="AN156" s="299"/>
      <c r="AO156" s="299"/>
      <c r="AP156" s="299"/>
      <c r="AQ156" s="299"/>
      <c r="AR156" s="299"/>
      <c r="AS156" s="299"/>
      <c r="AT156" s="299"/>
      <c r="AU156" s="299"/>
      <c r="AV156" s="299"/>
      <c r="AW156" s="299"/>
      <c r="AX156" s="299"/>
      <c r="AY156" s="299"/>
      <c r="AZ156" s="299"/>
      <c r="BA156" s="299"/>
      <c r="BB156" s="299"/>
      <c r="BC156" s="299"/>
      <c r="BD156" s="299"/>
      <c r="BE156" s="299"/>
      <c r="BF156" s="299"/>
      <c r="BG156" s="299"/>
      <c r="BH156" s="299"/>
      <c r="BI156" s="299"/>
      <c r="BJ156" s="299"/>
      <c r="BK156" s="299"/>
      <c r="BL156" s="299"/>
      <c r="BM156" s="299"/>
      <c r="BN156" s="299"/>
      <c r="BO156" s="299"/>
      <c r="BP156" s="299"/>
      <c r="BQ156" s="299"/>
      <c r="BR156" s="299"/>
      <c r="BS156" s="299"/>
      <c r="BT156" s="299"/>
      <c r="BU156" s="299"/>
      <c r="BV156" s="299"/>
      <c r="BW156" s="299"/>
      <c r="BX156" s="299"/>
      <c r="BY156" s="299"/>
      <c r="BZ156" s="299"/>
      <c r="CA156" s="299"/>
      <c r="CB156" s="299"/>
      <c r="CC156" s="299"/>
      <c r="CD156" s="299"/>
      <c r="CE156" s="299"/>
      <c r="CF156" s="299"/>
      <c r="CG156" s="299"/>
      <c r="CH156" s="299"/>
      <c r="CI156" s="299"/>
      <c r="CJ156" s="299"/>
      <c r="CK156" s="299"/>
      <c r="CL156" s="299"/>
      <c r="CM156" s="299"/>
      <c r="CN156" s="299"/>
      <c r="CO156" s="299"/>
      <c r="CP156" s="299"/>
      <c r="CQ156" s="299"/>
      <c r="CR156" s="299"/>
      <c r="CS156" s="299"/>
      <c r="CT156" s="299"/>
      <c r="CU156" s="299"/>
      <c r="CV156" s="299"/>
      <c r="CW156" s="299"/>
      <c r="CX156" s="299"/>
      <c r="CY156" s="299"/>
      <c r="CZ156" s="299"/>
      <c r="DA156" s="299"/>
      <c r="DB156" s="299"/>
      <c r="DC156" s="299"/>
      <c r="DD156" s="299"/>
      <c r="DE156" s="299"/>
      <c r="DF156" s="299"/>
      <c r="DG156" s="299"/>
      <c r="DH156" s="299"/>
      <c r="DI156" s="299"/>
      <c r="DJ156" s="299"/>
      <c r="DK156" s="299"/>
      <c r="DL156" s="299"/>
      <c r="DM156" s="299"/>
      <c r="DN156" s="299"/>
      <c r="DO156" s="299"/>
      <c r="DP156" s="299"/>
      <c r="DQ156" s="299"/>
      <c r="DR156" s="299"/>
      <c r="DS156" s="299"/>
      <c r="DT156" s="299"/>
      <c r="DU156" s="299"/>
      <c r="DV156" s="299"/>
      <c r="DW156" s="299"/>
      <c r="DX156" s="299"/>
      <c r="DY156" s="299"/>
      <c r="DZ156" s="299"/>
      <c r="EA156" s="299"/>
      <c r="EB156" s="299"/>
      <c r="EC156" s="299"/>
      <c r="ED156" s="299"/>
      <c r="EE156" s="299"/>
      <c r="EF156" s="299"/>
      <c r="EG156" s="299"/>
      <c r="EH156" s="299"/>
      <c r="EI156" s="299"/>
      <c r="EJ156" s="299"/>
      <c r="EK156" s="299"/>
      <c r="EL156" s="299"/>
      <c r="EM156" s="299"/>
      <c r="EN156" s="299"/>
    </row>
    <row r="157" spans="12:144" x14ac:dyDescent="0.25">
      <c r="L157" s="299"/>
      <c r="M157" s="299"/>
      <c r="N157" s="299"/>
      <c r="O157" s="299"/>
      <c r="P157" s="299"/>
      <c r="Q157" s="299"/>
      <c r="R157" s="299"/>
      <c r="S157" s="299"/>
      <c r="T157" s="299"/>
      <c r="U157" s="299"/>
      <c r="V157" s="299"/>
      <c r="W157" s="299"/>
      <c r="X157" s="299"/>
      <c r="Y157" s="299"/>
      <c r="Z157" s="299"/>
      <c r="AA157" s="299"/>
      <c r="AB157" s="299"/>
      <c r="AC157" s="299"/>
      <c r="AD157" s="299"/>
      <c r="AE157" s="299"/>
      <c r="AF157" s="299"/>
      <c r="AG157" s="299"/>
      <c r="AH157" s="299"/>
      <c r="AI157" s="299"/>
      <c r="AJ157" s="299"/>
      <c r="AK157" s="299"/>
      <c r="AL157" s="299"/>
      <c r="AM157" s="299"/>
      <c r="AN157" s="299"/>
      <c r="AO157" s="299"/>
      <c r="AP157" s="299"/>
      <c r="AQ157" s="299"/>
      <c r="AR157" s="299"/>
      <c r="AS157" s="299"/>
      <c r="AT157" s="299"/>
      <c r="AU157" s="299"/>
      <c r="AV157" s="299"/>
      <c r="AW157" s="299"/>
      <c r="AX157" s="299"/>
      <c r="AY157" s="299"/>
      <c r="AZ157" s="299"/>
      <c r="BA157" s="299"/>
      <c r="BB157" s="299"/>
      <c r="BC157" s="299"/>
      <c r="BD157" s="299"/>
      <c r="BE157" s="299"/>
      <c r="BF157" s="299"/>
      <c r="BG157" s="299"/>
      <c r="BH157" s="299"/>
      <c r="BI157" s="299"/>
      <c r="BJ157" s="299"/>
      <c r="BK157" s="299"/>
      <c r="BL157" s="299"/>
      <c r="BM157" s="299"/>
      <c r="BN157" s="299"/>
      <c r="BO157" s="299"/>
      <c r="BP157" s="299"/>
      <c r="BQ157" s="299"/>
      <c r="BR157" s="299"/>
      <c r="BS157" s="299"/>
      <c r="BT157" s="299"/>
      <c r="BU157" s="299"/>
      <c r="BV157" s="299"/>
      <c r="BW157" s="299"/>
      <c r="BX157" s="299"/>
      <c r="BY157" s="299"/>
      <c r="BZ157" s="299"/>
      <c r="CA157" s="299"/>
      <c r="CB157" s="299"/>
      <c r="CC157" s="299"/>
      <c r="CD157" s="299"/>
      <c r="CE157" s="299"/>
      <c r="CF157" s="299"/>
      <c r="CG157" s="299"/>
      <c r="CH157" s="299"/>
      <c r="CI157" s="299"/>
      <c r="CJ157" s="299"/>
      <c r="CK157" s="299"/>
      <c r="CL157" s="299"/>
      <c r="CM157" s="299"/>
      <c r="CN157" s="299"/>
      <c r="CO157" s="299"/>
      <c r="CP157" s="299"/>
      <c r="CQ157" s="299"/>
      <c r="CR157" s="299"/>
      <c r="CS157" s="299"/>
      <c r="CT157" s="299"/>
      <c r="CU157" s="299"/>
      <c r="CV157" s="299"/>
      <c r="CW157" s="299"/>
      <c r="CX157" s="299"/>
      <c r="CY157" s="299"/>
      <c r="CZ157" s="299"/>
      <c r="DA157" s="299"/>
      <c r="DB157" s="299"/>
      <c r="DC157" s="299"/>
      <c r="DD157" s="299"/>
      <c r="DE157" s="299"/>
      <c r="DF157" s="299"/>
      <c r="DG157" s="299"/>
      <c r="DH157" s="299"/>
      <c r="DI157" s="299"/>
      <c r="DJ157" s="299"/>
      <c r="DK157" s="299"/>
      <c r="DL157" s="299"/>
      <c r="DM157" s="299"/>
      <c r="DN157" s="299"/>
      <c r="DO157" s="299"/>
      <c r="DP157" s="299"/>
      <c r="DQ157" s="299"/>
      <c r="DR157" s="299"/>
      <c r="DS157" s="299"/>
      <c r="DT157" s="299"/>
      <c r="DU157" s="299"/>
      <c r="DV157" s="299"/>
      <c r="DW157" s="299"/>
      <c r="DX157" s="299"/>
      <c r="DY157" s="299"/>
      <c r="DZ157" s="299"/>
      <c r="EA157" s="299"/>
      <c r="EB157" s="299"/>
      <c r="EC157" s="299"/>
      <c r="ED157" s="299"/>
      <c r="EE157" s="299"/>
      <c r="EF157" s="299"/>
      <c r="EG157" s="299"/>
      <c r="EH157" s="299"/>
      <c r="EI157" s="299"/>
      <c r="EJ157" s="299"/>
      <c r="EK157" s="299"/>
      <c r="EL157" s="299"/>
      <c r="EM157" s="299"/>
      <c r="EN157" s="299"/>
    </row>
    <row r="158" spans="12:144" x14ac:dyDescent="0.25">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9"/>
      <c r="BG158" s="299"/>
      <c r="BH158" s="299"/>
      <c r="BI158" s="299"/>
      <c r="BJ158" s="299"/>
      <c r="BK158" s="299"/>
      <c r="BL158" s="299"/>
      <c r="BM158" s="299"/>
      <c r="BN158" s="299"/>
      <c r="BO158" s="299"/>
      <c r="BP158" s="299"/>
      <c r="BQ158" s="299"/>
      <c r="BR158" s="299"/>
      <c r="BS158" s="299"/>
      <c r="BT158" s="299"/>
      <c r="BU158" s="299"/>
      <c r="BV158" s="299"/>
      <c r="BW158" s="299"/>
      <c r="BX158" s="299"/>
      <c r="BY158" s="299"/>
      <c r="BZ158" s="299"/>
      <c r="CA158" s="299"/>
      <c r="CB158" s="299"/>
      <c r="CC158" s="299"/>
      <c r="CD158" s="299"/>
      <c r="CE158" s="299"/>
      <c r="CF158" s="299"/>
      <c r="CG158" s="299"/>
      <c r="CH158" s="299"/>
      <c r="CI158" s="299"/>
      <c r="CJ158" s="299"/>
      <c r="CK158" s="299"/>
      <c r="CL158" s="299"/>
      <c r="CM158" s="299"/>
      <c r="CN158" s="299"/>
      <c r="CO158" s="299"/>
      <c r="CP158" s="299"/>
      <c r="CQ158" s="299"/>
      <c r="CR158" s="299"/>
      <c r="CS158" s="299"/>
      <c r="CT158" s="299"/>
      <c r="CU158" s="299"/>
      <c r="CV158" s="299"/>
      <c r="CW158" s="299"/>
      <c r="CX158" s="299"/>
      <c r="CY158" s="299"/>
      <c r="CZ158" s="299"/>
      <c r="DA158" s="299"/>
      <c r="DB158" s="299"/>
      <c r="DC158" s="299"/>
      <c r="DD158" s="299"/>
      <c r="DE158" s="299"/>
      <c r="DF158" s="299"/>
      <c r="DG158" s="299"/>
      <c r="DH158" s="299"/>
      <c r="DI158" s="299"/>
      <c r="DJ158" s="299"/>
      <c r="DK158" s="299"/>
      <c r="DL158" s="299"/>
      <c r="DM158" s="299"/>
      <c r="DN158" s="299"/>
      <c r="DO158" s="299"/>
      <c r="DP158" s="299"/>
      <c r="DQ158" s="299"/>
      <c r="DR158" s="299"/>
      <c r="DS158" s="299"/>
      <c r="DT158" s="299"/>
      <c r="DU158" s="299"/>
      <c r="DV158" s="299"/>
      <c r="DW158" s="299"/>
      <c r="DX158" s="299"/>
      <c r="DY158" s="299"/>
      <c r="DZ158" s="299"/>
      <c r="EA158" s="299"/>
      <c r="EB158" s="299"/>
      <c r="EC158" s="299"/>
      <c r="ED158" s="299"/>
      <c r="EE158" s="299"/>
      <c r="EF158" s="299"/>
      <c r="EG158" s="299"/>
      <c r="EH158" s="299"/>
      <c r="EI158" s="299"/>
      <c r="EJ158" s="299"/>
      <c r="EK158" s="299"/>
      <c r="EL158" s="299"/>
      <c r="EM158" s="299"/>
      <c r="EN158" s="299"/>
    </row>
    <row r="159" spans="12:144" x14ac:dyDescent="0.25">
      <c r="L159" s="299"/>
      <c r="M159" s="299"/>
      <c r="N159" s="299"/>
      <c r="O159" s="299"/>
      <c r="P159" s="299"/>
      <c r="Q159" s="299"/>
      <c r="R159" s="299"/>
      <c r="S159" s="299"/>
      <c r="T159" s="299"/>
      <c r="U159" s="299"/>
      <c r="V159" s="299"/>
      <c r="W159" s="299"/>
      <c r="X159" s="299"/>
      <c r="Y159" s="299"/>
      <c r="Z159" s="299"/>
      <c r="AA159" s="299"/>
      <c r="AB159" s="299"/>
      <c r="AC159" s="299"/>
      <c r="AD159" s="299"/>
      <c r="AE159" s="299"/>
      <c r="AF159" s="299"/>
      <c r="AG159" s="299"/>
      <c r="AH159" s="299"/>
      <c r="AI159" s="299"/>
      <c r="AJ159" s="299"/>
      <c r="AK159" s="299"/>
      <c r="AL159" s="299"/>
      <c r="AM159" s="299"/>
      <c r="AN159" s="299"/>
      <c r="AO159" s="299"/>
      <c r="AP159" s="299"/>
      <c r="AQ159" s="299"/>
      <c r="AR159" s="299"/>
      <c r="AS159" s="299"/>
      <c r="AT159" s="299"/>
      <c r="AU159" s="299"/>
      <c r="AV159" s="299"/>
      <c r="AW159" s="299"/>
      <c r="AX159" s="299"/>
      <c r="AY159" s="299"/>
      <c r="AZ159" s="299"/>
      <c r="BA159" s="299"/>
      <c r="BB159" s="299"/>
      <c r="BC159" s="299"/>
      <c r="BD159" s="299"/>
      <c r="BE159" s="299"/>
      <c r="BF159" s="299"/>
      <c r="BG159" s="299"/>
      <c r="BH159" s="299"/>
      <c r="BI159" s="299"/>
      <c r="BJ159" s="299"/>
      <c r="BK159" s="299"/>
      <c r="BL159" s="299"/>
      <c r="BM159" s="299"/>
      <c r="BN159" s="299"/>
      <c r="BO159" s="299"/>
      <c r="BP159" s="299"/>
      <c r="BQ159" s="299"/>
      <c r="BR159" s="299"/>
      <c r="BS159" s="299"/>
      <c r="BT159" s="299"/>
      <c r="BU159" s="299"/>
      <c r="BV159" s="299"/>
      <c r="BW159" s="299"/>
      <c r="BX159" s="299"/>
      <c r="BY159" s="299"/>
      <c r="BZ159" s="299"/>
      <c r="CA159" s="299"/>
      <c r="CB159" s="299"/>
      <c r="CC159" s="299"/>
      <c r="CD159" s="299"/>
      <c r="CE159" s="299"/>
      <c r="CF159" s="299"/>
      <c r="CG159" s="299"/>
      <c r="CH159" s="299"/>
      <c r="CI159" s="299"/>
      <c r="CJ159" s="299"/>
      <c r="CK159" s="299"/>
      <c r="CL159" s="299"/>
      <c r="CM159" s="299"/>
      <c r="CN159" s="299"/>
      <c r="CO159" s="299"/>
      <c r="CP159" s="299"/>
      <c r="CQ159" s="299"/>
      <c r="CR159" s="299"/>
      <c r="CS159" s="299"/>
      <c r="CT159" s="299"/>
      <c r="CU159" s="299"/>
      <c r="CV159" s="299"/>
      <c r="CW159" s="299"/>
      <c r="CX159" s="299"/>
      <c r="CY159" s="299"/>
      <c r="CZ159" s="299"/>
      <c r="DA159" s="299"/>
      <c r="DB159" s="299"/>
      <c r="DC159" s="299"/>
      <c r="DD159" s="299"/>
      <c r="DE159" s="299"/>
      <c r="DF159" s="299"/>
      <c r="DG159" s="299"/>
      <c r="DH159" s="299"/>
      <c r="DI159" s="299"/>
      <c r="DJ159" s="299"/>
      <c r="DK159" s="299"/>
      <c r="DL159" s="299"/>
      <c r="DM159" s="299"/>
      <c r="DN159" s="299"/>
      <c r="DO159" s="299"/>
      <c r="DP159" s="299"/>
      <c r="DQ159" s="299"/>
      <c r="DR159" s="299"/>
      <c r="DS159" s="299"/>
      <c r="DT159" s="299"/>
      <c r="DU159" s="299"/>
      <c r="DV159" s="299"/>
      <c r="DW159" s="299"/>
      <c r="DX159" s="299"/>
      <c r="DY159" s="299"/>
      <c r="DZ159" s="299"/>
      <c r="EA159" s="299"/>
      <c r="EB159" s="299"/>
      <c r="EC159" s="299"/>
      <c r="ED159" s="299"/>
      <c r="EE159" s="299"/>
      <c r="EF159" s="299"/>
      <c r="EG159" s="299"/>
      <c r="EH159" s="299"/>
      <c r="EI159" s="299"/>
      <c r="EJ159" s="299"/>
      <c r="EK159" s="299"/>
      <c r="EL159" s="299"/>
      <c r="EM159" s="299"/>
      <c r="EN159" s="299"/>
    </row>
    <row r="160" spans="12:144" x14ac:dyDescent="0.25">
      <c r="L160" s="299"/>
      <c r="M160" s="299"/>
      <c r="N160" s="299"/>
      <c r="O160" s="299"/>
      <c r="P160" s="299"/>
      <c r="Q160" s="299"/>
      <c r="R160" s="299"/>
      <c r="S160" s="299"/>
      <c r="T160" s="299"/>
      <c r="U160" s="299"/>
      <c r="V160" s="299"/>
      <c r="W160" s="299"/>
      <c r="X160" s="299"/>
      <c r="Y160" s="299"/>
      <c r="Z160" s="299"/>
      <c r="AA160" s="299"/>
      <c r="AB160" s="299"/>
      <c r="AC160" s="299"/>
      <c r="AD160" s="299"/>
      <c r="AE160" s="299"/>
      <c r="AF160" s="299"/>
      <c r="AG160" s="299"/>
      <c r="AH160" s="299"/>
      <c r="AI160" s="299"/>
      <c r="AJ160" s="299"/>
      <c r="AK160" s="299"/>
      <c r="AL160" s="299"/>
      <c r="AM160" s="299"/>
      <c r="AN160" s="299"/>
      <c r="AO160" s="299"/>
      <c r="AP160" s="299"/>
      <c r="AQ160" s="299"/>
      <c r="AR160" s="299"/>
      <c r="AS160" s="299"/>
      <c r="AT160" s="299"/>
      <c r="AU160" s="299"/>
      <c r="AV160" s="299"/>
      <c r="AW160" s="299"/>
      <c r="AX160" s="299"/>
      <c r="AY160" s="299"/>
      <c r="AZ160" s="299"/>
      <c r="BA160" s="299"/>
      <c r="BB160" s="299"/>
      <c r="BC160" s="299"/>
      <c r="BD160" s="299"/>
      <c r="BE160" s="299"/>
      <c r="BF160" s="299"/>
      <c r="BG160" s="299"/>
      <c r="BH160" s="299"/>
      <c r="BI160" s="299"/>
      <c r="BJ160" s="299"/>
      <c r="BK160" s="299"/>
      <c r="BL160" s="299"/>
      <c r="BM160" s="299"/>
      <c r="BN160" s="299"/>
      <c r="BO160" s="299"/>
      <c r="BP160" s="299"/>
      <c r="BQ160" s="299"/>
      <c r="BR160" s="299"/>
      <c r="BS160" s="299"/>
      <c r="BT160" s="299"/>
      <c r="BU160" s="299"/>
      <c r="BV160" s="299"/>
      <c r="BW160" s="299"/>
      <c r="BX160" s="299"/>
      <c r="BY160" s="299"/>
      <c r="BZ160" s="299"/>
      <c r="CA160" s="299"/>
      <c r="CB160" s="299"/>
      <c r="CC160" s="299"/>
      <c r="CD160" s="299"/>
      <c r="CE160" s="299"/>
      <c r="CF160" s="299"/>
      <c r="CG160" s="299"/>
      <c r="CH160" s="299"/>
      <c r="CI160" s="299"/>
      <c r="CJ160" s="299"/>
      <c r="CK160" s="299"/>
      <c r="CL160" s="299"/>
      <c r="CM160" s="299"/>
      <c r="CN160" s="299"/>
      <c r="CO160" s="299"/>
      <c r="CP160" s="299"/>
      <c r="CQ160" s="299"/>
      <c r="CR160" s="299"/>
      <c r="CS160" s="299"/>
      <c r="CT160" s="299"/>
      <c r="CU160" s="299"/>
      <c r="CV160" s="299"/>
      <c r="CW160" s="299"/>
      <c r="CX160" s="299"/>
      <c r="CY160" s="299"/>
      <c r="CZ160" s="299"/>
      <c r="DA160" s="299"/>
      <c r="DB160" s="299"/>
      <c r="DC160" s="299"/>
      <c r="DD160" s="299"/>
      <c r="DE160" s="299"/>
      <c r="DF160" s="299"/>
      <c r="DG160" s="299"/>
      <c r="DH160" s="299"/>
      <c r="DI160" s="299"/>
      <c r="DJ160" s="299"/>
      <c r="DK160" s="299"/>
      <c r="DL160" s="299"/>
      <c r="DM160" s="299"/>
      <c r="DN160" s="299"/>
      <c r="DO160" s="299"/>
      <c r="DP160" s="299"/>
      <c r="DQ160" s="299"/>
      <c r="DR160" s="299"/>
      <c r="DS160" s="299"/>
      <c r="DT160" s="299"/>
      <c r="DU160" s="299"/>
      <c r="DV160" s="299"/>
      <c r="DW160" s="299"/>
      <c r="DX160" s="299"/>
      <c r="DY160" s="299"/>
      <c r="DZ160" s="299"/>
      <c r="EA160" s="299"/>
      <c r="EB160" s="299"/>
      <c r="EC160" s="299"/>
      <c r="ED160" s="299"/>
      <c r="EE160" s="299"/>
      <c r="EF160" s="299"/>
      <c r="EG160" s="299"/>
      <c r="EH160" s="299"/>
      <c r="EI160" s="299"/>
      <c r="EJ160" s="299"/>
      <c r="EK160" s="299"/>
      <c r="EL160" s="299"/>
      <c r="EM160" s="299"/>
      <c r="EN160" s="299"/>
    </row>
    <row r="161" spans="12:144" x14ac:dyDescent="0.25">
      <c r="L161" s="299"/>
      <c r="M161" s="299"/>
      <c r="N161" s="299"/>
      <c r="O161" s="299"/>
      <c r="P161" s="299"/>
      <c r="Q161" s="299"/>
      <c r="R161" s="299"/>
      <c r="S161" s="299"/>
      <c r="T161" s="299"/>
      <c r="U161" s="299"/>
      <c r="V161" s="299"/>
      <c r="W161" s="299"/>
      <c r="X161" s="299"/>
      <c r="Y161" s="299"/>
      <c r="Z161" s="299"/>
      <c r="AA161" s="299"/>
      <c r="AB161" s="299"/>
      <c r="AC161" s="299"/>
      <c r="AD161" s="299"/>
      <c r="AE161" s="299"/>
      <c r="AF161" s="299"/>
      <c r="AG161" s="299"/>
      <c r="AH161" s="299"/>
      <c r="AI161" s="299"/>
      <c r="AJ161" s="299"/>
      <c r="AK161" s="299"/>
      <c r="AL161" s="299"/>
      <c r="AM161" s="299"/>
      <c r="AN161" s="299"/>
      <c r="AO161" s="299"/>
      <c r="AP161" s="299"/>
      <c r="AQ161" s="299"/>
      <c r="AR161" s="299"/>
      <c r="AS161" s="299"/>
      <c r="AT161" s="299"/>
      <c r="AU161" s="299"/>
      <c r="AV161" s="299"/>
      <c r="AW161" s="299"/>
      <c r="AX161" s="299"/>
      <c r="AY161" s="299"/>
      <c r="AZ161" s="299"/>
      <c r="BA161" s="299"/>
      <c r="BB161" s="299"/>
      <c r="BC161" s="299"/>
      <c r="BD161" s="299"/>
      <c r="BE161" s="299"/>
      <c r="BF161" s="299"/>
      <c r="BG161" s="299"/>
      <c r="BH161" s="299"/>
      <c r="BI161" s="299"/>
      <c r="BJ161" s="299"/>
      <c r="BK161" s="299"/>
      <c r="BL161" s="299"/>
      <c r="BM161" s="299"/>
      <c r="BN161" s="299"/>
      <c r="BO161" s="299"/>
      <c r="BP161" s="299"/>
      <c r="BQ161" s="299"/>
      <c r="BR161" s="299"/>
      <c r="BS161" s="299"/>
      <c r="BT161" s="299"/>
      <c r="BU161" s="299"/>
      <c r="BV161" s="299"/>
      <c r="BW161" s="299"/>
      <c r="BX161" s="299"/>
      <c r="BY161" s="299"/>
      <c r="BZ161" s="299"/>
      <c r="CA161" s="299"/>
      <c r="CB161" s="299"/>
      <c r="CC161" s="299"/>
      <c r="CD161" s="299"/>
      <c r="CE161" s="299"/>
      <c r="CF161" s="299"/>
      <c r="CG161" s="299"/>
      <c r="CH161" s="299"/>
      <c r="CI161" s="299"/>
      <c r="CJ161" s="299"/>
      <c r="CK161" s="299"/>
      <c r="CL161" s="299"/>
      <c r="CM161" s="299"/>
      <c r="CN161" s="299"/>
      <c r="CO161" s="299"/>
      <c r="CP161" s="299"/>
      <c r="CQ161" s="299"/>
      <c r="CR161" s="299"/>
      <c r="CS161" s="299"/>
      <c r="CT161" s="299"/>
      <c r="CU161" s="299"/>
      <c r="CV161" s="299"/>
      <c r="CW161" s="299"/>
      <c r="CX161" s="299"/>
      <c r="CY161" s="299"/>
      <c r="CZ161" s="299"/>
      <c r="DA161" s="299"/>
      <c r="DB161" s="299"/>
      <c r="DC161" s="299"/>
      <c r="DD161" s="299"/>
      <c r="DE161" s="299"/>
      <c r="DF161" s="299"/>
      <c r="DG161" s="299"/>
      <c r="DH161" s="299"/>
      <c r="DI161" s="299"/>
      <c r="DJ161" s="299"/>
      <c r="DK161" s="299"/>
      <c r="DL161" s="299"/>
      <c r="DM161" s="299"/>
      <c r="DN161" s="299"/>
      <c r="DO161" s="299"/>
      <c r="DP161" s="299"/>
      <c r="DQ161" s="299"/>
      <c r="DR161" s="299"/>
      <c r="DS161" s="299"/>
      <c r="DT161" s="299"/>
      <c r="DU161" s="299"/>
      <c r="DV161" s="299"/>
      <c r="DW161" s="299"/>
      <c r="DX161" s="299"/>
      <c r="DY161" s="299"/>
      <c r="DZ161" s="299"/>
      <c r="EA161" s="299"/>
      <c r="EB161" s="299"/>
      <c r="EC161" s="299"/>
      <c r="ED161" s="299"/>
      <c r="EE161" s="299"/>
      <c r="EF161" s="299"/>
      <c r="EG161" s="299"/>
      <c r="EH161" s="299"/>
      <c r="EI161" s="299"/>
      <c r="EJ161" s="299"/>
      <c r="EK161" s="299"/>
      <c r="EL161" s="299"/>
      <c r="EM161" s="299"/>
      <c r="EN161" s="299"/>
    </row>
    <row r="162" spans="12:144" x14ac:dyDescent="0.25">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299"/>
      <c r="BR162" s="299"/>
      <c r="BS162" s="299"/>
      <c r="BT162" s="299"/>
      <c r="BU162" s="299"/>
      <c r="BV162" s="299"/>
      <c r="BW162" s="299"/>
      <c r="BX162" s="299"/>
      <c r="BY162" s="299"/>
      <c r="BZ162" s="299"/>
      <c r="CA162" s="299"/>
      <c r="CB162" s="299"/>
      <c r="CC162" s="299"/>
      <c r="CD162" s="299"/>
      <c r="CE162" s="299"/>
      <c r="CF162" s="299"/>
      <c r="CG162" s="299"/>
      <c r="CH162" s="299"/>
      <c r="CI162" s="299"/>
      <c r="CJ162" s="299"/>
      <c r="CK162" s="299"/>
      <c r="CL162" s="299"/>
      <c r="CM162" s="299"/>
      <c r="CN162" s="299"/>
      <c r="CO162" s="299"/>
      <c r="CP162" s="299"/>
      <c r="CQ162" s="299"/>
      <c r="CR162" s="299"/>
      <c r="CS162" s="299"/>
      <c r="CT162" s="299"/>
      <c r="CU162" s="299"/>
      <c r="CV162" s="299"/>
      <c r="CW162" s="299"/>
      <c r="CX162" s="299"/>
      <c r="CY162" s="299"/>
      <c r="CZ162" s="299"/>
      <c r="DA162" s="299"/>
      <c r="DB162" s="299"/>
      <c r="DC162" s="299"/>
      <c r="DD162" s="299"/>
      <c r="DE162" s="299"/>
      <c r="DF162" s="299"/>
      <c r="DG162" s="299"/>
      <c r="DH162" s="299"/>
      <c r="DI162" s="299"/>
      <c r="DJ162" s="299"/>
      <c r="DK162" s="299"/>
      <c r="DL162" s="299"/>
      <c r="DM162" s="299"/>
      <c r="DN162" s="299"/>
      <c r="DO162" s="299"/>
      <c r="DP162" s="299"/>
      <c r="DQ162" s="299"/>
      <c r="DR162" s="299"/>
      <c r="DS162" s="299"/>
      <c r="DT162" s="299"/>
      <c r="DU162" s="299"/>
      <c r="DV162" s="299"/>
      <c r="DW162" s="299"/>
      <c r="DX162" s="299"/>
      <c r="DY162" s="299"/>
      <c r="DZ162" s="299"/>
      <c r="EA162" s="299"/>
      <c r="EB162" s="299"/>
      <c r="EC162" s="299"/>
      <c r="ED162" s="299"/>
      <c r="EE162" s="299"/>
      <c r="EF162" s="299"/>
      <c r="EG162" s="299"/>
      <c r="EH162" s="299"/>
      <c r="EI162" s="299"/>
      <c r="EJ162" s="299"/>
      <c r="EK162" s="299"/>
      <c r="EL162" s="299"/>
      <c r="EM162" s="299"/>
      <c r="EN162" s="299"/>
    </row>
    <row r="163" spans="12:144" x14ac:dyDescent="0.25">
      <c r="L163" s="299"/>
      <c r="M163" s="299"/>
      <c r="N163" s="299"/>
      <c r="O163" s="299"/>
      <c r="P163" s="299"/>
      <c r="Q163" s="299"/>
      <c r="R163" s="299"/>
      <c r="S163" s="299"/>
      <c r="T163" s="299"/>
      <c r="U163" s="299"/>
      <c r="V163" s="299"/>
      <c r="W163" s="299"/>
      <c r="X163" s="299"/>
      <c r="Y163" s="299"/>
      <c r="Z163" s="299"/>
      <c r="AA163" s="299"/>
      <c r="AB163" s="299"/>
      <c r="AC163" s="299"/>
      <c r="AD163" s="299"/>
      <c r="AE163" s="299"/>
      <c r="AF163" s="299"/>
      <c r="AG163" s="299"/>
      <c r="AH163" s="299"/>
      <c r="AI163" s="299"/>
      <c r="AJ163" s="299"/>
      <c r="AK163" s="299"/>
      <c r="AL163" s="299"/>
      <c r="AM163" s="299"/>
      <c r="AN163" s="299"/>
      <c r="AO163" s="299"/>
      <c r="AP163" s="299"/>
      <c r="AQ163" s="299"/>
      <c r="AR163" s="299"/>
      <c r="AS163" s="299"/>
      <c r="AT163" s="299"/>
      <c r="AU163" s="299"/>
      <c r="AV163" s="299"/>
      <c r="AW163" s="299"/>
      <c r="AX163" s="299"/>
      <c r="AY163" s="299"/>
      <c r="AZ163" s="299"/>
      <c r="BA163" s="299"/>
      <c r="BB163" s="299"/>
      <c r="BC163" s="299"/>
      <c r="BD163" s="299"/>
      <c r="BE163" s="299"/>
      <c r="BF163" s="299"/>
      <c r="BG163" s="299"/>
      <c r="BH163" s="299"/>
      <c r="BI163" s="299"/>
      <c r="BJ163" s="299"/>
      <c r="BK163" s="299"/>
      <c r="BL163" s="299"/>
      <c r="BM163" s="299"/>
      <c r="BN163" s="299"/>
      <c r="BO163" s="299"/>
      <c r="BP163" s="299"/>
      <c r="BQ163" s="299"/>
      <c r="BR163" s="299"/>
      <c r="BS163" s="299"/>
      <c r="BT163" s="299"/>
      <c r="BU163" s="299"/>
      <c r="BV163" s="299"/>
      <c r="BW163" s="299"/>
      <c r="BX163" s="299"/>
      <c r="BY163" s="299"/>
      <c r="BZ163" s="299"/>
      <c r="CA163" s="299"/>
      <c r="CB163" s="299"/>
      <c r="CC163" s="299"/>
      <c r="CD163" s="299"/>
      <c r="CE163" s="299"/>
      <c r="CF163" s="299"/>
      <c r="CG163" s="299"/>
      <c r="CH163" s="299"/>
      <c r="CI163" s="299"/>
      <c r="CJ163" s="299"/>
      <c r="CK163" s="299"/>
      <c r="CL163" s="299"/>
      <c r="CM163" s="299"/>
      <c r="CN163" s="299"/>
      <c r="CO163" s="299"/>
      <c r="CP163" s="299"/>
      <c r="CQ163" s="299"/>
      <c r="CR163" s="299"/>
      <c r="CS163" s="299"/>
      <c r="CT163" s="299"/>
      <c r="CU163" s="299"/>
      <c r="CV163" s="299"/>
      <c r="CW163" s="299"/>
      <c r="CX163" s="299"/>
      <c r="CY163" s="299"/>
      <c r="CZ163" s="299"/>
      <c r="DA163" s="299"/>
      <c r="DB163" s="299"/>
      <c r="DC163" s="299"/>
      <c r="DD163" s="299"/>
      <c r="DE163" s="299"/>
      <c r="DF163" s="299"/>
      <c r="DG163" s="299"/>
      <c r="DH163" s="299"/>
      <c r="DI163" s="299"/>
      <c r="DJ163" s="299"/>
      <c r="DK163" s="299"/>
      <c r="DL163" s="299"/>
      <c r="DM163" s="299"/>
      <c r="DN163" s="299"/>
      <c r="DO163" s="299"/>
      <c r="DP163" s="299"/>
      <c r="DQ163" s="299"/>
      <c r="DR163" s="299"/>
      <c r="DS163" s="299"/>
      <c r="DT163" s="299"/>
      <c r="DU163" s="299"/>
      <c r="DV163" s="299"/>
      <c r="DW163" s="299"/>
      <c r="DX163" s="299"/>
      <c r="DY163" s="299"/>
      <c r="DZ163" s="299"/>
      <c r="EA163" s="299"/>
      <c r="EB163" s="299"/>
      <c r="EC163" s="299"/>
      <c r="ED163" s="299"/>
      <c r="EE163" s="299"/>
      <c r="EF163" s="299"/>
      <c r="EG163" s="299"/>
      <c r="EH163" s="299"/>
      <c r="EI163" s="299"/>
      <c r="EJ163" s="299"/>
      <c r="EK163" s="299"/>
      <c r="EL163" s="299"/>
      <c r="EM163" s="299"/>
      <c r="EN163" s="299"/>
    </row>
    <row r="164" spans="12:144" x14ac:dyDescent="0.25">
      <c r="L164" s="299"/>
      <c r="M164" s="299"/>
      <c r="N164" s="299"/>
      <c r="O164" s="299"/>
      <c r="P164" s="299"/>
      <c r="Q164" s="299"/>
      <c r="R164" s="299"/>
      <c r="S164" s="299"/>
      <c r="T164" s="299"/>
      <c r="U164" s="299"/>
      <c r="V164" s="299"/>
      <c r="W164" s="299"/>
      <c r="X164" s="299"/>
      <c r="Y164" s="299"/>
      <c r="Z164" s="299"/>
      <c r="AA164" s="299"/>
      <c r="AB164" s="299"/>
      <c r="AC164" s="299"/>
      <c r="AD164" s="299"/>
      <c r="AE164" s="299"/>
      <c r="AF164" s="299"/>
      <c r="AG164" s="299"/>
      <c r="AH164" s="299"/>
      <c r="AI164" s="299"/>
      <c r="AJ164" s="299"/>
      <c r="AK164" s="299"/>
      <c r="AL164" s="299"/>
      <c r="AM164" s="299"/>
      <c r="AN164" s="299"/>
      <c r="AO164" s="299"/>
      <c r="AP164" s="299"/>
      <c r="AQ164" s="299"/>
      <c r="AR164" s="299"/>
      <c r="AS164" s="299"/>
      <c r="AT164" s="299"/>
      <c r="AU164" s="299"/>
      <c r="AV164" s="299"/>
      <c r="AW164" s="299"/>
      <c r="AX164" s="299"/>
      <c r="AY164" s="299"/>
      <c r="AZ164" s="299"/>
      <c r="BA164" s="299"/>
      <c r="BB164" s="299"/>
      <c r="BC164" s="299"/>
      <c r="BD164" s="299"/>
      <c r="BE164" s="299"/>
      <c r="BF164" s="299"/>
      <c r="BG164" s="299"/>
      <c r="BH164" s="299"/>
      <c r="BI164" s="299"/>
      <c r="BJ164" s="299"/>
      <c r="BK164" s="299"/>
      <c r="BL164" s="299"/>
      <c r="BM164" s="299"/>
      <c r="BN164" s="299"/>
      <c r="BO164" s="299"/>
      <c r="BP164" s="299"/>
      <c r="BQ164" s="299"/>
      <c r="BR164" s="299"/>
      <c r="BS164" s="299"/>
      <c r="BT164" s="299"/>
      <c r="BU164" s="299"/>
      <c r="BV164" s="299"/>
      <c r="BW164" s="299"/>
      <c r="BX164" s="299"/>
      <c r="BY164" s="299"/>
      <c r="BZ164" s="299"/>
      <c r="CA164" s="299"/>
      <c r="CB164" s="299"/>
      <c r="CC164" s="299"/>
      <c r="CD164" s="299"/>
      <c r="CE164" s="299"/>
      <c r="CF164" s="299"/>
      <c r="CG164" s="299"/>
      <c r="CH164" s="299"/>
      <c r="CI164" s="299"/>
      <c r="CJ164" s="299"/>
      <c r="CK164" s="299"/>
      <c r="CL164" s="299"/>
      <c r="CM164" s="299"/>
      <c r="CN164" s="299"/>
      <c r="CO164" s="299"/>
      <c r="CP164" s="299"/>
      <c r="CQ164" s="299"/>
      <c r="CR164" s="299"/>
      <c r="CS164" s="299"/>
      <c r="CT164" s="299"/>
      <c r="CU164" s="299"/>
      <c r="CV164" s="299"/>
      <c r="CW164" s="299"/>
      <c r="CX164" s="299"/>
      <c r="CY164" s="299"/>
      <c r="CZ164" s="299"/>
      <c r="DA164" s="299"/>
      <c r="DB164" s="299"/>
      <c r="DC164" s="299"/>
      <c r="DD164" s="299"/>
      <c r="DE164" s="299"/>
      <c r="DF164" s="299"/>
      <c r="DG164" s="299"/>
      <c r="DH164" s="299"/>
      <c r="DI164" s="299"/>
      <c r="DJ164" s="299"/>
      <c r="DK164" s="299"/>
      <c r="DL164" s="299"/>
      <c r="DM164" s="299"/>
      <c r="DN164" s="299"/>
      <c r="DO164" s="299"/>
      <c r="DP164" s="299"/>
      <c r="DQ164" s="299"/>
      <c r="DR164" s="299"/>
      <c r="DS164" s="299"/>
      <c r="DT164" s="299"/>
      <c r="DU164" s="299"/>
      <c r="DV164" s="299"/>
      <c r="DW164" s="299"/>
      <c r="DX164" s="299"/>
      <c r="DY164" s="299"/>
      <c r="DZ164" s="299"/>
      <c r="EA164" s="299"/>
      <c r="EB164" s="299"/>
      <c r="EC164" s="299"/>
      <c r="ED164" s="299"/>
      <c r="EE164" s="299"/>
      <c r="EF164" s="299"/>
      <c r="EG164" s="299"/>
      <c r="EH164" s="299"/>
      <c r="EI164" s="299"/>
      <c r="EJ164" s="299"/>
      <c r="EK164" s="299"/>
      <c r="EL164" s="299"/>
      <c r="EM164" s="299"/>
      <c r="EN164" s="299"/>
    </row>
    <row r="165" spans="12:144" x14ac:dyDescent="0.25">
      <c r="L165" s="299"/>
      <c r="M165" s="299"/>
      <c r="N165" s="299"/>
      <c r="O165" s="299"/>
      <c r="P165" s="299"/>
      <c r="Q165" s="299"/>
      <c r="R165" s="299"/>
      <c r="S165" s="299"/>
      <c r="T165" s="299"/>
      <c r="U165" s="299"/>
      <c r="V165" s="299"/>
      <c r="W165" s="299"/>
      <c r="X165" s="299"/>
      <c r="Y165" s="299"/>
      <c r="Z165" s="299"/>
      <c r="AA165" s="299"/>
      <c r="AB165" s="299"/>
      <c r="AC165" s="299"/>
      <c r="AD165" s="299"/>
      <c r="AE165" s="299"/>
      <c r="AF165" s="299"/>
      <c r="AG165" s="299"/>
      <c r="AH165" s="299"/>
      <c r="AI165" s="299"/>
      <c r="AJ165" s="299"/>
      <c r="AK165" s="299"/>
      <c r="AL165" s="299"/>
      <c r="AM165" s="299"/>
      <c r="AN165" s="299"/>
      <c r="AO165" s="299"/>
      <c r="AP165" s="299"/>
      <c r="AQ165" s="299"/>
      <c r="AR165" s="299"/>
      <c r="AS165" s="299"/>
      <c r="AT165" s="299"/>
      <c r="AU165" s="299"/>
      <c r="AV165" s="299"/>
      <c r="AW165" s="299"/>
      <c r="AX165" s="299"/>
      <c r="AY165" s="299"/>
      <c r="AZ165" s="299"/>
      <c r="BA165" s="299"/>
      <c r="BB165" s="299"/>
      <c r="BC165" s="299"/>
      <c r="BD165" s="299"/>
      <c r="BE165" s="299"/>
      <c r="BF165" s="299"/>
      <c r="BG165" s="299"/>
      <c r="BH165" s="299"/>
      <c r="BI165" s="299"/>
      <c r="BJ165" s="299"/>
      <c r="BK165" s="299"/>
      <c r="BL165" s="299"/>
      <c r="BM165" s="299"/>
      <c r="BN165" s="299"/>
      <c r="BO165" s="299"/>
      <c r="BP165" s="299"/>
      <c r="BQ165" s="299"/>
      <c r="BR165" s="299"/>
      <c r="BS165" s="299"/>
      <c r="BT165" s="299"/>
      <c r="BU165" s="299"/>
      <c r="BV165" s="299"/>
      <c r="BW165" s="299"/>
      <c r="BX165" s="299"/>
      <c r="BY165" s="299"/>
      <c r="BZ165" s="299"/>
      <c r="CA165" s="299"/>
      <c r="CB165" s="299"/>
      <c r="CC165" s="299"/>
      <c r="CD165" s="299"/>
      <c r="CE165" s="299"/>
      <c r="CF165" s="299"/>
      <c r="CG165" s="299"/>
      <c r="CH165" s="299"/>
      <c r="CI165" s="299"/>
      <c r="CJ165" s="299"/>
      <c r="CK165" s="299"/>
      <c r="CL165" s="299"/>
      <c r="CM165" s="299"/>
      <c r="CN165" s="299"/>
      <c r="CO165" s="299"/>
      <c r="CP165" s="299"/>
      <c r="CQ165" s="299"/>
      <c r="CR165" s="299"/>
      <c r="CS165" s="299"/>
      <c r="CT165" s="299"/>
      <c r="CU165" s="299"/>
      <c r="CV165" s="299"/>
      <c r="CW165" s="299"/>
      <c r="CX165" s="299"/>
      <c r="CY165" s="299"/>
      <c r="CZ165" s="299"/>
      <c r="DA165" s="299"/>
      <c r="DB165" s="299"/>
      <c r="DC165" s="299"/>
      <c r="DD165" s="299"/>
      <c r="DE165" s="299"/>
      <c r="DF165" s="299"/>
      <c r="DG165" s="299"/>
      <c r="DH165" s="299"/>
      <c r="DI165" s="299"/>
      <c r="DJ165" s="299"/>
      <c r="DK165" s="299"/>
      <c r="DL165" s="299"/>
      <c r="DM165" s="299"/>
      <c r="DN165" s="299"/>
      <c r="DO165" s="299"/>
      <c r="DP165" s="299"/>
      <c r="DQ165" s="299"/>
      <c r="DR165" s="299"/>
      <c r="DS165" s="299"/>
      <c r="DT165" s="299"/>
      <c r="DU165" s="299"/>
      <c r="DV165" s="299"/>
      <c r="DW165" s="299"/>
      <c r="DX165" s="299"/>
      <c r="DY165" s="299"/>
      <c r="DZ165" s="299"/>
      <c r="EA165" s="299"/>
      <c r="EB165" s="299"/>
      <c r="EC165" s="299"/>
      <c r="ED165" s="299"/>
      <c r="EE165" s="299"/>
      <c r="EF165" s="299"/>
      <c r="EG165" s="299"/>
      <c r="EH165" s="299"/>
      <c r="EI165" s="299"/>
      <c r="EJ165" s="299"/>
      <c r="EK165" s="299"/>
      <c r="EL165" s="299"/>
      <c r="EM165" s="299"/>
      <c r="EN165" s="299"/>
    </row>
    <row r="166" spans="12:144" x14ac:dyDescent="0.25">
      <c r="L166" s="299"/>
      <c r="M166" s="299"/>
      <c r="N166" s="299"/>
      <c r="O166" s="299"/>
      <c r="P166" s="299"/>
      <c r="Q166" s="299"/>
      <c r="R166" s="299"/>
      <c r="S166" s="299"/>
      <c r="T166" s="299"/>
      <c r="U166" s="299"/>
      <c r="V166" s="299"/>
      <c r="W166" s="299"/>
      <c r="X166" s="299"/>
      <c r="Y166" s="299"/>
      <c r="Z166" s="299"/>
      <c r="AA166" s="299"/>
      <c r="AB166" s="299"/>
      <c r="AC166" s="299"/>
      <c r="AD166" s="299"/>
      <c r="AE166" s="299"/>
      <c r="AF166" s="299"/>
      <c r="AG166" s="299"/>
      <c r="AH166" s="299"/>
      <c r="AI166" s="299"/>
      <c r="AJ166" s="299"/>
      <c r="AK166" s="299"/>
      <c r="AL166" s="299"/>
      <c r="AM166" s="299"/>
      <c r="AN166" s="299"/>
      <c r="AO166" s="299"/>
      <c r="AP166" s="299"/>
      <c r="AQ166" s="299"/>
      <c r="AR166" s="299"/>
      <c r="AS166" s="299"/>
      <c r="AT166" s="299"/>
      <c r="AU166" s="299"/>
      <c r="AV166" s="299"/>
      <c r="AW166" s="299"/>
      <c r="AX166" s="299"/>
      <c r="AY166" s="299"/>
      <c r="AZ166" s="299"/>
      <c r="BA166" s="299"/>
      <c r="BB166" s="299"/>
      <c r="BC166" s="299"/>
      <c r="BD166" s="299"/>
      <c r="BE166" s="299"/>
      <c r="BF166" s="299"/>
      <c r="BG166" s="299"/>
      <c r="BH166" s="299"/>
      <c r="BI166" s="299"/>
      <c r="BJ166" s="299"/>
      <c r="BK166" s="299"/>
      <c r="BL166" s="299"/>
      <c r="BM166" s="299"/>
      <c r="BN166" s="299"/>
      <c r="BO166" s="299"/>
      <c r="BP166" s="299"/>
      <c r="BQ166" s="299"/>
      <c r="BR166" s="299"/>
      <c r="BS166" s="299"/>
      <c r="BT166" s="299"/>
      <c r="BU166" s="299"/>
      <c r="BV166" s="299"/>
      <c r="BW166" s="299"/>
      <c r="BX166" s="299"/>
      <c r="BY166" s="299"/>
      <c r="BZ166" s="299"/>
      <c r="CA166" s="299"/>
      <c r="CB166" s="299"/>
      <c r="CC166" s="299"/>
      <c r="CD166" s="299"/>
      <c r="CE166" s="299"/>
      <c r="CF166" s="299"/>
      <c r="CG166" s="299"/>
      <c r="CH166" s="299"/>
      <c r="CI166" s="299"/>
      <c r="CJ166" s="299"/>
      <c r="CK166" s="299"/>
      <c r="CL166" s="299"/>
      <c r="CM166" s="299"/>
      <c r="CN166" s="299"/>
      <c r="CO166" s="299"/>
      <c r="CP166" s="299"/>
      <c r="CQ166" s="299"/>
      <c r="CR166" s="299"/>
      <c r="CS166" s="299"/>
      <c r="CT166" s="299"/>
      <c r="CU166" s="299"/>
      <c r="CV166" s="299"/>
      <c r="CW166" s="299"/>
      <c r="CX166" s="299"/>
      <c r="CY166" s="299"/>
      <c r="CZ166" s="299"/>
      <c r="DA166" s="299"/>
      <c r="DB166" s="299"/>
      <c r="DC166" s="299"/>
      <c r="DD166" s="299"/>
      <c r="DE166" s="299"/>
      <c r="DF166" s="299"/>
      <c r="DG166" s="299"/>
      <c r="DH166" s="299"/>
      <c r="DI166" s="299"/>
      <c r="DJ166" s="299"/>
      <c r="DK166" s="299"/>
      <c r="DL166" s="299"/>
      <c r="DM166" s="299"/>
      <c r="DN166" s="299"/>
      <c r="DO166" s="299"/>
      <c r="DP166" s="299"/>
      <c r="DQ166" s="299"/>
      <c r="DR166" s="299"/>
      <c r="DS166" s="299"/>
      <c r="DT166" s="299"/>
      <c r="DU166" s="299"/>
      <c r="DV166" s="299"/>
      <c r="DW166" s="299"/>
      <c r="DX166" s="299"/>
      <c r="DY166" s="299"/>
      <c r="DZ166" s="299"/>
      <c r="EA166" s="299"/>
      <c r="EB166" s="299"/>
      <c r="EC166" s="299"/>
      <c r="ED166" s="299"/>
      <c r="EE166" s="299"/>
      <c r="EF166" s="299"/>
      <c r="EG166" s="299"/>
      <c r="EH166" s="299"/>
      <c r="EI166" s="299"/>
      <c r="EJ166" s="299"/>
      <c r="EK166" s="299"/>
      <c r="EL166" s="299"/>
      <c r="EM166" s="299"/>
      <c r="EN166" s="299"/>
    </row>
    <row r="167" spans="12:144" x14ac:dyDescent="0.25">
      <c r="L167" s="299"/>
      <c r="M167" s="299"/>
      <c r="N167" s="299"/>
      <c r="O167" s="299"/>
      <c r="P167" s="299"/>
      <c r="Q167" s="299"/>
      <c r="R167" s="299"/>
      <c r="S167" s="299"/>
      <c r="T167" s="299"/>
      <c r="U167" s="299"/>
      <c r="V167" s="299"/>
      <c r="W167" s="299"/>
      <c r="X167" s="299"/>
      <c r="Y167" s="299"/>
      <c r="Z167" s="299"/>
      <c r="AA167" s="299"/>
      <c r="AB167" s="299"/>
      <c r="AC167" s="299"/>
      <c r="AD167" s="299"/>
      <c r="AE167" s="299"/>
      <c r="AF167" s="299"/>
      <c r="AG167" s="299"/>
      <c r="AH167" s="299"/>
      <c r="AI167" s="299"/>
      <c r="AJ167" s="299"/>
      <c r="AK167" s="299"/>
      <c r="AL167" s="299"/>
      <c r="AM167" s="299"/>
      <c r="AN167" s="299"/>
      <c r="AO167" s="299"/>
      <c r="AP167" s="299"/>
      <c r="AQ167" s="299"/>
      <c r="AR167" s="299"/>
      <c r="AS167" s="299"/>
      <c r="AT167" s="299"/>
      <c r="AU167" s="299"/>
      <c r="AV167" s="299"/>
      <c r="AW167" s="299"/>
      <c r="AX167" s="299"/>
      <c r="AY167" s="299"/>
      <c r="AZ167" s="299"/>
      <c r="BA167" s="299"/>
      <c r="BB167" s="299"/>
      <c r="BC167" s="299"/>
      <c r="BD167" s="299"/>
      <c r="BE167" s="299"/>
      <c r="BF167" s="299"/>
      <c r="BG167" s="299"/>
      <c r="BH167" s="299"/>
      <c r="BI167" s="299"/>
      <c r="BJ167" s="299"/>
      <c r="BK167" s="299"/>
      <c r="BL167" s="299"/>
      <c r="BM167" s="299"/>
      <c r="BN167" s="299"/>
      <c r="BO167" s="299"/>
      <c r="BP167" s="299"/>
      <c r="BQ167" s="299"/>
      <c r="BR167" s="299"/>
      <c r="BS167" s="299"/>
      <c r="BT167" s="299"/>
      <c r="BU167" s="299"/>
      <c r="BV167" s="299"/>
      <c r="BW167" s="299"/>
      <c r="BX167" s="299"/>
      <c r="BY167" s="299"/>
      <c r="BZ167" s="299"/>
      <c r="CA167" s="299"/>
      <c r="CB167" s="299"/>
      <c r="CC167" s="299"/>
      <c r="CD167" s="299"/>
      <c r="CE167" s="299"/>
      <c r="CF167" s="299"/>
      <c r="CG167" s="299"/>
      <c r="CH167" s="299"/>
      <c r="CI167" s="299"/>
      <c r="CJ167" s="299"/>
      <c r="CK167" s="299"/>
      <c r="CL167" s="299"/>
      <c r="CM167" s="299"/>
      <c r="CN167" s="299"/>
      <c r="CO167" s="299"/>
      <c r="CP167" s="299"/>
      <c r="CQ167" s="299"/>
      <c r="CR167" s="299"/>
      <c r="CS167" s="299"/>
      <c r="CT167" s="299"/>
      <c r="CU167" s="299"/>
      <c r="CV167" s="299"/>
      <c r="CW167" s="299"/>
      <c r="CX167" s="299"/>
      <c r="CY167" s="299"/>
      <c r="CZ167" s="299"/>
      <c r="DA167" s="299"/>
      <c r="DB167" s="299"/>
      <c r="DC167" s="299"/>
      <c r="DD167" s="299"/>
      <c r="DE167" s="299"/>
      <c r="DF167" s="299"/>
      <c r="DG167" s="299"/>
      <c r="DH167" s="299"/>
      <c r="DI167" s="299"/>
      <c r="DJ167" s="299"/>
      <c r="DK167" s="299"/>
      <c r="DL167" s="299"/>
      <c r="DM167" s="299"/>
      <c r="DN167" s="299"/>
      <c r="DO167" s="299"/>
      <c r="DP167" s="299"/>
      <c r="DQ167" s="299"/>
      <c r="DR167" s="299"/>
      <c r="DS167" s="299"/>
      <c r="DT167" s="299"/>
      <c r="DU167" s="299"/>
      <c r="DV167" s="299"/>
      <c r="DW167" s="299"/>
      <c r="DX167" s="299"/>
      <c r="DY167" s="299"/>
      <c r="DZ167" s="299"/>
      <c r="EA167" s="299"/>
      <c r="EB167" s="299"/>
      <c r="EC167" s="299"/>
      <c r="ED167" s="299"/>
      <c r="EE167" s="299"/>
      <c r="EF167" s="299"/>
      <c r="EG167" s="299"/>
      <c r="EH167" s="299"/>
      <c r="EI167" s="299"/>
      <c r="EJ167" s="299"/>
      <c r="EK167" s="299"/>
      <c r="EL167" s="299"/>
      <c r="EM167" s="299"/>
      <c r="EN167" s="299"/>
    </row>
    <row r="168" spans="12:144" x14ac:dyDescent="0.25">
      <c r="L168" s="299"/>
      <c r="M168" s="299"/>
      <c r="N168" s="299"/>
      <c r="O168" s="299"/>
      <c r="P168" s="299"/>
      <c r="Q168" s="299"/>
      <c r="R168" s="299"/>
      <c r="S168" s="299"/>
      <c r="T168" s="299"/>
      <c r="U168" s="299"/>
      <c r="V168" s="299"/>
      <c r="W168" s="299"/>
      <c r="X168" s="299"/>
      <c r="Y168" s="299"/>
      <c r="Z168" s="299"/>
      <c r="AA168" s="299"/>
      <c r="AB168" s="299"/>
      <c r="AC168" s="299"/>
      <c r="AD168" s="299"/>
      <c r="AE168" s="299"/>
      <c r="AF168" s="299"/>
      <c r="AG168" s="299"/>
      <c r="AH168" s="299"/>
      <c r="AI168" s="299"/>
      <c r="AJ168" s="299"/>
      <c r="AK168" s="299"/>
      <c r="AL168" s="299"/>
      <c r="AM168" s="299"/>
      <c r="AN168" s="299"/>
      <c r="AO168" s="299"/>
      <c r="AP168" s="299"/>
      <c r="AQ168" s="299"/>
      <c r="AR168" s="299"/>
      <c r="AS168" s="299"/>
      <c r="AT168" s="299"/>
      <c r="AU168" s="299"/>
      <c r="AV168" s="299"/>
      <c r="AW168" s="299"/>
      <c r="AX168" s="299"/>
      <c r="AY168" s="299"/>
      <c r="AZ168" s="299"/>
      <c r="BA168" s="299"/>
      <c r="BB168" s="299"/>
      <c r="BC168" s="299"/>
      <c r="BD168" s="299"/>
      <c r="BE168" s="299"/>
      <c r="BF168" s="299"/>
      <c r="BG168" s="299"/>
      <c r="BH168" s="299"/>
      <c r="BI168" s="299"/>
      <c r="BJ168" s="299"/>
      <c r="BK168" s="299"/>
      <c r="BL168" s="299"/>
      <c r="BM168" s="299"/>
      <c r="BN168" s="299"/>
      <c r="BO168" s="299"/>
      <c r="BP168" s="299"/>
      <c r="BQ168" s="299"/>
      <c r="BR168" s="299"/>
      <c r="BS168" s="299"/>
      <c r="BT168" s="299"/>
      <c r="BU168" s="299"/>
      <c r="BV168" s="299"/>
      <c r="BW168" s="299"/>
      <c r="BX168" s="299"/>
      <c r="BY168" s="299"/>
      <c r="BZ168" s="299"/>
      <c r="CA168" s="299"/>
      <c r="CB168" s="299"/>
      <c r="CC168" s="299"/>
      <c r="CD168" s="299"/>
      <c r="CE168" s="299"/>
      <c r="CF168" s="299"/>
      <c r="CG168" s="299"/>
      <c r="CH168" s="299"/>
      <c r="CI168" s="299"/>
      <c r="CJ168" s="299"/>
      <c r="CK168" s="299"/>
      <c r="CL168" s="299"/>
      <c r="CM168" s="299"/>
      <c r="CN168" s="299"/>
      <c r="CO168" s="299"/>
      <c r="CP168" s="299"/>
      <c r="CQ168" s="299"/>
      <c r="CR168" s="299"/>
      <c r="CS168" s="299"/>
      <c r="CT168" s="299"/>
      <c r="CU168" s="299"/>
      <c r="CV168" s="299"/>
      <c r="CW168" s="299"/>
      <c r="CX168" s="299"/>
      <c r="CY168" s="299"/>
      <c r="CZ168" s="299"/>
      <c r="DA168" s="299"/>
      <c r="DB168" s="299"/>
      <c r="DC168" s="299"/>
      <c r="DD168" s="299"/>
      <c r="DE168" s="299"/>
      <c r="DF168" s="299"/>
      <c r="DG168" s="299"/>
      <c r="DH168" s="299"/>
      <c r="DI168" s="299"/>
      <c r="DJ168" s="299"/>
      <c r="DK168" s="299"/>
      <c r="DL168" s="299"/>
      <c r="DM168" s="299"/>
      <c r="DN168" s="299"/>
      <c r="DO168" s="299"/>
      <c r="DP168" s="299"/>
      <c r="DQ168" s="299"/>
      <c r="DR168" s="299"/>
      <c r="DS168" s="299"/>
      <c r="DT168" s="299"/>
      <c r="DU168" s="299"/>
      <c r="DV168" s="299"/>
      <c r="DW168" s="299"/>
      <c r="DX168" s="299"/>
      <c r="DY168" s="299"/>
      <c r="DZ168" s="299"/>
      <c r="EA168" s="299"/>
      <c r="EB168" s="299"/>
      <c r="EC168" s="299"/>
      <c r="ED168" s="299"/>
      <c r="EE168" s="299"/>
      <c r="EF168" s="299"/>
      <c r="EG168" s="299"/>
      <c r="EH168" s="299"/>
      <c r="EI168" s="299"/>
      <c r="EJ168" s="299"/>
      <c r="EK168" s="299"/>
      <c r="EL168" s="299"/>
      <c r="EM168" s="299"/>
      <c r="EN168" s="299"/>
    </row>
    <row r="169" spans="12:144" x14ac:dyDescent="0.25">
      <c r="L169" s="299"/>
      <c r="M169" s="299"/>
      <c r="N169" s="299"/>
      <c r="O169" s="299"/>
      <c r="P169" s="299"/>
      <c r="Q169" s="299"/>
      <c r="R169" s="299"/>
      <c r="S169" s="299"/>
      <c r="T169" s="299"/>
      <c r="U169" s="299"/>
      <c r="V169" s="299"/>
      <c r="W169" s="299"/>
      <c r="X169" s="299"/>
      <c r="Y169" s="299"/>
      <c r="Z169" s="299"/>
      <c r="AA169" s="299"/>
      <c r="AB169" s="299"/>
      <c r="AC169" s="299"/>
      <c r="AD169" s="299"/>
      <c r="AE169" s="299"/>
      <c r="AF169" s="299"/>
      <c r="AG169" s="299"/>
      <c r="AH169" s="299"/>
      <c r="AI169" s="299"/>
      <c r="AJ169" s="299"/>
      <c r="AK169" s="299"/>
      <c r="AL169" s="299"/>
      <c r="AM169" s="299"/>
      <c r="AN169" s="299"/>
      <c r="AO169" s="299"/>
      <c r="AP169" s="299"/>
      <c r="AQ169" s="299"/>
      <c r="AR169" s="299"/>
      <c r="AS169" s="299"/>
      <c r="AT169" s="299"/>
      <c r="AU169" s="299"/>
      <c r="AV169" s="299"/>
      <c r="AW169" s="299"/>
      <c r="AX169" s="299"/>
      <c r="AY169" s="299"/>
      <c r="AZ169" s="299"/>
      <c r="BA169" s="299"/>
      <c r="BB169" s="299"/>
      <c r="BC169" s="299"/>
      <c r="BD169" s="299"/>
      <c r="BE169" s="299"/>
      <c r="BF169" s="299"/>
      <c r="BG169" s="299"/>
      <c r="BH169" s="299"/>
      <c r="BI169" s="299"/>
      <c r="BJ169" s="299"/>
      <c r="BK169" s="299"/>
      <c r="BL169" s="299"/>
      <c r="BM169" s="299"/>
      <c r="BN169" s="299"/>
      <c r="BO169" s="299"/>
      <c r="BP169" s="299"/>
      <c r="BQ169" s="299"/>
      <c r="BR169" s="299"/>
      <c r="BS169" s="299"/>
      <c r="BT169" s="299"/>
      <c r="BU169" s="299"/>
      <c r="BV169" s="299"/>
      <c r="BW169" s="299"/>
      <c r="BX169" s="299"/>
      <c r="BY169" s="299"/>
      <c r="BZ169" s="299"/>
      <c r="CA169" s="299"/>
      <c r="CB169" s="299"/>
      <c r="CC169" s="299"/>
      <c r="CD169" s="299"/>
      <c r="CE169" s="299"/>
      <c r="CF169" s="299"/>
      <c r="CG169" s="299"/>
      <c r="CH169" s="299"/>
      <c r="CI169" s="299"/>
      <c r="CJ169" s="299"/>
      <c r="CK169" s="299"/>
      <c r="CL169" s="299"/>
      <c r="CM169" s="299"/>
      <c r="CN169" s="299"/>
      <c r="CO169" s="299"/>
      <c r="CP169" s="299"/>
      <c r="CQ169" s="299"/>
      <c r="CR169" s="299"/>
      <c r="CS169" s="299"/>
      <c r="CT169" s="299"/>
      <c r="CU169" s="299"/>
      <c r="CV169" s="299"/>
      <c r="CW169" s="299"/>
      <c r="CX169" s="299"/>
      <c r="CY169" s="299"/>
      <c r="CZ169" s="299"/>
      <c r="DA169" s="299"/>
      <c r="DB169" s="299"/>
      <c r="DC169" s="299"/>
      <c r="DD169" s="299"/>
      <c r="DE169" s="299"/>
      <c r="DF169" s="299"/>
      <c r="DG169" s="299"/>
      <c r="DH169" s="299"/>
      <c r="DI169" s="299"/>
      <c r="DJ169" s="299"/>
      <c r="DK169" s="299"/>
      <c r="DL169" s="299"/>
      <c r="DM169" s="299"/>
      <c r="DN169" s="299"/>
      <c r="DO169" s="299"/>
      <c r="DP169" s="299"/>
      <c r="DQ169" s="299"/>
      <c r="DR169" s="299"/>
      <c r="DS169" s="299"/>
      <c r="DT169" s="299"/>
      <c r="DU169" s="299"/>
      <c r="DV169" s="299"/>
      <c r="DW169" s="299"/>
      <c r="DX169" s="299"/>
      <c r="DY169" s="299"/>
      <c r="DZ169" s="299"/>
      <c r="EA169" s="299"/>
      <c r="EB169" s="299"/>
      <c r="EC169" s="299"/>
      <c r="ED169" s="299"/>
      <c r="EE169" s="299"/>
      <c r="EF169" s="299"/>
      <c r="EG169" s="299"/>
      <c r="EH169" s="299"/>
      <c r="EI169" s="299"/>
      <c r="EJ169" s="299"/>
      <c r="EK169" s="299"/>
      <c r="EL169" s="299"/>
      <c r="EM169" s="299"/>
      <c r="EN169" s="299"/>
    </row>
    <row r="170" spans="12:144" x14ac:dyDescent="0.25">
      <c r="L170" s="299"/>
      <c r="M170" s="299"/>
      <c r="N170" s="299"/>
      <c r="O170" s="299"/>
      <c r="P170" s="299"/>
      <c r="Q170" s="299"/>
      <c r="R170" s="299"/>
      <c r="S170" s="299"/>
      <c r="T170" s="299"/>
      <c r="U170" s="299"/>
      <c r="V170" s="299"/>
      <c r="W170" s="299"/>
      <c r="X170" s="299"/>
      <c r="Y170" s="299"/>
      <c r="Z170" s="299"/>
      <c r="AA170" s="299"/>
      <c r="AB170" s="299"/>
      <c r="AC170" s="299"/>
      <c r="AD170" s="299"/>
      <c r="AE170" s="299"/>
      <c r="AF170" s="299"/>
      <c r="AG170" s="299"/>
      <c r="AH170" s="299"/>
      <c r="AI170" s="299"/>
      <c r="AJ170" s="299"/>
      <c r="AK170" s="299"/>
      <c r="AL170" s="299"/>
      <c r="AM170" s="299"/>
      <c r="AN170" s="299"/>
      <c r="AO170" s="299"/>
      <c r="AP170" s="299"/>
      <c r="AQ170" s="299"/>
      <c r="AR170" s="299"/>
      <c r="AS170" s="299"/>
      <c r="AT170" s="299"/>
      <c r="AU170" s="299"/>
      <c r="AV170" s="299"/>
      <c r="AW170" s="299"/>
      <c r="AX170" s="299"/>
      <c r="AY170" s="299"/>
      <c r="AZ170" s="299"/>
      <c r="BA170" s="299"/>
      <c r="BB170" s="299"/>
      <c r="BC170" s="299"/>
      <c r="BD170" s="299"/>
      <c r="BE170" s="299"/>
      <c r="BF170" s="299"/>
      <c r="BG170" s="299"/>
      <c r="BH170" s="299"/>
      <c r="BI170" s="299"/>
      <c r="BJ170" s="299"/>
      <c r="BK170" s="299"/>
      <c r="BL170" s="299"/>
      <c r="BM170" s="299"/>
      <c r="BN170" s="299"/>
      <c r="BO170" s="299"/>
      <c r="BP170" s="299"/>
      <c r="BQ170" s="299"/>
      <c r="BR170" s="299"/>
      <c r="BS170" s="299"/>
      <c r="BT170" s="299"/>
      <c r="BU170" s="299"/>
      <c r="BV170" s="299"/>
      <c r="BW170" s="299"/>
      <c r="BX170" s="299"/>
      <c r="BY170" s="299"/>
      <c r="BZ170" s="299"/>
      <c r="CA170" s="299"/>
      <c r="CB170" s="299"/>
      <c r="CC170" s="299"/>
      <c r="CD170" s="299"/>
      <c r="CE170" s="299"/>
      <c r="CF170" s="299"/>
      <c r="CG170" s="299"/>
      <c r="CH170" s="299"/>
      <c r="CI170" s="299"/>
      <c r="CJ170" s="299"/>
      <c r="CK170" s="299"/>
      <c r="CL170" s="299"/>
      <c r="CM170" s="299"/>
      <c r="CN170" s="299"/>
      <c r="CO170" s="299"/>
      <c r="CP170" s="299"/>
      <c r="CQ170" s="299"/>
      <c r="CR170" s="299"/>
      <c r="CS170" s="299"/>
      <c r="CT170" s="299"/>
      <c r="CU170" s="299"/>
      <c r="CV170" s="299"/>
      <c r="CW170" s="299"/>
      <c r="CX170" s="299"/>
      <c r="CY170" s="299"/>
      <c r="CZ170" s="299"/>
      <c r="DA170" s="299"/>
      <c r="DB170" s="299"/>
      <c r="DC170" s="299"/>
      <c r="DD170" s="299"/>
      <c r="DE170" s="299"/>
      <c r="DF170" s="299"/>
      <c r="DG170" s="299"/>
      <c r="DH170" s="299"/>
      <c r="DI170" s="299"/>
      <c r="DJ170" s="299"/>
      <c r="DK170" s="299"/>
      <c r="DL170" s="299"/>
      <c r="DM170" s="299"/>
      <c r="DN170" s="299"/>
      <c r="DO170" s="299"/>
      <c r="DP170" s="299"/>
      <c r="DQ170" s="299"/>
      <c r="DR170" s="299"/>
      <c r="DS170" s="299"/>
      <c r="DT170" s="299"/>
      <c r="DU170" s="299"/>
      <c r="DV170" s="299"/>
      <c r="DW170" s="299"/>
      <c r="DX170" s="299"/>
      <c r="DY170" s="299"/>
      <c r="DZ170" s="299"/>
      <c r="EA170" s="299"/>
      <c r="EB170" s="299"/>
      <c r="EC170" s="299"/>
      <c r="ED170" s="299"/>
      <c r="EE170" s="299"/>
      <c r="EF170" s="299"/>
      <c r="EG170" s="299"/>
      <c r="EH170" s="299"/>
      <c r="EI170" s="299"/>
      <c r="EJ170" s="299"/>
      <c r="EK170" s="299"/>
      <c r="EL170" s="299"/>
      <c r="EM170" s="299"/>
      <c r="EN170" s="299"/>
    </row>
    <row r="171" spans="12:144" x14ac:dyDescent="0.25">
      <c r="L171" s="299"/>
      <c r="M171" s="299"/>
      <c r="N171" s="299"/>
      <c r="O171" s="299"/>
      <c r="P171" s="299"/>
      <c r="Q171" s="299"/>
      <c r="R171" s="299"/>
      <c r="S171" s="299"/>
      <c r="T171" s="299"/>
      <c r="U171" s="299"/>
      <c r="V171" s="299"/>
      <c r="W171" s="299"/>
      <c r="X171" s="299"/>
      <c r="Y171" s="299"/>
      <c r="Z171" s="299"/>
      <c r="AA171" s="299"/>
      <c r="AB171" s="299"/>
      <c r="AC171" s="299"/>
      <c r="AD171" s="299"/>
      <c r="AE171" s="299"/>
      <c r="AF171" s="299"/>
      <c r="AG171" s="299"/>
      <c r="AH171" s="299"/>
      <c r="AI171" s="299"/>
      <c r="AJ171" s="299"/>
      <c r="AK171" s="299"/>
      <c r="AL171" s="299"/>
      <c r="AM171" s="299"/>
      <c r="AN171" s="299"/>
      <c r="AO171" s="299"/>
      <c r="AP171" s="299"/>
      <c r="AQ171" s="299"/>
      <c r="AR171" s="299"/>
      <c r="AS171" s="299"/>
      <c r="AT171" s="299"/>
      <c r="AU171" s="299"/>
      <c r="AV171" s="299"/>
      <c r="AW171" s="299"/>
      <c r="AX171" s="299"/>
      <c r="AY171" s="299"/>
      <c r="AZ171" s="299"/>
      <c r="BA171" s="299"/>
      <c r="BB171" s="299"/>
      <c r="BC171" s="299"/>
      <c r="BD171" s="299"/>
      <c r="BE171" s="299"/>
      <c r="BF171" s="299"/>
      <c r="BG171" s="299"/>
      <c r="BH171" s="299"/>
      <c r="BI171" s="299"/>
      <c r="BJ171" s="299"/>
      <c r="BK171" s="299"/>
      <c r="BL171" s="299"/>
      <c r="BM171" s="299"/>
      <c r="BN171" s="299"/>
      <c r="BO171" s="299"/>
      <c r="BP171" s="299"/>
      <c r="BQ171" s="299"/>
      <c r="BR171" s="299"/>
      <c r="BS171" s="299"/>
      <c r="BT171" s="299"/>
      <c r="BU171" s="299"/>
      <c r="BV171" s="299"/>
      <c r="BW171" s="299"/>
      <c r="BX171" s="299"/>
      <c r="BY171" s="299"/>
      <c r="BZ171" s="299"/>
      <c r="CA171" s="299"/>
      <c r="CB171" s="299"/>
      <c r="CC171" s="299"/>
      <c r="CD171" s="299"/>
      <c r="CE171" s="299"/>
      <c r="CF171" s="299"/>
      <c r="CG171" s="299"/>
      <c r="CH171" s="299"/>
      <c r="CI171" s="299"/>
      <c r="CJ171" s="299"/>
      <c r="CK171" s="299"/>
      <c r="CL171" s="299"/>
      <c r="CM171" s="299"/>
      <c r="CN171" s="299"/>
      <c r="CO171" s="299"/>
      <c r="CP171" s="299"/>
      <c r="CQ171" s="299"/>
      <c r="CR171" s="299"/>
      <c r="CS171" s="299"/>
      <c r="CT171" s="299"/>
      <c r="CU171" s="299"/>
      <c r="CV171" s="299"/>
      <c r="CW171" s="299"/>
      <c r="CX171" s="299"/>
      <c r="CY171" s="299"/>
      <c r="CZ171" s="299"/>
      <c r="DA171" s="299"/>
      <c r="DB171" s="299"/>
      <c r="DC171" s="299"/>
      <c r="DD171" s="299"/>
      <c r="DE171" s="299"/>
      <c r="DF171" s="299"/>
      <c r="DG171" s="299"/>
      <c r="DH171" s="299"/>
      <c r="DI171" s="299"/>
      <c r="DJ171" s="299"/>
      <c r="DK171" s="299"/>
      <c r="DL171" s="299"/>
      <c r="DM171" s="299"/>
      <c r="DN171" s="299"/>
      <c r="DO171" s="299"/>
      <c r="DP171" s="299"/>
      <c r="DQ171" s="299"/>
      <c r="DR171" s="299"/>
      <c r="DS171" s="299"/>
      <c r="DT171" s="299"/>
      <c r="DU171" s="299"/>
      <c r="DV171" s="299"/>
      <c r="DW171" s="299"/>
      <c r="DX171" s="299"/>
      <c r="DY171" s="299"/>
      <c r="DZ171" s="299"/>
      <c r="EA171" s="299"/>
      <c r="EB171" s="299"/>
      <c r="EC171" s="299"/>
      <c r="ED171" s="299"/>
      <c r="EE171" s="299"/>
      <c r="EF171" s="299"/>
      <c r="EG171" s="299"/>
      <c r="EH171" s="299"/>
      <c r="EI171" s="299"/>
      <c r="EJ171" s="299"/>
      <c r="EK171" s="299"/>
      <c r="EL171" s="299"/>
      <c r="EM171" s="299"/>
      <c r="EN171" s="299"/>
    </row>
    <row r="172" spans="12:144" x14ac:dyDescent="0.25">
      <c r="L172" s="299"/>
      <c r="M172" s="299"/>
      <c r="N172" s="299"/>
      <c r="O172" s="299"/>
      <c r="P172" s="299"/>
      <c r="Q172" s="299"/>
      <c r="R172" s="299"/>
      <c r="S172" s="299"/>
      <c r="T172" s="299"/>
      <c r="U172" s="299"/>
      <c r="V172" s="299"/>
      <c r="W172" s="299"/>
      <c r="X172" s="299"/>
      <c r="Y172" s="299"/>
      <c r="Z172" s="299"/>
      <c r="AA172" s="299"/>
      <c r="AB172" s="299"/>
      <c r="AC172" s="299"/>
      <c r="AD172" s="299"/>
      <c r="AE172" s="299"/>
      <c r="AF172" s="299"/>
      <c r="AG172" s="299"/>
      <c r="AH172" s="299"/>
      <c r="AI172" s="299"/>
      <c r="AJ172" s="299"/>
      <c r="AK172" s="299"/>
      <c r="AL172" s="299"/>
      <c r="AM172" s="299"/>
      <c r="AN172" s="299"/>
      <c r="AO172" s="299"/>
      <c r="AP172" s="299"/>
      <c r="AQ172" s="299"/>
      <c r="AR172" s="299"/>
      <c r="AS172" s="299"/>
      <c r="AT172" s="299"/>
      <c r="AU172" s="299"/>
      <c r="AV172" s="299"/>
      <c r="AW172" s="299"/>
      <c r="AX172" s="299"/>
      <c r="AY172" s="299"/>
      <c r="AZ172" s="299"/>
      <c r="BA172" s="299"/>
      <c r="BB172" s="299"/>
      <c r="BC172" s="299"/>
      <c r="BD172" s="299"/>
      <c r="BE172" s="299"/>
      <c r="BF172" s="299"/>
      <c r="BG172" s="299"/>
      <c r="BH172" s="299"/>
      <c r="BI172" s="299"/>
      <c r="BJ172" s="299"/>
      <c r="BK172" s="299"/>
      <c r="BL172" s="299"/>
      <c r="BM172" s="299"/>
      <c r="BN172" s="299"/>
      <c r="BO172" s="299"/>
      <c r="BP172" s="299"/>
      <c r="BQ172" s="299"/>
      <c r="BR172" s="299"/>
      <c r="BS172" s="299"/>
      <c r="BT172" s="299"/>
      <c r="BU172" s="299"/>
      <c r="BV172" s="299"/>
      <c r="BW172" s="299"/>
      <c r="BX172" s="299"/>
      <c r="BY172" s="299"/>
      <c r="BZ172" s="299"/>
      <c r="CA172" s="299"/>
      <c r="CB172" s="299"/>
      <c r="CC172" s="299"/>
      <c r="CD172" s="299"/>
      <c r="CE172" s="299"/>
      <c r="CF172" s="299"/>
      <c r="CG172" s="299"/>
      <c r="CH172" s="299"/>
      <c r="CI172" s="299"/>
      <c r="CJ172" s="299"/>
      <c r="CK172" s="299"/>
      <c r="CL172" s="299"/>
      <c r="CM172" s="299"/>
      <c r="CN172" s="299"/>
      <c r="CO172" s="299"/>
      <c r="CP172" s="299"/>
      <c r="CQ172" s="299"/>
      <c r="CR172" s="299"/>
      <c r="CS172" s="299"/>
      <c r="CT172" s="299"/>
      <c r="CU172" s="299"/>
      <c r="CV172" s="299"/>
      <c r="CW172" s="299"/>
      <c r="CX172" s="299"/>
      <c r="CY172" s="299"/>
      <c r="CZ172" s="299"/>
      <c r="DA172" s="299"/>
      <c r="DB172" s="299"/>
      <c r="DC172" s="299"/>
      <c r="DD172" s="299"/>
      <c r="DE172" s="299"/>
      <c r="DF172" s="299"/>
      <c r="DG172" s="299"/>
      <c r="DH172" s="299"/>
      <c r="DI172" s="299"/>
      <c r="DJ172" s="299"/>
      <c r="DK172" s="299"/>
      <c r="DL172" s="299"/>
      <c r="DM172" s="299"/>
      <c r="DN172" s="299"/>
      <c r="DO172" s="299"/>
      <c r="DP172" s="299"/>
      <c r="DQ172" s="299"/>
      <c r="DR172" s="299"/>
      <c r="DS172" s="299"/>
      <c r="DT172" s="299"/>
      <c r="DU172" s="299"/>
      <c r="DV172" s="299"/>
      <c r="DW172" s="299"/>
      <c r="DX172" s="299"/>
      <c r="DY172" s="299"/>
      <c r="DZ172" s="299"/>
      <c r="EA172" s="299"/>
      <c r="EB172" s="299"/>
      <c r="EC172" s="299"/>
      <c r="ED172" s="299"/>
      <c r="EE172" s="299"/>
      <c r="EF172" s="299"/>
      <c r="EG172" s="299"/>
      <c r="EH172" s="299"/>
      <c r="EI172" s="299"/>
      <c r="EJ172" s="299"/>
      <c r="EK172" s="299"/>
      <c r="EL172" s="299"/>
      <c r="EM172" s="299"/>
      <c r="EN172" s="299"/>
    </row>
    <row r="173" spans="12:144" x14ac:dyDescent="0.25">
      <c r="L173" s="299"/>
      <c r="M173" s="299"/>
      <c r="N173" s="299"/>
      <c r="O173" s="299"/>
      <c r="P173" s="299"/>
      <c r="Q173" s="299"/>
      <c r="R173" s="299"/>
      <c r="S173" s="299"/>
      <c r="T173" s="299"/>
      <c r="U173" s="299"/>
      <c r="V173" s="299"/>
      <c r="W173" s="299"/>
      <c r="X173" s="299"/>
      <c r="Y173" s="299"/>
      <c r="Z173" s="299"/>
      <c r="AA173" s="299"/>
      <c r="AB173" s="299"/>
      <c r="AC173" s="299"/>
      <c r="AD173" s="299"/>
      <c r="AE173" s="299"/>
      <c r="AF173" s="299"/>
      <c r="AG173" s="299"/>
      <c r="AH173" s="299"/>
      <c r="AI173" s="299"/>
      <c r="AJ173" s="299"/>
      <c r="AK173" s="299"/>
      <c r="AL173" s="299"/>
      <c r="AM173" s="299"/>
      <c r="AN173" s="299"/>
      <c r="AO173" s="299"/>
      <c r="AP173" s="299"/>
      <c r="AQ173" s="299"/>
      <c r="AR173" s="299"/>
      <c r="AS173" s="299"/>
      <c r="AT173" s="299"/>
      <c r="AU173" s="299"/>
      <c r="AV173" s="299"/>
      <c r="AW173" s="299"/>
      <c r="AX173" s="299"/>
      <c r="AY173" s="299"/>
      <c r="AZ173" s="299"/>
      <c r="BA173" s="299"/>
      <c r="BB173" s="299"/>
      <c r="BC173" s="299"/>
      <c r="BD173" s="299"/>
      <c r="BE173" s="299"/>
      <c r="BF173" s="299"/>
      <c r="BG173" s="299"/>
      <c r="BH173" s="299"/>
      <c r="BI173" s="299"/>
      <c r="BJ173" s="299"/>
      <c r="BK173" s="299"/>
      <c r="BL173" s="299"/>
      <c r="BM173" s="299"/>
      <c r="BN173" s="299"/>
      <c r="BO173" s="299"/>
      <c r="BP173" s="299"/>
      <c r="BQ173" s="299"/>
      <c r="BR173" s="299"/>
      <c r="BS173" s="299"/>
      <c r="BT173" s="299"/>
      <c r="BU173" s="299"/>
      <c r="BV173" s="299"/>
      <c r="BW173" s="299"/>
      <c r="BX173" s="299"/>
      <c r="BY173" s="299"/>
      <c r="BZ173" s="299"/>
      <c r="CA173" s="299"/>
      <c r="CB173" s="299"/>
      <c r="CC173" s="299"/>
      <c r="CD173" s="299"/>
      <c r="CE173" s="299"/>
      <c r="CF173" s="299"/>
      <c r="CG173" s="299"/>
      <c r="CH173" s="299"/>
      <c r="CI173" s="299"/>
      <c r="CJ173" s="299"/>
      <c r="CK173" s="299"/>
      <c r="CL173" s="299"/>
      <c r="CM173" s="299"/>
      <c r="CN173" s="299"/>
      <c r="CO173" s="299"/>
      <c r="CP173" s="299"/>
      <c r="CQ173" s="299"/>
      <c r="CR173" s="299"/>
      <c r="CS173" s="299"/>
      <c r="CT173" s="299"/>
      <c r="CU173" s="299"/>
      <c r="CV173" s="299"/>
      <c r="CW173" s="299"/>
      <c r="CX173" s="299"/>
      <c r="CY173" s="299"/>
      <c r="CZ173" s="299"/>
      <c r="DA173" s="299"/>
      <c r="DB173" s="299"/>
      <c r="DC173" s="299"/>
      <c r="DD173" s="299"/>
      <c r="DE173" s="299"/>
      <c r="DF173" s="299"/>
      <c r="DG173" s="299"/>
      <c r="DH173" s="299"/>
      <c r="DI173" s="299"/>
      <c r="DJ173" s="299"/>
      <c r="DK173" s="299"/>
      <c r="DL173" s="299"/>
      <c r="DM173" s="299"/>
      <c r="DN173" s="299"/>
      <c r="DO173" s="299"/>
      <c r="DP173" s="299"/>
      <c r="DQ173" s="299"/>
      <c r="DR173" s="299"/>
      <c r="DS173" s="299"/>
      <c r="DT173" s="299"/>
      <c r="DU173" s="299"/>
      <c r="DV173" s="299"/>
      <c r="DW173" s="299"/>
      <c r="DX173" s="299"/>
      <c r="DY173" s="299"/>
      <c r="DZ173" s="299"/>
      <c r="EA173" s="299"/>
      <c r="EB173" s="299"/>
      <c r="EC173" s="299"/>
      <c r="ED173" s="299"/>
      <c r="EE173" s="299"/>
      <c r="EF173" s="299"/>
      <c r="EG173" s="299"/>
      <c r="EH173" s="299"/>
      <c r="EI173" s="299"/>
      <c r="EJ173" s="299"/>
      <c r="EK173" s="299"/>
      <c r="EL173" s="299"/>
      <c r="EM173" s="299"/>
      <c r="EN173" s="299"/>
    </row>
    <row r="174" spans="12:144" x14ac:dyDescent="0.25">
      <c r="L174" s="299"/>
      <c r="M174" s="299"/>
      <c r="N174" s="299"/>
      <c r="O174" s="299"/>
      <c r="P174" s="299"/>
      <c r="Q174" s="299"/>
      <c r="R174" s="299"/>
      <c r="S174" s="299"/>
      <c r="T174" s="299"/>
      <c r="U174" s="299"/>
      <c r="V174" s="299"/>
      <c r="W174" s="299"/>
      <c r="X174" s="299"/>
      <c r="Y174" s="299"/>
      <c r="Z174" s="299"/>
      <c r="AA174" s="299"/>
      <c r="AB174" s="299"/>
      <c r="AC174" s="299"/>
      <c r="AD174" s="299"/>
      <c r="AE174" s="299"/>
      <c r="AF174" s="299"/>
      <c r="AG174" s="299"/>
      <c r="AH174" s="299"/>
      <c r="AI174" s="299"/>
      <c r="AJ174" s="299"/>
      <c r="AK174" s="299"/>
      <c r="AL174" s="299"/>
      <c r="AM174" s="299"/>
      <c r="AN174" s="299"/>
      <c r="AO174" s="299"/>
      <c r="AP174" s="299"/>
      <c r="AQ174" s="299"/>
      <c r="AR174" s="299"/>
      <c r="AS174" s="299"/>
      <c r="AT174" s="299"/>
      <c r="AU174" s="299"/>
      <c r="AV174" s="299"/>
      <c r="AW174" s="299"/>
      <c r="AX174" s="299"/>
      <c r="AY174" s="299"/>
      <c r="AZ174" s="299"/>
      <c r="BA174" s="299"/>
      <c r="BB174" s="299"/>
      <c r="BC174" s="299"/>
      <c r="BD174" s="299"/>
      <c r="BE174" s="299"/>
      <c r="BF174" s="299"/>
      <c r="BG174" s="299"/>
      <c r="BH174" s="299"/>
      <c r="BI174" s="299"/>
      <c r="BJ174" s="299"/>
      <c r="BK174" s="299"/>
      <c r="BL174" s="299"/>
      <c r="BM174" s="299"/>
      <c r="BN174" s="299"/>
      <c r="BO174" s="299"/>
      <c r="BP174" s="299"/>
      <c r="BQ174" s="299"/>
      <c r="BR174" s="299"/>
      <c r="BS174" s="299"/>
      <c r="BT174" s="299"/>
      <c r="BU174" s="299"/>
      <c r="BV174" s="299"/>
      <c r="BW174" s="299"/>
      <c r="BX174" s="299"/>
      <c r="BY174" s="299"/>
      <c r="BZ174" s="299"/>
      <c r="CA174" s="299"/>
      <c r="CB174" s="299"/>
      <c r="CC174" s="299"/>
      <c r="CD174" s="299"/>
      <c r="CE174" s="299"/>
      <c r="CF174" s="299"/>
      <c r="CG174" s="299"/>
      <c r="CH174" s="299"/>
      <c r="CI174" s="299"/>
      <c r="CJ174" s="299"/>
      <c r="CK174" s="299"/>
      <c r="CL174" s="299"/>
      <c r="CM174" s="299"/>
      <c r="CN174" s="299"/>
      <c r="CO174" s="299"/>
      <c r="CP174" s="299"/>
      <c r="CQ174" s="299"/>
      <c r="CR174" s="299"/>
      <c r="CS174" s="299"/>
      <c r="CT174" s="299"/>
      <c r="CU174" s="299"/>
      <c r="CV174" s="299"/>
      <c r="CW174" s="299"/>
      <c r="CX174" s="299"/>
      <c r="CY174" s="299"/>
      <c r="CZ174" s="299"/>
      <c r="DA174" s="299"/>
      <c r="DB174" s="299"/>
      <c r="DC174" s="299"/>
      <c r="DD174" s="299"/>
      <c r="DE174" s="299"/>
      <c r="DF174" s="299"/>
      <c r="DG174" s="299"/>
      <c r="DH174" s="299"/>
      <c r="DI174" s="299"/>
      <c r="DJ174" s="299"/>
      <c r="DK174" s="299"/>
      <c r="DL174" s="299"/>
      <c r="DM174" s="299"/>
      <c r="DN174" s="299"/>
      <c r="DO174" s="299"/>
      <c r="DP174" s="299"/>
      <c r="DQ174" s="299"/>
      <c r="DR174" s="299"/>
      <c r="DS174" s="299"/>
      <c r="DT174" s="299"/>
      <c r="DU174" s="299"/>
      <c r="DV174" s="299"/>
      <c r="DW174" s="299"/>
      <c r="DX174" s="299"/>
      <c r="DY174" s="299"/>
      <c r="DZ174" s="299"/>
      <c r="EA174" s="299"/>
      <c r="EB174" s="299"/>
      <c r="EC174" s="299"/>
      <c r="ED174" s="299"/>
      <c r="EE174" s="299"/>
      <c r="EF174" s="299"/>
      <c r="EG174" s="299"/>
      <c r="EH174" s="299"/>
      <c r="EI174" s="299"/>
      <c r="EJ174" s="299"/>
      <c r="EK174" s="299"/>
      <c r="EL174" s="299"/>
      <c r="EM174" s="299"/>
      <c r="EN174" s="299"/>
    </row>
    <row r="175" spans="12:144" x14ac:dyDescent="0.25">
      <c r="L175" s="299"/>
      <c r="M175" s="299"/>
      <c r="N175" s="299"/>
      <c r="O175" s="299"/>
      <c r="P175" s="299"/>
      <c r="Q175" s="299"/>
      <c r="R175" s="299"/>
      <c r="S175" s="299"/>
      <c r="T175" s="299"/>
      <c r="U175" s="299"/>
      <c r="V175" s="299"/>
      <c r="W175" s="299"/>
      <c r="X175" s="299"/>
      <c r="Y175" s="299"/>
      <c r="Z175" s="299"/>
      <c r="AA175" s="299"/>
      <c r="AB175" s="299"/>
      <c r="AC175" s="299"/>
      <c r="AD175" s="299"/>
      <c r="AE175" s="299"/>
      <c r="AF175" s="299"/>
      <c r="AG175" s="299"/>
      <c r="AH175" s="299"/>
      <c r="AI175" s="299"/>
      <c r="AJ175" s="299"/>
      <c r="AK175" s="299"/>
      <c r="AL175" s="299"/>
      <c r="AM175" s="299"/>
      <c r="AN175" s="299"/>
      <c r="AO175" s="299"/>
      <c r="AP175" s="299"/>
      <c r="AQ175" s="299"/>
      <c r="AR175" s="299"/>
      <c r="AS175" s="299"/>
      <c r="AT175" s="299"/>
      <c r="AU175" s="299"/>
      <c r="AV175" s="299"/>
      <c r="AW175" s="299"/>
      <c r="AX175" s="299"/>
      <c r="AY175" s="299"/>
      <c r="AZ175" s="299"/>
      <c r="BA175" s="299"/>
      <c r="BB175" s="299"/>
      <c r="BC175" s="299"/>
      <c r="BD175" s="299"/>
      <c r="BE175" s="299"/>
      <c r="BF175" s="299"/>
      <c r="BG175" s="299"/>
      <c r="BH175" s="299"/>
      <c r="BI175" s="299"/>
      <c r="BJ175" s="299"/>
      <c r="BK175" s="299"/>
      <c r="BL175" s="299"/>
      <c r="BM175" s="299"/>
      <c r="BN175" s="299"/>
      <c r="BO175" s="299"/>
      <c r="BP175" s="299"/>
      <c r="BQ175" s="299"/>
      <c r="BR175" s="299"/>
      <c r="BS175" s="299"/>
      <c r="BT175" s="299"/>
      <c r="BU175" s="299"/>
      <c r="BV175" s="299"/>
      <c r="BW175" s="299"/>
      <c r="BX175" s="299"/>
      <c r="BY175" s="299"/>
      <c r="BZ175" s="299"/>
      <c r="CA175" s="299"/>
      <c r="CB175" s="299"/>
      <c r="CC175" s="299"/>
      <c r="CD175" s="299"/>
      <c r="CE175" s="299"/>
      <c r="CF175" s="299"/>
      <c r="CG175" s="299"/>
      <c r="CH175" s="299"/>
      <c r="CI175" s="299"/>
      <c r="CJ175" s="299"/>
      <c r="CK175" s="299"/>
      <c r="CL175" s="299"/>
      <c r="CM175" s="299"/>
      <c r="CN175" s="299"/>
      <c r="CO175" s="299"/>
      <c r="CP175" s="299"/>
      <c r="CQ175" s="299"/>
      <c r="CR175" s="299"/>
      <c r="CS175" s="299"/>
      <c r="CT175" s="299"/>
      <c r="CU175" s="299"/>
      <c r="CV175" s="299"/>
      <c r="CW175" s="299"/>
      <c r="CX175" s="299"/>
      <c r="CY175" s="299"/>
      <c r="CZ175" s="299"/>
      <c r="DA175" s="299"/>
      <c r="DB175" s="299"/>
      <c r="DC175" s="299"/>
      <c r="DD175" s="299"/>
      <c r="DE175" s="299"/>
      <c r="DF175" s="299"/>
      <c r="DG175" s="299"/>
      <c r="DH175" s="299"/>
      <c r="DI175" s="299"/>
      <c r="DJ175" s="299"/>
      <c r="DK175" s="299"/>
      <c r="DL175" s="299"/>
      <c r="DM175" s="299"/>
      <c r="DN175" s="299"/>
      <c r="DO175" s="299"/>
      <c r="DP175" s="299"/>
      <c r="DQ175" s="299"/>
      <c r="DR175" s="299"/>
      <c r="DS175" s="299"/>
      <c r="DT175" s="299"/>
      <c r="DU175" s="299"/>
      <c r="DV175" s="299"/>
      <c r="DW175" s="299"/>
      <c r="DX175" s="299"/>
      <c r="DY175" s="299"/>
      <c r="DZ175" s="299"/>
      <c r="EA175" s="299"/>
      <c r="EB175" s="299"/>
      <c r="EC175" s="299"/>
      <c r="ED175" s="299"/>
      <c r="EE175" s="299"/>
      <c r="EF175" s="299"/>
      <c r="EG175" s="299"/>
      <c r="EH175" s="299"/>
      <c r="EI175" s="299"/>
      <c r="EJ175" s="299"/>
      <c r="EK175" s="299"/>
      <c r="EL175" s="299"/>
      <c r="EM175" s="299"/>
      <c r="EN175" s="299"/>
    </row>
    <row r="176" spans="12:144" x14ac:dyDescent="0.25">
      <c r="L176" s="299"/>
      <c r="M176" s="299"/>
      <c r="N176" s="299"/>
      <c r="O176" s="299"/>
      <c r="P176" s="299"/>
      <c r="Q176" s="299"/>
      <c r="R176" s="299"/>
      <c r="S176" s="299"/>
      <c r="T176" s="299"/>
      <c r="U176" s="299"/>
      <c r="V176" s="299"/>
      <c r="W176" s="299"/>
      <c r="X176" s="299"/>
      <c r="Y176" s="299"/>
      <c r="Z176" s="299"/>
      <c r="AA176" s="299"/>
      <c r="AB176" s="299"/>
      <c r="AC176" s="299"/>
      <c r="AD176" s="299"/>
      <c r="AE176" s="299"/>
      <c r="AF176" s="299"/>
      <c r="AG176" s="299"/>
      <c r="AH176" s="299"/>
      <c r="AI176" s="299"/>
      <c r="AJ176" s="299"/>
      <c r="AK176" s="299"/>
      <c r="AL176" s="299"/>
      <c r="AM176" s="299"/>
      <c r="AN176" s="299"/>
      <c r="AO176" s="299"/>
      <c r="AP176" s="299"/>
      <c r="AQ176" s="299"/>
      <c r="AR176" s="299"/>
      <c r="AS176" s="299"/>
      <c r="AT176" s="299"/>
      <c r="AU176" s="299"/>
      <c r="AV176" s="299"/>
      <c r="AW176" s="299"/>
      <c r="AX176" s="299"/>
      <c r="AY176" s="299"/>
      <c r="AZ176" s="299"/>
      <c r="BA176" s="299"/>
      <c r="BB176" s="299"/>
      <c r="BC176" s="299"/>
      <c r="BD176" s="299"/>
      <c r="BE176" s="299"/>
      <c r="BF176" s="299"/>
      <c r="BG176" s="299"/>
      <c r="BH176" s="299"/>
      <c r="BI176" s="299"/>
      <c r="BJ176" s="299"/>
      <c r="BK176" s="299"/>
      <c r="BL176" s="299"/>
      <c r="BM176" s="299"/>
      <c r="BN176" s="299"/>
      <c r="BO176" s="299"/>
      <c r="BP176" s="299"/>
      <c r="BQ176" s="299"/>
      <c r="BR176" s="299"/>
      <c r="BS176" s="299"/>
      <c r="BT176" s="299"/>
      <c r="BU176" s="299"/>
      <c r="BV176" s="299"/>
      <c r="BW176" s="299"/>
      <c r="BX176" s="299"/>
      <c r="BY176" s="299"/>
      <c r="BZ176" s="299"/>
      <c r="CA176" s="299"/>
      <c r="CB176" s="299"/>
      <c r="CC176" s="299"/>
      <c r="CD176" s="299"/>
      <c r="CE176" s="299"/>
      <c r="CF176" s="299"/>
      <c r="CG176" s="299"/>
      <c r="CH176" s="299"/>
      <c r="CI176" s="299"/>
      <c r="CJ176" s="299"/>
      <c r="CK176" s="299"/>
      <c r="CL176" s="299"/>
      <c r="CM176" s="299"/>
      <c r="CN176" s="299"/>
      <c r="CO176" s="299"/>
      <c r="CP176" s="299"/>
      <c r="CQ176" s="299"/>
      <c r="CR176" s="299"/>
      <c r="CS176" s="299"/>
      <c r="CT176" s="299"/>
      <c r="CU176" s="299"/>
      <c r="CV176" s="299"/>
      <c r="CW176" s="299"/>
      <c r="CX176" s="299"/>
      <c r="CY176" s="299"/>
      <c r="CZ176" s="299"/>
      <c r="DA176" s="299"/>
      <c r="DB176" s="299"/>
      <c r="DC176" s="299"/>
      <c r="DD176" s="299"/>
      <c r="DE176" s="299"/>
      <c r="DF176" s="299"/>
      <c r="DG176" s="299"/>
      <c r="DH176" s="299"/>
      <c r="DI176" s="299"/>
      <c r="DJ176" s="299"/>
      <c r="DK176" s="299"/>
      <c r="DL176" s="299"/>
      <c r="DM176" s="299"/>
      <c r="DN176" s="299"/>
      <c r="DO176" s="299"/>
      <c r="DP176" s="299"/>
      <c r="DQ176" s="299"/>
      <c r="DR176" s="299"/>
      <c r="DS176" s="299"/>
      <c r="DT176" s="299"/>
      <c r="DU176" s="299"/>
      <c r="DV176" s="299"/>
      <c r="DW176" s="299"/>
      <c r="DX176" s="299"/>
      <c r="DY176" s="299"/>
      <c r="DZ176" s="299"/>
      <c r="EA176" s="299"/>
      <c r="EB176" s="299"/>
      <c r="EC176" s="299"/>
      <c r="ED176" s="299"/>
      <c r="EE176" s="299"/>
      <c r="EF176" s="299"/>
      <c r="EG176" s="299"/>
      <c r="EH176" s="299"/>
      <c r="EI176" s="299"/>
      <c r="EJ176" s="299"/>
      <c r="EK176" s="299"/>
      <c r="EL176" s="299"/>
      <c r="EM176" s="299"/>
      <c r="EN176" s="299"/>
    </row>
    <row r="177" spans="12:144" x14ac:dyDescent="0.25">
      <c r="L177" s="299"/>
      <c r="M177" s="299"/>
      <c r="N177" s="299"/>
      <c r="O177" s="299"/>
      <c r="P177" s="299"/>
      <c r="Q177" s="299"/>
      <c r="R177" s="299"/>
      <c r="S177" s="299"/>
      <c r="T177" s="299"/>
      <c r="U177" s="299"/>
      <c r="V177" s="299"/>
      <c r="W177" s="299"/>
      <c r="X177" s="299"/>
      <c r="Y177" s="299"/>
      <c r="Z177" s="299"/>
      <c r="AA177" s="299"/>
      <c r="AB177" s="299"/>
      <c r="AC177" s="299"/>
      <c r="AD177" s="299"/>
      <c r="AE177" s="299"/>
      <c r="AF177" s="299"/>
      <c r="AG177" s="299"/>
      <c r="AH177" s="299"/>
      <c r="AI177" s="299"/>
      <c r="AJ177" s="299"/>
      <c r="AK177" s="299"/>
      <c r="AL177" s="299"/>
      <c r="AM177" s="299"/>
      <c r="AN177" s="299"/>
      <c r="AO177" s="299"/>
      <c r="AP177" s="299"/>
      <c r="AQ177" s="299"/>
      <c r="AR177" s="299"/>
      <c r="AS177" s="299"/>
      <c r="AT177" s="299"/>
      <c r="AU177" s="299"/>
      <c r="AV177" s="299"/>
      <c r="AW177" s="299"/>
      <c r="AX177" s="299"/>
      <c r="AY177" s="299"/>
      <c r="AZ177" s="299"/>
      <c r="BA177" s="299"/>
      <c r="BB177" s="299"/>
      <c r="BC177" s="299"/>
      <c r="BD177" s="299"/>
      <c r="BE177" s="299"/>
      <c r="BF177" s="299"/>
      <c r="BG177" s="299"/>
      <c r="BH177" s="299"/>
      <c r="BI177" s="299"/>
      <c r="BJ177" s="299"/>
      <c r="BK177" s="299"/>
      <c r="BL177" s="299"/>
      <c r="BM177" s="299"/>
      <c r="BN177" s="299"/>
      <c r="BO177" s="299"/>
      <c r="BP177" s="299"/>
      <c r="BQ177" s="299"/>
      <c r="BR177" s="299"/>
      <c r="BS177" s="299"/>
      <c r="BT177" s="299"/>
      <c r="BU177" s="299"/>
      <c r="BV177" s="299"/>
      <c r="BW177" s="299"/>
      <c r="BX177" s="299"/>
      <c r="BY177" s="299"/>
      <c r="BZ177" s="299"/>
      <c r="CA177" s="299"/>
      <c r="CB177" s="299"/>
      <c r="CC177" s="299"/>
      <c r="CD177" s="299"/>
      <c r="CE177" s="299"/>
      <c r="CF177" s="299"/>
      <c r="CG177" s="299"/>
      <c r="CH177" s="299"/>
      <c r="CI177" s="299"/>
      <c r="CJ177" s="299"/>
      <c r="CK177" s="299"/>
      <c r="CL177" s="299"/>
      <c r="CM177" s="299"/>
      <c r="CN177" s="299"/>
      <c r="CO177" s="299"/>
      <c r="CP177" s="299"/>
      <c r="CQ177" s="299"/>
      <c r="CR177" s="299"/>
      <c r="CS177" s="299"/>
      <c r="CT177" s="299"/>
      <c r="CU177" s="299"/>
      <c r="CV177" s="299"/>
      <c r="CW177" s="299"/>
      <c r="CX177" s="299"/>
      <c r="CY177" s="299"/>
      <c r="CZ177" s="299"/>
      <c r="DA177" s="299"/>
      <c r="DB177" s="299"/>
      <c r="DC177" s="299"/>
      <c r="DD177" s="299"/>
      <c r="DE177" s="299"/>
      <c r="DF177" s="299"/>
      <c r="DG177" s="299"/>
      <c r="DH177" s="299"/>
      <c r="DI177" s="299"/>
      <c r="DJ177" s="299"/>
      <c r="DK177" s="299"/>
      <c r="DL177" s="299"/>
      <c r="DM177" s="299"/>
      <c r="DN177" s="299"/>
      <c r="DO177" s="299"/>
      <c r="DP177" s="299"/>
      <c r="DQ177" s="299"/>
      <c r="DR177" s="299"/>
      <c r="DS177" s="299"/>
      <c r="DT177" s="299"/>
      <c r="DU177" s="299"/>
      <c r="DV177" s="299"/>
      <c r="DW177" s="299"/>
      <c r="DX177" s="299"/>
      <c r="DY177" s="299"/>
      <c r="DZ177" s="299"/>
      <c r="EA177" s="299"/>
      <c r="EB177" s="299"/>
      <c r="EC177" s="299"/>
      <c r="ED177" s="299"/>
      <c r="EE177" s="299"/>
      <c r="EF177" s="299"/>
      <c r="EG177" s="299"/>
      <c r="EH177" s="299"/>
      <c r="EI177" s="299"/>
      <c r="EJ177" s="299"/>
      <c r="EK177" s="299"/>
      <c r="EL177" s="299"/>
      <c r="EM177" s="299"/>
      <c r="EN177" s="299"/>
    </row>
    <row r="178" spans="12:144" x14ac:dyDescent="0.25">
      <c r="L178" s="299"/>
      <c r="M178" s="299"/>
      <c r="N178" s="299"/>
      <c r="O178" s="299"/>
      <c r="P178" s="299"/>
      <c r="Q178" s="299"/>
      <c r="R178" s="299"/>
      <c r="S178" s="299"/>
      <c r="T178" s="299"/>
      <c r="U178" s="299"/>
      <c r="V178" s="299"/>
      <c r="W178" s="299"/>
      <c r="X178" s="299"/>
      <c r="Y178" s="299"/>
      <c r="Z178" s="299"/>
      <c r="AA178" s="299"/>
      <c r="AB178" s="299"/>
      <c r="AC178" s="299"/>
      <c r="AD178" s="299"/>
      <c r="AE178" s="299"/>
      <c r="AF178" s="299"/>
      <c r="AG178" s="299"/>
      <c r="AH178" s="299"/>
      <c r="AI178" s="299"/>
      <c r="AJ178" s="299"/>
      <c r="AK178" s="299"/>
      <c r="AL178" s="299"/>
      <c r="AM178" s="299"/>
      <c r="AN178" s="299"/>
      <c r="AO178" s="299"/>
      <c r="AP178" s="299"/>
      <c r="AQ178" s="299"/>
      <c r="AR178" s="299"/>
      <c r="AS178" s="299"/>
      <c r="AT178" s="299"/>
      <c r="AU178" s="299"/>
      <c r="AV178" s="299"/>
      <c r="AW178" s="299"/>
      <c r="AX178" s="299"/>
      <c r="AY178" s="299"/>
      <c r="AZ178" s="299"/>
      <c r="BA178" s="299"/>
      <c r="BB178" s="299"/>
      <c r="BC178" s="299"/>
      <c r="BD178" s="299"/>
      <c r="BE178" s="299"/>
      <c r="BF178" s="299"/>
      <c r="BG178" s="299"/>
      <c r="BH178" s="299"/>
      <c r="BI178" s="299"/>
      <c r="BJ178" s="299"/>
      <c r="BK178" s="299"/>
      <c r="BL178" s="299"/>
      <c r="BM178" s="299"/>
      <c r="BN178" s="299"/>
      <c r="BO178" s="299"/>
      <c r="BP178" s="299"/>
      <c r="BQ178" s="299"/>
      <c r="BR178" s="299"/>
      <c r="BS178" s="299"/>
      <c r="BT178" s="299"/>
      <c r="BU178" s="299"/>
      <c r="BV178" s="299"/>
      <c r="BW178" s="299"/>
      <c r="BX178" s="299"/>
      <c r="BY178" s="299"/>
      <c r="BZ178" s="299"/>
      <c r="CA178" s="299"/>
      <c r="CB178" s="299"/>
      <c r="CC178" s="299"/>
      <c r="CD178" s="299"/>
      <c r="CE178" s="299"/>
      <c r="CF178" s="299"/>
      <c r="CG178" s="299"/>
      <c r="CH178" s="299"/>
      <c r="CI178" s="299"/>
      <c r="CJ178" s="299"/>
      <c r="CK178" s="299"/>
      <c r="CL178" s="299"/>
      <c r="CM178" s="299"/>
      <c r="CN178" s="299"/>
      <c r="CO178" s="299"/>
      <c r="CP178" s="299"/>
      <c r="CQ178" s="299"/>
      <c r="CR178" s="299"/>
      <c r="CS178" s="299"/>
      <c r="CT178" s="299"/>
      <c r="CU178" s="299"/>
      <c r="CV178" s="299"/>
      <c r="CW178" s="299"/>
      <c r="CX178" s="299"/>
      <c r="CY178" s="299"/>
      <c r="CZ178" s="299"/>
      <c r="DA178" s="299"/>
      <c r="DB178" s="299"/>
      <c r="DC178" s="299"/>
      <c r="DD178" s="299"/>
      <c r="DE178" s="299"/>
      <c r="DF178" s="299"/>
      <c r="DG178" s="299"/>
      <c r="DH178" s="299"/>
      <c r="DI178" s="299"/>
      <c r="DJ178" s="299"/>
      <c r="DK178" s="299"/>
      <c r="DL178" s="299"/>
      <c r="DM178" s="299"/>
      <c r="DN178" s="299"/>
      <c r="DO178" s="299"/>
      <c r="DP178" s="299"/>
      <c r="DQ178" s="299"/>
      <c r="DR178" s="299"/>
      <c r="DS178" s="299"/>
      <c r="DT178" s="299"/>
      <c r="DU178" s="299"/>
      <c r="DV178" s="299"/>
      <c r="DW178" s="299"/>
      <c r="DX178" s="299"/>
      <c r="DY178" s="299"/>
      <c r="DZ178" s="299"/>
      <c r="EA178" s="299"/>
      <c r="EB178" s="299"/>
      <c r="EC178" s="299"/>
      <c r="ED178" s="299"/>
      <c r="EE178" s="299"/>
      <c r="EF178" s="299"/>
      <c r="EG178" s="299"/>
      <c r="EH178" s="299"/>
      <c r="EI178" s="299"/>
      <c r="EJ178" s="299"/>
      <c r="EK178" s="299"/>
      <c r="EL178" s="299"/>
      <c r="EM178" s="299"/>
      <c r="EN178" s="299"/>
    </row>
    <row r="179" spans="12:144" x14ac:dyDescent="0.25">
      <c r="L179" s="299"/>
      <c r="M179" s="299"/>
      <c r="N179" s="299"/>
      <c r="O179" s="299"/>
      <c r="P179" s="299"/>
      <c r="Q179" s="299"/>
      <c r="R179" s="299"/>
      <c r="S179" s="299"/>
      <c r="T179" s="299"/>
      <c r="U179" s="299"/>
      <c r="V179" s="299"/>
      <c r="W179" s="299"/>
      <c r="X179" s="299"/>
      <c r="Y179" s="299"/>
      <c r="Z179" s="299"/>
      <c r="AA179" s="299"/>
      <c r="AB179" s="299"/>
      <c r="AC179" s="299"/>
      <c r="AD179" s="299"/>
      <c r="AE179" s="299"/>
      <c r="AF179" s="299"/>
      <c r="AG179" s="299"/>
      <c r="AH179" s="299"/>
      <c r="AI179" s="299"/>
      <c r="AJ179" s="299"/>
      <c r="AK179" s="299"/>
      <c r="AL179" s="299"/>
      <c r="AM179" s="299"/>
      <c r="AN179" s="299"/>
      <c r="AO179" s="299"/>
      <c r="AP179" s="299"/>
      <c r="AQ179" s="299"/>
      <c r="AR179" s="299"/>
      <c r="AS179" s="299"/>
      <c r="AT179" s="299"/>
      <c r="AU179" s="299"/>
      <c r="AV179" s="299"/>
      <c r="AW179" s="299"/>
      <c r="AX179" s="299"/>
      <c r="AY179" s="299"/>
      <c r="AZ179" s="299"/>
      <c r="BA179" s="299"/>
      <c r="BB179" s="299"/>
      <c r="BC179" s="299"/>
      <c r="BD179" s="299"/>
      <c r="BE179" s="299"/>
      <c r="BF179" s="299"/>
      <c r="BG179" s="299"/>
      <c r="BH179" s="299"/>
      <c r="BI179" s="299"/>
      <c r="BJ179" s="299"/>
      <c r="BK179" s="299"/>
      <c r="BL179" s="299"/>
      <c r="BM179" s="299"/>
      <c r="BN179" s="299"/>
      <c r="BO179" s="299"/>
      <c r="BP179" s="299"/>
      <c r="BQ179" s="299"/>
      <c r="BR179" s="299"/>
      <c r="BS179" s="299"/>
      <c r="BT179" s="299"/>
      <c r="BU179" s="299"/>
      <c r="BV179" s="299"/>
      <c r="BW179" s="299"/>
      <c r="BX179" s="299"/>
      <c r="BY179" s="299"/>
      <c r="BZ179" s="299"/>
      <c r="CA179" s="299"/>
      <c r="CB179" s="299"/>
      <c r="CC179" s="299"/>
      <c r="CD179" s="299"/>
      <c r="CE179" s="299"/>
      <c r="CF179" s="299"/>
      <c r="CG179" s="299"/>
      <c r="CH179" s="299"/>
      <c r="CI179" s="299"/>
      <c r="CJ179" s="299"/>
      <c r="CK179" s="299"/>
      <c r="CL179" s="299"/>
      <c r="CM179" s="299"/>
      <c r="CN179" s="299"/>
      <c r="CO179" s="299"/>
      <c r="CP179" s="299"/>
      <c r="CQ179" s="299"/>
      <c r="CR179" s="299"/>
      <c r="CS179" s="299"/>
      <c r="CT179" s="299"/>
      <c r="CU179" s="299"/>
      <c r="CV179" s="299"/>
      <c r="CW179" s="299"/>
      <c r="CX179" s="299"/>
      <c r="CY179" s="299"/>
      <c r="CZ179" s="299"/>
      <c r="DA179" s="299"/>
      <c r="DB179" s="299"/>
      <c r="DC179" s="299"/>
      <c r="DD179" s="299"/>
      <c r="DE179" s="299"/>
      <c r="DF179" s="299"/>
      <c r="DG179" s="299"/>
      <c r="DH179" s="299"/>
      <c r="DI179" s="299"/>
      <c r="DJ179" s="299"/>
      <c r="DK179" s="299"/>
      <c r="DL179" s="299"/>
      <c r="DM179" s="299"/>
      <c r="DN179" s="299"/>
      <c r="DO179" s="299"/>
      <c r="DP179" s="299"/>
      <c r="DQ179" s="299"/>
      <c r="DR179" s="299"/>
      <c r="DS179" s="299"/>
      <c r="DT179" s="299"/>
      <c r="DU179" s="299"/>
      <c r="DV179" s="299"/>
      <c r="DW179" s="299"/>
      <c r="DX179" s="299"/>
      <c r="DY179" s="299"/>
      <c r="DZ179" s="299"/>
      <c r="EA179" s="299"/>
      <c r="EB179" s="299"/>
      <c r="EC179" s="299"/>
      <c r="ED179" s="299"/>
      <c r="EE179" s="299"/>
      <c r="EF179" s="299"/>
      <c r="EG179" s="299"/>
      <c r="EH179" s="299"/>
      <c r="EI179" s="299"/>
      <c r="EJ179" s="299"/>
      <c r="EK179" s="299"/>
      <c r="EL179" s="299"/>
      <c r="EM179" s="299"/>
      <c r="EN179" s="299"/>
    </row>
    <row r="180" spans="12:144" x14ac:dyDescent="0.25">
      <c r="L180" s="299"/>
      <c r="M180" s="299"/>
      <c r="N180" s="299"/>
      <c r="O180" s="299"/>
      <c r="P180" s="299"/>
      <c r="Q180" s="299"/>
      <c r="R180" s="299"/>
      <c r="S180" s="299"/>
      <c r="T180" s="299"/>
      <c r="U180" s="299"/>
      <c r="V180" s="299"/>
      <c r="W180" s="299"/>
      <c r="X180" s="299"/>
      <c r="Y180" s="299"/>
      <c r="Z180" s="299"/>
      <c r="AA180" s="299"/>
      <c r="AB180" s="299"/>
      <c r="AC180" s="299"/>
      <c r="AD180" s="299"/>
      <c r="AE180" s="299"/>
      <c r="AF180" s="299"/>
      <c r="AG180" s="299"/>
      <c r="AH180" s="299"/>
      <c r="AI180" s="299"/>
      <c r="AJ180" s="299"/>
      <c r="AK180" s="299"/>
      <c r="AL180" s="299"/>
      <c r="AM180" s="299"/>
      <c r="AN180" s="299"/>
      <c r="AO180" s="299"/>
      <c r="AP180" s="299"/>
      <c r="AQ180" s="299"/>
      <c r="AR180" s="299"/>
      <c r="AS180" s="299"/>
      <c r="AT180" s="299"/>
      <c r="AU180" s="299"/>
      <c r="AV180" s="299"/>
      <c r="AW180" s="299"/>
      <c r="AX180" s="299"/>
      <c r="AY180" s="299"/>
      <c r="AZ180" s="299"/>
      <c r="BA180" s="299"/>
      <c r="BB180" s="299"/>
      <c r="BC180" s="299"/>
      <c r="BD180" s="299"/>
      <c r="BE180" s="299"/>
      <c r="BF180" s="299"/>
      <c r="BG180" s="299"/>
      <c r="BH180" s="299"/>
      <c r="BI180" s="299"/>
      <c r="BJ180" s="299"/>
      <c r="BK180" s="299"/>
      <c r="BL180" s="299"/>
      <c r="BM180" s="299"/>
      <c r="BN180" s="299"/>
      <c r="BO180" s="299"/>
      <c r="BP180" s="299"/>
      <c r="BQ180" s="299"/>
      <c r="BR180" s="299"/>
      <c r="BS180" s="299"/>
      <c r="BT180" s="299"/>
      <c r="BU180" s="299"/>
      <c r="BV180" s="299"/>
      <c r="BW180" s="299"/>
      <c r="BX180" s="299"/>
      <c r="BY180" s="299"/>
      <c r="BZ180" s="299"/>
      <c r="CA180" s="299"/>
      <c r="CB180" s="299"/>
      <c r="CC180" s="299"/>
      <c r="CD180" s="299"/>
      <c r="CE180" s="299"/>
      <c r="CF180" s="299"/>
      <c r="CG180" s="299"/>
      <c r="CH180" s="299"/>
      <c r="CI180" s="299"/>
      <c r="CJ180" s="299"/>
      <c r="CK180" s="299"/>
      <c r="CL180" s="299"/>
      <c r="CM180" s="299"/>
      <c r="CN180" s="299"/>
      <c r="CO180" s="299"/>
      <c r="CP180" s="299"/>
      <c r="CQ180" s="299"/>
      <c r="CR180" s="299"/>
      <c r="CS180" s="299"/>
      <c r="CT180" s="299"/>
      <c r="CU180" s="299"/>
      <c r="CV180" s="299"/>
      <c r="CW180" s="299"/>
      <c r="CX180" s="299"/>
      <c r="CY180" s="299"/>
      <c r="CZ180" s="299"/>
      <c r="DA180" s="299"/>
      <c r="DB180" s="299"/>
      <c r="DC180" s="299"/>
      <c r="DD180" s="299"/>
      <c r="DE180" s="299"/>
      <c r="DF180" s="299"/>
      <c r="DG180" s="299"/>
      <c r="DH180" s="299"/>
      <c r="DI180" s="299"/>
      <c r="DJ180" s="299"/>
      <c r="DK180" s="299"/>
      <c r="DL180" s="299"/>
      <c r="DM180" s="299"/>
      <c r="DN180" s="299"/>
      <c r="DO180" s="299"/>
      <c r="DP180" s="299"/>
      <c r="DQ180" s="299"/>
      <c r="DR180" s="299"/>
      <c r="DS180" s="299"/>
      <c r="DT180" s="299"/>
      <c r="DU180" s="299"/>
      <c r="DV180" s="299"/>
      <c r="DW180" s="299"/>
      <c r="DX180" s="299"/>
      <c r="DY180" s="299"/>
      <c r="DZ180" s="299"/>
      <c r="EA180" s="299"/>
      <c r="EB180" s="299"/>
      <c r="EC180" s="299"/>
      <c r="ED180" s="299"/>
      <c r="EE180" s="299"/>
      <c r="EF180" s="299"/>
      <c r="EG180" s="299"/>
      <c r="EH180" s="299"/>
      <c r="EI180" s="299"/>
      <c r="EJ180" s="299"/>
      <c r="EK180" s="299"/>
      <c r="EL180" s="299"/>
      <c r="EM180" s="299"/>
      <c r="EN180" s="299"/>
    </row>
    <row r="181" spans="12:144" x14ac:dyDescent="0.25">
      <c r="L181" s="299"/>
      <c r="M181" s="299"/>
      <c r="N181" s="299"/>
      <c r="O181" s="299"/>
      <c r="P181" s="299"/>
      <c r="Q181" s="299"/>
      <c r="R181" s="299"/>
      <c r="S181" s="299"/>
      <c r="T181" s="299"/>
      <c r="U181" s="299"/>
      <c r="V181" s="299"/>
      <c r="W181" s="299"/>
      <c r="X181" s="299"/>
      <c r="Y181" s="299"/>
      <c r="Z181" s="299"/>
      <c r="AA181" s="299"/>
      <c r="AB181" s="299"/>
      <c r="AC181" s="299"/>
      <c r="AD181" s="299"/>
      <c r="AE181" s="299"/>
      <c r="AF181" s="299"/>
      <c r="AG181" s="299"/>
      <c r="AH181" s="299"/>
      <c r="AI181" s="299"/>
      <c r="AJ181" s="299"/>
      <c r="AK181" s="299"/>
      <c r="AL181" s="299"/>
      <c r="AM181" s="299"/>
      <c r="AN181" s="299"/>
      <c r="AO181" s="299"/>
      <c r="AP181" s="299"/>
      <c r="AQ181" s="299"/>
      <c r="AR181" s="299"/>
      <c r="AS181" s="299"/>
      <c r="AT181" s="299"/>
      <c r="AU181" s="299"/>
      <c r="AV181" s="299"/>
      <c r="AW181" s="299"/>
      <c r="AX181" s="299"/>
      <c r="AY181" s="299"/>
      <c r="AZ181" s="299"/>
      <c r="BA181" s="299"/>
      <c r="BB181" s="299"/>
      <c r="BC181" s="299"/>
      <c r="BD181" s="299"/>
      <c r="BE181" s="299"/>
      <c r="BF181" s="299"/>
      <c r="BG181" s="299"/>
      <c r="BH181" s="299"/>
      <c r="BI181" s="299"/>
      <c r="BJ181" s="299"/>
      <c r="BK181" s="299"/>
      <c r="BL181" s="299"/>
      <c r="BM181" s="299"/>
      <c r="BN181" s="299"/>
      <c r="BO181" s="299"/>
      <c r="BP181" s="299"/>
      <c r="BQ181" s="299"/>
      <c r="BR181" s="299"/>
      <c r="BS181" s="299"/>
      <c r="BT181" s="299"/>
      <c r="BU181" s="299"/>
      <c r="BV181" s="299"/>
      <c r="BW181" s="299"/>
      <c r="BX181" s="299"/>
      <c r="BY181" s="299"/>
      <c r="BZ181" s="299"/>
      <c r="CA181" s="299"/>
      <c r="CB181" s="299"/>
      <c r="CC181" s="299"/>
      <c r="CD181" s="299"/>
      <c r="CE181" s="299"/>
      <c r="CF181" s="299"/>
      <c r="CG181" s="299"/>
      <c r="CH181" s="299"/>
      <c r="CI181" s="299"/>
      <c r="CJ181" s="299"/>
      <c r="CK181" s="299"/>
      <c r="CL181" s="299"/>
      <c r="CM181" s="299"/>
      <c r="CN181" s="299"/>
      <c r="CO181" s="299"/>
      <c r="CP181" s="299"/>
      <c r="CQ181" s="299"/>
      <c r="CR181" s="299"/>
      <c r="CS181" s="299"/>
      <c r="CT181" s="299"/>
      <c r="CU181" s="299"/>
      <c r="CV181" s="299"/>
      <c r="CW181" s="299"/>
      <c r="CX181" s="299"/>
      <c r="CY181" s="299"/>
      <c r="CZ181" s="299"/>
      <c r="DA181" s="299"/>
      <c r="DB181" s="299"/>
      <c r="DC181" s="299"/>
      <c r="DD181" s="299"/>
      <c r="DE181" s="299"/>
      <c r="DF181" s="299"/>
      <c r="DG181" s="299"/>
      <c r="DH181" s="299"/>
      <c r="DI181" s="299"/>
      <c r="DJ181" s="299"/>
      <c r="DK181" s="299"/>
      <c r="DL181" s="299"/>
      <c r="DM181" s="299"/>
      <c r="DN181" s="299"/>
      <c r="DO181" s="299"/>
      <c r="DP181" s="299"/>
      <c r="DQ181" s="299"/>
      <c r="DR181" s="299"/>
      <c r="DS181" s="299"/>
      <c r="DT181" s="299"/>
      <c r="DU181" s="299"/>
      <c r="DV181" s="299"/>
      <c r="DW181" s="299"/>
      <c r="DX181" s="299"/>
      <c r="DY181" s="299"/>
      <c r="DZ181" s="299"/>
      <c r="EA181" s="299"/>
      <c r="EB181" s="299"/>
      <c r="EC181" s="299"/>
      <c r="ED181" s="299"/>
      <c r="EE181" s="299"/>
      <c r="EF181" s="299"/>
      <c r="EG181" s="299"/>
      <c r="EH181" s="299"/>
      <c r="EI181" s="299"/>
      <c r="EJ181" s="299"/>
      <c r="EK181" s="299"/>
      <c r="EL181" s="299"/>
      <c r="EM181" s="299"/>
      <c r="EN181" s="299"/>
    </row>
    <row r="182" spans="12:144" x14ac:dyDescent="0.25">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c r="AL182" s="299"/>
      <c r="AM182" s="299"/>
      <c r="AN182" s="299"/>
      <c r="AO182" s="299"/>
      <c r="AP182" s="299"/>
      <c r="AQ182" s="299"/>
      <c r="AR182" s="299"/>
      <c r="AS182" s="299"/>
      <c r="AT182" s="299"/>
      <c r="AU182" s="299"/>
      <c r="AV182" s="299"/>
      <c r="AW182" s="299"/>
      <c r="AX182" s="299"/>
      <c r="AY182" s="299"/>
      <c r="AZ182" s="299"/>
      <c r="BA182" s="299"/>
      <c r="BB182" s="299"/>
      <c r="BC182" s="299"/>
      <c r="BD182" s="299"/>
      <c r="BE182" s="299"/>
      <c r="BF182" s="299"/>
      <c r="BG182" s="299"/>
      <c r="BH182" s="299"/>
      <c r="BI182" s="299"/>
      <c r="BJ182" s="299"/>
      <c r="BK182" s="299"/>
      <c r="BL182" s="299"/>
      <c r="BM182" s="299"/>
      <c r="BN182" s="299"/>
      <c r="BO182" s="299"/>
      <c r="BP182" s="299"/>
      <c r="BQ182" s="299"/>
      <c r="BR182" s="299"/>
      <c r="BS182" s="299"/>
      <c r="BT182" s="299"/>
      <c r="BU182" s="299"/>
      <c r="BV182" s="299"/>
      <c r="BW182" s="299"/>
      <c r="BX182" s="299"/>
      <c r="BY182" s="299"/>
      <c r="BZ182" s="299"/>
      <c r="CA182" s="299"/>
      <c r="CB182" s="299"/>
      <c r="CC182" s="299"/>
      <c r="CD182" s="299"/>
      <c r="CE182" s="299"/>
      <c r="CF182" s="299"/>
      <c r="CG182" s="299"/>
      <c r="CH182" s="299"/>
      <c r="CI182" s="299"/>
      <c r="CJ182" s="299"/>
      <c r="CK182" s="299"/>
      <c r="CL182" s="299"/>
      <c r="CM182" s="299"/>
      <c r="CN182" s="299"/>
      <c r="CO182" s="299"/>
      <c r="CP182" s="299"/>
      <c r="CQ182" s="299"/>
      <c r="CR182" s="299"/>
      <c r="CS182" s="299"/>
      <c r="CT182" s="299"/>
      <c r="CU182" s="299"/>
      <c r="CV182" s="299"/>
      <c r="CW182" s="299"/>
      <c r="CX182" s="299"/>
      <c r="CY182" s="299"/>
      <c r="CZ182" s="299"/>
      <c r="DA182" s="299"/>
      <c r="DB182" s="299"/>
      <c r="DC182" s="299"/>
      <c r="DD182" s="299"/>
      <c r="DE182" s="299"/>
      <c r="DF182" s="299"/>
      <c r="DG182" s="299"/>
      <c r="DH182" s="299"/>
      <c r="DI182" s="299"/>
      <c r="DJ182" s="299"/>
      <c r="DK182" s="299"/>
      <c r="DL182" s="299"/>
      <c r="DM182" s="299"/>
      <c r="DN182" s="299"/>
      <c r="DO182" s="299"/>
      <c r="DP182" s="299"/>
      <c r="DQ182" s="299"/>
      <c r="DR182" s="299"/>
      <c r="DS182" s="299"/>
      <c r="DT182" s="299"/>
      <c r="DU182" s="299"/>
      <c r="DV182" s="299"/>
      <c r="DW182" s="299"/>
      <c r="DX182" s="299"/>
      <c r="DY182" s="299"/>
      <c r="DZ182" s="299"/>
      <c r="EA182" s="299"/>
      <c r="EB182" s="299"/>
      <c r="EC182" s="299"/>
      <c r="ED182" s="299"/>
      <c r="EE182" s="299"/>
      <c r="EF182" s="299"/>
      <c r="EG182" s="299"/>
      <c r="EH182" s="299"/>
      <c r="EI182" s="299"/>
      <c r="EJ182" s="299"/>
      <c r="EK182" s="299"/>
      <c r="EL182" s="299"/>
      <c r="EM182" s="299"/>
      <c r="EN182" s="299"/>
    </row>
    <row r="183" spans="12:144" x14ac:dyDescent="0.25">
      <c r="L183" s="299"/>
      <c r="M183" s="299"/>
      <c r="N183" s="299"/>
      <c r="O183" s="299"/>
      <c r="P183" s="299"/>
      <c r="Q183" s="299"/>
      <c r="R183" s="299"/>
      <c r="S183" s="299"/>
      <c r="T183" s="299"/>
      <c r="U183" s="299"/>
      <c r="V183" s="299"/>
      <c r="W183" s="299"/>
      <c r="X183" s="299"/>
      <c r="Y183" s="299"/>
      <c r="Z183" s="299"/>
      <c r="AA183" s="299"/>
      <c r="AB183" s="299"/>
      <c r="AC183" s="299"/>
      <c r="AD183" s="299"/>
      <c r="AE183" s="299"/>
      <c r="AF183" s="299"/>
      <c r="AG183" s="299"/>
      <c r="AH183" s="299"/>
      <c r="AI183" s="299"/>
      <c r="AJ183" s="299"/>
      <c r="AK183" s="299"/>
      <c r="AL183" s="299"/>
      <c r="AM183" s="299"/>
      <c r="AN183" s="299"/>
      <c r="AO183" s="299"/>
      <c r="AP183" s="299"/>
      <c r="AQ183" s="299"/>
      <c r="AR183" s="299"/>
      <c r="AS183" s="299"/>
      <c r="AT183" s="299"/>
      <c r="AU183" s="299"/>
      <c r="AV183" s="299"/>
      <c r="AW183" s="299"/>
      <c r="AX183" s="299"/>
      <c r="AY183" s="299"/>
      <c r="AZ183" s="299"/>
      <c r="BA183" s="299"/>
      <c r="BB183" s="299"/>
      <c r="BC183" s="299"/>
      <c r="BD183" s="299"/>
      <c r="BE183" s="299"/>
      <c r="BF183" s="299"/>
      <c r="BG183" s="299"/>
      <c r="BH183" s="299"/>
      <c r="BI183" s="299"/>
      <c r="BJ183" s="299"/>
      <c r="BK183" s="299"/>
      <c r="BL183" s="299"/>
      <c r="BM183" s="299"/>
      <c r="BN183" s="299"/>
      <c r="BO183" s="299"/>
      <c r="BP183" s="299"/>
      <c r="BQ183" s="299"/>
      <c r="BR183" s="299"/>
      <c r="BS183" s="299"/>
      <c r="BT183" s="299"/>
      <c r="BU183" s="299"/>
      <c r="BV183" s="299"/>
      <c r="BW183" s="299"/>
      <c r="BX183" s="299"/>
      <c r="BY183" s="299"/>
      <c r="BZ183" s="299"/>
      <c r="CA183" s="299"/>
      <c r="CB183" s="299"/>
      <c r="CC183" s="299"/>
      <c r="CD183" s="299"/>
      <c r="CE183" s="299"/>
      <c r="CF183" s="299"/>
      <c r="CG183" s="299"/>
      <c r="CH183" s="299"/>
      <c r="CI183" s="299"/>
      <c r="CJ183" s="299"/>
      <c r="CK183" s="299"/>
      <c r="CL183" s="299"/>
      <c r="CM183" s="299"/>
      <c r="CN183" s="299"/>
      <c r="CO183" s="299"/>
      <c r="CP183" s="299"/>
      <c r="CQ183" s="299"/>
      <c r="CR183" s="299"/>
      <c r="CS183" s="299"/>
      <c r="CT183" s="299"/>
      <c r="CU183" s="299"/>
      <c r="CV183" s="299"/>
      <c r="CW183" s="299"/>
      <c r="CX183" s="299"/>
      <c r="CY183" s="299"/>
      <c r="CZ183" s="299"/>
      <c r="DA183" s="299"/>
      <c r="DB183" s="299"/>
      <c r="DC183" s="299"/>
      <c r="DD183" s="299"/>
      <c r="DE183" s="299"/>
      <c r="DF183" s="299"/>
      <c r="DG183" s="299"/>
      <c r="DH183" s="299"/>
      <c r="DI183" s="299"/>
      <c r="DJ183" s="299"/>
      <c r="DK183" s="299"/>
      <c r="DL183" s="299"/>
      <c r="DM183" s="299"/>
      <c r="DN183" s="299"/>
      <c r="DO183" s="299"/>
      <c r="DP183" s="299"/>
      <c r="DQ183" s="299"/>
      <c r="DR183" s="299"/>
      <c r="DS183" s="299"/>
      <c r="DT183" s="299"/>
      <c r="DU183" s="299"/>
      <c r="DV183" s="299"/>
      <c r="DW183" s="299"/>
      <c r="DX183" s="299"/>
      <c r="DY183" s="299"/>
      <c r="DZ183" s="299"/>
      <c r="EA183" s="299"/>
      <c r="EB183" s="299"/>
      <c r="EC183" s="299"/>
      <c r="ED183" s="299"/>
      <c r="EE183" s="299"/>
      <c r="EF183" s="299"/>
      <c r="EG183" s="299"/>
      <c r="EH183" s="299"/>
      <c r="EI183" s="299"/>
      <c r="EJ183" s="299"/>
      <c r="EK183" s="299"/>
      <c r="EL183" s="299"/>
      <c r="EM183" s="299"/>
      <c r="EN183" s="299"/>
    </row>
    <row r="184" spans="12:144" x14ac:dyDescent="0.25">
      <c r="L184" s="299"/>
      <c r="M184" s="299"/>
      <c r="N184" s="299"/>
      <c r="O184" s="299"/>
      <c r="P184" s="299"/>
      <c r="Q184" s="299"/>
      <c r="R184" s="299"/>
      <c r="S184" s="299"/>
      <c r="T184" s="299"/>
      <c r="U184" s="299"/>
      <c r="V184" s="299"/>
      <c r="W184" s="299"/>
      <c r="X184" s="299"/>
      <c r="Y184" s="299"/>
      <c r="Z184" s="299"/>
      <c r="AA184" s="299"/>
      <c r="AB184" s="299"/>
      <c r="AC184" s="299"/>
      <c r="AD184" s="299"/>
      <c r="AE184" s="299"/>
      <c r="AF184" s="299"/>
      <c r="AG184" s="299"/>
      <c r="AH184" s="299"/>
      <c r="AI184" s="299"/>
      <c r="AJ184" s="299"/>
      <c r="AK184" s="299"/>
      <c r="AL184" s="299"/>
      <c r="AM184" s="299"/>
      <c r="AN184" s="299"/>
      <c r="AO184" s="299"/>
      <c r="AP184" s="299"/>
      <c r="AQ184" s="299"/>
      <c r="AR184" s="299"/>
      <c r="AS184" s="299"/>
      <c r="AT184" s="299"/>
      <c r="AU184" s="299"/>
      <c r="AV184" s="299"/>
      <c r="AW184" s="299"/>
      <c r="AX184" s="299"/>
      <c r="AY184" s="299"/>
      <c r="AZ184" s="299"/>
      <c r="BA184" s="299"/>
      <c r="BB184" s="299"/>
      <c r="BC184" s="299"/>
      <c r="BD184" s="299"/>
      <c r="BE184" s="299"/>
      <c r="BF184" s="299"/>
      <c r="BG184" s="299"/>
      <c r="BH184" s="299"/>
      <c r="BI184" s="299"/>
      <c r="BJ184" s="299"/>
      <c r="BK184" s="299"/>
      <c r="BL184" s="299"/>
      <c r="BM184" s="299"/>
      <c r="BN184" s="299"/>
      <c r="BO184" s="299"/>
      <c r="BP184" s="299"/>
      <c r="BQ184" s="299"/>
      <c r="BR184" s="299"/>
      <c r="BS184" s="299"/>
      <c r="BT184" s="299"/>
      <c r="BU184" s="299"/>
      <c r="BV184" s="299"/>
      <c r="BW184" s="299"/>
      <c r="BX184" s="299"/>
      <c r="BY184" s="299"/>
      <c r="BZ184" s="299"/>
      <c r="CA184" s="299"/>
      <c r="CB184" s="299"/>
      <c r="CC184" s="299"/>
      <c r="CD184" s="299"/>
      <c r="CE184" s="299"/>
      <c r="CF184" s="299"/>
      <c r="CG184" s="299"/>
      <c r="CH184" s="299"/>
      <c r="CI184" s="299"/>
      <c r="CJ184" s="299"/>
      <c r="CK184" s="299"/>
      <c r="CL184" s="299"/>
      <c r="CM184" s="299"/>
      <c r="CN184" s="299"/>
      <c r="CO184" s="299"/>
      <c r="CP184" s="299"/>
      <c r="CQ184" s="299"/>
      <c r="CR184" s="299"/>
      <c r="CS184" s="299"/>
      <c r="CT184" s="299"/>
      <c r="CU184" s="299"/>
      <c r="CV184" s="299"/>
      <c r="CW184" s="299"/>
      <c r="CX184" s="299"/>
      <c r="CY184" s="299"/>
      <c r="CZ184" s="299"/>
      <c r="DA184" s="299"/>
      <c r="DB184" s="299"/>
      <c r="DC184" s="299"/>
      <c r="DD184" s="299"/>
      <c r="DE184" s="299"/>
      <c r="DF184" s="299"/>
      <c r="DG184" s="299"/>
      <c r="DH184" s="299"/>
      <c r="DI184" s="299"/>
      <c r="DJ184" s="299"/>
      <c r="DK184" s="299"/>
      <c r="DL184" s="299"/>
      <c r="DM184" s="299"/>
      <c r="DN184" s="299"/>
      <c r="DO184" s="299"/>
      <c r="DP184" s="299"/>
      <c r="DQ184" s="299"/>
      <c r="DR184" s="299"/>
      <c r="DS184" s="299"/>
      <c r="DT184" s="299"/>
      <c r="DU184" s="299"/>
      <c r="DV184" s="299"/>
      <c r="DW184" s="299"/>
      <c r="DX184" s="299"/>
      <c r="DY184" s="299"/>
      <c r="DZ184" s="299"/>
      <c r="EA184" s="299"/>
      <c r="EB184" s="299"/>
      <c r="EC184" s="299"/>
      <c r="ED184" s="299"/>
      <c r="EE184" s="299"/>
      <c r="EF184" s="299"/>
      <c r="EG184" s="299"/>
      <c r="EH184" s="299"/>
      <c r="EI184" s="299"/>
      <c r="EJ184" s="299"/>
      <c r="EK184" s="299"/>
      <c r="EL184" s="299"/>
      <c r="EM184" s="299"/>
      <c r="EN184" s="299"/>
    </row>
    <row r="185" spans="12:144" x14ac:dyDescent="0.25">
      <c r="L185" s="299"/>
      <c r="M185" s="299"/>
      <c r="N185" s="299"/>
      <c r="O185" s="299"/>
      <c r="P185" s="299"/>
      <c r="Q185" s="299"/>
      <c r="R185" s="299"/>
      <c r="S185" s="299"/>
      <c r="T185" s="299"/>
      <c r="U185" s="299"/>
      <c r="V185" s="299"/>
      <c r="W185" s="299"/>
      <c r="X185" s="299"/>
      <c r="Y185" s="299"/>
      <c r="Z185" s="299"/>
      <c r="AA185" s="299"/>
      <c r="AB185" s="299"/>
      <c r="AC185" s="299"/>
      <c r="AD185" s="299"/>
      <c r="AE185" s="299"/>
      <c r="AF185" s="299"/>
      <c r="AG185" s="299"/>
      <c r="AH185" s="299"/>
      <c r="AI185" s="299"/>
      <c r="AJ185" s="299"/>
      <c r="AK185" s="299"/>
      <c r="AL185" s="299"/>
      <c r="AM185" s="299"/>
      <c r="AN185" s="299"/>
      <c r="AO185" s="299"/>
      <c r="AP185" s="299"/>
      <c r="AQ185" s="299"/>
      <c r="AR185" s="299"/>
      <c r="AS185" s="299"/>
      <c r="AT185" s="299"/>
      <c r="AU185" s="299"/>
      <c r="AV185" s="299"/>
      <c r="AW185" s="299"/>
      <c r="AX185" s="299"/>
      <c r="AY185" s="299"/>
      <c r="AZ185" s="299"/>
      <c r="BA185" s="299"/>
      <c r="BB185" s="299"/>
      <c r="BC185" s="299"/>
      <c r="BD185" s="299"/>
      <c r="BE185" s="299"/>
      <c r="BF185" s="299"/>
      <c r="BG185" s="299"/>
      <c r="BH185" s="299"/>
      <c r="BI185" s="299"/>
      <c r="BJ185" s="299"/>
      <c r="BK185" s="299"/>
      <c r="BL185" s="299"/>
      <c r="BM185" s="299"/>
      <c r="BN185" s="299"/>
      <c r="BO185" s="299"/>
      <c r="BP185" s="299"/>
      <c r="BQ185" s="299"/>
      <c r="BR185" s="299"/>
      <c r="BS185" s="299"/>
      <c r="BT185" s="299"/>
      <c r="BU185" s="299"/>
      <c r="BV185" s="299"/>
      <c r="BW185" s="299"/>
      <c r="BX185" s="299"/>
      <c r="BY185" s="299"/>
      <c r="BZ185" s="299"/>
      <c r="CA185" s="299"/>
      <c r="CB185" s="299"/>
      <c r="CC185" s="299"/>
      <c r="CD185" s="299"/>
      <c r="CE185" s="299"/>
      <c r="CF185" s="299"/>
      <c r="CG185" s="299"/>
      <c r="CH185" s="299"/>
      <c r="CI185" s="299"/>
      <c r="CJ185" s="299"/>
      <c r="CK185" s="299"/>
      <c r="CL185" s="299"/>
      <c r="CM185" s="299"/>
      <c r="CN185" s="299"/>
      <c r="CO185" s="299"/>
      <c r="CP185" s="299"/>
      <c r="CQ185" s="299"/>
      <c r="CR185" s="299"/>
      <c r="CS185" s="299"/>
      <c r="CT185" s="299"/>
      <c r="CU185" s="299"/>
      <c r="CV185" s="299"/>
      <c r="CW185" s="299"/>
      <c r="CX185" s="299"/>
      <c r="CY185" s="299"/>
      <c r="CZ185" s="299"/>
      <c r="DA185" s="299"/>
      <c r="DB185" s="299"/>
      <c r="DC185" s="299"/>
      <c r="DD185" s="299"/>
      <c r="DE185" s="299"/>
      <c r="DF185" s="299"/>
      <c r="DG185" s="299"/>
      <c r="DH185" s="299"/>
      <c r="DI185" s="299"/>
      <c r="DJ185" s="299"/>
      <c r="DK185" s="299"/>
      <c r="DL185" s="299"/>
      <c r="DM185" s="299"/>
      <c r="DN185" s="299"/>
      <c r="DO185" s="299"/>
      <c r="DP185" s="299"/>
      <c r="DQ185" s="299"/>
      <c r="DR185" s="299"/>
      <c r="DS185" s="299"/>
      <c r="DT185" s="299"/>
      <c r="DU185" s="299"/>
      <c r="DV185" s="299"/>
      <c r="DW185" s="299"/>
      <c r="DX185" s="299"/>
      <c r="DY185" s="299"/>
      <c r="DZ185" s="299"/>
      <c r="EA185" s="299"/>
      <c r="EB185" s="299"/>
      <c r="EC185" s="299"/>
      <c r="ED185" s="299"/>
      <c r="EE185" s="299"/>
      <c r="EF185" s="299"/>
      <c r="EG185" s="299"/>
      <c r="EH185" s="299"/>
      <c r="EI185" s="299"/>
      <c r="EJ185" s="299"/>
      <c r="EK185" s="299"/>
      <c r="EL185" s="299"/>
      <c r="EM185" s="299"/>
      <c r="EN185" s="299"/>
    </row>
    <row r="186" spans="12:144" x14ac:dyDescent="0.25">
      <c r="L186" s="299"/>
      <c r="M186" s="299"/>
      <c r="N186" s="299"/>
      <c r="O186" s="299"/>
      <c r="P186" s="299"/>
      <c r="Q186" s="299"/>
      <c r="R186" s="299"/>
      <c r="S186" s="299"/>
      <c r="T186" s="299"/>
      <c r="U186" s="299"/>
      <c r="V186" s="299"/>
      <c r="W186" s="299"/>
      <c r="X186" s="299"/>
      <c r="Y186" s="299"/>
      <c r="Z186" s="299"/>
      <c r="AA186" s="299"/>
      <c r="AB186" s="299"/>
      <c r="AC186" s="299"/>
      <c r="AD186" s="299"/>
      <c r="AE186" s="299"/>
      <c r="AF186" s="299"/>
      <c r="AG186" s="299"/>
      <c r="AH186" s="299"/>
      <c r="AI186" s="299"/>
      <c r="AJ186" s="299"/>
      <c r="AK186" s="299"/>
      <c r="AL186" s="299"/>
      <c r="AM186" s="299"/>
      <c r="AN186" s="299"/>
      <c r="AO186" s="299"/>
      <c r="AP186" s="299"/>
      <c r="AQ186" s="299"/>
      <c r="AR186" s="299"/>
      <c r="AS186" s="299"/>
      <c r="AT186" s="299"/>
      <c r="AU186" s="299"/>
      <c r="AV186" s="299"/>
      <c r="AW186" s="299"/>
      <c r="AX186" s="299"/>
      <c r="AY186" s="299"/>
      <c r="AZ186" s="299"/>
      <c r="BA186" s="299"/>
      <c r="BB186" s="299"/>
      <c r="BC186" s="299"/>
      <c r="BD186" s="299"/>
      <c r="BE186" s="299"/>
      <c r="BF186" s="299"/>
      <c r="BG186" s="299"/>
      <c r="BH186" s="299"/>
      <c r="BI186" s="299"/>
      <c r="BJ186" s="299"/>
      <c r="BK186" s="299"/>
      <c r="BL186" s="299"/>
      <c r="BM186" s="299"/>
      <c r="BN186" s="299"/>
      <c r="BO186" s="299"/>
      <c r="BP186" s="299"/>
      <c r="BQ186" s="299"/>
      <c r="BR186" s="299"/>
      <c r="BS186" s="299"/>
      <c r="BT186" s="299"/>
      <c r="BU186" s="299"/>
      <c r="BV186" s="299"/>
      <c r="BW186" s="299"/>
      <c r="BX186" s="299"/>
      <c r="BY186" s="299"/>
      <c r="BZ186" s="299"/>
      <c r="CA186" s="299"/>
      <c r="CB186" s="299"/>
      <c r="CC186" s="299"/>
      <c r="CD186" s="299"/>
      <c r="CE186" s="299"/>
      <c r="CF186" s="299"/>
      <c r="CG186" s="299"/>
      <c r="CH186" s="299"/>
      <c r="CI186" s="299"/>
      <c r="CJ186" s="299"/>
      <c r="CK186" s="299"/>
      <c r="CL186" s="299"/>
      <c r="CM186" s="299"/>
      <c r="CN186" s="299"/>
      <c r="CO186" s="299"/>
      <c r="CP186" s="299"/>
      <c r="CQ186" s="299"/>
      <c r="CR186" s="299"/>
      <c r="CS186" s="299"/>
      <c r="CT186" s="299"/>
      <c r="CU186" s="299"/>
      <c r="CV186" s="299"/>
      <c r="CW186" s="299"/>
      <c r="CX186" s="299"/>
      <c r="CY186" s="299"/>
      <c r="CZ186" s="299"/>
      <c r="DA186" s="299"/>
      <c r="DB186" s="299"/>
      <c r="DC186" s="299"/>
      <c r="DD186" s="299"/>
      <c r="DE186" s="299"/>
      <c r="DF186" s="299"/>
      <c r="DG186" s="299"/>
      <c r="DH186" s="299"/>
      <c r="DI186" s="299"/>
      <c r="DJ186" s="299"/>
      <c r="DK186" s="299"/>
      <c r="DL186" s="299"/>
      <c r="DM186" s="299"/>
      <c r="DN186" s="299"/>
      <c r="DO186" s="299"/>
      <c r="DP186" s="299"/>
      <c r="DQ186" s="299"/>
      <c r="DR186" s="299"/>
      <c r="DS186" s="299"/>
      <c r="DT186" s="299"/>
      <c r="DU186" s="299"/>
      <c r="DV186" s="299"/>
      <c r="DW186" s="299"/>
      <c r="DX186" s="299"/>
      <c r="DY186" s="299"/>
      <c r="DZ186" s="299"/>
      <c r="EA186" s="299"/>
      <c r="EB186" s="299"/>
      <c r="EC186" s="299"/>
      <c r="ED186" s="299"/>
      <c r="EE186" s="299"/>
      <c r="EF186" s="299"/>
      <c r="EG186" s="299"/>
      <c r="EH186" s="299"/>
      <c r="EI186" s="299"/>
      <c r="EJ186" s="299"/>
      <c r="EK186" s="299"/>
      <c r="EL186" s="299"/>
      <c r="EM186" s="299"/>
      <c r="EN186" s="299"/>
    </row>
    <row r="187" spans="12:144" x14ac:dyDescent="0.25">
      <c r="L187" s="299"/>
      <c r="M187" s="299"/>
      <c r="N187" s="299"/>
      <c r="O187" s="299"/>
      <c r="P187" s="299"/>
      <c r="Q187" s="299"/>
      <c r="R187" s="299"/>
      <c r="S187" s="299"/>
      <c r="T187" s="299"/>
      <c r="U187" s="299"/>
      <c r="V187" s="299"/>
      <c r="W187" s="299"/>
      <c r="X187" s="299"/>
      <c r="Y187" s="299"/>
      <c r="Z187" s="299"/>
      <c r="AA187" s="299"/>
      <c r="AB187" s="299"/>
      <c r="AC187" s="299"/>
      <c r="AD187" s="299"/>
      <c r="AE187" s="299"/>
      <c r="AF187" s="299"/>
      <c r="AG187" s="299"/>
      <c r="AH187" s="299"/>
      <c r="AI187" s="299"/>
      <c r="AJ187" s="299"/>
      <c r="AK187" s="299"/>
      <c r="AL187" s="299"/>
      <c r="AM187" s="299"/>
      <c r="AN187" s="299"/>
      <c r="AO187" s="299"/>
      <c r="AP187" s="299"/>
      <c r="AQ187" s="299"/>
      <c r="AR187" s="299"/>
      <c r="AS187" s="299"/>
      <c r="AT187" s="299"/>
      <c r="AU187" s="299"/>
      <c r="AV187" s="299"/>
      <c r="AW187" s="299"/>
      <c r="AX187" s="299"/>
      <c r="AY187" s="299"/>
      <c r="AZ187" s="299"/>
      <c r="BA187" s="299"/>
      <c r="BB187" s="299"/>
      <c r="BC187" s="299"/>
      <c r="BD187" s="299"/>
      <c r="BE187" s="299"/>
      <c r="BF187" s="299"/>
      <c r="BG187" s="299"/>
      <c r="BH187" s="299"/>
      <c r="BI187" s="299"/>
      <c r="BJ187" s="299"/>
      <c r="BK187" s="299"/>
      <c r="BL187" s="299"/>
      <c r="BM187" s="299"/>
      <c r="BN187" s="299"/>
      <c r="BO187" s="299"/>
      <c r="BP187" s="299"/>
      <c r="BQ187" s="299"/>
      <c r="BR187" s="299"/>
      <c r="BS187" s="299"/>
      <c r="BT187" s="299"/>
      <c r="BU187" s="299"/>
      <c r="BV187" s="299"/>
      <c r="BW187" s="299"/>
      <c r="BX187" s="299"/>
      <c r="BY187" s="299"/>
      <c r="BZ187" s="299"/>
      <c r="CA187" s="299"/>
      <c r="CB187" s="299"/>
      <c r="CC187" s="299"/>
      <c r="CD187" s="299"/>
      <c r="CE187" s="299"/>
      <c r="CF187" s="299"/>
      <c r="CG187" s="299"/>
      <c r="CH187" s="299"/>
      <c r="CI187" s="299"/>
      <c r="CJ187" s="299"/>
      <c r="CK187" s="299"/>
      <c r="CL187" s="299"/>
      <c r="CM187" s="299"/>
      <c r="CN187" s="299"/>
      <c r="CO187" s="299"/>
      <c r="CP187" s="299"/>
      <c r="CQ187" s="299"/>
      <c r="CR187" s="299"/>
      <c r="CS187" s="299"/>
      <c r="CT187" s="299"/>
      <c r="CU187" s="299"/>
      <c r="CV187" s="299"/>
      <c r="CW187" s="299"/>
      <c r="CX187" s="299"/>
      <c r="CY187" s="299"/>
      <c r="CZ187" s="299"/>
      <c r="DA187" s="299"/>
      <c r="DB187" s="299"/>
      <c r="DC187" s="299"/>
      <c r="DD187" s="299"/>
      <c r="DE187" s="299"/>
      <c r="DF187" s="299"/>
      <c r="DG187" s="299"/>
      <c r="DH187" s="299"/>
      <c r="DI187" s="299"/>
      <c r="DJ187" s="299"/>
      <c r="DK187" s="299"/>
      <c r="DL187" s="299"/>
      <c r="DM187" s="299"/>
      <c r="DN187" s="299"/>
      <c r="DO187" s="299"/>
      <c r="DP187" s="299"/>
      <c r="DQ187" s="299"/>
      <c r="DR187" s="299"/>
      <c r="DS187" s="299"/>
      <c r="DT187" s="299"/>
      <c r="DU187" s="299"/>
      <c r="DV187" s="299"/>
      <c r="DW187" s="299"/>
      <c r="DX187" s="299"/>
      <c r="DY187" s="299"/>
      <c r="DZ187" s="299"/>
      <c r="EA187" s="299"/>
      <c r="EB187" s="299"/>
      <c r="EC187" s="299"/>
      <c r="ED187" s="299"/>
      <c r="EE187" s="299"/>
      <c r="EF187" s="299"/>
      <c r="EG187" s="299"/>
      <c r="EH187" s="299"/>
      <c r="EI187" s="299"/>
      <c r="EJ187" s="299"/>
      <c r="EK187" s="299"/>
      <c r="EL187" s="299"/>
      <c r="EM187" s="299"/>
      <c r="EN187" s="299"/>
    </row>
    <row r="188" spans="12:144" x14ac:dyDescent="0.25">
      <c r="L188" s="299"/>
      <c r="M188" s="299"/>
      <c r="N188" s="299"/>
      <c r="O188" s="299"/>
      <c r="P188" s="299"/>
      <c r="Q188" s="299"/>
      <c r="R188" s="299"/>
      <c r="S188" s="299"/>
      <c r="T188" s="299"/>
      <c r="U188" s="299"/>
      <c r="V188" s="299"/>
      <c r="W188" s="299"/>
      <c r="X188" s="299"/>
      <c r="Y188" s="299"/>
      <c r="Z188" s="299"/>
      <c r="AA188" s="299"/>
      <c r="AB188" s="299"/>
      <c r="AC188" s="299"/>
      <c r="AD188" s="299"/>
      <c r="AE188" s="299"/>
      <c r="AF188" s="299"/>
      <c r="AG188" s="299"/>
      <c r="AH188" s="299"/>
      <c r="AI188" s="299"/>
      <c r="AJ188" s="299"/>
      <c r="AK188" s="299"/>
      <c r="AL188" s="299"/>
      <c r="AM188" s="299"/>
      <c r="AN188" s="299"/>
      <c r="AO188" s="299"/>
      <c r="AP188" s="299"/>
      <c r="AQ188" s="299"/>
      <c r="AR188" s="299"/>
      <c r="AS188" s="299"/>
      <c r="AT188" s="299"/>
      <c r="AU188" s="299"/>
      <c r="AV188" s="299"/>
      <c r="AW188" s="299"/>
      <c r="AX188" s="299"/>
      <c r="AY188" s="299"/>
      <c r="AZ188" s="299"/>
      <c r="BA188" s="299"/>
      <c r="BB188" s="299"/>
      <c r="BC188" s="299"/>
      <c r="BD188" s="299"/>
      <c r="BE188" s="299"/>
      <c r="BF188" s="299"/>
      <c r="BG188" s="299"/>
      <c r="BH188" s="299"/>
      <c r="BI188" s="299"/>
      <c r="BJ188" s="299"/>
      <c r="BK188" s="299"/>
      <c r="BL188" s="299"/>
      <c r="BM188" s="299"/>
      <c r="BN188" s="299"/>
      <c r="BO188" s="299"/>
      <c r="BP188" s="299"/>
      <c r="BQ188" s="299"/>
      <c r="BR188" s="299"/>
      <c r="BS188" s="299"/>
      <c r="BT188" s="299"/>
      <c r="BU188" s="299"/>
      <c r="BV188" s="299"/>
      <c r="BW188" s="299"/>
      <c r="BX188" s="299"/>
      <c r="BY188" s="299"/>
      <c r="BZ188" s="299"/>
      <c r="CA188" s="299"/>
      <c r="CB188" s="299"/>
      <c r="CC188" s="299"/>
      <c r="CD188" s="299"/>
      <c r="CE188" s="299"/>
      <c r="CF188" s="299"/>
      <c r="CG188" s="299"/>
      <c r="CH188" s="299"/>
      <c r="CI188" s="299"/>
      <c r="CJ188" s="299"/>
      <c r="CK188" s="299"/>
      <c r="CL188" s="299"/>
      <c r="CM188" s="299"/>
      <c r="CN188" s="299"/>
      <c r="CO188" s="299"/>
      <c r="CP188" s="299"/>
      <c r="CQ188" s="299"/>
      <c r="CR188" s="299"/>
      <c r="CS188" s="299"/>
      <c r="CT188" s="299"/>
      <c r="CU188" s="299"/>
      <c r="CV188" s="299"/>
      <c r="CW188" s="299"/>
      <c r="CX188" s="299"/>
      <c r="CY188" s="299"/>
      <c r="CZ188" s="299"/>
      <c r="DA188" s="299"/>
      <c r="DB188" s="299"/>
      <c r="DC188" s="299"/>
      <c r="DD188" s="299"/>
      <c r="DE188" s="299"/>
      <c r="DF188" s="299"/>
      <c r="DG188" s="299"/>
      <c r="DH188" s="299"/>
      <c r="DI188" s="299"/>
      <c r="DJ188" s="299"/>
      <c r="DK188" s="299"/>
      <c r="DL188" s="299"/>
      <c r="DM188" s="299"/>
      <c r="DN188" s="299"/>
      <c r="DO188" s="299"/>
      <c r="DP188" s="299"/>
      <c r="DQ188" s="299"/>
      <c r="DR188" s="299"/>
      <c r="DS188" s="299"/>
      <c r="DT188" s="299"/>
      <c r="DU188" s="299"/>
      <c r="DV188" s="299"/>
      <c r="DW188" s="299"/>
      <c r="DX188" s="299"/>
      <c r="DY188" s="299"/>
      <c r="DZ188" s="299"/>
      <c r="EA188" s="299"/>
      <c r="EB188" s="299"/>
      <c r="EC188" s="299"/>
      <c r="ED188" s="299"/>
      <c r="EE188" s="299"/>
      <c r="EF188" s="299"/>
      <c r="EG188" s="299"/>
      <c r="EH188" s="299"/>
      <c r="EI188" s="299"/>
      <c r="EJ188" s="299"/>
      <c r="EK188" s="299"/>
      <c r="EL188" s="299"/>
      <c r="EM188" s="299"/>
      <c r="EN188" s="299"/>
    </row>
    <row r="189" spans="12:144" x14ac:dyDescent="0.25">
      <c r="L189" s="299"/>
      <c r="M189" s="299"/>
      <c r="N189" s="299"/>
      <c r="O189" s="299"/>
      <c r="P189" s="299"/>
      <c r="Q189" s="299"/>
      <c r="R189" s="299"/>
      <c r="S189" s="299"/>
      <c r="T189" s="299"/>
      <c r="U189" s="299"/>
      <c r="V189" s="299"/>
      <c r="W189" s="299"/>
      <c r="X189" s="299"/>
      <c r="Y189" s="299"/>
      <c r="Z189" s="299"/>
      <c r="AA189" s="299"/>
      <c r="AB189" s="299"/>
      <c r="AC189" s="299"/>
      <c r="AD189" s="299"/>
      <c r="AE189" s="299"/>
      <c r="AF189" s="299"/>
      <c r="AG189" s="299"/>
      <c r="AH189" s="299"/>
      <c r="AI189" s="299"/>
      <c r="AJ189" s="299"/>
      <c r="AK189" s="299"/>
      <c r="AL189" s="299"/>
      <c r="AM189" s="299"/>
      <c r="AN189" s="299"/>
      <c r="AO189" s="299"/>
      <c r="AP189" s="299"/>
      <c r="AQ189" s="299"/>
      <c r="AR189" s="299"/>
      <c r="AS189" s="299"/>
      <c r="AT189" s="299"/>
      <c r="AU189" s="299"/>
      <c r="AV189" s="299"/>
      <c r="AW189" s="299"/>
      <c r="AX189" s="299"/>
      <c r="AY189" s="299"/>
      <c r="AZ189" s="299"/>
      <c r="BA189" s="299"/>
      <c r="BB189" s="299"/>
      <c r="BC189" s="299"/>
      <c r="BD189" s="299"/>
      <c r="BE189" s="299"/>
      <c r="BF189" s="299"/>
      <c r="BG189" s="299"/>
      <c r="BH189" s="299"/>
      <c r="BI189" s="299"/>
      <c r="BJ189" s="299"/>
      <c r="BK189" s="299"/>
      <c r="BL189" s="299"/>
      <c r="BM189" s="299"/>
      <c r="BN189" s="299"/>
      <c r="BO189" s="299"/>
      <c r="BP189" s="299"/>
      <c r="BQ189" s="299"/>
      <c r="BR189" s="299"/>
      <c r="BS189" s="299"/>
      <c r="BT189" s="299"/>
      <c r="BU189" s="299"/>
      <c r="BV189" s="299"/>
      <c r="BW189" s="299"/>
      <c r="BX189" s="299"/>
      <c r="BY189" s="299"/>
      <c r="BZ189" s="299"/>
      <c r="CA189" s="299"/>
      <c r="CB189" s="299"/>
      <c r="CC189" s="299"/>
      <c r="CD189" s="299"/>
      <c r="CE189" s="299"/>
      <c r="CF189" s="299"/>
      <c r="CG189" s="299"/>
      <c r="CH189" s="299"/>
      <c r="CI189" s="299"/>
      <c r="CJ189" s="299"/>
      <c r="CK189" s="299"/>
      <c r="CL189" s="299"/>
      <c r="CM189" s="299"/>
      <c r="CN189" s="299"/>
      <c r="CO189" s="299"/>
      <c r="CP189" s="299"/>
      <c r="CQ189" s="299"/>
      <c r="CR189" s="299"/>
      <c r="CS189" s="299"/>
      <c r="CT189" s="299"/>
      <c r="CU189" s="299"/>
      <c r="CV189" s="299"/>
      <c r="CW189" s="299"/>
      <c r="CX189" s="299"/>
      <c r="CY189" s="299"/>
      <c r="CZ189" s="299"/>
      <c r="DA189" s="299"/>
      <c r="DB189" s="299"/>
      <c r="DC189" s="299"/>
      <c r="DD189" s="299"/>
      <c r="DE189" s="299"/>
      <c r="DF189" s="299"/>
      <c r="DG189" s="299"/>
      <c r="DH189" s="299"/>
      <c r="DI189" s="299"/>
      <c r="DJ189" s="299"/>
      <c r="DK189" s="299"/>
      <c r="DL189" s="299"/>
      <c r="DM189" s="299"/>
      <c r="DN189" s="299"/>
      <c r="DO189" s="299"/>
      <c r="DP189" s="299"/>
      <c r="DQ189" s="299"/>
      <c r="DR189" s="299"/>
      <c r="DS189" s="299"/>
      <c r="DT189" s="299"/>
      <c r="DU189" s="299"/>
      <c r="DV189" s="299"/>
      <c r="DW189" s="299"/>
      <c r="DX189" s="299"/>
      <c r="DY189" s="299"/>
      <c r="DZ189" s="299"/>
      <c r="EA189" s="299"/>
      <c r="EB189" s="299"/>
      <c r="EC189" s="299"/>
      <c r="ED189" s="299"/>
      <c r="EE189" s="299"/>
      <c r="EF189" s="299"/>
      <c r="EG189" s="299"/>
      <c r="EH189" s="299"/>
      <c r="EI189" s="299"/>
      <c r="EJ189" s="299"/>
      <c r="EK189" s="299"/>
      <c r="EL189" s="299"/>
      <c r="EM189" s="299"/>
      <c r="EN189" s="299"/>
    </row>
    <row r="190" spans="12:144" x14ac:dyDescent="0.25">
      <c r="L190" s="299"/>
      <c r="M190" s="299"/>
      <c r="N190" s="299"/>
      <c r="O190" s="299"/>
      <c r="P190" s="299"/>
      <c r="Q190" s="299"/>
      <c r="R190" s="299"/>
      <c r="S190" s="299"/>
      <c r="T190" s="299"/>
      <c r="U190" s="299"/>
      <c r="V190" s="299"/>
      <c r="W190" s="299"/>
      <c r="X190" s="299"/>
      <c r="Y190" s="299"/>
      <c r="Z190" s="299"/>
      <c r="AA190" s="299"/>
      <c r="AB190" s="299"/>
      <c r="AC190" s="299"/>
      <c r="AD190" s="299"/>
      <c r="AE190" s="299"/>
      <c r="AF190" s="299"/>
      <c r="AG190" s="299"/>
      <c r="AH190" s="299"/>
      <c r="AI190" s="299"/>
      <c r="AJ190" s="299"/>
      <c r="AK190" s="299"/>
      <c r="AL190" s="299"/>
      <c r="AM190" s="299"/>
      <c r="AN190" s="299"/>
      <c r="AO190" s="299"/>
      <c r="AP190" s="299"/>
      <c r="AQ190" s="299"/>
      <c r="AR190" s="299"/>
      <c r="AS190" s="299"/>
      <c r="AT190" s="299"/>
      <c r="AU190" s="299"/>
      <c r="AV190" s="299"/>
      <c r="AW190" s="299"/>
      <c r="AX190" s="299"/>
      <c r="AY190" s="299"/>
      <c r="AZ190" s="299"/>
      <c r="BA190" s="299"/>
      <c r="BB190" s="299"/>
      <c r="BC190" s="299"/>
      <c r="BD190" s="299"/>
      <c r="BE190" s="299"/>
      <c r="BF190" s="299"/>
      <c r="BG190" s="299"/>
      <c r="BH190" s="299"/>
      <c r="BI190" s="299"/>
      <c r="BJ190" s="299"/>
      <c r="BK190" s="299"/>
      <c r="BL190" s="299"/>
      <c r="BM190" s="299"/>
      <c r="BN190" s="299"/>
      <c r="BO190" s="299"/>
      <c r="BP190" s="299"/>
      <c r="BQ190" s="299"/>
      <c r="BR190" s="299"/>
      <c r="BS190" s="299"/>
      <c r="BT190" s="299"/>
      <c r="BU190" s="299"/>
      <c r="BV190" s="299"/>
      <c r="BW190" s="299"/>
      <c r="BX190" s="299"/>
      <c r="BY190" s="299"/>
      <c r="BZ190" s="299"/>
      <c r="CA190" s="299"/>
      <c r="CB190" s="299"/>
      <c r="CC190" s="299"/>
      <c r="CD190" s="299"/>
      <c r="CE190" s="299"/>
      <c r="CF190" s="299"/>
      <c r="CG190" s="299"/>
      <c r="CH190" s="299"/>
      <c r="CI190" s="299"/>
      <c r="CJ190" s="299"/>
      <c r="CK190" s="299"/>
      <c r="CL190" s="299"/>
      <c r="CM190" s="299"/>
      <c r="CN190" s="299"/>
      <c r="CO190" s="299"/>
      <c r="CP190" s="299"/>
      <c r="CQ190" s="299"/>
      <c r="CR190" s="299"/>
      <c r="CS190" s="299"/>
      <c r="CT190" s="299"/>
      <c r="CU190" s="299"/>
      <c r="CV190" s="299"/>
      <c r="CW190" s="299"/>
      <c r="CX190" s="299"/>
      <c r="CY190" s="299"/>
      <c r="CZ190" s="299"/>
      <c r="DA190" s="299"/>
      <c r="DB190" s="299"/>
      <c r="DC190" s="299"/>
      <c r="DD190" s="299"/>
      <c r="DE190" s="299"/>
      <c r="DF190" s="299"/>
      <c r="DG190" s="299"/>
      <c r="DH190" s="299"/>
      <c r="DI190" s="299"/>
      <c r="DJ190" s="299"/>
      <c r="DK190" s="299"/>
      <c r="DL190" s="299"/>
      <c r="DM190" s="299"/>
      <c r="DN190" s="299"/>
      <c r="DO190" s="299"/>
      <c r="DP190" s="299"/>
      <c r="DQ190" s="299"/>
      <c r="DR190" s="299"/>
      <c r="DS190" s="299"/>
      <c r="DT190" s="299"/>
      <c r="DU190" s="299"/>
      <c r="DV190" s="299"/>
      <c r="DW190" s="299"/>
      <c r="DX190" s="299"/>
      <c r="DY190" s="299"/>
      <c r="DZ190" s="299"/>
      <c r="EA190" s="299"/>
      <c r="EB190" s="299"/>
      <c r="EC190" s="299"/>
      <c r="ED190" s="299"/>
      <c r="EE190" s="299"/>
      <c r="EF190" s="299"/>
      <c r="EG190" s="299"/>
      <c r="EH190" s="299"/>
      <c r="EI190" s="299"/>
      <c r="EJ190" s="299"/>
      <c r="EK190" s="299"/>
      <c r="EL190" s="299"/>
      <c r="EM190" s="299"/>
      <c r="EN190" s="299"/>
    </row>
    <row r="191" spans="12:144" x14ac:dyDescent="0.25">
      <c r="L191" s="299"/>
      <c r="M191" s="299"/>
      <c r="N191" s="299"/>
      <c r="O191" s="299"/>
      <c r="P191" s="299"/>
      <c r="Q191" s="299"/>
      <c r="R191" s="299"/>
      <c r="S191" s="299"/>
      <c r="T191" s="299"/>
      <c r="U191" s="299"/>
      <c r="V191" s="299"/>
      <c r="W191" s="299"/>
      <c r="X191" s="299"/>
      <c r="Y191" s="299"/>
      <c r="Z191" s="299"/>
      <c r="AA191" s="299"/>
      <c r="AB191" s="299"/>
      <c r="AC191" s="299"/>
      <c r="AD191" s="299"/>
      <c r="AE191" s="299"/>
      <c r="AF191" s="299"/>
      <c r="AG191" s="299"/>
      <c r="AH191" s="299"/>
      <c r="AI191" s="299"/>
      <c r="AJ191" s="299"/>
      <c r="AK191" s="299"/>
      <c r="AL191" s="299"/>
      <c r="AM191" s="299"/>
      <c r="AN191" s="299"/>
      <c r="AO191" s="299"/>
      <c r="AP191" s="299"/>
      <c r="AQ191" s="299"/>
      <c r="AR191" s="299"/>
      <c r="AS191" s="299"/>
      <c r="AT191" s="299"/>
      <c r="AU191" s="299"/>
      <c r="AV191" s="299"/>
      <c r="AW191" s="299"/>
      <c r="AX191" s="299"/>
      <c r="AY191" s="299"/>
      <c r="AZ191" s="299"/>
      <c r="BA191" s="299"/>
      <c r="BB191" s="299"/>
      <c r="BC191" s="299"/>
      <c r="BD191" s="299"/>
      <c r="BE191" s="299"/>
      <c r="BF191" s="299"/>
      <c r="BG191" s="299"/>
      <c r="BH191" s="299"/>
      <c r="BI191" s="299"/>
      <c r="BJ191" s="299"/>
      <c r="BK191" s="299"/>
      <c r="BL191" s="299"/>
      <c r="BM191" s="299"/>
      <c r="BN191" s="299"/>
      <c r="BO191" s="299"/>
      <c r="BP191" s="299"/>
      <c r="BQ191" s="299"/>
      <c r="BR191" s="299"/>
      <c r="BS191" s="299"/>
      <c r="BT191" s="299"/>
      <c r="BU191" s="299"/>
      <c r="BV191" s="299"/>
      <c r="BW191" s="299"/>
      <c r="BX191" s="299"/>
      <c r="BY191" s="299"/>
      <c r="BZ191" s="299"/>
      <c r="CA191" s="299"/>
      <c r="CB191" s="299"/>
      <c r="CC191" s="299"/>
      <c r="CD191" s="299"/>
      <c r="CE191" s="299"/>
      <c r="CF191" s="299"/>
      <c r="CG191" s="299"/>
      <c r="CH191" s="299"/>
      <c r="CI191" s="299"/>
      <c r="CJ191" s="299"/>
      <c r="CK191" s="299"/>
      <c r="CL191" s="299"/>
      <c r="CM191" s="299"/>
      <c r="CN191" s="299"/>
      <c r="CO191" s="299"/>
      <c r="CP191" s="299"/>
      <c r="CQ191" s="299"/>
      <c r="CR191" s="299"/>
      <c r="CS191" s="299"/>
      <c r="CT191" s="299"/>
      <c r="CU191" s="299"/>
      <c r="CV191" s="299"/>
      <c r="CW191" s="299"/>
      <c r="CX191" s="299"/>
      <c r="CY191" s="299"/>
      <c r="CZ191" s="299"/>
      <c r="DA191" s="299"/>
      <c r="DB191" s="299"/>
      <c r="DC191" s="299"/>
      <c r="DD191" s="299"/>
      <c r="DE191" s="299"/>
      <c r="DF191" s="299"/>
      <c r="DG191" s="299"/>
      <c r="DH191" s="299"/>
      <c r="DI191" s="299"/>
      <c r="DJ191" s="299"/>
      <c r="DK191" s="299"/>
      <c r="DL191" s="299"/>
      <c r="DM191" s="299"/>
      <c r="DN191" s="299"/>
      <c r="DO191" s="299"/>
      <c r="DP191" s="299"/>
      <c r="DQ191" s="299"/>
      <c r="DR191" s="299"/>
      <c r="DS191" s="299"/>
      <c r="DT191" s="299"/>
      <c r="DU191" s="299"/>
      <c r="DV191" s="299"/>
      <c r="DW191" s="299"/>
      <c r="DX191" s="299"/>
      <c r="DY191" s="299"/>
      <c r="DZ191" s="299"/>
      <c r="EA191" s="299"/>
      <c r="EB191" s="299"/>
      <c r="EC191" s="299"/>
      <c r="ED191" s="299"/>
      <c r="EE191" s="299"/>
      <c r="EF191" s="299"/>
      <c r="EG191" s="299"/>
      <c r="EH191" s="299"/>
      <c r="EI191" s="299"/>
      <c r="EJ191" s="299"/>
      <c r="EK191" s="299"/>
      <c r="EL191" s="299"/>
      <c r="EM191" s="299"/>
      <c r="EN191" s="299"/>
    </row>
    <row r="192" spans="12:144" x14ac:dyDescent="0.25">
      <c r="L192" s="299"/>
      <c r="M192" s="299"/>
      <c r="N192" s="299"/>
      <c r="O192" s="299"/>
      <c r="P192" s="299"/>
      <c r="Q192" s="299"/>
      <c r="R192" s="299"/>
      <c r="S192" s="299"/>
      <c r="T192" s="299"/>
      <c r="U192" s="299"/>
      <c r="V192" s="299"/>
      <c r="W192" s="299"/>
      <c r="X192" s="299"/>
      <c r="Y192" s="299"/>
      <c r="Z192" s="299"/>
      <c r="AA192" s="299"/>
      <c r="AB192" s="299"/>
      <c r="AC192" s="299"/>
      <c r="AD192" s="299"/>
      <c r="AE192" s="299"/>
      <c r="AF192" s="299"/>
      <c r="AG192" s="299"/>
      <c r="AH192" s="299"/>
      <c r="AI192" s="299"/>
      <c r="AJ192" s="299"/>
      <c r="AK192" s="299"/>
      <c r="AL192" s="299"/>
      <c r="AM192" s="299"/>
      <c r="AN192" s="299"/>
      <c r="AO192" s="299"/>
      <c r="AP192" s="299"/>
      <c r="AQ192" s="299"/>
      <c r="AR192" s="299"/>
      <c r="AS192" s="299"/>
      <c r="AT192" s="299"/>
      <c r="AU192" s="299"/>
      <c r="AV192" s="299"/>
      <c r="AW192" s="299"/>
      <c r="AX192" s="299"/>
      <c r="AY192" s="299"/>
      <c r="AZ192" s="299"/>
      <c r="BA192" s="299"/>
      <c r="BB192" s="299"/>
      <c r="BC192" s="299"/>
      <c r="BD192" s="299"/>
      <c r="BE192" s="299"/>
      <c r="BF192" s="299"/>
      <c r="BG192" s="299"/>
      <c r="BH192" s="299"/>
      <c r="BI192" s="299"/>
      <c r="BJ192" s="299"/>
      <c r="BK192" s="299"/>
      <c r="BL192" s="299"/>
      <c r="BM192" s="299"/>
      <c r="BN192" s="299"/>
      <c r="BO192" s="299"/>
      <c r="BP192" s="299"/>
      <c r="BQ192" s="299"/>
      <c r="BR192" s="299"/>
      <c r="BS192" s="299"/>
      <c r="BT192" s="299"/>
      <c r="BU192" s="299"/>
      <c r="BV192" s="299"/>
      <c r="BW192" s="299"/>
      <c r="BX192" s="299"/>
      <c r="BY192" s="299"/>
      <c r="BZ192" s="299"/>
      <c r="CA192" s="299"/>
      <c r="CB192" s="299"/>
      <c r="CC192" s="299"/>
      <c r="CD192" s="299"/>
      <c r="CE192" s="299"/>
      <c r="CF192" s="299"/>
      <c r="CG192" s="299"/>
      <c r="CH192" s="299"/>
      <c r="CI192" s="299"/>
      <c r="CJ192" s="299"/>
      <c r="CK192" s="299"/>
      <c r="CL192" s="299"/>
      <c r="CM192" s="299"/>
      <c r="CN192" s="299"/>
      <c r="CO192" s="299"/>
      <c r="CP192" s="299"/>
      <c r="CQ192" s="299"/>
      <c r="CR192" s="299"/>
      <c r="CS192" s="299"/>
      <c r="CT192" s="299"/>
      <c r="CU192" s="299"/>
      <c r="CV192" s="299"/>
      <c r="CW192" s="299"/>
      <c r="CX192" s="299"/>
      <c r="CY192" s="299"/>
      <c r="CZ192" s="299"/>
      <c r="DA192" s="299"/>
      <c r="DB192" s="299"/>
      <c r="DC192" s="299"/>
      <c r="DD192" s="299"/>
      <c r="DE192" s="299"/>
      <c r="DF192" s="299"/>
      <c r="DG192" s="299"/>
      <c r="DH192" s="299"/>
      <c r="DI192" s="299"/>
      <c r="DJ192" s="299"/>
      <c r="DK192" s="299"/>
      <c r="DL192" s="299"/>
      <c r="DM192" s="299"/>
      <c r="DN192" s="299"/>
      <c r="DO192" s="299"/>
      <c r="DP192" s="299"/>
      <c r="DQ192" s="299"/>
      <c r="DR192" s="299"/>
      <c r="DS192" s="299"/>
      <c r="DT192" s="299"/>
      <c r="DU192" s="299"/>
      <c r="DV192" s="299"/>
      <c r="DW192" s="299"/>
      <c r="DX192" s="299"/>
      <c r="DY192" s="299"/>
      <c r="DZ192" s="299"/>
      <c r="EA192" s="299"/>
      <c r="EB192" s="299"/>
      <c r="EC192" s="299"/>
      <c r="ED192" s="299"/>
      <c r="EE192" s="299"/>
      <c r="EF192" s="299"/>
      <c r="EG192" s="299"/>
      <c r="EH192" s="299"/>
      <c r="EI192" s="299"/>
      <c r="EJ192" s="299"/>
      <c r="EK192" s="299"/>
      <c r="EL192" s="299"/>
      <c r="EM192" s="299"/>
      <c r="EN192" s="299"/>
    </row>
    <row r="193" spans="12:144" x14ac:dyDescent="0.25">
      <c r="L193" s="299"/>
      <c r="M193" s="299"/>
      <c r="N193" s="299"/>
      <c r="O193" s="299"/>
      <c r="P193" s="299"/>
      <c r="Q193" s="299"/>
      <c r="R193" s="299"/>
      <c r="S193" s="299"/>
      <c r="T193" s="299"/>
      <c r="U193" s="299"/>
      <c r="V193" s="299"/>
      <c r="W193" s="299"/>
      <c r="X193" s="299"/>
      <c r="Y193" s="299"/>
      <c r="Z193" s="299"/>
      <c r="AA193" s="299"/>
      <c r="AB193" s="299"/>
      <c r="AC193" s="299"/>
      <c r="AD193" s="299"/>
      <c r="AE193" s="299"/>
      <c r="AF193" s="299"/>
      <c r="AG193" s="299"/>
      <c r="AH193" s="299"/>
      <c r="AI193" s="299"/>
      <c r="AJ193" s="299"/>
      <c r="AK193" s="299"/>
      <c r="AL193" s="299"/>
      <c r="AM193" s="299"/>
      <c r="AN193" s="299"/>
      <c r="AO193" s="299"/>
      <c r="AP193" s="299"/>
      <c r="AQ193" s="299"/>
      <c r="AR193" s="299"/>
      <c r="AS193" s="299"/>
      <c r="AT193" s="299"/>
      <c r="AU193" s="299"/>
      <c r="AV193" s="299"/>
      <c r="AW193" s="299"/>
      <c r="AX193" s="299"/>
      <c r="AY193" s="299"/>
      <c r="AZ193" s="299"/>
      <c r="BA193" s="299"/>
      <c r="BB193" s="299"/>
      <c r="BC193" s="299"/>
      <c r="BD193" s="299"/>
      <c r="BE193" s="299"/>
      <c r="BF193" s="299"/>
      <c r="BG193" s="299"/>
      <c r="BH193" s="299"/>
      <c r="BI193" s="299"/>
      <c r="BJ193" s="299"/>
      <c r="BK193" s="299"/>
      <c r="BL193" s="299"/>
      <c r="BM193" s="299"/>
      <c r="BN193" s="299"/>
      <c r="BO193" s="299"/>
      <c r="BP193" s="299"/>
      <c r="BQ193" s="299"/>
      <c r="BR193" s="299"/>
      <c r="BS193" s="299"/>
      <c r="BT193" s="299"/>
      <c r="BU193" s="299"/>
      <c r="BV193" s="299"/>
      <c r="BW193" s="299"/>
      <c r="BX193" s="299"/>
      <c r="BY193" s="299"/>
      <c r="BZ193" s="299"/>
      <c r="CA193" s="299"/>
      <c r="CB193" s="299"/>
      <c r="CC193" s="299"/>
      <c r="CD193" s="299"/>
      <c r="CE193" s="299"/>
      <c r="CF193" s="299"/>
      <c r="CG193" s="299"/>
      <c r="CH193" s="299"/>
      <c r="CI193" s="299"/>
      <c r="CJ193" s="299"/>
      <c r="CK193" s="299"/>
      <c r="CL193" s="299"/>
      <c r="CM193" s="299"/>
      <c r="CN193" s="299"/>
      <c r="CO193" s="299"/>
      <c r="CP193" s="299"/>
      <c r="CQ193" s="299"/>
      <c r="CR193" s="299"/>
      <c r="CS193" s="299"/>
      <c r="CT193" s="299"/>
      <c r="CU193" s="299"/>
      <c r="CV193" s="299"/>
      <c r="CW193" s="299"/>
      <c r="CX193" s="299"/>
      <c r="CY193" s="299"/>
      <c r="CZ193" s="299"/>
      <c r="DA193" s="299"/>
      <c r="DB193" s="299"/>
      <c r="DC193" s="299"/>
      <c r="DD193" s="299"/>
      <c r="DE193" s="299"/>
      <c r="DF193" s="299"/>
      <c r="DG193" s="299"/>
      <c r="DH193" s="299"/>
      <c r="DI193" s="299"/>
      <c r="DJ193" s="299"/>
      <c r="DK193" s="299"/>
      <c r="DL193" s="299"/>
      <c r="DM193" s="299"/>
      <c r="DN193" s="299"/>
      <c r="DO193" s="299"/>
      <c r="DP193" s="299"/>
      <c r="DQ193" s="299"/>
      <c r="DR193" s="299"/>
      <c r="DS193" s="299"/>
      <c r="DT193" s="299"/>
      <c r="DU193" s="299"/>
      <c r="DV193" s="299"/>
      <c r="DW193" s="299"/>
      <c r="DX193" s="299"/>
      <c r="DY193" s="299"/>
      <c r="DZ193" s="299"/>
      <c r="EA193" s="299"/>
      <c r="EB193" s="299"/>
      <c r="EC193" s="299"/>
      <c r="ED193" s="299"/>
      <c r="EE193" s="299"/>
      <c r="EF193" s="299"/>
      <c r="EG193" s="299"/>
      <c r="EH193" s="299"/>
      <c r="EI193" s="299"/>
      <c r="EJ193" s="299"/>
      <c r="EK193" s="299"/>
      <c r="EL193" s="299"/>
      <c r="EM193" s="299"/>
      <c r="EN193" s="299"/>
    </row>
    <row r="194" spans="12:144" x14ac:dyDescent="0.25">
      <c r="L194" s="299"/>
      <c r="M194" s="299"/>
      <c r="N194" s="299"/>
      <c r="O194" s="299"/>
      <c r="P194" s="299"/>
      <c r="Q194" s="299"/>
      <c r="R194" s="299"/>
      <c r="S194" s="299"/>
      <c r="T194" s="299"/>
      <c r="U194" s="299"/>
      <c r="V194" s="299"/>
      <c r="W194" s="299"/>
      <c r="X194" s="299"/>
      <c r="Y194" s="299"/>
      <c r="Z194" s="299"/>
      <c r="AA194" s="299"/>
      <c r="AB194" s="299"/>
      <c r="AC194" s="299"/>
      <c r="AD194" s="299"/>
      <c r="AE194" s="299"/>
      <c r="AF194" s="299"/>
      <c r="AG194" s="299"/>
      <c r="AH194" s="299"/>
      <c r="AI194" s="299"/>
      <c r="AJ194" s="299"/>
      <c r="AK194" s="299"/>
      <c r="AL194" s="299"/>
      <c r="AM194" s="299"/>
      <c r="AN194" s="299"/>
      <c r="AO194" s="299"/>
      <c r="AP194" s="299"/>
      <c r="AQ194" s="299"/>
      <c r="AR194" s="299"/>
      <c r="AS194" s="299"/>
      <c r="AT194" s="299"/>
      <c r="AU194" s="299"/>
      <c r="AV194" s="299"/>
      <c r="AW194" s="299"/>
      <c r="AX194" s="299"/>
      <c r="AY194" s="299"/>
      <c r="AZ194" s="299"/>
      <c r="BA194" s="299"/>
      <c r="BB194" s="299"/>
      <c r="BC194" s="299"/>
      <c r="BD194" s="299"/>
      <c r="BE194" s="299"/>
      <c r="BF194" s="299"/>
      <c r="BG194" s="299"/>
      <c r="BH194" s="299"/>
      <c r="BI194" s="299"/>
      <c r="BJ194" s="299"/>
      <c r="BK194" s="299"/>
      <c r="BL194" s="299"/>
      <c r="BM194" s="299"/>
      <c r="BN194" s="299"/>
      <c r="BO194" s="299"/>
      <c r="BP194" s="299"/>
      <c r="BQ194" s="299"/>
      <c r="BR194" s="299"/>
      <c r="BS194" s="299"/>
      <c r="BT194" s="299"/>
      <c r="BU194" s="299"/>
      <c r="BV194" s="299"/>
      <c r="BW194" s="299"/>
      <c r="BX194" s="299"/>
      <c r="BY194" s="299"/>
      <c r="BZ194" s="299"/>
      <c r="CA194" s="299"/>
      <c r="CB194" s="299"/>
      <c r="CC194" s="299"/>
      <c r="CD194" s="299"/>
      <c r="CE194" s="299"/>
      <c r="CF194" s="299"/>
      <c r="CG194" s="299"/>
      <c r="CH194" s="299"/>
      <c r="CI194" s="299"/>
      <c r="CJ194" s="299"/>
      <c r="CK194" s="299"/>
      <c r="CL194" s="299"/>
      <c r="CM194" s="299"/>
      <c r="CN194" s="299"/>
      <c r="CO194" s="299"/>
      <c r="CP194" s="299"/>
      <c r="CQ194" s="299"/>
      <c r="CR194" s="299"/>
      <c r="CS194" s="299"/>
      <c r="CT194" s="299"/>
      <c r="CU194" s="299"/>
      <c r="CV194" s="299"/>
      <c r="CW194" s="299"/>
      <c r="CX194" s="299"/>
      <c r="CY194" s="299"/>
      <c r="CZ194" s="299"/>
      <c r="DA194" s="299"/>
      <c r="DB194" s="299"/>
      <c r="DC194" s="299"/>
      <c r="DD194" s="299"/>
      <c r="DE194" s="299"/>
      <c r="DF194" s="299"/>
      <c r="DG194" s="299"/>
      <c r="DH194" s="299"/>
      <c r="DI194" s="299"/>
      <c r="DJ194" s="299"/>
      <c r="DK194" s="299"/>
      <c r="DL194" s="299"/>
      <c r="DM194" s="299"/>
      <c r="DN194" s="299"/>
      <c r="DO194" s="299"/>
      <c r="DP194" s="299"/>
      <c r="DQ194" s="299"/>
      <c r="DR194" s="299"/>
      <c r="DS194" s="299"/>
      <c r="DT194" s="299"/>
      <c r="DU194" s="299"/>
      <c r="DV194" s="299"/>
      <c r="DW194" s="299"/>
      <c r="DX194" s="299"/>
      <c r="DY194" s="299"/>
      <c r="DZ194" s="299"/>
      <c r="EA194" s="299"/>
      <c r="EB194" s="299"/>
      <c r="EC194" s="299"/>
      <c r="ED194" s="299"/>
      <c r="EE194" s="299"/>
      <c r="EF194" s="299"/>
      <c r="EG194" s="299"/>
      <c r="EH194" s="299"/>
      <c r="EI194" s="299"/>
      <c r="EJ194" s="299"/>
      <c r="EK194" s="299"/>
      <c r="EL194" s="299"/>
      <c r="EM194" s="299"/>
      <c r="EN194" s="299"/>
    </row>
    <row r="195" spans="12:144" x14ac:dyDescent="0.25">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299"/>
      <c r="AL195" s="299"/>
      <c r="AM195" s="299"/>
      <c r="AN195" s="299"/>
      <c r="AO195" s="299"/>
      <c r="AP195" s="299"/>
      <c r="AQ195" s="299"/>
      <c r="AR195" s="299"/>
      <c r="AS195" s="299"/>
      <c r="AT195" s="299"/>
      <c r="AU195" s="299"/>
      <c r="AV195" s="299"/>
      <c r="AW195" s="299"/>
      <c r="AX195" s="299"/>
      <c r="AY195" s="299"/>
      <c r="AZ195" s="299"/>
      <c r="BA195" s="299"/>
      <c r="BB195" s="299"/>
      <c r="BC195" s="299"/>
      <c r="BD195" s="299"/>
      <c r="BE195" s="299"/>
      <c r="BF195" s="299"/>
      <c r="BG195" s="299"/>
      <c r="BH195" s="299"/>
      <c r="BI195" s="299"/>
      <c r="BJ195" s="299"/>
      <c r="BK195" s="299"/>
      <c r="BL195" s="299"/>
      <c r="BM195" s="299"/>
      <c r="BN195" s="299"/>
      <c r="BO195" s="299"/>
      <c r="BP195" s="299"/>
      <c r="BQ195" s="299"/>
      <c r="BR195" s="299"/>
      <c r="BS195" s="299"/>
      <c r="BT195" s="299"/>
      <c r="BU195" s="299"/>
      <c r="BV195" s="299"/>
      <c r="BW195" s="299"/>
      <c r="BX195" s="299"/>
      <c r="BY195" s="299"/>
      <c r="BZ195" s="299"/>
      <c r="CA195" s="299"/>
      <c r="CB195" s="299"/>
      <c r="CC195" s="299"/>
      <c r="CD195" s="299"/>
      <c r="CE195" s="299"/>
      <c r="CF195" s="299"/>
      <c r="CG195" s="299"/>
      <c r="CH195" s="299"/>
      <c r="CI195" s="299"/>
      <c r="CJ195" s="299"/>
      <c r="CK195" s="299"/>
      <c r="CL195" s="299"/>
      <c r="CM195" s="299"/>
      <c r="CN195" s="299"/>
      <c r="CO195" s="299"/>
      <c r="CP195" s="299"/>
      <c r="CQ195" s="299"/>
      <c r="CR195" s="299"/>
      <c r="CS195" s="299"/>
      <c r="CT195" s="299"/>
      <c r="CU195" s="299"/>
      <c r="CV195" s="299"/>
      <c r="CW195" s="299"/>
      <c r="CX195" s="299"/>
      <c r="CY195" s="299"/>
      <c r="CZ195" s="299"/>
      <c r="DA195" s="299"/>
      <c r="DB195" s="299"/>
      <c r="DC195" s="299"/>
      <c r="DD195" s="299"/>
      <c r="DE195" s="299"/>
      <c r="DF195" s="299"/>
      <c r="DG195" s="299"/>
      <c r="DH195" s="299"/>
      <c r="DI195" s="299"/>
      <c r="DJ195" s="299"/>
      <c r="DK195" s="299"/>
      <c r="DL195" s="299"/>
      <c r="DM195" s="299"/>
      <c r="DN195" s="299"/>
      <c r="DO195" s="299"/>
      <c r="DP195" s="299"/>
      <c r="DQ195" s="299"/>
      <c r="DR195" s="299"/>
      <c r="DS195" s="299"/>
      <c r="DT195" s="299"/>
      <c r="DU195" s="299"/>
      <c r="DV195" s="299"/>
      <c r="DW195" s="299"/>
      <c r="DX195" s="299"/>
      <c r="DY195" s="299"/>
      <c r="DZ195" s="299"/>
      <c r="EA195" s="299"/>
      <c r="EB195" s="299"/>
      <c r="EC195" s="299"/>
      <c r="ED195" s="299"/>
      <c r="EE195" s="299"/>
      <c r="EF195" s="299"/>
      <c r="EG195" s="299"/>
      <c r="EH195" s="299"/>
      <c r="EI195" s="299"/>
      <c r="EJ195" s="299"/>
      <c r="EK195" s="299"/>
      <c r="EL195" s="299"/>
      <c r="EM195" s="299"/>
      <c r="EN195" s="299"/>
    </row>
    <row r="196" spans="12:144" x14ac:dyDescent="0.25">
      <c r="L196" s="299"/>
      <c r="M196" s="299"/>
      <c r="N196" s="299"/>
      <c r="O196" s="299"/>
      <c r="P196" s="299"/>
      <c r="Q196" s="299"/>
      <c r="R196" s="299"/>
      <c r="S196" s="299"/>
      <c r="T196" s="299"/>
      <c r="U196" s="299"/>
      <c r="V196" s="299"/>
      <c r="W196" s="299"/>
      <c r="X196" s="299"/>
      <c r="Y196" s="299"/>
      <c r="Z196" s="299"/>
      <c r="AA196" s="299"/>
      <c r="AB196" s="299"/>
      <c r="AC196" s="299"/>
      <c r="AD196" s="299"/>
      <c r="AE196" s="299"/>
      <c r="AF196" s="299"/>
      <c r="AG196" s="299"/>
      <c r="AH196" s="299"/>
      <c r="AI196" s="299"/>
      <c r="AJ196" s="299"/>
      <c r="AK196" s="299"/>
      <c r="AL196" s="299"/>
      <c r="AM196" s="299"/>
      <c r="AN196" s="299"/>
      <c r="AO196" s="299"/>
      <c r="AP196" s="299"/>
      <c r="AQ196" s="299"/>
      <c r="AR196" s="299"/>
      <c r="AS196" s="299"/>
      <c r="AT196" s="299"/>
      <c r="AU196" s="299"/>
      <c r="AV196" s="299"/>
      <c r="AW196" s="299"/>
      <c r="AX196" s="299"/>
      <c r="AY196" s="299"/>
      <c r="AZ196" s="299"/>
      <c r="BA196" s="299"/>
      <c r="BB196" s="299"/>
      <c r="BC196" s="299"/>
      <c r="BD196" s="299"/>
      <c r="BE196" s="299"/>
      <c r="BF196" s="299"/>
      <c r="BG196" s="299"/>
      <c r="BH196" s="299"/>
      <c r="BI196" s="299"/>
      <c r="BJ196" s="299"/>
      <c r="BK196" s="299"/>
      <c r="BL196" s="299"/>
      <c r="BM196" s="299"/>
      <c r="BN196" s="299"/>
      <c r="BO196" s="299"/>
      <c r="BP196" s="299"/>
      <c r="BQ196" s="299"/>
      <c r="BR196" s="299"/>
      <c r="BS196" s="299"/>
      <c r="BT196" s="299"/>
      <c r="BU196" s="299"/>
      <c r="BV196" s="299"/>
      <c r="BW196" s="299"/>
      <c r="BX196" s="299"/>
      <c r="BY196" s="299"/>
      <c r="BZ196" s="299"/>
      <c r="CA196" s="299"/>
      <c r="CB196" s="299"/>
      <c r="CC196" s="299"/>
      <c r="CD196" s="299"/>
      <c r="CE196" s="299"/>
      <c r="CF196" s="299"/>
      <c r="CG196" s="299"/>
      <c r="CH196" s="299"/>
      <c r="CI196" s="299"/>
      <c r="CJ196" s="299"/>
      <c r="CK196" s="299"/>
      <c r="CL196" s="299"/>
      <c r="CM196" s="299"/>
      <c r="CN196" s="299"/>
      <c r="CO196" s="299"/>
      <c r="CP196" s="299"/>
      <c r="CQ196" s="299"/>
      <c r="CR196" s="299"/>
      <c r="CS196" s="299"/>
      <c r="CT196" s="299"/>
      <c r="CU196" s="299"/>
      <c r="CV196" s="299"/>
      <c r="CW196" s="299"/>
      <c r="CX196" s="299"/>
      <c r="CY196" s="299"/>
      <c r="CZ196" s="299"/>
      <c r="DA196" s="299"/>
      <c r="DB196" s="299"/>
      <c r="DC196" s="299"/>
      <c r="DD196" s="299"/>
      <c r="DE196" s="299"/>
      <c r="DF196" s="299"/>
      <c r="DG196" s="299"/>
      <c r="DH196" s="299"/>
      <c r="DI196" s="299"/>
      <c r="DJ196" s="299"/>
      <c r="DK196" s="299"/>
      <c r="DL196" s="299"/>
      <c r="DM196" s="299"/>
      <c r="DN196" s="299"/>
      <c r="DO196" s="299"/>
      <c r="DP196" s="299"/>
      <c r="DQ196" s="299"/>
      <c r="DR196" s="299"/>
      <c r="DS196" s="299"/>
      <c r="DT196" s="299"/>
      <c r="DU196" s="299"/>
      <c r="DV196" s="299"/>
      <c r="DW196" s="299"/>
      <c r="DX196" s="299"/>
      <c r="DY196" s="299"/>
      <c r="DZ196" s="299"/>
      <c r="EA196" s="299"/>
      <c r="EB196" s="299"/>
      <c r="EC196" s="299"/>
      <c r="ED196" s="299"/>
      <c r="EE196" s="299"/>
      <c r="EF196" s="299"/>
      <c r="EG196" s="299"/>
      <c r="EH196" s="299"/>
      <c r="EI196" s="299"/>
      <c r="EJ196" s="299"/>
      <c r="EK196" s="299"/>
      <c r="EL196" s="299"/>
      <c r="EM196" s="299"/>
      <c r="EN196" s="299"/>
    </row>
    <row r="197" spans="12:144" x14ac:dyDescent="0.25">
      <c r="L197" s="299"/>
      <c r="M197" s="299"/>
      <c r="N197" s="299"/>
      <c r="O197" s="299"/>
      <c r="P197" s="299"/>
      <c r="Q197" s="299"/>
      <c r="R197" s="299"/>
      <c r="S197" s="299"/>
      <c r="T197" s="299"/>
      <c r="U197" s="299"/>
      <c r="V197" s="299"/>
      <c r="W197" s="299"/>
      <c r="X197" s="299"/>
      <c r="Y197" s="299"/>
      <c r="Z197" s="299"/>
      <c r="AA197" s="299"/>
      <c r="AB197" s="299"/>
      <c r="AC197" s="299"/>
      <c r="AD197" s="299"/>
      <c r="AE197" s="299"/>
      <c r="AF197" s="299"/>
      <c r="AG197" s="299"/>
      <c r="AH197" s="299"/>
      <c r="AI197" s="299"/>
      <c r="AJ197" s="299"/>
      <c r="AK197" s="299"/>
      <c r="AL197" s="299"/>
      <c r="AM197" s="299"/>
      <c r="AN197" s="299"/>
      <c r="AO197" s="299"/>
      <c r="AP197" s="299"/>
      <c r="AQ197" s="299"/>
      <c r="AR197" s="299"/>
      <c r="AS197" s="299"/>
      <c r="AT197" s="299"/>
      <c r="AU197" s="299"/>
      <c r="AV197" s="299"/>
      <c r="AW197" s="299"/>
      <c r="AX197" s="299"/>
      <c r="AY197" s="299"/>
      <c r="AZ197" s="299"/>
      <c r="BA197" s="299"/>
      <c r="BB197" s="299"/>
      <c r="BC197" s="299"/>
      <c r="BD197" s="299"/>
      <c r="BE197" s="299"/>
      <c r="BF197" s="299"/>
      <c r="BG197" s="299"/>
      <c r="BH197" s="299"/>
      <c r="BI197" s="299"/>
      <c r="BJ197" s="299"/>
      <c r="BK197" s="299"/>
      <c r="BL197" s="299"/>
      <c r="BM197" s="299"/>
      <c r="BN197" s="299"/>
      <c r="BO197" s="299"/>
      <c r="BP197" s="299"/>
      <c r="BQ197" s="299"/>
      <c r="BR197" s="299"/>
      <c r="BS197" s="299"/>
      <c r="BT197" s="299"/>
      <c r="BU197" s="299"/>
      <c r="BV197" s="299"/>
      <c r="BW197" s="299"/>
      <c r="BX197" s="299"/>
      <c r="BY197" s="299"/>
      <c r="BZ197" s="299"/>
      <c r="CA197" s="299"/>
      <c r="CB197" s="299"/>
      <c r="CC197" s="299"/>
      <c r="CD197" s="299"/>
      <c r="CE197" s="299"/>
      <c r="CF197" s="299"/>
      <c r="CG197" s="299"/>
      <c r="CH197" s="299"/>
      <c r="CI197" s="299"/>
      <c r="CJ197" s="299"/>
      <c r="CK197" s="299"/>
      <c r="CL197" s="299"/>
      <c r="CM197" s="299"/>
      <c r="CN197" s="299"/>
      <c r="CO197" s="299"/>
      <c r="CP197" s="299"/>
      <c r="CQ197" s="299"/>
      <c r="CR197" s="299"/>
      <c r="CS197" s="299"/>
      <c r="CT197" s="299"/>
      <c r="CU197" s="299"/>
      <c r="CV197" s="299"/>
      <c r="CW197" s="299"/>
      <c r="CX197" s="299"/>
      <c r="CY197" s="299"/>
      <c r="CZ197" s="299"/>
      <c r="DA197" s="299"/>
      <c r="DB197" s="299"/>
      <c r="DC197" s="299"/>
      <c r="DD197" s="299"/>
      <c r="DE197" s="299"/>
      <c r="DF197" s="299"/>
      <c r="DG197" s="299"/>
      <c r="DH197" s="299"/>
      <c r="DI197" s="299"/>
      <c r="DJ197" s="299"/>
      <c r="DK197" s="299"/>
      <c r="DL197" s="299"/>
      <c r="DM197" s="299"/>
      <c r="DN197" s="299"/>
      <c r="DO197" s="299"/>
      <c r="DP197" s="299"/>
      <c r="DQ197" s="299"/>
      <c r="DR197" s="299"/>
      <c r="DS197" s="299"/>
      <c r="DT197" s="299"/>
      <c r="DU197" s="299"/>
      <c r="DV197" s="299"/>
      <c r="DW197" s="299"/>
      <c r="DX197" s="299"/>
      <c r="DY197" s="299"/>
      <c r="DZ197" s="299"/>
      <c r="EA197" s="299"/>
      <c r="EB197" s="299"/>
      <c r="EC197" s="299"/>
      <c r="ED197" s="299"/>
      <c r="EE197" s="299"/>
      <c r="EF197" s="299"/>
      <c r="EG197" s="299"/>
      <c r="EH197" s="299"/>
      <c r="EI197" s="299"/>
      <c r="EJ197" s="299"/>
      <c r="EK197" s="299"/>
      <c r="EL197" s="299"/>
      <c r="EM197" s="299"/>
      <c r="EN197" s="299"/>
    </row>
    <row r="198" spans="12:144" x14ac:dyDescent="0.25">
      <c r="L198" s="299"/>
      <c r="M198" s="299"/>
      <c r="N198" s="299"/>
      <c r="O198" s="299"/>
      <c r="P198" s="299"/>
      <c r="Q198" s="299"/>
      <c r="R198" s="299"/>
      <c r="S198" s="299"/>
      <c r="T198" s="299"/>
      <c r="U198" s="299"/>
      <c r="V198" s="299"/>
      <c r="W198" s="299"/>
      <c r="X198" s="299"/>
      <c r="Y198" s="299"/>
      <c r="Z198" s="299"/>
      <c r="AA198" s="299"/>
      <c r="AB198" s="299"/>
      <c r="AC198" s="299"/>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299"/>
      <c r="AY198" s="299"/>
      <c r="AZ198" s="299"/>
      <c r="BA198" s="299"/>
      <c r="BB198" s="299"/>
      <c r="BC198" s="299"/>
      <c r="BD198" s="299"/>
      <c r="BE198" s="299"/>
      <c r="BF198" s="299"/>
      <c r="BG198" s="299"/>
      <c r="BH198" s="299"/>
      <c r="BI198" s="299"/>
      <c r="BJ198" s="299"/>
      <c r="BK198" s="299"/>
      <c r="BL198" s="299"/>
      <c r="BM198" s="299"/>
      <c r="BN198" s="299"/>
      <c r="BO198" s="299"/>
      <c r="BP198" s="299"/>
      <c r="BQ198" s="299"/>
      <c r="BR198" s="299"/>
      <c r="BS198" s="299"/>
      <c r="BT198" s="299"/>
      <c r="BU198" s="299"/>
      <c r="BV198" s="299"/>
      <c r="BW198" s="299"/>
      <c r="BX198" s="299"/>
      <c r="BY198" s="299"/>
      <c r="BZ198" s="299"/>
      <c r="CA198" s="299"/>
      <c r="CB198" s="299"/>
      <c r="CC198" s="299"/>
      <c r="CD198" s="299"/>
      <c r="CE198" s="299"/>
      <c r="CF198" s="299"/>
      <c r="CG198" s="299"/>
      <c r="CH198" s="299"/>
      <c r="CI198" s="299"/>
      <c r="CJ198" s="299"/>
      <c r="CK198" s="299"/>
      <c r="CL198" s="299"/>
      <c r="CM198" s="299"/>
      <c r="CN198" s="299"/>
      <c r="CO198" s="299"/>
      <c r="CP198" s="299"/>
      <c r="CQ198" s="299"/>
      <c r="CR198" s="299"/>
      <c r="CS198" s="299"/>
      <c r="CT198" s="299"/>
      <c r="CU198" s="299"/>
      <c r="CV198" s="299"/>
      <c r="CW198" s="299"/>
      <c r="CX198" s="299"/>
      <c r="CY198" s="299"/>
      <c r="CZ198" s="299"/>
      <c r="DA198" s="299"/>
      <c r="DB198" s="299"/>
      <c r="DC198" s="299"/>
      <c r="DD198" s="299"/>
      <c r="DE198" s="299"/>
      <c r="DF198" s="299"/>
      <c r="DG198" s="299"/>
      <c r="DH198" s="299"/>
      <c r="DI198" s="299"/>
      <c r="DJ198" s="299"/>
      <c r="DK198" s="299"/>
      <c r="DL198" s="299"/>
      <c r="DM198" s="299"/>
      <c r="DN198" s="299"/>
      <c r="DO198" s="299"/>
      <c r="DP198" s="299"/>
      <c r="DQ198" s="299"/>
      <c r="DR198" s="299"/>
      <c r="DS198" s="299"/>
      <c r="DT198" s="299"/>
      <c r="DU198" s="299"/>
      <c r="DV198" s="299"/>
      <c r="DW198" s="299"/>
      <c r="DX198" s="299"/>
      <c r="DY198" s="299"/>
      <c r="DZ198" s="299"/>
      <c r="EA198" s="299"/>
      <c r="EB198" s="299"/>
      <c r="EC198" s="299"/>
      <c r="ED198" s="299"/>
      <c r="EE198" s="299"/>
      <c r="EF198" s="299"/>
      <c r="EG198" s="299"/>
      <c r="EH198" s="299"/>
      <c r="EI198" s="299"/>
      <c r="EJ198" s="299"/>
      <c r="EK198" s="299"/>
      <c r="EL198" s="299"/>
      <c r="EM198" s="299"/>
      <c r="EN198" s="299"/>
    </row>
    <row r="199" spans="12:144" x14ac:dyDescent="0.25">
      <c r="L199" s="299"/>
      <c r="M199" s="299"/>
      <c r="N199" s="299"/>
      <c r="O199" s="299"/>
      <c r="P199" s="299"/>
      <c r="Q199" s="299"/>
      <c r="R199" s="299"/>
      <c r="S199" s="299"/>
      <c r="T199" s="299"/>
      <c r="U199" s="299"/>
      <c r="V199" s="299"/>
      <c r="W199" s="299"/>
      <c r="X199" s="299"/>
      <c r="Y199" s="299"/>
      <c r="Z199" s="299"/>
      <c r="AA199" s="299"/>
      <c r="AB199" s="299"/>
      <c r="AC199" s="299"/>
      <c r="AD199" s="299"/>
      <c r="AE199" s="299"/>
      <c r="AF199" s="299"/>
      <c r="AG199" s="299"/>
      <c r="AH199" s="299"/>
      <c r="AI199" s="299"/>
      <c r="AJ199" s="299"/>
      <c r="AK199" s="299"/>
      <c r="AL199" s="299"/>
      <c r="AM199" s="299"/>
      <c r="AN199" s="299"/>
      <c r="AO199" s="299"/>
      <c r="AP199" s="299"/>
      <c r="AQ199" s="299"/>
      <c r="AR199" s="299"/>
      <c r="AS199" s="299"/>
      <c r="AT199" s="299"/>
      <c r="AU199" s="299"/>
      <c r="AV199" s="299"/>
      <c r="AW199" s="299"/>
      <c r="AX199" s="299"/>
      <c r="AY199" s="299"/>
      <c r="AZ199" s="299"/>
      <c r="BA199" s="299"/>
      <c r="BB199" s="299"/>
      <c r="BC199" s="299"/>
      <c r="BD199" s="299"/>
      <c r="BE199" s="299"/>
      <c r="BF199" s="299"/>
      <c r="BG199" s="299"/>
      <c r="BH199" s="299"/>
      <c r="BI199" s="299"/>
      <c r="BJ199" s="299"/>
      <c r="BK199" s="299"/>
      <c r="BL199" s="299"/>
      <c r="BM199" s="299"/>
      <c r="BN199" s="299"/>
      <c r="BO199" s="299"/>
      <c r="BP199" s="299"/>
      <c r="BQ199" s="299"/>
      <c r="BR199" s="299"/>
      <c r="BS199" s="299"/>
      <c r="BT199" s="299"/>
      <c r="BU199" s="299"/>
      <c r="BV199" s="299"/>
      <c r="BW199" s="299"/>
      <c r="BX199" s="299"/>
      <c r="BY199" s="299"/>
      <c r="BZ199" s="299"/>
      <c r="CA199" s="299"/>
      <c r="CB199" s="299"/>
      <c r="CC199" s="299"/>
      <c r="CD199" s="299"/>
      <c r="CE199" s="299"/>
      <c r="CF199" s="299"/>
      <c r="CG199" s="299"/>
      <c r="CH199" s="299"/>
      <c r="CI199" s="299"/>
      <c r="CJ199" s="299"/>
      <c r="CK199" s="299"/>
      <c r="CL199" s="299"/>
      <c r="CM199" s="299"/>
      <c r="CN199" s="299"/>
      <c r="CO199" s="299"/>
      <c r="CP199" s="299"/>
      <c r="CQ199" s="299"/>
      <c r="CR199" s="299"/>
      <c r="CS199" s="299"/>
      <c r="CT199" s="299"/>
      <c r="CU199" s="299"/>
      <c r="CV199" s="299"/>
      <c r="CW199" s="299"/>
      <c r="CX199" s="299"/>
      <c r="CY199" s="299"/>
      <c r="CZ199" s="299"/>
      <c r="DA199" s="299"/>
      <c r="DB199" s="299"/>
      <c r="DC199" s="299"/>
      <c r="DD199" s="299"/>
      <c r="DE199" s="299"/>
      <c r="DF199" s="299"/>
      <c r="DG199" s="299"/>
      <c r="DH199" s="299"/>
      <c r="DI199" s="299"/>
      <c r="DJ199" s="299"/>
      <c r="DK199" s="299"/>
      <c r="DL199" s="299"/>
      <c r="DM199" s="299"/>
      <c r="DN199" s="299"/>
      <c r="DO199" s="299"/>
      <c r="DP199" s="299"/>
      <c r="DQ199" s="299"/>
      <c r="DR199" s="299"/>
      <c r="DS199" s="299"/>
      <c r="DT199" s="299"/>
      <c r="DU199" s="299"/>
      <c r="DV199" s="299"/>
      <c r="DW199" s="299"/>
      <c r="DX199" s="299"/>
      <c r="DY199" s="299"/>
      <c r="DZ199" s="299"/>
      <c r="EA199" s="299"/>
      <c r="EB199" s="299"/>
      <c r="EC199" s="299"/>
      <c r="ED199" s="299"/>
      <c r="EE199" s="299"/>
      <c r="EF199" s="299"/>
      <c r="EG199" s="299"/>
      <c r="EH199" s="299"/>
      <c r="EI199" s="299"/>
      <c r="EJ199" s="299"/>
      <c r="EK199" s="299"/>
      <c r="EL199" s="299"/>
      <c r="EM199" s="299"/>
      <c r="EN199" s="299"/>
    </row>
    <row r="200" spans="12:144" x14ac:dyDescent="0.25">
      <c r="L200" s="299"/>
      <c r="M200" s="299"/>
      <c r="N200" s="299"/>
      <c r="O200" s="299"/>
      <c r="P200" s="299"/>
      <c r="Q200" s="299"/>
      <c r="R200" s="299"/>
      <c r="S200" s="299"/>
      <c r="T200" s="299"/>
      <c r="U200" s="299"/>
      <c r="V200" s="299"/>
      <c r="W200" s="299"/>
      <c r="X200" s="299"/>
      <c r="Y200" s="299"/>
      <c r="Z200" s="299"/>
      <c r="AA200" s="299"/>
      <c r="AB200" s="299"/>
      <c r="AC200" s="299"/>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299"/>
      <c r="AY200" s="299"/>
      <c r="AZ200" s="299"/>
      <c r="BA200" s="299"/>
      <c r="BB200" s="299"/>
      <c r="BC200" s="299"/>
      <c r="BD200" s="299"/>
      <c r="BE200" s="299"/>
      <c r="BF200" s="299"/>
      <c r="BG200" s="299"/>
      <c r="BH200" s="299"/>
      <c r="BI200" s="299"/>
      <c r="BJ200" s="299"/>
      <c r="BK200" s="299"/>
      <c r="BL200" s="299"/>
      <c r="BM200" s="299"/>
      <c r="BN200" s="299"/>
      <c r="BO200" s="299"/>
      <c r="BP200" s="299"/>
      <c r="BQ200" s="299"/>
      <c r="BR200" s="299"/>
      <c r="BS200" s="299"/>
      <c r="BT200" s="299"/>
      <c r="BU200" s="299"/>
      <c r="BV200" s="299"/>
      <c r="BW200" s="299"/>
      <c r="BX200" s="299"/>
      <c r="BY200" s="299"/>
      <c r="BZ200" s="299"/>
      <c r="CA200" s="299"/>
      <c r="CB200" s="299"/>
      <c r="CC200" s="299"/>
      <c r="CD200" s="299"/>
      <c r="CE200" s="299"/>
      <c r="CF200" s="299"/>
      <c r="CG200" s="299"/>
      <c r="CH200" s="299"/>
      <c r="CI200" s="299"/>
      <c r="CJ200" s="299"/>
      <c r="CK200" s="299"/>
      <c r="CL200" s="299"/>
      <c r="CM200" s="299"/>
      <c r="CN200" s="299"/>
      <c r="CO200" s="299"/>
      <c r="CP200" s="299"/>
      <c r="CQ200" s="299"/>
      <c r="CR200" s="299"/>
      <c r="CS200" s="299"/>
      <c r="CT200" s="299"/>
      <c r="CU200" s="299"/>
      <c r="CV200" s="299"/>
      <c r="CW200" s="299"/>
      <c r="CX200" s="299"/>
      <c r="CY200" s="299"/>
      <c r="CZ200" s="299"/>
      <c r="DA200" s="299"/>
      <c r="DB200" s="299"/>
      <c r="DC200" s="299"/>
      <c r="DD200" s="299"/>
      <c r="DE200" s="299"/>
      <c r="DF200" s="299"/>
      <c r="DG200" s="299"/>
      <c r="DH200" s="299"/>
      <c r="DI200" s="299"/>
      <c r="DJ200" s="299"/>
      <c r="DK200" s="299"/>
      <c r="DL200" s="299"/>
      <c r="DM200" s="299"/>
      <c r="DN200" s="299"/>
      <c r="DO200" s="299"/>
      <c r="DP200" s="299"/>
      <c r="DQ200" s="299"/>
      <c r="DR200" s="299"/>
      <c r="DS200" s="299"/>
      <c r="DT200" s="299"/>
      <c r="DU200" s="299"/>
      <c r="DV200" s="299"/>
      <c r="DW200" s="299"/>
      <c r="DX200" s="299"/>
      <c r="DY200" s="299"/>
      <c r="DZ200" s="299"/>
      <c r="EA200" s="299"/>
      <c r="EB200" s="299"/>
      <c r="EC200" s="299"/>
      <c r="ED200" s="299"/>
      <c r="EE200" s="299"/>
      <c r="EF200" s="299"/>
      <c r="EG200" s="299"/>
      <c r="EH200" s="299"/>
      <c r="EI200" s="299"/>
      <c r="EJ200" s="299"/>
      <c r="EK200" s="299"/>
      <c r="EL200" s="299"/>
      <c r="EM200" s="299"/>
      <c r="EN200" s="299"/>
    </row>
    <row r="201" spans="12:144" x14ac:dyDescent="0.25">
      <c r="L201" s="299"/>
      <c r="M201" s="299"/>
      <c r="N201" s="299"/>
      <c r="O201" s="299"/>
      <c r="P201" s="299"/>
      <c r="Q201" s="299"/>
      <c r="R201" s="299"/>
      <c r="S201" s="299"/>
      <c r="T201" s="299"/>
      <c r="U201" s="299"/>
      <c r="V201" s="299"/>
      <c r="W201" s="299"/>
      <c r="X201" s="299"/>
      <c r="Y201" s="299"/>
      <c r="Z201" s="299"/>
      <c r="AA201" s="299"/>
      <c r="AB201" s="299"/>
      <c r="AC201" s="299"/>
      <c r="AD201" s="299"/>
      <c r="AE201" s="299"/>
      <c r="AF201" s="299"/>
      <c r="AG201" s="299"/>
      <c r="AH201" s="299"/>
      <c r="AI201" s="299"/>
      <c r="AJ201" s="299"/>
      <c r="AK201" s="299"/>
      <c r="AL201" s="299"/>
      <c r="AM201" s="299"/>
      <c r="AN201" s="299"/>
      <c r="AO201" s="299"/>
      <c r="AP201" s="299"/>
      <c r="AQ201" s="299"/>
      <c r="AR201" s="299"/>
      <c r="AS201" s="299"/>
      <c r="AT201" s="299"/>
      <c r="AU201" s="299"/>
      <c r="AV201" s="299"/>
      <c r="AW201" s="299"/>
      <c r="AX201" s="299"/>
      <c r="AY201" s="299"/>
      <c r="AZ201" s="299"/>
      <c r="BA201" s="299"/>
      <c r="BB201" s="299"/>
      <c r="BC201" s="299"/>
      <c r="BD201" s="299"/>
      <c r="BE201" s="299"/>
      <c r="BF201" s="299"/>
      <c r="BG201" s="299"/>
      <c r="BH201" s="299"/>
      <c r="BI201" s="299"/>
      <c r="BJ201" s="299"/>
      <c r="BK201" s="299"/>
      <c r="BL201" s="299"/>
      <c r="BM201" s="299"/>
      <c r="BN201" s="299"/>
      <c r="BO201" s="299"/>
      <c r="BP201" s="299"/>
      <c r="BQ201" s="299"/>
      <c r="BR201" s="299"/>
      <c r="BS201" s="299"/>
      <c r="BT201" s="299"/>
      <c r="BU201" s="299"/>
      <c r="BV201" s="299"/>
      <c r="BW201" s="299"/>
      <c r="BX201" s="299"/>
      <c r="BY201" s="299"/>
      <c r="BZ201" s="299"/>
      <c r="CA201" s="299"/>
      <c r="CB201" s="299"/>
      <c r="CC201" s="299"/>
      <c r="CD201" s="299"/>
      <c r="CE201" s="299"/>
      <c r="CF201" s="299"/>
      <c r="CG201" s="299"/>
      <c r="CH201" s="299"/>
      <c r="CI201" s="299"/>
      <c r="CJ201" s="299"/>
      <c r="CK201" s="299"/>
      <c r="CL201" s="299"/>
      <c r="CM201" s="299"/>
      <c r="CN201" s="299"/>
      <c r="CO201" s="299"/>
      <c r="CP201" s="299"/>
      <c r="CQ201" s="299"/>
      <c r="CR201" s="299"/>
      <c r="CS201" s="299"/>
      <c r="CT201" s="299"/>
      <c r="CU201" s="299"/>
      <c r="CV201" s="299"/>
      <c r="CW201" s="299"/>
      <c r="CX201" s="299"/>
      <c r="CY201" s="299"/>
      <c r="CZ201" s="299"/>
      <c r="DA201" s="299"/>
      <c r="DB201" s="299"/>
      <c r="DC201" s="299"/>
      <c r="DD201" s="299"/>
      <c r="DE201" s="299"/>
      <c r="DF201" s="299"/>
      <c r="DG201" s="299"/>
      <c r="DH201" s="299"/>
      <c r="DI201" s="299"/>
      <c r="DJ201" s="299"/>
      <c r="DK201" s="299"/>
      <c r="DL201" s="299"/>
      <c r="DM201" s="299"/>
      <c r="DN201" s="299"/>
      <c r="DO201" s="299"/>
      <c r="DP201" s="299"/>
      <c r="DQ201" s="299"/>
      <c r="DR201" s="299"/>
      <c r="DS201" s="299"/>
      <c r="DT201" s="299"/>
      <c r="DU201" s="299"/>
      <c r="DV201" s="299"/>
      <c r="DW201" s="299"/>
      <c r="DX201" s="299"/>
      <c r="DY201" s="299"/>
      <c r="DZ201" s="299"/>
      <c r="EA201" s="299"/>
      <c r="EB201" s="299"/>
      <c r="EC201" s="299"/>
      <c r="ED201" s="299"/>
      <c r="EE201" s="299"/>
      <c r="EF201" s="299"/>
      <c r="EG201" s="299"/>
      <c r="EH201" s="299"/>
      <c r="EI201" s="299"/>
      <c r="EJ201" s="299"/>
      <c r="EK201" s="299"/>
      <c r="EL201" s="299"/>
      <c r="EM201" s="299"/>
      <c r="EN201" s="299"/>
    </row>
    <row r="202" spans="12:144" x14ac:dyDescent="0.25">
      <c r="L202" s="299"/>
      <c r="M202" s="299"/>
      <c r="N202" s="299"/>
      <c r="O202" s="299"/>
      <c r="P202" s="299"/>
      <c r="Q202" s="299"/>
      <c r="R202" s="299"/>
      <c r="S202" s="299"/>
      <c r="T202" s="299"/>
      <c r="U202" s="299"/>
      <c r="V202" s="299"/>
      <c r="W202" s="299"/>
      <c r="X202" s="299"/>
      <c r="Y202" s="299"/>
      <c r="Z202" s="299"/>
      <c r="AA202" s="299"/>
      <c r="AB202" s="299"/>
      <c r="AC202" s="299"/>
      <c r="AD202" s="299"/>
      <c r="AE202" s="299"/>
      <c r="AF202" s="299"/>
      <c r="AG202" s="299"/>
      <c r="AH202" s="299"/>
      <c r="AI202" s="299"/>
      <c r="AJ202" s="299"/>
      <c r="AK202" s="299"/>
      <c r="AL202" s="299"/>
      <c r="AM202" s="299"/>
      <c r="AN202" s="299"/>
      <c r="AO202" s="299"/>
      <c r="AP202" s="299"/>
      <c r="AQ202" s="299"/>
      <c r="AR202" s="299"/>
      <c r="AS202" s="299"/>
      <c r="AT202" s="299"/>
      <c r="AU202" s="299"/>
      <c r="AV202" s="299"/>
      <c r="AW202" s="299"/>
      <c r="AX202" s="299"/>
      <c r="AY202" s="299"/>
      <c r="AZ202" s="299"/>
      <c r="BA202" s="299"/>
      <c r="BB202" s="299"/>
      <c r="BC202" s="299"/>
      <c r="BD202" s="299"/>
      <c r="BE202" s="299"/>
      <c r="BF202" s="299"/>
      <c r="BG202" s="299"/>
      <c r="BH202" s="299"/>
      <c r="BI202" s="299"/>
      <c r="BJ202" s="299"/>
      <c r="BK202" s="299"/>
      <c r="BL202" s="299"/>
      <c r="BM202" s="299"/>
      <c r="BN202" s="299"/>
      <c r="BO202" s="299"/>
      <c r="BP202" s="299"/>
      <c r="BQ202" s="299"/>
      <c r="BR202" s="299"/>
      <c r="BS202" s="299"/>
      <c r="BT202" s="299"/>
      <c r="BU202" s="299"/>
      <c r="BV202" s="299"/>
      <c r="BW202" s="299"/>
      <c r="BX202" s="299"/>
      <c r="BY202" s="299"/>
      <c r="BZ202" s="299"/>
      <c r="CA202" s="299"/>
      <c r="CB202" s="299"/>
      <c r="CC202" s="299"/>
      <c r="CD202" s="299"/>
      <c r="CE202" s="299"/>
      <c r="CF202" s="299"/>
      <c r="CG202" s="299"/>
      <c r="CH202" s="299"/>
      <c r="CI202" s="299"/>
      <c r="CJ202" s="299"/>
      <c r="CK202" s="299"/>
      <c r="CL202" s="299"/>
      <c r="CM202" s="299"/>
      <c r="CN202" s="299"/>
      <c r="CO202" s="299"/>
      <c r="CP202" s="299"/>
      <c r="CQ202" s="299"/>
      <c r="CR202" s="299"/>
      <c r="CS202" s="299"/>
      <c r="CT202" s="299"/>
      <c r="CU202" s="299"/>
      <c r="CV202" s="299"/>
      <c r="CW202" s="299"/>
      <c r="CX202" s="299"/>
      <c r="CY202" s="299"/>
      <c r="CZ202" s="299"/>
      <c r="DA202" s="299"/>
      <c r="DB202" s="299"/>
      <c r="DC202" s="299"/>
      <c r="DD202" s="299"/>
      <c r="DE202" s="299"/>
      <c r="DF202" s="299"/>
      <c r="DG202" s="299"/>
      <c r="DH202" s="299"/>
      <c r="DI202" s="299"/>
      <c r="DJ202" s="299"/>
      <c r="DK202" s="299"/>
      <c r="DL202" s="299"/>
      <c r="DM202" s="299"/>
      <c r="DN202" s="299"/>
      <c r="DO202" s="299"/>
      <c r="DP202" s="299"/>
      <c r="DQ202" s="299"/>
      <c r="DR202" s="299"/>
      <c r="DS202" s="299"/>
      <c r="DT202" s="299"/>
      <c r="DU202" s="299"/>
      <c r="DV202" s="299"/>
      <c r="DW202" s="299"/>
      <c r="DX202" s="299"/>
      <c r="DY202" s="299"/>
      <c r="DZ202" s="299"/>
      <c r="EA202" s="299"/>
      <c r="EB202" s="299"/>
      <c r="EC202" s="299"/>
      <c r="ED202" s="299"/>
      <c r="EE202" s="299"/>
      <c r="EF202" s="299"/>
      <c r="EG202" s="299"/>
      <c r="EH202" s="299"/>
      <c r="EI202" s="299"/>
      <c r="EJ202" s="299"/>
      <c r="EK202" s="299"/>
      <c r="EL202" s="299"/>
      <c r="EM202" s="299"/>
      <c r="EN202" s="299"/>
    </row>
    <row r="203" spans="12:144" x14ac:dyDescent="0.25">
      <c r="L203" s="299"/>
      <c r="M203" s="299"/>
      <c r="N203" s="299"/>
      <c r="O203" s="299"/>
      <c r="P203" s="299"/>
      <c r="Q203" s="299"/>
      <c r="R203" s="299"/>
      <c r="S203" s="299"/>
      <c r="T203" s="299"/>
      <c r="U203" s="299"/>
      <c r="V203" s="299"/>
      <c r="W203" s="299"/>
      <c r="X203" s="299"/>
      <c r="Y203" s="299"/>
      <c r="Z203" s="299"/>
      <c r="AA203" s="299"/>
      <c r="AB203" s="299"/>
      <c r="AC203" s="299"/>
      <c r="AD203" s="299"/>
      <c r="AE203" s="299"/>
      <c r="AF203" s="299"/>
      <c r="AG203" s="299"/>
      <c r="AH203" s="299"/>
      <c r="AI203" s="299"/>
      <c r="AJ203" s="299"/>
      <c r="AK203" s="299"/>
      <c r="AL203" s="299"/>
      <c r="AM203" s="299"/>
      <c r="AN203" s="299"/>
      <c r="AO203" s="299"/>
      <c r="AP203" s="299"/>
      <c r="AQ203" s="299"/>
      <c r="AR203" s="299"/>
      <c r="AS203" s="299"/>
      <c r="AT203" s="299"/>
      <c r="AU203" s="299"/>
      <c r="AV203" s="299"/>
      <c r="AW203" s="299"/>
      <c r="AX203" s="299"/>
      <c r="AY203" s="299"/>
      <c r="AZ203" s="299"/>
      <c r="BA203" s="299"/>
      <c r="BB203" s="299"/>
      <c r="BC203" s="299"/>
      <c r="BD203" s="299"/>
      <c r="BE203" s="299"/>
      <c r="BF203" s="299"/>
      <c r="BG203" s="299"/>
      <c r="BH203" s="299"/>
      <c r="BI203" s="299"/>
      <c r="BJ203" s="299"/>
      <c r="BK203" s="299"/>
      <c r="BL203" s="299"/>
      <c r="BM203" s="299"/>
      <c r="BN203" s="299"/>
      <c r="BO203" s="299"/>
      <c r="BP203" s="299"/>
      <c r="BQ203" s="299"/>
      <c r="BR203" s="299"/>
      <c r="BS203" s="299"/>
      <c r="BT203" s="299"/>
      <c r="BU203" s="299"/>
      <c r="BV203" s="299"/>
      <c r="BW203" s="299"/>
      <c r="BX203" s="299"/>
      <c r="BY203" s="299"/>
      <c r="BZ203" s="299"/>
      <c r="CA203" s="299"/>
      <c r="CB203" s="299"/>
      <c r="CC203" s="299"/>
      <c r="CD203" s="299"/>
      <c r="CE203" s="299"/>
      <c r="CF203" s="299"/>
      <c r="CG203" s="299"/>
      <c r="CH203" s="299"/>
      <c r="CI203" s="299"/>
      <c r="CJ203" s="299"/>
      <c r="CK203" s="299"/>
      <c r="CL203" s="299"/>
      <c r="CM203" s="299"/>
      <c r="CN203" s="299"/>
      <c r="CO203" s="299"/>
      <c r="CP203" s="299"/>
      <c r="CQ203" s="299"/>
      <c r="CR203" s="299"/>
      <c r="CS203" s="299"/>
      <c r="CT203" s="299"/>
      <c r="CU203" s="299"/>
      <c r="CV203" s="299"/>
      <c r="CW203" s="299"/>
      <c r="CX203" s="299"/>
      <c r="CY203" s="299"/>
      <c r="CZ203" s="299"/>
      <c r="DA203" s="299"/>
      <c r="DB203" s="299"/>
      <c r="DC203" s="299"/>
      <c r="DD203" s="299"/>
      <c r="DE203" s="299"/>
      <c r="DF203" s="299"/>
      <c r="DG203" s="299"/>
      <c r="DH203" s="299"/>
      <c r="DI203" s="299"/>
      <c r="DJ203" s="299"/>
      <c r="DK203" s="299"/>
      <c r="DL203" s="299"/>
      <c r="DM203" s="299"/>
      <c r="DN203" s="299"/>
      <c r="DO203" s="299"/>
      <c r="DP203" s="299"/>
      <c r="DQ203" s="299"/>
      <c r="DR203" s="299"/>
      <c r="DS203" s="299"/>
      <c r="DT203" s="299"/>
      <c r="DU203" s="299"/>
      <c r="DV203" s="299"/>
      <c r="DW203" s="299"/>
      <c r="DX203" s="299"/>
      <c r="DY203" s="299"/>
      <c r="DZ203" s="299"/>
      <c r="EA203" s="299"/>
      <c r="EB203" s="299"/>
      <c r="EC203" s="299"/>
      <c r="ED203" s="299"/>
      <c r="EE203" s="299"/>
      <c r="EF203" s="299"/>
      <c r="EG203" s="299"/>
      <c r="EH203" s="299"/>
      <c r="EI203" s="299"/>
      <c r="EJ203" s="299"/>
      <c r="EK203" s="299"/>
      <c r="EL203" s="299"/>
      <c r="EM203" s="299"/>
      <c r="EN203" s="299"/>
    </row>
    <row r="204" spans="12:144" x14ac:dyDescent="0.25">
      <c r="L204" s="299"/>
      <c r="M204" s="299"/>
      <c r="N204" s="299"/>
      <c r="O204" s="299"/>
      <c r="P204" s="299"/>
      <c r="Q204" s="299"/>
      <c r="R204" s="299"/>
      <c r="S204" s="299"/>
      <c r="T204" s="299"/>
      <c r="U204" s="299"/>
      <c r="V204" s="299"/>
      <c r="W204" s="299"/>
      <c r="X204" s="299"/>
      <c r="Y204" s="299"/>
      <c r="Z204" s="299"/>
      <c r="AA204" s="299"/>
      <c r="AB204" s="299"/>
      <c r="AC204" s="299"/>
      <c r="AD204" s="299"/>
      <c r="AE204" s="299"/>
      <c r="AF204" s="299"/>
      <c r="AG204" s="299"/>
      <c r="AH204" s="299"/>
      <c r="AI204" s="299"/>
      <c r="AJ204" s="299"/>
      <c r="AK204" s="299"/>
      <c r="AL204" s="299"/>
      <c r="AM204" s="299"/>
      <c r="AN204" s="299"/>
      <c r="AO204" s="299"/>
      <c r="AP204" s="299"/>
      <c r="AQ204" s="299"/>
      <c r="AR204" s="299"/>
      <c r="AS204" s="299"/>
      <c r="AT204" s="299"/>
      <c r="AU204" s="299"/>
      <c r="AV204" s="299"/>
      <c r="AW204" s="299"/>
      <c r="AX204" s="299"/>
      <c r="AY204" s="299"/>
      <c r="AZ204" s="299"/>
      <c r="BA204" s="299"/>
      <c r="BB204" s="299"/>
      <c r="BC204" s="299"/>
      <c r="BD204" s="299"/>
      <c r="BE204" s="299"/>
      <c r="BF204" s="299"/>
      <c r="BG204" s="299"/>
      <c r="BH204" s="299"/>
      <c r="BI204" s="299"/>
      <c r="BJ204" s="299"/>
      <c r="BK204" s="299"/>
      <c r="BL204" s="299"/>
      <c r="BM204" s="299"/>
      <c r="BN204" s="299"/>
      <c r="BO204" s="299"/>
      <c r="BP204" s="299"/>
      <c r="BQ204" s="299"/>
      <c r="BR204" s="299"/>
      <c r="BS204" s="299"/>
      <c r="BT204" s="299"/>
      <c r="BU204" s="299"/>
      <c r="BV204" s="299"/>
      <c r="BW204" s="299"/>
      <c r="BX204" s="299"/>
      <c r="BY204" s="299"/>
      <c r="BZ204" s="299"/>
      <c r="CA204" s="299"/>
      <c r="CB204" s="299"/>
      <c r="CC204" s="299"/>
      <c r="CD204" s="299"/>
      <c r="CE204" s="299"/>
      <c r="CF204" s="299"/>
      <c r="CG204" s="299"/>
      <c r="CH204" s="299"/>
      <c r="CI204" s="299"/>
      <c r="CJ204" s="299"/>
      <c r="CK204" s="299"/>
      <c r="CL204" s="299"/>
      <c r="CM204" s="299"/>
      <c r="CN204" s="299"/>
      <c r="CO204" s="299"/>
      <c r="CP204" s="299"/>
      <c r="CQ204" s="299"/>
      <c r="CR204" s="299"/>
      <c r="CS204" s="299"/>
      <c r="CT204" s="299"/>
      <c r="CU204" s="299"/>
      <c r="CV204" s="299"/>
      <c r="CW204" s="299"/>
      <c r="CX204" s="299"/>
      <c r="CY204" s="299"/>
      <c r="CZ204" s="299"/>
      <c r="DA204" s="299"/>
      <c r="DB204" s="299"/>
      <c r="DC204" s="299"/>
      <c r="DD204" s="299"/>
      <c r="DE204" s="299"/>
      <c r="DF204" s="299"/>
      <c r="DG204" s="299"/>
      <c r="DH204" s="299"/>
      <c r="DI204" s="299"/>
      <c r="DJ204" s="299"/>
      <c r="DK204" s="299"/>
      <c r="DL204" s="299"/>
      <c r="DM204" s="299"/>
      <c r="DN204" s="299"/>
      <c r="DO204" s="299"/>
      <c r="DP204" s="299"/>
      <c r="DQ204" s="299"/>
      <c r="DR204" s="299"/>
      <c r="DS204" s="299"/>
      <c r="DT204" s="299"/>
      <c r="DU204" s="299"/>
      <c r="DV204" s="299"/>
      <c r="DW204" s="299"/>
      <c r="DX204" s="299"/>
      <c r="DY204" s="299"/>
      <c r="DZ204" s="299"/>
      <c r="EA204" s="299"/>
      <c r="EB204" s="299"/>
      <c r="EC204" s="299"/>
      <c r="ED204" s="299"/>
      <c r="EE204" s="299"/>
      <c r="EF204" s="299"/>
      <c r="EG204" s="299"/>
      <c r="EH204" s="299"/>
      <c r="EI204" s="299"/>
      <c r="EJ204" s="299"/>
      <c r="EK204" s="299"/>
      <c r="EL204" s="299"/>
      <c r="EM204" s="299"/>
      <c r="EN204" s="299"/>
    </row>
    <row r="205" spans="12:144" x14ac:dyDescent="0.25">
      <c r="L205" s="299"/>
      <c r="M205" s="299"/>
      <c r="N205" s="299"/>
      <c r="O205" s="299"/>
      <c r="P205" s="299"/>
      <c r="Q205" s="299"/>
      <c r="R205" s="299"/>
      <c r="S205" s="299"/>
      <c r="T205" s="299"/>
      <c r="U205" s="299"/>
      <c r="V205" s="299"/>
      <c r="W205" s="299"/>
      <c r="X205" s="299"/>
      <c r="Y205" s="299"/>
      <c r="Z205" s="299"/>
      <c r="AA205" s="299"/>
      <c r="AB205" s="299"/>
      <c r="AC205" s="299"/>
      <c r="AD205" s="299"/>
      <c r="AE205" s="299"/>
      <c r="AF205" s="299"/>
      <c r="AG205" s="299"/>
      <c r="AH205" s="299"/>
      <c r="AI205" s="299"/>
      <c r="AJ205" s="299"/>
      <c r="AK205" s="299"/>
      <c r="AL205" s="299"/>
      <c r="AM205" s="299"/>
      <c r="AN205" s="299"/>
      <c r="AO205" s="299"/>
      <c r="AP205" s="299"/>
      <c r="AQ205" s="299"/>
      <c r="AR205" s="299"/>
      <c r="AS205" s="299"/>
      <c r="AT205" s="299"/>
      <c r="AU205" s="299"/>
      <c r="AV205" s="299"/>
      <c r="AW205" s="299"/>
      <c r="AX205" s="299"/>
      <c r="AY205" s="299"/>
      <c r="AZ205" s="299"/>
      <c r="BA205" s="299"/>
      <c r="BB205" s="299"/>
      <c r="BC205" s="299"/>
      <c r="BD205" s="299"/>
      <c r="BE205" s="299"/>
      <c r="BF205" s="299"/>
      <c r="BG205" s="299"/>
      <c r="BH205" s="299"/>
      <c r="BI205" s="299"/>
      <c r="BJ205" s="299"/>
      <c r="BK205" s="299"/>
      <c r="BL205" s="299"/>
      <c r="BM205" s="299"/>
      <c r="BN205" s="299"/>
      <c r="BO205" s="299"/>
      <c r="BP205" s="299"/>
      <c r="BQ205" s="299"/>
      <c r="BR205" s="299"/>
      <c r="BS205" s="299"/>
      <c r="BT205" s="299"/>
      <c r="BU205" s="299"/>
      <c r="BV205" s="299"/>
      <c r="BW205" s="299"/>
      <c r="BX205" s="299"/>
      <c r="BY205" s="299"/>
      <c r="BZ205" s="299"/>
      <c r="CA205" s="299"/>
      <c r="CB205" s="299"/>
      <c r="CC205" s="299"/>
      <c r="CD205" s="299"/>
      <c r="CE205" s="299"/>
      <c r="CF205" s="299"/>
      <c r="CG205" s="299"/>
      <c r="CH205" s="299"/>
      <c r="CI205" s="299"/>
      <c r="CJ205" s="299"/>
      <c r="CK205" s="299"/>
      <c r="CL205" s="299"/>
      <c r="CM205" s="299"/>
      <c r="CN205" s="299"/>
      <c r="CO205" s="299"/>
      <c r="CP205" s="299"/>
      <c r="CQ205" s="299"/>
      <c r="CR205" s="299"/>
      <c r="CS205" s="299"/>
      <c r="CT205" s="299"/>
      <c r="CU205" s="299"/>
      <c r="CV205" s="299"/>
      <c r="CW205" s="299"/>
      <c r="CX205" s="299"/>
      <c r="CY205" s="299"/>
      <c r="CZ205" s="299"/>
      <c r="DA205" s="299"/>
      <c r="DB205" s="299"/>
      <c r="DC205" s="299"/>
      <c r="DD205" s="299"/>
      <c r="DE205" s="299"/>
      <c r="DF205" s="299"/>
      <c r="DG205" s="299"/>
      <c r="DH205" s="299"/>
      <c r="DI205" s="299"/>
      <c r="DJ205" s="299"/>
      <c r="DK205" s="299"/>
      <c r="DL205" s="299"/>
      <c r="DM205" s="299"/>
      <c r="DN205" s="299"/>
      <c r="DO205" s="299"/>
      <c r="DP205" s="299"/>
      <c r="DQ205" s="299"/>
      <c r="DR205" s="299"/>
      <c r="DS205" s="299"/>
      <c r="DT205" s="299"/>
      <c r="DU205" s="299"/>
      <c r="DV205" s="299"/>
      <c r="DW205" s="299"/>
      <c r="DX205" s="299"/>
      <c r="DY205" s="299"/>
      <c r="DZ205" s="299"/>
      <c r="EA205" s="299"/>
      <c r="EB205" s="299"/>
      <c r="EC205" s="299"/>
      <c r="ED205" s="299"/>
      <c r="EE205" s="299"/>
      <c r="EF205" s="299"/>
      <c r="EG205" s="299"/>
      <c r="EH205" s="299"/>
      <c r="EI205" s="299"/>
      <c r="EJ205" s="299"/>
      <c r="EK205" s="299"/>
      <c r="EL205" s="299"/>
      <c r="EM205" s="299"/>
      <c r="EN205" s="299"/>
    </row>
    <row r="206" spans="12:144" x14ac:dyDescent="0.25">
      <c r="L206" s="299"/>
      <c r="M206" s="299"/>
      <c r="N206" s="299"/>
      <c r="O206" s="299"/>
      <c r="P206" s="299"/>
      <c r="Q206" s="299"/>
      <c r="R206" s="299"/>
      <c r="S206" s="299"/>
      <c r="T206" s="299"/>
      <c r="U206" s="299"/>
      <c r="V206" s="299"/>
      <c r="W206" s="299"/>
      <c r="X206" s="299"/>
      <c r="Y206" s="299"/>
      <c r="Z206" s="299"/>
      <c r="AA206" s="299"/>
      <c r="AB206" s="299"/>
      <c r="AC206" s="299"/>
      <c r="AD206" s="299"/>
      <c r="AE206" s="299"/>
      <c r="AF206" s="299"/>
      <c r="AG206" s="299"/>
      <c r="AH206" s="299"/>
      <c r="AI206" s="299"/>
      <c r="AJ206" s="299"/>
      <c r="AK206" s="299"/>
      <c r="AL206" s="299"/>
      <c r="AM206" s="299"/>
      <c r="AN206" s="299"/>
      <c r="AO206" s="299"/>
      <c r="AP206" s="299"/>
      <c r="AQ206" s="299"/>
      <c r="AR206" s="299"/>
      <c r="AS206" s="299"/>
      <c r="AT206" s="299"/>
      <c r="AU206" s="299"/>
      <c r="AV206" s="299"/>
      <c r="AW206" s="299"/>
      <c r="AX206" s="299"/>
      <c r="AY206" s="299"/>
      <c r="AZ206" s="299"/>
      <c r="BA206" s="299"/>
      <c r="BB206" s="299"/>
      <c r="BC206" s="299"/>
      <c r="BD206" s="299"/>
      <c r="BE206" s="299"/>
      <c r="BF206" s="299"/>
      <c r="BG206" s="299"/>
      <c r="BH206" s="299"/>
      <c r="BI206" s="299"/>
      <c r="BJ206" s="299"/>
      <c r="BK206" s="299"/>
      <c r="BL206" s="299"/>
      <c r="BM206" s="299"/>
      <c r="BN206" s="299"/>
      <c r="BO206" s="299"/>
      <c r="BP206" s="299"/>
      <c r="BQ206" s="299"/>
      <c r="BR206" s="299"/>
      <c r="BS206" s="299"/>
      <c r="BT206" s="299"/>
      <c r="BU206" s="299"/>
      <c r="BV206" s="299"/>
      <c r="BW206" s="299"/>
      <c r="BX206" s="299"/>
      <c r="BY206" s="299"/>
      <c r="BZ206" s="299"/>
      <c r="CA206" s="299"/>
      <c r="CB206" s="299"/>
      <c r="CC206" s="299"/>
      <c r="CD206" s="299"/>
      <c r="CE206" s="299"/>
      <c r="CF206" s="299"/>
      <c r="CG206" s="299"/>
      <c r="CH206" s="299"/>
      <c r="CI206" s="299"/>
      <c r="CJ206" s="299"/>
      <c r="CK206" s="299"/>
      <c r="CL206" s="299"/>
      <c r="CM206" s="299"/>
      <c r="CN206" s="299"/>
      <c r="CO206" s="299"/>
      <c r="CP206" s="299"/>
      <c r="CQ206" s="299"/>
      <c r="CR206" s="299"/>
      <c r="CS206" s="299"/>
      <c r="CT206" s="299"/>
      <c r="CU206" s="299"/>
      <c r="CV206" s="299"/>
      <c r="CW206" s="299"/>
      <c r="CX206" s="299"/>
      <c r="CY206" s="299"/>
      <c r="CZ206" s="299"/>
      <c r="DA206" s="299"/>
      <c r="DB206" s="299"/>
      <c r="DC206" s="299"/>
      <c r="DD206" s="299"/>
      <c r="DE206" s="299"/>
      <c r="DF206" s="299"/>
      <c r="DG206" s="299"/>
      <c r="DH206" s="299"/>
      <c r="DI206" s="299"/>
      <c r="DJ206" s="299"/>
      <c r="DK206" s="299"/>
      <c r="DL206" s="299"/>
      <c r="DM206" s="299"/>
      <c r="DN206" s="299"/>
      <c r="DO206" s="299"/>
      <c r="DP206" s="299"/>
      <c r="DQ206" s="299"/>
      <c r="DR206" s="299"/>
      <c r="DS206" s="299"/>
      <c r="DT206" s="299"/>
      <c r="DU206" s="299"/>
      <c r="DV206" s="299"/>
      <c r="DW206" s="299"/>
      <c r="DX206" s="299"/>
      <c r="DY206" s="299"/>
      <c r="DZ206" s="299"/>
      <c r="EA206" s="299"/>
      <c r="EB206" s="299"/>
      <c r="EC206" s="299"/>
      <c r="ED206" s="299"/>
      <c r="EE206" s="299"/>
      <c r="EF206" s="299"/>
      <c r="EG206" s="299"/>
      <c r="EH206" s="299"/>
      <c r="EI206" s="299"/>
      <c r="EJ206" s="299"/>
      <c r="EK206" s="299"/>
      <c r="EL206" s="299"/>
      <c r="EM206" s="299"/>
      <c r="EN206" s="299"/>
    </row>
    <row r="207" spans="12:144" x14ac:dyDescent="0.25">
      <c r="L207" s="299"/>
      <c r="M207" s="299"/>
      <c r="N207" s="299"/>
      <c r="O207" s="299"/>
      <c r="P207" s="299"/>
      <c r="Q207" s="299"/>
      <c r="R207" s="299"/>
      <c r="S207" s="299"/>
      <c r="T207" s="299"/>
      <c r="U207" s="299"/>
      <c r="V207" s="299"/>
      <c r="W207" s="299"/>
      <c r="X207" s="299"/>
      <c r="Y207" s="299"/>
      <c r="Z207" s="299"/>
      <c r="AA207" s="299"/>
      <c r="AB207" s="299"/>
      <c r="AC207" s="299"/>
      <c r="AD207" s="299"/>
      <c r="AE207" s="299"/>
      <c r="AF207" s="299"/>
      <c r="AG207" s="299"/>
      <c r="AH207" s="299"/>
      <c r="AI207" s="299"/>
      <c r="AJ207" s="299"/>
      <c r="AK207" s="299"/>
      <c r="AL207" s="299"/>
      <c r="AM207" s="299"/>
      <c r="AN207" s="299"/>
      <c r="AO207" s="299"/>
      <c r="AP207" s="299"/>
      <c r="AQ207" s="299"/>
      <c r="AR207" s="299"/>
      <c r="AS207" s="299"/>
      <c r="AT207" s="299"/>
      <c r="AU207" s="299"/>
      <c r="AV207" s="299"/>
      <c r="AW207" s="299"/>
      <c r="AX207" s="299"/>
      <c r="AY207" s="299"/>
      <c r="AZ207" s="299"/>
      <c r="BA207" s="299"/>
      <c r="BB207" s="299"/>
      <c r="BC207" s="299"/>
      <c r="BD207" s="299"/>
      <c r="BE207" s="299"/>
      <c r="BF207" s="299"/>
      <c r="BG207" s="299"/>
      <c r="BH207" s="299"/>
      <c r="BI207" s="299"/>
      <c r="BJ207" s="299"/>
      <c r="BK207" s="299"/>
      <c r="BL207" s="299"/>
      <c r="BM207" s="299"/>
      <c r="BN207" s="299"/>
      <c r="BO207" s="299"/>
      <c r="BP207" s="299"/>
      <c r="BQ207" s="299"/>
      <c r="BR207" s="299"/>
      <c r="BS207" s="299"/>
      <c r="BT207" s="299"/>
      <c r="BU207" s="299"/>
      <c r="BV207" s="299"/>
      <c r="BW207" s="299"/>
      <c r="BX207" s="299"/>
      <c r="BY207" s="299"/>
      <c r="BZ207" s="299"/>
      <c r="CA207" s="299"/>
      <c r="CB207" s="299"/>
      <c r="CC207" s="299"/>
      <c r="CD207" s="299"/>
      <c r="CE207" s="299"/>
      <c r="CF207" s="299"/>
      <c r="CG207" s="299"/>
      <c r="CH207" s="299"/>
      <c r="CI207" s="299"/>
      <c r="CJ207" s="299"/>
      <c r="CK207" s="299"/>
      <c r="CL207" s="299"/>
      <c r="CM207" s="299"/>
      <c r="CN207" s="299"/>
      <c r="CO207" s="299"/>
      <c r="CP207" s="299"/>
      <c r="CQ207" s="299"/>
      <c r="CR207" s="299"/>
      <c r="CS207" s="299"/>
      <c r="CT207" s="299"/>
      <c r="CU207" s="299"/>
      <c r="CV207" s="299"/>
      <c r="CW207" s="299"/>
      <c r="CX207" s="299"/>
      <c r="CY207" s="299"/>
      <c r="CZ207" s="299"/>
      <c r="DA207" s="299"/>
      <c r="DB207" s="299"/>
      <c r="DC207" s="299"/>
      <c r="DD207" s="299"/>
      <c r="DE207" s="299"/>
      <c r="DF207" s="299"/>
      <c r="DG207" s="299"/>
      <c r="DH207" s="299"/>
      <c r="DI207" s="299"/>
      <c r="DJ207" s="299"/>
      <c r="DK207" s="299"/>
      <c r="DL207" s="299"/>
      <c r="DM207" s="299"/>
      <c r="DN207" s="299"/>
      <c r="DO207" s="299"/>
      <c r="DP207" s="299"/>
      <c r="DQ207" s="299"/>
      <c r="DR207" s="299"/>
      <c r="DS207" s="299"/>
      <c r="DT207" s="299"/>
      <c r="DU207" s="299"/>
      <c r="DV207" s="299"/>
      <c r="DW207" s="299"/>
      <c r="DX207" s="299"/>
      <c r="DY207" s="299"/>
      <c r="DZ207" s="299"/>
      <c r="EA207" s="299"/>
      <c r="EB207" s="299"/>
      <c r="EC207" s="299"/>
      <c r="ED207" s="299"/>
      <c r="EE207" s="299"/>
      <c r="EF207" s="299"/>
      <c r="EG207" s="299"/>
      <c r="EH207" s="299"/>
      <c r="EI207" s="299"/>
      <c r="EJ207" s="299"/>
      <c r="EK207" s="299"/>
      <c r="EL207" s="299"/>
      <c r="EM207" s="299"/>
      <c r="EN207" s="299"/>
    </row>
    <row r="208" spans="12:144" x14ac:dyDescent="0.25">
      <c r="L208" s="299"/>
      <c r="M208" s="299"/>
      <c r="N208" s="299"/>
      <c r="O208" s="299"/>
      <c r="P208" s="299"/>
      <c r="Q208" s="299"/>
      <c r="R208" s="299"/>
      <c r="S208" s="299"/>
      <c r="T208" s="299"/>
      <c r="U208" s="299"/>
      <c r="V208" s="299"/>
      <c r="W208" s="299"/>
      <c r="X208" s="299"/>
      <c r="Y208" s="299"/>
      <c r="Z208" s="299"/>
      <c r="AA208" s="299"/>
      <c r="AB208" s="299"/>
      <c r="AC208" s="299"/>
      <c r="AD208" s="299"/>
      <c r="AE208" s="299"/>
      <c r="AF208" s="299"/>
      <c r="AG208" s="299"/>
      <c r="AH208" s="299"/>
      <c r="AI208" s="299"/>
      <c r="AJ208" s="299"/>
      <c r="AK208" s="299"/>
      <c r="AL208" s="299"/>
      <c r="AM208" s="299"/>
      <c r="AN208" s="299"/>
      <c r="AO208" s="299"/>
      <c r="AP208" s="299"/>
      <c r="AQ208" s="299"/>
      <c r="AR208" s="299"/>
      <c r="AS208" s="299"/>
      <c r="AT208" s="299"/>
      <c r="AU208" s="299"/>
      <c r="AV208" s="299"/>
      <c r="AW208" s="299"/>
      <c r="AX208" s="299"/>
      <c r="AY208" s="299"/>
      <c r="AZ208" s="299"/>
      <c r="BA208" s="299"/>
      <c r="BB208" s="299"/>
      <c r="BC208" s="299"/>
      <c r="BD208" s="299"/>
      <c r="BE208" s="299"/>
      <c r="BF208" s="299"/>
      <c r="BG208" s="299"/>
      <c r="BH208" s="299"/>
      <c r="BI208" s="299"/>
      <c r="BJ208" s="299"/>
      <c r="BK208" s="299"/>
      <c r="BL208" s="299"/>
      <c r="BM208" s="299"/>
      <c r="BN208" s="299"/>
      <c r="BO208" s="299"/>
      <c r="BP208" s="299"/>
      <c r="BQ208" s="299"/>
      <c r="BR208" s="299"/>
      <c r="BS208" s="299"/>
      <c r="BT208" s="299"/>
      <c r="BU208" s="299"/>
      <c r="BV208" s="299"/>
      <c r="BW208" s="299"/>
      <c r="BX208" s="299"/>
      <c r="BY208" s="299"/>
      <c r="BZ208" s="299"/>
      <c r="CA208" s="299"/>
      <c r="CB208" s="299"/>
      <c r="CC208" s="299"/>
      <c r="CD208" s="299"/>
      <c r="CE208" s="299"/>
      <c r="CF208" s="299"/>
      <c r="CG208" s="299"/>
      <c r="CH208" s="299"/>
      <c r="CI208" s="299"/>
      <c r="CJ208" s="299"/>
      <c r="CK208" s="299"/>
      <c r="CL208" s="299"/>
      <c r="CM208" s="299"/>
      <c r="CN208" s="299"/>
      <c r="CO208" s="299"/>
      <c r="CP208" s="299"/>
      <c r="CQ208" s="299"/>
      <c r="CR208" s="299"/>
      <c r="CS208" s="299"/>
      <c r="CT208" s="299"/>
      <c r="CU208" s="299"/>
      <c r="CV208" s="299"/>
      <c r="CW208" s="299"/>
      <c r="CX208" s="299"/>
      <c r="CY208" s="299"/>
      <c r="CZ208" s="299"/>
      <c r="DA208" s="299"/>
      <c r="DB208" s="299"/>
      <c r="DC208" s="299"/>
      <c r="DD208" s="299"/>
      <c r="DE208" s="299"/>
      <c r="DF208" s="299"/>
      <c r="DG208" s="299"/>
      <c r="DH208" s="299"/>
      <c r="DI208" s="299"/>
      <c r="DJ208" s="299"/>
      <c r="DK208" s="299"/>
      <c r="DL208" s="299"/>
      <c r="DM208" s="299"/>
      <c r="DN208" s="299"/>
      <c r="DO208" s="299"/>
      <c r="DP208" s="299"/>
      <c r="DQ208" s="299"/>
      <c r="DR208" s="299"/>
      <c r="DS208" s="299"/>
      <c r="DT208" s="299"/>
      <c r="DU208" s="299"/>
      <c r="DV208" s="299"/>
      <c r="DW208" s="299"/>
      <c r="DX208" s="299"/>
      <c r="DY208" s="299"/>
      <c r="DZ208" s="299"/>
      <c r="EA208" s="299"/>
      <c r="EB208" s="299"/>
      <c r="EC208" s="299"/>
      <c r="ED208" s="299"/>
      <c r="EE208" s="299"/>
      <c r="EF208" s="299"/>
      <c r="EG208" s="299"/>
      <c r="EH208" s="299"/>
      <c r="EI208" s="299"/>
      <c r="EJ208" s="299"/>
      <c r="EK208" s="299"/>
      <c r="EL208" s="299"/>
      <c r="EM208" s="299"/>
      <c r="EN208" s="299"/>
    </row>
    <row r="209" spans="12:144" x14ac:dyDescent="0.25">
      <c r="L209" s="299"/>
      <c r="M209" s="299"/>
      <c r="N209" s="299"/>
      <c r="O209" s="299"/>
      <c r="P209" s="29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c r="AL209" s="299"/>
      <c r="AM209" s="299"/>
      <c r="AN209" s="299"/>
      <c r="AO209" s="299"/>
      <c r="AP209" s="299"/>
      <c r="AQ209" s="299"/>
      <c r="AR209" s="299"/>
      <c r="AS209" s="299"/>
      <c r="AT209" s="299"/>
      <c r="AU209" s="299"/>
      <c r="AV209" s="299"/>
      <c r="AW209" s="299"/>
      <c r="AX209" s="299"/>
      <c r="AY209" s="299"/>
      <c r="AZ209" s="299"/>
      <c r="BA209" s="299"/>
      <c r="BB209" s="299"/>
      <c r="BC209" s="299"/>
      <c r="BD209" s="299"/>
      <c r="BE209" s="299"/>
      <c r="BF209" s="299"/>
      <c r="BG209" s="299"/>
      <c r="BH209" s="299"/>
      <c r="BI209" s="299"/>
      <c r="BJ209" s="299"/>
      <c r="BK209" s="299"/>
      <c r="BL209" s="299"/>
      <c r="BM209" s="299"/>
      <c r="BN209" s="299"/>
      <c r="BO209" s="299"/>
      <c r="BP209" s="299"/>
      <c r="BQ209" s="299"/>
      <c r="BR209" s="299"/>
      <c r="BS209" s="299"/>
      <c r="BT209" s="299"/>
      <c r="BU209" s="299"/>
      <c r="BV209" s="299"/>
      <c r="BW209" s="299"/>
      <c r="BX209" s="299"/>
      <c r="BY209" s="299"/>
      <c r="BZ209" s="299"/>
      <c r="CA209" s="299"/>
      <c r="CB209" s="299"/>
      <c r="CC209" s="299"/>
      <c r="CD209" s="299"/>
      <c r="CE209" s="299"/>
      <c r="CF209" s="299"/>
      <c r="CG209" s="299"/>
      <c r="CH209" s="299"/>
      <c r="CI209" s="299"/>
      <c r="CJ209" s="299"/>
      <c r="CK209" s="299"/>
      <c r="CL209" s="299"/>
      <c r="CM209" s="299"/>
      <c r="CN209" s="299"/>
      <c r="CO209" s="299"/>
      <c r="CP209" s="299"/>
      <c r="CQ209" s="299"/>
      <c r="CR209" s="299"/>
      <c r="CS209" s="299"/>
      <c r="CT209" s="299"/>
      <c r="CU209" s="299"/>
      <c r="CV209" s="299"/>
      <c r="CW209" s="299"/>
      <c r="CX209" s="299"/>
      <c r="CY209" s="299"/>
      <c r="CZ209" s="299"/>
      <c r="DA209" s="299"/>
      <c r="DB209" s="299"/>
      <c r="DC209" s="299"/>
      <c r="DD209" s="299"/>
      <c r="DE209" s="299"/>
      <c r="DF209" s="299"/>
      <c r="DG209" s="299"/>
      <c r="DH209" s="299"/>
      <c r="DI209" s="299"/>
      <c r="DJ209" s="299"/>
      <c r="DK209" s="299"/>
      <c r="DL209" s="299"/>
      <c r="DM209" s="299"/>
      <c r="DN209" s="299"/>
      <c r="DO209" s="299"/>
      <c r="DP209" s="299"/>
      <c r="DQ209" s="299"/>
      <c r="DR209" s="299"/>
      <c r="DS209" s="299"/>
      <c r="DT209" s="299"/>
      <c r="DU209" s="299"/>
      <c r="DV209" s="299"/>
      <c r="DW209" s="299"/>
      <c r="DX209" s="299"/>
      <c r="DY209" s="299"/>
      <c r="DZ209" s="299"/>
      <c r="EA209" s="299"/>
      <c r="EB209" s="299"/>
      <c r="EC209" s="299"/>
      <c r="ED209" s="299"/>
      <c r="EE209" s="299"/>
      <c r="EF209" s="299"/>
      <c r="EG209" s="299"/>
      <c r="EH209" s="299"/>
      <c r="EI209" s="299"/>
      <c r="EJ209" s="299"/>
      <c r="EK209" s="299"/>
      <c r="EL209" s="299"/>
      <c r="EM209" s="299"/>
      <c r="EN209" s="299"/>
    </row>
    <row r="210" spans="12:144" x14ac:dyDescent="0.25">
      <c r="L210" s="299"/>
      <c r="M210" s="299"/>
      <c r="N210" s="299"/>
      <c r="O210" s="299"/>
      <c r="P210" s="299"/>
      <c r="Q210" s="299"/>
      <c r="R210" s="299"/>
      <c r="S210" s="299"/>
      <c r="T210" s="299"/>
      <c r="U210" s="299"/>
      <c r="V210" s="299"/>
      <c r="W210" s="299"/>
      <c r="X210" s="299"/>
      <c r="Y210" s="299"/>
      <c r="Z210" s="299"/>
      <c r="AA210" s="299"/>
      <c r="AB210" s="299"/>
      <c r="AC210" s="299"/>
      <c r="AD210" s="299"/>
      <c r="AE210" s="299"/>
      <c r="AF210" s="299"/>
      <c r="AG210" s="299"/>
      <c r="AH210" s="299"/>
      <c r="AI210" s="299"/>
      <c r="AJ210" s="299"/>
      <c r="AK210" s="299"/>
      <c r="AL210" s="299"/>
      <c r="AM210" s="299"/>
      <c r="AN210" s="299"/>
      <c r="AO210" s="299"/>
      <c r="AP210" s="299"/>
      <c r="AQ210" s="299"/>
      <c r="AR210" s="299"/>
      <c r="AS210" s="299"/>
      <c r="AT210" s="299"/>
      <c r="AU210" s="299"/>
      <c r="AV210" s="299"/>
      <c r="AW210" s="299"/>
      <c r="AX210" s="299"/>
      <c r="AY210" s="299"/>
      <c r="AZ210" s="299"/>
      <c r="BA210" s="299"/>
      <c r="BB210" s="299"/>
      <c r="BC210" s="299"/>
      <c r="BD210" s="299"/>
      <c r="BE210" s="299"/>
      <c r="BF210" s="299"/>
      <c r="BG210" s="299"/>
      <c r="BH210" s="299"/>
      <c r="BI210" s="299"/>
      <c r="BJ210" s="299"/>
      <c r="BK210" s="299"/>
      <c r="BL210" s="299"/>
      <c r="BM210" s="299"/>
      <c r="BN210" s="299"/>
      <c r="BO210" s="299"/>
      <c r="BP210" s="299"/>
      <c r="BQ210" s="299"/>
      <c r="BR210" s="299"/>
      <c r="BS210" s="299"/>
      <c r="BT210" s="299"/>
      <c r="BU210" s="299"/>
      <c r="BV210" s="299"/>
      <c r="BW210" s="299"/>
      <c r="BX210" s="299"/>
      <c r="BY210" s="299"/>
      <c r="BZ210" s="299"/>
      <c r="CA210" s="299"/>
      <c r="CB210" s="299"/>
      <c r="CC210" s="299"/>
      <c r="CD210" s="299"/>
      <c r="CE210" s="299"/>
      <c r="CF210" s="299"/>
      <c r="CG210" s="299"/>
      <c r="CH210" s="299"/>
      <c r="CI210" s="299"/>
      <c r="CJ210" s="299"/>
      <c r="CK210" s="299"/>
      <c r="CL210" s="299"/>
      <c r="CM210" s="299"/>
      <c r="CN210" s="299"/>
      <c r="CO210" s="299"/>
      <c r="CP210" s="299"/>
      <c r="CQ210" s="299"/>
      <c r="CR210" s="299"/>
      <c r="CS210" s="299"/>
      <c r="CT210" s="299"/>
      <c r="CU210" s="299"/>
      <c r="CV210" s="299"/>
      <c r="CW210" s="299"/>
      <c r="CX210" s="299"/>
      <c r="CY210" s="299"/>
      <c r="CZ210" s="299"/>
      <c r="DA210" s="299"/>
      <c r="DB210" s="299"/>
      <c r="DC210" s="299"/>
      <c r="DD210" s="299"/>
      <c r="DE210" s="299"/>
      <c r="DF210" s="299"/>
      <c r="DG210" s="299"/>
      <c r="DH210" s="299"/>
      <c r="DI210" s="299"/>
      <c r="DJ210" s="299"/>
      <c r="DK210" s="299"/>
      <c r="DL210" s="299"/>
      <c r="DM210" s="299"/>
      <c r="DN210" s="299"/>
      <c r="DO210" s="299"/>
      <c r="DP210" s="299"/>
      <c r="DQ210" s="299"/>
      <c r="DR210" s="299"/>
      <c r="DS210" s="299"/>
      <c r="DT210" s="299"/>
      <c r="DU210" s="299"/>
      <c r="DV210" s="299"/>
      <c r="DW210" s="299"/>
      <c r="DX210" s="299"/>
      <c r="DY210" s="299"/>
      <c r="DZ210" s="299"/>
      <c r="EA210" s="299"/>
      <c r="EB210" s="299"/>
      <c r="EC210" s="299"/>
      <c r="ED210" s="299"/>
      <c r="EE210" s="299"/>
      <c r="EF210" s="299"/>
      <c r="EG210" s="299"/>
      <c r="EH210" s="299"/>
      <c r="EI210" s="299"/>
      <c r="EJ210" s="299"/>
      <c r="EK210" s="299"/>
      <c r="EL210" s="299"/>
      <c r="EM210" s="299"/>
      <c r="EN210" s="299"/>
    </row>
    <row r="211" spans="12:144" x14ac:dyDescent="0.25">
      <c r="L211" s="299"/>
      <c r="M211" s="299"/>
      <c r="N211" s="299"/>
      <c r="O211" s="299"/>
      <c r="P211" s="299"/>
      <c r="Q211" s="299"/>
      <c r="R211" s="299"/>
      <c r="S211" s="299"/>
      <c r="T211" s="299"/>
      <c r="U211" s="299"/>
      <c r="V211" s="299"/>
      <c r="W211" s="299"/>
      <c r="X211" s="299"/>
      <c r="Y211" s="299"/>
      <c r="Z211" s="299"/>
      <c r="AA211" s="299"/>
      <c r="AB211" s="299"/>
      <c r="AC211" s="299"/>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299"/>
      <c r="AY211" s="299"/>
      <c r="AZ211" s="299"/>
      <c r="BA211" s="299"/>
      <c r="BB211" s="299"/>
      <c r="BC211" s="299"/>
      <c r="BD211" s="299"/>
      <c r="BE211" s="299"/>
      <c r="BF211" s="299"/>
      <c r="BG211" s="299"/>
      <c r="BH211" s="299"/>
      <c r="BI211" s="299"/>
      <c r="BJ211" s="299"/>
      <c r="BK211" s="299"/>
      <c r="BL211" s="299"/>
      <c r="BM211" s="299"/>
      <c r="BN211" s="299"/>
      <c r="BO211" s="299"/>
      <c r="BP211" s="299"/>
      <c r="BQ211" s="299"/>
      <c r="BR211" s="299"/>
      <c r="BS211" s="299"/>
      <c r="BT211" s="299"/>
      <c r="BU211" s="299"/>
      <c r="BV211" s="299"/>
      <c r="BW211" s="299"/>
      <c r="BX211" s="299"/>
      <c r="BY211" s="299"/>
      <c r="BZ211" s="299"/>
      <c r="CA211" s="299"/>
      <c r="CB211" s="299"/>
      <c r="CC211" s="299"/>
      <c r="CD211" s="299"/>
      <c r="CE211" s="299"/>
      <c r="CF211" s="299"/>
      <c r="CG211" s="299"/>
      <c r="CH211" s="299"/>
      <c r="CI211" s="299"/>
      <c r="CJ211" s="299"/>
      <c r="CK211" s="299"/>
      <c r="CL211" s="299"/>
      <c r="CM211" s="299"/>
      <c r="CN211" s="299"/>
      <c r="CO211" s="299"/>
      <c r="CP211" s="299"/>
      <c r="CQ211" s="299"/>
      <c r="CR211" s="299"/>
      <c r="CS211" s="299"/>
      <c r="CT211" s="299"/>
      <c r="CU211" s="299"/>
      <c r="CV211" s="299"/>
      <c r="CW211" s="299"/>
      <c r="CX211" s="299"/>
      <c r="CY211" s="299"/>
      <c r="CZ211" s="299"/>
      <c r="DA211" s="299"/>
      <c r="DB211" s="299"/>
      <c r="DC211" s="299"/>
      <c r="DD211" s="299"/>
      <c r="DE211" s="299"/>
      <c r="DF211" s="299"/>
      <c r="DG211" s="299"/>
      <c r="DH211" s="299"/>
      <c r="DI211" s="299"/>
      <c r="DJ211" s="299"/>
      <c r="DK211" s="299"/>
      <c r="DL211" s="299"/>
      <c r="DM211" s="299"/>
      <c r="DN211" s="299"/>
      <c r="DO211" s="299"/>
      <c r="DP211" s="299"/>
      <c r="DQ211" s="299"/>
      <c r="DR211" s="299"/>
      <c r="DS211" s="299"/>
      <c r="DT211" s="299"/>
      <c r="DU211" s="299"/>
      <c r="DV211" s="299"/>
      <c r="DW211" s="299"/>
      <c r="DX211" s="299"/>
      <c r="DY211" s="299"/>
      <c r="DZ211" s="299"/>
      <c r="EA211" s="299"/>
      <c r="EB211" s="299"/>
      <c r="EC211" s="299"/>
      <c r="ED211" s="299"/>
      <c r="EE211" s="299"/>
      <c r="EF211" s="299"/>
      <c r="EG211" s="299"/>
      <c r="EH211" s="299"/>
      <c r="EI211" s="299"/>
      <c r="EJ211" s="299"/>
      <c r="EK211" s="299"/>
      <c r="EL211" s="299"/>
      <c r="EM211" s="299"/>
      <c r="EN211" s="299"/>
    </row>
    <row r="212" spans="12:144" x14ac:dyDescent="0.25">
      <c r="L212" s="299"/>
      <c r="M212" s="299"/>
      <c r="N212" s="299"/>
      <c r="O212" s="299"/>
      <c r="P212" s="299"/>
      <c r="Q212" s="299"/>
      <c r="R212" s="299"/>
      <c r="S212" s="299"/>
      <c r="T212" s="299"/>
      <c r="U212" s="299"/>
      <c r="V212" s="299"/>
      <c r="W212" s="299"/>
      <c r="X212" s="299"/>
      <c r="Y212" s="299"/>
      <c r="Z212" s="299"/>
      <c r="AA212" s="299"/>
      <c r="AB212" s="299"/>
      <c r="AC212" s="299"/>
      <c r="AD212" s="299"/>
      <c r="AE212" s="299"/>
      <c r="AF212" s="299"/>
      <c r="AG212" s="299"/>
      <c r="AH212" s="299"/>
      <c r="AI212" s="299"/>
      <c r="AJ212" s="299"/>
      <c r="AK212" s="299"/>
      <c r="AL212" s="299"/>
      <c r="AM212" s="299"/>
      <c r="AN212" s="299"/>
      <c r="AO212" s="299"/>
      <c r="AP212" s="299"/>
      <c r="AQ212" s="299"/>
      <c r="AR212" s="299"/>
      <c r="AS212" s="299"/>
      <c r="AT212" s="299"/>
      <c r="AU212" s="299"/>
      <c r="AV212" s="299"/>
      <c r="AW212" s="299"/>
      <c r="AX212" s="299"/>
      <c r="AY212" s="299"/>
      <c r="AZ212" s="299"/>
      <c r="BA212" s="299"/>
      <c r="BB212" s="299"/>
      <c r="BC212" s="299"/>
      <c r="BD212" s="299"/>
      <c r="BE212" s="299"/>
      <c r="BF212" s="299"/>
      <c r="BG212" s="299"/>
      <c r="BH212" s="299"/>
      <c r="BI212" s="299"/>
      <c r="BJ212" s="299"/>
      <c r="BK212" s="299"/>
      <c r="BL212" s="299"/>
      <c r="BM212" s="299"/>
      <c r="BN212" s="299"/>
      <c r="BO212" s="299"/>
      <c r="BP212" s="299"/>
      <c r="BQ212" s="299"/>
      <c r="BR212" s="299"/>
      <c r="BS212" s="299"/>
      <c r="BT212" s="299"/>
      <c r="BU212" s="299"/>
      <c r="BV212" s="299"/>
      <c r="BW212" s="299"/>
      <c r="BX212" s="299"/>
      <c r="BY212" s="299"/>
      <c r="BZ212" s="299"/>
      <c r="CA212" s="299"/>
      <c r="CB212" s="299"/>
      <c r="CC212" s="299"/>
      <c r="CD212" s="299"/>
      <c r="CE212" s="299"/>
      <c r="CF212" s="299"/>
      <c r="CG212" s="299"/>
      <c r="CH212" s="299"/>
      <c r="CI212" s="299"/>
      <c r="CJ212" s="299"/>
      <c r="CK212" s="299"/>
      <c r="CL212" s="299"/>
      <c r="CM212" s="299"/>
      <c r="CN212" s="299"/>
      <c r="CO212" s="299"/>
      <c r="CP212" s="299"/>
      <c r="CQ212" s="299"/>
      <c r="CR212" s="299"/>
      <c r="CS212" s="299"/>
      <c r="CT212" s="299"/>
      <c r="CU212" s="299"/>
      <c r="CV212" s="299"/>
      <c r="CW212" s="299"/>
      <c r="CX212" s="299"/>
      <c r="CY212" s="299"/>
      <c r="CZ212" s="299"/>
      <c r="DA212" s="299"/>
      <c r="DB212" s="299"/>
      <c r="DC212" s="299"/>
      <c r="DD212" s="299"/>
      <c r="DE212" s="299"/>
      <c r="DF212" s="299"/>
      <c r="DG212" s="299"/>
      <c r="DH212" s="299"/>
      <c r="DI212" s="299"/>
      <c r="DJ212" s="299"/>
      <c r="DK212" s="299"/>
      <c r="DL212" s="299"/>
      <c r="DM212" s="299"/>
      <c r="DN212" s="299"/>
      <c r="DO212" s="299"/>
      <c r="DP212" s="299"/>
      <c r="DQ212" s="299"/>
      <c r="DR212" s="299"/>
      <c r="DS212" s="299"/>
      <c r="DT212" s="299"/>
      <c r="DU212" s="299"/>
      <c r="DV212" s="299"/>
      <c r="DW212" s="299"/>
      <c r="DX212" s="299"/>
      <c r="DY212" s="299"/>
      <c r="DZ212" s="299"/>
      <c r="EA212" s="299"/>
      <c r="EB212" s="299"/>
      <c r="EC212" s="299"/>
      <c r="ED212" s="299"/>
      <c r="EE212" s="299"/>
      <c r="EF212" s="299"/>
      <c r="EG212" s="299"/>
      <c r="EH212" s="299"/>
      <c r="EI212" s="299"/>
      <c r="EJ212" s="299"/>
      <c r="EK212" s="299"/>
      <c r="EL212" s="299"/>
      <c r="EM212" s="299"/>
      <c r="EN212" s="299"/>
    </row>
    <row r="213" spans="12:144" x14ac:dyDescent="0.25">
      <c r="L213" s="299"/>
      <c r="M213" s="299"/>
      <c r="N213" s="299"/>
      <c r="O213" s="299"/>
      <c r="P213" s="299"/>
      <c r="Q213" s="299"/>
      <c r="R213" s="299"/>
      <c r="S213" s="299"/>
      <c r="T213" s="299"/>
      <c r="U213" s="299"/>
      <c r="V213" s="299"/>
      <c r="W213" s="299"/>
      <c r="X213" s="299"/>
      <c r="Y213" s="299"/>
      <c r="Z213" s="299"/>
      <c r="AA213" s="299"/>
      <c r="AB213" s="299"/>
      <c r="AC213" s="299"/>
      <c r="AD213" s="299"/>
      <c r="AE213" s="299"/>
      <c r="AF213" s="299"/>
      <c r="AG213" s="299"/>
      <c r="AH213" s="299"/>
      <c r="AI213" s="299"/>
      <c r="AJ213" s="299"/>
      <c r="AK213" s="299"/>
      <c r="AL213" s="299"/>
      <c r="AM213" s="299"/>
      <c r="AN213" s="299"/>
      <c r="AO213" s="299"/>
      <c r="AP213" s="299"/>
      <c r="AQ213" s="299"/>
      <c r="AR213" s="299"/>
      <c r="AS213" s="299"/>
      <c r="AT213" s="299"/>
      <c r="AU213" s="299"/>
      <c r="AV213" s="299"/>
      <c r="AW213" s="299"/>
      <c r="AX213" s="299"/>
      <c r="AY213" s="299"/>
      <c r="AZ213" s="299"/>
      <c r="BA213" s="299"/>
      <c r="BB213" s="299"/>
      <c r="BC213" s="299"/>
      <c r="BD213" s="299"/>
      <c r="BE213" s="299"/>
      <c r="BF213" s="299"/>
      <c r="BG213" s="299"/>
      <c r="BH213" s="299"/>
      <c r="BI213" s="299"/>
      <c r="BJ213" s="299"/>
      <c r="BK213" s="299"/>
      <c r="BL213" s="299"/>
      <c r="BM213" s="299"/>
      <c r="BN213" s="299"/>
      <c r="BO213" s="299"/>
      <c r="BP213" s="299"/>
      <c r="BQ213" s="299"/>
      <c r="BR213" s="299"/>
      <c r="BS213" s="299"/>
      <c r="BT213" s="299"/>
      <c r="BU213" s="299"/>
      <c r="BV213" s="299"/>
      <c r="BW213" s="299"/>
      <c r="BX213" s="299"/>
      <c r="BY213" s="299"/>
      <c r="BZ213" s="299"/>
      <c r="CA213" s="299"/>
      <c r="CB213" s="299"/>
      <c r="CC213" s="299"/>
      <c r="CD213" s="299"/>
      <c r="CE213" s="299"/>
      <c r="CF213" s="299"/>
      <c r="CG213" s="299"/>
      <c r="CH213" s="299"/>
      <c r="CI213" s="299"/>
      <c r="CJ213" s="299"/>
      <c r="CK213" s="299"/>
      <c r="CL213" s="299"/>
      <c r="CM213" s="299"/>
      <c r="CN213" s="299"/>
      <c r="CO213" s="299"/>
      <c r="CP213" s="299"/>
      <c r="CQ213" s="299"/>
      <c r="CR213" s="299"/>
      <c r="CS213" s="299"/>
      <c r="CT213" s="299"/>
      <c r="CU213" s="299"/>
      <c r="CV213" s="299"/>
      <c r="CW213" s="299"/>
      <c r="CX213" s="299"/>
      <c r="CY213" s="299"/>
      <c r="CZ213" s="299"/>
      <c r="DA213" s="299"/>
      <c r="DB213" s="299"/>
      <c r="DC213" s="299"/>
      <c r="DD213" s="299"/>
      <c r="DE213" s="299"/>
      <c r="DF213" s="299"/>
      <c r="DG213" s="299"/>
      <c r="DH213" s="299"/>
      <c r="DI213" s="299"/>
      <c r="DJ213" s="299"/>
      <c r="DK213" s="299"/>
      <c r="DL213" s="299"/>
      <c r="DM213" s="299"/>
      <c r="DN213" s="299"/>
      <c r="DO213" s="299"/>
      <c r="DP213" s="299"/>
      <c r="DQ213" s="299"/>
      <c r="DR213" s="299"/>
      <c r="DS213" s="299"/>
      <c r="DT213" s="299"/>
      <c r="DU213" s="299"/>
      <c r="DV213" s="299"/>
      <c r="DW213" s="299"/>
      <c r="DX213" s="299"/>
      <c r="DY213" s="299"/>
      <c r="DZ213" s="299"/>
      <c r="EA213" s="299"/>
      <c r="EB213" s="299"/>
      <c r="EC213" s="299"/>
      <c r="ED213" s="299"/>
      <c r="EE213" s="299"/>
      <c r="EF213" s="299"/>
      <c r="EG213" s="299"/>
      <c r="EH213" s="299"/>
      <c r="EI213" s="299"/>
      <c r="EJ213" s="299"/>
      <c r="EK213" s="299"/>
      <c r="EL213" s="299"/>
      <c r="EM213" s="299"/>
      <c r="EN213" s="299"/>
    </row>
    <row r="214" spans="12:144" x14ac:dyDescent="0.25">
      <c r="L214" s="299"/>
      <c r="M214" s="299"/>
      <c r="N214" s="299"/>
      <c r="O214" s="299"/>
      <c r="P214" s="299"/>
      <c r="Q214" s="299"/>
      <c r="R214" s="299"/>
      <c r="S214" s="299"/>
      <c r="T214" s="299"/>
      <c r="U214" s="299"/>
      <c r="V214" s="299"/>
      <c r="W214" s="299"/>
      <c r="X214" s="299"/>
      <c r="Y214" s="299"/>
      <c r="Z214" s="299"/>
      <c r="AA214" s="299"/>
      <c r="AB214" s="299"/>
      <c r="AC214" s="299"/>
      <c r="AD214" s="299"/>
      <c r="AE214" s="299"/>
      <c r="AF214" s="299"/>
      <c r="AG214" s="299"/>
      <c r="AH214" s="299"/>
      <c r="AI214" s="299"/>
      <c r="AJ214" s="299"/>
      <c r="AK214" s="299"/>
      <c r="AL214" s="299"/>
      <c r="AM214" s="299"/>
      <c r="AN214" s="299"/>
      <c r="AO214" s="299"/>
      <c r="AP214" s="299"/>
      <c r="AQ214" s="299"/>
      <c r="AR214" s="299"/>
      <c r="AS214" s="299"/>
      <c r="AT214" s="299"/>
      <c r="AU214" s="299"/>
      <c r="AV214" s="299"/>
      <c r="AW214" s="299"/>
      <c r="AX214" s="299"/>
      <c r="AY214" s="299"/>
      <c r="AZ214" s="299"/>
      <c r="BA214" s="299"/>
      <c r="BB214" s="299"/>
      <c r="BC214" s="299"/>
      <c r="BD214" s="299"/>
      <c r="BE214" s="299"/>
      <c r="BF214" s="299"/>
      <c r="BG214" s="299"/>
      <c r="BH214" s="299"/>
      <c r="BI214" s="299"/>
      <c r="BJ214" s="299"/>
      <c r="BK214" s="299"/>
      <c r="BL214" s="299"/>
      <c r="BM214" s="299"/>
      <c r="BN214" s="299"/>
      <c r="BO214" s="299"/>
      <c r="BP214" s="299"/>
      <c r="BQ214" s="299"/>
      <c r="BR214" s="299"/>
      <c r="BS214" s="299"/>
      <c r="BT214" s="299"/>
      <c r="BU214" s="299"/>
      <c r="BV214" s="299"/>
      <c r="BW214" s="299"/>
      <c r="BX214" s="299"/>
      <c r="BY214" s="299"/>
      <c r="BZ214" s="299"/>
      <c r="CA214" s="299"/>
      <c r="CB214" s="299"/>
      <c r="CC214" s="299"/>
      <c r="CD214" s="299"/>
      <c r="CE214" s="299"/>
      <c r="CF214" s="299"/>
      <c r="CG214" s="299"/>
      <c r="CH214" s="299"/>
      <c r="CI214" s="299"/>
      <c r="CJ214" s="299"/>
      <c r="CK214" s="299"/>
      <c r="CL214" s="299"/>
      <c r="CM214" s="299"/>
      <c r="CN214" s="299"/>
      <c r="CO214" s="299"/>
      <c r="CP214" s="299"/>
      <c r="CQ214" s="299"/>
      <c r="CR214" s="299"/>
      <c r="CS214" s="299"/>
      <c r="CT214" s="299"/>
      <c r="CU214" s="299"/>
      <c r="CV214" s="299"/>
      <c r="CW214" s="299"/>
      <c r="CX214" s="299"/>
      <c r="CY214" s="299"/>
      <c r="CZ214" s="299"/>
      <c r="DA214" s="299"/>
      <c r="DB214" s="299"/>
      <c r="DC214" s="299"/>
      <c r="DD214" s="299"/>
      <c r="DE214" s="299"/>
      <c r="DF214" s="299"/>
      <c r="DG214" s="299"/>
      <c r="DH214" s="299"/>
      <c r="DI214" s="299"/>
      <c r="DJ214" s="299"/>
      <c r="DK214" s="299"/>
      <c r="DL214" s="299"/>
      <c r="DM214" s="299"/>
      <c r="DN214" s="299"/>
      <c r="DO214" s="299"/>
      <c r="DP214" s="299"/>
      <c r="DQ214" s="299"/>
      <c r="DR214" s="299"/>
      <c r="DS214" s="299"/>
      <c r="DT214" s="299"/>
      <c r="DU214" s="299"/>
      <c r="DV214" s="299"/>
      <c r="DW214" s="299"/>
      <c r="DX214" s="299"/>
      <c r="DY214" s="299"/>
      <c r="DZ214" s="299"/>
      <c r="EA214" s="299"/>
      <c r="EB214" s="299"/>
      <c r="EC214" s="299"/>
      <c r="ED214" s="299"/>
      <c r="EE214" s="299"/>
      <c r="EF214" s="299"/>
      <c r="EG214" s="299"/>
      <c r="EH214" s="299"/>
      <c r="EI214" s="299"/>
      <c r="EJ214" s="299"/>
      <c r="EK214" s="299"/>
      <c r="EL214" s="299"/>
      <c r="EM214" s="299"/>
      <c r="EN214" s="299"/>
    </row>
    <row r="215" spans="12:144" x14ac:dyDescent="0.25">
      <c r="L215" s="299"/>
      <c r="M215" s="299"/>
      <c r="N215" s="299"/>
      <c r="O215" s="299"/>
      <c r="P215" s="299"/>
      <c r="Q215" s="299"/>
      <c r="R215" s="299"/>
      <c r="S215" s="299"/>
      <c r="T215" s="299"/>
      <c r="U215" s="299"/>
      <c r="V215" s="299"/>
      <c r="W215" s="299"/>
      <c r="X215" s="299"/>
      <c r="Y215" s="299"/>
      <c r="Z215" s="299"/>
      <c r="AA215" s="299"/>
      <c r="AB215" s="299"/>
      <c r="AC215" s="299"/>
      <c r="AD215" s="299"/>
      <c r="AE215" s="299"/>
      <c r="AF215" s="299"/>
      <c r="AG215" s="299"/>
      <c r="AH215" s="299"/>
      <c r="AI215" s="299"/>
      <c r="AJ215" s="299"/>
      <c r="AK215" s="299"/>
      <c r="AL215" s="299"/>
      <c r="AM215" s="299"/>
      <c r="AN215" s="299"/>
      <c r="AO215" s="299"/>
      <c r="AP215" s="299"/>
      <c r="AQ215" s="299"/>
      <c r="AR215" s="299"/>
      <c r="AS215" s="299"/>
      <c r="AT215" s="299"/>
      <c r="AU215" s="299"/>
      <c r="AV215" s="299"/>
      <c r="AW215" s="299"/>
      <c r="AX215" s="299"/>
      <c r="AY215" s="299"/>
      <c r="AZ215" s="299"/>
      <c r="BA215" s="299"/>
      <c r="BB215" s="299"/>
      <c r="BC215" s="299"/>
      <c r="BD215" s="299"/>
      <c r="BE215" s="299"/>
      <c r="BF215" s="299"/>
      <c r="BG215" s="299"/>
      <c r="BH215" s="299"/>
      <c r="BI215" s="299"/>
      <c r="BJ215" s="299"/>
      <c r="BK215" s="299"/>
      <c r="BL215" s="299"/>
      <c r="BM215" s="299"/>
      <c r="BN215" s="299"/>
      <c r="BO215" s="299"/>
      <c r="BP215" s="299"/>
      <c r="BQ215" s="299"/>
      <c r="BR215" s="299"/>
      <c r="BS215" s="299"/>
      <c r="BT215" s="299"/>
      <c r="BU215" s="299"/>
      <c r="BV215" s="299"/>
      <c r="BW215" s="299"/>
      <c r="BX215" s="299"/>
      <c r="BY215" s="299"/>
      <c r="BZ215" s="299"/>
      <c r="CA215" s="299"/>
      <c r="CB215" s="299"/>
      <c r="CC215" s="299"/>
      <c r="CD215" s="299"/>
      <c r="CE215" s="299"/>
      <c r="CF215" s="299"/>
      <c r="CG215" s="299"/>
      <c r="CH215" s="299"/>
      <c r="CI215" s="299"/>
      <c r="CJ215" s="299"/>
      <c r="CK215" s="299"/>
      <c r="CL215" s="299"/>
      <c r="CM215" s="299"/>
      <c r="CN215" s="299"/>
      <c r="CO215" s="299"/>
      <c r="CP215" s="299"/>
      <c r="CQ215" s="299"/>
      <c r="CR215" s="299"/>
      <c r="CS215" s="299"/>
      <c r="CT215" s="299"/>
      <c r="CU215" s="299"/>
      <c r="CV215" s="299"/>
      <c r="CW215" s="299"/>
      <c r="CX215" s="299"/>
      <c r="CY215" s="299"/>
      <c r="CZ215" s="299"/>
      <c r="DA215" s="299"/>
      <c r="DB215" s="299"/>
      <c r="DC215" s="299"/>
      <c r="DD215" s="299"/>
      <c r="DE215" s="299"/>
      <c r="DF215" s="299"/>
      <c r="DG215" s="299"/>
      <c r="DH215" s="299"/>
      <c r="DI215" s="299"/>
      <c r="DJ215" s="299"/>
      <c r="DK215" s="299"/>
      <c r="DL215" s="299"/>
      <c r="DM215" s="299"/>
      <c r="DN215" s="299"/>
      <c r="DO215" s="299"/>
      <c r="DP215" s="299"/>
      <c r="DQ215" s="299"/>
      <c r="DR215" s="299"/>
      <c r="DS215" s="299"/>
      <c r="DT215" s="299"/>
      <c r="DU215" s="299"/>
      <c r="DV215" s="299"/>
      <c r="DW215" s="299"/>
      <c r="DX215" s="299"/>
      <c r="DY215" s="299"/>
      <c r="DZ215" s="299"/>
      <c r="EA215" s="299"/>
      <c r="EB215" s="299"/>
      <c r="EC215" s="299"/>
      <c r="ED215" s="299"/>
      <c r="EE215" s="299"/>
      <c r="EF215" s="299"/>
      <c r="EG215" s="299"/>
      <c r="EH215" s="299"/>
      <c r="EI215" s="299"/>
      <c r="EJ215" s="299"/>
      <c r="EK215" s="299"/>
      <c r="EL215" s="299"/>
      <c r="EM215" s="299"/>
      <c r="EN215" s="299"/>
    </row>
    <row r="216" spans="12:144" x14ac:dyDescent="0.25">
      <c r="L216" s="299"/>
      <c r="M216" s="299"/>
      <c r="N216" s="299"/>
      <c r="O216" s="299"/>
      <c r="P216" s="299"/>
      <c r="Q216" s="299"/>
      <c r="R216" s="299"/>
      <c r="S216" s="299"/>
      <c r="T216" s="299"/>
      <c r="U216" s="299"/>
      <c r="V216" s="299"/>
      <c r="W216" s="299"/>
      <c r="X216" s="299"/>
      <c r="Y216" s="299"/>
      <c r="Z216" s="299"/>
      <c r="AA216" s="299"/>
      <c r="AB216" s="299"/>
      <c r="AC216" s="299"/>
      <c r="AD216" s="299"/>
      <c r="AE216" s="299"/>
      <c r="AF216" s="299"/>
      <c r="AG216" s="299"/>
      <c r="AH216" s="299"/>
      <c r="AI216" s="299"/>
      <c r="AJ216" s="299"/>
      <c r="AK216" s="299"/>
      <c r="AL216" s="299"/>
      <c r="AM216" s="299"/>
      <c r="AN216" s="299"/>
      <c r="AO216" s="299"/>
      <c r="AP216" s="299"/>
      <c r="AQ216" s="299"/>
      <c r="AR216" s="299"/>
      <c r="AS216" s="299"/>
      <c r="AT216" s="299"/>
      <c r="AU216" s="299"/>
      <c r="AV216" s="299"/>
      <c r="AW216" s="299"/>
      <c r="AX216" s="299"/>
      <c r="AY216" s="299"/>
      <c r="AZ216" s="299"/>
      <c r="BA216" s="299"/>
      <c r="BB216" s="299"/>
      <c r="BC216" s="299"/>
      <c r="BD216" s="299"/>
      <c r="BE216" s="299"/>
      <c r="BF216" s="299"/>
      <c r="BG216" s="299"/>
      <c r="BH216" s="299"/>
      <c r="BI216" s="299"/>
      <c r="BJ216" s="299"/>
      <c r="BK216" s="299"/>
      <c r="BL216" s="299"/>
      <c r="BM216" s="299"/>
      <c r="BN216" s="299"/>
      <c r="BO216" s="299"/>
      <c r="BP216" s="299"/>
      <c r="BQ216" s="299"/>
      <c r="BR216" s="299"/>
      <c r="BS216" s="299"/>
      <c r="BT216" s="299"/>
      <c r="BU216" s="299"/>
      <c r="BV216" s="299"/>
      <c r="BW216" s="299"/>
      <c r="BX216" s="299"/>
      <c r="BY216" s="299"/>
      <c r="BZ216" s="299"/>
      <c r="CA216" s="299"/>
      <c r="CB216" s="299"/>
      <c r="CC216" s="299"/>
      <c r="CD216" s="299"/>
      <c r="CE216" s="299"/>
      <c r="CF216" s="299"/>
      <c r="CG216" s="299"/>
      <c r="CH216" s="299"/>
      <c r="CI216" s="299"/>
      <c r="CJ216" s="299"/>
      <c r="CK216" s="299"/>
      <c r="CL216" s="299"/>
      <c r="CM216" s="299"/>
      <c r="CN216" s="299"/>
      <c r="CO216" s="299"/>
      <c r="CP216" s="299"/>
      <c r="CQ216" s="299"/>
      <c r="CR216" s="299"/>
      <c r="CS216" s="299"/>
      <c r="CT216" s="299"/>
      <c r="CU216" s="299"/>
      <c r="CV216" s="299"/>
      <c r="CW216" s="299"/>
      <c r="CX216" s="299"/>
      <c r="CY216" s="299"/>
      <c r="CZ216" s="299"/>
      <c r="DA216" s="299"/>
      <c r="DB216" s="299"/>
      <c r="DC216" s="299"/>
      <c r="DD216" s="299"/>
      <c r="DE216" s="299"/>
      <c r="DF216" s="299"/>
      <c r="DG216" s="299"/>
      <c r="DH216" s="299"/>
      <c r="DI216" s="299"/>
      <c r="DJ216" s="299"/>
      <c r="DK216" s="299"/>
      <c r="DL216" s="299"/>
      <c r="DM216" s="299"/>
      <c r="DN216" s="299"/>
      <c r="DO216" s="299"/>
      <c r="DP216" s="299"/>
      <c r="DQ216" s="299"/>
      <c r="DR216" s="299"/>
      <c r="DS216" s="299"/>
      <c r="DT216" s="299"/>
      <c r="DU216" s="299"/>
      <c r="DV216" s="299"/>
      <c r="DW216" s="299"/>
      <c r="DX216" s="299"/>
      <c r="DY216" s="299"/>
      <c r="DZ216" s="299"/>
      <c r="EA216" s="299"/>
      <c r="EB216" s="299"/>
      <c r="EC216" s="299"/>
      <c r="ED216" s="299"/>
      <c r="EE216" s="299"/>
      <c r="EF216" s="299"/>
      <c r="EG216" s="299"/>
      <c r="EH216" s="299"/>
      <c r="EI216" s="299"/>
      <c r="EJ216" s="299"/>
      <c r="EK216" s="299"/>
      <c r="EL216" s="299"/>
      <c r="EM216" s="299"/>
      <c r="EN216" s="299"/>
    </row>
    <row r="217" spans="12:144" x14ac:dyDescent="0.25">
      <c r="L217" s="299"/>
      <c r="M217" s="299"/>
      <c r="N217" s="299"/>
      <c r="O217" s="299"/>
      <c r="P217" s="299"/>
      <c r="Q217" s="299"/>
      <c r="R217" s="299"/>
      <c r="S217" s="299"/>
      <c r="T217" s="299"/>
      <c r="U217" s="299"/>
      <c r="V217" s="299"/>
      <c r="W217" s="299"/>
      <c r="X217" s="299"/>
      <c r="Y217" s="299"/>
      <c r="Z217" s="299"/>
      <c r="AA217" s="299"/>
      <c r="AB217" s="299"/>
      <c r="AC217" s="299"/>
      <c r="AD217" s="299"/>
      <c r="AE217" s="299"/>
      <c r="AF217" s="299"/>
      <c r="AG217" s="299"/>
      <c r="AH217" s="299"/>
      <c r="AI217" s="299"/>
      <c r="AJ217" s="299"/>
      <c r="AK217" s="299"/>
      <c r="AL217" s="299"/>
      <c r="AM217" s="299"/>
      <c r="AN217" s="299"/>
      <c r="AO217" s="299"/>
      <c r="AP217" s="299"/>
      <c r="AQ217" s="299"/>
      <c r="AR217" s="299"/>
      <c r="AS217" s="299"/>
      <c r="AT217" s="299"/>
      <c r="AU217" s="299"/>
      <c r="AV217" s="299"/>
      <c r="AW217" s="299"/>
      <c r="AX217" s="299"/>
      <c r="AY217" s="299"/>
      <c r="AZ217" s="299"/>
      <c r="BA217" s="299"/>
      <c r="BB217" s="299"/>
      <c r="BC217" s="299"/>
      <c r="BD217" s="299"/>
      <c r="BE217" s="299"/>
      <c r="BF217" s="299"/>
      <c r="BG217" s="299"/>
      <c r="BH217" s="299"/>
      <c r="BI217" s="299"/>
      <c r="BJ217" s="299"/>
      <c r="BK217" s="299"/>
      <c r="BL217" s="299"/>
      <c r="BM217" s="299"/>
      <c r="BN217" s="299"/>
      <c r="BO217" s="299"/>
      <c r="BP217" s="299"/>
      <c r="BQ217" s="299"/>
      <c r="BR217" s="299"/>
      <c r="BS217" s="299"/>
      <c r="BT217" s="299"/>
      <c r="BU217" s="299"/>
      <c r="BV217" s="299"/>
      <c r="BW217" s="299"/>
      <c r="BX217" s="299"/>
      <c r="BY217" s="299"/>
      <c r="BZ217" s="299"/>
      <c r="CA217" s="299"/>
      <c r="CB217" s="299"/>
      <c r="CC217" s="299"/>
      <c r="CD217" s="299"/>
      <c r="CE217" s="299"/>
      <c r="CF217" s="299"/>
      <c r="CG217" s="299"/>
      <c r="CH217" s="299"/>
      <c r="CI217" s="299"/>
      <c r="CJ217" s="299"/>
      <c r="CK217" s="299"/>
      <c r="CL217" s="299"/>
      <c r="CM217" s="299"/>
      <c r="CN217" s="299"/>
      <c r="CO217" s="299"/>
      <c r="CP217" s="299"/>
      <c r="CQ217" s="299"/>
      <c r="CR217" s="299"/>
      <c r="CS217" s="299"/>
      <c r="CT217" s="299"/>
      <c r="CU217" s="299"/>
      <c r="CV217" s="299"/>
      <c r="CW217" s="299"/>
      <c r="CX217" s="299"/>
      <c r="CY217" s="299"/>
      <c r="CZ217" s="299"/>
      <c r="DA217" s="299"/>
      <c r="DB217" s="299"/>
      <c r="DC217" s="299"/>
      <c r="DD217" s="299"/>
      <c r="DE217" s="299"/>
      <c r="DF217" s="299"/>
      <c r="DG217" s="299"/>
      <c r="DH217" s="299"/>
      <c r="DI217" s="299"/>
      <c r="DJ217" s="299"/>
      <c r="DK217" s="299"/>
      <c r="DL217" s="299"/>
      <c r="DM217" s="299"/>
      <c r="DN217" s="299"/>
      <c r="DO217" s="299"/>
      <c r="DP217" s="299"/>
      <c r="DQ217" s="299"/>
      <c r="DR217" s="299"/>
      <c r="DS217" s="299"/>
      <c r="DT217" s="299"/>
      <c r="DU217" s="299"/>
      <c r="DV217" s="299"/>
      <c r="DW217" s="299"/>
      <c r="DX217" s="299"/>
      <c r="DY217" s="299"/>
      <c r="DZ217" s="299"/>
      <c r="EA217" s="299"/>
      <c r="EB217" s="299"/>
      <c r="EC217" s="299"/>
      <c r="ED217" s="299"/>
      <c r="EE217" s="299"/>
      <c r="EF217" s="299"/>
      <c r="EG217" s="299"/>
      <c r="EH217" s="299"/>
      <c r="EI217" s="299"/>
      <c r="EJ217" s="299"/>
      <c r="EK217" s="299"/>
      <c r="EL217" s="299"/>
      <c r="EM217" s="299"/>
      <c r="EN217" s="299"/>
    </row>
    <row r="218" spans="12:144" x14ac:dyDescent="0.25">
      <c r="L218" s="299"/>
      <c r="M218" s="299"/>
      <c r="N218" s="299"/>
      <c r="O218" s="299"/>
      <c r="P218" s="299"/>
      <c r="Q218" s="299"/>
      <c r="R218" s="299"/>
      <c r="S218" s="299"/>
      <c r="T218" s="299"/>
      <c r="U218" s="299"/>
      <c r="V218" s="299"/>
      <c r="W218" s="299"/>
      <c r="X218" s="299"/>
      <c r="Y218" s="299"/>
      <c r="Z218" s="299"/>
      <c r="AA218" s="299"/>
      <c r="AB218" s="299"/>
      <c r="AC218" s="299"/>
      <c r="AD218" s="299"/>
      <c r="AE218" s="299"/>
      <c r="AF218" s="299"/>
      <c r="AG218" s="299"/>
      <c r="AH218" s="299"/>
      <c r="AI218" s="299"/>
      <c r="AJ218" s="299"/>
      <c r="AK218" s="299"/>
      <c r="AL218" s="299"/>
      <c r="AM218" s="299"/>
      <c r="AN218" s="299"/>
      <c r="AO218" s="299"/>
      <c r="AP218" s="299"/>
      <c r="AQ218" s="299"/>
      <c r="AR218" s="299"/>
      <c r="AS218" s="299"/>
      <c r="AT218" s="299"/>
      <c r="AU218" s="299"/>
      <c r="AV218" s="299"/>
      <c r="AW218" s="299"/>
      <c r="AX218" s="299"/>
      <c r="AY218" s="299"/>
      <c r="AZ218" s="299"/>
      <c r="BA218" s="299"/>
      <c r="BB218" s="299"/>
      <c r="BC218" s="299"/>
      <c r="BD218" s="299"/>
      <c r="BE218" s="299"/>
      <c r="BF218" s="299"/>
      <c r="BG218" s="299"/>
      <c r="BH218" s="299"/>
      <c r="BI218" s="299"/>
      <c r="BJ218" s="299"/>
      <c r="BK218" s="299"/>
      <c r="BL218" s="299"/>
      <c r="BM218" s="299"/>
      <c r="BN218" s="299"/>
      <c r="BO218" s="299"/>
      <c r="BP218" s="299"/>
      <c r="BQ218" s="299"/>
      <c r="BR218" s="299"/>
      <c r="BS218" s="299"/>
      <c r="BT218" s="299"/>
      <c r="BU218" s="299"/>
      <c r="BV218" s="299"/>
      <c r="BW218" s="299"/>
      <c r="BX218" s="299"/>
      <c r="BY218" s="299"/>
      <c r="BZ218" s="299"/>
      <c r="CA218" s="299"/>
      <c r="CB218" s="299"/>
      <c r="CC218" s="299"/>
      <c r="CD218" s="299"/>
      <c r="CE218" s="299"/>
      <c r="CF218" s="299"/>
      <c r="CG218" s="299"/>
      <c r="CH218" s="299"/>
      <c r="CI218" s="299"/>
      <c r="CJ218" s="299"/>
      <c r="CK218" s="299"/>
      <c r="CL218" s="299"/>
      <c r="CM218" s="299"/>
      <c r="CN218" s="299"/>
      <c r="CO218" s="299"/>
      <c r="CP218" s="299"/>
      <c r="CQ218" s="299"/>
      <c r="CR218" s="299"/>
      <c r="CS218" s="299"/>
      <c r="CT218" s="299"/>
      <c r="CU218" s="299"/>
      <c r="CV218" s="299"/>
      <c r="CW218" s="299"/>
      <c r="CX218" s="299"/>
      <c r="CY218" s="299"/>
      <c r="CZ218" s="299"/>
      <c r="DA218" s="299"/>
      <c r="DB218" s="299"/>
      <c r="DC218" s="299"/>
      <c r="DD218" s="299"/>
      <c r="DE218" s="299"/>
      <c r="DF218" s="299"/>
      <c r="DG218" s="299"/>
      <c r="DH218" s="299"/>
      <c r="DI218" s="299"/>
      <c r="DJ218" s="299"/>
      <c r="DK218" s="299"/>
      <c r="DL218" s="299"/>
      <c r="DM218" s="299"/>
      <c r="DN218" s="299"/>
      <c r="DO218" s="299"/>
      <c r="DP218" s="299"/>
      <c r="DQ218" s="299"/>
      <c r="DR218" s="299"/>
      <c r="DS218" s="299"/>
      <c r="DT218" s="299"/>
      <c r="DU218" s="299"/>
      <c r="DV218" s="299"/>
      <c r="DW218" s="299"/>
      <c r="DX218" s="299"/>
      <c r="DY218" s="299"/>
      <c r="DZ218" s="299"/>
      <c r="EA218" s="299"/>
      <c r="EB218" s="299"/>
      <c r="EC218" s="299"/>
      <c r="ED218" s="299"/>
      <c r="EE218" s="299"/>
      <c r="EF218" s="299"/>
      <c r="EG218" s="299"/>
      <c r="EH218" s="299"/>
      <c r="EI218" s="299"/>
      <c r="EJ218" s="299"/>
      <c r="EK218" s="299"/>
      <c r="EL218" s="299"/>
      <c r="EM218" s="299"/>
      <c r="EN218" s="299"/>
    </row>
    <row r="219" spans="12:144" x14ac:dyDescent="0.25">
      <c r="L219" s="299"/>
      <c r="M219" s="299"/>
      <c r="N219" s="299"/>
      <c r="O219" s="299"/>
      <c r="P219" s="299"/>
      <c r="Q219" s="299"/>
      <c r="R219" s="299"/>
      <c r="S219" s="299"/>
      <c r="T219" s="299"/>
      <c r="U219" s="299"/>
      <c r="V219" s="299"/>
      <c r="W219" s="299"/>
      <c r="X219" s="299"/>
      <c r="Y219" s="299"/>
      <c r="Z219" s="299"/>
      <c r="AA219" s="299"/>
      <c r="AB219" s="299"/>
      <c r="AC219" s="299"/>
      <c r="AD219" s="299"/>
      <c r="AE219" s="299"/>
      <c r="AF219" s="299"/>
      <c r="AG219" s="299"/>
      <c r="AH219" s="299"/>
      <c r="AI219" s="299"/>
      <c r="AJ219" s="299"/>
      <c r="AK219" s="299"/>
      <c r="AL219" s="299"/>
      <c r="AM219" s="299"/>
      <c r="AN219" s="299"/>
      <c r="AO219" s="299"/>
      <c r="AP219" s="299"/>
      <c r="AQ219" s="299"/>
      <c r="AR219" s="299"/>
      <c r="AS219" s="299"/>
      <c r="AT219" s="299"/>
      <c r="AU219" s="299"/>
      <c r="AV219" s="299"/>
      <c r="AW219" s="299"/>
      <c r="AX219" s="299"/>
      <c r="AY219" s="299"/>
      <c r="AZ219" s="299"/>
      <c r="BA219" s="299"/>
      <c r="BB219" s="299"/>
      <c r="BC219" s="299"/>
      <c r="BD219" s="299"/>
      <c r="BE219" s="299"/>
      <c r="BF219" s="299"/>
      <c r="BG219" s="299"/>
      <c r="BH219" s="299"/>
      <c r="BI219" s="299"/>
      <c r="BJ219" s="299"/>
      <c r="BK219" s="299"/>
      <c r="BL219" s="299"/>
      <c r="BM219" s="299"/>
      <c r="BN219" s="299"/>
      <c r="BO219" s="299"/>
      <c r="BP219" s="299"/>
      <c r="BQ219" s="299"/>
      <c r="BR219" s="299"/>
      <c r="BS219" s="299"/>
      <c r="BT219" s="299"/>
      <c r="BU219" s="299"/>
      <c r="BV219" s="299"/>
      <c r="BW219" s="299"/>
      <c r="BX219" s="299"/>
      <c r="BY219" s="299"/>
      <c r="BZ219" s="299"/>
      <c r="CA219" s="299"/>
      <c r="CB219" s="299"/>
      <c r="CC219" s="299"/>
      <c r="CD219" s="299"/>
      <c r="CE219" s="299"/>
      <c r="CF219" s="299"/>
      <c r="CG219" s="299"/>
      <c r="CH219" s="299"/>
      <c r="CI219" s="299"/>
      <c r="CJ219" s="299"/>
      <c r="CK219" s="299"/>
      <c r="CL219" s="299"/>
      <c r="CM219" s="299"/>
      <c r="CN219" s="299"/>
      <c r="CO219" s="299"/>
      <c r="CP219" s="299"/>
      <c r="CQ219" s="299"/>
      <c r="CR219" s="299"/>
      <c r="CS219" s="299"/>
      <c r="CT219" s="299"/>
      <c r="CU219" s="299"/>
      <c r="CV219" s="299"/>
      <c r="CW219" s="299"/>
      <c r="CX219" s="299"/>
      <c r="CY219" s="299"/>
      <c r="CZ219" s="299"/>
      <c r="DA219" s="299"/>
      <c r="DB219" s="299"/>
      <c r="DC219" s="299"/>
      <c r="DD219" s="299"/>
      <c r="DE219" s="299"/>
      <c r="DF219" s="299"/>
      <c r="DG219" s="299"/>
      <c r="DH219" s="299"/>
      <c r="DI219" s="299"/>
      <c r="DJ219" s="299"/>
      <c r="DK219" s="299"/>
      <c r="DL219" s="299"/>
      <c r="DM219" s="299"/>
      <c r="DN219" s="299"/>
      <c r="DO219" s="299"/>
      <c r="DP219" s="299"/>
      <c r="DQ219" s="299"/>
      <c r="DR219" s="299"/>
      <c r="DS219" s="299"/>
      <c r="DT219" s="299"/>
      <c r="DU219" s="299"/>
      <c r="DV219" s="299"/>
      <c r="DW219" s="299"/>
      <c r="DX219" s="299"/>
      <c r="DY219" s="299"/>
      <c r="DZ219" s="299"/>
      <c r="EA219" s="299"/>
      <c r="EB219" s="299"/>
      <c r="EC219" s="299"/>
      <c r="ED219" s="299"/>
      <c r="EE219" s="299"/>
      <c r="EF219" s="299"/>
      <c r="EG219" s="299"/>
      <c r="EH219" s="299"/>
      <c r="EI219" s="299"/>
      <c r="EJ219" s="299"/>
      <c r="EK219" s="299"/>
      <c r="EL219" s="299"/>
      <c r="EM219" s="299"/>
      <c r="EN219" s="299"/>
    </row>
    <row r="220" spans="12:144" x14ac:dyDescent="0.25">
      <c r="L220" s="299"/>
      <c r="M220" s="299"/>
      <c r="N220" s="299"/>
      <c r="O220" s="299"/>
      <c r="P220" s="299"/>
      <c r="Q220" s="299"/>
      <c r="R220" s="299"/>
      <c r="S220" s="299"/>
      <c r="T220" s="299"/>
      <c r="U220" s="299"/>
      <c r="V220" s="299"/>
      <c r="W220" s="299"/>
      <c r="X220" s="299"/>
      <c r="Y220" s="299"/>
      <c r="Z220" s="299"/>
      <c r="AA220" s="299"/>
      <c r="AB220" s="299"/>
      <c r="AC220" s="299"/>
      <c r="AD220" s="299"/>
      <c r="AE220" s="299"/>
      <c r="AF220" s="299"/>
      <c r="AG220" s="299"/>
      <c r="AH220" s="299"/>
      <c r="AI220" s="299"/>
      <c r="AJ220" s="299"/>
      <c r="AK220" s="299"/>
      <c r="AL220" s="299"/>
      <c r="AM220" s="299"/>
      <c r="AN220" s="299"/>
      <c r="AO220" s="299"/>
      <c r="AP220" s="299"/>
      <c r="AQ220" s="299"/>
      <c r="AR220" s="299"/>
      <c r="AS220" s="299"/>
      <c r="AT220" s="299"/>
      <c r="AU220" s="299"/>
      <c r="AV220" s="299"/>
      <c r="AW220" s="299"/>
      <c r="AX220" s="299"/>
      <c r="AY220" s="299"/>
      <c r="AZ220" s="299"/>
      <c r="BA220" s="299"/>
      <c r="BB220" s="299"/>
      <c r="BC220" s="299"/>
      <c r="BD220" s="299"/>
      <c r="BE220" s="299"/>
      <c r="BF220" s="299"/>
      <c r="BG220" s="299"/>
      <c r="BH220" s="299"/>
      <c r="BI220" s="299"/>
      <c r="BJ220" s="299"/>
      <c r="BK220" s="299"/>
      <c r="BL220" s="299"/>
      <c r="BM220" s="299"/>
      <c r="BN220" s="299"/>
      <c r="BO220" s="299"/>
      <c r="BP220" s="299"/>
      <c r="BQ220" s="299"/>
      <c r="BR220" s="299"/>
      <c r="BS220" s="299"/>
      <c r="BT220" s="299"/>
      <c r="BU220" s="299"/>
      <c r="BV220" s="299"/>
      <c r="BW220" s="299"/>
      <c r="BX220" s="299"/>
      <c r="BY220" s="299"/>
      <c r="BZ220" s="299"/>
      <c r="CA220" s="299"/>
      <c r="CB220" s="299"/>
      <c r="CC220" s="299"/>
      <c r="CD220" s="299"/>
      <c r="CE220" s="299"/>
      <c r="CF220" s="299"/>
      <c r="CG220" s="299"/>
      <c r="CH220" s="299"/>
      <c r="CI220" s="299"/>
      <c r="CJ220" s="299"/>
      <c r="CK220" s="299"/>
      <c r="CL220" s="299"/>
      <c r="CM220" s="299"/>
      <c r="CN220" s="299"/>
      <c r="CO220" s="299"/>
      <c r="CP220" s="299"/>
      <c r="CQ220" s="299"/>
      <c r="CR220" s="299"/>
      <c r="CS220" s="299"/>
      <c r="CT220" s="299"/>
      <c r="CU220" s="299"/>
      <c r="CV220" s="299"/>
      <c r="CW220" s="299"/>
      <c r="CX220" s="299"/>
      <c r="CY220" s="299"/>
      <c r="CZ220" s="299"/>
      <c r="DA220" s="299"/>
      <c r="DB220" s="299"/>
      <c r="DC220" s="299"/>
      <c r="DD220" s="299"/>
      <c r="DE220" s="299"/>
      <c r="DF220" s="299"/>
      <c r="DG220" s="299"/>
      <c r="DH220" s="299"/>
      <c r="DI220" s="299"/>
      <c r="DJ220" s="299"/>
      <c r="DK220" s="299"/>
      <c r="DL220" s="299"/>
      <c r="DM220" s="299"/>
      <c r="DN220" s="299"/>
      <c r="DO220" s="299"/>
      <c r="DP220" s="299"/>
      <c r="DQ220" s="299"/>
      <c r="DR220" s="299"/>
      <c r="DS220" s="299"/>
      <c r="DT220" s="299"/>
      <c r="DU220" s="299"/>
      <c r="DV220" s="299"/>
      <c r="DW220" s="299"/>
      <c r="DX220" s="299"/>
      <c r="DY220" s="299"/>
      <c r="DZ220" s="299"/>
      <c r="EA220" s="299"/>
      <c r="EB220" s="299"/>
      <c r="EC220" s="299"/>
      <c r="ED220" s="299"/>
      <c r="EE220" s="299"/>
      <c r="EF220" s="299"/>
      <c r="EG220" s="299"/>
      <c r="EH220" s="299"/>
      <c r="EI220" s="299"/>
      <c r="EJ220" s="299"/>
      <c r="EK220" s="299"/>
      <c r="EL220" s="299"/>
      <c r="EM220" s="299"/>
      <c r="EN220" s="299"/>
    </row>
    <row r="221" spans="12:144" x14ac:dyDescent="0.25">
      <c r="L221" s="299"/>
      <c r="M221" s="299"/>
      <c r="N221" s="299"/>
      <c r="O221" s="299"/>
      <c r="P221" s="299"/>
      <c r="Q221" s="299"/>
      <c r="R221" s="299"/>
      <c r="S221" s="299"/>
      <c r="T221" s="299"/>
      <c r="U221" s="299"/>
      <c r="V221" s="299"/>
      <c r="W221" s="299"/>
      <c r="X221" s="299"/>
      <c r="Y221" s="299"/>
      <c r="Z221" s="299"/>
      <c r="AA221" s="299"/>
      <c r="AB221" s="299"/>
      <c r="AC221" s="299"/>
      <c r="AD221" s="299"/>
      <c r="AE221" s="299"/>
      <c r="AF221" s="299"/>
      <c r="AG221" s="299"/>
      <c r="AH221" s="299"/>
      <c r="AI221" s="299"/>
      <c r="AJ221" s="299"/>
      <c r="AK221" s="299"/>
      <c r="AL221" s="299"/>
      <c r="AM221" s="299"/>
      <c r="AN221" s="299"/>
      <c r="AO221" s="299"/>
      <c r="AP221" s="299"/>
      <c r="AQ221" s="299"/>
      <c r="AR221" s="299"/>
      <c r="AS221" s="299"/>
      <c r="AT221" s="299"/>
      <c r="AU221" s="299"/>
      <c r="AV221" s="299"/>
      <c r="AW221" s="299"/>
      <c r="AX221" s="299"/>
      <c r="AY221" s="299"/>
      <c r="AZ221" s="299"/>
      <c r="BA221" s="299"/>
      <c r="BB221" s="299"/>
      <c r="BC221" s="299"/>
      <c r="BD221" s="299"/>
      <c r="BE221" s="299"/>
      <c r="BF221" s="299"/>
      <c r="BG221" s="299"/>
      <c r="BH221" s="299"/>
      <c r="BI221" s="299"/>
      <c r="BJ221" s="299"/>
      <c r="BK221" s="299"/>
      <c r="BL221" s="299"/>
      <c r="BM221" s="299"/>
      <c r="BN221" s="299"/>
      <c r="BO221" s="299"/>
      <c r="BP221" s="299"/>
      <c r="BQ221" s="299"/>
      <c r="BR221" s="299"/>
      <c r="BS221" s="299"/>
      <c r="BT221" s="299"/>
      <c r="BU221" s="299"/>
      <c r="BV221" s="299"/>
      <c r="BW221" s="299"/>
      <c r="BX221" s="299"/>
      <c r="BY221" s="299"/>
      <c r="BZ221" s="299"/>
      <c r="CA221" s="299"/>
      <c r="CB221" s="299"/>
      <c r="CC221" s="299"/>
      <c r="CD221" s="299"/>
      <c r="CE221" s="299"/>
      <c r="CF221" s="299"/>
      <c r="CG221" s="299"/>
      <c r="CH221" s="299"/>
      <c r="CI221" s="299"/>
      <c r="CJ221" s="299"/>
      <c r="CK221" s="299"/>
      <c r="CL221" s="299"/>
      <c r="CM221" s="299"/>
      <c r="CN221" s="299"/>
      <c r="CO221" s="299"/>
      <c r="CP221" s="299"/>
      <c r="CQ221" s="299"/>
      <c r="CR221" s="299"/>
      <c r="CS221" s="299"/>
      <c r="CT221" s="299"/>
      <c r="CU221" s="299"/>
      <c r="CV221" s="299"/>
      <c r="CW221" s="299"/>
      <c r="CX221" s="299"/>
      <c r="CY221" s="299"/>
      <c r="CZ221" s="299"/>
      <c r="DA221" s="299"/>
      <c r="DB221" s="299"/>
      <c r="DC221" s="299"/>
      <c r="DD221" s="299"/>
      <c r="DE221" s="299"/>
      <c r="DF221" s="299"/>
      <c r="DG221" s="299"/>
      <c r="DH221" s="299"/>
      <c r="DI221" s="299"/>
      <c r="DJ221" s="299"/>
      <c r="DK221" s="299"/>
      <c r="DL221" s="299"/>
      <c r="DM221" s="299"/>
      <c r="DN221" s="299"/>
      <c r="DO221" s="299"/>
      <c r="DP221" s="299"/>
      <c r="DQ221" s="299"/>
      <c r="DR221" s="299"/>
      <c r="DS221" s="299"/>
      <c r="DT221" s="299"/>
      <c r="DU221" s="299"/>
      <c r="DV221" s="299"/>
      <c r="DW221" s="299"/>
      <c r="DX221" s="299"/>
      <c r="DY221" s="299"/>
      <c r="DZ221" s="299"/>
      <c r="EA221" s="299"/>
      <c r="EB221" s="299"/>
      <c r="EC221" s="299"/>
      <c r="ED221" s="299"/>
      <c r="EE221" s="299"/>
      <c r="EF221" s="299"/>
      <c r="EG221" s="299"/>
      <c r="EH221" s="299"/>
      <c r="EI221" s="299"/>
      <c r="EJ221" s="299"/>
      <c r="EK221" s="299"/>
      <c r="EL221" s="299"/>
      <c r="EM221" s="299"/>
      <c r="EN221" s="299"/>
    </row>
    <row r="222" spans="12:144" x14ac:dyDescent="0.25">
      <c r="L222" s="299"/>
      <c r="M222" s="299"/>
      <c r="N222" s="299"/>
      <c r="O222" s="299"/>
      <c r="P222" s="299"/>
      <c r="Q222" s="299"/>
      <c r="R222" s="299"/>
      <c r="S222" s="299"/>
      <c r="T222" s="299"/>
      <c r="U222" s="299"/>
      <c r="V222" s="299"/>
      <c r="W222" s="299"/>
      <c r="X222" s="299"/>
      <c r="Y222" s="299"/>
      <c r="Z222" s="299"/>
      <c r="AA222" s="299"/>
      <c r="AB222" s="299"/>
      <c r="AC222" s="299"/>
      <c r="AD222" s="299"/>
      <c r="AE222" s="299"/>
      <c r="AF222" s="299"/>
      <c r="AG222" s="299"/>
      <c r="AH222" s="299"/>
      <c r="AI222" s="299"/>
      <c r="AJ222" s="299"/>
      <c r="AK222" s="299"/>
      <c r="AL222" s="299"/>
      <c r="AM222" s="299"/>
      <c r="AN222" s="299"/>
      <c r="AO222" s="299"/>
      <c r="AP222" s="299"/>
      <c r="AQ222" s="299"/>
      <c r="AR222" s="299"/>
      <c r="AS222" s="299"/>
      <c r="AT222" s="299"/>
      <c r="AU222" s="299"/>
      <c r="AV222" s="299"/>
      <c r="AW222" s="299"/>
      <c r="AX222" s="299"/>
      <c r="AY222" s="299"/>
      <c r="AZ222" s="299"/>
      <c r="BA222" s="299"/>
      <c r="BB222" s="299"/>
      <c r="BC222" s="299"/>
      <c r="BD222" s="299"/>
      <c r="BE222" s="299"/>
      <c r="BF222" s="299"/>
      <c r="BG222" s="299"/>
      <c r="BH222" s="299"/>
      <c r="BI222" s="299"/>
      <c r="BJ222" s="299"/>
      <c r="BK222" s="299"/>
      <c r="BL222" s="299"/>
      <c r="BM222" s="299"/>
      <c r="BN222" s="299"/>
      <c r="BO222" s="299"/>
      <c r="BP222" s="299"/>
      <c r="BQ222" s="299"/>
      <c r="BR222" s="299"/>
      <c r="BS222" s="299"/>
      <c r="BT222" s="299"/>
      <c r="BU222" s="299"/>
      <c r="BV222" s="299"/>
      <c r="BW222" s="299"/>
      <c r="BX222" s="299"/>
      <c r="BY222" s="299"/>
      <c r="BZ222" s="299"/>
      <c r="CA222" s="299"/>
      <c r="CB222" s="299"/>
      <c r="CC222" s="299"/>
      <c r="CD222" s="299"/>
      <c r="CE222" s="299"/>
      <c r="CF222" s="299"/>
      <c r="CG222" s="299"/>
      <c r="CH222" s="299"/>
      <c r="CI222" s="299"/>
      <c r="CJ222" s="299"/>
      <c r="CK222" s="299"/>
      <c r="CL222" s="299"/>
      <c r="CM222" s="299"/>
      <c r="CN222" s="299"/>
      <c r="CO222" s="299"/>
      <c r="CP222" s="299"/>
      <c r="CQ222" s="299"/>
      <c r="CR222" s="299"/>
      <c r="CS222" s="299"/>
      <c r="CT222" s="299"/>
      <c r="CU222" s="299"/>
      <c r="CV222" s="299"/>
      <c r="CW222" s="299"/>
      <c r="CX222" s="299"/>
      <c r="CY222" s="299"/>
      <c r="CZ222" s="299"/>
      <c r="DA222" s="299"/>
      <c r="DB222" s="299"/>
      <c r="DC222" s="299"/>
      <c r="DD222" s="299"/>
      <c r="DE222" s="299"/>
      <c r="DF222" s="299"/>
      <c r="DG222" s="299"/>
      <c r="DH222" s="299"/>
      <c r="DI222" s="299"/>
      <c r="DJ222" s="299"/>
      <c r="DK222" s="299"/>
      <c r="DL222" s="299"/>
      <c r="DM222" s="299"/>
      <c r="DN222" s="299"/>
      <c r="DO222" s="299"/>
      <c r="DP222" s="299"/>
      <c r="DQ222" s="299"/>
      <c r="DR222" s="299"/>
      <c r="DS222" s="299"/>
      <c r="DT222" s="299"/>
      <c r="DU222" s="299"/>
      <c r="DV222" s="299"/>
      <c r="DW222" s="299"/>
      <c r="DX222" s="299"/>
      <c r="DY222" s="299"/>
      <c r="DZ222" s="299"/>
      <c r="EA222" s="299"/>
      <c r="EB222" s="299"/>
      <c r="EC222" s="299"/>
      <c r="ED222" s="299"/>
      <c r="EE222" s="299"/>
      <c r="EF222" s="299"/>
      <c r="EG222" s="299"/>
      <c r="EH222" s="299"/>
      <c r="EI222" s="299"/>
      <c r="EJ222" s="299"/>
      <c r="EK222" s="299"/>
      <c r="EL222" s="299"/>
      <c r="EM222" s="299"/>
      <c r="EN222" s="299"/>
    </row>
    <row r="223" spans="12:144" x14ac:dyDescent="0.25">
      <c r="L223" s="299"/>
      <c r="M223" s="299"/>
      <c r="N223" s="299"/>
      <c r="O223" s="299"/>
      <c r="P223" s="299"/>
      <c r="Q223" s="299"/>
      <c r="R223" s="299"/>
      <c r="S223" s="299"/>
      <c r="T223" s="299"/>
      <c r="U223" s="299"/>
      <c r="V223" s="299"/>
      <c r="W223" s="299"/>
      <c r="X223" s="299"/>
      <c r="Y223" s="299"/>
      <c r="Z223" s="299"/>
      <c r="AA223" s="299"/>
      <c r="AB223" s="299"/>
      <c r="AC223" s="299"/>
      <c r="AD223" s="299"/>
      <c r="AE223" s="299"/>
      <c r="AF223" s="299"/>
      <c r="AG223" s="299"/>
      <c r="AH223" s="299"/>
      <c r="AI223" s="299"/>
      <c r="AJ223" s="299"/>
      <c r="AK223" s="299"/>
      <c r="AL223" s="299"/>
      <c r="AM223" s="299"/>
      <c r="AN223" s="299"/>
      <c r="AO223" s="299"/>
      <c r="AP223" s="299"/>
      <c r="AQ223" s="299"/>
      <c r="AR223" s="299"/>
      <c r="AS223" s="299"/>
      <c r="AT223" s="299"/>
      <c r="AU223" s="299"/>
      <c r="AV223" s="299"/>
      <c r="AW223" s="299"/>
      <c r="AX223" s="299"/>
      <c r="AY223" s="299"/>
      <c r="AZ223" s="299"/>
      <c r="BA223" s="299"/>
      <c r="BB223" s="299"/>
      <c r="BC223" s="299"/>
      <c r="BD223" s="299"/>
      <c r="BE223" s="299"/>
      <c r="BF223" s="299"/>
      <c r="BG223" s="299"/>
      <c r="BH223" s="299"/>
      <c r="BI223" s="299"/>
      <c r="BJ223" s="299"/>
      <c r="BK223" s="299"/>
      <c r="BL223" s="299"/>
      <c r="BM223" s="299"/>
      <c r="BN223" s="299"/>
      <c r="BO223" s="299"/>
      <c r="BP223" s="299"/>
      <c r="BQ223" s="299"/>
      <c r="BR223" s="299"/>
      <c r="BS223" s="299"/>
      <c r="BT223" s="299"/>
      <c r="BU223" s="299"/>
      <c r="BV223" s="299"/>
      <c r="BW223" s="299"/>
      <c r="BX223" s="299"/>
      <c r="BY223" s="299"/>
      <c r="BZ223" s="299"/>
      <c r="CA223" s="299"/>
      <c r="CB223" s="299"/>
      <c r="CC223" s="299"/>
      <c r="CD223" s="299"/>
      <c r="CE223" s="299"/>
      <c r="CF223" s="299"/>
      <c r="CG223" s="299"/>
      <c r="CH223" s="299"/>
      <c r="CI223" s="299"/>
      <c r="CJ223" s="299"/>
      <c r="CK223" s="299"/>
      <c r="CL223" s="299"/>
      <c r="CM223" s="299"/>
      <c r="CN223" s="299"/>
      <c r="CO223" s="299"/>
      <c r="CP223" s="299"/>
      <c r="CQ223" s="299"/>
      <c r="CR223" s="299"/>
      <c r="CS223" s="299"/>
      <c r="CT223" s="299"/>
      <c r="CU223" s="299"/>
      <c r="CV223" s="299"/>
      <c r="CW223" s="299"/>
      <c r="CX223" s="299"/>
      <c r="CY223" s="299"/>
      <c r="CZ223" s="299"/>
      <c r="DA223" s="299"/>
      <c r="DB223" s="299"/>
      <c r="DC223" s="299"/>
      <c r="DD223" s="299"/>
      <c r="DE223" s="299"/>
      <c r="DF223" s="299"/>
      <c r="DG223" s="299"/>
      <c r="DH223" s="299"/>
      <c r="DI223" s="299"/>
      <c r="DJ223" s="299"/>
      <c r="DK223" s="299"/>
      <c r="DL223" s="299"/>
      <c r="DM223" s="299"/>
      <c r="DN223" s="299"/>
      <c r="DO223" s="299"/>
      <c r="DP223" s="299"/>
      <c r="DQ223" s="299"/>
      <c r="DR223" s="299"/>
      <c r="DS223" s="299"/>
      <c r="DT223" s="299"/>
      <c r="DU223" s="299"/>
      <c r="DV223" s="299"/>
      <c r="DW223" s="299"/>
      <c r="DX223" s="299"/>
      <c r="DY223" s="299"/>
      <c r="DZ223" s="299"/>
      <c r="EA223" s="299"/>
      <c r="EB223" s="299"/>
      <c r="EC223" s="299"/>
      <c r="ED223" s="299"/>
      <c r="EE223" s="299"/>
      <c r="EF223" s="299"/>
      <c r="EG223" s="299"/>
      <c r="EH223" s="299"/>
      <c r="EI223" s="299"/>
      <c r="EJ223" s="299"/>
      <c r="EK223" s="299"/>
      <c r="EL223" s="299"/>
      <c r="EM223" s="299"/>
      <c r="EN223" s="299"/>
    </row>
    <row r="224" spans="12:144" x14ac:dyDescent="0.25">
      <c r="L224" s="299"/>
      <c r="M224" s="299"/>
      <c r="N224" s="299"/>
      <c r="O224" s="299"/>
      <c r="P224" s="299"/>
      <c r="Q224" s="299"/>
      <c r="R224" s="299"/>
      <c r="S224" s="299"/>
      <c r="T224" s="299"/>
      <c r="U224" s="299"/>
      <c r="V224" s="299"/>
      <c r="W224" s="299"/>
      <c r="X224" s="299"/>
      <c r="Y224" s="299"/>
      <c r="Z224" s="299"/>
      <c r="AA224" s="299"/>
      <c r="AB224" s="299"/>
      <c r="AC224" s="299"/>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299"/>
      <c r="AY224" s="299"/>
      <c r="AZ224" s="299"/>
      <c r="BA224" s="299"/>
      <c r="BB224" s="299"/>
      <c r="BC224" s="299"/>
      <c r="BD224" s="299"/>
      <c r="BE224" s="299"/>
      <c r="BF224" s="299"/>
      <c r="BG224" s="299"/>
      <c r="BH224" s="299"/>
      <c r="BI224" s="299"/>
      <c r="BJ224" s="299"/>
      <c r="BK224" s="299"/>
      <c r="BL224" s="299"/>
      <c r="BM224" s="299"/>
      <c r="BN224" s="299"/>
      <c r="BO224" s="299"/>
      <c r="BP224" s="299"/>
      <c r="BQ224" s="299"/>
      <c r="BR224" s="299"/>
      <c r="BS224" s="299"/>
      <c r="BT224" s="299"/>
      <c r="BU224" s="299"/>
      <c r="BV224" s="299"/>
      <c r="BW224" s="299"/>
      <c r="BX224" s="299"/>
      <c r="BY224" s="299"/>
      <c r="BZ224" s="299"/>
      <c r="CA224" s="299"/>
      <c r="CB224" s="299"/>
      <c r="CC224" s="299"/>
      <c r="CD224" s="299"/>
      <c r="CE224" s="299"/>
      <c r="CF224" s="299"/>
      <c r="CG224" s="299"/>
      <c r="CH224" s="299"/>
      <c r="CI224" s="299"/>
      <c r="CJ224" s="299"/>
      <c r="CK224" s="299"/>
      <c r="CL224" s="299"/>
      <c r="CM224" s="299"/>
      <c r="CN224" s="299"/>
      <c r="CO224" s="299"/>
      <c r="CP224" s="299"/>
      <c r="CQ224" s="299"/>
      <c r="CR224" s="299"/>
      <c r="CS224" s="299"/>
      <c r="CT224" s="299"/>
      <c r="CU224" s="299"/>
      <c r="CV224" s="299"/>
      <c r="CW224" s="299"/>
      <c r="CX224" s="299"/>
      <c r="CY224" s="299"/>
      <c r="CZ224" s="299"/>
      <c r="DA224" s="299"/>
      <c r="DB224" s="299"/>
      <c r="DC224" s="299"/>
      <c r="DD224" s="299"/>
      <c r="DE224" s="299"/>
      <c r="DF224" s="299"/>
      <c r="DG224" s="299"/>
      <c r="DH224" s="299"/>
      <c r="DI224" s="299"/>
      <c r="DJ224" s="299"/>
      <c r="DK224" s="299"/>
      <c r="DL224" s="299"/>
      <c r="DM224" s="299"/>
      <c r="DN224" s="299"/>
      <c r="DO224" s="299"/>
      <c r="DP224" s="299"/>
      <c r="DQ224" s="299"/>
      <c r="DR224" s="299"/>
      <c r="DS224" s="299"/>
      <c r="DT224" s="299"/>
      <c r="DU224" s="299"/>
      <c r="DV224" s="299"/>
      <c r="DW224" s="299"/>
      <c r="DX224" s="299"/>
      <c r="DY224" s="299"/>
      <c r="DZ224" s="299"/>
      <c r="EA224" s="299"/>
      <c r="EB224" s="299"/>
      <c r="EC224" s="299"/>
      <c r="ED224" s="299"/>
      <c r="EE224" s="299"/>
      <c r="EF224" s="299"/>
      <c r="EG224" s="299"/>
      <c r="EH224" s="299"/>
      <c r="EI224" s="299"/>
      <c r="EJ224" s="299"/>
      <c r="EK224" s="299"/>
      <c r="EL224" s="299"/>
      <c r="EM224" s="299"/>
      <c r="EN224" s="299"/>
    </row>
    <row r="225" spans="12:144" x14ac:dyDescent="0.25">
      <c r="L225" s="299"/>
      <c r="M225" s="299"/>
      <c r="N225" s="299"/>
      <c r="O225" s="299"/>
      <c r="P225" s="299"/>
      <c r="Q225" s="299"/>
      <c r="R225" s="299"/>
      <c r="S225" s="299"/>
      <c r="T225" s="299"/>
      <c r="U225" s="299"/>
      <c r="V225" s="299"/>
      <c r="W225" s="299"/>
      <c r="X225" s="299"/>
      <c r="Y225" s="299"/>
      <c r="Z225" s="299"/>
      <c r="AA225" s="299"/>
      <c r="AB225" s="299"/>
      <c r="AC225" s="299"/>
      <c r="AD225" s="299"/>
      <c r="AE225" s="299"/>
      <c r="AF225" s="299"/>
      <c r="AG225" s="299"/>
      <c r="AH225" s="299"/>
      <c r="AI225" s="299"/>
      <c r="AJ225" s="299"/>
      <c r="AK225" s="299"/>
      <c r="AL225" s="299"/>
      <c r="AM225" s="299"/>
      <c r="AN225" s="299"/>
      <c r="AO225" s="299"/>
      <c r="AP225" s="299"/>
      <c r="AQ225" s="299"/>
      <c r="AR225" s="299"/>
      <c r="AS225" s="299"/>
      <c r="AT225" s="299"/>
      <c r="AU225" s="299"/>
      <c r="AV225" s="299"/>
      <c r="AW225" s="299"/>
      <c r="AX225" s="299"/>
      <c r="AY225" s="299"/>
      <c r="AZ225" s="299"/>
      <c r="BA225" s="299"/>
      <c r="BB225" s="299"/>
      <c r="BC225" s="299"/>
      <c r="BD225" s="299"/>
      <c r="BE225" s="299"/>
      <c r="BF225" s="299"/>
      <c r="BG225" s="299"/>
      <c r="BH225" s="299"/>
      <c r="BI225" s="299"/>
      <c r="BJ225" s="299"/>
      <c r="BK225" s="299"/>
      <c r="BL225" s="299"/>
      <c r="BM225" s="299"/>
      <c r="BN225" s="299"/>
      <c r="BO225" s="299"/>
      <c r="BP225" s="299"/>
      <c r="BQ225" s="299"/>
      <c r="BR225" s="299"/>
      <c r="BS225" s="299"/>
      <c r="BT225" s="299"/>
      <c r="BU225" s="299"/>
      <c r="BV225" s="299"/>
      <c r="BW225" s="299"/>
      <c r="BX225" s="299"/>
      <c r="BY225" s="299"/>
      <c r="BZ225" s="299"/>
      <c r="CA225" s="299"/>
      <c r="CB225" s="299"/>
      <c r="CC225" s="299"/>
      <c r="CD225" s="299"/>
      <c r="CE225" s="299"/>
      <c r="CF225" s="299"/>
      <c r="CG225" s="299"/>
      <c r="CH225" s="299"/>
      <c r="CI225" s="299"/>
      <c r="CJ225" s="299"/>
      <c r="CK225" s="299"/>
      <c r="CL225" s="299"/>
      <c r="CM225" s="299"/>
      <c r="CN225" s="299"/>
      <c r="CO225" s="299"/>
      <c r="CP225" s="299"/>
      <c r="CQ225" s="299"/>
      <c r="CR225" s="299"/>
      <c r="CS225" s="299"/>
      <c r="CT225" s="299"/>
      <c r="CU225" s="299"/>
      <c r="CV225" s="299"/>
      <c r="CW225" s="299"/>
      <c r="CX225" s="299"/>
      <c r="CY225" s="299"/>
      <c r="CZ225" s="299"/>
      <c r="DA225" s="299"/>
      <c r="DB225" s="299"/>
      <c r="DC225" s="299"/>
      <c r="DD225" s="299"/>
      <c r="DE225" s="299"/>
      <c r="DF225" s="299"/>
      <c r="DG225" s="299"/>
      <c r="DH225" s="299"/>
      <c r="DI225" s="299"/>
      <c r="DJ225" s="299"/>
      <c r="DK225" s="299"/>
      <c r="DL225" s="299"/>
      <c r="DM225" s="299"/>
      <c r="DN225" s="299"/>
      <c r="DO225" s="299"/>
      <c r="DP225" s="299"/>
      <c r="DQ225" s="299"/>
      <c r="DR225" s="299"/>
      <c r="DS225" s="299"/>
      <c r="DT225" s="299"/>
      <c r="DU225" s="299"/>
      <c r="DV225" s="299"/>
      <c r="DW225" s="299"/>
      <c r="DX225" s="299"/>
      <c r="DY225" s="299"/>
      <c r="DZ225" s="299"/>
      <c r="EA225" s="299"/>
      <c r="EB225" s="299"/>
      <c r="EC225" s="299"/>
      <c r="ED225" s="299"/>
      <c r="EE225" s="299"/>
      <c r="EF225" s="299"/>
      <c r="EG225" s="299"/>
      <c r="EH225" s="299"/>
      <c r="EI225" s="299"/>
      <c r="EJ225" s="299"/>
      <c r="EK225" s="299"/>
      <c r="EL225" s="299"/>
      <c r="EM225" s="299"/>
      <c r="EN225" s="299"/>
    </row>
    <row r="226" spans="12:144" x14ac:dyDescent="0.25">
      <c r="L226" s="299"/>
      <c r="M226" s="299"/>
      <c r="N226" s="299"/>
      <c r="O226" s="299"/>
      <c r="P226" s="299"/>
      <c r="Q226" s="299"/>
      <c r="R226" s="299"/>
      <c r="S226" s="299"/>
      <c r="T226" s="299"/>
      <c r="U226" s="299"/>
      <c r="V226" s="299"/>
      <c r="W226" s="299"/>
      <c r="X226" s="299"/>
      <c r="Y226" s="299"/>
      <c r="Z226" s="299"/>
      <c r="AA226" s="299"/>
      <c r="AB226" s="299"/>
      <c r="AC226" s="299"/>
      <c r="AD226" s="299"/>
      <c r="AE226" s="299"/>
      <c r="AF226" s="299"/>
      <c r="AG226" s="299"/>
      <c r="AH226" s="299"/>
      <c r="AI226" s="299"/>
      <c r="AJ226" s="299"/>
      <c r="AK226" s="299"/>
      <c r="AL226" s="299"/>
      <c r="AM226" s="299"/>
      <c r="AN226" s="299"/>
      <c r="AO226" s="299"/>
      <c r="AP226" s="299"/>
      <c r="AQ226" s="299"/>
      <c r="AR226" s="299"/>
      <c r="AS226" s="299"/>
      <c r="AT226" s="299"/>
      <c r="AU226" s="299"/>
      <c r="AV226" s="299"/>
      <c r="AW226" s="299"/>
      <c r="AX226" s="299"/>
      <c r="AY226" s="299"/>
      <c r="AZ226" s="299"/>
      <c r="BA226" s="299"/>
      <c r="BB226" s="299"/>
      <c r="BC226" s="299"/>
      <c r="BD226" s="299"/>
      <c r="BE226" s="299"/>
      <c r="BF226" s="299"/>
      <c r="BG226" s="299"/>
      <c r="BH226" s="299"/>
      <c r="BI226" s="299"/>
      <c r="BJ226" s="299"/>
      <c r="BK226" s="299"/>
      <c r="BL226" s="299"/>
      <c r="BM226" s="299"/>
      <c r="BN226" s="299"/>
      <c r="BO226" s="299"/>
      <c r="BP226" s="299"/>
      <c r="BQ226" s="299"/>
      <c r="BR226" s="299"/>
      <c r="BS226" s="299"/>
      <c r="BT226" s="299"/>
      <c r="BU226" s="299"/>
      <c r="BV226" s="299"/>
      <c r="BW226" s="299"/>
      <c r="BX226" s="299"/>
      <c r="BY226" s="299"/>
      <c r="BZ226" s="299"/>
      <c r="CA226" s="299"/>
      <c r="CB226" s="299"/>
      <c r="CC226" s="299"/>
      <c r="CD226" s="299"/>
      <c r="CE226" s="299"/>
      <c r="CF226" s="299"/>
      <c r="CG226" s="299"/>
      <c r="CH226" s="299"/>
      <c r="CI226" s="299"/>
      <c r="CJ226" s="299"/>
      <c r="CK226" s="299"/>
      <c r="CL226" s="299"/>
      <c r="CM226" s="299"/>
      <c r="CN226" s="299"/>
      <c r="CO226" s="299"/>
      <c r="CP226" s="299"/>
      <c r="CQ226" s="299"/>
      <c r="CR226" s="299"/>
      <c r="CS226" s="299"/>
      <c r="CT226" s="299"/>
      <c r="CU226" s="299"/>
      <c r="CV226" s="299"/>
      <c r="CW226" s="299"/>
      <c r="CX226" s="299"/>
      <c r="CY226" s="299"/>
      <c r="CZ226" s="299"/>
      <c r="DA226" s="299"/>
      <c r="DB226" s="299"/>
      <c r="DC226" s="299"/>
      <c r="DD226" s="299"/>
      <c r="DE226" s="299"/>
      <c r="DF226" s="299"/>
      <c r="DG226" s="299"/>
      <c r="DH226" s="299"/>
      <c r="DI226" s="299"/>
      <c r="DJ226" s="299"/>
      <c r="DK226" s="299"/>
      <c r="DL226" s="299"/>
      <c r="DM226" s="299"/>
      <c r="DN226" s="299"/>
      <c r="DO226" s="299"/>
      <c r="DP226" s="299"/>
      <c r="DQ226" s="299"/>
      <c r="DR226" s="299"/>
      <c r="DS226" s="299"/>
      <c r="DT226" s="299"/>
      <c r="DU226" s="299"/>
      <c r="DV226" s="299"/>
      <c r="DW226" s="299"/>
      <c r="DX226" s="299"/>
      <c r="DY226" s="299"/>
      <c r="DZ226" s="299"/>
      <c r="EA226" s="299"/>
      <c r="EB226" s="299"/>
      <c r="EC226" s="299"/>
      <c r="ED226" s="299"/>
      <c r="EE226" s="299"/>
      <c r="EF226" s="299"/>
      <c r="EG226" s="299"/>
      <c r="EH226" s="299"/>
      <c r="EI226" s="299"/>
      <c r="EJ226" s="299"/>
      <c r="EK226" s="299"/>
      <c r="EL226" s="299"/>
      <c r="EM226" s="299"/>
      <c r="EN226" s="299"/>
    </row>
    <row r="227" spans="12:144" x14ac:dyDescent="0.25">
      <c r="L227" s="299"/>
      <c r="M227" s="299"/>
      <c r="N227" s="299"/>
      <c r="O227" s="299"/>
      <c r="P227" s="29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299"/>
      <c r="AY227" s="299"/>
      <c r="AZ227" s="299"/>
      <c r="BA227" s="299"/>
      <c r="BB227" s="299"/>
      <c r="BC227" s="299"/>
      <c r="BD227" s="299"/>
      <c r="BE227" s="299"/>
      <c r="BF227" s="299"/>
      <c r="BG227" s="299"/>
      <c r="BH227" s="299"/>
      <c r="BI227" s="299"/>
      <c r="BJ227" s="299"/>
      <c r="BK227" s="299"/>
      <c r="BL227" s="299"/>
      <c r="BM227" s="299"/>
      <c r="BN227" s="299"/>
      <c r="BO227" s="299"/>
      <c r="BP227" s="299"/>
      <c r="BQ227" s="299"/>
      <c r="BR227" s="299"/>
      <c r="BS227" s="299"/>
      <c r="BT227" s="299"/>
      <c r="BU227" s="299"/>
      <c r="BV227" s="299"/>
      <c r="BW227" s="299"/>
      <c r="BX227" s="299"/>
      <c r="BY227" s="299"/>
      <c r="BZ227" s="299"/>
      <c r="CA227" s="299"/>
      <c r="CB227" s="299"/>
      <c r="CC227" s="299"/>
      <c r="CD227" s="299"/>
      <c r="CE227" s="299"/>
      <c r="CF227" s="299"/>
      <c r="CG227" s="299"/>
      <c r="CH227" s="299"/>
      <c r="CI227" s="299"/>
      <c r="CJ227" s="299"/>
      <c r="CK227" s="299"/>
      <c r="CL227" s="299"/>
      <c r="CM227" s="299"/>
      <c r="CN227" s="299"/>
      <c r="CO227" s="299"/>
      <c r="CP227" s="299"/>
      <c r="CQ227" s="299"/>
      <c r="CR227" s="299"/>
      <c r="CS227" s="299"/>
      <c r="CT227" s="299"/>
      <c r="CU227" s="299"/>
      <c r="CV227" s="299"/>
      <c r="CW227" s="299"/>
      <c r="CX227" s="299"/>
      <c r="CY227" s="299"/>
      <c r="CZ227" s="299"/>
      <c r="DA227" s="299"/>
      <c r="DB227" s="299"/>
      <c r="DC227" s="299"/>
      <c r="DD227" s="299"/>
      <c r="DE227" s="299"/>
      <c r="DF227" s="299"/>
      <c r="DG227" s="299"/>
      <c r="DH227" s="299"/>
      <c r="DI227" s="299"/>
      <c r="DJ227" s="299"/>
      <c r="DK227" s="299"/>
      <c r="DL227" s="299"/>
      <c r="DM227" s="299"/>
      <c r="DN227" s="299"/>
      <c r="DO227" s="299"/>
      <c r="DP227" s="299"/>
      <c r="DQ227" s="299"/>
      <c r="DR227" s="299"/>
      <c r="DS227" s="299"/>
      <c r="DT227" s="299"/>
      <c r="DU227" s="299"/>
      <c r="DV227" s="299"/>
      <c r="DW227" s="299"/>
      <c r="DX227" s="299"/>
      <c r="DY227" s="299"/>
      <c r="DZ227" s="299"/>
      <c r="EA227" s="299"/>
      <c r="EB227" s="299"/>
      <c r="EC227" s="299"/>
      <c r="ED227" s="299"/>
      <c r="EE227" s="299"/>
      <c r="EF227" s="299"/>
      <c r="EG227" s="299"/>
      <c r="EH227" s="299"/>
      <c r="EI227" s="299"/>
      <c r="EJ227" s="299"/>
      <c r="EK227" s="299"/>
      <c r="EL227" s="299"/>
      <c r="EM227" s="299"/>
      <c r="EN227" s="299"/>
    </row>
    <row r="228" spans="12:144" x14ac:dyDescent="0.25">
      <c r="L228" s="299"/>
      <c r="M228" s="299"/>
      <c r="N228" s="299"/>
      <c r="O228" s="299"/>
      <c r="P228" s="299"/>
      <c r="Q228" s="299"/>
      <c r="R228" s="299"/>
      <c r="S228" s="299"/>
      <c r="T228" s="299"/>
      <c r="U228" s="299"/>
      <c r="V228" s="299"/>
      <c r="W228" s="299"/>
      <c r="X228" s="299"/>
      <c r="Y228" s="299"/>
      <c r="Z228" s="299"/>
      <c r="AA228" s="299"/>
      <c r="AB228" s="299"/>
      <c r="AC228" s="299"/>
      <c r="AD228" s="299"/>
      <c r="AE228" s="299"/>
      <c r="AF228" s="299"/>
      <c r="AG228" s="299"/>
      <c r="AH228" s="299"/>
      <c r="AI228" s="299"/>
      <c r="AJ228" s="299"/>
      <c r="AK228" s="299"/>
      <c r="AL228" s="299"/>
      <c r="AM228" s="299"/>
      <c r="AN228" s="299"/>
      <c r="AO228" s="299"/>
      <c r="AP228" s="299"/>
      <c r="AQ228" s="299"/>
      <c r="AR228" s="299"/>
      <c r="AS228" s="299"/>
      <c r="AT228" s="299"/>
      <c r="AU228" s="299"/>
      <c r="AV228" s="299"/>
      <c r="AW228" s="299"/>
      <c r="AX228" s="299"/>
      <c r="AY228" s="299"/>
      <c r="AZ228" s="299"/>
      <c r="BA228" s="299"/>
      <c r="BB228" s="299"/>
      <c r="BC228" s="299"/>
      <c r="BD228" s="299"/>
      <c r="BE228" s="299"/>
      <c r="BF228" s="299"/>
      <c r="BG228" s="299"/>
      <c r="BH228" s="299"/>
      <c r="BI228" s="299"/>
      <c r="BJ228" s="299"/>
      <c r="BK228" s="299"/>
      <c r="BL228" s="299"/>
      <c r="BM228" s="299"/>
      <c r="BN228" s="299"/>
      <c r="BO228" s="299"/>
      <c r="BP228" s="299"/>
      <c r="BQ228" s="299"/>
      <c r="BR228" s="299"/>
      <c r="BS228" s="299"/>
      <c r="BT228" s="299"/>
      <c r="BU228" s="299"/>
      <c r="BV228" s="299"/>
      <c r="BW228" s="299"/>
      <c r="BX228" s="299"/>
      <c r="BY228" s="299"/>
      <c r="BZ228" s="299"/>
      <c r="CA228" s="299"/>
      <c r="CB228" s="299"/>
      <c r="CC228" s="299"/>
      <c r="CD228" s="299"/>
      <c r="CE228" s="299"/>
      <c r="CF228" s="299"/>
      <c r="CG228" s="299"/>
      <c r="CH228" s="299"/>
      <c r="CI228" s="299"/>
      <c r="CJ228" s="299"/>
      <c r="CK228" s="299"/>
      <c r="CL228" s="299"/>
      <c r="CM228" s="299"/>
      <c r="CN228" s="299"/>
      <c r="CO228" s="299"/>
      <c r="CP228" s="299"/>
      <c r="CQ228" s="299"/>
      <c r="CR228" s="299"/>
      <c r="CS228" s="299"/>
      <c r="CT228" s="299"/>
      <c r="CU228" s="299"/>
      <c r="CV228" s="299"/>
      <c r="CW228" s="299"/>
      <c r="CX228" s="299"/>
      <c r="CY228" s="299"/>
      <c r="CZ228" s="299"/>
      <c r="DA228" s="299"/>
      <c r="DB228" s="299"/>
      <c r="DC228" s="299"/>
      <c r="DD228" s="299"/>
      <c r="DE228" s="299"/>
      <c r="DF228" s="299"/>
      <c r="DG228" s="299"/>
      <c r="DH228" s="299"/>
      <c r="DI228" s="299"/>
      <c r="DJ228" s="299"/>
      <c r="DK228" s="299"/>
      <c r="DL228" s="299"/>
      <c r="DM228" s="299"/>
      <c r="DN228" s="299"/>
      <c r="DO228" s="299"/>
      <c r="DP228" s="299"/>
      <c r="DQ228" s="299"/>
      <c r="DR228" s="299"/>
      <c r="DS228" s="299"/>
      <c r="DT228" s="299"/>
      <c r="DU228" s="299"/>
      <c r="DV228" s="299"/>
      <c r="DW228" s="299"/>
      <c r="DX228" s="299"/>
      <c r="DY228" s="299"/>
      <c r="DZ228" s="299"/>
      <c r="EA228" s="299"/>
      <c r="EB228" s="299"/>
      <c r="EC228" s="299"/>
      <c r="ED228" s="299"/>
      <c r="EE228" s="299"/>
      <c r="EF228" s="299"/>
      <c r="EG228" s="299"/>
      <c r="EH228" s="299"/>
      <c r="EI228" s="299"/>
      <c r="EJ228" s="299"/>
      <c r="EK228" s="299"/>
      <c r="EL228" s="299"/>
      <c r="EM228" s="299"/>
      <c r="EN228" s="299"/>
    </row>
    <row r="229" spans="12:144" x14ac:dyDescent="0.25">
      <c r="L229" s="299"/>
      <c r="M229" s="299"/>
      <c r="N229" s="299"/>
      <c r="O229" s="299"/>
      <c r="P229" s="299"/>
      <c r="Q229" s="299"/>
      <c r="R229" s="299"/>
      <c r="S229" s="299"/>
      <c r="T229" s="299"/>
      <c r="U229" s="299"/>
      <c r="V229" s="299"/>
      <c r="W229" s="299"/>
      <c r="X229" s="299"/>
      <c r="Y229" s="299"/>
      <c r="Z229" s="299"/>
      <c r="AA229" s="299"/>
      <c r="AB229" s="299"/>
      <c r="AC229" s="299"/>
      <c r="AD229" s="299"/>
      <c r="AE229" s="299"/>
      <c r="AF229" s="299"/>
      <c r="AG229" s="299"/>
      <c r="AH229" s="299"/>
      <c r="AI229" s="299"/>
      <c r="AJ229" s="299"/>
      <c r="AK229" s="299"/>
      <c r="AL229" s="299"/>
      <c r="AM229" s="299"/>
      <c r="AN229" s="299"/>
      <c r="AO229" s="299"/>
      <c r="AP229" s="299"/>
      <c r="AQ229" s="299"/>
      <c r="AR229" s="299"/>
      <c r="AS229" s="299"/>
      <c r="AT229" s="299"/>
      <c r="AU229" s="299"/>
      <c r="AV229" s="299"/>
      <c r="AW229" s="299"/>
      <c r="AX229" s="299"/>
      <c r="AY229" s="299"/>
      <c r="AZ229" s="299"/>
      <c r="BA229" s="299"/>
      <c r="BB229" s="299"/>
      <c r="BC229" s="299"/>
      <c r="BD229" s="299"/>
      <c r="BE229" s="299"/>
      <c r="BF229" s="299"/>
      <c r="BG229" s="299"/>
      <c r="BH229" s="299"/>
      <c r="BI229" s="299"/>
      <c r="BJ229" s="299"/>
      <c r="BK229" s="299"/>
      <c r="BL229" s="299"/>
      <c r="BM229" s="299"/>
      <c r="BN229" s="299"/>
      <c r="BO229" s="299"/>
      <c r="BP229" s="299"/>
      <c r="BQ229" s="299"/>
      <c r="BR229" s="299"/>
      <c r="BS229" s="299"/>
      <c r="BT229" s="299"/>
      <c r="BU229" s="299"/>
      <c r="BV229" s="299"/>
      <c r="BW229" s="299"/>
      <c r="BX229" s="299"/>
      <c r="BY229" s="299"/>
      <c r="BZ229" s="299"/>
      <c r="CA229" s="299"/>
      <c r="CB229" s="299"/>
      <c r="CC229" s="299"/>
      <c r="CD229" s="299"/>
      <c r="CE229" s="299"/>
      <c r="CF229" s="299"/>
      <c r="CG229" s="299"/>
      <c r="CH229" s="299"/>
      <c r="CI229" s="299"/>
      <c r="CJ229" s="299"/>
      <c r="CK229" s="299"/>
      <c r="CL229" s="299"/>
      <c r="CM229" s="299"/>
      <c r="CN229" s="299"/>
      <c r="CO229" s="299"/>
      <c r="CP229" s="299"/>
      <c r="CQ229" s="299"/>
      <c r="CR229" s="299"/>
      <c r="CS229" s="299"/>
      <c r="CT229" s="299"/>
      <c r="CU229" s="299"/>
      <c r="CV229" s="299"/>
      <c r="CW229" s="299"/>
      <c r="CX229" s="299"/>
      <c r="CY229" s="299"/>
      <c r="CZ229" s="299"/>
      <c r="DA229" s="299"/>
      <c r="DB229" s="299"/>
      <c r="DC229" s="299"/>
      <c r="DD229" s="299"/>
      <c r="DE229" s="299"/>
      <c r="DF229" s="299"/>
      <c r="DG229" s="299"/>
      <c r="DH229" s="299"/>
      <c r="DI229" s="299"/>
      <c r="DJ229" s="299"/>
      <c r="DK229" s="299"/>
      <c r="DL229" s="299"/>
      <c r="DM229" s="299"/>
      <c r="DN229" s="299"/>
      <c r="DO229" s="299"/>
      <c r="DP229" s="299"/>
      <c r="DQ229" s="299"/>
      <c r="DR229" s="299"/>
      <c r="DS229" s="299"/>
      <c r="DT229" s="299"/>
      <c r="DU229" s="299"/>
      <c r="DV229" s="299"/>
      <c r="DW229" s="299"/>
      <c r="DX229" s="299"/>
      <c r="DY229" s="299"/>
      <c r="DZ229" s="299"/>
      <c r="EA229" s="299"/>
      <c r="EB229" s="299"/>
      <c r="EC229" s="299"/>
      <c r="ED229" s="299"/>
      <c r="EE229" s="299"/>
      <c r="EF229" s="299"/>
      <c r="EG229" s="299"/>
      <c r="EH229" s="299"/>
      <c r="EI229" s="299"/>
      <c r="EJ229" s="299"/>
      <c r="EK229" s="299"/>
      <c r="EL229" s="299"/>
      <c r="EM229" s="299"/>
      <c r="EN229" s="299"/>
    </row>
    <row r="230" spans="12:144" x14ac:dyDescent="0.25">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c r="BQ230" s="299"/>
      <c r="BR230" s="299"/>
      <c r="BS230" s="299"/>
      <c r="BT230" s="299"/>
      <c r="BU230" s="299"/>
      <c r="BV230" s="299"/>
      <c r="BW230" s="299"/>
      <c r="BX230" s="299"/>
      <c r="BY230" s="299"/>
      <c r="BZ230" s="299"/>
      <c r="CA230" s="299"/>
      <c r="CB230" s="299"/>
      <c r="CC230" s="299"/>
      <c r="CD230" s="299"/>
      <c r="CE230" s="299"/>
      <c r="CF230" s="299"/>
      <c r="CG230" s="299"/>
      <c r="CH230" s="299"/>
      <c r="CI230" s="299"/>
      <c r="CJ230" s="299"/>
      <c r="CK230" s="299"/>
      <c r="CL230" s="299"/>
      <c r="CM230" s="299"/>
      <c r="CN230" s="299"/>
      <c r="CO230" s="299"/>
      <c r="CP230" s="299"/>
      <c r="CQ230" s="299"/>
      <c r="CR230" s="299"/>
      <c r="CS230" s="299"/>
      <c r="CT230" s="299"/>
      <c r="CU230" s="299"/>
      <c r="CV230" s="299"/>
      <c r="CW230" s="299"/>
      <c r="CX230" s="299"/>
      <c r="CY230" s="299"/>
      <c r="CZ230" s="299"/>
      <c r="DA230" s="299"/>
      <c r="DB230" s="299"/>
      <c r="DC230" s="299"/>
      <c r="DD230" s="299"/>
      <c r="DE230" s="299"/>
      <c r="DF230" s="299"/>
      <c r="DG230" s="299"/>
      <c r="DH230" s="299"/>
      <c r="DI230" s="299"/>
      <c r="DJ230" s="299"/>
      <c r="DK230" s="299"/>
      <c r="DL230" s="299"/>
      <c r="DM230" s="299"/>
      <c r="DN230" s="299"/>
      <c r="DO230" s="299"/>
      <c r="DP230" s="299"/>
      <c r="DQ230" s="299"/>
      <c r="DR230" s="299"/>
      <c r="DS230" s="299"/>
      <c r="DT230" s="299"/>
      <c r="DU230" s="299"/>
      <c r="DV230" s="299"/>
      <c r="DW230" s="299"/>
      <c r="DX230" s="299"/>
      <c r="DY230" s="299"/>
      <c r="DZ230" s="299"/>
      <c r="EA230" s="299"/>
      <c r="EB230" s="299"/>
      <c r="EC230" s="299"/>
      <c r="ED230" s="299"/>
      <c r="EE230" s="299"/>
      <c r="EF230" s="299"/>
      <c r="EG230" s="299"/>
      <c r="EH230" s="299"/>
      <c r="EI230" s="299"/>
      <c r="EJ230" s="299"/>
      <c r="EK230" s="299"/>
      <c r="EL230" s="299"/>
      <c r="EM230" s="299"/>
      <c r="EN230" s="299"/>
    </row>
    <row r="231" spans="12:144" x14ac:dyDescent="0.25">
      <c r="L231" s="299"/>
      <c r="M231" s="299"/>
      <c r="N231" s="299"/>
      <c r="O231" s="299"/>
      <c r="P231" s="299"/>
      <c r="Q231" s="299"/>
      <c r="R231" s="299"/>
      <c r="S231" s="299"/>
      <c r="T231" s="299"/>
      <c r="U231" s="299"/>
      <c r="V231" s="299"/>
      <c r="W231" s="299"/>
      <c r="X231" s="299"/>
      <c r="Y231" s="299"/>
      <c r="Z231" s="299"/>
      <c r="AA231" s="299"/>
      <c r="AB231" s="299"/>
      <c r="AC231" s="299"/>
      <c r="AD231" s="299"/>
      <c r="AE231" s="299"/>
      <c r="AF231" s="299"/>
      <c r="AG231" s="299"/>
      <c r="AH231" s="299"/>
      <c r="AI231" s="299"/>
      <c r="AJ231" s="299"/>
      <c r="AK231" s="299"/>
      <c r="AL231" s="299"/>
      <c r="AM231" s="299"/>
      <c r="AN231" s="299"/>
      <c r="AO231" s="299"/>
      <c r="AP231" s="299"/>
      <c r="AQ231" s="299"/>
      <c r="AR231" s="299"/>
      <c r="AS231" s="299"/>
      <c r="AT231" s="299"/>
      <c r="AU231" s="299"/>
      <c r="AV231" s="299"/>
      <c r="AW231" s="299"/>
      <c r="AX231" s="299"/>
      <c r="AY231" s="299"/>
      <c r="AZ231" s="299"/>
      <c r="BA231" s="299"/>
      <c r="BB231" s="299"/>
      <c r="BC231" s="299"/>
      <c r="BD231" s="299"/>
      <c r="BE231" s="299"/>
      <c r="BF231" s="299"/>
      <c r="BG231" s="299"/>
      <c r="BH231" s="299"/>
      <c r="BI231" s="299"/>
      <c r="BJ231" s="299"/>
      <c r="BK231" s="299"/>
      <c r="BL231" s="299"/>
      <c r="BM231" s="299"/>
      <c r="BN231" s="299"/>
      <c r="BO231" s="299"/>
      <c r="BP231" s="299"/>
      <c r="BQ231" s="299"/>
      <c r="BR231" s="299"/>
      <c r="BS231" s="299"/>
      <c r="BT231" s="299"/>
      <c r="BU231" s="299"/>
      <c r="BV231" s="299"/>
      <c r="BW231" s="299"/>
      <c r="BX231" s="299"/>
      <c r="BY231" s="299"/>
      <c r="BZ231" s="299"/>
      <c r="CA231" s="299"/>
      <c r="CB231" s="299"/>
      <c r="CC231" s="299"/>
      <c r="CD231" s="299"/>
      <c r="CE231" s="299"/>
      <c r="CF231" s="299"/>
      <c r="CG231" s="299"/>
      <c r="CH231" s="299"/>
      <c r="CI231" s="299"/>
      <c r="CJ231" s="299"/>
      <c r="CK231" s="299"/>
      <c r="CL231" s="299"/>
      <c r="CM231" s="299"/>
      <c r="CN231" s="299"/>
      <c r="CO231" s="299"/>
      <c r="CP231" s="299"/>
      <c r="CQ231" s="299"/>
      <c r="CR231" s="299"/>
      <c r="CS231" s="299"/>
      <c r="CT231" s="299"/>
      <c r="CU231" s="299"/>
      <c r="CV231" s="299"/>
      <c r="CW231" s="299"/>
      <c r="CX231" s="299"/>
      <c r="CY231" s="299"/>
      <c r="CZ231" s="299"/>
      <c r="DA231" s="299"/>
      <c r="DB231" s="299"/>
      <c r="DC231" s="299"/>
      <c r="DD231" s="299"/>
      <c r="DE231" s="299"/>
      <c r="DF231" s="299"/>
      <c r="DG231" s="299"/>
      <c r="DH231" s="299"/>
      <c r="DI231" s="299"/>
      <c r="DJ231" s="299"/>
      <c r="DK231" s="299"/>
      <c r="DL231" s="299"/>
      <c r="DM231" s="299"/>
      <c r="DN231" s="299"/>
      <c r="DO231" s="299"/>
      <c r="DP231" s="299"/>
      <c r="DQ231" s="299"/>
      <c r="DR231" s="299"/>
      <c r="DS231" s="299"/>
      <c r="DT231" s="299"/>
      <c r="DU231" s="299"/>
      <c r="DV231" s="299"/>
      <c r="DW231" s="299"/>
      <c r="DX231" s="299"/>
      <c r="DY231" s="299"/>
      <c r="DZ231" s="299"/>
      <c r="EA231" s="299"/>
      <c r="EB231" s="299"/>
      <c r="EC231" s="299"/>
      <c r="ED231" s="299"/>
      <c r="EE231" s="299"/>
      <c r="EF231" s="299"/>
      <c r="EG231" s="299"/>
      <c r="EH231" s="299"/>
      <c r="EI231" s="299"/>
      <c r="EJ231" s="299"/>
      <c r="EK231" s="299"/>
      <c r="EL231" s="299"/>
      <c r="EM231" s="299"/>
      <c r="EN231" s="299"/>
    </row>
    <row r="232" spans="12:144" x14ac:dyDescent="0.25">
      <c r="L232" s="299"/>
      <c r="M232" s="299"/>
      <c r="N232" s="299"/>
      <c r="O232" s="299"/>
      <c r="P232" s="299"/>
      <c r="Q232" s="299"/>
      <c r="R232" s="299"/>
      <c r="S232" s="299"/>
      <c r="T232" s="299"/>
      <c r="U232" s="299"/>
      <c r="V232" s="299"/>
      <c r="W232" s="299"/>
      <c r="X232" s="299"/>
      <c r="Y232" s="299"/>
      <c r="Z232" s="299"/>
      <c r="AA232" s="299"/>
      <c r="AB232" s="299"/>
      <c r="AC232" s="299"/>
      <c r="AD232" s="299"/>
      <c r="AE232" s="299"/>
      <c r="AF232" s="299"/>
      <c r="AG232" s="299"/>
      <c r="AH232" s="299"/>
      <c r="AI232" s="299"/>
      <c r="AJ232" s="299"/>
      <c r="AK232" s="299"/>
      <c r="AL232" s="299"/>
      <c r="AM232" s="299"/>
      <c r="AN232" s="299"/>
      <c r="AO232" s="299"/>
      <c r="AP232" s="299"/>
      <c r="AQ232" s="299"/>
      <c r="AR232" s="299"/>
      <c r="AS232" s="299"/>
      <c r="AT232" s="299"/>
      <c r="AU232" s="299"/>
      <c r="AV232" s="299"/>
      <c r="AW232" s="299"/>
      <c r="AX232" s="299"/>
      <c r="AY232" s="299"/>
      <c r="AZ232" s="299"/>
      <c r="BA232" s="299"/>
      <c r="BB232" s="299"/>
      <c r="BC232" s="299"/>
      <c r="BD232" s="299"/>
      <c r="BE232" s="299"/>
      <c r="BF232" s="299"/>
      <c r="BG232" s="299"/>
      <c r="BH232" s="299"/>
      <c r="BI232" s="299"/>
      <c r="BJ232" s="299"/>
      <c r="BK232" s="299"/>
      <c r="BL232" s="299"/>
      <c r="BM232" s="299"/>
      <c r="BN232" s="299"/>
      <c r="BO232" s="299"/>
      <c r="BP232" s="299"/>
      <c r="BQ232" s="299"/>
      <c r="BR232" s="299"/>
      <c r="BS232" s="299"/>
      <c r="BT232" s="299"/>
      <c r="BU232" s="299"/>
      <c r="BV232" s="299"/>
      <c r="BW232" s="299"/>
      <c r="BX232" s="299"/>
      <c r="BY232" s="299"/>
      <c r="BZ232" s="299"/>
      <c r="CA232" s="299"/>
      <c r="CB232" s="299"/>
      <c r="CC232" s="299"/>
      <c r="CD232" s="299"/>
      <c r="CE232" s="299"/>
      <c r="CF232" s="299"/>
      <c r="CG232" s="299"/>
      <c r="CH232" s="299"/>
      <c r="CI232" s="299"/>
      <c r="CJ232" s="299"/>
      <c r="CK232" s="299"/>
      <c r="CL232" s="299"/>
      <c r="CM232" s="299"/>
      <c r="CN232" s="299"/>
      <c r="CO232" s="299"/>
      <c r="CP232" s="299"/>
      <c r="CQ232" s="299"/>
      <c r="CR232" s="299"/>
      <c r="CS232" s="299"/>
      <c r="CT232" s="299"/>
      <c r="CU232" s="299"/>
      <c r="CV232" s="299"/>
      <c r="CW232" s="299"/>
      <c r="CX232" s="299"/>
      <c r="CY232" s="299"/>
      <c r="CZ232" s="299"/>
      <c r="DA232" s="299"/>
      <c r="DB232" s="299"/>
      <c r="DC232" s="299"/>
      <c r="DD232" s="299"/>
      <c r="DE232" s="299"/>
      <c r="DF232" s="299"/>
      <c r="DG232" s="299"/>
      <c r="DH232" s="299"/>
      <c r="DI232" s="299"/>
      <c r="DJ232" s="299"/>
      <c r="DK232" s="299"/>
      <c r="DL232" s="299"/>
      <c r="DM232" s="299"/>
      <c r="DN232" s="299"/>
      <c r="DO232" s="299"/>
      <c r="DP232" s="299"/>
      <c r="DQ232" s="299"/>
      <c r="DR232" s="299"/>
      <c r="DS232" s="299"/>
      <c r="DT232" s="299"/>
      <c r="DU232" s="299"/>
      <c r="DV232" s="299"/>
      <c r="DW232" s="299"/>
      <c r="DX232" s="299"/>
      <c r="DY232" s="299"/>
      <c r="DZ232" s="299"/>
      <c r="EA232" s="299"/>
      <c r="EB232" s="299"/>
      <c r="EC232" s="299"/>
      <c r="ED232" s="299"/>
      <c r="EE232" s="299"/>
      <c r="EF232" s="299"/>
      <c r="EG232" s="299"/>
      <c r="EH232" s="299"/>
      <c r="EI232" s="299"/>
      <c r="EJ232" s="299"/>
      <c r="EK232" s="299"/>
      <c r="EL232" s="299"/>
      <c r="EM232" s="299"/>
      <c r="EN232" s="299"/>
    </row>
    <row r="233" spans="12:144" x14ac:dyDescent="0.25">
      <c r="L233" s="299"/>
      <c r="M233" s="299"/>
      <c r="N233" s="299"/>
      <c r="O233" s="299"/>
      <c r="P233" s="299"/>
      <c r="Q233" s="299"/>
      <c r="R233" s="299"/>
      <c r="S233" s="299"/>
      <c r="T233" s="299"/>
      <c r="U233" s="299"/>
      <c r="V233" s="299"/>
      <c r="W233" s="299"/>
      <c r="X233" s="299"/>
      <c r="Y233" s="299"/>
      <c r="Z233" s="299"/>
      <c r="AA233" s="299"/>
      <c r="AB233" s="299"/>
      <c r="AC233" s="299"/>
      <c r="AD233" s="299"/>
      <c r="AE233" s="299"/>
      <c r="AF233" s="299"/>
      <c r="AG233" s="299"/>
      <c r="AH233" s="299"/>
      <c r="AI233" s="299"/>
      <c r="AJ233" s="299"/>
      <c r="AK233" s="299"/>
      <c r="AL233" s="299"/>
      <c r="AM233" s="299"/>
      <c r="AN233" s="299"/>
      <c r="AO233" s="299"/>
      <c r="AP233" s="299"/>
      <c r="AQ233" s="299"/>
      <c r="AR233" s="299"/>
      <c r="AS233" s="299"/>
      <c r="AT233" s="299"/>
      <c r="AU233" s="299"/>
      <c r="AV233" s="299"/>
      <c r="AW233" s="299"/>
      <c r="AX233" s="299"/>
      <c r="AY233" s="299"/>
      <c r="AZ233" s="299"/>
      <c r="BA233" s="299"/>
      <c r="BB233" s="299"/>
      <c r="BC233" s="299"/>
      <c r="BD233" s="299"/>
      <c r="BE233" s="299"/>
      <c r="BF233" s="299"/>
      <c r="BG233" s="299"/>
      <c r="BH233" s="299"/>
      <c r="BI233" s="299"/>
      <c r="BJ233" s="299"/>
      <c r="BK233" s="299"/>
      <c r="BL233" s="299"/>
      <c r="BM233" s="299"/>
      <c r="BN233" s="299"/>
      <c r="BO233" s="299"/>
      <c r="BP233" s="299"/>
      <c r="BQ233" s="299"/>
      <c r="BR233" s="299"/>
      <c r="BS233" s="299"/>
      <c r="BT233" s="299"/>
      <c r="BU233" s="299"/>
      <c r="BV233" s="299"/>
      <c r="BW233" s="299"/>
      <c r="BX233" s="299"/>
      <c r="BY233" s="299"/>
      <c r="BZ233" s="299"/>
      <c r="CA233" s="299"/>
      <c r="CB233" s="299"/>
      <c r="CC233" s="299"/>
      <c r="CD233" s="299"/>
      <c r="CE233" s="299"/>
      <c r="CF233" s="299"/>
      <c r="CG233" s="299"/>
      <c r="CH233" s="299"/>
      <c r="CI233" s="299"/>
      <c r="CJ233" s="299"/>
      <c r="CK233" s="299"/>
      <c r="CL233" s="299"/>
      <c r="CM233" s="299"/>
      <c r="CN233" s="299"/>
      <c r="CO233" s="299"/>
      <c r="CP233" s="299"/>
      <c r="CQ233" s="299"/>
      <c r="CR233" s="299"/>
      <c r="CS233" s="299"/>
      <c r="CT233" s="299"/>
      <c r="CU233" s="299"/>
      <c r="CV233" s="299"/>
      <c r="CW233" s="299"/>
      <c r="CX233" s="299"/>
      <c r="CY233" s="299"/>
      <c r="CZ233" s="299"/>
      <c r="DA233" s="299"/>
      <c r="DB233" s="299"/>
      <c r="DC233" s="299"/>
      <c r="DD233" s="299"/>
      <c r="DE233" s="299"/>
      <c r="DF233" s="299"/>
      <c r="DG233" s="299"/>
      <c r="DH233" s="299"/>
      <c r="DI233" s="299"/>
      <c r="DJ233" s="299"/>
      <c r="DK233" s="299"/>
      <c r="DL233" s="299"/>
      <c r="DM233" s="299"/>
      <c r="DN233" s="299"/>
      <c r="DO233" s="299"/>
      <c r="DP233" s="299"/>
      <c r="DQ233" s="299"/>
      <c r="DR233" s="299"/>
      <c r="DS233" s="299"/>
      <c r="DT233" s="299"/>
      <c r="DU233" s="299"/>
      <c r="DV233" s="299"/>
      <c r="DW233" s="299"/>
      <c r="DX233" s="299"/>
      <c r="DY233" s="299"/>
      <c r="DZ233" s="299"/>
      <c r="EA233" s="299"/>
      <c r="EB233" s="299"/>
      <c r="EC233" s="299"/>
      <c r="ED233" s="299"/>
      <c r="EE233" s="299"/>
      <c r="EF233" s="299"/>
      <c r="EG233" s="299"/>
      <c r="EH233" s="299"/>
      <c r="EI233" s="299"/>
      <c r="EJ233" s="299"/>
      <c r="EK233" s="299"/>
      <c r="EL233" s="299"/>
      <c r="EM233" s="299"/>
      <c r="EN233" s="299"/>
    </row>
    <row r="234" spans="12:144" x14ac:dyDescent="0.25">
      <c r="L234" s="299"/>
      <c r="M234" s="299"/>
      <c r="N234" s="299"/>
      <c r="O234" s="299"/>
      <c r="P234" s="299"/>
      <c r="Q234" s="299"/>
      <c r="R234" s="299"/>
      <c r="S234" s="299"/>
      <c r="T234" s="299"/>
      <c r="U234" s="299"/>
      <c r="V234" s="299"/>
      <c r="W234" s="299"/>
      <c r="X234" s="299"/>
      <c r="Y234" s="299"/>
      <c r="Z234" s="299"/>
      <c r="AA234" s="299"/>
      <c r="AB234" s="299"/>
      <c r="AC234" s="299"/>
      <c r="AD234" s="299"/>
      <c r="AE234" s="299"/>
      <c r="AF234" s="299"/>
      <c r="AG234" s="299"/>
      <c r="AH234" s="299"/>
      <c r="AI234" s="299"/>
      <c r="AJ234" s="299"/>
      <c r="AK234" s="299"/>
      <c r="AL234" s="299"/>
      <c r="AM234" s="299"/>
      <c r="AN234" s="299"/>
      <c r="AO234" s="299"/>
      <c r="AP234" s="299"/>
      <c r="AQ234" s="299"/>
      <c r="AR234" s="299"/>
      <c r="AS234" s="299"/>
      <c r="AT234" s="299"/>
      <c r="AU234" s="299"/>
      <c r="AV234" s="299"/>
      <c r="AW234" s="299"/>
      <c r="AX234" s="299"/>
      <c r="AY234" s="299"/>
      <c r="AZ234" s="299"/>
      <c r="BA234" s="299"/>
      <c r="BB234" s="299"/>
      <c r="BC234" s="299"/>
      <c r="BD234" s="299"/>
      <c r="BE234" s="299"/>
      <c r="BF234" s="299"/>
      <c r="BG234" s="299"/>
      <c r="BH234" s="299"/>
      <c r="BI234" s="299"/>
      <c r="BJ234" s="299"/>
      <c r="BK234" s="299"/>
      <c r="BL234" s="299"/>
      <c r="BM234" s="299"/>
      <c r="BN234" s="299"/>
      <c r="BO234" s="299"/>
      <c r="BP234" s="299"/>
      <c r="BQ234" s="299"/>
      <c r="BR234" s="299"/>
      <c r="BS234" s="299"/>
      <c r="BT234" s="299"/>
      <c r="BU234" s="299"/>
      <c r="BV234" s="299"/>
      <c r="BW234" s="299"/>
      <c r="BX234" s="299"/>
      <c r="BY234" s="299"/>
      <c r="BZ234" s="299"/>
      <c r="CA234" s="299"/>
      <c r="CB234" s="299"/>
      <c r="CC234" s="299"/>
      <c r="CD234" s="299"/>
      <c r="CE234" s="299"/>
      <c r="CF234" s="299"/>
      <c r="CG234" s="299"/>
      <c r="CH234" s="299"/>
      <c r="CI234" s="299"/>
      <c r="CJ234" s="299"/>
      <c r="CK234" s="299"/>
      <c r="CL234" s="299"/>
      <c r="CM234" s="299"/>
      <c r="CN234" s="299"/>
      <c r="CO234" s="299"/>
      <c r="CP234" s="299"/>
      <c r="CQ234" s="299"/>
      <c r="CR234" s="299"/>
      <c r="CS234" s="299"/>
      <c r="CT234" s="299"/>
      <c r="CU234" s="299"/>
      <c r="CV234" s="299"/>
      <c r="CW234" s="299"/>
      <c r="CX234" s="299"/>
      <c r="CY234" s="299"/>
      <c r="CZ234" s="299"/>
      <c r="DA234" s="299"/>
      <c r="DB234" s="299"/>
      <c r="DC234" s="299"/>
      <c r="DD234" s="299"/>
      <c r="DE234" s="299"/>
      <c r="DF234" s="299"/>
      <c r="DG234" s="299"/>
      <c r="DH234" s="299"/>
      <c r="DI234" s="299"/>
      <c r="DJ234" s="299"/>
      <c r="DK234" s="299"/>
      <c r="DL234" s="299"/>
      <c r="DM234" s="299"/>
      <c r="DN234" s="299"/>
      <c r="DO234" s="299"/>
      <c r="DP234" s="299"/>
      <c r="DQ234" s="299"/>
      <c r="DR234" s="299"/>
      <c r="DS234" s="299"/>
      <c r="DT234" s="299"/>
      <c r="DU234" s="299"/>
      <c r="DV234" s="299"/>
      <c r="DW234" s="299"/>
      <c r="DX234" s="299"/>
      <c r="DY234" s="299"/>
      <c r="DZ234" s="299"/>
      <c r="EA234" s="299"/>
      <c r="EB234" s="299"/>
      <c r="EC234" s="299"/>
      <c r="ED234" s="299"/>
      <c r="EE234" s="299"/>
      <c r="EF234" s="299"/>
      <c r="EG234" s="299"/>
      <c r="EH234" s="299"/>
      <c r="EI234" s="299"/>
      <c r="EJ234" s="299"/>
      <c r="EK234" s="299"/>
      <c r="EL234" s="299"/>
      <c r="EM234" s="299"/>
      <c r="EN234" s="299"/>
    </row>
    <row r="235" spans="12:144" x14ac:dyDescent="0.25">
      <c r="L235" s="299"/>
      <c r="M235" s="299"/>
      <c r="N235" s="299"/>
      <c r="O235" s="299"/>
      <c r="P235" s="299"/>
      <c r="Q235" s="299"/>
      <c r="R235" s="299"/>
      <c r="S235" s="299"/>
      <c r="T235" s="299"/>
      <c r="U235" s="299"/>
      <c r="V235" s="299"/>
      <c r="W235" s="299"/>
      <c r="X235" s="299"/>
      <c r="Y235" s="299"/>
      <c r="Z235" s="299"/>
      <c r="AA235" s="299"/>
      <c r="AB235" s="299"/>
      <c r="AC235" s="299"/>
      <c r="AD235" s="299"/>
      <c r="AE235" s="299"/>
      <c r="AF235" s="299"/>
      <c r="AG235" s="299"/>
      <c r="AH235" s="299"/>
      <c r="AI235" s="299"/>
      <c r="AJ235" s="299"/>
      <c r="AK235" s="299"/>
      <c r="AL235" s="299"/>
      <c r="AM235" s="299"/>
      <c r="AN235" s="299"/>
      <c r="AO235" s="299"/>
      <c r="AP235" s="299"/>
      <c r="AQ235" s="299"/>
      <c r="AR235" s="299"/>
      <c r="AS235" s="299"/>
      <c r="AT235" s="299"/>
      <c r="AU235" s="299"/>
      <c r="AV235" s="299"/>
      <c r="AW235" s="299"/>
      <c r="AX235" s="299"/>
      <c r="AY235" s="299"/>
      <c r="AZ235" s="299"/>
      <c r="BA235" s="299"/>
      <c r="BB235" s="299"/>
      <c r="BC235" s="299"/>
      <c r="BD235" s="299"/>
      <c r="BE235" s="299"/>
      <c r="BF235" s="299"/>
      <c r="BG235" s="299"/>
      <c r="BH235" s="299"/>
      <c r="BI235" s="299"/>
      <c r="BJ235" s="299"/>
      <c r="BK235" s="299"/>
      <c r="BL235" s="299"/>
      <c r="BM235" s="299"/>
      <c r="BN235" s="299"/>
      <c r="BO235" s="299"/>
      <c r="BP235" s="299"/>
      <c r="BQ235" s="299"/>
      <c r="BR235" s="299"/>
      <c r="BS235" s="299"/>
      <c r="BT235" s="299"/>
      <c r="BU235" s="299"/>
      <c r="BV235" s="299"/>
      <c r="BW235" s="299"/>
      <c r="BX235" s="299"/>
      <c r="BY235" s="299"/>
      <c r="BZ235" s="299"/>
      <c r="CA235" s="299"/>
      <c r="CB235" s="299"/>
      <c r="CC235" s="299"/>
      <c r="CD235" s="299"/>
      <c r="CE235" s="299"/>
      <c r="CF235" s="299"/>
      <c r="CG235" s="299"/>
      <c r="CH235" s="299"/>
      <c r="CI235" s="299"/>
      <c r="CJ235" s="299"/>
      <c r="CK235" s="299"/>
      <c r="CL235" s="299"/>
      <c r="CM235" s="299"/>
      <c r="CN235" s="299"/>
      <c r="CO235" s="299"/>
      <c r="CP235" s="299"/>
      <c r="CQ235" s="299"/>
      <c r="CR235" s="299"/>
      <c r="CS235" s="299"/>
      <c r="CT235" s="299"/>
      <c r="CU235" s="299"/>
      <c r="CV235" s="299"/>
      <c r="CW235" s="299"/>
      <c r="CX235" s="299"/>
      <c r="CY235" s="299"/>
      <c r="CZ235" s="299"/>
      <c r="DA235" s="299"/>
      <c r="DB235" s="299"/>
      <c r="DC235" s="299"/>
      <c r="DD235" s="299"/>
      <c r="DE235" s="299"/>
      <c r="DF235" s="299"/>
      <c r="DG235" s="299"/>
      <c r="DH235" s="299"/>
      <c r="DI235" s="299"/>
      <c r="DJ235" s="299"/>
      <c r="DK235" s="299"/>
      <c r="DL235" s="299"/>
      <c r="DM235" s="299"/>
      <c r="DN235" s="299"/>
      <c r="DO235" s="299"/>
      <c r="DP235" s="299"/>
      <c r="DQ235" s="299"/>
      <c r="DR235" s="299"/>
      <c r="DS235" s="299"/>
      <c r="DT235" s="299"/>
      <c r="DU235" s="299"/>
      <c r="DV235" s="299"/>
      <c r="DW235" s="299"/>
      <c r="DX235" s="299"/>
      <c r="DY235" s="299"/>
      <c r="DZ235" s="299"/>
      <c r="EA235" s="299"/>
      <c r="EB235" s="299"/>
      <c r="EC235" s="299"/>
      <c r="ED235" s="299"/>
      <c r="EE235" s="299"/>
      <c r="EF235" s="299"/>
      <c r="EG235" s="299"/>
      <c r="EH235" s="299"/>
      <c r="EI235" s="299"/>
      <c r="EJ235" s="299"/>
      <c r="EK235" s="299"/>
      <c r="EL235" s="299"/>
      <c r="EM235" s="299"/>
      <c r="EN235" s="299"/>
    </row>
    <row r="236" spans="12:144" x14ac:dyDescent="0.25">
      <c r="L236" s="299"/>
      <c r="M236" s="299"/>
      <c r="N236" s="299"/>
      <c r="O236" s="299"/>
      <c r="P236" s="299"/>
      <c r="Q236" s="299"/>
      <c r="R236" s="299"/>
      <c r="S236" s="299"/>
      <c r="T236" s="299"/>
      <c r="U236" s="299"/>
      <c r="V236" s="299"/>
      <c r="W236" s="299"/>
      <c r="X236" s="299"/>
      <c r="Y236" s="299"/>
      <c r="Z236" s="299"/>
      <c r="AA236" s="299"/>
      <c r="AB236" s="299"/>
      <c r="AC236" s="299"/>
      <c r="AD236" s="299"/>
      <c r="AE236" s="299"/>
      <c r="AF236" s="299"/>
      <c r="AG236" s="299"/>
      <c r="AH236" s="299"/>
      <c r="AI236" s="299"/>
      <c r="AJ236" s="299"/>
      <c r="AK236" s="299"/>
      <c r="AL236" s="299"/>
      <c r="AM236" s="299"/>
      <c r="AN236" s="299"/>
      <c r="AO236" s="299"/>
      <c r="AP236" s="299"/>
      <c r="AQ236" s="299"/>
      <c r="AR236" s="299"/>
      <c r="AS236" s="299"/>
      <c r="AT236" s="299"/>
      <c r="AU236" s="299"/>
      <c r="AV236" s="299"/>
      <c r="AW236" s="299"/>
      <c r="AX236" s="299"/>
      <c r="AY236" s="299"/>
      <c r="AZ236" s="299"/>
      <c r="BA236" s="299"/>
      <c r="BB236" s="299"/>
      <c r="BC236" s="299"/>
      <c r="BD236" s="299"/>
      <c r="BE236" s="299"/>
      <c r="BF236" s="299"/>
      <c r="BG236" s="299"/>
      <c r="BH236" s="299"/>
      <c r="BI236" s="299"/>
      <c r="BJ236" s="299"/>
      <c r="BK236" s="299"/>
      <c r="BL236" s="299"/>
      <c r="BM236" s="299"/>
      <c r="BN236" s="299"/>
      <c r="BO236" s="299"/>
      <c r="BP236" s="299"/>
      <c r="BQ236" s="299"/>
      <c r="BR236" s="299"/>
      <c r="BS236" s="299"/>
      <c r="BT236" s="299"/>
      <c r="BU236" s="299"/>
      <c r="BV236" s="299"/>
      <c r="BW236" s="299"/>
      <c r="BX236" s="299"/>
      <c r="BY236" s="299"/>
      <c r="BZ236" s="299"/>
      <c r="CA236" s="299"/>
      <c r="CB236" s="299"/>
      <c r="CC236" s="299"/>
      <c r="CD236" s="299"/>
      <c r="CE236" s="299"/>
      <c r="CF236" s="299"/>
      <c r="CG236" s="299"/>
      <c r="CH236" s="299"/>
      <c r="CI236" s="299"/>
      <c r="CJ236" s="299"/>
      <c r="CK236" s="299"/>
      <c r="CL236" s="299"/>
      <c r="CM236" s="299"/>
      <c r="CN236" s="299"/>
      <c r="CO236" s="299"/>
      <c r="CP236" s="299"/>
      <c r="CQ236" s="299"/>
      <c r="CR236" s="299"/>
      <c r="CS236" s="299"/>
      <c r="CT236" s="299"/>
      <c r="CU236" s="299"/>
      <c r="CV236" s="299"/>
      <c r="CW236" s="299"/>
      <c r="CX236" s="299"/>
      <c r="CY236" s="299"/>
      <c r="CZ236" s="299"/>
      <c r="DA236" s="299"/>
      <c r="DB236" s="299"/>
      <c r="DC236" s="299"/>
      <c r="DD236" s="299"/>
      <c r="DE236" s="299"/>
      <c r="DF236" s="299"/>
      <c r="DG236" s="299"/>
      <c r="DH236" s="299"/>
      <c r="DI236" s="299"/>
      <c r="DJ236" s="299"/>
      <c r="DK236" s="299"/>
      <c r="DL236" s="299"/>
      <c r="DM236" s="299"/>
      <c r="DN236" s="299"/>
      <c r="DO236" s="299"/>
      <c r="DP236" s="299"/>
      <c r="DQ236" s="299"/>
      <c r="DR236" s="299"/>
      <c r="DS236" s="299"/>
      <c r="DT236" s="299"/>
      <c r="DU236" s="299"/>
      <c r="DV236" s="299"/>
      <c r="DW236" s="299"/>
      <c r="DX236" s="299"/>
      <c r="DY236" s="299"/>
      <c r="DZ236" s="299"/>
      <c r="EA236" s="299"/>
      <c r="EB236" s="299"/>
      <c r="EC236" s="299"/>
      <c r="ED236" s="299"/>
      <c r="EE236" s="299"/>
      <c r="EF236" s="299"/>
      <c r="EG236" s="299"/>
      <c r="EH236" s="299"/>
      <c r="EI236" s="299"/>
      <c r="EJ236" s="299"/>
      <c r="EK236" s="299"/>
      <c r="EL236" s="299"/>
      <c r="EM236" s="299"/>
      <c r="EN236" s="299"/>
    </row>
    <row r="237" spans="12:144" x14ac:dyDescent="0.25">
      <c r="L237" s="299"/>
      <c r="M237" s="299"/>
      <c r="N237" s="299"/>
      <c r="O237" s="299"/>
      <c r="P237" s="299"/>
      <c r="Q237" s="299"/>
      <c r="R237" s="299"/>
      <c r="S237" s="299"/>
      <c r="T237" s="299"/>
      <c r="U237" s="299"/>
      <c r="V237" s="299"/>
      <c r="W237" s="299"/>
      <c r="X237" s="299"/>
      <c r="Y237" s="299"/>
      <c r="Z237" s="299"/>
      <c r="AA237" s="299"/>
      <c r="AB237" s="299"/>
      <c r="AC237" s="299"/>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299"/>
      <c r="AY237" s="299"/>
      <c r="AZ237" s="299"/>
      <c r="BA237" s="299"/>
      <c r="BB237" s="299"/>
      <c r="BC237" s="299"/>
      <c r="BD237" s="299"/>
      <c r="BE237" s="299"/>
      <c r="BF237" s="299"/>
      <c r="BG237" s="299"/>
      <c r="BH237" s="299"/>
      <c r="BI237" s="299"/>
      <c r="BJ237" s="299"/>
      <c r="BK237" s="299"/>
      <c r="BL237" s="299"/>
      <c r="BM237" s="299"/>
      <c r="BN237" s="299"/>
      <c r="BO237" s="299"/>
      <c r="BP237" s="299"/>
      <c r="BQ237" s="299"/>
      <c r="BR237" s="299"/>
      <c r="BS237" s="299"/>
      <c r="BT237" s="299"/>
      <c r="BU237" s="299"/>
      <c r="BV237" s="299"/>
      <c r="BW237" s="299"/>
      <c r="BX237" s="299"/>
      <c r="BY237" s="299"/>
      <c r="BZ237" s="299"/>
      <c r="CA237" s="299"/>
      <c r="CB237" s="299"/>
      <c r="CC237" s="299"/>
      <c r="CD237" s="299"/>
      <c r="CE237" s="299"/>
      <c r="CF237" s="299"/>
      <c r="CG237" s="299"/>
      <c r="CH237" s="299"/>
      <c r="CI237" s="299"/>
      <c r="CJ237" s="299"/>
      <c r="CK237" s="299"/>
      <c r="CL237" s="299"/>
      <c r="CM237" s="299"/>
      <c r="CN237" s="299"/>
      <c r="CO237" s="299"/>
      <c r="CP237" s="299"/>
      <c r="CQ237" s="299"/>
      <c r="CR237" s="299"/>
      <c r="CS237" s="299"/>
      <c r="CT237" s="299"/>
      <c r="CU237" s="299"/>
      <c r="CV237" s="299"/>
      <c r="CW237" s="299"/>
      <c r="CX237" s="299"/>
      <c r="CY237" s="299"/>
      <c r="CZ237" s="299"/>
      <c r="DA237" s="299"/>
      <c r="DB237" s="299"/>
      <c r="DC237" s="299"/>
      <c r="DD237" s="299"/>
      <c r="DE237" s="299"/>
      <c r="DF237" s="299"/>
      <c r="DG237" s="299"/>
      <c r="DH237" s="299"/>
      <c r="DI237" s="299"/>
      <c r="DJ237" s="299"/>
      <c r="DK237" s="299"/>
      <c r="DL237" s="299"/>
      <c r="DM237" s="299"/>
      <c r="DN237" s="299"/>
      <c r="DO237" s="299"/>
      <c r="DP237" s="299"/>
      <c r="DQ237" s="299"/>
      <c r="DR237" s="299"/>
      <c r="DS237" s="299"/>
      <c r="DT237" s="299"/>
      <c r="DU237" s="299"/>
      <c r="DV237" s="299"/>
      <c r="DW237" s="299"/>
      <c r="DX237" s="299"/>
      <c r="DY237" s="299"/>
      <c r="DZ237" s="299"/>
      <c r="EA237" s="299"/>
      <c r="EB237" s="299"/>
      <c r="EC237" s="299"/>
      <c r="ED237" s="299"/>
      <c r="EE237" s="299"/>
      <c r="EF237" s="299"/>
      <c r="EG237" s="299"/>
      <c r="EH237" s="299"/>
      <c r="EI237" s="299"/>
      <c r="EJ237" s="299"/>
      <c r="EK237" s="299"/>
      <c r="EL237" s="299"/>
      <c r="EM237" s="299"/>
      <c r="EN237" s="299"/>
    </row>
    <row r="238" spans="12:144" x14ac:dyDescent="0.25">
      <c r="L238" s="299"/>
      <c r="M238" s="299"/>
      <c r="N238" s="299"/>
      <c r="O238" s="299"/>
      <c r="P238" s="299"/>
      <c r="Q238" s="299"/>
      <c r="R238" s="299"/>
      <c r="S238" s="299"/>
      <c r="T238" s="299"/>
      <c r="U238" s="299"/>
      <c r="V238" s="299"/>
      <c r="W238" s="299"/>
      <c r="X238" s="299"/>
      <c r="Y238" s="299"/>
      <c r="Z238" s="299"/>
      <c r="AA238" s="299"/>
      <c r="AB238" s="299"/>
      <c r="AC238" s="299"/>
      <c r="AD238" s="299"/>
      <c r="AE238" s="299"/>
      <c r="AF238" s="299"/>
      <c r="AG238" s="299"/>
      <c r="AH238" s="299"/>
      <c r="AI238" s="299"/>
      <c r="AJ238" s="299"/>
      <c r="AK238" s="299"/>
      <c r="AL238" s="299"/>
      <c r="AM238" s="299"/>
      <c r="AN238" s="299"/>
      <c r="AO238" s="299"/>
      <c r="AP238" s="299"/>
      <c r="AQ238" s="299"/>
      <c r="AR238" s="299"/>
      <c r="AS238" s="299"/>
      <c r="AT238" s="299"/>
      <c r="AU238" s="299"/>
      <c r="AV238" s="299"/>
      <c r="AW238" s="299"/>
      <c r="AX238" s="299"/>
      <c r="AY238" s="299"/>
      <c r="AZ238" s="299"/>
      <c r="BA238" s="299"/>
      <c r="BB238" s="299"/>
      <c r="BC238" s="299"/>
      <c r="BD238" s="299"/>
      <c r="BE238" s="299"/>
      <c r="BF238" s="299"/>
      <c r="BG238" s="299"/>
      <c r="BH238" s="299"/>
      <c r="BI238" s="299"/>
      <c r="BJ238" s="299"/>
      <c r="BK238" s="299"/>
      <c r="BL238" s="299"/>
      <c r="BM238" s="299"/>
      <c r="BN238" s="299"/>
      <c r="BO238" s="299"/>
      <c r="BP238" s="299"/>
      <c r="BQ238" s="299"/>
      <c r="BR238" s="299"/>
      <c r="BS238" s="299"/>
      <c r="BT238" s="299"/>
      <c r="BU238" s="299"/>
      <c r="BV238" s="299"/>
      <c r="BW238" s="299"/>
      <c r="BX238" s="299"/>
      <c r="BY238" s="299"/>
      <c r="BZ238" s="299"/>
      <c r="CA238" s="299"/>
      <c r="CB238" s="299"/>
      <c r="CC238" s="299"/>
      <c r="CD238" s="299"/>
      <c r="CE238" s="299"/>
      <c r="CF238" s="299"/>
      <c r="CG238" s="299"/>
      <c r="CH238" s="299"/>
      <c r="CI238" s="299"/>
      <c r="CJ238" s="299"/>
      <c r="CK238" s="299"/>
      <c r="CL238" s="299"/>
      <c r="CM238" s="299"/>
      <c r="CN238" s="299"/>
      <c r="CO238" s="299"/>
      <c r="CP238" s="299"/>
      <c r="CQ238" s="299"/>
      <c r="CR238" s="299"/>
      <c r="CS238" s="299"/>
      <c r="CT238" s="299"/>
      <c r="CU238" s="299"/>
      <c r="CV238" s="299"/>
      <c r="CW238" s="299"/>
      <c r="CX238" s="299"/>
      <c r="CY238" s="299"/>
      <c r="CZ238" s="299"/>
      <c r="DA238" s="299"/>
      <c r="DB238" s="299"/>
      <c r="DC238" s="299"/>
      <c r="DD238" s="299"/>
      <c r="DE238" s="299"/>
      <c r="DF238" s="299"/>
      <c r="DG238" s="299"/>
      <c r="DH238" s="299"/>
      <c r="DI238" s="299"/>
      <c r="DJ238" s="299"/>
      <c r="DK238" s="299"/>
      <c r="DL238" s="299"/>
      <c r="DM238" s="299"/>
      <c r="DN238" s="299"/>
      <c r="DO238" s="299"/>
      <c r="DP238" s="299"/>
      <c r="DQ238" s="299"/>
      <c r="DR238" s="299"/>
      <c r="DS238" s="299"/>
      <c r="DT238" s="299"/>
      <c r="DU238" s="299"/>
      <c r="DV238" s="299"/>
      <c r="DW238" s="299"/>
      <c r="DX238" s="299"/>
      <c r="DY238" s="299"/>
      <c r="DZ238" s="299"/>
      <c r="EA238" s="299"/>
      <c r="EB238" s="299"/>
      <c r="EC238" s="299"/>
      <c r="ED238" s="299"/>
      <c r="EE238" s="299"/>
      <c r="EF238" s="299"/>
      <c r="EG238" s="299"/>
      <c r="EH238" s="299"/>
      <c r="EI238" s="299"/>
      <c r="EJ238" s="299"/>
      <c r="EK238" s="299"/>
      <c r="EL238" s="299"/>
      <c r="EM238" s="299"/>
      <c r="EN238" s="299"/>
    </row>
    <row r="239" spans="12:144" x14ac:dyDescent="0.25">
      <c r="L239" s="299"/>
      <c r="M239" s="299"/>
      <c r="N239" s="299"/>
      <c r="O239" s="299"/>
      <c r="P239" s="299"/>
      <c r="Q239" s="299"/>
      <c r="R239" s="299"/>
      <c r="S239" s="299"/>
      <c r="T239" s="299"/>
      <c r="U239" s="299"/>
      <c r="V239" s="299"/>
      <c r="W239" s="299"/>
      <c r="X239" s="299"/>
      <c r="Y239" s="299"/>
      <c r="Z239" s="299"/>
      <c r="AA239" s="299"/>
      <c r="AB239" s="299"/>
      <c r="AC239" s="299"/>
      <c r="AD239" s="299"/>
      <c r="AE239" s="299"/>
      <c r="AF239" s="299"/>
      <c r="AG239" s="299"/>
      <c r="AH239" s="299"/>
      <c r="AI239" s="299"/>
      <c r="AJ239" s="299"/>
      <c r="AK239" s="299"/>
      <c r="AL239" s="299"/>
      <c r="AM239" s="299"/>
      <c r="AN239" s="299"/>
      <c r="AO239" s="299"/>
      <c r="AP239" s="299"/>
      <c r="AQ239" s="299"/>
      <c r="AR239" s="299"/>
      <c r="AS239" s="299"/>
      <c r="AT239" s="299"/>
      <c r="AU239" s="299"/>
      <c r="AV239" s="299"/>
      <c r="AW239" s="299"/>
      <c r="AX239" s="299"/>
      <c r="AY239" s="299"/>
      <c r="AZ239" s="299"/>
      <c r="BA239" s="299"/>
      <c r="BB239" s="299"/>
      <c r="BC239" s="299"/>
      <c r="BD239" s="299"/>
      <c r="BE239" s="299"/>
      <c r="BF239" s="299"/>
      <c r="BG239" s="299"/>
      <c r="BH239" s="299"/>
      <c r="BI239" s="299"/>
      <c r="BJ239" s="299"/>
      <c r="BK239" s="299"/>
      <c r="BL239" s="299"/>
      <c r="BM239" s="299"/>
      <c r="BN239" s="299"/>
      <c r="BO239" s="299"/>
      <c r="BP239" s="299"/>
      <c r="BQ239" s="299"/>
      <c r="BR239" s="299"/>
      <c r="BS239" s="299"/>
      <c r="BT239" s="299"/>
      <c r="BU239" s="299"/>
      <c r="BV239" s="299"/>
      <c r="BW239" s="299"/>
      <c r="BX239" s="299"/>
      <c r="BY239" s="299"/>
      <c r="BZ239" s="299"/>
      <c r="CA239" s="299"/>
      <c r="CB239" s="299"/>
      <c r="CC239" s="299"/>
      <c r="CD239" s="299"/>
      <c r="CE239" s="299"/>
      <c r="CF239" s="299"/>
      <c r="CG239" s="299"/>
      <c r="CH239" s="299"/>
      <c r="CI239" s="299"/>
      <c r="CJ239" s="299"/>
      <c r="CK239" s="299"/>
      <c r="CL239" s="299"/>
      <c r="CM239" s="299"/>
      <c r="CN239" s="299"/>
      <c r="CO239" s="299"/>
      <c r="CP239" s="299"/>
      <c r="CQ239" s="299"/>
      <c r="CR239" s="299"/>
      <c r="CS239" s="299"/>
      <c r="CT239" s="299"/>
      <c r="CU239" s="299"/>
      <c r="CV239" s="299"/>
      <c r="CW239" s="299"/>
      <c r="CX239" s="299"/>
      <c r="CY239" s="299"/>
      <c r="CZ239" s="299"/>
      <c r="DA239" s="299"/>
      <c r="DB239" s="299"/>
      <c r="DC239" s="299"/>
      <c r="DD239" s="299"/>
      <c r="DE239" s="299"/>
      <c r="DF239" s="299"/>
      <c r="DG239" s="299"/>
      <c r="DH239" s="299"/>
      <c r="DI239" s="299"/>
      <c r="DJ239" s="299"/>
      <c r="DK239" s="299"/>
      <c r="DL239" s="299"/>
      <c r="DM239" s="299"/>
      <c r="DN239" s="299"/>
      <c r="DO239" s="299"/>
      <c r="DP239" s="299"/>
      <c r="DQ239" s="299"/>
      <c r="DR239" s="299"/>
      <c r="DS239" s="299"/>
      <c r="DT239" s="299"/>
      <c r="DU239" s="299"/>
      <c r="DV239" s="299"/>
      <c r="DW239" s="299"/>
      <c r="DX239" s="299"/>
      <c r="DY239" s="299"/>
      <c r="DZ239" s="299"/>
      <c r="EA239" s="299"/>
      <c r="EB239" s="299"/>
      <c r="EC239" s="299"/>
      <c r="ED239" s="299"/>
      <c r="EE239" s="299"/>
      <c r="EF239" s="299"/>
      <c r="EG239" s="299"/>
      <c r="EH239" s="299"/>
      <c r="EI239" s="299"/>
      <c r="EJ239" s="299"/>
      <c r="EK239" s="299"/>
      <c r="EL239" s="299"/>
      <c r="EM239" s="299"/>
      <c r="EN239" s="299"/>
    </row>
    <row r="240" spans="12:144" x14ac:dyDescent="0.25">
      <c r="L240" s="299"/>
      <c r="M240" s="299"/>
      <c r="N240" s="299"/>
      <c r="O240" s="299"/>
      <c r="P240" s="299"/>
      <c r="Q240" s="299"/>
      <c r="R240" s="299"/>
      <c r="S240" s="299"/>
      <c r="T240" s="299"/>
      <c r="U240" s="299"/>
      <c r="V240" s="299"/>
      <c r="W240" s="299"/>
      <c r="X240" s="299"/>
      <c r="Y240" s="299"/>
      <c r="Z240" s="299"/>
      <c r="AA240" s="299"/>
      <c r="AB240" s="299"/>
      <c r="AC240" s="299"/>
      <c r="AD240" s="299"/>
      <c r="AE240" s="299"/>
      <c r="AF240" s="299"/>
      <c r="AG240" s="299"/>
      <c r="AH240" s="299"/>
      <c r="AI240" s="299"/>
      <c r="AJ240" s="299"/>
      <c r="AK240" s="299"/>
      <c r="AL240" s="299"/>
      <c r="AM240" s="299"/>
      <c r="AN240" s="299"/>
      <c r="AO240" s="299"/>
      <c r="AP240" s="299"/>
      <c r="AQ240" s="299"/>
      <c r="AR240" s="299"/>
      <c r="AS240" s="299"/>
      <c r="AT240" s="299"/>
      <c r="AU240" s="299"/>
      <c r="AV240" s="299"/>
      <c r="AW240" s="299"/>
      <c r="AX240" s="299"/>
      <c r="AY240" s="299"/>
      <c r="AZ240" s="299"/>
      <c r="BA240" s="299"/>
      <c r="BB240" s="299"/>
      <c r="BC240" s="299"/>
      <c r="BD240" s="299"/>
      <c r="BE240" s="299"/>
      <c r="BF240" s="299"/>
      <c r="BG240" s="299"/>
      <c r="BH240" s="299"/>
      <c r="BI240" s="299"/>
      <c r="BJ240" s="299"/>
      <c r="BK240" s="299"/>
      <c r="BL240" s="299"/>
      <c r="BM240" s="299"/>
      <c r="BN240" s="299"/>
      <c r="BO240" s="299"/>
      <c r="BP240" s="299"/>
      <c r="BQ240" s="299"/>
      <c r="BR240" s="299"/>
      <c r="BS240" s="299"/>
      <c r="BT240" s="299"/>
      <c r="BU240" s="299"/>
      <c r="BV240" s="299"/>
      <c r="BW240" s="299"/>
      <c r="BX240" s="299"/>
      <c r="BY240" s="299"/>
      <c r="BZ240" s="299"/>
      <c r="CA240" s="299"/>
      <c r="CB240" s="299"/>
      <c r="CC240" s="299"/>
      <c r="CD240" s="299"/>
      <c r="CE240" s="299"/>
      <c r="CF240" s="299"/>
      <c r="CG240" s="299"/>
      <c r="CH240" s="299"/>
      <c r="CI240" s="299"/>
      <c r="CJ240" s="299"/>
      <c r="CK240" s="299"/>
      <c r="CL240" s="299"/>
      <c r="CM240" s="299"/>
      <c r="CN240" s="299"/>
      <c r="CO240" s="299"/>
      <c r="CP240" s="299"/>
      <c r="CQ240" s="299"/>
      <c r="CR240" s="299"/>
      <c r="CS240" s="299"/>
      <c r="CT240" s="299"/>
      <c r="CU240" s="299"/>
      <c r="CV240" s="299"/>
      <c r="CW240" s="299"/>
      <c r="CX240" s="299"/>
      <c r="CY240" s="299"/>
      <c r="CZ240" s="299"/>
      <c r="DA240" s="299"/>
      <c r="DB240" s="299"/>
      <c r="DC240" s="299"/>
      <c r="DD240" s="299"/>
      <c r="DE240" s="299"/>
      <c r="DF240" s="299"/>
      <c r="DG240" s="299"/>
      <c r="DH240" s="299"/>
      <c r="DI240" s="299"/>
      <c r="DJ240" s="299"/>
      <c r="DK240" s="299"/>
      <c r="DL240" s="299"/>
      <c r="DM240" s="299"/>
      <c r="DN240" s="299"/>
      <c r="DO240" s="299"/>
      <c r="DP240" s="299"/>
      <c r="DQ240" s="299"/>
      <c r="DR240" s="299"/>
      <c r="DS240" s="299"/>
      <c r="DT240" s="299"/>
      <c r="DU240" s="299"/>
      <c r="DV240" s="299"/>
      <c r="DW240" s="299"/>
      <c r="DX240" s="299"/>
      <c r="DY240" s="299"/>
      <c r="DZ240" s="299"/>
      <c r="EA240" s="299"/>
      <c r="EB240" s="299"/>
      <c r="EC240" s="299"/>
      <c r="ED240" s="299"/>
      <c r="EE240" s="299"/>
      <c r="EF240" s="299"/>
      <c r="EG240" s="299"/>
      <c r="EH240" s="299"/>
      <c r="EI240" s="299"/>
      <c r="EJ240" s="299"/>
      <c r="EK240" s="299"/>
      <c r="EL240" s="299"/>
      <c r="EM240" s="299"/>
      <c r="EN240" s="299"/>
    </row>
    <row r="241" spans="12:144" x14ac:dyDescent="0.25">
      <c r="L241" s="299"/>
      <c r="M241" s="299"/>
      <c r="N241" s="299"/>
      <c r="O241" s="299"/>
      <c r="P241" s="299"/>
      <c r="Q241" s="299"/>
      <c r="R241" s="299"/>
      <c r="S241" s="299"/>
      <c r="T241" s="299"/>
      <c r="U241" s="299"/>
      <c r="V241" s="299"/>
      <c r="W241" s="299"/>
      <c r="X241" s="299"/>
      <c r="Y241" s="299"/>
      <c r="Z241" s="299"/>
      <c r="AA241" s="299"/>
      <c r="AB241" s="299"/>
      <c r="AC241" s="299"/>
      <c r="AD241" s="299"/>
      <c r="AE241" s="299"/>
      <c r="AF241" s="299"/>
      <c r="AG241" s="299"/>
      <c r="AH241" s="299"/>
      <c r="AI241" s="299"/>
      <c r="AJ241" s="299"/>
      <c r="AK241" s="299"/>
      <c r="AL241" s="299"/>
      <c r="AM241" s="299"/>
      <c r="AN241" s="299"/>
      <c r="AO241" s="299"/>
      <c r="AP241" s="299"/>
      <c r="AQ241" s="299"/>
      <c r="AR241" s="299"/>
      <c r="AS241" s="299"/>
      <c r="AT241" s="299"/>
      <c r="AU241" s="299"/>
      <c r="AV241" s="299"/>
      <c r="AW241" s="299"/>
      <c r="AX241" s="299"/>
      <c r="AY241" s="299"/>
      <c r="AZ241" s="299"/>
      <c r="BA241" s="299"/>
      <c r="BB241" s="299"/>
      <c r="BC241" s="299"/>
      <c r="BD241" s="299"/>
      <c r="BE241" s="299"/>
      <c r="BF241" s="299"/>
      <c r="BG241" s="299"/>
      <c r="BH241" s="299"/>
      <c r="BI241" s="299"/>
      <c r="BJ241" s="299"/>
      <c r="BK241" s="299"/>
      <c r="BL241" s="299"/>
      <c r="BM241" s="299"/>
      <c r="BN241" s="299"/>
      <c r="BO241" s="299"/>
      <c r="BP241" s="299"/>
      <c r="BQ241" s="299"/>
      <c r="BR241" s="299"/>
      <c r="BS241" s="299"/>
      <c r="BT241" s="299"/>
      <c r="BU241" s="299"/>
      <c r="BV241" s="299"/>
      <c r="BW241" s="299"/>
      <c r="BX241" s="299"/>
      <c r="BY241" s="299"/>
      <c r="BZ241" s="299"/>
      <c r="CA241" s="299"/>
      <c r="CB241" s="299"/>
      <c r="CC241" s="299"/>
      <c r="CD241" s="299"/>
      <c r="CE241" s="299"/>
      <c r="CF241" s="299"/>
      <c r="CG241" s="299"/>
      <c r="CH241" s="299"/>
      <c r="CI241" s="299"/>
      <c r="CJ241" s="299"/>
      <c r="CK241" s="299"/>
      <c r="CL241" s="299"/>
      <c r="CM241" s="299"/>
      <c r="CN241" s="299"/>
      <c r="CO241" s="299"/>
      <c r="CP241" s="299"/>
      <c r="CQ241" s="299"/>
      <c r="CR241" s="299"/>
      <c r="CS241" s="299"/>
      <c r="CT241" s="299"/>
      <c r="CU241" s="299"/>
      <c r="CV241" s="299"/>
      <c r="CW241" s="299"/>
      <c r="CX241" s="299"/>
      <c r="CY241" s="299"/>
      <c r="CZ241" s="299"/>
      <c r="DA241" s="299"/>
      <c r="DB241" s="299"/>
      <c r="DC241" s="299"/>
      <c r="DD241" s="299"/>
      <c r="DE241" s="299"/>
      <c r="DF241" s="299"/>
      <c r="DG241" s="299"/>
      <c r="DH241" s="299"/>
      <c r="DI241" s="299"/>
      <c r="DJ241" s="299"/>
      <c r="DK241" s="299"/>
      <c r="DL241" s="299"/>
      <c r="DM241" s="299"/>
      <c r="DN241" s="299"/>
      <c r="DO241" s="299"/>
      <c r="DP241" s="299"/>
      <c r="DQ241" s="299"/>
      <c r="DR241" s="299"/>
      <c r="DS241" s="299"/>
      <c r="DT241" s="299"/>
      <c r="DU241" s="299"/>
      <c r="DV241" s="299"/>
      <c r="DW241" s="299"/>
      <c r="DX241" s="299"/>
      <c r="DY241" s="299"/>
      <c r="DZ241" s="299"/>
      <c r="EA241" s="299"/>
      <c r="EB241" s="299"/>
      <c r="EC241" s="299"/>
      <c r="ED241" s="299"/>
      <c r="EE241" s="299"/>
      <c r="EF241" s="299"/>
      <c r="EG241" s="299"/>
      <c r="EH241" s="299"/>
      <c r="EI241" s="299"/>
      <c r="EJ241" s="299"/>
      <c r="EK241" s="299"/>
      <c r="EL241" s="299"/>
      <c r="EM241" s="299"/>
      <c r="EN241" s="299"/>
    </row>
    <row r="242" spans="12:144" x14ac:dyDescent="0.25">
      <c r="L242" s="299"/>
      <c r="M242" s="299"/>
      <c r="N242" s="299"/>
      <c r="O242" s="299"/>
      <c r="P242" s="299"/>
      <c r="Q242" s="299"/>
      <c r="R242" s="299"/>
      <c r="S242" s="299"/>
      <c r="T242" s="299"/>
      <c r="U242" s="299"/>
      <c r="V242" s="299"/>
      <c r="W242" s="299"/>
      <c r="X242" s="299"/>
      <c r="Y242" s="299"/>
      <c r="Z242" s="299"/>
      <c r="AA242" s="299"/>
      <c r="AB242" s="299"/>
      <c r="AC242" s="299"/>
      <c r="AD242" s="299"/>
      <c r="AE242" s="299"/>
      <c r="AF242" s="299"/>
      <c r="AG242" s="299"/>
      <c r="AH242" s="299"/>
      <c r="AI242" s="299"/>
      <c r="AJ242" s="299"/>
      <c r="AK242" s="299"/>
      <c r="AL242" s="299"/>
      <c r="AM242" s="299"/>
      <c r="AN242" s="299"/>
      <c r="AO242" s="299"/>
      <c r="AP242" s="299"/>
      <c r="AQ242" s="299"/>
      <c r="AR242" s="299"/>
      <c r="AS242" s="299"/>
      <c r="AT242" s="299"/>
      <c r="AU242" s="299"/>
      <c r="AV242" s="299"/>
      <c r="AW242" s="299"/>
      <c r="AX242" s="299"/>
      <c r="AY242" s="299"/>
      <c r="AZ242" s="299"/>
      <c r="BA242" s="299"/>
      <c r="BB242" s="299"/>
      <c r="BC242" s="299"/>
      <c r="BD242" s="299"/>
      <c r="BE242" s="299"/>
      <c r="BF242" s="299"/>
      <c r="BG242" s="299"/>
      <c r="BH242" s="299"/>
      <c r="BI242" s="299"/>
      <c r="BJ242" s="299"/>
      <c r="BK242" s="299"/>
      <c r="BL242" s="299"/>
      <c r="BM242" s="299"/>
      <c r="BN242" s="299"/>
      <c r="BO242" s="299"/>
      <c r="BP242" s="299"/>
      <c r="BQ242" s="299"/>
      <c r="BR242" s="299"/>
      <c r="BS242" s="299"/>
      <c r="BT242" s="299"/>
      <c r="BU242" s="299"/>
      <c r="BV242" s="299"/>
      <c r="BW242" s="299"/>
      <c r="BX242" s="299"/>
      <c r="BY242" s="299"/>
      <c r="BZ242" s="299"/>
      <c r="CA242" s="299"/>
      <c r="CB242" s="299"/>
      <c r="CC242" s="299"/>
      <c r="CD242" s="299"/>
      <c r="CE242" s="299"/>
      <c r="CF242" s="299"/>
      <c r="CG242" s="299"/>
      <c r="CH242" s="299"/>
      <c r="CI242" s="299"/>
      <c r="CJ242" s="299"/>
      <c r="CK242" s="299"/>
      <c r="CL242" s="299"/>
      <c r="CM242" s="299"/>
      <c r="CN242" s="299"/>
      <c r="CO242" s="299"/>
      <c r="CP242" s="299"/>
      <c r="CQ242" s="299"/>
      <c r="CR242" s="299"/>
      <c r="CS242" s="299"/>
      <c r="CT242" s="299"/>
      <c r="CU242" s="299"/>
      <c r="CV242" s="299"/>
      <c r="CW242" s="299"/>
      <c r="CX242" s="299"/>
      <c r="CY242" s="299"/>
      <c r="CZ242" s="299"/>
      <c r="DA242" s="299"/>
      <c r="DB242" s="299"/>
      <c r="DC242" s="299"/>
      <c r="DD242" s="299"/>
      <c r="DE242" s="299"/>
      <c r="DF242" s="299"/>
      <c r="DG242" s="299"/>
      <c r="DH242" s="299"/>
      <c r="DI242" s="299"/>
      <c r="DJ242" s="299"/>
      <c r="DK242" s="299"/>
      <c r="DL242" s="299"/>
      <c r="DM242" s="299"/>
      <c r="DN242" s="299"/>
      <c r="DO242" s="299"/>
      <c r="DP242" s="299"/>
      <c r="DQ242" s="299"/>
      <c r="DR242" s="299"/>
      <c r="DS242" s="299"/>
      <c r="DT242" s="299"/>
      <c r="DU242" s="299"/>
      <c r="DV242" s="299"/>
      <c r="DW242" s="299"/>
      <c r="DX242" s="299"/>
      <c r="DY242" s="299"/>
      <c r="DZ242" s="299"/>
      <c r="EA242" s="299"/>
      <c r="EB242" s="299"/>
      <c r="EC242" s="299"/>
      <c r="ED242" s="299"/>
      <c r="EE242" s="299"/>
      <c r="EF242" s="299"/>
      <c r="EG242" s="299"/>
      <c r="EH242" s="299"/>
      <c r="EI242" s="299"/>
      <c r="EJ242" s="299"/>
      <c r="EK242" s="299"/>
      <c r="EL242" s="299"/>
      <c r="EM242" s="299"/>
      <c r="EN242" s="299"/>
    </row>
    <row r="243" spans="12:144" x14ac:dyDescent="0.25">
      <c r="L243" s="299"/>
      <c r="M243" s="299"/>
      <c r="N243" s="299"/>
      <c r="O243" s="299"/>
      <c r="P243" s="299"/>
      <c r="Q243" s="299"/>
      <c r="R243" s="299"/>
      <c r="S243" s="299"/>
      <c r="T243" s="299"/>
      <c r="U243" s="299"/>
      <c r="V243" s="299"/>
      <c r="W243" s="299"/>
      <c r="X243" s="299"/>
      <c r="Y243" s="299"/>
      <c r="Z243" s="299"/>
      <c r="AA243" s="299"/>
      <c r="AB243" s="299"/>
      <c r="AC243" s="299"/>
      <c r="AD243" s="299"/>
      <c r="AE243" s="299"/>
      <c r="AF243" s="299"/>
      <c r="AG243" s="299"/>
      <c r="AH243" s="299"/>
      <c r="AI243" s="299"/>
      <c r="AJ243" s="299"/>
      <c r="AK243" s="299"/>
      <c r="AL243" s="299"/>
      <c r="AM243" s="299"/>
      <c r="AN243" s="299"/>
      <c r="AO243" s="299"/>
      <c r="AP243" s="299"/>
      <c r="AQ243" s="299"/>
      <c r="AR243" s="299"/>
      <c r="AS243" s="299"/>
      <c r="AT243" s="299"/>
      <c r="AU243" s="299"/>
      <c r="AV243" s="299"/>
      <c r="AW243" s="299"/>
      <c r="AX243" s="299"/>
      <c r="AY243" s="299"/>
      <c r="AZ243" s="299"/>
      <c r="BA243" s="299"/>
      <c r="BB243" s="299"/>
      <c r="BC243" s="299"/>
      <c r="BD243" s="299"/>
      <c r="BE243" s="299"/>
      <c r="BF243" s="299"/>
      <c r="BG243" s="299"/>
      <c r="BH243" s="299"/>
      <c r="BI243" s="299"/>
      <c r="BJ243" s="299"/>
      <c r="BK243" s="299"/>
      <c r="BL243" s="299"/>
      <c r="BM243" s="299"/>
      <c r="BN243" s="299"/>
      <c r="BO243" s="299"/>
      <c r="BP243" s="299"/>
      <c r="BQ243" s="299"/>
      <c r="BR243" s="299"/>
      <c r="BS243" s="299"/>
      <c r="BT243" s="299"/>
      <c r="BU243" s="299"/>
      <c r="BV243" s="299"/>
      <c r="BW243" s="299"/>
      <c r="BX243" s="299"/>
      <c r="BY243" s="299"/>
      <c r="BZ243" s="299"/>
      <c r="CA243" s="299"/>
      <c r="CB243" s="299"/>
      <c r="CC243" s="299"/>
      <c r="CD243" s="299"/>
      <c r="CE243" s="299"/>
      <c r="CF243" s="299"/>
      <c r="CG243" s="299"/>
      <c r="CH243" s="299"/>
      <c r="CI243" s="299"/>
      <c r="CJ243" s="299"/>
      <c r="CK243" s="299"/>
      <c r="CL243" s="299"/>
      <c r="CM243" s="299"/>
      <c r="CN243" s="299"/>
      <c r="CO243" s="299"/>
      <c r="CP243" s="299"/>
      <c r="CQ243" s="299"/>
      <c r="CR243" s="299"/>
      <c r="CS243" s="299"/>
      <c r="CT243" s="299"/>
      <c r="CU243" s="299"/>
      <c r="CV243" s="299"/>
      <c r="CW243" s="299"/>
      <c r="CX243" s="299"/>
      <c r="CY243" s="299"/>
      <c r="CZ243" s="299"/>
      <c r="DA243" s="299"/>
      <c r="DB243" s="299"/>
      <c r="DC243" s="299"/>
      <c r="DD243" s="299"/>
      <c r="DE243" s="299"/>
      <c r="DF243" s="299"/>
      <c r="DG243" s="299"/>
      <c r="DH243" s="299"/>
      <c r="DI243" s="299"/>
      <c r="DJ243" s="299"/>
      <c r="DK243" s="299"/>
      <c r="DL243" s="299"/>
      <c r="DM243" s="299"/>
      <c r="DN243" s="299"/>
      <c r="DO243" s="299"/>
      <c r="DP243" s="299"/>
      <c r="DQ243" s="299"/>
      <c r="DR243" s="299"/>
      <c r="DS243" s="299"/>
      <c r="DT243" s="299"/>
      <c r="DU243" s="299"/>
      <c r="DV243" s="299"/>
      <c r="DW243" s="299"/>
      <c r="DX243" s="299"/>
      <c r="DY243" s="299"/>
      <c r="DZ243" s="299"/>
      <c r="EA243" s="299"/>
      <c r="EB243" s="299"/>
      <c r="EC243" s="299"/>
      <c r="ED243" s="299"/>
      <c r="EE243" s="299"/>
      <c r="EF243" s="299"/>
      <c r="EG243" s="299"/>
      <c r="EH243" s="299"/>
      <c r="EI243" s="299"/>
      <c r="EJ243" s="299"/>
      <c r="EK243" s="299"/>
      <c r="EL243" s="299"/>
      <c r="EM243" s="299"/>
      <c r="EN243" s="299"/>
    </row>
    <row r="244" spans="12:144" x14ac:dyDescent="0.25">
      <c r="L244" s="299"/>
      <c r="M244" s="299"/>
      <c r="N244" s="299"/>
      <c r="O244" s="299"/>
      <c r="P244" s="299"/>
      <c r="Q244" s="299"/>
      <c r="R244" s="299"/>
      <c r="S244" s="299"/>
      <c r="T244" s="299"/>
      <c r="U244" s="299"/>
      <c r="V244" s="299"/>
      <c r="W244" s="299"/>
      <c r="X244" s="299"/>
      <c r="Y244" s="299"/>
      <c r="Z244" s="299"/>
      <c r="AA244" s="299"/>
      <c r="AB244" s="299"/>
      <c r="AC244" s="299"/>
      <c r="AD244" s="299"/>
      <c r="AE244" s="299"/>
      <c r="AF244" s="299"/>
      <c r="AG244" s="299"/>
      <c r="AH244" s="299"/>
      <c r="AI244" s="299"/>
      <c r="AJ244" s="299"/>
      <c r="AK244" s="299"/>
      <c r="AL244" s="299"/>
      <c r="AM244" s="299"/>
      <c r="AN244" s="299"/>
      <c r="AO244" s="299"/>
      <c r="AP244" s="299"/>
      <c r="AQ244" s="299"/>
      <c r="AR244" s="299"/>
      <c r="AS244" s="299"/>
      <c r="AT244" s="299"/>
      <c r="AU244" s="299"/>
      <c r="AV244" s="299"/>
      <c r="AW244" s="299"/>
      <c r="AX244" s="299"/>
      <c r="AY244" s="299"/>
      <c r="AZ244" s="299"/>
      <c r="BA244" s="299"/>
      <c r="BB244" s="299"/>
      <c r="BC244" s="299"/>
      <c r="BD244" s="299"/>
      <c r="BE244" s="299"/>
      <c r="BF244" s="299"/>
      <c r="BG244" s="299"/>
      <c r="BH244" s="299"/>
      <c r="BI244" s="299"/>
      <c r="BJ244" s="299"/>
      <c r="BK244" s="299"/>
      <c r="BL244" s="299"/>
      <c r="BM244" s="299"/>
      <c r="BN244" s="299"/>
      <c r="BO244" s="299"/>
      <c r="BP244" s="299"/>
      <c r="BQ244" s="299"/>
      <c r="BR244" s="299"/>
      <c r="BS244" s="299"/>
      <c r="BT244" s="299"/>
      <c r="BU244" s="299"/>
      <c r="BV244" s="299"/>
      <c r="BW244" s="299"/>
      <c r="BX244" s="299"/>
      <c r="BY244" s="299"/>
      <c r="BZ244" s="299"/>
      <c r="CA244" s="299"/>
      <c r="CB244" s="299"/>
      <c r="CC244" s="299"/>
      <c r="CD244" s="299"/>
      <c r="CE244" s="299"/>
      <c r="CF244" s="299"/>
      <c r="CG244" s="299"/>
      <c r="CH244" s="299"/>
      <c r="CI244" s="299"/>
      <c r="CJ244" s="299"/>
      <c r="CK244" s="299"/>
      <c r="CL244" s="299"/>
      <c r="CM244" s="299"/>
      <c r="CN244" s="299"/>
      <c r="CO244" s="299"/>
      <c r="CP244" s="299"/>
      <c r="CQ244" s="299"/>
      <c r="CR244" s="299"/>
      <c r="CS244" s="299"/>
      <c r="CT244" s="299"/>
      <c r="CU244" s="299"/>
      <c r="CV244" s="299"/>
      <c r="CW244" s="299"/>
      <c r="CX244" s="299"/>
      <c r="CY244" s="299"/>
      <c r="CZ244" s="299"/>
      <c r="DA244" s="299"/>
      <c r="DB244" s="299"/>
      <c r="DC244" s="299"/>
      <c r="DD244" s="299"/>
      <c r="DE244" s="299"/>
      <c r="DF244" s="299"/>
      <c r="DG244" s="299"/>
      <c r="DH244" s="299"/>
      <c r="DI244" s="299"/>
      <c r="DJ244" s="299"/>
      <c r="DK244" s="299"/>
      <c r="DL244" s="299"/>
      <c r="DM244" s="299"/>
      <c r="DN244" s="299"/>
      <c r="DO244" s="299"/>
      <c r="DP244" s="299"/>
      <c r="DQ244" s="299"/>
      <c r="DR244" s="299"/>
      <c r="DS244" s="299"/>
      <c r="DT244" s="299"/>
      <c r="DU244" s="299"/>
      <c r="DV244" s="299"/>
      <c r="DW244" s="299"/>
      <c r="DX244" s="299"/>
      <c r="DY244" s="299"/>
      <c r="DZ244" s="299"/>
      <c r="EA244" s="299"/>
      <c r="EB244" s="299"/>
      <c r="EC244" s="299"/>
      <c r="ED244" s="299"/>
      <c r="EE244" s="299"/>
      <c r="EF244" s="299"/>
      <c r="EG244" s="299"/>
      <c r="EH244" s="299"/>
      <c r="EI244" s="299"/>
      <c r="EJ244" s="299"/>
      <c r="EK244" s="299"/>
      <c r="EL244" s="299"/>
      <c r="EM244" s="299"/>
      <c r="EN244" s="299"/>
    </row>
    <row r="245" spans="12:144" x14ac:dyDescent="0.25">
      <c r="L245" s="299"/>
      <c r="M245" s="299"/>
      <c r="N245" s="299"/>
      <c r="O245" s="299"/>
      <c r="P245" s="299"/>
      <c r="Q245" s="299"/>
      <c r="R245" s="299"/>
      <c r="S245" s="299"/>
      <c r="T245" s="299"/>
      <c r="U245" s="299"/>
      <c r="V245" s="299"/>
      <c r="W245" s="299"/>
      <c r="X245" s="299"/>
      <c r="Y245" s="299"/>
      <c r="Z245" s="299"/>
      <c r="AA245" s="299"/>
      <c r="AB245" s="299"/>
      <c r="AC245" s="299"/>
      <c r="AD245" s="299"/>
      <c r="AE245" s="299"/>
      <c r="AF245" s="299"/>
      <c r="AG245" s="299"/>
      <c r="AH245" s="299"/>
      <c r="AI245" s="299"/>
      <c r="AJ245" s="299"/>
      <c r="AK245" s="299"/>
      <c r="AL245" s="299"/>
      <c r="AM245" s="299"/>
      <c r="AN245" s="299"/>
      <c r="AO245" s="299"/>
      <c r="AP245" s="299"/>
      <c r="AQ245" s="299"/>
      <c r="AR245" s="299"/>
      <c r="AS245" s="299"/>
      <c r="AT245" s="299"/>
      <c r="AU245" s="299"/>
      <c r="AV245" s="299"/>
      <c r="AW245" s="299"/>
      <c r="AX245" s="299"/>
      <c r="AY245" s="299"/>
      <c r="AZ245" s="299"/>
      <c r="BA245" s="299"/>
      <c r="BB245" s="299"/>
      <c r="BC245" s="299"/>
      <c r="BD245" s="299"/>
      <c r="BE245" s="299"/>
      <c r="BF245" s="299"/>
      <c r="BG245" s="299"/>
      <c r="BH245" s="299"/>
      <c r="BI245" s="299"/>
      <c r="BJ245" s="299"/>
      <c r="BK245" s="299"/>
      <c r="BL245" s="299"/>
      <c r="BM245" s="299"/>
      <c r="BN245" s="299"/>
      <c r="BO245" s="299"/>
      <c r="BP245" s="299"/>
      <c r="BQ245" s="299"/>
      <c r="BR245" s="299"/>
      <c r="BS245" s="299"/>
      <c r="BT245" s="299"/>
      <c r="BU245" s="299"/>
      <c r="BV245" s="299"/>
      <c r="BW245" s="299"/>
      <c r="BX245" s="299"/>
      <c r="BY245" s="299"/>
      <c r="BZ245" s="299"/>
      <c r="CA245" s="299"/>
      <c r="CB245" s="299"/>
      <c r="CC245" s="299"/>
      <c r="CD245" s="299"/>
      <c r="CE245" s="299"/>
      <c r="CF245" s="299"/>
      <c r="CG245" s="299"/>
      <c r="CH245" s="299"/>
      <c r="CI245" s="299"/>
      <c r="CJ245" s="299"/>
      <c r="CK245" s="299"/>
      <c r="CL245" s="299"/>
      <c r="CM245" s="299"/>
      <c r="CN245" s="299"/>
      <c r="CO245" s="299"/>
      <c r="CP245" s="299"/>
      <c r="CQ245" s="299"/>
      <c r="CR245" s="299"/>
      <c r="CS245" s="299"/>
      <c r="CT245" s="299"/>
      <c r="CU245" s="299"/>
      <c r="CV245" s="299"/>
      <c r="CW245" s="299"/>
      <c r="CX245" s="299"/>
      <c r="CY245" s="299"/>
      <c r="CZ245" s="299"/>
      <c r="DA245" s="299"/>
      <c r="DB245" s="299"/>
      <c r="DC245" s="299"/>
      <c r="DD245" s="299"/>
      <c r="DE245" s="299"/>
      <c r="DF245" s="299"/>
      <c r="DG245" s="299"/>
      <c r="DH245" s="299"/>
      <c r="DI245" s="299"/>
      <c r="DJ245" s="299"/>
      <c r="DK245" s="299"/>
      <c r="DL245" s="299"/>
      <c r="DM245" s="299"/>
      <c r="DN245" s="299"/>
      <c r="DO245" s="299"/>
      <c r="DP245" s="299"/>
      <c r="DQ245" s="299"/>
      <c r="DR245" s="299"/>
      <c r="DS245" s="299"/>
      <c r="DT245" s="299"/>
      <c r="DU245" s="299"/>
      <c r="DV245" s="299"/>
      <c r="DW245" s="299"/>
      <c r="DX245" s="299"/>
      <c r="DY245" s="299"/>
      <c r="DZ245" s="299"/>
      <c r="EA245" s="299"/>
      <c r="EB245" s="299"/>
      <c r="EC245" s="299"/>
      <c r="ED245" s="299"/>
      <c r="EE245" s="299"/>
      <c r="EF245" s="299"/>
      <c r="EG245" s="299"/>
      <c r="EH245" s="299"/>
      <c r="EI245" s="299"/>
      <c r="EJ245" s="299"/>
      <c r="EK245" s="299"/>
      <c r="EL245" s="299"/>
      <c r="EM245" s="299"/>
      <c r="EN245" s="299"/>
    </row>
    <row r="246" spans="12:144" x14ac:dyDescent="0.25">
      <c r="L246" s="299"/>
      <c r="M246" s="299"/>
      <c r="N246" s="299"/>
      <c r="O246" s="299"/>
      <c r="P246" s="299"/>
      <c r="Q246" s="299"/>
      <c r="R246" s="299"/>
      <c r="S246" s="299"/>
      <c r="T246" s="299"/>
      <c r="U246" s="299"/>
      <c r="V246" s="299"/>
      <c r="W246" s="299"/>
      <c r="X246" s="299"/>
      <c r="Y246" s="299"/>
      <c r="Z246" s="299"/>
      <c r="AA246" s="299"/>
      <c r="AB246" s="299"/>
      <c r="AC246" s="299"/>
      <c r="AD246" s="299"/>
      <c r="AE246" s="299"/>
      <c r="AF246" s="299"/>
      <c r="AG246" s="299"/>
      <c r="AH246" s="299"/>
      <c r="AI246" s="299"/>
      <c r="AJ246" s="299"/>
      <c r="AK246" s="299"/>
      <c r="AL246" s="299"/>
      <c r="AM246" s="299"/>
      <c r="AN246" s="299"/>
      <c r="AO246" s="299"/>
      <c r="AP246" s="299"/>
      <c r="AQ246" s="299"/>
      <c r="AR246" s="299"/>
      <c r="AS246" s="299"/>
      <c r="AT246" s="299"/>
      <c r="AU246" s="299"/>
      <c r="AV246" s="299"/>
      <c r="AW246" s="299"/>
      <c r="AX246" s="299"/>
      <c r="AY246" s="299"/>
      <c r="AZ246" s="299"/>
      <c r="BA246" s="299"/>
      <c r="BB246" s="299"/>
      <c r="BC246" s="299"/>
      <c r="BD246" s="299"/>
      <c r="BE246" s="299"/>
      <c r="BF246" s="299"/>
      <c r="BG246" s="299"/>
      <c r="BH246" s="299"/>
      <c r="BI246" s="299"/>
      <c r="BJ246" s="299"/>
      <c r="BK246" s="299"/>
      <c r="BL246" s="299"/>
      <c r="BM246" s="299"/>
      <c r="BN246" s="299"/>
      <c r="BO246" s="299"/>
      <c r="BP246" s="299"/>
      <c r="BQ246" s="299"/>
      <c r="BR246" s="299"/>
      <c r="BS246" s="299"/>
      <c r="BT246" s="299"/>
      <c r="BU246" s="299"/>
      <c r="BV246" s="299"/>
      <c r="BW246" s="299"/>
      <c r="BX246" s="299"/>
      <c r="BY246" s="299"/>
      <c r="BZ246" s="299"/>
      <c r="CA246" s="299"/>
      <c r="CB246" s="299"/>
      <c r="CC246" s="299"/>
      <c r="CD246" s="299"/>
      <c r="CE246" s="299"/>
      <c r="CF246" s="299"/>
      <c r="CG246" s="299"/>
      <c r="CH246" s="299"/>
      <c r="CI246" s="299"/>
      <c r="CJ246" s="299"/>
      <c r="CK246" s="299"/>
      <c r="CL246" s="299"/>
      <c r="CM246" s="299"/>
      <c r="CN246" s="299"/>
      <c r="CO246" s="299"/>
      <c r="CP246" s="299"/>
      <c r="CQ246" s="299"/>
      <c r="CR246" s="299"/>
      <c r="CS246" s="299"/>
      <c r="CT246" s="299"/>
      <c r="CU246" s="299"/>
      <c r="CV246" s="299"/>
      <c r="CW246" s="299"/>
      <c r="CX246" s="299"/>
      <c r="CY246" s="299"/>
      <c r="CZ246" s="299"/>
      <c r="DA246" s="299"/>
      <c r="DB246" s="299"/>
      <c r="DC246" s="299"/>
      <c r="DD246" s="299"/>
      <c r="DE246" s="299"/>
      <c r="DF246" s="299"/>
      <c r="DG246" s="299"/>
      <c r="DH246" s="299"/>
      <c r="DI246" s="299"/>
      <c r="DJ246" s="299"/>
      <c r="DK246" s="299"/>
      <c r="DL246" s="299"/>
      <c r="DM246" s="299"/>
      <c r="DN246" s="299"/>
      <c r="DO246" s="299"/>
      <c r="DP246" s="299"/>
      <c r="DQ246" s="299"/>
      <c r="DR246" s="299"/>
      <c r="DS246" s="299"/>
      <c r="DT246" s="299"/>
      <c r="DU246" s="299"/>
      <c r="DV246" s="299"/>
      <c r="DW246" s="299"/>
      <c r="DX246" s="299"/>
      <c r="DY246" s="299"/>
      <c r="DZ246" s="299"/>
      <c r="EA246" s="299"/>
      <c r="EB246" s="299"/>
      <c r="EC246" s="299"/>
      <c r="ED246" s="299"/>
      <c r="EE246" s="299"/>
      <c r="EF246" s="299"/>
      <c r="EG246" s="299"/>
      <c r="EH246" s="299"/>
      <c r="EI246" s="299"/>
      <c r="EJ246" s="299"/>
      <c r="EK246" s="299"/>
      <c r="EL246" s="299"/>
      <c r="EM246" s="299"/>
      <c r="EN246" s="299"/>
    </row>
    <row r="247" spans="12:144" x14ac:dyDescent="0.25">
      <c r="L247" s="299"/>
      <c r="M247" s="299"/>
      <c r="N247" s="299"/>
      <c r="O247" s="299"/>
      <c r="P247" s="299"/>
      <c r="Q247" s="299"/>
      <c r="R247" s="299"/>
      <c r="S247" s="299"/>
      <c r="T247" s="299"/>
      <c r="U247" s="299"/>
      <c r="V247" s="299"/>
      <c r="W247" s="299"/>
      <c r="X247" s="299"/>
      <c r="Y247" s="299"/>
      <c r="Z247" s="299"/>
      <c r="AA247" s="299"/>
      <c r="AB247" s="299"/>
      <c r="AC247" s="299"/>
      <c r="AD247" s="299"/>
      <c r="AE247" s="299"/>
      <c r="AF247" s="299"/>
      <c r="AG247" s="299"/>
      <c r="AH247" s="299"/>
      <c r="AI247" s="299"/>
      <c r="AJ247" s="299"/>
      <c r="AK247" s="299"/>
      <c r="AL247" s="299"/>
      <c r="AM247" s="299"/>
      <c r="AN247" s="299"/>
      <c r="AO247" s="299"/>
      <c r="AP247" s="299"/>
      <c r="AQ247" s="299"/>
      <c r="AR247" s="299"/>
      <c r="AS247" s="299"/>
      <c r="AT247" s="299"/>
      <c r="AU247" s="299"/>
      <c r="AV247" s="299"/>
      <c r="AW247" s="299"/>
      <c r="AX247" s="299"/>
      <c r="AY247" s="299"/>
      <c r="AZ247" s="299"/>
      <c r="BA247" s="299"/>
      <c r="BB247" s="299"/>
      <c r="BC247" s="299"/>
      <c r="BD247" s="299"/>
      <c r="BE247" s="299"/>
      <c r="BF247" s="299"/>
      <c r="BG247" s="299"/>
      <c r="BH247" s="299"/>
      <c r="BI247" s="299"/>
      <c r="BJ247" s="299"/>
      <c r="BK247" s="299"/>
      <c r="BL247" s="299"/>
      <c r="BM247" s="299"/>
      <c r="BN247" s="299"/>
      <c r="BO247" s="299"/>
      <c r="BP247" s="299"/>
      <c r="BQ247" s="299"/>
      <c r="BR247" s="299"/>
      <c r="BS247" s="299"/>
      <c r="BT247" s="299"/>
      <c r="BU247" s="299"/>
      <c r="BV247" s="299"/>
      <c r="BW247" s="299"/>
      <c r="BX247" s="299"/>
      <c r="BY247" s="299"/>
      <c r="BZ247" s="299"/>
      <c r="CA247" s="299"/>
      <c r="CB247" s="299"/>
      <c r="CC247" s="299"/>
      <c r="CD247" s="299"/>
      <c r="CE247" s="299"/>
      <c r="CF247" s="299"/>
      <c r="CG247" s="299"/>
      <c r="CH247" s="299"/>
      <c r="CI247" s="299"/>
      <c r="CJ247" s="299"/>
      <c r="CK247" s="299"/>
      <c r="CL247" s="299"/>
      <c r="CM247" s="299"/>
      <c r="CN247" s="299"/>
      <c r="CO247" s="299"/>
      <c r="CP247" s="299"/>
      <c r="CQ247" s="299"/>
      <c r="CR247" s="299"/>
      <c r="CS247" s="299"/>
      <c r="CT247" s="299"/>
      <c r="CU247" s="299"/>
      <c r="CV247" s="299"/>
      <c r="CW247" s="299"/>
      <c r="CX247" s="299"/>
      <c r="CY247" s="299"/>
      <c r="CZ247" s="299"/>
      <c r="DA247" s="299"/>
      <c r="DB247" s="299"/>
      <c r="DC247" s="299"/>
      <c r="DD247" s="299"/>
      <c r="DE247" s="299"/>
      <c r="DF247" s="299"/>
      <c r="DG247" s="299"/>
      <c r="DH247" s="299"/>
      <c r="DI247" s="299"/>
      <c r="DJ247" s="299"/>
      <c r="DK247" s="299"/>
      <c r="DL247" s="299"/>
      <c r="DM247" s="299"/>
      <c r="DN247" s="299"/>
      <c r="DO247" s="299"/>
      <c r="DP247" s="299"/>
      <c r="DQ247" s="299"/>
      <c r="DR247" s="299"/>
      <c r="DS247" s="299"/>
      <c r="DT247" s="299"/>
      <c r="DU247" s="299"/>
      <c r="DV247" s="299"/>
      <c r="DW247" s="299"/>
      <c r="DX247" s="299"/>
      <c r="DY247" s="299"/>
      <c r="DZ247" s="299"/>
      <c r="EA247" s="299"/>
      <c r="EB247" s="299"/>
      <c r="EC247" s="299"/>
      <c r="ED247" s="299"/>
      <c r="EE247" s="299"/>
      <c r="EF247" s="299"/>
      <c r="EG247" s="299"/>
      <c r="EH247" s="299"/>
      <c r="EI247" s="299"/>
      <c r="EJ247" s="299"/>
      <c r="EK247" s="299"/>
      <c r="EL247" s="299"/>
      <c r="EM247" s="299"/>
      <c r="EN247" s="299"/>
    </row>
    <row r="248" spans="12:144" x14ac:dyDescent="0.25">
      <c r="L248" s="299"/>
      <c r="M248" s="299"/>
      <c r="N248" s="299"/>
      <c r="O248" s="299"/>
      <c r="P248" s="299"/>
      <c r="Q248" s="299"/>
      <c r="R248" s="299"/>
      <c r="S248" s="299"/>
      <c r="T248" s="299"/>
      <c r="U248" s="299"/>
      <c r="V248" s="299"/>
      <c r="W248" s="299"/>
      <c r="X248" s="299"/>
      <c r="Y248" s="299"/>
      <c r="Z248" s="299"/>
      <c r="AA248" s="299"/>
      <c r="AB248" s="299"/>
      <c r="AC248" s="299"/>
      <c r="AD248" s="299"/>
      <c r="AE248" s="299"/>
      <c r="AF248" s="299"/>
      <c r="AG248" s="299"/>
      <c r="AH248" s="299"/>
      <c r="AI248" s="299"/>
      <c r="AJ248" s="299"/>
      <c r="AK248" s="299"/>
      <c r="AL248" s="299"/>
      <c r="AM248" s="299"/>
      <c r="AN248" s="299"/>
      <c r="AO248" s="299"/>
      <c r="AP248" s="299"/>
      <c r="AQ248" s="299"/>
      <c r="AR248" s="299"/>
      <c r="AS248" s="299"/>
      <c r="AT248" s="299"/>
      <c r="AU248" s="299"/>
      <c r="AV248" s="299"/>
      <c r="AW248" s="299"/>
      <c r="AX248" s="299"/>
      <c r="AY248" s="299"/>
      <c r="AZ248" s="299"/>
      <c r="BA248" s="299"/>
      <c r="BB248" s="299"/>
      <c r="BC248" s="299"/>
      <c r="BD248" s="299"/>
      <c r="BE248" s="299"/>
      <c r="BF248" s="299"/>
      <c r="BG248" s="299"/>
      <c r="BH248" s="299"/>
      <c r="BI248" s="299"/>
      <c r="BJ248" s="299"/>
      <c r="BK248" s="299"/>
      <c r="BL248" s="299"/>
      <c r="BM248" s="299"/>
      <c r="BN248" s="299"/>
      <c r="BO248" s="299"/>
      <c r="BP248" s="299"/>
      <c r="BQ248" s="299"/>
      <c r="BR248" s="299"/>
      <c r="BS248" s="299"/>
      <c r="BT248" s="299"/>
      <c r="BU248" s="299"/>
      <c r="BV248" s="299"/>
      <c r="BW248" s="299"/>
      <c r="BX248" s="299"/>
      <c r="BY248" s="299"/>
      <c r="BZ248" s="299"/>
      <c r="CA248" s="299"/>
      <c r="CB248" s="299"/>
      <c r="CC248" s="299"/>
      <c r="CD248" s="299"/>
      <c r="CE248" s="299"/>
      <c r="CF248" s="299"/>
      <c r="CG248" s="299"/>
      <c r="CH248" s="299"/>
      <c r="CI248" s="299"/>
      <c r="CJ248" s="299"/>
      <c r="CK248" s="299"/>
      <c r="CL248" s="299"/>
      <c r="CM248" s="299"/>
      <c r="CN248" s="299"/>
      <c r="CO248" s="299"/>
      <c r="CP248" s="299"/>
      <c r="CQ248" s="299"/>
      <c r="CR248" s="299"/>
      <c r="CS248" s="299"/>
      <c r="CT248" s="299"/>
      <c r="CU248" s="299"/>
      <c r="CV248" s="299"/>
      <c r="CW248" s="299"/>
      <c r="CX248" s="299"/>
      <c r="CY248" s="299"/>
      <c r="CZ248" s="299"/>
      <c r="DA248" s="299"/>
      <c r="DB248" s="299"/>
      <c r="DC248" s="299"/>
      <c r="DD248" s="299"/>
      <c r="DE248" s="299"/>
      <c r="DF248" s="299"/>
      <c r="DG248" s="299"/>
      <c r="DH248" s="299"/>
      <c r="DI248" s="299"/>
      <c r="DJ248" s="299"/>
      <c r="DK248" s="299"/>
      <c r="DL248" s="299"/>
      <c r="DM248" s="299"/>
      <c r="DN248" s="299"/>
      <c r="DO248" s="299"/>
      <c r="DP248" s="299"/>
      <c r="DQ248" s="299"/>
      <c r="DR248" s="299"/>
      <c r="DS248" s="299"/>
      <c r="DT248" s="299"/>
      <c r="DU248" s="299"/>
      <c r="DV248" s="299"/>
      <c r="DW248" s="299"/>
      <c r="DX248" s="299"/>
      <c r="DY248" s="299"/>
      <c r="DZ248" s="299"/>
      <c r="EA248" s="299"/>
      <c r="EB248" s="299"/>
      <c r="EC248" s="299"/>
      <c r="ED248" s="299"/>
      <c r="EE248" s="299"/>
      <c r="EF248" s="299"/>
      <c r="EG248" s="299"/>
      <c r="EH248" s="299"/>
      <c r="EI248" s="299"/>
      <c r="EJ248" s="299"/>
      <c r="EK248" s="299"/>
      <c r="EL248" s="299"/>
      <c r="EM248" s="299"/>
      <c r="EN248" s="299"/>
    </row>
    <row r="249" spans="12:144" x14ac:dyDescent="0.25">
      <c r="L249" s="299"/>
      <c r="M249" s="299"/>
      <c r="N249" s="299"/>
      <c r="O249" s="299"/>
      <c r="P249" s="299"/>
      <c r="Q249" s="299"/>
      <c r="R249" s="299"/>
      <c r="S249" s="299"/>
      <c r="T249" s="299"/>
      <c r="U249" s="299"/>
      <c r="V249" s="299"/>
      <c r="W249" s="299"/>
      <c r="X249" s="299"/>
      <c r="Y249" s="299"/>
      <c r="Z249" s="299"/>
      <c r="AA249" s="299"/>
      <c r="AB249" s="299"/>
      <c r="AC249" s="299"/>
      <c r="AD249" s="299"/>
      <c r="AE249" s="299"/>
      <c r="AF249" s="299"/>
      <c r="AG249" s="299"/>
      <c r="AH249" s="299"/>
      <c r="AI249" s="299"/>
      <c r="AJ249" s="299"/>
      <c r="AK249" s="299"/>
      <c r="AL249" s="299"/>
      <c r="AM249" s="299"/>
      <c r="AN249" s="299"/>
      <c r="AO249" s="299"/>
      <c r="AP249" s="299"/>
      <c r="AQ249" s="299"/>
      <c r="AR249" s="299"/>
      <c r="AS249" s="299"/>
      <c r="AT249" s="299"/>
      <c r="AU249" s="299"/>
      <c r="AV249" s="299"/>
      <c r="AW249" s="299"/>
      <c r="AX249" s="299"/>
      <c r="AY249" s="299"/>
      <c r="AZ249" s="299"/>
      <c r="BA249" s="299"/>
      <c r="BB249" s="299"/>
      <c r="BC249" s="299"/>
      <c r="BD249" s="299"/>
      <c r="BE249" s="299"/>
      <c r="BF249" s="299"/>
      <c r="BG249" s="299"/>
      <c r="BH249" s="299"/>
      <c r="BI249" s="299"/>
      <c r="BJ249" s="299"/>
      <c r="BK249" s="299"/>
      <c r="BL249" s="299"/>
      <c r="BM249" s="299"/>
      <c r="BN249" s="299"/>
      <c r="BO249" s="299"/>
      <c r="BP249" s="299"/>
      <c r="BQ249" s="299"/>
      <c r="BR249" s="299"/>
      <c r="BS249" s="299"/>
      <c r="BT249" s="299"/>
      <c r="BU249" s="299"/>
      <c r="BV249" s="299"/>
      <c r="BW249" s="299"/>
      <c r="BX249" s="299"/>
      <c r="BY249" s="299"/>
      <c r="BZ249" s="299"/>
      <c r="CA249" s="299"/>
      <c r="CB249" s="299"/>
      <c r="CC249" s="299"/>
      <c r="CD249" s="299"/>
      <c r="CE249" s="299"/>
      <c r="CF249" s="299"/>
      <c r="CG249" s="299"/>
      <c r="CH249" s="299"/>
      <c r="CI249" s="299"/>
      <c r="CJ249" s="299"/>
      <c r="CK249" s="299"/>
      <c r="CL249" s="299"/>
      <c r="CM249" s="299"/>
      <c r="CN249" s="299"/>
      <c r="CO249" s="299"/>
      <c r="CP249" s="299"/>
      <c r="CQ249" s="299"/>
      <c r="CR249" s="299"/>
      <c r="CS249" s="299"/>
      <c r="CT249" s="299"/>
      <c r="CU249" s="299"/>
      <c r="CV249" s="299"/>
      <c r="CW249" s="299"/>
      <c r="CX249" s="299"/>
      <c r="CY249" s="299"/>
      <c r="CZ249" s="299"/>
      <c r="DA249" s="299"/>
      <c r="DB249" s="299"/>
      <c r="DC249" s="299"/>
      <c r="DD249" s="299"/>
      <c r="DE249" s="299"/>
      <c r="DF249" s="299"/>
      <c r="DG249" s="299"/>
      <c r="DH249" s="299"/>
      <c r="DI249" s="299"/>
      <c r="DJ249" s="299"/>
      <c r="DK249" s="299"/>
      <c r="DL249" s="299"/>
      <c r="DM249" s="299"/>
      <c r="DN249" s="299"/>
      <c r="DO249" s="299"/>
      <c r="DP249" s="299"/>
      <c r="DQ249" s="299"/>
      <c r="DR249" s="299"/>
      <c r="DS249" s="299"/>
      <c r="DT249" s="299"/>
      <c r="DU249" s="299"/>
      <c r="DV249" s="299"/>
      <c r="DW249" s="299"/>
      <c r="DX249" s="299"/>
      <c r="DY249" s="299"/>
      <c r="DZ249" s="299"/>
      <c r="EA249" s="299"/>
      <c r="EB249" s="299"/>
      <c r="EC249" s="299"/>
      <c r="ED249" s="299"/>
      <c r="EE249" s="299"/>
      <c r="EF249" s="299"/>
      <c r="EG249" s="299"/>
      <c r="EH249" s="299"/>
      <c r="EI249" s="299"/>
      <c r="EJ249" s="299"/>
      <c r="EK249" s="299"/>
      <c r="EL249" s="299"/>
      <c r="EM249" s="299"/>
      <c r="EN249" s="299"/>
    </row>
    <row r="250" spans="12:144" x14ac:dyDescent="0.25">
      <c r="L250" s="299"/>
      <c r="M250" s="299"/>
      <c r="N250" s="299"/>
      <c r="O250" s="299"/>
      <c r="P250" s="299"/>
      <c r="Q250" s="299"/>
      <c r="R250" s="299"/>
      <c r="S250" s="299"/>
      <c r="T250" s="299"/>
      <c r="U250" s="299"/>
      <c r="V250" s="299"/>
      <c r="W250" s="299"/>
      <c r="X250" s="299"/>
      <c r="Y250" s="299"/>
      <c r="Z250" s="299"/>
      <c r="AA250" s="299"/>
      <c r="AB250" s="299"/>
      <c r="AC250" s="299"/>
      <c r="AD250" s="299"/>
      <c r="AE250" s="299"/>
      <c r="AF250" s="299"/>
      <c r="AG250" s="299"/>
      <c r="AH250" s="299"/>
      <c r="AI250" s="299"/>
      <c r="AJ250" s="299"/>
      <c r="AK250" s="299"/>
      <c r="AL250" s="299"/>
      <c r="AM250" s="299"/>
      <c r="AN250" s="299"/>
      <c r="AO250" s="299"/>
      <c r="AP250" s="299"/>
      <c r="AQ250" s="299"/>
      <c r="AR250" s="299"/>
      <c r="AS250" s="299"/>
      <c r="AT250" s="299"/>
      <c r="AU250" s="299"/>
      <c r="AV250" s="299"/>
      <c r="AW250" s="299"/>
      <c r="AX250" s="299"/>
      <c r="AY250" s="299"/>
      <c r="AZ250" s="299"/>
      <c r="BA250" s="299"/>
      <c r="BB250" s="299"/>
      <c r="BC250" s="299"/>
      <c r="BD250" s="299"/>
      <c r="BE250" s="299"/>
      <c r="BF250" s="299"/>
      <c r="BG250" s="299"/>
      <c r="BH250" s="299"/>
      <c r="BI250" s="299"/>
      <c r="BJ250" s="299"/>
      <c r="BK250" s="299"/>
      <c r="BL250" s="299"/>
      <c r="BM250" s="299"/>
      <c r="BN250" s="299"/>
      <c r="BO250" s="299"/>
      <c r="BP250" s="299"/>
      <c r="BQ250" s="299"/>
      <c r="BR250" s="299"/>
      <c r="BS250" s="299"/>
      <c r="BT250" s="299"/>
      <c r="BU250" s="299"/>
      <c r="BV250" s="299"/>
      <c r="BW250" s="299"/>
      <c r="BX250" s="299"/>
      <c r="BY250" s="299"/>
      <c r="BZ250" s="299"/>
      <c r="CA250" s="299"/>
      <c r="CB250" s="299"/>
      <c r="CC250" s="299"/>
      <c r="CD250" s="299"/>
      <c r="CE250" s="299"/>
      <c r="CF250" s="299"/>
      <c r="CG250" s="299"/>
      <c r="CH250" s="299"/>
      <c r="CI250" s="299"/>
      <c r="CJ250" s="299"/>
      <c r="CK250" s="299"/>
      <c r="CL250" s="299"/>
      <c r="CM250" s="299"/>
      <c r="CN250" s="299"/>
      <c r="CO250" s="299"/>
      <c r="CP250" s="299"/>
      <c r="CQ250" s="299"/>
      <c r="CR250" s="299"/>
      <c r="CS250" s="299"/>
      <c r="CT250" s="299"/>
      <c r="CU250" s="299"/>
      <c r="CV250" s="299"/>
      <c r="CW250" s="299"/>
      <c r="CX250" s="299"/>
      <c r="CY250" s="299"/>
      <c r="CZ250" s="299"/>
      <c r="DA250" s="299"/>
      <c r="DB250" s="299"/>
      <c r="DC250" s="299"/>
      <c r="DD250" s="299"/>
      <c r="DE250" s="299"/>
      <c r="DF250" s="299"/>
      <c r="DG250" s="299"/>
      <c r="DH250" s="299"/>
      <c r="DI250" s="299"/>
      <c r="DJ250" s="299"/>
      <c r="DK250" s="299"/>
      <c r="DL250" s="299"/>
      <c r="DM250" s="299"/>
      <c r="DN250" s="299"/>
      <c r="DO250" s="299"/>
      <c r="DP250" s="299"/>
      <c r="DQ250" s="299"/>
      <c r="DR250" s="299"/>
      <c r="DS250" s="299"/>
      <c r="DT250" s="299"/>
      <c r="DU250" s="299"/>
      <c r="DV250" s="299"/>
      <c r="DW250" s="299"/>
      <c r="DX250" s="299"/>
      <c r="DY250" s="299"/>
      <c r="DZ250" s="299"/>
      <c r="EA250" s="299"/>
      <c r="EB250" s="299"/>
      <c r="EC250" s="299"/>
      <c r="ED250" s="299"/>
      <c r="EE250" s="299"/>
      <c r="EF250" s="299"/>
      <c r="EG250" s="299"/>
      <c r="EH250" s="299"/>
      <c r="EI250" s="299"/>
      <c r="EJ250" s="299"/>
      <c r="EK250" s="299"/>
      <c r="EL250" s="299"/>
      <c r="EM250" s="299"/>
      <c r="EN250" s="299"/>
    </row>
    <row r="251" spans="12:144" x14ac:dyDescent="0.25">
      <c r="L251" s="299"/>
      <c r="M251" s="299"/>
      <c r="N251" s="299"/>
      <c r="O251" s="299"/>
      <c r="P251" s="299"/>
      <c r="Q251" s="299"/>
      <c r="R251" s="299"/>
      <c r="S251" s="299"/>
      <c r="T251" s="299"/>
      <c r="U251" s="299"/>
      <c r="V251" s="299"/>
      <c r="W251" s="299"/>
      <c r="X251" s="299"/>
      <c r="Y251" s="299"/>
      <c r="Z251" s="299"/>
      <c r="AA251" s="299"/>
      <c r="AB251" s="299"/>
      <c r="AC251" s="299"/>
      <c r="AD251" s="299"/>
      <c r="AE251" s="299"/>
      <c r="AF251" s="299"/>
      <c r="AG251" s="299"/>
      <c r="AH251" s="299"/>
      <c r="AI251" s="299"/>
      <c r="AJ251" s="299"/>
      <c r="AK251" s="299"/>
      <c r="AL251" s="299"/>
      <c r="AM251" s="299"/>
      <c r="AN251" s="299"/>
      <c r="AO251" s="299"/>
      <c r="AP251" s="299"/>
      <c r="AQ251" s="299"/>
      <c r="AR251" s="299"/>
      <c r="AS251" s="299"/>
      <c r="AT251" s="299"/>
      <c r="AU251" s="299"/>
      <c r="AV251" s="299"/>
      <c r="AW251" s="299"/>
      <c r="AX251" s="299"/>
      <c r="AY251" s="299"/>
      <c r="AZ251" s="299"/>
      <c r="BA251" s="299"/>
      <c r="BB251" s="299"/>
      <c r="BC251" s="299"/>
      <c r="BD251" s="299"/>
      <c r="BE251" s="299"/>
      <c r="BF251" s="299"/>
      <c r="BG251" s="299"/>
      <c r="BH251" s="299"/>
      <c r="BI251" s="299"/>
      <c r="BJ251" s="299"/>
      <c r="BK251" s="299"/>
      <c r="BL251" s="299"/>
      <c r="BM251" s="299"/>
      <c r="BN251" s="299"/>
      <c r="BO251" s="299"/>
      <c r="BP251" s="299"/>
      <c r="BQ251" s="299"/>
      <c r="BR251" s="299"/>
      <c r="BS251" s="299"/>
      <c r="BT251" s="299"/>
      <c r="BU251" s="299"/>
      <c r="BV251" s="299"/>
      <c r="BW251" s="299"/>
      <c r="BX251" s="299"/>
      <c r="BY251" s="299"/>
      <c r="BZ251" s="299"/>
      <c r="CA251" s="299"/>
      <c r="CB251" s="299"/>
      <c r="CC251" s="299"/>
      <c r="CD251" s="299"/>
      <c r="CE251" s="299"/>
      <c r="CF251" s="299"/>
      <c r="CG251" s="299"/>
      <c r="CH251" s="299"/>
      <c r="CI251" s="299"/>
      <c r="CJ251" s="299"/>
      <c r="CK251" s="299"/>
      <c r="CL251" s="299"/>
      <c r="CM251" s="299"/>
      <c r="CN251" s="299"/>
      <c r="CO251" s="299"/>
      <c r="CP251" s="299"/>
      <c r="CQ251" s="299"/>
      <c r="CR251" s="299"/>
      <c r="CS251" s="299"/>
      <c r="CT251" s="299"/>
      <c r="CU251" s="299"/>
      <c r="CV251" s="299"/>
      <c r="CW251" s="299"/>
      <c r="CX251" s="299"/>
      <c r="CY251" s="299"/>
      <c r="CZ251" s="299"/>
      <c r="DA251" s="299"/>
      <c r="DB251" s="299"/>
      <c r="DC251" s="299"/>
      <c r="DD251" s="299"/>
      <c r="DE251" s="299"/>
      <c r="DF251" s="299"/>
      <c r="DG251" s="299"/>
      <c r="DH251" s="299"/>
      <c r="DI251" s="299"/>
      <c r="DJ251" s="299"/>
      <c r="DK251" s="299"/>
      <c r="DL251" s="299"/>
      <c r="DM251" s="299"/>
      <c r="DN251" s="299"/>
      <c r="DO251" s="299"/>
      <c r="DP251" s="299"/>
      <c r="DQ251" s="299"/>
      <c r="DR251" s="299"/>
      <c r="DS251" s="299"/>
      <c r="DT251" s="299"/>
      <c r="DU251" s="299"/>
      <c r="DV251" s="299"/>
      <c r="DW251" s="299"/>
      <c r="DX251" s="299"/>
      <c r="DY251" s="299"/>
      <c r="DZ251" s="299"/>
      <c r="EA251" s="299"/>
      <c r="EB251" s="299"/>
      <c r="EC251" s="299"/>
      <c r="ED251" s="299"/>
      <c r="EE251" s="299"/>
      <c r="EF251" s="299"/>
      <c r="EG251" s="299"/>
      <c r="EH251" s="299"/>
      <c r="EI251" s="299"/>
      <c r="EJ251" s="299"/>
      <c r="EK251" s="299"/>
      <c r="EL251" s="299"/>
      <c r="EM251" s="299"/>
      <c r="EN251" s="299"/>
    </row>
    <row r="252" spans="12:144" x14ac:dyDescent="0.25">
      <c r="L252" s="299"/>
      <c r="M252" s="299"/>
      <c r="N252" s="299"/>
      <c r="O252" s="299"/>
      <c r="P252" s="299"/>
      <c r="Q252" s="299"/>
      <c r="R252" s="299"/>
      <c r="S252" s="299"/>
      <c r="T252" s="299"/>
      <c r="U252" s="299"/>
      <c r="V252" s="299"/>
      <c r="W252" s="299"/>
      <c r="X252" s="299"/>
      <c r="Y252" s="299"/>
      <c r="Z252" s="299"/>
      <c r="AA252" s="299"/>
      <c r="AB252" s="299"/>
      <c r="AC252" s="299"/>
      <c r="AD252" s="299"/>
      <c r="AE252" s="299"/>
      <c r="AF252" s="299"/>
      <c r="AG252" s="299"/>
      <c r="AH252" s="299"/>
      <c r="AI252" s="299"/>
      <c r="AJ252" s="299"/>
      <c r="AK252" s="299"/>
      <c r="AL252" s="299"/>
      <c r="AM252" s="299"/>
      <c r="AN252" s="299"/>
      <c r="AO252" s="299"/>
      <c r="AP252" s="299"/>
      <c r="AQ252" s="299"/>
      <c r="AR252" s="299"/>
      <c r="AS252" s="299"/>
      <c r="AT252" s="299"/>
      <c r="AU252" s="299"/>
      <c r="AV252" s="299"/>
      <c r="AW252" s="299"/>
      <c r="AX252" s="299"/>
      <c r="AY252" s="299"/>
      <c r="AZ252" s="299"/>
      <c r="BA252" s="299"/>
      <c r="BB252" s="299"/>
      <c r="BC252" s="299"/>
      <c r="BD252" s="299"/>
      <c r="BE252" s="299"/>
      <c r="BF252" s="299"/>
      <c r="BG252" s="299"/>
      <c r="BH252" s="299"/>
      <c r="BI252" s="299"/>
      <c r="BJ252" s="299"/>
      <c r="BK252" s="299"/>
      <c r="BL252" s="299"/>
      <c r="BM252" s="299"/>
      <c r="BN252" s="299"/>
      <c r="BO252" s="299"/>
      <c r="BP252" s="299"/>
      <c r="BQ252" s="299"/>
      <c r="BR252" s="299"/>
      <c r="BS252" s="299"/>
      <c r="BT252" s="299"/>
      <c r="BU252" s="299"/>
      <c r="BV252" s="299"/>
      <c r="BW252" s="299"/>
      <c r="BX252" s="299"/>
      <c r="BY252" s="299"/>
      <c r="BZ252" s="299"/>
      <c r="CA252" s="299"/>
      <c r="CB252" s="299"/>
      <c r="CC252" s="299"/>
      <c r="CD252" s="299"/>
      <c r="CE252" s="299"/>
      <c r="CF252" s="299"/>
      <c r="CG252" s="299"/>
      <c r="CH252" s="299"/>
      <c r="CI252" s="299"/>
      <c r="CJ252" s="299"/>
      <c r="CK252" s="299"/>
      <c r="CL252" s="299"/>
      <c r="CM252" s="299"/>
      <c r="CN252" s="299"/>
      <c r="CO252" s="299"/>
      <c r="CP252" s="299"/>
      <c r="CQ252" s="299"/>
      <c r="CR252" s="299"/>
      <c r="CS252" s="299"/>
      <c r="CT252" s="299"/>
      <c r="CU252" s="299"/>
      <c r="CV252" s="299"/>
      <c r="CW252" s="299"/>
      <c r="CX252" s="299"/>
      <c r="CY252" s="299"/>
      <c r="CZ252" s="299"/>
      <c r="DA252" s="299"/>
      <c r="DB252" s="299"/>
      <c r="DC252" s="299"/>
      <c r="DD252" s="299"/>
      <c r="DE252" s="299"/>
      <c r="DF252" s="299"/>
      <c r="DG252" s="299"/>
      <c r="DH252" s="299"/>
      <c r="DI252" s="299"/>
      <c r="DJ252" s="299"/>
      <c r="DK252" s="299"/>
      <c r="DL252" s="299"/>
      <c r="DM252" s="299"/>
      <c r="DN252" s="299"/>
      <c r="DO252" s="299"/>
      <c r="DP252" s="299"/>
      <c r="DQ252" s="299"/>
      <c r="DR252" s="299"/>
      <c r="DS252" s="299"/>
      <c r="DT252" s="299"/>
      <c r="DU252" s="299"/>
      <c r="DV252" s="299"/>
      <c r="DW252" s="299"/>
      <c r="DX252" s="299"/>
      <c r="DY252" s="299"/>
      <c r="DZ252" s="299"/>
      <c r="EA252" s="299"/>
      <c r="EB252" s="299"/>
      <c r="EC252" s="299"/>
      <c r="ED252" s="299"/>
      <c r="EE252" s="299"/>
      <c r="EF252" s="299"/>
      <c r="EG252" s="299"/>
      <c r="EH252" s="299"/>
      <c r="EI252" s="299"/>
      <c r="EJ252" s="299"/>
      <c r="EK252" s="299"/>
      <c r="EL252" s="299"/>
      <c r="EM252" s="299"/>
      <c r="EN252" s="299"/>
    </row>
    <row r="253" spans="12:144" x14ac:dyDescent="0.25">
      <c r="L253" s="299"/>
      <c r="M253" s="299"/>
      <c r="N253" s="299"/>
      <c r="O253" s="299"/>
      <c r="P253" s="299"/>
      <c r="Q253" s="299"/>
      <c r="R253" s="299"/>
      <c r="S253" s="299"/>
      <c r="T253" s="299"/>
      <c r="U253" s="299"/>
      <c r="V253" s="299"/>
      <c r="W253" s="299"/>
      <c r="X253" s="299"/>
      <c r="Y253" s="299"/>
      <c r="Z253" s="299"/>
      <c r="AA253" s="299"/>
      <c r="AB253" s="299"/>
      <c r="AC253" s="299"/>
      <c r="AD253" s="299"/>
      <c r="AE253" s="299"/>
      <c r="AF253" s="299"/>
      <c r="AG253" s="299"/>
      <c r="AH253" s="299"/>
      <c r="AI253" s="299"/>
      <c r="AJ253" s="299"/>
      <c r="AK253" s="299"/>
      <c r="AL253" s="299"/>
      <c r="AM253" s="299"/>
      <c r="AN253" s="299"/>
      <c r="AO253" s="299"/>
      <c r="AP253" s="299"/>
      <c r="AQ253" s="299"/>
      <c r="AR253" s="299"/>
      <c r="AS253" s="299"/>
      <c r="AT253" s="299"/>
      <c r="AU253" s="299"/>
      <c r="AV253" s="299"/>
      <c r="AW253" s="299"/>
      <c r="AX253" s="299"/>
      <c r="AY253" s="299"/>
      <c r="AZ253" s="299"/>
      <c r="BA253" s="299"/>
      <c r="BB253" s="299"/>
      <c r="BC253" s="299"/>
      <c r="BD253" s="299"/>
      <c r="BE253" s="299"/>
      <c r="BF253" s="299"/>
      <c r="BG253" s="299"/>
      <c r="BH253" s="299"/>
      <c r="BI253" s="299"/>
      <c r="BJ253" s="299"/>
      <c r="BK253" s="299"/>
      <c r="BL253" s="299"/>
      <c r="BM253" s="299"/>
      <c r="BN253" s="299"/>
      <c r="BO253" s="299"/>
      <c r="BP253" s="299"/>
      <c r="BQ253" s="299"/>
      <c r="BR253" s="299"/>
      <c r="BS253" s="299"/>
      <c r="BT253" s="299"/>
      <c r="BU253" s="299"/>
      <c r="BV253" s="299"/>
      <c r="BW253" s="299"/>
      <c r="BX253" s="299"/>
      <c r="BY253" s="299"/>
      <c r="BZ253" s="299"/>
      <c r="CA253" s="299"/>
      <c r="CB253" s="299"/>
      <c r="CC253" s="299"/>
      <c r="CD253" s="299"/>
      <c r="CE253" s="299"/>
      <c r="CF253" s="299"/>
      <c r="CG253" s="299"/>
      <c r="CH253" s="299"/>
      <c r="CI253" s="299"/>
      <c r="CJ253" s="299"/>
      <c r="CK253" s="299"/>
      <c r="CL253" s="299"/>
      <c r="CM253" s="299"/>
      <c r="CN253" s="299"/>
      <c r="CO253" s="299"/>
      <c r="CP253" s="299"/>
      <c r="CQ253" s="299"/>
      <c r="CR253" s="299"/>
      <c r="CS253" s="299"/>
      <c r="CT253" s="299"/>
      <c r="CU253" s="299"/>
      <c r="CV253" s="299"/>
      <c r="CW253" s="299"/>
      <c r="CX253" s="299"/>
      <c r="CY253" s="299"/>
      <c r="CZ253" s="299"/>
      <c r="DA253" s="299"/>
      <c r="DB253" s="299"/>
      <c r="DC253" s="299"/>
      <c r="DD253" s="299"/>
      <c r="DE253" s="299"/>
      <c r="DF253" s="299"/>
      <c r="DG253" s="299"/>
      <c r="DH253" s="299"/>
      <c r="DI253" s="299"/>
      <c r="DJ253" s="299"/>
      <c r="DK253" s="299"/>
      <c r="DL253" s="299"/>
      <c r="DM253" s="299"/>
      <c r="DN253" s="299"/>
      <c r="DO253" s="299"/>
      <c r="DP253" s="299"/>
      <c r="DQ253" s="299"/>
      <c r="DR253" s="299"/>
      <c r="DS253" s="299"/>
      <c r="DT253" s="299"/>
      <c r="DU253" s="299"/>
      <c r="DV253" s="299"/>
      <c r="DW253" s="299"/>
      <c r="DX253" s="299"/>
      <c r="DY253" s="299"/>
      <c r="DZ253" s="299"/>
      <c r="EA253" s="299"/>
      <c r="EB253" s="299"/>
      <c r="EC253" s="299"/>
      <c r="ED253" s="299"/>
      <c r="EE253" s="299"/>
      <c r="EF253" s="299"/>
      <c r="EG253" s="299"/>
      <c r="EH253" s="299"/>
      <c r="EI253" s="299"/>
      <c r="EJ253" s="299"/>
      <c r="EK253" s="299"/>
      <c r="EL253" s="299"/>
      <c r="EM253" s="299"/>
      <c r="EN253" s="299"/>
    </row>
    <row r="254" spans="12:144" x14ac:dyDescent="0.25">
      <c r="L254" s="299"/>
      <c r="M254" s="299"/>
      <c r="N254" s="299"/>
      <c r="O254" s="299"/>
      <c r="P254" s="299"/>
      <c r="Q254" s="299"/>
      <c r="R254" s="299"/>
      <c r="S254" s="299"/>
      <c r="T254" s="299"/>
      <c r="U254" s="299"/>
      <c r="V254" s="299"/>
      <c r="W254" s="299"/>
      <c r="X254" s="299"/>
      <c r="Y254" s="299"/>
      <c r="Z254" s="299"/>
      <c r="AA254" s="299"/>
      <c r="AB254" s="299"/>
      <c r="AC254" s="299"/>
      <c r="AD254" s="299"/>
      <c r="AE254" s="299"/>
      <c r="AF254" s="299"/>
      <c r="AG254" s="299"/>
      <c r="AH254" s="299"/>
      <c r="AI254" s="299"/>
      <c r="AJ254" s="299"/>
      <c r="AK254" s="299"/>
      <c r="AL254" s="299"/>
      <c r="AM254" s="299"/>
      <c r="AN254" s="299"/>
      <c r="AO254" s="299"/>
      <c r="AP254" s="299"/>
      <c r="AQ254" s="299"/>
      <c r="AR254" s="299"/>
      <c r="AS254" s="299"/>
      <c r="AT254" s="299"/>
      <c r="AU254" s="299"/>
      <c r="AV254" s="299"/>
      <c r="AW254" s="299"/>
      <c r="AX254" s="299"/>
      <c r="AY254" s="299"/>
      <c r="AZ254" s="299"/>
      <c r="BA254" s="299"/>
      <c r="BB254" s="299"/>
      <c r="BC254" s="299"/>
      <c r="BD254" s="299"/>
      <c r="BE254" s="299"/>
      <c r="BF254" s="299"/>
      <c r="BG254" s="299"/>
      <c r="BH254" s="299"/>
      <c r="BI254" s="299"/>
      <c r="BJ254" s="299"/>
      <c r="BK254" s="299"/>
      <c r="BL254" s="299"/>
      <c r="BM254" s="299"/>
      <c r="BN254" s="299"/>
      <c r="BO254" s="299"/>
      <c r="BP254" s="299"/>
      <c r="BQ254" s="299"/>
      <c r="BR254" s="299"/>
      <c r="BS254" s="299"/>
      <c r="BT254" s="299"/>
      <c r="BU254" s="299"/>
      <c r="BV254" s="299"/>
      <c r="BW254" s="299"/>
      <c r="BX254" s="299"/>
      <c r="BY254" s="299"/>
      <c r="BZ254" s="299"/>
      <c r="CA254" s="299"/>
      <c r="CB254" s="299"/>
      <c r="CC254" s="299"/>
      <c r="CD254" s="299"/>
      <c r="CE254" s="299"/>
      <c r="CF254" s="299"/>
      <c r="CG254" s="299"/>
      <c r="CH254" s="299"/>
      <c r="CI254" s="299"/>
      <c r="CJ254" s="299"/>
      <c r="CK254" s="299"/>
      <c r="CL254" s="299"/>
      <c r="CM254" s="299"/>
      <c r="CN254" s="299"/>
      <c r="CO254" s="299"/>
      <c r="CP254" s="299"/>
      <c r="CQ254" s="299"/>
      <c r="CR254" s="299"/>
      <c r="CS254" s="299"/>
      <c r="CT254" s="299"/>
      <c r="CU254" s="299"/>
      <c r="CV254" s="299"/>
      <c r="CW254" s="299"/>
      <c r="CX254" s="299"/>
      <c r="CY254" s="299"/>
      <c r="CZ254" s="299"/>
      <c r="DA254" s="299"/>
      <c r="DB254" s="299"/>
      <c r="DC254" s="299"/>
      <c r="DD254" s="299"/>
      <c r="DE254" s="299"/>
      <c r="DF254" s="299"/>
      <c r="DG254" s="299"/>
      <c r="DH254" s="299"/>
      <c r="DI254" s="299"/>
      <c r="DJ254" s="299"/>
      <c r="DK254" s="299"/>
      <c r="DL254" s="299"/>
      <c r="DM254" s="299"/>
      <c r="DN254" s="299"/>
      <c r="DO254" s="299"/>
      <c r="DP254" s="299"/>
      <c r="DQ254" s="299"/>
      <c r="DR254" s="299"/>
      <c r="DS254" s="299"/>
      <c r="DT254" s="299"/>
      <c r="DU254" s="299"/>
      <c r="DV254" s="299"/>
      <c r="DW254" s="299"/>
      <c r="DX254" s="299"/>
      <c r="DY254" s="299"/>
      <c r="DZ254" s="299"/>
      <c r="EA254" s="299"/>
      <c r="EB254" s="299"/>
      <c r="EC254" s="299"/>
      <c r="ED254" s="299"/>
      <c r="EE254" s="299"/>
      <c r="EF254" s="299"/>
      <c r="EG254" s="299"/>
      <c r="EH254" s="299"/>
      <c r="EI254" s="299"/>
      <c r="EJ254" s="299"/>
      <c r="EK254" s="299"/>
      <c r="EL254" s="299"/>
      <c r="EM254" s="299"/>
      <c r="EN254" s="299"/>
    </row>
    <row r="255" spans="12:144" x14ac:dyDescent="0.25">
      <c r="L255" s="299"/>
      <c r="M255" s="299"/>
      <c r="N255" s="299"/>
      <c r="O255" s="299"/>
      <c r="P255" s="299"/>
      <c r="Q255" s="299"/>
      <c r="R255" s="299"/>
      <c r="S255" s="299"/>
      <c r="T255" s="299"/>
      <c r="U255" s="299"/>
      <c r="V255" s="299"/>
      <c r="W255" s="299"/>
      <c r="X255" s="299"/>
      <c r="Y255" s="299"/>
      <c r="Z255" s="299"/>
      <c r="AA255" s="299"/>
      <c r="AB255" s="299"/>
      <c r="AC255" s="299"/>
      <c r="AD255" s="299"/>
      <c r="AE255" s="299"/>
      <c r="AF255" s="299"/>
      <c r="AG255" s="299"/>
      <c r="AH255" s="299"/>
      <c r="AI255" s="299"/>
      <c r="AJ255" s="299"/>
      <c r="AK255" s="299"/>
      <c r="AL255" s="299"/>
      <c r="AM255" s="299"/>
      <c r="AN255" s="299"/>
      <c r="AO255" s="299"/>
      <c r="AP255" s="299"/>
      <c r="AQ255" s="299"/>
      <c r="AR255" s="299"/>
      <c r="AS255" s="299"/>
      <c r="AT255" s="299"/>
      <c r="AU255" s="299"/>
      <c r="AV255" s="299"/>
      <c r="AW255" s="299"/>
      <c r="AX255" s="299"/>
      <c r="AY255" s="299"/>
      <c r="AZ255" s="299"/>
      <c r="BA255" s="299"/>
      <c r="BB255" s="299"/>
      <c r="BC255" s="299"/>
      <c r="BD255" s="299"/>
      <c r="BE255" s="299"/>
      <c r="BF255" s="299"/>
      <c r="BG255" s="299"/>
      <c r="BH255" s="299"/>
      <c r="BI255" s="299"/>
      <c r="BJ255" s="299"/>
      <c r="BK255" s="299"/>
      <c r="BL255" s="299"/>
      <c r="BM255" s="299"/>
      <c r="BN255" s="299"/>
      <c r="BO255" s="299"/>
      <c r="BP255" s="299"/>
      <c r="BQ255" s="299"/>
      <c r="BR255" s="299"/>
      <c r="BS255" s="299"/>
      <c r="BT255" s="299"/>
      <c r="BU255" s="299"/>
      <c r="BV255" s="299"/>
      <c r="BW255" s="299"/>
      <c r="BX255" s="299"/>
      <c r="BY255" s="299"/>
      <c r="BZ255" s="299"/>
      <c r="CA255" s="299"/>
      <c r="CB255" s="299"/>
      <c r="CC255" s="299"/>
      <c r="CD255" s="299"/>
      <c r="CE255" s="299"/>
      <c r="CF255" s="299"/>
      <c r="CG255" s="299"/>
      <c r="CH255" s="299"/>
      <c r="CI255" s="299"/>
      <c r="CJ255" s="299"/>
      <c r="CK255" s="299"/>
      <c r="CL255" s="299"/>
      <c r="CM255" s="299"/>
      <c r="CN255" s="299"/>
      <c r="CO255" s="299"/>
      <c r="CP255" s="299"/>
      <c r="CQ255" s="299"/>
      <c r="CR255" s="299"/>
      <c r="CS255" s="299"/>
      <c r="CT255" s="299"/>
      <c r="CU255" s="299"/>
      <c r="CV255" s="299"/>
      <c r="CW255" s="299"/>
      <c r="CX255" s="299"/>
      <c r="CY255" s="299"/>
      <c r="CZ255" s="299"/>
      <c r="DA255" s="299"/>
      <c r="DB255" s="299"/>
      <c r="DC255" s="299"/>
      <c r="DD255" s="299"/>
      <c r="DE255" s="299"/>
      <c r="DF255" s="299"/>
      <c r="DG255" s="299"/>
      <c r="DH255" s="299"/>
      <c r="DI255" s="299"/>
      <c r="DJ255" s="299"/>
      <c r="DK255" s="299"/>
      <c r="DL255" s="299"/>
      <c r="DM255" s="299"/>
      <c r="DN255" s="299"/>
      <c r="DO255" s="299"/>
      <c r="DP255" s="299"/>
      <c r="DQ255" s="299"/>
      <c r="DR255" s="299"/>
      <c r="DS255" s="299"/>
      <c r="DT255" s="299"/>
      <c r="DU255" s="299"/>
      <c r="DV255" s="299"/>
      <c r="DW255" s="299"/>
      <c r="DX255" s="299"/>
      <c r="DY255" s="299"/>
      <c r="DZ255" s="299"/>
      <c r="EA255" s="299"/>
      <c r="EB255" s="299"/>
      <c r="EC255" s="299"/>
      <c r="ED255" s="299"/>
      <c r="EE255" s="299"/>
      <c r="EF255" s="299"/>
      <c r="EG255" s="299"/>
      <c r="EH255" s="299"/>
      <c r="EI255" s="299"/>
      <c r="EJ255" s="299"/>
      <c r="EK255" s="299"/>
      <c r="EL255" s="299"/>
      <c r="EM255" s="299"/>
      <c r="EN255" s="299"/>
    </row>
    <row r="256" spans="12:144" x14ac:dyDescent="0.25">
      <c r="L256" s="299"/>
      <c r="M256" s="299"/>
      <c r="N256" s="299"/>
      <c r="O256" s="299"/>
      <c r="P256" s="299"/>
      <c r="Q256" s="299"/>
      <c r="R256" s="299"/>
      <c r="S256" s="299"/>
      <c r="T256" s="299"/>
      <c r="U256" s="299"/>
      <c r="V256" s="299"/>
      <c r="W256" s="299"/>
      <c r="X256" s="299"/>
      <c r="Y256" s="299"/>
      <c r="Z256" s="299"/>
      <c r="AA256" s="299"/>
      <c r="AB256" s="299"/>
      <c r="AC256" s="299"/>
      <c r="AD256" s="299"/>
      <c r="AE256" s="299"/>
      <c r="AF256" s="299"/>
      <c r="AG256" s="299"/>
      <c r="AH256" s="299"/>
      <c r="AI256" s="299"/>
      <c r="AJ256" s="299"/>
      <c r="AK256" s="299"/>
      <c r="AL256" s="299"/>
      <c r="AM256" s="299"/>
      <c r="AN256" s="299"/>
      <c r="AO256" s="299"/>
      <c r="AP256" s="299"/>
      <c r="AQ256" s="299"/>
      <c r="AR256" s="299"/>
      <c r="AS256" s="299"/>
      <c r="AT256" s="299"/>
      <c r="AU256" s="299"/>
      <c r="AV256" s="299"/>
      <c r="AW256" s="299"/>
      <c r="AX256" s="299"/>
      <c r="AY256" s="299"/>
      <c r="AZ256" s="299"/>
      <c r="BA256" s="299"/>
      <c r="BB256" s="299"/>
      <c r="BC256" s="299"/>
      <c r="BD256" s="299"/>
      <c r="BE256" s="299"/>
      <c r="BF256" s="299"/>
      <c r="BG256" s="299"/>
      <c r="BH256" s="299"/>
      <c r="BI256" s="299"/>
      <c r="BJ256" s="299"/>
      <c r="BK256" s="299"/>
      <c r="BL256" s="299"/>
      <c r="BM256" s="299"/>
      <c r="BN256" s="299"/>
      <c r="BO256" s="299"/>
      <c r="BP256" s="299"/>
      <c r="BQ256" s="299"/>
      <c r="BR256" s="299"/>
      <c r="BS256" s="299"/>
      <c r="BT256" s="299"/>
      <c r="BU256" s="299"/>
      <c r="BV256" s="299"/>
      <c r="BW256" s="299"/>
      <c r="BX256" s="299"/>
      <c r="BY256" s="299"/>
      <c r="BZ256" s="299"/>
      <c r="CA256" s="299"/>
      <c r="CB256" s="299"/>
      <c r="CC256" s="299"/>
      <c r="CD256" s="299"/>
      <c r="CE256" s="299"/>
      <c r="CF256" s="299"/>
      <c r="CG256" s="299"/>
      <c r="CH256" s="299"/>
      <c r="CI256" s="299"/>
      <c r="CJ256" s="299"/>
      <c r="CK256" s="299"/>
      <c r="CL256" s="299"/>
      <c r="CM256" s="299"/>
      <c r="CN256" s="299"/>
      <c r="CO256" s="299"/>
      <c r="CP256" s="299"/>
      <c r="CQ256" s="299"/>
      <c r="CR256" s="299"/>
      <c r="CS256" s="299"/>
      <c r="CT256" s="299"/>
      <c r="CU256" s="299"/>
      <c r="CV256" s="299"/>
      <c r="CW256" s="299"/>
      <c r="CX256" s="299"/>
      <c r="CY256" s="299"/>
      <c r="CZ256" s="299"/>
      <c r="DA256" s="299"/>
      <c r="DB256" s="299"/>
      <c r="DC256" s="299"/>
      <c r="DD256" s="299"/>
      <c r="DE256" s="299"/>
      <c r="DF256" s="299"/>
      <c r="DG256" s="299"/>
      <c r="DH256" s="299"/>
      <c r="DI256" s="299"/>
      <c r="DJ256" s="299"/>
      <c r="DK256" s="299"/>
      <c r="DL256" s="299"/>
      <c r="DM256" s="299"/>
      <c r="DN256" s="299"/>
      <c r="DO256" s="299"/>
      <c r="DP256" s="299"/>
      <c r="DQ256" s="299"/>
      <c r="DR256" s="299"/>
      <c r="DS256" s="299"/>
      <c r="DT256" s="299"/>
      <c r="DU256" s="299"/>
      <c r="DV256" s="299"/>
      <c r="DW256" s="299"/>
      <c r="DX256" s="299"/>
      <c r="DY256" s="299"/>
      <c r="DZ256" s="299"/>
      <c r="EA256" s="299"/>
      <c r="EB256" s="299"/>
      <c r="EC256" s="299"/>
      <c r="ED256" s="299"/>
      <c r="EE256" s="299"/>
      <c r="EF256" s="299"/>
      <c r="EG256" s="299"/>
      <c r="EH256" s="299"/>
      <c r="EI256" s="299"/>
      <c r="EJ256" s="299"/>
      <c r="EK256" s="299"/>
      <c r="EL256" s="299"/>
      <c r="EM256" s="299"/>
      <c r="EN256" s="299"/>
    </row>
    <row r="257" spans="12:144" x14ac:dyDescent="0.25">
      <c r="L257" s="299"/>
      <c r="M257" s="299"/>
      <c r="N257" s="299"/>
      <c r="O257" s="299"/>
      <c r="P257" s="299"/>
      <c r="Q257" s="299"/>
      <c r="R257" s="299"/>
      <c r="S257" s="299"/>
      <c r="T257" s="299"/>
      <c r="U257" s="299"/>
      <c r="V257" s="299"/>
      <c r="W257" s="299"/>
      <c r="X257" s="299"/>
      <c r="Y257" s="299"/>
      <c r="Z257" s="299"/>
      <c r="AA257" s="299"/>
      <c r="AB257" s="299"/>
      <c r="AC257" s="299"/>
      <c r="AD257" s="299"/>
      <c r="AE257" s="299"/>
      <c r="AF257" s="299"/>
      <c r="AG257" s="299"/>
      <c r="AH257" s="299"/>
      <c r="AI257" s="299"/>
      <c r="AJ257" s="299"/>
      <c r="AK257" s="299"/>
      <c r="AL257" s="299"/>
      <c r="AM257" s="299"/>
      <c r="AN257" s="299"/>
      <c r="AO257" s="299"/>
      <c r="AP257" s="299"/>
      <c r="AQ257" s="299"/>
      <c r="AR257" s="299"/>
      <c r="AS257" s="299"/>
      <c r="AT257" s="299"/>
      <c r="AU257" s="299"/>
      <c r="AV257" s="299"/>
      <c r="AW257" s="299"/>
      <c r="AX257" s="299"/>
      <c r="AY257" s="299"/>
      <c r="AZ257" s="299"/>
      <c r="BA257" s="299"/>
      <c r="BB257" s="299"/>
      <c r="BC257" s="299"/>
      <c r="BD257" s="299"/>
      <c r="BE257" s="299"/>
      <c r="BF257" s="299"/>
      <c r="BG257" s="299"/>
      <c r="BH257" s="299"/>
      <c r="BI257" s="299"/>
      <c r="BJ257" s="299"/>
      <c r="BK257" s="299"/>
      <c r="BL257" s="299"/>
      <c r="BM257" s="299"/>
      <c r="BN257" s="299"/>
      <c r="BO257" s="299"/>
      <c r="BP257" s="299"/>
      <c r="BQ257" s="299"/>
      <c r="BR257" s="299"/>
      <c r="BS257" s="299"/>
      <c r="BT257" s="299"/>
      <c r="BU257" s="299"/>
      <c r="BV257" s="299"/>
      <c r="BW257" s="299"/>
      <c r="BX257" s="299"/>
      <c r="BY257" s="299"/>
      <c r="BZ257" s="299"/>
      <c r="CA257" s="299"/>
      <c r="CB257" s="299"/>
      <c r="CC257" s="299"/>
      <c r="CD257" s="299"/>
      <c r="CE257" s="299"/>
      <c r="CF257" s="299"/>
      <c r="CG257" s="299"/>
      <c r="CH257" s="299"/>
      <c r="CI257" s="299"/>
      <c r="CJ257" s="299"/>
      <c r="CK257" s="299"/>
      <c r="CL257" s="299"/>
      <c r="CM257" s="299"/>
      <c r="CN257" s="299"/>
      <c r="CO257" s="299"/>
      <c r="CP257" s="299"/>
      <c r="CQ257" s="299"/>
      <c r="CR257" s="299"/>
      <c r="CS257" s="299"/>
      <c r="CT257" s="299"/>
      <c r="CU257" s="299"/>
      <c r="CV257" s="299"/>
      <c r="CW257" s="299"/>
      <c r="CX257" s="299"/>
      <c r="CY257" s="299"/>
      <c r="CZ257" s="299"/>
      <c r="DA257" s="299"/>
      <c r="DB257" s="299"/>
      <c r="DC257" s="299"/>
      <c r="DD257" s="299"/>
      <c r="DE257" s="299"/>
      <c r="DF257" s="299"/>
      <c r="DG257" s="299"/>
      <c r="DH257" s="299"/>
      <c r="DI257" s="299"/>
      <c r="DJ257" s="299"/>
      <c r="DK257" s="299"/>
      <c r="DL257" s="299"/>
      <c r="DM257" s="299"/>
      <c r="DN257" s="299"/>
      <c r="DO257" s="299"/>
      <c r="DP257" s="299"/>
      <c r="DQ257" s="299"/>
      <c r="DR257" s="299"/>
      <c r="DS257" s="299"/>
      <c r="DT257" s="299"/>
      <c r="DU257" s="299"/>
      <c r="DV257" s="299"/>
      <c r="DW257" s="299"/>
      <c r="DX257" s="299"/>
      <c r="DY257" s="299"/>
      <c r="DZ257" s="299"/>
      <c r="EA257" s="299"/>
      <c r="EB257" s="299"/>
      <c r="EC257" s="299"/>
      <c r="ED257" s="299"/>
      <c r="EE257" s="299"/>
      <c r="EF257" s="299"/>
      <c r="EG257" s="299"/>
      <c r="EH257" s="299"/>
      <c r="EI257" s="299"/>
      <c r="EJ257" s="299"/>
      <c r="EK257" s="299"/>
      <c r="EL257" s="299"/>
      <c r="EM257" s="299"/>
      <c r="EN257" s="299"/>
    </row>
    <row r="258" spans="12:144" x14ac:dyDescent="0.25">
      <c r="L258" s="299"/>
      <c r="M258" s="299"/>
      <c r="N258" s="299"/>
      <c r="O258" s="299"/>
      <c r="P258" s="299"/>
      <c r="Q258" s="299"/>
      <c r="R258" s="299"/>
      <c r="S258" s="299"/>
      <c r="T258" s="299"/>
      <c r="U258" s="299"/>
      <c r="V258" s="299"/>
      <c r="W258" s="299"/>
      <c r="X258" s="299"/>
      <c r="Y258" s="299"/>
      <c r="Z258" s="299"/>
      <c r="AA258" s="299"/>
      <c r="AB258" s="299"/>
      <c r="AC258" s="299"/>
      <c r="AD258" s="299"/>
      <c r="AE258" s="299"/>
      <c r="AF258" s="299"/>
      <c r="AG258" s="299"/>
      <c r="AH258" s="299"/>
      <c r="AI258" s="299"/>
      <c r="AJ258" s="299"/>
      <c r="AK258" s="299"/>
      <c r="AL258" s="299"/>
      <c r="AM258" s="299"/>
      <c r="AN258" s="299"/>
      <c r="AO258" s="299"/>
      <c r="AP258" s="299"/>
      <c r="AQ258" s="299"/>
      <c r="AR258" s="299"/>
      <c r="AS258" s="299"/>
      <c r="AT258" s="299"/>
      <c r="AU258" s="299"/>
      <c r="AV258" s="299"/>
      <c r="AW258" s="299"/>
      <c r="AX258" s="299"/>
      <c r="AY258" s="299"/>
      <c r="AZ258" s="299"/>
      <c r="BA258" s="299"/>
      <c r="BB258" s="299"/>
      <c r="BC258" s="299"/>
      <c r="BD258" s="299"/>
      <c r="BE258" s="299"/>
      <c r="BF258" s="299"/>
      <c r="BG258" s="299"/>
      <c r="BH258" s="299"/>
      <c r="BI258" s="299"/>
      <c r="BJ258" s="299"/>
      <c r="BK258" s="299"/>
      <c r="BL258" s="299"/>
      <c r="BM258" s="299"/>
      <c r="BN258" s="299"/>
      <c r="BO258" s="299"/>
      <c r="BP258" s="299"/>
      <c r="BQ258" s="299"/>
      <c r="BR258" s="299"/>
      <c r="BS258" s="299"/>
      <c r="BT258" s="299"/>
      <c r="BU258" s="299"/>
      <c r="BV258" s="299"/>
      <c r="BW258" s="299"/>
      <c r="BX258" s="299"/>
      <c r="BY258" s="299"/>
      <c r="BZ258" s="299"/>
      <c r="CA258" s="299"/>
      <c r="CB258" s="299"/>
      <c r="CC258" s="299"/>
      <c r="CD258" s="299"/>
      <c r="CE258" s="299"/>
      <c r="CF258" s="299"/>
      <c r="CG258" s="299"/>
      <c r="CH258" s="299"/>
      <c r="CI258" s="299"/>
      <c r="CJ258" s="299"/>
      <c r="CK258" s="299"/>
      <c r="CL258" s="299"/>
      <c r="CM258" s="299"/>
      <c r="CN258" s="299"/>
      <c r="CO258" s="299"/>
      <c r="CP258" s="299"/>
      <c r="CQ258" s="299"/>
      <c r="CR258" s="299"/>
      <c r="CS258" s="299"/>
      <c r="CT258" s="299"/>
      <c r="CU258" s="299"/>
      <c r="CV258" s="299"/>
      <c r="CW258" s="299"/>
      <c r="CX258" s="299"/>
      <c r="CY258" s="299"/>
      <c r="CZ258" s="299"/>
      <c r="DA258" s="299"/>
      <c r="DB258" s="299"/>
      <c r="DC258" s="299"/>
      <c r="DD258" s="299"/>
      <c r="DE258" s="299"/>
      <c r="DF258" s="299"/>
      <c r="DG258" s="299"/>
      <c r="DH258" s="299"/>
      <c r="DI258" s="299"/>
      <c r="DJ258" s="299"/>
      <c r="DK258" s="299"/>
      <c r="DL258" s="299"/>
      <c r="DM258" s="299"/>
      <c r="DN258" s="299"/>
      <c r="DO258" s="299"/>
      <c r="DP258" s="299"/>
      <c r="DQ258" s="299"/>
      <c r="DR258" s="299"/>
      <c r="DS258" s="299"/>
      <c r="DT258" s="299"/>
      <c r="DU258" s="299"/>
      <c r="DV258" s="299"/>
      <c r="DW258" s="299"/>
      <c r="DX258" s="299"/>
      <c r="DY258" s="299"/>
      <c r="DZ258" s="299"/>
      <c r="EA258" s="299"/>
      <c r="EB258" s="299"/>
      <c r="EC258" s="299"/>
      <c r="ED258" s="299"/>
      <c r="EE258" s="299"/>
      <c r="EF258" s="299"/>
      <c r="EG258" s="299"/>
      <c r="EH258" s="299"/>
      <c r="EI258" s="299"/>
      <c r="EJ258" s="299"/>
      <c r="EK258" s="299"/>
      <c r="EL258" s="299"/>
      <c r="EM258" s="299"/>
      <c r="EN258" s="299"/>
    </row>
    <row r="259" spans="12:144" x14ac:dyDescent="0.25">
      <c r="L259" s="299"/>
      <c r="M259" s="299"/>
      <c r="N259" s="299"/>
      <c r="O259" s="299"/>
      <c r="P259" s="299"/>
      <c r="Q259" s="299"/>
      <c r="R259" s="299"/>
      <c r="S259" s="299"/>
      <c r="T259" s="299"/>
      <c r="U259" s="299"/>
      <c r="V259" s="299"/>
      <c r="W259" s="299"/>
      <c r="X259" s="299"/>
      <c r="Y259" s="299"/>
      <c r="Z259" s="299"/>
      <c r="AA259" s="299"/>
      <c r="AB259" s="299"/>
      <c r="AC259" s="299"/>
      <c r="AD259" s="299"/>
      <c r="AE259" s="299"/>
      <c r="AF259" s="299"/>
      <c r="AG259" s="299"/>
      <c r="AH259" s="299"/>
      <c r="AI259" s="299"/>
      <c r="AJ259" s="299"/>
      <c r="AK259" s="299"/>
      <c r="AL259" s="299"/>
      <c r="AM259" s="299"/>
      <c r="AN259" s="299"/>
      <c r="AO259" s="299"/>
      <c r="AP259" s="299"/>
      <c r="AQ259" s="299"/>
      <c r="AR259" s="299"/>
      <c r="AS259" s="299"/>
      <c r="AT259" s="299"/>
      <c r="AU259" s="299"/>
      <c r="AV259" s="299"/>
      <c r="AW259" s="299"/>
      <c r="AX259" s="299"/>
      <c r="AY259" s="299"/>
      <c r="AZ259" s="299"/>
      <c r="BA259" s="299"/>
      <c r="BB259" s="299"/>
      <c r="BC259" s="299"/>
      <c r="BD259" s="299"/>
      <c r="BE259" s="299"/>
      <c r="BF259" s="299"/>
      <c r="BG259" s="299"/>
      <c r="BH259" s="299"/>
      <c r="BI259" s="299"/>
      <c r="BJ259" s="299"/>
      <c r="BK259" s="299"/>
      <c r="BL259" s="299"/>
      <c r="BM259" s="299"/>
      <c r="BN259" s="299"/>
      <c r="BO259" s="299"/>
      <c r="BP259" s="299"/>
      <c r="BQ259" s="299"/>
      <c r="BR259" s="299"/>
      <c r="BS259" s="299"/>
      <c r="BT259" s="299"/>
      <c r="BU259" s="299"/>
      <c r="BV259" s="299"/>
      <c r="BW259" s="299"/>
      <c r="BX259" s="299"/>
      <c r="BY259" s="299"/>
      <c r="BZ259" s="299"/>
      <c r="CA259" s="299"/>
      <c r="CB259" s="299"/>
      <c r="CC259" s="299"/>
      <c r="CD259" s="299"/>
      <c r="CE259" s="299"/>
      <c r="CF259" s="299"/>
      <c r="CG259" s="299"/>
      <c r="CH259" s="299"/>
      <c r="CI259" s="299"/>
      <c r="CJ259" s="299"/>
      <c r="CK259" s="299"/>
      <c r="CL259" s="299"/>
      <c r="CM259" s="299"/>
      <c r="CN259" s="299"/>
      <c r="CO259" s="299"/>
      <c r="CP259" s="299"/>
      <c r="CQ259" s="299"/>
      <c r="CR259" s="299"/>
      <c r="CS259" s="299"/>
      <c r="CT259" s="299"/>
      <c r="CU259" s="299"/>
      <c r="CV259" s="299"/>
      <c r="CW259" s="299"/>
      <c r="CX259" s="299"/>
      <c r="CY259" s="299"/>
      <c r="CZ259" s="299"/>
      <c r="DA259" s="299"/>
      <c r="DB259" s="299"/>
      <c r="DC259" s="299"/>
      <c r="DD259" s="299"/>
      <c r="DE259" s="299"/>
      <c r="DF259" s="299"/>
      <c r="DG259" s="299"/>
      <c r="DH259" s="299"/>
      <c r="DI259" s="299"/>
      <c r="DJ259" s="299"/>
      <c r="DK259" s="299"/>
      <c r="DL259" s="299"/>
      <c r="DM259" s="299"/>
      <c r="DN259" s="299"/>
      <c r="DO259" s="299"/>
      <c r="DP259" s="299"/>
      <c r="DQ259" s="299"/>
      <c r="DR259" s="299"/>
      <c r="DS259" s="299"/>
      <c r="DT259" s="299"/>
      <c r="DU259" s="299"/>
      <c r="DV259" s="299"/>
      <c r="DW259" s="299"/>
      <c r="DX259" s="299"/>
      <c r="DY259" s="299"/>
      <c r="DZ259" s="299"/>
      <c r="EA259" s="299"/>
      <c r="EB259" s="299"/>
      <c r="EC259" s="299"/>
      <c r="ED259" s="299"/>
      <c r="EE259" s="299"/>
      <c r="EF259" s="299"/>
      <c r="EG259" s="299"/>
      <c r="EH259" s="299"/>
      <c r="EI259" s="299"/>
      <c r="EJ259" s="299"/>
      <c r="EK259" s="299"/>
      <c r="EL259" s="299"/>
      <c r="EM259" s="299"/>
      <c r="EN259" s="299"/>
    </row>
    <row r="260" spans="12:144" x14ac:dyDescent="0.25">
      <c r="L260" s="299"/>
      <c r="M260" s="299"/>
      <c r="N260" s="299"/>
      <c r="O260" s="299"/>
      <c r="P260" s="299"/>
      <c r="Q260" s="299"/>
      <c r="R260" s="299"/>
      <c r="S260" s="299"/>
      <c r="T260" s="299"/>
      <c r="U260" s="299"/>
      <c r="V260" s="299"/>
      <c r="W260" s="299"/>
      <c r="X260" s="299"/>
      <c r="Y260" s="299"/>
      <c r="Z260" s="299"/>
      <c r="AA260" s="299"/>
      <c r="AB260" s="299"/>
      <c r="AC260" s="299"/>
      <c r="AD260" s="299"/>
      <c r="AE260" s="299"/>
      <c r="AF260" s="299"/>
      <c r="AG260" s="299"/>
      <c r="AH260" s="299"/>
      <c r="AI260" s="299"/>
      <c r="AJ260" s="299"/>
      <c r="AK260" s="299"/>
      <c r="AL260" s="299"/>
      <c r="AM260" s="299"/>
      <c r="AN260" s="299"/>
      <c r="AO260" s="299"/>
      <c r="AP260" s="299"/>
      <c r="AQ260" s="299"/>
      <c r="AR260" s="299"/>
      <c r="AS260" s="299"/>
      <c r="AT260" s="299"/>
      <c r="AU260" s="299"/>
      <c r="AV260" s="299"/>
      <c r="AW260" s="299"/>
      <c r="AX260" s="299"/>
      <c r="AY260" s="299"/>
      <c r="AZ260" s="299"/>
      <c r="BA260" s="299"/>
      <c r="BB260" s="299"/>
      <c r="BC260" s="299"/>
      <c r="BD260" s="299"/>
      <c r="BE260" s="299"/>
      <c r="BF260" s="299"/>
      <c r="BG260" s="299"/>
      <c r="BH260" s="299"/>
      <c r="BI260" s="299"/>
      <c r="BJ260" s="299"/>
      <c r="BK260" s="299"/>
      <c r="BL260" s="299"/>
      <c r="BM260" s="299"/>
      <c r="BN260" s="299"/>
      <c r="BO260" s="299"/>
      <c r="BP260" s="299"/>
      <c r="BQ260" s="299"/>
      <c r="BR260" s="299"/>
      <c r="BS260" s="299"/>
      <c r="BT260" s="299"/>
      <c r="BU260" s="299"/>
      <c r="BV260" s="299"/>
      <c r="BW260" s="299"/>
      <c r="BX260" s="299"/>
      <c r="BY260" s="299"/>
      <c r="BZ260" s="299"/>
      <c r="CA260" s="299"/>
      <c r="CB260" s="299"/>
      <c r="CC260" s="299"/>
      <c r="CD260" s="299"/>
      <c r="CE260" s="299"/>
      <c r="CF260" s="299"/>
      <c r="CG260" s="299"/>
      <c r="CH260" s="299"/>
      <c r="CI260" s="299"/>
      <c r="CJ260" s="299"/>
      <c r="CK260" s="299"/>
      <c r="CL260" s="299"/>
      <c r="CM260" s="299"/>
      <c r="CN260" s="299"/>
      <c r="CO260" s="299"/>
      <c r="CP260" s="299"/>
      <c r="CQ260" s="299"/>
      <c r="CR260" s="299"/>
      <c r="CS260" s="299"/>
      <c r="CT260" s="299"/>
      <c r="CU260" s="299"/>
      <c r="CV260" s="299"/>
      <c r="CW260" s="299"/>
      <c r="CX260" s="299"/>
      <c r="CY260" s="299"/>
      <c r="CZ260" s="299"/>
      <c r="DA260" s="299"/>
      <c r="DB260" s="299"/>
      <c r="DC260" s="299"/>
      <c r="DD260" s="299"/>
      <c r="DE260" s="299"/>
      <c r="DF260" s="299"/>
      <c r="DG260" s="299"/>
      <c r="DH260" s="299"/>
      <c r="DI260" s="299"/>
      <c r="DJ260" s="299"/>
      <c r="DK260" s="299"/>
      <c r="DL260" s="299"/>
      <c r="DM260" s="299"/>
      <c r="DN260" s="299"/>
      <c r="DO260" s="299"/>
      <c r="DP260" s="299"/>
      <c r="DQ260" s="299"/>
      <c r="DR260" s="299"/>
      <c r="DS260" s="299"/>
      <c r="DT260" s="299"/>
      <c r="DU260" s="299"/>
      <c r="DV260" s="299"/>
      <c r="DW260" s="299"/>
      <c r="DX260" s="299"/>
      <c r="DY260" s="299"/>
      <c r="DZ260" s="299"/>
      <c r="EA260" s="299"/>
      <c r="EB260" s="299"/>
      <c r="EC260" s="299"/>
      <c r="ED260" s="299"/>
      <c r="EE260" s="299"/>
      <c r="EF260" s="299"/>
      <c r="EG260" s="299"/>
      <c r="EH260" s="299"/>
      <c r="EI260" s="299"/>
      <c r="EJ260" s="299"/>
      <c r="EK260" s="299"/>
      <c r="EL260" s="299"/>
      <c r="EM260" s="299"/>
      <c r="EN260" s="299"/>
    </row>
    <row r="261" spans="12:144" x14ac:dyDescent="0.25">
      <c r="L261" s="299"/>
      <c r="M261" s="299"/>
      <c r="N261" s="299"/>
      <c r="O261" s="299"/>
      <c r="P261" s="299"/>
      <c r="Q261" s="299"/>
      <c r="R261" s="299"/>
      <c r="S261" s="299"/>
      <c r="T261" s="299"/>
      <c r="U261" s="299"/>
      <c r="V261" s="299"/>
      <c r="W261" s="299"/>
      <c r="X261" s="299"/>
      <c r="Y261" s="299"/>
      <c r="Z261" s="299"/>
      <c r="AA261" s="299"/>
      <c r="AB261" s="299"/>
      <c r="AC261" s="299"/>
      <c r="AD261" s="299"/>
      <c r="AE261" s="299"/>
      <c r="AF261" s="299"/>
      <c r="AG261" s="299"/>
      <c r="AH261" s="299"/>
      <c r="AI261" s="299"/>
      <c r="AJ261" s="299"/>
      <c r="AK261" s="299"/>
      <c r="AL261" s="299"/>
      <c r="AM261" s="299"/>
      <c r="AN261" s="299"/>
      <c r="AO261" s="299"/>
      <c r="AP261" s="299"/>
      <c r="AQ261" s="299"/>
      <c r="AR261" s="299"/>
      <c r="AS261" s="299"/>
      <c r="AT261" s="299"/>
      <c r="AU261" s="299"/>
      <c r="AV261" s="299"/>
      <c r="AW261" s="299"/>
      <c r="AX261" s="299"/>
      <c r="AY261" s="299"/>
      <c r="AZ261" s="299"/>
      <c r="BA261" s="299"/>
      <c r="BB261" s="299"/>
      <c r="BC261" s="299"/>
      <c r="BD261" s="299"/>
      <c r="BE261" s="299"/>
      <c r="BF261" s="299"/>
      <c r="BG261" s="299"/>
      <c r="BH261" s="299"/>
      <c r="BI261" s="299"/>
      <c r="BJ261" s="299"/>
      <c r="BK261" s="299"/>
      <c r="BL261" s="299"/>
      <c r="BM261" s="299"/>
      <c r="BN261" s="299"/>
      <c r="BO261" s="299"/>
      <c r="BP261" s="299"/>
      <c r="BQ261" s="299"/>
      <c r="BR261" s="299"/>
      <c r="BS261" s="299"/>
      <c r="BT261" s="299"/>
      <c r="BU261" s="299"/>
      <c r="BV261" s="299"/>
      <c r="BW261" s="299"/>
      <c r="BX261" s="299"/>
      <c r="BY261" s="299"/>
      <c r="BZ261" s="299"/>
      <c r="CA261" s="299"/>
      <c r="CB261" s="299"/>
      <c r="CC261" s="299"/>
      <c r="CD261" s="299"/>
      <c r="CE261" s="299"/>
      <c r="CF261" s="299"/>
      <c r="CG261" s="299"/>
      <c r="CH261" s="299"/>
      <c r="CI261" s="299"/>
      <c r="CJ261" s="299"/>
      <c r="CK261" s="299"/>
      <c r="CL261" s="299"/>
      <c r="CM261" s="299"/>
      <c r="CN261" s="299"/>
      <c r="CO261" s="299"/>
      <c r="CP261" s="299"/>
      <c r="CQ261" s="299"/>
      <c r="CR261" s="299"/>
      <c r="CS261" s="299"/>
      <c r="CT261" s="299"/>
      <c r="CU261" s="299"/>
      <c r="CV261" s="299"/>
      <c r="CW261" s="299"/>
      <c r="CX261" s="299"/>
      <c r="CY261" s="299"/>
      <c r="CZ261" s="299"/>
      <c r="DA261" s="299"/>
      <c r="DB261" s="299"/>
      <c r="DC261" s="299"/>
      <c r="DD261" s="299"/>
      <c r="DE261" s="299"/>
      <c r="DF261" s="299"/>
      <c r="DG261" s="299"/>
      <c r="DH261" s="299"/>
      <c r="DI261" s="299"/>
      <c r="DJ261" s="299"/>
      <c r="DK261" s="299"/>
      <c r="DL261" s="299"/>
      <c r="DM261" s="299"/>
      <c r="DN261" s="299"/>
      <c r="DO261" s="299"/>
      <c r="DP261" s="299"/>
      <c r="DQ261" s="299"/>
      <c r="DR261" s="299"/>
      <c r="DS261" s="299"/>
      <c r="DT261" s="299"/>
      <c r="DU261" s="299"/>
      <c r="DV261" s="299"/>
      <c r="DW261" s="299"/>
      <c r="DX261" s="299"/>
      <c r="DY261" s="299"/>
      <c r="DZ261" s="299"/>
      <c r="EA261" s="299"/>
      <c r="EB261" s="299"/>
      <c r="EC261" s="299"/>
      <c r="ED261" s="299"/>
      <c r="EE261" s="299"/>
      <c r="EF261" s="299"/>
      <c r="EG261" s="299"/>
      <c r="EH261" s="299"/>
      <c r="EI261" s="299"/>
      <c r="EJ261" s="299"/>
      <c r="EK261" s="299"/>
      <c r="EL261" s="299"/>
      <c r="EM261" s="299"/>
      <c r="EN261" s="299"/>
    </row>
    <row r="262" spans="12:144" x14ac:dyDescent="0.25">
      <c r="L262" s="299"/>
      <c r="M262" s="299"/>
      <c r="N262" s="299"/>
      <c r="O262" s="299"/>
      <c r="P262" s="299"/>
      <c r="Q262" s="299"/>
      <c r="R262" s="299"/>
      <c r="S262" s="299"/>
      <c r="T262" s="299"/>
      <c r="U262" s="299"/>
      <c r="V262" s="299"/>
      <c r="W262" s="299"/>
      <c r="X262" s="299"/>
      <c r="Y262" s="299"/>
      <c r="Z262" s="299"/>
      <c r="AA262" s="299"/>
      <c r="AB262" s="299"/>
      <c r="AC262" s="299"/>
      <c r="AD262" s="299"/>
      <c r="AE262" s="299"/>
      <c r="AF262" s="299"/>
      <c r="AG262" s="299"/>
      <c r="AH262" s="299"/>
      <c r="AI262" s="299"/>
      <c r="AJ262" s="299"/>
      <c r="AK262" s="299"/>
      <c r="AL262" s="299"/>
      <c r="AM262" s="299"/>
      <c r="AN262" s="299"/>
      <c r="AO262" s="299"/>
      <c r="AP262" s="299"/>
      <c r="AQ262" s="299"/>
      <c r="AR262" s="299"/>
      <c r="AS262" s="299"/>
      <c r="AT262" s="299"/>
      <c r="AU262" s="299"/>
      <c r="AV262" s="299"/>
      <c r="AW262" s="299"/>
      <c r="AX262" s="299"/>
      <c r="AY262" s="299"/>
      <c r="AZ262" s="299"/>
      <c r="BA262" s="299"/>
      <c r="BB262" s="299"/>
      <c r="BC262" s="299"/>
      <c r="BD262" s="299"/>
      <c r="BE262" s="299"/>
      <c r="BF262" s="299"/>
      <c r="BG262" s="299"/>
      <c r="BH262" s="299"/>
      <c r="BI262" s="299"/>
      <c r="BJ262" s="299"/>
      <c r="BK262" s="299"/>
      <c r="BL262" s="299"/>
      <c r="BM262" s="299"/>
      <c r="BN262" s="299"/>
      <c r="BO262" s="299"/>
      <c r="BP262" s="299"/>
      <c r="BQ262" s="299"/>
      <c r="BR262" s="299"/>
      <c r="BS262" s="299"/>
      <c r="BT262" s="299"/>
      <c r="BU262" s="299"/>
      <c r="BV262" s="299"/>
      <c r="BW262" s="299"/>
      <c r="BX262" s="299"/>
      <c r="BY262" s="299"/>
      <c r="BZ262" s="299"/>
      <c r="CA262" s="299"/>
      <c r="CB262" s="299"/>
      <c r="CC262" s="299"/>
      <c r="CD262" s="299"/>
      <c r="CE262" s="299"/>
      <c r="CF262" s="299"/>
      <c r="CG262" s="299"/>
      <c r="CH262" s="299"/>
      <c r="CI262" s="299"/>
      <c r="CJ262" s="299"/>
      <c r="CK262" s="299"/>
      <c r="CL262" s="299"/>
      <c r="CM262" s="299"/>
      <c r="CN262" s="299"/>
      <c r="CO262" s="299"/>
      <c r="CP262" s="299"/>
      <c r="CQ262" s="299"/>
      <c r="CR262" s="299"/>
      <c r="CS262" s="299"/>
      <c r="CT262" s="299"/>
      <c r="CU262" s="299"/>
      <c r="CV262" s="299"/>
      <c r="CW262" s="299"/>
      <c r="CX262" s="299"/>
      <c r="CY262" s="299"/>
      <c r="CZ262" s="299"/>
      <c r="DA262" s="299"/>
      <c r="DB262" s="299"/>
      <c r="DC262" s="299"/>
      <c r="DD262" s="299"/>
      <c r="DE262" s="299"/>
      <c r="DF262" s="299"/>
      <c r="DG262" s="299"/>
      <c r="DH262" s="299"/>
      <c r="DI262" s="299"/>
      <c r="DJ262" s="299"/>
      <c r="DK262" s="299"/>
      <c r="DL262" s="299"/>
      <c r="DM262" s="299"/>
      <c r="DN262" s="299"/>
      <c r="DO262" s="299"/>
      <c r="DP262" s="299"/>
      <c r="DQ262" s="299"/>
      <c r="DR262" s="299"/>
      <c r="DS262" s="299"/>
      <c r="DT262" s="299"/>
      <c r="DU262" s="299"/>
      <c r="DV262" s="299"/>
      <c r="DW262" s="299"/>
      <c r="DX262" s="299"/>
      <c r="DY262" s="299"/>
      <c r="DZ262" s="299"/>
      <c r="EA262" s="299"/>
      <c r="EB262" s="299"/>
      <c r="EC262" s="299"/>
      <c r="ED262" s="299"/>
      <c r="EE262" s="299"/>
      <c r="EF262" s="299"/>
      <c r="EG262" s="299"/>
      <c r="EH262" s="299"/>
      <c r="EI262" s="299"/>
      <c r="EJ262" s="299"/>
      <c r="EK262" s="299"/>
      <c r="EL262" s="299"/>
      <c r="EM262" s="299"/>
      <c r="EN262" s="299"/>
    </row>
    <row r="263" spans="12:144" x14ac:dyDescent="0.25">
      <c r="L263" s="299"/>
      <c r="M263" s="299"/>
      <c r="N263" s="299"/>
      <c r="O263" s="299"/>
      <c r="P263" s="299"/>
      <c r="Q263" s="299"/>
      <c r="R263" s="299"/>
      <c r="S263" s="299"/>
      <c r="T263" s="299"/>
      <c r="U263" s="299"/>
      <c r="V263" s="299"/>
      <c r="W263" s="299"/>
      <c r="X263" s="299"/>
      <c r="Y263" s="299"/>
      <c r="Z263" s="299"/>
      <c r="AA263" s="299"/>
      <c r="AB263" s="299"/>
      <c r="AC263" s="299"/>
      <c r="AD263" s="299"/>
      <c r="AE263" s="299"/>
      <c r="AF263" s="299"/>
      <c r="AG263" s="299"/>
      <c r="AH263" s="299"/>
      <c r="AI263" s="299"/>
      <c r="AJ263" s="299"/>
      <c r="AK263" s="299"/>
      <c r="AL263" s="299"/>
      <c r="AM263" s="299"/>
      <c r="AN263" s="299"/>
      <c r="AO263" s="299"/>
      <c r="AP263" s="299"/>
      <c r="AQ263" s="299"/>
      <c r="AR263" s="299"/>
      <c r="AS263" s="299"/>
      <c r="AT263" s="299"/>
      <c r="AU263" s="299"/>
      <c r="AV263" s="299"/>
      <c r="AW263" s="299"/>
      <c r="AX263" s="299"/>
      <c r="AY263" s="299"/>
      <c r="AZ263" s="299"/>
      <c r="BA263" s="299"/>
      <c r="BB263" s="299"/>
      <c r="BC263" s="299"/>
      <c r="BD263" s="299"/>
      <c r="BE263" s="299"/>
      <c r="BF263" s="299"/>
      <c r="BG263" s="299"/>
      <c r="BH263" s="299"/>
      <c r="BI263" s="299"/>
      <c r="BJ263" s="299"/>
      <c r="BK263" s="299"/>
      <c r="BL263" s="299"/>
      <c r="BM263" s="299"/>
      <c r="BN263" s="299"/>
      <c r="BO263" s="299"/>
      <c r="BP263" s="299"/>
      <c r="BQ263" s="299"/>
      <c r="BR263" s="299"/>
      <c r="BS263" s="299"/>
      <c r="BT263" s="299"/>
      <c r="BU263" s="299"/>
      <c r="BV263" s="299"/>
      <c r="BW263" s="299"/>
      <c r="BX263" s="299"/>
      <c r="BY263" s="299"/>
      <c r="BZ263" s="299"/>
      <c r="CA263" s="299"/>
      <c r="CB263" s="299"/>
      <c r="CC263" s="299"/>
      <c r="CD263" s="299"/>
      <c r="CE263" s="299"/>
      <c r="CF263" s="299"/>
      <c r="CG263" s="299"/>
      <c r="CH263" s="299"/>
      <c r="CI263" s="299"/>
      <c r="CJ263" s="299"/>
      <c r="CK263" s="299"/>
      <c r="CL263" s="299"/>
      <c r="CM263" s="299"/>
      <c r="CN263" s="299"/>
      <c r="CO263" s="299"/>
      <c r="CP263" s="299"/>
      <c r="CQ263" s="299"/>
      <c r="CR263" s="299"/>
      <c r="CS263" s="299"/>
      <c r="CT263" s="299"/>
      <c r="CU263" s="299"/>
      <c r="CV263" s="299"/>
      <c r="CW263" s="299"/>
      <c r="CX263" s="299"/>
      <c r="CY263" s="299"/>
      <c r="CZ263" s="299"/>
      <c r="DA263" s="299"/>
      <c r="DB263" s="299"/>
      <c r="DC263" s="299"/>
      <c r="DD263" s="299"/>
      <c r="DE263" s="299"/>
      <c r="DF263" s="299"/>
      <c r="DG263" s="299"/>
      <c r="DH263" s="299"/>
      <c r="DI263" s="299"/>
      <c r="DJ263" s="299"/>
      <c r="DK263" s="299"/>
      <c r="DL263" s="299"/>
      <c r="DM263" s="299"/>
      <c r="DN263" s="299"/>
      <c r="DO263" s="299"/>
      <c r="DP263" s="299"/>
      <c r="DQ263" s="299"/>
      <c r="DR263" s="299"/>
      <c r="DS263" s="299"/>
      <c r="DT263" s="299"/>
      <c r="DU263" s="299"/>
      <c r="DV263" s="299"/>
      <c r="DW263" s="299"/>
      <c r="DX263" s="299"/>
      <c r="DY263" s="299"/>
      <c r="DZ263" s="299"/>
      <c r="EA263" s="299"/>
      <c r="EB263" s="299"/>
      <c r="EC263" s="299"/>
      <c r="ED263" s="299"/>
      <c r="EE263" s="299"/>
      <c r="EF263" s="299"/>
      <c r="EG263" s="299"/>
      <c r="EH263" s="299"/>
      <c r="EI263" s="299"/>
      <c r="EJ263" s="299"/>
      <c r="EK263" s="299"/>
      <c r="EL263" s="299"/>
      <c r="EM263" s="299"/>
      <c r="EN263" s="299"/>
    </row>
    <row r="264" spans="12:144" x14ac:dyDescent="0.25">
      <c r="L264" s="299"/>
      <c r="M264" s="299"/>
      <c r="N264" s="299"/>
      <c r="O264" s="299"/>
      <c r="P264" s="299"/>
      <c r="Q264" s="299"/>
      <c r="R264" s="299"/>
      <c r="S264" s="299"/>
      <c r="T264" s="299"/>
      <c r="U264" s="299"/>
      <c r="V264" s="299"/>
      <c r="W264" s="299"/>
      <c r="X264" s="299"/>
      <c r="Y264" s="299"/>
      <c r="Z264" s="299"/>
      <c r="AA264" s="299"/>
      <c r="AB264" s="299"/>
      <c r="AC264" s="299"/>
      <c r="AD264" s="299"/>
      <c r="AE264" s="299"/>
      <c r="AF264" s="299"/>
      <c r="AG264" s="299"/>
      <c r="AH264" s="299"/>
      <c r="AI264" s="299"/>
      <c r="AJ264" s="299"/>
      <c r="AK264" s="299"/>
      <c r="AL264" s="299"/>
      <c r="AM264" s="299"/>
      <c r="AN264" s="299"/>
      <c r="AO264" s="299"/>
      <c r="AP264" s="299"/>
      <c r="AQ264" s="299"/>
      <c r="AR264" s="299"/>
      <c r="AS264" s="299"/>
      <c r="AT264" s="299"/>
      <c r="AU264" s="299"/>
      <c r="AV264" s="299"/>
      <c r="AW264" s="299"/>
      <c r="AX264" s="299"/>
      <c r="AY264" s="299"/>
      <c r="AZ264" s="299"/>
      <c r="BA264" s="299"/>
      <c r="BB264" s="299"/>
      <c r="BC264" s="299"/>
      <c r="BD264" s="299"/>
      <c r="BE264" s="299"/>
      <c r="BF264" s="299"/>
      <c r="BG264" s="299"/>
      <c r="BH264" s="299"/>
      <c r="BI264" s="299"/>
      <c r="BJ264" s="299"/>
      <c r="BK264" s="299"/>
      <c r="BL264" s="299"/>
      <c r="BM264" s="299"/>
      <c r="BN264" s="299"/>
      <c r="BO264" s="299"/>
      <c r="BP264" s="299"/>
      <c r="BQ264" s="299"/>
      <c r="BR264" s="299"/>
      <c r="BS264" s="299"/>
      <c r="BT264" s="299"/>
      <c r="BU264" s="299"/>
      <c r="BV264" s="299"/>
      <c r="BW264" s="299"/>
      <c r="BX264" s="299"/>
      <c r="BY264" s="299"/>
      <c r="BZ264" s="299"/>
      <c r="CA264" s="299"/>
      <c r="CB264" s="299"/>
      <c r="CC264" s="299"/>
      <c r="CD264" s="299"/>
      <c r="CE264" s="299"/>
      <c r="CF264" s="299"/>
      <c r="CG264" s="299"/>
      <c r="CH264" s="299"/>
      <c r="CI264" s="299"/>
      <c r="CJ264" s="299"/>
      <c r="CK264" s="299"/>
      <c r="CL264" s="299"/>
      <c r="CM264" s="299"/>
      <c r="CN264" s="299"/>
      <c r="CO264" s="299"/>
      <c r="CP264" s="299"/>
      <c r="CQ264" s="299"/>
      <c r="CR264" s="299"/>
      <c r="CS264" s="299"/>
      <c r="CT264" s="299"/>
      <c r="CU264" s="299"/>
      <c r="CV264" s="299"/>
      <c r="CW264" s="299"/>
      <c r="CX264" s="299"/>
      <c r="CY264" s="299"/>
      <c r="CZ264" s="299"/>
      <c r="DA264" s="299"/>
      <c r="DB264" s="299"/>
      <c r="DC264" s="299"/>
      <c r="DD264" s="299"/>
      <c r="DE264" s="299"/>
      <c r="DF264" s="299"/>
      <c r="DG264" s="299"/>
      <c r="DH264" s="299"/>
      <c r="DI264" s="299"/>
      <c r="DJ264" s="299"/>
      <c r="DK264" s="299"/>
      <c r="DL264" s="299"/>
      <c r="DM264" s="299"/>
      <c r="DN264" s="299"/>
      <c r="DO264" s="299"/>
      <c r="DP264" s="299"/>
      <c r="DQ264" s="299"/>
      <c r="DR264" s="299"/>
      <c r="DS264" s="299"/>
      <c r="DT264" s="299"/>
      <c r="DU264" s="299"/>
      <c r="DV264" s="299"/>
      <c r="DW264" s="299"/>
      <c r="DX264" s="299"/>
      <c r="DY264" s="299"/>
      <c r="DZ264" s="299"/>
      <c r="EA264" s="299"/>
      <c r="EB264" s="299"/>
      <c r="EC264" s="299"/>
      <c r="ED264" s="299"/>
      <c r="EE264" s="299"/>
      <c r="EF264" s="299"/>
      <c r="EG264" s="299"/>
      <c r="EH264" s="299"/>
      <c r="EI264" s="299"/>
      <c r="EJ264" s="299"/>
      <c r="EK264" s="299"/>
      <c r="EL264" s="299"/>
      <c r="EM264" s="299"/>
      <c r="EN264" s="299"/>
    </row>
    <row r="265" spans="12:144" x14ac:dyDescent="0.25">
      <c r="L265" s="299"/>
      <c r="M265" s="299"/>
      <c r="N265" s="299"/>
      <c r="O265" s="299"/>
      <c r="P265" s="299"/>
      <c r="Q265" s="299"/>
      <c r="R265" s="299"/>
      <c r="S265" s="299"/>
      <c r="T265" s="299"/>
      <c r="U265" s="299"/>
      <c r="V265" s="299"/>
      <c r="W265" s="299"/>
      <c r="X265" s="299"/>
      <c r="Y265" s="299"/>
      <c r="Z265" s="299"/>
      <c r="AA265" s="299"/>
      <c r="AB265" s="299"/>
      <c r="AC265" s="299"/>
      <c r="AD265" s="299"/>
      <c r="AE265" s="299"/>
      <c r="AF265" s="299"/>
      <c r="AG265" s="299"/>
      <c r="AH265" s="299"/>
      <c r="AI265" s="299"/>
      <c r="AJ265" s="299"/>
      <c r="AK265" s="299"/>
      <c r="AL265" s="299"/>
      <c r="AM265" s="299"/>
      <c r="AN265" s="299"/>
      <c r="AO265" s="299"/>
      <c r="AP265" s="299"/>
      <c r="AQ265" s="299"/>
      <c r="AR265" s="299"/>
      <c r="AS265" s="299"/>
      <c r="AT265" s="299"/>
      <c r="AU265" s="299"/>
      <c r="AV265" s="299"/>
      <c r="AW265" s="299"/>
      <c r="AX265" s="299"/>
      <c r="AY265" s="299"/>
      <c r="AZ265" s="299"/>
      <c r="BA265" s="299"/>
      <c r="BB265" s="299"/>
      <c r="BC265" s="299"/>
      <c r="BD265" s="299"/>
      <c r="BE265" s="299"/>
      <c r="BF265" s="299"/>
      <c r="BG265" s="299"/>
      <c r="BH265" s="299"/>
      <c r="BI265" s="299"/>
      <c r="BJ265" s="299"/>
      <c r="BK265" s="299"/>
      <c r="BL265" s="299"/>
      <c r="BM265" s="299"/>
      <c r="BN265" s="299"/>
      <c r="BO265" s="299"/>
      <c r="BP265" s="299"/>
      <c r="BQ265" s="299"/>
      <c r="BR265" s="299"/>
      <c r="BS265" s="299"/>
      <c r="BT265" s="299"/>
      <c r="BU265" s="299"/>
      <c r="BV265" s="299"/>
      <c r="BW265" s="299"/>
      <c r="BX265" s="299"/>
      <c r="BY265" s="299"/>
      <c r="BZ265" s="299"/>
      <c r="CA265" s="299"/>
      <c r="CB265" s="299"/>
      <c r="CC265" s="299"/>
      <c r="CD265" s="299"/>
      <c r="CE265" s="299"/>
      <c r="CF265" s="299"/>
      <c r="CG265" s="299"/>
      <c r="CH265" s="299"/>
      <c r="CI265" s="299"/>
      <c r="CJ265" s="299"/>
      <c r="CK265" s="299"/>
      <c r="CL265" s="299"/>
      <c r="CM265" s="299"/>
      <c r="CN265" s="299"/>
      <c r="CO265" s="299"/>
      <c r="CP265" s="299"/>
      <c r="CQ265" s="299"/>
      <c r="CR265" s="299"/>
      <c r="CS265" s="299"/>
      <c r="CT265" s="299"/>
      <c r="CU265" s="299"/>
      <c r="CV265" s="299"/>
      <c r="CW265" s="299"/>
      <c r="CX265" s="299"/>
      <c r="CY265" s="299"/>
      <c r="CZ265" s="299"/>
      <c r="DA265" s="299"/>
      <c r="DB265" s="299"/>
      <c r="DC265" s="299"/>
      <c r="DD265" s="299"/>
      <c r="DE265" s="299"/>
      <c r="DF265" s="299"/>
      <c r="DG265" s="299"/>
      <c r="DH265" s="299"/>
      <c r="DI265" s="299"/>
      <c r="DJ265" s="299"/>
      <c r="DK265" s="299"/>
      <c r="DL265" s="299"/>
      <c r="DM265" s="299"/>
      <c r="DN265" s="299"/>
      <c r="DO265" s="299"/>
      <c r="DP265" s="299"/>
      <c r="DQ265" s="299"/>
      <c r="DR265" s="299"/>
      <c r="DS265" s="299"/>
      <c r="DT265" s="299"/>
      <c r="DU265" s="299"/>
      <c r="DV265" s="299"/>
      <c r="DW265" s="299"/>
      <c r="DX265" s="299"/>
      <c r="DY265" s="299"/>
      <c r="DZ265" s="299"/>
      <c r="EA265" s="299"/>
      <c r="EB265" s="299"/>
      <c r="EC265" s="299"/>
      <c r="ED265" s="299"/>
      <c r="EE265" s="299"/>
      <c r="EF265" s="299"/>
      <c r="EG265" s="299"/>
      <c r="EH265" s="299"/>
      <c r="EI265" s="299"/>
      <c r="EJ265" s="299"/>
      <c r="EK265" s="299"/>
      <c r="EL265" s="299"/>
      <c r="EM265" s="299"/>
      <c r="EN265" s="299"/>
    </row>
    <row r="266" spans="12:144" x14ac:dyDescent="0.25">
      <c r="L266" s="299"/>
      <c r="M266" s="299"/>
      <c r="N266" s="299"/>
      <c r="O266" s="299"/>
      <c r="P266" s="299"/>
      <c r="Q266" s="299"/>
      <c r="R266" s="299"/>
      <c r="S266" s="299"/>
      <c r="T266" s="299"/>
      <c r="U266" s="299"/>
      <c r="V266" s="299"/>
      <c r="W266" s="299"/>
      <c r="X266" s="299"/>
      <c r="Y266" s="299"/>
      <c r="Z266" s="299"/>
      <c r="AA266" s="299"/>
      <c r="AB266" s="299"/>
      <c r="AC266" s="299"/>
      <c r="AD266" s="299"/>
      <c r="AE266" s="299"/>
      <c r="AF266" s="299"/>
      <c r="AG266" s="299"/>
      <c r="AH266" s="299"/>
      <c r="AI266" s="299"/>
      <c r="AJ266" s="299"/>
      <c r="AK266" s="299"/>
      <c r="AL266" s="299"/>
      <c r="AM266" s="299"/>
      <c r="AN266" s="299"/>
      <c r="AO266" s="299"/>
      <c r="AP266" s="299"/>
      <c r="AQ266" s="299"/>
      <c r="AR266" s="299"/>
      <c r="AS266" s="299"/>
      <c r="AT266" s="299"/>
      <c r="AU266" s="299"/>
      <c r="AV266" s="299"/>
      <c r="AW266" s="299"/>
      <c r="AX266" s="299"/>
      <c r="AY266" s="299"/>
      <c r="AZ266" s="299"/>
      <c r="BA266" s="299"/>
      <c r="BB266" s="299"/>
      <c r="BC266" s="299"/>
      <c r="BD266" s="299"/>
      <c r="BE266" s="299"/>
      <c r="BF266" s="299"/>
      <c r="BG266" s="299"/>
      <c r="BH266" s="299"/>
      <c r="BI266" s="299"/>
      <c r="BJ266" s="299"/>
      <c r="BK266" s="299"/>
      <c r="BL266" s="299"/>
      <c r="BM266" s="299"/>
      <c r="BN266" s="299"/>
      <c r="BO266" s="299"/>
      <c r="BP266" s="299"/>
      <c r="BQ266" s="299"/>
      <c r="BR266" s="299"/>
      <c r="BS266" s="299"/>
      <c r="BT266" s="299"/>
      <c r="BU266" s="299"/>
      <c r="BV266" s="299"/>
      <c r="BW266" s="299"/>
      <c r="BX266" s="299"/>
      <c r="BY266" s="299"/>
      <c r="BZ266" s="299"/>
      <c r="CA266" s="299"/>
      <c r="CB266" s="299"/>
      <c r="CC266" s="299"/>
      <c r="CD266" s="299"/>
      <c r="CE266" s="299"/>
      <c r="CF266" s="299"/>
      <c r="CG266" s="299"/>
      <c r="CH266" s="299"/>
      <c r="CI266" s="299"/>
      <c r="CJ266" s="299"/>
      <c r="CK266" s="299"/>
      <c r="CL266" s="299"/>
      <c r="CM266" s="299"/>
      <c r="CN266" s="299"/>
      <c r="CO266" s="299"/>
      <c r="CP266" s="299"/>
      <c r="CQ266" s="299"/>
      <c r="CR266" s="299"/>
      <c r="CS266" s="299"/>
      <c r="CT266" s="299"/>
      <c r="CU266" s="299"/>
      <c r="CV266" s="299"/>
      <c r="CW266" s="299"/>
      <c r="CX266" s="299"/>
      <c r="CY266" s="299"/>
      <c r="CZ266" s="299"/>
      <c r="DA266" s="299"/>
      <c r="DB266" s="299"/>
      <c r="DC266" s="299"/>
      <c r="DD266" s="299"/>
      <c r="DE266" s="299"/>
      <c r="DF266" s="299"/>
      <c r="DG266" s="299"/>
      <c r="DH266" s="299"/>
      <c r="DI266" s="299"/>
      <c r="DJ266" s="299"/>
      <c r="DK266" s="299"/>
      <c r="DL266" s="299"/>
      <c r="DM266" s="299"/>
      <c r="DN266" s="299"/>
      <c r="DO266" s="299"/>
      <c r="DP266" s="299"/>
      <c r="DQ266" s="299"/>
      <c r="DR266" s="299"/>
      <c r="DS266" s="299"/>
      <c r="DT266" s="299"/>
      <c r="DU266" s="299"/>
      <c r="DV266" s="299"/>
      <c r="DW266" s="299"/>
      <c r="DX266" s="299"/>
      <c r="DY266" s="299"/>
      <c r="DZ266" s="299"/>
      <c r="EA266" s="299"/>
      <c r="EB266" s="299"/>
      <c r="EC266" s="299"/>
      <c r="ED266" s="299"/>
      <c r="EE266" s="299"/>
      <c r="EF266" s="299"/>
      <c r="EG266" s="299"/>
      <c r="EH266" s="299"/>
      <c r="EI266" s="299"/>
      <c r="EJ266" s="299"/>
      <c r="EK266" s="299"/>
      <c r="EL266" s="299"/>
      <c r="EM266" s="299"/>
      <c r="EN266" s="299"/>
    </row>
    <row r="267" spans="12:144" x14ac:dyDescent="0.25">
      <c r="L267" s="299"/>
      <c r="M267" s="299"/>
      <c r="N267" s="299"/>
      <c r="O267" s="299"/>
      <c r="P267" s="299"/>
      <c r="Q267" s="299"/>
      <c r="R267" s="299"/>
      <c r="S267" s="299"/>
      <c r="T267" s="299"/>
      <c r="U267" s="299"/>
      <c r="V267" s="299"/>
      <c r="W267" s="299"/>
      <c r="X267" s="299"/>
      <c r="Y267" s="299"/>
      <c r="Z267" s="299"/>
      <c r="AA267" s="299"/>
      <c r="AB267" s="299"/>
      <c r="AC267" s="299"/>
      <c r="AD267" s="299"/>
      <c r="AE267" s="299"/>
      <c r="AF267" s="299"/>
      <c r="AG267" s="299"/>
      <c r="AH267" s="299"/>
      <c r="AI267" s="299"/>
      <c r="AJ267" s="299"/>
      <c r="AK267" s="299"/>
      <c r="AL267" s="299"/>
      <c r="AM267" s="299"/>
      <c r="AN267" s="299"/>
      <c r="AO267" s="299"/>
      <c r="AP267" s="299"/>
      <c r="AQ267" s="299"/>
      <c r="AR267" s="299"/>
      <c r="AS267" s="299"/>
      <c r="AT267" s="299"/>
      <c r="AU267" s="299"/>
      <c r="AV267" s="299"/>
      <c r="AW267" s="299"/>
      <c r="AX267" s="299"/>
      <c r="AY267" s="299"/>
      <c r="AZ267" s="299"/>
      <c r="BA267" s="299"/>
      <c r="BB267" s="299"/>
      <c r="BC267" s="299"/>
      <c r="BD267" s="299"/>
      <c r="BE267" s="299"/>
      <c r="BF267" s="299"/>
      <c r="BG267" s="299"/>
      <c r="BH267" s="299"/>
      <c r="BI267" s="299"/>
      <c r="BJ267" s="299"/>
      <c r="BK267" s="299"/>
      <c r="BL267" s="299"/>
      <c r="BM267" s="299"/>
      <c r="BN267" s="299"/>
      <c r="BO267" s="299"/>
      <c r="BP267" s="299"/>
      <c r="BQ267" s="299"/>
      <c r="BR267" s="299"/>
      <c r="BS267" s="299"/>
      <c r="BT267" s="299"/>
      <c r="BU267" s="299"/>
      <c r="BV267" s="299"/>
      <c r="BW267" s="299"/>
      <c r="BX267" s="299"/>
      <c r="BY267" s="299"/>
      <c r="BZ267" s="299"/>
      <c r="CA267" s="299"/>
      <c r="CB267" s="299"/>
      <c r="CC267" s="299"/>
      <c r="CD267" s="299"/>
      <c r="CE267" s="299"/>
      <c r="CF267" s="299"/>
      <c r="CG267" s="299"/>
      <c r="CH267" s="299"/>
      <c r="CI267" s="299"/>
      <c r="CJ267" s="299"/>
      <c r="CK267" s="299"/>
      <c r="CL267" s="299"/>
      <c r="CM267" s="299"/>
      <c r="CN267" s="299"/>
      <c r="CO267" s="299"/>
      <c r="CP267" s="299"/>
      <c r="CQ267" s="299"/>
      <c r="CR267" s="299"/>
      <c r="CS267" s="299"/>
      <c r="CT267" s="299"/>
      <c r="CU267" s="299"/>
      <c r="CV267" s="299"/>
      <c r="CW267" s="299"/>
      <c r="CX267" s="299"/>
      <c r="CY267" s="299"/>
      <c r="CZ267" s="299"/>
      <c r="DA267" s="299"/>
      <c r="DB267" s="299"/>
      <c r="DC267" s="299"/>
      <c r="DD267" s="299"/>
      <c r="DE267" s="299"/>
      <c r="DF267" s="299"/>
      <c r="DG267" s="299"/>
      <c r="DH267" s="299"/>
      <c r="DI267" s="299"/>
      <c r="DJ267" s="299"/>
      <c r="DK267" s="299"/>
      <c r="DL267" s="299"/>
      <c r="DM267" s="299"/>
      <c r="DN267" s="299"/>
      <c r="DO267" s="299"/>
      <c r="DP267" s="299"/>
      <c r="DQ267" s="299"/>
      <c r="DR267" s="299"/>
      <c r="DS267" s="299"/>
      <c r="DT267" s="299"/>
      <c r="DU267" s="299"/>
      <c r="DV267" s="299"/>
      <c r="DW267" s="299"/>
      <c r="DX267" s="299"/>
      <c r="DY267" s="299"/>
      <c r="DZ267" s="299"/>
      <c r="EA267" s="299"/>
      <c r="EB267" s="299"/>
      <c r="EC267" s="299"/>
      <c r="ED267" s="299"/>
      <c r="EE267" s="299"/>
      <c r="EF267" s="299"/>
      <c r="EG267" s="299"/>
      <c r="EH267" s="299"/>
      <c r="EI267" s="299"/>
      <c r="EJ267" s="299"/>
      <c r="EK267" s="299"/>
      <c r="EL267" s="299"/>
      <c r="EM267" s="299"/>
      <c r="EN267" s="299"/>
    </row>
    <row r="268" spans="12:144" x14ac:dyDescent="0.25">
      <c r="L268" s="299"/>
      <c r="M268" s="299"/>
      <c r="N268" s="299"/>
      <c r="O268" s="299"/>
      <c r="P268" s="299"/>
      <c r="Q268" s="299"/>
      <c r="R268" s="299"/>
      <c r="S268" s="299"/>
      <c r="T268" s="299"/>
      <c r="U268" s="299"/>
      <c r="V268" s="299"/>
      <c r="W268" s="299"/>
      <c r="X268" s="299"/>
      <c r="Y268" s="299"/>
      <c r="Z268" s="299"/>
      <c r="AA268" s="299"/>
      <c r="AB268" s="299"/>
      <c r="AC268" s="299"/>
      <c r="AD268" s="299"/>
      <c r="AE268" s="299"/>
      <c r="AF268" s="299"/>
      <c r="AG268" s="299"/>
      <c r="AH268" s="299"/>
      <c r="AI268" s="299"/>
      <c r="AJ268" s="299"/>
      <c r="AK268" s="299"/>
      <c r="AL268" s="299"/>
      <c r="AM268" s="299"/>
      <c r="AN268" s="299"/>
      <c r="AO268" s="299"/>
      <c r="AP268" s="299"/>
      <c r="AQ268" s="299"/>
      <c r="AR268" s="299"/>
      <c r="AS268" s="299"/>
      <c r="AT268" s="299"/>
      <c r="AU268" s="299"/>
      <c r="AV268" s="299"/>
      <c r="AW268" s="299"/>
      <c r="AX268" s="299"/>
      <c r="AY268" s="299"/>
      <c r="AZ268" s="299"/>
      <c r="BA268" s="299"/>
      <c r="BB268" s="299"/>
      <c r="BC268" s="299"/>
      <c r="BD268" s="299"/>
      <c r="BE268" s="299"/>
      <c r="BF268" s="299"/>
      <c r="BG268" s="299"/>
      <c r="BH268" s="299"/>
      <c r="BI268" s="299"/>
      <c r="BJ268" s="299"/>
      <c r="BK268" s="299"/>
      <c r="BL268" s="299"/>
      <c r="BM268" s="299"/>
      <c r="BN268" s="299"/>
      <c r="BO268" s="299"/>
      <c r="BP268" s="299"/>
      <c r="BQ268" s="299"/>
      <c r="BR268" s="299"/>
      <c r="BS268" s="299"/>
      <c r="BT268" s="299"/>
      <c r="BU268" s="299"/>
      <c r="BV268" s="299"/>
      <c r="BW268" s="299"/>
      <c r="BX268" s="299"/>
      <c r="BY268" s="299"/>
      <c r="BZ268" s="299"/>
      <c r="CA268" s="299"/>
      <c r="CB268" s="299"/>
      <c r="CC268" s="299"/>
      <c r="CD268" s="299"/>
      <c r="CE268" s="299"/>
      <c r="CF268" s="299"/>
      <c r="CG268" s="299"/>
      <c r="CH268" s="299"/>
      <c r="CI268" s="299"/>
      <c r="CJ268" s="299"/>
      <c r="CK268" s="299"/>
      <c r="CL268" s="299"/>
      <c r="CM268" s="299"/>
      <c r="CN268" s="299"/>
      <c r="CO268" s="299"/>
      <c r="CP268" s="299"/>
      <c r="CQ268" s="299"/>
      <c r="CR268" s="299"/>
      <c r="CS268" s="299"/>
      <c r="CT268" s="299"/>
      <c r="CU268" s="299"/>
      <c r="CV268" s="299"/>
      <c r="CW268" s="299"/>
      <c r="CX268" s="299"/>
      <c r="CY268" s="299"/>
      <c r="CZ268" s="299"/>
      <c r="DA268" s="299"/>
      <c r="DB268" s="299"/>
      <c r="DC268" s="299"/>
      <c r="DD268" s="299"/>
      <c r="DE268" s="299"/>
      <c r="DF268" s="299"/>
      <c r="DG268" s="299"/>
      <c r="DH268" s="299"/>
      <c r="DI268" s="299"/>
      <c r="DJ268" s="299"/>
      <c r="DK268" s="299"/>
      <c r="DL268" s="299"/>
      <c r="DM268" s="299"/>
      <c r="DN268" s="299"/>
      <c r="DO268" s="299"/>
      <c r="DP268" s="299"/>
      <c r="DQ268" s="299"/>
      <c r="DR268" s="299"/>
      <c r="DS268" s="299"/>
      <c r="DT268" s="299"/>
      <c r="DU268" s="299"/>
      <c r="DV268" s="299"/>
      <c r="DW268" s="299"/>
      <c r="DX268" s="299"/>
      <c r="DY268" s="299"/>
      <c r="DZ268" s="299"/>
      <c r="EA268" s="299"/>
      <c r="EB268" s="299"/>
      <c r="EC268" s="299"/>
      <c r="ED268" s="299"/>
      <c r="EE268" s="299"/>
      <c r="EF268" s="299"/>
      <c r="EG268" s="299"/>
      <c r="EH268" s="299"/>
      <c r="EI268" s="299"/>
      <c r="EJ268" s="299"/>
      <c r="EK268" s="299"/>
      <c r="EL268" s="299"/>
      <c r="EM268" s="299"/>
      <c r="EN268" s="299"/>
    </row>
    <row r="269" spans="12:144" x14ac:dyDescent="0.25">
      <c r="L269" s="299"/>
      <c r="M269" s="299"/>
      <c r="N269" s="299"/>
      <c r="O269" s="299"/>
      <c r="P269" s="299"/>
      <c r="Q269" s="299"/>
      <c r="R269" s="299"/>
      <c r="S269" s="299"/>
      <c r="T269" s="299"/>
      <c r="U269" s="299"/>
      <c r="V269" s="299"/>
      <c r="W269" s="299"/>
      <c r="X269" s="299"/>
      <c r="Y269" s="299"/>
      <c r="Z269" s="299"/>
      <c r="AA269" s="299"/>
      <c r="AB269" s="299"/>
      <c r="AC269" s="299"/>
      <c r="AD269" s="299"/>
      <c r="AE269" s="299"/>
      <c r="AF269" s="299"/>
      <c r="AG269" s="299"/>
      <c r="AH269" s="299"/>
      <c r="AI269" s="299"/>
      <c r="AJ269" s="299"/>
      <c r="AK269" s="299"/>
      <c r="AL269" s="299"/>
      <c r="AM269" s="299"/>
      <c r="AN269" s="299"/>
      <c r="AO269" s="299"/>
      <c r="AP269" s="299"/>
      <c r="AQ269" s="299"/>
      <c r="AR269" s="299"/>
      <c r="AS269" s="299"/>
      <c r="AT269" s="299"/>
      <c r="AU269" s="299"/>
      <c r="AV269" s="299"/>
      <c r="AW269" s="299"/>
      <c r="AX269" s="299"/>
      <c r="AY269" s="299"/>
      <c r="AZ269" s="299"/>
      <c r="BA269" s="299"/>
      <c r="BB269" s="299"/>
      <c r="BC269" s="299"/>
      <c r="BD269" s="299"/>
      <c r="BE269" s="299"/>
      <c r="BF269" s="299"/>
      <c r="BG269" s="299"/>
      <c r="BH269" s="299"/>
      <c r="BI269" s="299"/>
      <c r="BJ269" s="299"/>
      <c r="BK269" s="299"/>
      <c r="BL269" s="299"/>
      <c r="BM269" s="299"/>
      <c r="BN269" s="299"/>
      <c r="BO269" s="299"/>
      <c r="BP269" s="299"/>
      <c r="BQ269" s="299"/>
      <c r="BR269" s="299"/>
      <c r="BS269" s="299"/>
      <c r="BT269" s="299"/>
      <c r="BU269" s="299"/>
      <c r="BV269" s="299"/>
      <c r="BW269" s="299"/>
      <c r="BX269" s="299"/>
      <c r="BY269" s="299"/>
      <c r="BZ269" s="299"/>
      <c r="CA269" s="299"/>
      <c r="CB269" s="299"/>
      <c r="CC269" s="299"/>
      <c r="CD269" s="299"/>
      <c r="CE269" s="299"/>
      <c r="CF269" s="299"/>
      <c r="CG269" s="299"/>
      <c r="CH269" s="299"/>
      <c r="CI269" s="299"/>
      <c r="CJ269" s="299"/>
      <c r="CK269" s="299"/>
      <c r="CL269" s="299"/>
      <c r="CM269" s="299"/>
      <c r="CN269" s="299"/>
      <c r="CO269" s="299"/>
      <c r="CP269" s="299"/>
      <c r="CQ269" s="299"/>
      <c r="CR269" s="299"/>
      <c r="CS269" s="299"/>
      <c r="CT269" s="299"/>
      <c r="CU269" s="299"/>
      <c r="CV269" s="299"/>
      <c r="CW269" s="299"/>
      <c r="CX269" s="299"/>
      <c r="CY269" s="299"/>
      <c r="CZ269" s="299"/>
      <c r="DA269" s="299"/>
      <c r="DB269" s="299"/>
      <c r="DC269" s="299"/>
      <c r="DD269" s="299"/>
      <c r="DE269" s="299"/>
      <c r="DF269" s="299"/>
      <c r="DG269" s="299"/>
      <c r="DH269" s="299"/>
      <c r="DI269" s="299"/>
      <c r="DJ269" s="299"/>
      <c r="DK269" s="299"/>
      <c r="DL269" s="299"/>
      <c r="DM269" s="299"/>
      <c r="DN269" s="299"/>
      <c r="DO269" s="299"/>
      <c r="DP269" s="299"/>
      <c r="DQ269" s="299"/>
      <c r="DR269" s="299"/>
      <c r="DS269" s="299"/>
      <c r="DT269" s="299"/>
      <c r="DU269" s="299"/>
      <c r="DV269" s="299"/>
      <c r="DW269" s="299"/>
      <c r="DX269" s="299"/>
      <c r="DY269" s="299"/>
      <c r="DZ269" s="299"/>
      <c r="EA269" s="299"/>
      <c r="EB269" s="299"/>
      <c r="EC269" s="299"/>
      <c r="ED269" s="299"/>
      <c r="EE269" s="299"/>
      <c r="EF269" s="299"/>
      <c r="EG269" s="299"/>
      <c r="EH269" s="299"/>
      <c r="EI269" s="299"/>
      <c r="EJ269" s="299"/>
      <c r="EK269" s="299"/>
      <c r="EL269" s="299"/>
      <c r="EM269" s="299"/>
      <c r="EN269" s="299"/>
    </row>
    <row r="270" spans="12:144" x14ac:dyDescent="0.25">
      <c r="L270" s="299"/>
      <c r="M270" s="299"/>
      <c r="N270" s="299"/>
      <c r="O270" s="299"/>
      <c r="P270" s="299"/>
      <c r="Q270" s="299"/>
      <c r="R270" s="299"/>
      <c r="S270" s="299"/>
      <c r="T270" s="299"/>
      <c r="U270" s="299"/>
      <c r="V270" s="299"/>
      <c r="W270" s="299"/>
      <c r="X270" s="299"/>
      <c r="Y270" s="299"/>
      <c r="Z270" s="299"/>
      <c r="AA270" s="299"/>
      <c r="AB270" s="299"/>
      <c r="AC270" s="299"/>
      <c r="AD270" s="299"/>
      <c r="AE270" s="299"/>
      <c r="AF270" s="299"/>
      <c r="AG270" s="299"/>
      <c r="AH270" s="299"/>
      <c r="AI270" s="299"/>
      <c r="AJ270" s="299"/>
      <c r="AK270" s="299"/>
      <c r="AL270" s="299"/>
      <c r="AM270" s="299"/>
      <c r="AN270" s="299"/>
      <c r="AO270" s="299"/>
      <c r="AP270" s="299"/>
      <c r="AQ270" s="299"/>
      <c r="AR270" s="299"/>
      <c r="AS270" s="299"/>
      <c r="AT270" s="299"/>
      <c r="AU270" s="299"/>
      <c r="AV270" s="299"/>
      <c r="AW270" s="299"/>
      <c r="AX270" s="299"/>
      <c r="AY270" s="299"/>
      <c r="AZ270" s="299"/>
      <c r="BA270" s="299"/>
      <c r="BB270" s="299"/>
      <c r="BC270" s="299"/>
      <c r="BD270" s="299"/>
      <c r="BE270" s="299"/>
      <c r="BF270" s="299"/>
      <c r="BG270" s="299"/>
      <c r="BH270" s="299"/>
      <c r="BI270" s="299"/>
      <c r="BJ270" s="299"/>
      <c r="BK270" s="299"/>
      <c r="BL270" s="299"/>
      <c r="BM270" s="299"/>
      <c r="BN270" s="299"/>
      <c r="BO270" s="299"/>
      <c r="BP270" s="299"/>
      <c r="BQ270" s="299"/>
      <c r="BR270" s="299"/>
      <c r="BS270" s="299"/>
      <c r="BT270" s="299"/>
      <c r="BU270" s="299"/>
      <c r="BV270" s="299"/>
      <c r="BW270" s="299"/>
      <c r="BX270" s="299"/>
      <c r="BY270" s="299"/>
      <c r="BZ270" s="299"/>
      <c r="CA270" s="299"/>
      <c r="CB270" s="299"/>
      <c r="CC270" s="299"/>
      <c r="CD270" s="299"/>
      <c r="CE270" s="299"/>
      <c r="CF270" s="299"/>
      <c r="CG270" s="299"/>
      <c r="CH270" s="299"/>
      <c r="CI270" s="299"/>
      <c r="CJ270" s="299"/>
      <c r="CK270" s="299"/>
      <c r="CL270" s="299"/>
      <c r="CM270" s="299"/>
      <c r="CN270" s="299"/>
      <c r="CO270" s="299"/>
      <c r="CP270" s="299"/>
      <c r="CQ270" s="299"/>
      <c r="CR270" s="299"/>
      <c r="CS270" s="299"/>
      <c r="CT270" s="299"/>
      <c r="CU270" s="299"/>
      <c r="CV270" s="299"/>
      <c r="CW270" s="299"/>
      <c r="CX270" s="299"/>
      <c r="CY270" s="299"/>
      <c r="CZ270" s="299"/>
      <c r="DA270" s="299"/>
      <c r="DB270" s="299"/>
      <c r="DC270" s="299"/>
      <c r="DD270" s="299"/>
      <c r="DE270" s="299"/>
      <c r="DF270" s="299"/>
      <c r="DG270" s="299"/>
      <c r="DH270" s="299"/>
      <c r="DI270" s="299"/>
      <c r="DJ270" s="299"/>
      <c r="DK270" s="299"/>
      <c r="DL270" s="299"/>
      <c r="DM270" s="299"/>
      <c r="DN270" s="299"/>
      <c r="DO270" s="299"/>
      <c r="DP270" s="299"/>
      <c r="DQ270" s="299"/>
      <c r="DR270" s="299"/>
      <c r="DS270" s="299"/>
      <c r="DT270" s="299"/>
      <c r="DU270" s="299"/>
      <c r="DV270" s="299"/>
      <c r="DW270" s="299"/>
      <c r="DX270" s="299"/>
      <c r="DY270" s="299"/>
      <c r="DZ270" s="299"/>
      <c r="EA270" s="299"/>
      <c r="EB270" s="299"/>
      <c r="EC270" s="299"/>
      <c r="ED270" s="299"/>
      <c r="EE270" s="299"/>
      <c r="EF270" s="299"/>
      <c r="EG270" s="299"/>
      <c r="EH270" s="299"/>
      <c r="EI270" s="299"/>
      <c r="EJ270" s="299"/>
      <c r="EK270" s="299"/>
      <c r="EL270" s="299"/>
      <c r="EM270" s="299"/>
      <c r="EN270" s="299"/>
    </row>
    <row r="271" spans="12:144" x14ac:dyDescent="0.25">
      <c r="L271" s="299"/>
      <c r="M271" s="299"/>
      <c r="N271" s="299"/>
      <c r="O271" s="299"/>
      <c r="P271" s="299"/>
      <c r="Q271" s="299"/>
      <c r="R271" s="299"/>
      <c r="S271" s="299"/>
      <c r="T271" s="299"/>
      <c r="U271" s="299"/>
      <c r="V271" s="299"/>
      <c r="W271" s="299"/>
      <c r="X271" s="299"/>
      <c r="Y271" s="299"/>
      <c r="Z271" s="299"/>
      <c r="AA271" s="299"/>
      <c r="AB271" s="299"/>
      <c r="AC271" s="299"/>
      <c r="AD271" s="299"/>
      <c r="AE271" s="299"/>
      <c r="AF271" s="299"/>
      <c r="AG271" s="299"/>
      <c r="AH271" s="299"/>
      <c r="AI271" s="299"/>
      <c r="AJ271" s="299"/>
      <c r="AK271" s="299"/>
      <c r="AL271" s="299"/>
      <c r="AM271" s="299"/>
      <c r="AN271" s="299"/>
      <c r="AO271" s="299"/>
      <c r="AP271" s="299"/>
      <c r="AQ271" s="299"/>
      <c r="AR271" s="299"/>
      <c r="AS271" s="299"/>
      <c r="AT271" s="299"/>
      <c r="AU271" s="299"/>
      <c r="AV271" s="299"/>
      <c r="AW271" s="299"/>
      <c r="AX271" s="299"/>
      <c r="AY271" s="299"/>
      <c r="AZ271" s="299"/>
      <c r="BA271" s="299"/>
      <c r="BB271" s="299"/>
      <c r="BC271" s="299"/>
      <c r="BD271" s="299"/>
      <c r="BE271" s="299"/>
      <c r="BF271" s="299"/>
      <c r="BG271" s="299"/>
      <c r="BH271" s="299"/>
      <c r="BI271" s="299"/>
      <c r="BJ271" s="299"/>
      <c r="BK271" s="299"/>
      <c r="BL271" s="299"/>
      <c r="BM271" s="299"/>
      <c r="BN271" s="299"/>
      <c r="BO271" s="299"/>
      <c r="BP271" s="299"/>
      <c r="BQ271" s="299"/>
      <c r="BR271" s="299"/>
      <c r="BS271" s="299"/>
      <c r="BT271" s="299"/>
      <c r="BU271" s="299"/>
      <c r="BV271" s="299"/>
      <c r="BW271" s="299"/>
      <c r="BX271" s="299"/>
      <c r="BY271" s="299"/>
      <c r="BZ271" s="299"/>
      <c r="CA271" s="299"/>
      <c r="CB271" s="299"/>
      <c r="CC271" s="299"/>
      <c r="CD271" s="299"/>
      <c r="CE271" s="299"/>
      <c r="CF271" s="299"/>
      <c r="CG271" s="299"/>
      <c r="CH271" s="299"/>
      <c r="CI271" s="299"/>
      <c r="CJ271" s="299"/>
      <c r="CK271" s="299"/>
      <c r="CL271" s="299"/>
      <c r="CM271" s="299"/>
      <c r="CN271" s="299"/>
      <c r="CO271" s="299"/>
      <c r="CP271" s="299"/>
      <c r="CQ271" s="299"/>
      <c r="CR271" s="299"/>
      <c r="CS271" s="299"/>
      <c r="CT271" s="299"/>
      <c r="CU271" s="299"/>
      <c r="CV271" s="299"/>
      <c r="CW271" s="299"/>
      <c r="CX271" s="299"/>
      <c r="CY271" s="299"/>
      <c r="CZ271" s="299"/>
      <c r="DA271" s="299"/>
      <c r="DB271" s="299"/>
      <c r="DC271" s="299"/>
      <c r="DD271" s="299"/>
      <c r="DE271" s="299"/>
      <c r="DF271" s="299"/>
      <c r="DG271" s="299"/>
      <c r="DH271" s="299"/>
      <c r="DI271" s="299"/>
      <c r="DJ271" s="299"/>
      <c r="DK271" s="299"/>
      <c r="DL271" s="299"/>
      <c r="DM271" s="299"/>
      <c r="DN271" s="299"/>
      <c r="DO271" s="299"/>
      <c r="DP271" s="299"/>
      <c r="DQ271" s="299"/>
      <c r="DR271" s="299"/>
      <c r="DS271" s="299"/>
      <c r="DT271" s="299"/>
      <c r="DU271" s="299"/>
      <c r="DV271" s="299"/>
      <c r="DW271" s="299"/>
      <c r="DX271" s="299"/>
      <c r="DY271" s="299"/>
      <c r="DZ271" s="299"/>
      <c r="EA271" s="299"/>
      <c r="EB271" s="299"/>
      <c r="EC271" s="299"/>
      <c r="ED271" s="299"/>
      <c r="EE271" s="299"/>
      <c r="EF271" s="299"/>
      <c r="EG271" s="299"/>
      <c r="EH271" s="299"/>
      <c r="EI271" s="299"/>
      <c r="EJ271" s="299"/>
      <c r="EK271" s="299"/>
      <c r="EL271" s="299"/>
      <c r="EM271" s="299"/>
      <c r="EN271" s="299"/>
    </row>
    <row r="272" spans="12:144" x14ac:dyDescent="0.25">
      <c r="L272" s="299"/>
      <c r="M272" s="299"/>
      <c r="N272" s="299"/>
      <c r="O272" s="299"/>
      <c r="P272" s="299"/>
      <c r="Q272" s="299"/>
      <c r="R272" s="299"/>
      <c r="S272" s="299"/>
      <c r="T272" s="299"/>
      <c r="U272" s="299"/>
      <c r="V272" s="299"/>
      <c r="W272" s="299"/>
      <c r="X272" s="299"/>
      <c r="Y272" s="299"/>
      <c r="Z272" s="299"/>
      <c r="AA272" s="299"/>
      <c r="AB272" s="299"/>
      <c r="AC272" s="299"/>
      <c r="AD272" s="299"/>
      <c r="AE272" s="299"/>
      <c r="AF272" s="299"/>
      <c r="AG272" s="299"/>
      <c r="AH272" s="299"/>
      <c r="AI272" s="299"/>
      <c r="AJ272" s="299"/>
      <c r="AK272" s="299"/>
      <c r="AL272" s="299"/>
      <c r="AM272" s="299"/>
      <c r="AN272" s="299"/>
      <c r="AO272" s="299"/>
      <c r="AP272" s="299"/>
      <c r="AQ272" s="299"/>
      <c r="AR272" s="299"/>
      <c r="AS272" s="299"/>
      <c r="AT272" s="299"/>
      <c r="AU272" s="299"/>
      <c r="AV272" s="299"/>
      <c r="AW272" s="299"/>
      <c r="AX272" s="299"/>
      <c r="AY272" s="299"/>
      <c r="AZ272" s="299"/>
      <c r="BA272" s="299"/>
      <c r="BB272" s="299"/>
      <c r="BC272" s="299"/>
      <c r="BD272" s="299"/>
      <c r="BE272" s="299"/>
      <c r="BF272" s="299"/>
      <c r="BG272" s="299"/>
      <c r="BH272" s="299"/>
      <c r="BI272" s="299"/>
      <c r="BJ272" s="299"/>
      <c r="BK272" s="299"/>
      <c r="BL272" s="299"/>
      <c r="BM272" s="299"/>
      <c r="BN272" s="299"/>
      <c r="BO272" s="299"/>
      <c r="BP272" s="299"/>
      <c r="BQ272" s="299"/>
      <c r="BR272" s="299"/>
      <c r="BS272" s="299"/>
      <c r="BT272" s="299"/>
      <c r="BU272" s="299"/>
      <c r="BV272" s="299"/>
      <c r="BW272" s="299"/>
      <c r="BX272" s="299"/>
      <c r="BY272" s="299"/>
      <c r="BZ272" s="299"/>
      <c r="CA272" s="299"/>
      <c r="CB272" s="299"/>
      <c r="CC272" s="299"/>
      <c r="CD272" s="299"/>
      <c r="CE272" s="299"/>
      <c r="CF272" s="299"/>
      <c r="CG272" s="299"/>
      <c r="CH272" s="299"/>
      <c r="CI272" s="299"/>
      <c r="CJ272" s="299"/>
      <c r="CK272" s="299"/>
      <c r="CL272" s="299"/>
      <c r="CM272" s="299"/>
      <c r="CN272" s="299"/>
      <c r="CO272" s="299"/>
      <c r="CP272" s="299"/>
      <c r="CQ272" s="299"/>
      <c r="CR272" s="299"/>
      <c r="CS272" s="299"/>
      <c r="CT272" s="299"/>
      <c r="CU272" s="299"/>
      <c r="CV272" s="299"/>
      <c r="CW272" s="299"/>
      <c r="CX272" s="299"/>
      <c r="CY272" s="299"/>
      <c r="CZ272" s="299"/>
      <c r="DA272" s="299"/>
      <c r="DB272" s="299"/>
      <c r="DC272" s="299"/>
      <c r="DD272" s="299"/>
      <c r="DE272" s="299"/>
      <c r="DF272" s="299"/>
      <c r="DG272" s="299"/>
      <c r="DH272" s="299"/>
      <c r="DI272" s="299"/>
      <c r="DJ272" s="299"/>
      <c r="DK272" s="299"/>
      <c r="DL272" s="299"/>
      <c r="DM272" s="299"/>
      <c r="DN272" s="299"/>
      <c r="DO272" s="299"/>
      <c r="DP272" s="299"/>
      <c r="DQ272" s="299"/>
      <c r="DR272" s="299"/>
      <c r="DS272" s="299"/>
      <c r="DT272" s="299"/>
      <c r="DU272" s="299"/>
      <c r="DV272" s="299"/>
      <c r="DW272" s="299"/>
      <c r="DX272" s="299"/>
      <c r="DY272" s="299"/>
      <c r="DZ272" s="299"/>
      <c r="EA272" s="299"/>
      <c r="EB272" s="299"/>
      <c r="EC272" s="299"/>
      <c r="ED272" s="299"/>
      <c r="EE272" s="299"/>
      <c r="EF272" s="299"/>
      <c r="EG272" s="299"/>
      <c r="EH272" s="299"/>
      <c r="EI272" s="299"/>
      <c r="EJ272" s="299"/>
      <c r="EK272" s="299"/>
      <c r="EL272" s="299"/>
      <c r="EM272" s="299"/>
      <c r="EN272" s="299"/>
    </row>
    <row r="273" spans="12:144" x14ac:dyDescent="0.25">
      <c r="L273" s="299"/>
      <c r="M273" s="299"/>
      <c r="N273" s="299"/>
      <c r="O273" s="299"/>
      <c r="P273" s="299"/>
      <c r="Q273" s="299"/>
      <c r="R273" s="299"/>
      <c r="S273" s="299"/>
      <c r="T273" s="299"/>
      <c r="U273" s="299"/>
      <c r="V273" s="299"/>
      <c r="W273" s="299"/>
      <c r="X273" s="299"/>
      <c r="Y273" s="299"/>
      <c r="Z273" s="299"/>
      <c r="AA273" s="299"/>
      <c r="AB273" s="299"/>
      <c r="AC273" s="299"/>
      <c r="AD273" s="299"/>
      <c r="AE273" s="299"/>
      <c r="AF273" s="299"/>
      <c r="AG273" s="299"/>
      <c r="AH273" s="299"/>
      <c r="AI273" s="299"/>
      <c r="AJ273" s="299"/>
      <c r="AK273" s="299"/>
      <c r="AL273" s="299"/>
      <c r="AM273" s="299"/>
      <c r="AN273" s="299"/>
      <c r="AO273" s="299"/>
      <c r="AP273" s="299"/>
      <c r="AQ273" s="299"/>
      <c r="AR273" s="299"/>
      <c r="AS273" s="299"/>
      <c r="AT273" s="299"/>
      <c r="AU273" s="299"/>
      <c r="AV273" s="299"/>
      <c r="AW273" s="299"/>
      <c r="AX273" s="299"/>
      <c r="AY273" s="299"/>
      <c r="AZ273" s="299"/>
      <c r="BA273" s="299"/>
      <c r="BB273" s="299"/>
      <c r="BC273" s="299"/>
      <c r="BD273" s="299"/>
      <c r="BE273" s="299"/>
      <c r="BF273" s="299"/>
      <c r="BG273" s="299"/>
      <c r="BH273" s="299"/>
      <c r="BI273" s="299"/>
      <c r="BJ273" s="299"/>
      <c r="BK273" s="299"/>
      <c r="BL273" s="299"/>
      <c r="BM273" s="299"/>
      <c r="BN273" s="299"/>
      <c r="BO273" s="299"/>
      <c r="BP273" s="299"/>
      <c r="BQ273" s="299"/>
      <c r="BR273" s="299"/>
      <c r="BS273" s="299"/>
      <c r="BT273" s="299"/>
      <c r="BU273" s="299"/>
      <c r="BV273" s="299"/>
      <c r="BW273" s="299"/>
      <c r="BX273" s="299"/>
      <c r="BY273" s="299"/>
      <c r="BZ273" s="299"/>
      <c r="CA273" s="299"/>
      <c r="CB273" s="299"/>
      <c r="CC273" s="299"/>
      <c r="CD273" s="299"/>
      <c r="CE273" s="299"/>
      <c r="CF273" s="299"/>
      <c r="CG273" s="299"/>
      <c r="CH273" s="299"/>
      <c r="CI273" s="299"/>
      <c r="CJ273" s="299"/>
      <c r="CK273" s="299"/>
      <c r="CL273" s="299"/>
      <c r="CM273" s="299"/>
      <c r="CN273" s="299"/>
      <c r="CO273" s="299"/>
      <c r="CP273" s="299"/>
      <c r="CQ273" s="299"/>
      <c r="CR273" s="299"/>
      <c r="CS273" s="299"/>
      <c r="CT273" s="299"/>
      <c r="CU273" s="299"/>
      <c r="CV273" s="299"/>
      <c r="CW273" s="299"/>
      <c r="CX273" s="299"/>
      <c r="CY273" s="299"/>
      <c r="CZ273" s="299"/>
      <c r="DA273" s="299"/>
      <c r="DB273" s="299"/>
      <c r="DC273" s="299"/>
      <c r="DD273" s="299"/>
      <c r="DE273" s="299"/>
      <c r="DF273" s="299"/>
      <c r="DG273" s="299"/>
      <c r="DH273" s="299"/>
      <c r="DI273" s="299"/>
      <c r="DJ273" s="299"/>
      <c r="DK273" s="299"/>
      <c r="DL273" s="299"/>
      <c r="DM273" s="299"/>
      <c r="DN273" s="299"/>
      <c r="DO273" s="299"/>
      <c r="DP273" s="299"/>
      <c r="DQ273" s="299"/>
      <c r="DR273" s="299"/>
      <c r="DS273" s="299"/>
      <c r="DT273" s="299"/>
      <c r="DU273" s="299"/>
      <c r="DV273" s="299"/>
      <c r="DW273" s="299"/>
      <c r="DX273" s="299"/>
      <c r="DY273" s="299"/>
      <c r="DZ273" s="299"/>
      <c r="EA273" s="299"/>
      <c r="EB273" s="299"/>
      <c r="EC273" s="299"/>
      <c r="ED273" s="299"/>
      <c r="EE273" s="299"/>
      <c r="EF273" s="299"/>
      <c r="EG273" s="299"/>
      <c r="EH273" s="299"/>
      <c r="EI273" s="299"/>
      <c r="EJ273" s="299"/>
      <c r="EK273" s="299"/>
      <c r="EL273" s="299"/>
      <c r="EM273" s="299"/>
      <c r="EN273" s="299"/>
    </row>
    <row r="274" spans="12:144" x14ac:dyDescent="0.25">
      <c r="L274" s="299"/>
      <c r="M274" s="299"/>
      <c r="N274" s="299"/>
      <c r="O274" s="299"/>
      <c r="P274" s="299"/>
      <c r="Q274" s="299"/>
      <c r="R274" s="299"/>
      <c r="S274" s="299"/>
      <c r="T274" s="299"/>
      <c r="U274" s="299"/>
      <c r="V274" s="299"/>
      <c r="W274" s="299"/>
      <c r="X274" s="299"/>
      <c r="Y274" s="299"/>
      <c r="Z274" s="299"/>
      <c r="AA274" s="299"/>
      <c r="AB274" s="299"/>
      <c r="AC274" s="299"/>
      <c r="AD274" s="299"/>
      <c r="AE274" s="299"/>
      <c r="AF274" s="299"/>
      <c r="AG274" s="299"/>
      <c r="AH274" s="299"/>
      <c r="AI274" s="299"/>
      <c r="AJ274" s="299"/>
      <c r="AK274" s="299"/>
      <c r="AL274" s="299"/>
      <c r="AM274" s="299"/>
      <c r="AN274" s="299"/>
      <c r="AO274" s="299"/>
      <c r="AP274" s="299"/>
      <c r="AQ274" s="299"/>
      <c r="AR274" s="299"/>
      <c r="AS274" s="299"/>
      <c r="AT274" s="299"/>
      <c r="AU274" s="299"/>
      <c r="AV274" s="299"/>
      <c r="AW274" s="299"/>
      <c r="AX274" s="299"/>
      <c r="AY274" s="299"/>
      <c r="AZ274" s="299"/>
      <c r="BA274" s="299"/>
      <c r="BB274" s="299"/>
      <c r="BC274" s="299"/>
      <c r="BD274" s="299"/>
      <c r="BE274" s="299"/>
      <c r="BF274" s="299"/>
      <c r="BG274" s="299"/>
      <c r="BH274" s="299"/>
      <c r="BI274" s="299"/>
      <c r="BJ274" s="299"/>
      <c r="BK274" s="299"/>
      <c r="BL274" s="299"/>
      <c r="BM274" s="299"/>
      <c r="BN274" s="299"/>
      <c r="BO274" s="299"/>
      <c r="BP274" s="299"/>
      <c r="BQ274" s="299"/>
      <c r="BR274" s="299"/>
      <c r="BS274" s="299"/>
      <c r="BT274" s="299"/>
      <c r="BU274" s="299"/>
      <c r="BV274" s="299"/>
      <c r="BW274" s="299"/>
      <c r="BX274" s="299"/>
      <c r="BY274" s="299"/>
      <c r="BZ274" s="299"/>
      <c r="CA274" s="299"/>
      <c r="CB274" s="299"/>
      <c r="CC274" s="299"/>
      <c r="CD274" s="299"/>
      <c r="CE274" s="299"/>
      <c r="CF274" s="299"/>
      <c r="CG274" s="299"/>
      <c r="CH274" s="299"/>
      <c r="CI274" s="299"/>
      <c r="CJ274" s="299"/>
      <c r="CK274" s="299"/>
      <c r="CL274" s="299"/>
      <c r="CM274" s="299"/>
      <c r="CN274" s="299"/>
      <c r="CO274" s="299"/>
      <c r="CP274" s="299"/>
      <c r="CQ274" s="299"/>
      <c r="CR274" s="299"/>
      <c r="CS274" s="299"/>
      <c r="CT274" s="299"/>
      <c r="CU274" s="299"/>
      <c r="CV274" s="299"/>
      <c r="CW274" s="299"/>
      <c r="CX274" s="299"/>
      <c r="CY274" s="299"/>
      <c r="CZ274" s="299"/>
      <c r="DA274" s="299"/>
      <c r="DB274" s="299"/>
      <c r="DC274" s="299"/>
      <c r="DD274" s="299"/>
      <c r="DE274" s="299"/>
      <c r="DF274" s="299"/>
      <c r="DG274" s="299"/>
      <c r="DH274" s="299"/>
      <c r="DI274" s="299"/>
      <c r="DJ274" s="299"/>
      <c r="DK274" s="299"/>
      <c r="DL274" s="299"/>
      <c r="DM274" s="299"/>
      <c r="DN274" s="299"/>
      <c r="DO274" s="299"/>
      <c r="DP274" s="299"/>
      <c r="DQ274" s="299"/>
      <c r="DR274" s="299"/>
      <c r="DS274" s="299"/>
      <c r="DT274" s="299"/>
      <c r="DU274" s="299"/>
      <c r="DV274" s="299"/>
      <c r="DW274" s="299"/>
      <c r="DX274" s="299"/>
      <c r="DY274" s="299"/>
      <c r="DZ274" s="299"/>
      <c r="EA274" s="299"/>
      <c r="EB274" s="299"/>
      <c r="EC274" s="299"/>
      <c r="ED274" s="299"/>
      <c r="EE274" s="299"/>
      <c r="EF274" s="299"/>
      <c r="EG274" s="299"/>
      <c r="EH274" s="299"/>
      <c r="EI274" s="299"/>
      <c r="EJ274" s="299"/>
      <c r="EK274" s="299"/>
      <c r="EL274" s="299"/>
      <c r="EM274" s="299"/>
      <c r="EN274" s="299"/>
    </row>
    <row r="275" spans="12:144" x14ac:dyDescent="0.25">
      <c r="L275" s="299"/>
      <c r="M275" s="299"/>
      <c r="N275" s="299"/>
      <c r="O275" s="299"/>
      <c r="P275" s="299"/>
      <c r="Q275" s="299"/>
      <c r="R275" s="299"/>
      <c r="S275" s="299"/>
      <c r="T275" s="299"/>
      <c r="U275" s="299"/>
      <c r="V275" s="299"/>
      <c r="W275" s="299"/>
      <c r="X275" s="299"/>
      <c r="Y275" s="299"/>
      <c r="Z275" s="299"/>
      <c r="AA275" s="299"/>
      <c r="AB275" s="299"/>
      <c r="AC275" s="299"/>
      <c r="AD275" s="299"/>
      <c r="AE275" s="299"/>
      <c r="AF275" s="299"/>
      <c r="AG275" s="299"/>
      <c r="AH275" s="299"/>
      <c r="AI275" s="299"/>
      <c r="AJ275" s="299"/>
      <c r="AK275" s="299"/>
      <c r="AL275" s="299"/>
      <c r="AM275" s="299"/>
      <c r="AN275" s="299"/>
      <c r="AO275" s="299"/>
      <c r="AP275" s="299"/>
      <c r="AQ275" s="299"/>
      <c r="AR275" s="299"/>
      <c r="AS275" s="299"/>
      <c r="AT275" s="299"/>
      <c r="AU275" s="299"/>
      <c r="AV275" s="299"/>
      <c r="AW275" s="299"/>
      <c r="AX275" s="299"/>
      <c r="AY275" s="299"/>
      <c r="AZ275" s="299"/>
      <c r="BA275" s="299"/>
      <c r="BB275" s="299"/>
      <c r="BC275" s="299"/>
      <c r="BD275" s="299"/>
      <c r="BE275" s="299"/>
      <c r="BF275" s="299"/>
      <c r="BG275" s="299"/>
      <c r="BH275" s="299"/>
      <c r="BI275" s="299"/>
      <c r="BJ275" s="299"/>
      <c r="BK275" s="299"/>
      <c r="BL275" s="299"/>
      <c r="BM275" s="299"/>
      <c r="BN275" s="299"/>
      <c r="BO275" s="299"/>
      <c r="BP275" s="299"/>
      <c r="BQ275" s="299"/>
      <c r="BR275" s="299"/>
      <c r="BS275" s="299"/>
      <c r="BT275" s="299"/>
      <c r="BU275" s="299"/>
      <c r="BV275" s="299"/>
      <c r="BW275" s="299"/>
      <c r="BX275" s="299"/>
      <c r="BY275" s="299"/>
      <c r="BZ275" s="299"/>
      <c r="CA275" s="299"/>
      <c r="CB275" s="299"/>
      <c r="CC275" s="299"/>
      <c r="CD275" s="299"/>
      <c r="CE275" s="299"/>
      <c r="CF275" s="299"/>
      <c r="CG275" s="299"/>
      <c r="CH275" s="299"/>
      <c r="CI275" s="299"/>
      <c r="CJ275" s="299"/>
      <c r="CK275" s="299"/>
      <c r="CL275" s="299"/>
      <c r="CM275" s="299"/>
      <c r="CN275" s="299"/>
      <c r="CO275" s="299"/>
      <c r="CP275" s="299"/>
      <c r="CQ275" s="299"/>
      <c r="CR275" s="299"/>
      <c r="CS275" s="299"/>
      <c r="CT275" s="299"/>
      <c r="CU275" s="299"/>
      <c r="CV275" s="299"/>
      <c r="CW275" s="299"/>
      <c r="CX275" s="299"/>
      <c r="CY275" s="299"/>
      <c r="CZ275" s="299"/>
      <c r="DA275" s="299"/>
      <c r="DB275" s="299"/>
      <c r="DC275" s="299"/>
      <c r="DD275" s="299"/>
      <c r="DE275" s="299"/>
      <c r="DF275" s="299"/>
      <c r="DG275" s="299"/>
      <c r="DH275" s="299"/>
      <c r="DI275" s="299"/>
      <c r="DJ275" s="299"/>
      <c r="DK275" s="299"/>
      <c r="DL275" s="299"/>
      <c r="DM275" s="299"/>
      <c r="DN275" s="299"/>
      <c r="DO275" s="299"/>
      <c r="DP275" s="299"/>
      <c r="DQ275" s="299"/>
      <c r="DR275" s="299"/>
      <c r="DS275" s="299"/>
      <c r="DT275" s="299"/>
      <c r="DU275" s="299"/>
      <c r="DV275" s="299"/>
      <c r="DW275" s="299"/>
      <c r="DX275" s="299"/>
      <c r="DY275" s="299"/>
      <c r="DZ275" s="299"/>
      <c r="EA275" s="299"/>
      <c r="EB275" s="299"/>
      <c r="EC275" s="299"/>
      <c r="ED275" s="299"/>
      <c r="EE275" s="299"/>
      <c r="EF275" s="299"/>
      <c r="EG275" s="299"/>
      <c r="EH275" s="299"/>
      <c r="EI275" s="299"/>
      <c r="EJ275" s="299"/>
      <c r="EK275" s="299"/>
      <c r="EL275" s="299"/>
      <c r="EM275" s="299"/>
      <c r="EN275" s="299"/>
    </row>
    <row r="276" spans="12:144" x14ac:dyDescent="0.25">
      <c r="L276" s="299"/>
      <c r="M276" s="299"/>
      <c r="N276" s="299"/>
      <c r="O276" s="299"/>
      <c r="P276" s="299"/>
      <c r="Q276" s="299"/>
      <c r="R276" s="299"/>
      <c r="S276" s="299"/>
      <c r="T276" s="299"/>
      <c r="U276" s="299"/>
      <c r="V276" s="299"/>
      <c r="W276" s="299"/>
      <c r="X276" s="299"/>
      <c r="Y276" s="299"/>
      <c r="Z276" s="299"/>
      <c r="AA276" s="299"/>
      <c r="AB276" s="299"/>
      <c r="AC276" s="299"/>
      <c r="AD276" s="299"/>
      <c r="AE276" s="299"/>
      <c r="AF276" s="299"/>
      <c r="AG276" s="299"/>
      <c r="AH276" s="299"/>
      <c r="AI276" s="299"/>
      <c r="AJ276" s="299"/>
      <c r="AK276" s="299"/>
      <c r="AL276" s="299"/>
      <c r="AM276" s="299"/>
      <c r="AN276" s="299"/>
      <c r="AO276" s="299"/>
      <c r="AP276" s="299"/>
      <c r="AQ276" s="299"/>
      <c r="AR276" s="299"/>
      <c r="AS276" s="299"/>
      <c r="AT276" s="299"/>
      <c r="AU276" s="299"/>
      <c r="AV276" s="299"/>
      <c r="AW276" s="299"/>
      <c r="AX276" s="299"/>
      <c r="AY276" s="299"/>
      <c r="AZ276" s="299"/>
      <c r="BA276" s="299"/>
      <c r="BB276" s="299"/>
      <c r="BC276" s="299"/>
      <c r="BD276" s="299"/>
      <c r="BE276" s="299"/>
      <c r="BF276" s="299"/>
      <c r="BG276" s="299"/>
      <c r="BH276" s="299"/>
      <c r="BI276" s="299"/>
      <c r="BJ276" s="299"/>
      <c r="BK276" s="299"/>
      <c r="BL276" s="299"/>
      <c r="BM276" s="299"/>
      <c r="BN276" s="299"/>
      <c r="BO276" s="299"/>
      <c r="BP276" s="299"/>
      <c r="BQ276" s="299"/>
      <c r="BR276" s="299"/>
      <c r="BS276" s="299"/>
      <c r="BT276" s="299"/>
      <c r="BU276" s="299"/>
      <c r="BV276" s="299"/>
      <c r="BW276" s="299"/>
      <c r="BX276" s="299"/>
      <c r="BY276" s="299"/>
      <c r="BZ276" s="299"/>
      <c r="CA276" s="299"/>
      <c r="CB276" s="299"/>
      <c r="CC276" s="299"/>
      <c r="CD276" s="299"/>
      <c r="CE276" s="299"/>
      <c r="CF276" s="299"/>
      <c r="CG276" s="299"/>
      <c r="CH276" s="299"/>
      <c r="CI276" s="299"/>
      <c r="CJ276" s="299"/>
      <c r="CK276" s="299"/>
      <c r="CL276" s="299"/>
      <c r="CM276" s="299"/>
      <c r="CN276" s="299"/>
      <c r="CO276" s="299"/>
      <c r="CP276" s="299"/>
      <c r="CQ276" s="299"/>
      <c r="CR276" s="299"/>
      <c r="CS276" s="299"/>
      <c r="CT276" s="299"/>
      <c r="CU276" s="299"/>
      <c r="CV276" s="299"/>
      <c r="CW276" s="299"/>
      <c r="CX276" s="299"/>
      <c r="CY276" s="299"/>
      <c r="CZ276" s="299"/>
      <c r="DA276" s="299"/>
      <c r="DB276" s="299"/>
      <c r="DC276" s="299"/>
      <c r="DD276" s="299"/>
      <c r="DE276" s="299"/>
      <c r="DF276" s="299"/>
      <c r="DG276" s="299"/>
      <c r="DH276" s="299"/>
      <c r="DI276" s="299"/>
      <c r="DJ276" s="299"/>
      <c r="DK276" s="299"/>
      <c r="DL276" s="299"/>
      <c r="DM276" s="299"/>
      <c r="DN276" s="299"/>
      <c r="DO276" s="299"/>
      <c r="DP276" s="299"/>
      <c r="DQ276" s="299"/>
      <c r="DR276" s="299"/>
      <c r="DS276" s="299"/>
      <c r="DT276" s="299"/>
      <c r="DU276" s="299"/>
      <c r="DV276" s="299"/>
      <c r="DW276" s="299"/>
      <c r="DX276" s="299"/>
      <c r="DY276" s="299"/>
      <c r="DZ276" s="299"/>
      <c r="EA276" s="299"/>
      <c r="EB276" s="299"/>
      <c r="EC276" s="299"/>
      <c r="ED276" s="299"/>
      <c r="EE276" s="299"/>
      <c r="EF276" s="299"/>
      <c r="EG276" s="299"/>
      <c r="EH276" s="299"/>
      <c r="EI276" s="299"/>
      <c r="EJ276" s="299"/>
      <c r="EK276" s="299"/>
      <c r="EL276" s="299"/>
      <c r="EM276" s="299"/>
      <c r="EN276" s="299"/>
    </row>
    <row r="277" spans="12:144" x14ac:dyDescent="0.25">
      <c r="L277" s="299"/>
      <c r="M277" s="299"/>
      <c r="N277" s="299"/>
      <c r="O277" s="299"/>
      <c r="P277" s="299"/>
      <c r="Q277" s="299"/>
      <c r="R277" s="299"/>
      <c r="S277" s="299"/>
      <c r="T277" s="299"/>
      <c r="U277" s="299"/>
      <c r="V277" s="299"/>
      <c r="W277" s="299"/>
      <c r="X277" s="299"/>
      <c r="Y277" s="299"/>
      <c r="Z277" s="299"/>
      <c r="AA277" s="299"/>
      <c r="AB277" s="299"/>
      <c r="AC277" s="299"/>
      <c r="AD277" s="299"/>
      <c r="AE277" s="299"/>
      <c r="AF277" s="299"/>
      <c r="AG277" s="299"/>
      <c r="AH277" s="299"/>
      <c r="AI277" s="299"/>
      <c r="AJ277" s="299"/>
      <c r="AK277" s="299"/>
      <c r="AL277" s="299"/>
      <c r="AM277" s="299"/>
      <c r="AN277" s="299"/>
      <c r="AO277" s="299"/>
      <c r="AP277" s="299"/>
      <c r="AQ277" s="299"/>
      <c r="AR277" s="299"/>
      <c r="AS277" s="299"/>
      <c r="AT277" s="299"/>
      <c r="AU277" s="299"/>
      <c r="AV277" s="299"/>
      <c r="AW277" s="299"/>
      <c r="AX277" s="299"/>
      <c r="AY277" s="299"/>
      <c r="AZ277" s="299"/>
      <c r="BA277" s="299"/>
      <c r="BB277" s="299"/>
      <c r="BC277" s="299"/>
      <c r="BD277" s="299"/>
      <c r="BE277" s="299"/>
      <c r="BF277" s="299"/>
      <c r="BG277" s="299"/>
      <c r="BH277" s="299"/>
      <c r="BI277" s="299"/>
      <c r="BJ277" s="299"/>
      <c r="BK277" s="299"/>
      <c r="BL277" s="299"/>
      <c r="BM277" s="299"/>
      <c r="BN277" s="299"/>
      <c r="BO277" s="299"/>
      <c r="BP277" s="299"/>
      <c r="BQ277" s="299"/>
      <c r="BR277" s="299"/>
      <c r="BS277" s="299"/>
      <c r="BT277" s="299"/>
      <c r="BU277" s="299"/>
      <c r="BV277" s="299"/>
      <c r="BW277" s="299"/>
      <c r="BX277" s="299"/>
      <c r="BY277" s="299"/>
      <c r="BZ277" s="299"/>
      <c r="CA277" s="299"/>
      <c r="CB277" s="299"/>
      <c r="CC277" s="299"/>
      <c r="CD277" s="299"/>
      <c r="CE277" s="299"/>
      <c r="CF277" s="299"/>
      <c r="CG277" s="299"/>
      <c r="CH277" s="299"/>
      <c r="CI277" s="299"/>
      <c r="CJ277" s="299"/>
      <c r="CK277" s="299"/>
      <c r="CL277" s="299"/>
      <c r="CM277" s="299"/>
      <c r="CN277" s="299"/>
      <c r="CO277" s="299"/>
      <c r="CP277" s="299"/>
      <c r="CQ277" s="299"/>
      <c r="CR277" s="299"/>
      <c r="CS277" s="299"/>
      <c r="CT277" s="299"/>
      <c r="CU277" s="299"/>
      <c r="CV277" s="299"/>
      <c r="CW277" s="299"/>
      <c r="CX277" s="299"/>
      <c r="CY277" s="299"/>
      <c r="CZ277" s="299"/>
      <c r="DA277" s="299"/>
      <c r="DB277" s="299"/>
      <c r="DC277" s="299"/>
      <c r="DD277" s="299"/>
      <c r="DE277" s="299"/>
      <c r="DF277" s="299"/>
      <c r="DG277" s="299"/>
      <c r="DH277" s="299"/>
      <c r="DI277" s="299"/>
      <c r="DJ277" s="299"/>
      <c r="DK277" s="299"/>
      <c r="DL277" s="299"/>
      <c r="DM277" s="299"/>
      <c r="DN277" s="299"/>
      <c r="DO277" s="299"/>
      <c r="DP277" s="299"/>
      <c r="DQ277" s="299"/>
      <c r="DR277" s="299"/>
      <c r="DS277" s="299"/>
      <c r="DT277" s="299"/>
      <c r="DU277" s="299"/>
      <c r="DV277" s="299"/>
      <c r="DW277" s="299"/>
      <c r="DX277" s="299"/>
      <c r="DY277" s="299"/>
      <c r="DZ277" s="299"/>
      <c r="EA277" s="299"/>
      <c r="EB277" s="299"/>
      <c r="EC277" s="299"/>
      <c r="ED277" s="299"/>
      <c r="EE277" s="299"/>
      <c r="EF277" s="299"/>
      <c r="EG277" s="299"/>
      <c r="EH277" s="299"/>
      <c r="EI277" s="299"/>
      <c r="EJ277" s="299"/>
      <c r="EK277" s="299"/>
      <c r="EL277" s="299"/>
      <c r="EM277" s="299"/>
      <c r="EN277" s="299"/>
    </row>
    <row r="278" spans="12:144" x14ac:dyDescent="0.25">
      <c r="L278" s="299"/>
      <c r="M278" s="299"/>
      <c r="N278" s="299"/>
      <c r="O278" s="299"/>
      <c r="P278" s="299"/>
      <c r="Q278" s="299"/>
      <c r="R278" s="299"/>
      <c r="S278" s="299"/>
      <c r="T278" s="299"/>
      <c r="U278" s="299"/>
      <c r="V278" s="299"/>
      <c r="W278" s="299"/>
      <c r="X278" s="299"/>
      <c r="Y278" s="299"/>
      <c r="Z278" s="299"/>
      <c r="AA278" s="299"/>
      <c r="AB278" s="299"/>
      <c r="AC278" s="299"/>
      <c r="AD278" s="299"/>
      <c r="AE278" s="299"/>
      <c r="AF278" s="299"/>
      <c r="AG278" s="299"/>
      <c r="AH278" s="299"/>
      <c r="AI278" s="299"/>
      <c r="AJ278" s="299"/>
      <c r="AK278" s="299"/>
      <c r="AL278" s="299"/>
      <c r="AM278" s="299"/>
      <c r="AN278" s="299"/>
      <c r="AO278" s="299"/>
      <c r="AP278" s="299"/>
      <c r="AQ278" s="299"/>
      <c r="AR278" s="299"/>
      <c r="AS278" s="299"/>
      <c r="AT278" s="299"/>
      <c r="AU278" s="299"/>
      <c r="AV278" s="299"/>
      <c r="AW278" s="299"/>
      <c r="AX278" s="299"/>
      <c r="AY278" s="299"/>
      <c r="AZ278" s="299"/>
      <c r="BA278" s="299"/>
      <c r="BB278" s="299"/>
      <c r="BC278" s="299"/>
      <c r="BD278" s="299"/>
      <c r="BE278" s="299"/>
      <c r="BF278" s="299"/>
      <c r="BG278" s="299"/>
      <c r="BH278" s="299"/>
      <c r="BI278" s="299"/>
      <c r="BJ278" s="299"/>
      <c r="BK278" s="299"/>
      <c r="BL278" s="299"/>
      <c r="BM278" s="299"/>
      <c r="BN278" s="299"/>
      <c r="BO278" s="299"/>
      <c r="BP278" s="299"/>
      <c r="BQ278" s="299"/>
      <c r="BR278" s="299"/>
      <c r="BS278" s="299"/>
      <c r="BT278" s="299"/>
      <c r="BU278" s="299"/>
      <c r="BV278" s="299"/>
      <c r="BW278" s="299"/>
      <c r="BX278" s="299"/>
      <c r="BY278" s="299"/>
      <c r="BZ278" s="299"/>
      <c r="CA278" s="299"/>
      <c r="CB278" s="299"/>
      <c r="CC278" s="299"/>
      <c r="CD278" s="299"/>
      <c r="CE278" s="299"/>
      <c r="CF278" s="299"/>
      <c r="CG278" s="299"/>
      <c r="CH278" s="299"/>
      <c r="CI278" s="299"/>
      <c r="CJ278" s="299"/>
      <c r="CK278" s="299"/>
      <c r="CL278" s="299"/>
      <c r="CM278" s="299"/>
      <c r="CN278" s="299"/>
      <c r="CO278" s="299"/>
      <c r="CP278" s="299"/>
      <c r="CQ278" s="299"/>
      <c r="CR278" s="299"/>
      <c r="CS278" s="299"/>
      <c r="CT278" s="299"/>
      <c r="CU278" s="299"/>
      <c r="CV278" s="299"/>
      <c r="CW278" s="299"/>
      <c r="CX278" s="299"/>
      <c r="CY278" s="299"/>
      <c r="CZ278" s="299"/>
      <c r="DA278" s="299"/>
      <c r="DB278" s="299"/>
      <c r="DC278" s="299"/>
      <c r="DD278" s="299"/>
      <c r="DE278" s="299"/>
      <c r="DF278" s="299"/>
      <c r="DG278" s="299"/>
      <c r="DH278" s="299"/>
      <c r="DI278" s="299"/>
      <c r="DJ278" s="299"/>
      <c r="DK278" s="299"/>
      <c r="DL278" s="299"/>
      <c r="DM278" s="299"/>
      <c r="DN278" s="299"/>
      <c r="DO278" s="299"/>
      <c r="DP278" s="299"/>
      <c r="DQ278" s="299"/>
      <c r="DR278" s="299"/>
      <c r="DS278" s="299"/>
      <c r="DT278" s="299"/>
      <c r="DU278" s="299"/>
      <c r="DV278" s="299"/>
      <c r="DW278" s="299"/>
      <c r="DX278" s="299"/>
      <c r="DY278" s="299"/>
      <c r="DZ278" s="299"/>
      <c r="EA278" s="299"/>
      <c r="EB278" s="299"/>
      <c r="EC278" s="299"/>
      <c r="ED278" s="299"/>
      <c r="EE278" s="299"/>
      <c r="EF278" s="299"/>
      <c r="EG278" s="299"/>
      <c r="EH278" s="299"/>
      <c r="EI278" s="299"/>
      <c r="EJ278" s="299"/>
      <c r="EK278" s="299"/>
      <c r="EL278" s="299"/>
      <c r="EM278" s="299"/>
      <c r="EN278" s="299"/>
    </row>
    <row r="279" spans="12:144" x14ac:dyDescent="0.25">
      <c r="L279" s="299"/>
      <c r="M279" s="299"/>
      <c r="N279" s="299"/>
      <c r="O279" s="299"/>
      <c r="P279" s="299"/>
      <c r="Q279" s="299"/>
      <c r="R279" s="299"/>
      <c r="S279" s="299"/>
      <c r="T279" s="299"/>
      <c r="U279" s="299"/>
      <c r="V279" s="299"/>
      <c r="W279" s="299"/>
      <c r="X279" s="299"/>
      <c r="Y279" s="299"/>
      <c r="Z279" s="299"/>
      <c r="AA279" s="299"/>
      <c r="AB279" s="299"/>
      <c r="AC279" s="299"/>
      <c r="AD279" s="299"/>
      <c r="AE279" s="299"/>
      <c r="AF279" s="299"/>
      <c r="AG279" s="299"/>
      <c r="AH279" s="299"/>
      <c r="AI279" s="299"/>
      <c r="AJ279" s="299"/>
      <c r="AK279" s="299"/>
      <c r="AL279" s="299"/>
      <c r="AM279" s="299"/>
      <c r="AN279" s="299"/>
      <c r="AO279" s="299"/>
      <c r="AP279" s="299"/>
      <c r="AQ279" s="299"/>
      <c r="AR279" s="299"/>
      <c r="AS279" s="299"/>
      <c r="AT279" s="299"/>
      <c r="AU279" s="299"/>
      <c r="AV279" s="299"/>
      <c r="AW279" s="299"/>
      <c r="AX279" s="299"/>
      <c r="AY279" s="299"/>
      <c r="AZ279" s="299"/>
      <c r="BA279" s="299"/>
      <c r="BB279" s="299"/>
      <c r="BC279" s="299"/>
      <c r="BD279" s="299"/>
      <c r="BE279" s="299"/>
      <c r="BF279" s="299"/>
      <c r="BG279" s="299"/>
      <c r="BH279" s="299"/>
      <c r="BI279" s="299"/>
      <c r="BJ279" s="299"/>
      <c r="BK279" s="299"/>
      <c r="BL279" s="299"/>
      <c r="BM279" s="299"/>
      <c r="BN279" s="299"/>
      <c r="BO279" s="299"/>
      <c r="BP279" s="299"/>
      <c r="BQ279" s="299"/>
      <c r="BR279" s="299"/>
      <c r="BS279" s="299"/>
      <c r="BT279" s="299"/>
      <c r="BU279" s="299"/>
      <c r="BV279" s="299"/>
      <c r="BW279" s="299"/>
      <c r="BX279" s="299"/>
      <c r="BY279" s="299"/>
      <c r="BZ279" s="299"/>
      <c r="CA279" s="299"/>
      <c r="CB279" s="299"/>
      <c r="CC279" s="299"/>
      <c r="CD279" s="299"/>
      <c r="CE279" s="299"/>
      <c r="CF279" s="299"/>
      <c r="CG279" s="299"/>
      <c r="CH279" s="299"/>
      <c r="CI279" s="299"/>
      <c r="CJ279" s="299"/>
      <c r="CK279" s="299"/>
      <c r="CL279" s="299"/>
      <c r="CM279" s="299"/>
      <c r="CN279" s="299"/>
      <c r="CO279" s="299"/>
      <c r="CP279" s="299"/>
      <c r="CQ279" s="299"/>
      <c r="CR279" s="299"/>
      <c r="CS279" s="299"/>
      <c r="CT279" s="299"/>
      <c r="CU279" s="299"/>
      <c r="CV279" s="299"/>
      <c r="CW279" s="299"/>
      <c r="CX279" s="299"/>
      <c r="CY279" s="299"/>
      <c r="CZ279" s="299"/>
      <c r="DA279" s="299"/>
      <c r="DB279" s="299"/>
      <c r="DC279" s="299"/>
      <c r="DD279" s="299"/>
      <c r="DE279" s="299"/>
      <c r="DF279" s="299"/>
      <c r="DG279" s="299"/>
      <c r="DH279" s="299"/>
      <c r="DI279" s="299"/>
      <c r="DJ279" s="299"/>
      <c r="DK279" s="299"/>
      <c r="DL279" s="299"/>
      <c r="DM279" s="299"/>
      <c r="DN279" s="299"/>
      <c r="DO279" s="299"/>
      <c r="DP279" s="299"/>
      <c r="DQ279" s="299"/>
      <c r="DR279" s="299"/>
      <c r="DS279" s="299"/>
      <c r="DT279" s="299"/>
      <c r="DU279" s="299"/>
      <c r="DV279" s="299"/>
      <c r="DW279" s="299"/>
      <c r="DX279" s="299"/>
      <c r="DY279" s="299"/>
      <c r="DZ279" s="299"/>
      <c r="EA279" s="299"/>
      <c r="EB279" s="299"/>
      <c r="EC279" s="299"/>
      <c r="ED279" s="299"/>
      <c r="EE279" s="299"/>
      <c r="EF279" s="299"/>
      <c r="EG279" s="299"/>
      <c r="EH279" s="299"/>
      <c r="EI279" s="299"/>
      <c r="EJ279" s="299"/>
      <c r="EK279" s="299"/>
      <c r="EL279" s="299"/>
      <c r="EM279" s="299"/>
      <c r="EN279" s="299"/>
    </row>
    <row r="280" spans="12:144" x14ac:dyDescent="0.25">
      <c r="L280" s="299"/>
      <c r="M280" s="299"/>
      <c r="N280" s="299"/>
      <c r="O280" s="299"/>
      <c r="P280" s="299"/>
      <c r="Q280" s="299"/>
      <c r="R280" s="299"/>
      <c r="S280" s="299"/>
      <c r="T280" s="299"/>
      <c r="U280" s="299"/>
      <c r="V280" s="299"/>
      <c r="W280" s="299"/>
      <c r="X280" s="299"/>
      <c r="Y280" s="299"/>
      <c r="Z280" s="299"/>
      <c r="AA280" s="299"/>
      <c r="AB280" s="299"/>
      <c r="AC280" s="299"/>
      <c r="AD280" s="299"/>
      <c r="AE280" s="299"/>
      <c r="AF280" s="299"/>
      <c r="AG280" s="299"/>
      <c r="AH280" s="299"/>
      <c r="AI280" s="299"/>
      <c r="AJ280" s="299"/>
      <c r="AK280" s="299"/>
      <c r="AL280" s="299"/>
      <c r="AM280" s="299"/>
      <c r="AN280" s="299"/>
      <c r="AO280" s="299"/>
      <c r="AP280" s="299"/>
      <c r="AQ280" s="299"/>
      <c r="AR280" s="299"/>
      <c r="AS280" s="299"/>
      <c r="AT280" s="299"/>
      <c r="AU280" s="299"/>
      <c r="AV280" s="299"/>
      <c r="AW280" s="299"/>
      <c r="AX280" s="299"/>
      <c r="AY280" s="299"/>
      <c r="AZ280" s="299"/>
      <c r="BA280" s="299"/>
      <c r="BB280" s="299"/>
      <c r="BC280" s="299"/>
      <c r="BD280" s="299"/>
      <c r="BE280" s="299"/>
      <c r="BF280" s="299"/>
      <c r="BG280" s="299"/>
      <c r="BH280" s="299"/>
      <c r="BI280" s="299"/>
      <c r="BJ280" s="299"/>
      <c r="BK280" s="299"/>
      <c r="BL280" s="299"/>
      <c r="BM280" s="299"/>
      <c r="BN280" s="299"/>
      <c r="BO280" s="299"/>
      <c r="BP280" s="299"/>
      <c r="BQ280" s="299"/>
      <c r="BR280" s="299"/>
      <c r="BS280" s="299"/>
      <c r="BT280" s="299"/>
      <c r="BU280" s="299"/>
      <c r="BV280" s="299"/>
      <c r="BW280" s="299"/>
      <c r="BX280" s="299"/>
      <c r="BY280" s="299"/>
      <c r="BZ280" s="299"/>
      <c r="CA280" s="299"/>
      <c r="CB280" s="299"/>
      <c r="CC280" s="299"/>
      <c r="CD280" s="299"/>
      <c r="CE280" s="299"/>
      <c r="CF280" s="299"/>
      <c r="CG280" s="299"/>
      <c r="CH280" s="299"/>
      <c r="CI280" s="299"/>
      <c r="CJ280" s="299"/>
      <c r="CK280" s="299"/>
      <c r="CL280" s="299"/>
      <c r="CM280" s="299"/>
      <c r="CN280" s="299"/>
      <c r="CO280" s="299"/>
      <c r="CP280" s="299"/>
      <c r="CQ280" s="299"/>
      <c r="CR280" s="299"/>
      <c r="CS280" s="299"/>
      <c r="CT280" s="299"/>
      <c r="CU280" s="299"/>
      <c r="CV280" s="299"/>
      <c r="CW280" s="299"/>
      <c r="CX280" s="299"/>
      <c r="CY280" s="299"/>
      <c r="CZ280" s="299"/>
      <c r="DA280" s="299"/>
      <c r="DB280" s="299"/>
      <c r="DC280" s="299"/>
      <c r="DD280" s="299"/>
      <c r="DE280" s="299"/>
      <c r="DF280" s="299"/>
      <c r="DG280" s="299"/>
      <c r="DH280" s="299"/>
      <c r="DI280" s="299"/>
      <c r="DJ280" s="299"/>
      <c r="DK280" s="299"/>
      <c r="DL280" s="299"/>
      <c r="DM280" s="299"/>
      <c r="DN280" s="299"/>
      <c r="DO280" s="299"/>
      <c r="DP280" s="299"/>
      <c r="DQ280" s="299"/>
      <c r="DR280" s="299"/>
      <c r="DS280" s="299"/>
      <c r="DT280" s="299"/>
      <c r="DU280" s="299"/>
      <c r="DV280" s="299"/>
      <c r="DW280" s="299"/>
      <c r="DX280" s="299"/>
      <c r="DY280" s="299"/>
      <c r="DZ280" s="299"/>
      <c r="EA280" s="299"/>
      <c r="EB280" s="299"/>
      <c r="EC280" s="299"/>
      <c r="ED280" s="299"/>
      <c r="EE280" s="299"/>
      <c r="EF280" s="299"/>
      <c r="EG280" s="299"/>
      <c r="EH280" s="299"/>
      <c r="EI280" s="299"/>
      <c r="EJ280" s="299"/>
      <c r="EK280" s="299"/>
      <c r="EL280" s="299"/>
      <c r="EM280" s="299"/>
      <c r="EN280" s="299"/>
    </row>
    <row r="281" spans="12:144" x14ac:dyDescent="0.25">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299"/>
      <c r="AT281" s="299"/>
      <c r="AU281" s="299"/>
      <c r="AV281" s="299"/>
      <c r="AW281" s="299"/>
      <c r="AX281" s="299"/>
      <c r="AY281" s="299"/>
      <c r="AZ281" s="299"/>
      <c r="BA281" s="299"/>
      <c r="BB281" s="299"/>
      <c r="BC281" s="299"/>
      <c r="BD281" s="299"/>
      <c r="BE281" s="299"/>
      <c r="BF281" s="299"/>
      <c r="BG281" s="299"/>
      <c r="BH281" s="299"/>
      <c r="BI281" s="299"/>
      <c r="BJ281" s="299"/>
      <c r="BK281" s="299"/>
      <c r="BL281" s="299"/>
      <c r="BM281" s="299"/>
      <c r="BN281" s="299"/>
      <c r="BO281" s="299"/>
      <c r="BP281" s="299"/>
      <c r="BQ281" s="299"/>
      <c r="BR281" s="299"/>
      <c r="BS281" s="299"/>
      <c r="BT281" s="299"/>
      <c r="BU281" s="299"/>
      <c r="BV281" s="299"/>
      <c r="BW281" s="299"/>
      <c r="BX281" s="299"/>
      <c r="BY281" s="299"/>
      <c r="BZ281" s="299"/>
      <c r="CA281" s="299"/>
      <c r="CB281" s="299"/>
      <c r="CC281" s="299"/>
      <c r="CD281" s="299"/>
      <c r="CE281" s="299"/>
      <c r="CF281" s="299"/>
      <c r="CG281" s="299"/>
      <c r="CH281" s="299"/>
      <c r="CI281" s="299"/>
      <c r="CJ281" s="299"/>
      <c r="CK281" s="299"/>
      <c r="CL281" s="299"/>
      <c r="CM281" s="299"/>
      <c r="CN281" s="299"/>
      <c r="CO281" s="299"/>
      <c r="CP281" s="299"/>
      <c r="CQ281" s="299"/>
      <c r="CR281" s="299"/>
      <c r="CS281" s="299"/>
      <c r="CT281" s="299"/>
      <c r="CU281" s="299"/>
      <c r="CV281" s="299"/>
      <c r="CW281" s="299"/>
      <c r="CX281" s="299"/>
      <c r="CY281" s="299"/>
      <c r="CZ281" s="299"/>
      <c r="DA281" s="299"/>
      <c r="DB281" s="299"/>
      <c r="DC281" s="299"/>
      <c r="DD281" s="299"/>
      <c r="DE281" s="299"/>
      <c r="DF281" s="299"/>
      <c r="DG281" s="299"/>
      <c r="DH281" s="299"/>
      <c r="DI281" s="299"/>
      <c r="DJ281" s="299"/>
      <c r="DK281" s="299"/>
      <c r="DL281" s="299"/>
      <c r="DM281" s="299"/>
      <c r="DN281" s="299"/>
      <c r="DO281" s="299"/>
      <c r="DP281" s="299"/>
      <c r="DQ281" s="299"/>
      <c r="DR281" s="299"/>
      <c r="DS281" s="299"/>
      <c r="DT281" s="299"/>
      <c r="DU281" s="299"/>
      <c r="DV281" s="299"/>
      <c r="DW281" s="299"/>
      <c r="DX281" s="299"/>
      <c r="DY281" s="299"/>
      <c r="DZ281" s="299"/>
      <c r="EA281" s="299"/>
      <c r="EB281" s="299"/>
      <c r="EC281" s="299"/>
      <c r="ED281" s="299"/>
      <c r="EE281" s="299"/>
      <c r="EF281" s="299"/>
      <c r="EG281" s="299"/>
      <c r="EH281" s="299"/>
      <c r="EI281" s="299"/>
      <c r="EJ281" s="299"/>
      <c r="EK281" s="299"/>
      <c r="EL281" s="299"/>
      <c r="EM281" s="299"/>
      <c r="EN281" s="299"/>
    </row>
    <row r="282" spans="12:144" x14ac:dyDescent="0.25">
      <c r="L282" s="299"/>
      <c r="M282" s="299"/>
      <c r="N282" s="299"/>
      <c r="O282" s="299"/>
      <c r="P282" s="299"/>
      <c r="Q282" s="299"/>
      <c r="R282" s="299"/>
      <c r="S282" s="299"/>
      <c r="T282" s="299"/>
      <c r="U282" s="299"/>
      <c r="V282" s="299"/>
      <c r="W282" s="299"/>
      <c r="X282" s="299"/>
      <c r="Y282" s="299"/>
      <c r="Z282" s="299"/>
      <c r="AA282" s="299"/>
      <c r="AB282" s="299"/>
      <c r="AC282" s="299"/>
      <c r="AD282" s="299"/>
      <c r="AE282" s="299"/>
      <c r="AF282" s="299"/>
      <c r="AG282" s="299"/>
      <c r="AH282" s="299"/>
      <c r="AI282" s="299"/>
      <c r="AJ282" s="299"/>
      <c r="AK282" s="299"/>
      <c r="AL282" s="299"/>
      <c r="AM282" s="299"/>
      <c r="AN282" s="299"/>
      <c r="AO282" s="299"/>
      <c r="AP282" s="299"/>
      <c r="AQ282" s="299"/>
      <c r="AR282" s="299"/>
      <c r="AS282" s="299"/>
      <c r="AT282" s="299"/>
      <c r="AU282" s="299"/>
      <c r="AV282" s="299"/>
      <c r="AW282" s="299"/>
      <c r="AX282" s="299"/>
      <c r="AY282" s="299"/>
      <c r="AZ282" s="299"/>
      <c r="BA282" s="299"/>
      <c r="BB282" s="299"/>
      <c r="BC282" s="299"/>
      <c r="BD282" s="299"/>
      <c r="BE282" s="299"/>
      <c r="BF282" s="299"/>
      <c r="BG282" s="299"/>
      <c r="BH282" s="299"/>
      <c r="BI282" s="299"/>
      <c r="BJ282" s="299"/>
      <c r="BK282" s="299"/>
      <c r="BL282" s="299"/>
      <c r="BM282" s="299"/>
      <c r="BN282" s="299"/>
      <c r="BO282" s="299"/>
      <c r="BP282" s="299"/>
      <c r="BQ282" s="299"/>
      <c r="BR282" s="299"/>
      <c r="BS282" s="299"/>
      <c r="BT282" s="299"/>
      <c r="BU282" s="299"/>
      <c r="BV282" s="299"/>
      <c r="BW282" s="299"/>
      <c r="BX282" s="299"/>
      <c r="BY282" s="299"/>
      <c r="BZ282" s="299"/>
      <c r="CA282" s="299"/>
      <c r="CB282" s="299"/>
      <c r="CC282" s="299"/>
      <c r="CD282" s="299"/>
      <c r="CE282" s="299"/>
      <c r="CF282" s="299"/>
      <c r="CG282" s="299"/>
      <c r="CH282" s="299"/>
      <c r="CI282" s="299"/>
      <c r="CJ282" s="299"/>
      <c r="CK282" s="299"/>
      <c r="CL282" s="299"/>
      <c r="CM282" s="299"/>
      <c r="CN282" s="299"/>
      <c r="CO282" s="299"/>
      <c r="CP282" s="299"/>
      <c r="CQ282" s="299"/>
      <c r="CR282" s="299"/>
      <c r="CS282" s="299"/>
      <c r="CT282" s="299"/>
      <c r="CU282" s="299"/>
      <c r="CV282" s="299"/>
      <c r="CW282" s="299"/>
      <c r="CX282" s="299"/>
      <c r="CY282" s="299"/>
      <c r="CZ282" s="299"/>
      <c r="DA282" s="299"/>
      <c r="DB282" s="299"/>
      <c r="DC282" s="299"/>
      <c r="DD282" s="299"/>
      <c r="DE282" s="299"/>
      <c r="DF282" s="299"/>
      <c r="DG282" s="299"/>
      <c r="DH282" s="299"/>
      <c r="DI282" s="299"/>
      <c r="DJ282" s="299"/>
      <c r="DK282" s="299"/>
      <c r="DL282" s="299"/>
      <c r="DM282" s="299"/>
      <c r="DN282" s="299"/>
      <c r="DO282" s="299"/>
      <c r="DP282" s="299"/>
      <c r="DQ282" s="299"/>
      <c r="DR282" s="299"/>
      <c r="DS282" s="299"/>
      <c r="DT282" s="299"/>
      <c r="DU282" s="299"/>
      <c r="DV282" s="299"/>
      <c r="DW282" s="299"/>
      <c r="DX282" s="299"/>
      <c r="DY282" s="299"/>
      <c r="DZ282" s="299"/>
      <c r="EA282" s="299"/>
      <c r="EB282" s="299"/>
      <c r="EC282" s="299"/>
      <c r="ED282" s="299"/>
      <c r="EE282" s="299"/>
      <c r="EF282" s="299"/>
      <c r="EG282" s="299"/>
      <c r="EH282" s="299"/>
      <c r="EI282" s="299"/>
      <c r="EJ282" s="299"/>
      <c r="EK282" s="299"/>
      <c r="EL282" s="299"/>
      <c r="EM282" s="299"/>
      <c r="EN282" s="299"/>
    </row>
    <row r="283" spans="12:144" x14ac:dyDescent="0.25">
      <c r="L283" s="299"/>
      <c r="M283" s="299"/>
      <c r="N283" s="299"/>
      <c r="O283" s="299"/>
      <c r="P283" s="299"/>
      <c r="Q283" s="299"/>
      <c r="R283" s="299"/>
      <c r="S283" s="299"/>
      <c r="T283" s="299"/>
      <c r="U283" s="299"/>
      <c r="V283" s="299"/>
      <c r="W283" s="299"/>
      <c r="X283" s="299"/>
      <c r="Y283" s="299"/>
      <c r="Z283" s="299"/>
      <c r="AA283" s="299"/>
      <c r="AB283" s="299"/>
      <c r="AC283" s="299"/>
      <c r="AD283" s="299"/>
      <c r="AE283" s="299"/>
      <c r="AF283" s="299"/>
      <c r="AG283" s="299"/>
      <c r="AH283" s="299"/>
      <c r="AI283" s="299"/>
      <c r="AJ283" s="299"/>
      <c r="AK283" s="299"/>
      <c r="AL283" s="299"/>
      <c r="AM283" s="299"/>
      <c r="AN283" s="299"/>
      <c r="AO283" s="299"/>
      <c r="AP283" s="299"/>
      <c r="AQ283" s="299"/>
      <c r="AR283" s="299"/>
      <c r="AS283" s="299"/>
      <c r="AT283" s="299"/>
      <c r="AU283" s="299"/>
      <c r="AV283" s="299"/>
      <c r="AW283" s="299"/>
      <c r="AX283" s="299"/>
      <c r="AY283" s="299"/>
      <c r="AZ283" s="299"/>
      <c r="BA283" s="299"/>
      <c r="BB283" s="299"/>
      <c r="BC283" s="299"/>
      <c r="BD283" s="299"/>
      <c r="BE283" s="299"/>
      <c r="BF283" s="299"/>
      <c r="BG283" s="299"/>
      <c r="BH283" s="299"/>
      <c r="BI283" s="299"/>
      <c r="BJ283" s="299"/>
      <c r="BK283" s="299"/>
      <c r="BL283" s="299"/>
      <c r="BM283" s="299"/>
      <c r="BN283" s="299"/>
      <c r="BO283" s="299"/>
      <c r="BP283" s="299"/>
      <c r="BQ283" s="299"/>
      <c r="BR283" s="299"/>
      <c r="BS283" s="299"/>
      <c r="BT283" s="299"/>
      <c r="BU283" s="299"/>
      <c r="BV283" s="299"/>
      <c r="BW283" s="299"/>
      <c r="BX283" s="299"/>
      <c r="BY283" s="299"/>
      <c r="BZ283" s="299"/>
      <c r="CA283" s="299"/>
      <c r="CB283" s="299"/>
      <c r="CC283" s="299"/>
      <c r="CD283" s="299"/>
      <c r="CE283" s="299"/>
      <c r="CF283" s="299"/>
      <c r="CG283" s="299"/>
      <c r="CH283" s="299"/>
      <c r="CI283" s="299"/>
      <c r="CJ283" s="299"/>
      <c r="CK283" s="299"/>
      <c r="CL283" s="299"/>
      <c r="CM283" s="299"/>
      <c r="CN283" s="299"/>
      <c r="CO283" s="299"/>
      <c r="CP283" s="299"/>
      <c r="CQ283" s="299"/>
      <c r="CR283" s="299"/>
      <c r="CS283" s="299"/>
      <c r="CT283" s="299"/>
      <c r="CU283" s="299"/>
      <c r="CV283" s="299"/>
      <c r="CW283" s="299"/>
      <c r="CX283" s="299"/>
      <c r="CY283" s="299"/>
      <c r="CZ283" s="299"/>
      <c r="DA283" s="299"/>
      <c r="DB283" s="299"/>
      <c r="DC283" s="299"/>
      <c r="DD283" s="299"/>
      <c r="DE283" s="299"/>
      <c r="DF283" s="299"/>
      <c r="DG283" s="299"/>
      <c r="DH283" s="299"/>
      <c r="DI283" s="299"/>
      <c r="DJ283" s="299"/>
      <c r="DK283" s="299"/>
      <c r="DL283" s="299"/>
      <c r="DM283" s="299"/>
      <c r="DN283" s="299"/>
      <c r="DO283" s="299"/>
      <c r="DP283" s="299"/>
      <c r="DQ283" s="299"/>
      <c r="DR283" s="299"/>
      <c r="DS283" s="299"/>
      <c r="DT283" s="299"/>
      <c r="DU283" s="299"/>
      <c r="DV283" s="299"/>
      <c r="DW283" s="299"/>
      <c r="DX283" s="299"/>
      <c r="DY283" s="299"/>
      <c r="DZ283" s="299"/>
      <c r="EA283" s="299"/>
      <c r="EB283" s="299"/>
      <c r="EC283" s="299"/>
      <c r="ED283" s="299"/>
      <c r="EE283" s="299"/>
      <c r="EF283" s="299"/>
      <c r="EG283" s="299"/>
      <c r="EH283" s="299"/>
      <c r="EI283" s="299"/>
      <c r="EJ283" s="299"/>
      <c r="EK283" s="299"/>
      <c r="EL283" s="299"/>
      <c r="EM283" s="299"/>
      <c r="EN283" s="299"/>
    </row>
    <row r="284" spans="12:144" x14ac:dyDescent="0.25">
      <c r="L284" s="299"/>
      <c r="M284" s="299"/>
      <c r="N284" s="299"/>
      <c r="O284" s="299"/>
      <c r="P284" s="299"/>
      <c r="Q284" s="299"/>
      <c r="R284" s="299"/>
      <c r="S284" s="299"/>
      <c r="T284" s="299"/>
      <c r="U284" s="299"/>
      <c r="V284" s="299"/>
      <c r="W284" s="299"/>
      <c r="X284" s="299"/>
      <c r="Y284" s="299"/>
      <c r="Z284" s="299"/>
      <c r="AA284" s="299"/>
      <c r="AB284" s="299"/>
      <c r="AC284" s="299"/>
      <c r="AD284" s="299"/>
      <c r="AE284" s="299"/>
      <c r="AF284" s="299"/>
      <c r="AG284" s="299"/>
      <c r="AH284" s="299"/>
      <c r="AI284" s="299"/>
      <c r="AJ284" s="299"/>
      <c r="AK284" s="299"/>
      <c r="AL284" s="299"/>
      <c r="AM284" s="299"/>
      <c r="AN284" s="299"/>
      <c r="AO284" s="299"/>
      <c r="AP284" s="299"/>
      <c r="AQ284" s="299"/>
      <c r="AR284" s="299"/>
      <c r="AS284" s="299"/>
      <c r="AT284" s="299"/>
      <c r="AU284" s="299"/>
      <c r="AV284" s="299"/>
      <c r="AW284" s="299"/>
      <c r="AX284" s="299"/>
      <c r="AY284" s="299"/>
      <c r="AZ284" s="299"/>
      <c r="BA284" s="299"/>
      <c r="BB284" s="299"/>
      <c r="BC284" s="299"/>
      <c r="BD284" s="299"/>
      <c r="BE284" s="299"/>
      <c r="BF284" s="299"/>
      <c r="BG284" s="299"/>
      <c r="BH284" s="299"/>
      <c r="BI284" s="299"/>
      <c r="BJ284" s="299"/>
      <c r="BK284" s="299"/>
      <c r="BL284" s="299"/>
      <c r="BM284" s="299"/>
      <c r="BN284" s="299"/>
      <c r="BO284" s="299"/>
      <c r="BP284" s="299"/>
      <c r="BQ284" s="299"/>
      <c r="BR284" s="299"/>
      <c r="BS284" s="299"/>
      <c r="BT284" s="299"/>
      <c r="BU284" s="299"/>
      <c r="BV284" s="299"/>
      <c r="BW284" s="299"/>
      <c r="BX284" s="299"/>
      <c r="BY284" s="299"/>
      <c r="BZ284" s="299"/>
      <c r="CA284" s="299"/>
      <c r="CB284" s="299"/>
      <c r="CC284" s="299"/>
      <c r="CD284" s="299"/>
      <c r="CE284" s="299"/>
      <c r="CF284" s="299"/>
      <c r="CG284" s="299"/>
      <c r="CH284" s="299"/>
      <c r="CI284" s="299"/>
      <c r="CJ284" s="299"/>
      <c r="CK284" s="299"/>
      <c r="CL284" s="299"/>
      <c r="CM284" s="299"/>
      <c r="CN284" s="299"/>
      <c r="CO284" s="299"/>
      <c r="CP284" s="299"/>
      <c r="CQ284" s="299"/>
      <c r="CR284" s="299"/>
      <c r="CS284" s="299"/>
      <c r="CT284" s="299"/>
      <c r="CU284" s="299"/>
      <c r="CV284" s="299"/>
      <c r="CW284" s="299"/>
      <c r="CX284" s="299"/>
      <c r="CY284" s="299"/>
      <c r="CZ284" s="299"/>
      <c r="DA284" s="299"/>
      <c r="DB284" s="299"/>
      <c r="DC284" s="299"/>
      <c r="DD284" s="299"/>
      <c r="DE284" s="299"/>
      <c r="DF284" s="299"/>
      <c r="DG284" s="299"/>
      <c r="DH284" s="299"/>
      <c r="DI284" s="299"/>
      <c r="DJ284" s="299"/>
      <c r="DK284" s="299"/>
      <c r="DL284" s="299"/>
      <c r="DM284" s="299"/>
      <c r="DN284" s="299"/>
      <c r="DO284" s="299"/>
      <c r="DP284" s="299"/>
      <c r="DQ284" s="299"/>
      <c r="DR284" s="299"/>
      <c r="DS284" s="299"/>
      <c r="DT284" s="299"/>
      <c r="DU284" s="299"/>
      <c r="DV284" s="299"/>
      <c r="DW284" s="299"/>
      <c r="DX284" s="299"/>
      <c r="DY284" s="299"/>
      <c r="DZ284" s="299"/>
      <c r="EA284" s="299"/>
      <c r="EB284" s="299"/>
      <c r="EC284" s="299"/>
      <c r="ED284" s="299"/>
      <c r="EE284" s="299"/>
      <c r="EF284" s="299"/>
      <c r="EG284" s="299"/>
      <c r="EH284" s="299"/>
      <c r="EI284" s="299"/>
      <c r="EJ284" s="299"/>
      <c r="EK284" s="299"/>
      <c r="EL284" s="299"/>
      <c r="EM284" s="299"/>
      <c r="EN284" s="299"/>
    </row>
    <row r="285" spans="12:144" x14ac:dyDescent="0.25">
      <c r="L285" s="299"/>
      <c r="M285" s="299"/>
      <c r="N285" s="299"/>
      <c r="O285" s="299"/>
      <c r="P285" s="299"/>
      <c r="Q285" s="299"/>
      <c r="R285" s="299"/>
      <c r="S285" s="299"/>
      <c r="T285" s="299"/>
      <c r="U285" s="299"/>
      <c r="V285" s="299"/>
      <c r="W285" s="299"/>
      <c r="X285" s="299"/>
      <c r="Y285" s="299"/>
      <c r="Z285" s="299"/>
      <c r="AA285" s="299"/>
      <c r="AB285" s="299"/>
      <c r="AC285" s="299"/>
      <c r="AD285" s="299"/>
      <c r="AE285" s="299"/>
      <c r="AF285" s="299"/>
      <c r="AG285" s="299"/>
      <c r="AH285" s="299"/>
      <c r="AI285" s="299"/>
      <c r="AJ285" s="299"/>
      <c r="AK285" s="299"/>
      <c r="AL285" s="299"/>
      <c r="AM285" s="299"/>
      <c r="AN285" s="299"/>
      <c r="AO285" s="299"/>
      <c r="AP285" s="299"/>
      <c r="AQ285" s="299"/>
      <c r="AR285" s="299"/>
      <c r="AS285" s="299"/>
      <c r="AT285" s="299"/>
      <c r="AU285" s="299"/>
      <c r="AV285" s="299"/>
      <c r="AW285" s="299"/>
      <c r="AX285" s="299"/>
      <c r="AY285" s="299"/>
      <c r="AZ285" s="299"/>
      <c r="BA285" s="299"/>
      <c r="BB285" s="299"/>
      <c r="BC285" s="299"/>
      <c r="BD285" s="299"/>
      <c r="BE285" s="299"/>
      <c r="BF285" s="299"/>
      <c r="BG285" s="299"/>
      <c r="BH285" s="299"/>
      <c r="BI285" s="299"/>
      <c r="BJ285" s="299"/>
      <c r="BK285" s="299"/>
      <c r="BL285" s="299"/>
      <c r="BM285" s="299"/>
      <c r="BN285" s="299"/>
      <c r="BO285" s="299"/>
      <c r="BP285" s="299"/>
      <c r="BQ285" s="299"/>
      <c r="BR285" s="299"/>
      <c r="BS285" s="299"/>
      <c r="BT285" s="299"/>
      <c r="BU285" s="299"/>
      <c r="BV285" s="299"/>
      <c r="BW285" s="299"/>
      <c r="BX285" s="299"/>
      <c r="BY285" s="299"/>
      <c r="BZ285" s="299"/>
      <c r="CA285" s="299"/>
      <c r="CB285" s="299"/>
      <c r="CC285" s="299"/>
      <c r="CD285" s="299"/>
      <c r="CE285" s="299"/>
      <c r="CF285" s="299"/>
      <c r="CG285" s="299"/>
      <c r="CH285" s="299"/>
      <c r="CI285" s="299"/>
      <c r="CJ285" s="299"/>
      <c r="CK285" s="299"/>
      <c r="CL285" s="299"/>
      <c r="CM285" s="299"/>
      <c r="CN285" s="299"/>
      <c r="CO285" s="299"/>
      <c r="CP285" s="299"/>
      <c r="CQ285" s="299"/>
      <c r="CR285" s="299"/>
      <c r="CS285" s="299"/>
      <c r="CT285" s="299"/>
      <c r="CU285" s="299"/>
      <c r="CV285" s="299"/>
      <c r="CW285" s="299"/>
      <c r="CX285" s="299"/>
      <c r="CY285" s="299"/>
      <c r="CZ285" s="299"/>
      <c r="DA285" s="299"/>
      <c r="DB285" s="299"/>
      <c r="DC285" s="299"/>
      <c r="DD285" s="299"/>
      <c r="DE285" s="299"/>
      <c r="DF285" s="299"/>
      <c r="DG285" s="299"/>
      <c r="DH285" s="299"/>
      <c r="DI285" s="299"/>
      <c r="DJ285" s="299"/>
      <c r="DK285" s="299"/>
      <c r="DL285" s="299"/>
      <c r="DM285" s="299"/>
      <c r="DN285" s="299"/>
      <c r="DO285" s="299"/>
      <c r="DP285" s="299"/>
      <c r="DQ285" s="299"/>
      <c r="DR285" s="299"/>
      <c r="DS285" s="299"/>
      <c r="DT285" s="299"/>
      <c r="DU285" s="299"/>
      <c r="DV285" s="299"/>
      <c r="DW285" s="299"/>
      <c r="DX285" s="299"/>
      <c r="DY285" s="299"/>
      <c r="DZ285" s="299"/>
      <c r="EA285" s="299"/>
      <c r="EB285" s="299"/>
      <c r="EC285" s="299"/>
      <c r="ED285" s="299"/>
      <c r="EE285" s="299"/>
      <c r="EF285" s="299"/>
      <c r="EG285" s="299"/>
      <c r="EH285" s="299"/>
      <c r="EI285" s="299"/>
      <c r="EJ285" s="299"/>
      <c r="EK285" s="299"/>
      <c r="EL285" s="299"/>
      <c r="EM285" s="299"/>
      <c r="EN285" s="299"/>
    </row>
    <row r="286" spans="12:144" x14ac:dyDescent="0.25">
      <c r="L286" s="299"/>
      <c r="M286" s="299"/>
      <c r="N286" s="299"/>
      <c r="O286" s="299"/>
      <c r="P286" s="299"/>
      <c r="Q286" s="299"/>
      <c r="R286" s="299"/>
      <c r="S286" s="299"/>
      <c r="T286" s="299"/>
      <c r="U286" s="299"/>
      <c r="V286" s="299"/>
      <c r="W286" s="299"/>
      <c r="X286" s="299"/>
      <c r="Y286" s="299"/>
      <c r="Z286" s="299"/>
      <c r="AA286" s="299"/>
      <c r="AB286" s="299"/>
      <c r="AC286" s="299"/>
      <c r="AD286" s="299"/>
      <c r="AE286" s="299"/>
      <c r="AF286" s="299"/>
      <c r="AG286" s="299"/>
      <c r="AH286" s="299"/>
      <c r="AI286" s="299"/>
      <c r="AJ286" s="299"/>
      <c r="AK286" s="299"/>
      <c r="AL286" s="299"/>
      <c r="AM286" s="299"/>
      <c r="AN286" s="299"/>
      <c r="AO286" s="299"/>
      <c r="AP286" s="299"/>
      <c r="AQ286" s="299"/>
      <c r="AR286" s="299"/>
      <c r="AS286" s="299"/>
      <c r="AT286" s="299"/>
      <c r="AU286" s="299"/>
      <c r="AV286" s="299"/>
      <c r="AW286" s="299"/>
      <c r="AX286" s="299"/>
      <c r="AY286" s="299"/>
      <c r="AZ286" s="299"/>
      <c r="BA286" s="299"/>
      <c r="BB286" s="299"/>
      <c r="BC286" s="299"/>
      <c r="BD286" s="299"/>
      <c r="BE286" s="299"/>
      <c r="BF286" s="299"/>
      <c r="BG286" s="299"/>
      <c r="BH286" s="299"/>
      <c r="BI286" s="299"/>
      <c r="BJ286" s="299"/>
      <c r="BK286" s="299"/>
      <c r="BL286" s="299"/>
      <c r="BM286" s="299"/>
      <c r="BN286" s="299"/>
      <c r="BO286" s="299"/>
      <c r="BP286" s="299"/>
      <c r="BQ286" s="299"/>
      <c r="BR286" s="299"/>
      <c r="BS286" s="299"/>
      <c r="BT286" s="299"/>
      <c r="BU286" s="299"/>
      <c r="BV286" s="299"/>
      <c r="BW286" s="299"/>
      <c r="BX286" s="299"/>
      <c r="BY286" s="299"/>
      <c r="BZ286" s="299"/>
      <c r="CA286" s="299"/>
      <c r="CB286" s="299"/>
      <c r="CC286" s="299"/>
      <c r="CD286" s="299"/>
      <c r="CE286" s="299"/>
      <c r="CF286" s="299"/>
      <c r="CG286" s="299"/>
      <c r="CH286" s="299"/>
      <c r="CI286" s="299"/>
      <c r="CJ286" s="299"/>
      <c r="CK286" s="299"/>
      <c r="CL286" s="299"/>
      <c r="CM286" s="299"/>
      <c r="CN286" s="299"/>
      <c r="CO286" s="299"/>
      <c r="CP286" s="299"/>
      <c r="CQ286" s="299"/>
      <c r="CR286" s="299"/>
      <c r="CS286" s="299"/>
      <c r="CT286" s="299"/>
      <c r="CU286" s="299"/>
      <c r="CV286" s="299"/>
      <c r="CW286" s="299"/>
      <c r="CX286" s="299"/>
      <c r="CY286" s="299"/>
      <c r="CZ286" s="299"/>
      <c r="DA286" s="299"/>
      <c r="DB286" s="299"/>
      <c r="DC286" s="299"/>
      <c r="DD286" s="299"/>
      <c r="DE286" s="299"/>
      <c r="DF286" s="299"/>
      <c r="DG286" s="299"/>
      <c r="DH286" s="299"/>
      <c r="DI286" s="299"/>
      <c r="DJ286" s="299"/>
      <c r="DK286" s="299"/>
      <c r="DL286" s="299"/>
      <c r="DM286" s="299"/>
      <c r="DN286" s="299"/>
      <c r="DO286" s="299"/>
      <c r="DP286" s="299"/>
      <c r="DQ286" s="299"/>
      <c r="DR286" s="299"/>
      <c r="DS286" s="299"/>
      <c r="DT286" s="299"/>
      <c r="DU286" s="299"/>
      <c r="DV286" s="299"/>
      <c r="DW286" s="299"/>
      <c r="DX286" s="299"/>
      <c r="DY286" s="299"/>
      <c r="DZ286" s="299"/>
      <c r="EA286" s="299"/>
      <c r="EB286" s="299"/>
      <c r="EC286" s="299"/>
      <c r="ED286" s="299"/>
      <c r="EE286" s="299"/>
      <c r="EF286" s="299"/>
      <c r="EG286" s="299"/>
      <c r="EH286" s="299"/>
      <c r="EI286" s="299"/>
      <c r="EJ286" s="299"/>
      <c r="EK286" s="299"/>
      <c r="EL286" s="299"/>
      <c r="EM286" s="299"/>
      <c r="EN286" s="299"/>
    </row>
    <row r="287" spans="12:144" x14ac:dyDescent="0.25">
      <c r="L287" s="299"/>
      <c r="M287" s="299"/>
      <c r="N287" s="299"/>
      <c r="O287" s="299"/>
      <c r="P287" s="299"/>
      <c r="Q287" s="299"/>
      <c r="R287" s="299"/>
      <c r="S287" s="299"/>
      <c r="T287" s="299"/>
      <c r="U287" s="299"/>
      <c r="V287" s="299"/>
      <c r="W287" s="299"/>
      <c r="X287" s="299"/>
      <c r="Y287" s="299"/>
      <c r="Z287" s="299"/>
      <c r="AA287" s="299"/>
      <c r="AB287" s="299"/>
      <c r="AC287" s="299"/>
      <c r="AD287" s="299"/>
      <c r="AE287" s="299"/>
      <c r="AF287" s="299"/>
      <c r="AG287" s="299"/>
      <c r="AH287" s="299"/>
      <c r="AI287" s="299"/>
      <c r="AJ287" s="299"/>
      <c r="AK287" s="299"/>
      <c r="AL287" s="299"/>
      <c r="AM287" s="299"/>
      <c r="AN287" s="299"/>
      <c r="AO287" s="299"/>
      <c r="AP287" s="299"/>
      <c r="AQ287" s="299"/>
      <c r="AR287" s="299"/>
      <c r="AS287" s="299"/>
      <c r="AT287" s="299"/>
      <c r="AU287" s="299"/>
      <c r="AV287" s="299"/>
      <c r="AW287" s="299"/>
      <c r="AX287" s="299"/>
      <c r="AY287" s="299"/>
      <c r="AZ287" s="299"/>
      <c r="BA287" s="299"/>
      <c r="BB287" s="299"/>
      <c r="BC287" s="299"/>
      <c r="BD287" s="299"/>
      <c r="BE287" s="299"/>
      <c r="BF287" s="299"/>
      <c r="BG287" s="299"/>
      <c r="BH287" s="299"/>
      <c r="BI287" s="299"/>
      <c r="BJ287" s="299"/>
      <c r="BK287" s="299"/>
      <c r="BL287" s="299"/>
      <c r="BM287" s="299"/>
      <c r="BN287" s="299"/>
      <c r="BO287" s="299"/>
      <c r="BP287" s="299"/>
      <c r="BQ287" s="299"/>
      <c r="BR287" s="299"/>
      <c r="BS287" s="299"/>
      <c r="BT287" s="299"/>
      <c r="BU287" s="299"/>
      <c r="BV287" s="299"/>
      <c r="BW287" s="299"/>
      <c r="BX287" s="299"/>
      <c r="BY287" s="299"/>
      <c r="BZ287" s="299"/>
      <c r="CA287" s="299"/>
      <c r="CB287" s="299"/>
      <c r="CC287" s="299"/>
      <c r="CD287" s="299"/>
      <c r="CE287" s="299"/>
      <c r="CF287" s="299"/>
      <c r="CG287" s="299"/>
      <c r="CH287" s="299"/>
      <c r="CI287" s="299"/>
      <c r="CJ287" s="299"/>
      <c r="CK287" s="299"/>
      <c r="CL287" s="299"/>
      <c r="CM287" s="299"/>
      <c r="CN287" s="299"/>
      <c r="CO287" s="299"/>
      <c r="CP287" s="299"/>
      <c r="CQ287" s="299"/>
      <c r="CR287" s="299"/>
      <c r="CS287" s="299"/>
      <c r="CT287" s="299"/>
      <c r="CU287" s="299"/>
      <c r="CV287" s="299"/>
      <c r="CW287" s="299"/>
      <c r="CX287" s="299"/>
      <c r="CY287" s="299"/>
      <c r="CZ287" s="299"/>
      <c r="DA287" s="299"/>
      <c r="DB287" s="299"/>
      <c r="DC287" s="299"/>
      <c r="DD287" s="299"/>
      <c r="DE287" s="299"/>
      <c r="DF287" s="299"/>
      <c r="DG287" s="299"/>
      <c r="DH287" s="299"/>
      <c r="DI287" s="299"/>
      <c r="DJ287" s="299"/>
      <c r="DK287" s="299"/>
      <c r="DL287" s="299"/>
      <c r="DM287" s="299"/>
      <c r="DN287" s="299"/>
      <c r="DO287" s="299"/>
      <c r="DP287" s="299"/>
      <c r="DQ287" s="299"/>
      <c r="DR287" s="299"/>
      <c r="DS287" s="299"/>
      <c r="DT287" s="299"/>
      <c r="DU287" s="299"/>
      <c r="DV287" s="299"/>
      <c r="DW287" s="299"/>
      <c r="DX287" s="299"/>
      <c r="DY287" s="299"/>
      <c r="DZ287" s="299"/>
      <c r="EA287" s="299"/>
      <c r="EB287" s="299"/>
      <c r="EC287" s="299"/>
      <c r="ED287" s="299"/>
      <c r="EE287" s="299"/>
      <c r="EF287" s="299"/>
      <c r="EG287" s="299"/>
      <c r="EH287" s="299"/>
      <c r="EI287" s="299"/>
      <c r="EJ287" s="299"/>
      <c r="EK287" s="299"/>
      <c r="EL287" s="299"/>
      <c r="EM287" s="299"/>
      <c r="EN287" s="299"/>
    </row>
    <row r="288" spans="12:144" x14ac:dyDescent="0.25">
      <c r="L288" s="299"/>
      <c r="M288" s="299"/>
      <c r="N288" s="299"/>
      <c r="O288" s="299"/>
      <c r="P288" s="299"/>
      <c r="Q288" s="299"/>
      <c r="R288" s="299"/>
      <c r="S288" s="299"/>
      <c r="T288" s="299"/>
      <c r="U288" s="299"/>
      <c r="V288" s="299"/>
      <c r="W288" s="299"/>
      <c r="X288" s="299"/>
      <c r="Y288" s="299"/>
      <c r="Z288" s="299"/>
      <c r="AA288" s="299"/>
      <c r="AB288" s="299"/>
      <c r="AC288" s="299"/>
      <c r="AD288" s="299"/>
      <c r="AE288" s="299"/>
      <c r="AF288" s="299"/>
      <c r="AG288" s="299"/>
      <c r="AH288" s="299"/>
      <c r="AI288" s="299"/>
      <c r="AJ288" s="299"/>
      <c r="AK288" s="299"/>
      <c r="AL288" s="299"/>
      <c r="AM288" s="299"/>
      <c r="AN288" s="299"/>
      <c r="AO288" s="299"/>
      <c r="AP288" s="299"/>
      <c r="AQ288" s="299"/>
      <c r="AR288" s="299"/>
      <c r="AS288" s="299"/>
      <c r="AT288" s="299"/>
      <c r="AU288" s="299"/>
      <c r="AV288" s="299"/>
      <c r="AW288" s="299"/>
      <c r="AX288" s="299"/>
      <c r="AY288" s="299"/>
      <c r="AZ288" s="299"/>
      <c r="BA288" s="299"/>
      <c r="BB288" s="299"/>
      <c r="BC288" s="299"/>
      <c r="BD288" s="299"/>
      <c r="BE288" s="299"/>
      <c r="BF288" s="299"/>
      <c r="BG288" s="299"/>
      <c r="BH288" s="299"/>
      <c r="BI288" s="299"/>
      <c r="BJ288" s="299"/>
      <c r="BK288" s="299"/>
      <c r="BL288" s="299"/>
      <c r="BM288" s="299"/>
      <c r="BN288" s="299"/>
      <c r="BO288" s="299"/>
      <c r="BP288" s="299"/>
      <c r="BQ288" s="299"/>
      <c r="BR288" s="299"/>
      <c r="BS288" s="299"/>
      <c r="BT288" s="299"/>
      <c r="BU288" s="299"/>
      <c r="BV288" s="299"/>
      <c r="BW288" s="299"/>
      <c r="BX288" s="299"/>
      <c r="BY288" s="299"/>
      <c r="BZ288" s="299"/>
      <c r="CA288" s="299"/>
      <c r="CB288" s="299"/>
      <c r="CC288" s="299"/>
      <c r="CD288" s="299"/>
      <c r="CE288" s="299"/>
      <c r="CF288" s="299"/>
      <c r="CG288" s="299"/>
      <c r="CH288" s="299"/>
      <c r="CI288" s="299"/>
      <c r="CJ288" s="299"/>
      <c r="CK288" s="299"/>
      <c r="CL288" s="299"/>
      <c r="CM288" s="299"/>
      <c r="CN288" s="299"/>
      <c r="CO288" s="299"/>
      <c r="CP288" s="299"/>
      <c r="CQ288" s="299"/>
      <c r="CR288" s="299"/>
      <c r="CS288" s="299"/>
      <c r="CT288" s="299"/>
      <c r="CU288" s="299"/>
      <c r="CV288" s="299"/>
      <c r="CW288" s="299"/>
      <c r="CX288" s="299"/>
      <c r="CY288" s="299"/>
      <c r="CZ288" s="299"/>
      <c r="DA288" s="299"/>
      <c r="DB288" s="299"/>
      <c r="DC288" s="299"/>
      <c r="DD288" s="299"/>
      <c r="DE288" s="299"/>
      <c r="DF288" s="299"/>
      <c r="DG288" s="299"/>
      <c r="DH288" s="299"/>
      <c r="DI288" s="299"/>
      <c r="DJ288" s="299"/>
      <c r="DK288" s="299"/>
      <c r="DL288" s="299"/>
      <c r="DM288" s="299"/>
      <c r="DN288" s="299"/>
      <c r="DO288" s="299"/>
      <c r="DP288" s="299"/>
      <c r="DQ288" s="299"/>
      <c r="DR288" s="299"/>
      <c r="DS288" s="299"/>
      <c r="DT288" s="299"/>
      <c r="DU288" s="299"/>
      <c r="DV288" s="299"/>
      <c r="DW288" s="299"/>
      <c r="DX288" s="299"/>
      <c r="DY288" s="299"/>
      <c r="DZ288" s="299"/>
      <c r="EA288" s="299"/>
      <c r="EB288" s="299"/>
      <c r="EC288" s="299"/>
      <c r="ED288" s="299"/>
      <c r="EE288" s="299"/>
      <c r="EF288" s="299"/>
      <c r="EG288" s="299"/>
      <c r="EH288" s="299"/>
      <c r="EI288" s="299"/>
      <c r="EJ288" s="299"/>
      <c r="EK288" s="299"/>
      <c r="EL288" s="299"/>
      <c r="EM288" s="299"/>
      <c r="EN288" s="299"/>
    </row>
    <row r="289" spans="12:144" x14ac:dyDescent="0.25">
      <c r="L289" s="299"/>
      <c r="M289" s="299"/>
      <c r="N289" s="299"/>
      <c r="O289" s="299"/>
      <c r="P289" s="299"/>
      <c r="Q289" s="299"/>
      <c r="R289" s="299"/>
      <c r="S289" s="299"/>
      <c r="T289" s="299"/>
      <c r="U289" s="299"/>
      <c r="V289" s="299"/>
      <c r="W289" s="299"/>
      <c r="X289" s="299"/>
      <c r="Y289" s="299"/>
      <c r="Z289" s="299"/>
      <c r="AA289" s="299"/>
      <c r="AB289" s="299"/>
      <c r="AC289" s="299"/>
      <c r="AD289" s="299"/>
      <c r="AE289" s="299"/>
      <c r="AF289" s="299"/>
      <c r="AG289" s="299"/>
      <c r="AH289" s="299"/>
      <c r="AI289" s="299"/>
      <c r="AJ289" s="299"/>
      <c r="AK289" s="299"/>
      <c r="AL289" s="299"/>
      <c r="AM289" s="299"/>
      <c r="AN289" s="299"/>
      <c r="AO289" s="299"/>
      <c r="AP289" s="299"/>
      <c r="AQ289" s="299"/>
      <c r="AR289" s="299"/>
      <c r="AS289" s="299"/>
      <c r="AT289" s="299"/>
      <c r="AU289" s="299"/>
      <c r="AV289" s="299"/>
      <c r="AW289" s="299"/>
      <c r="AX289" s="299"/>
      <c r="AY289" s="299"/>
      <c r="AZ289" s="299"/>
      <c r="BA289" s="299"/>
      <c r="BB289" s="299"/>
      <c r="BC289" s="299"/>
      <c r="BD289" s="299"/>
      <c r="BE289" s="299"/>
      <c r="BF289" s="299"/>
      <c r="BG289" s="299"/>
      <c r="BH289" s="299"/>
      <c r="BI289" s="299"/>
      <c r="BJ289" s="299"/>
      <c r="BK289" s="299"/>
      <c r="BL289" s="299"/>
      <c r="BM289" s="299"/>
      <c r="BN289" s="299"/>
      <c r="BO289" s="299"/>
      <c r="BP289" s="299"/>
      <c r="BQ289" s="299"/>
      <c r="BR289" s="299"/>
      <c r="BS289" s="299"/>
      <c r="BT289" s="299"/>
      <c r="BU289" s="299"/>
      <c r="BV289" s="299"/>
      <c r="BW289" s="299"/>
      <c r="BX289" s="299"/>
      <c r="BY289" s="299"/>
      <c r="BZ289" s="299"/>
      <c r="CA289" s="299"/>
      <c r="CB289" s="299"/>
      <c r="CC289" s="299"/>
      <c r="CD289" s="299"/>
      <c r="CE289" s="299"/>
      <c r="CF289" s="299"/>
      <c r="CG289" s="299"/>
      <c r="CH289" s="299"/>
      <c r="CI289" s="299"/>
      <c r="CJ289" s="299"/>
      <c r="CK289" s="299"/>
      <c r="CL289" s="299"/>
      <c r="CM289" s="299"/>
      <c r="CN289" s="299"/>
      <c r="CO289" s="299"/>
      <c r="CP289" s="299"/>
      <c r="CQ289" s="299"/>
      <c r="CR289" s="299"/>
      <c r="CS289" s="299"/>
      <c r="CT289" s="299"/>
      <c r="CU289" s="299"/>
      <c r="CV289" s="299"/>
      <c r="CW289" s="299"/>
      <c r="CX289" s="299"/>
      <c r="CY289" s="299"/>
      <c r="CZ289" s="299"/>
      <c r="DA289" s="299"/>
      <c r="DB289" s="299"/>
      <c r="DC289" s="299"/>
      <c r="DD289" s="299"/>
      <c r="DE289" s="299"/>
      <c r="DF289" s="299"/>
      <c r="DG289" s="299"/>
      <c r="DH289" s="299"/>
      <c r="DI289" s="299"/>
      <c r="DJ289" s="299"/>
      <c r="DK289" s="299"/>
      <c r="DL289" s="299"/>
      <c r="DM289" s="299"/>
      <c r="DN289" s="299"/>
      <c r="DO289" s="299"/>
      <c r="DP289" s="299"/>
      <c r="DQ289" s="299"/>
      <c r="DR289" s="299"/>
      <c r="DS289" s="299"/>
      <c r="DT289" s="299"/>
      <c r="DU289" s="299"/>
      <c r="DV289" s="299"/>
      <c r="DW289" s="299"/>
      <c r="DX289" s="299"/>
      <c r="DY289" s="299"/>
      <c r="DZ289" s="299"/>
      <c r="EA289" s="299"/>
      <c r="EB289" s="299"/>
      <c r="EC289" s="299"/>
      <c r="ED289" s="299"/>
      <c r="EE289" s="299"/>
      <c r="EF289" s="299"/>
      <c r="EG289" s="299"/>
      <c r="EH289" s="299"/>
      <c r="EI289" s="299"/>
      <c r="EJ289" s="299"/>
      <c r="EK289" s="299"/>
      <c r="EL289" s="299"/>
      <c r="EM289" s="299"/>
      <c r="EN289" s="299"/>
    </row>
    <row r="290" spans="12:144" x14ac:dyDescent="0.25">
      <c r="L290" s="299"/>
      <c r="M290" s="299"/>
      <c r="N290" s="299"/>
      <c r="O290" s="299"/>
      <c r="P290" s="299"/>
      <c r="Q290" s="299"/>
      <c r="R290" s="299"/>
      <c r="S290" s="299"/>
      <c r="T290" s="299"/>
      <c r="U290" s="299"/>
      <c r="V290" s="299"/>
      <c r="W290" s="299"/>
      <c r="X290" s="299"/>
      <c r="Y290" s="299"/>
      <c r="Z290" s="299"/>
      <c r="AA290" s="299"/>
      <c r="AB290" s="299"/>
      <c r="AC290" s="299"/>
      <c r="AD290" s="299"/>
      <c r="AE290" s="299"/>
      <c r="AF290" s="299"/>
      <c r="AG290" s="299"/>
      <c r="AH290" s="299"/>
      <c r="AI290" s="299"/>
      <c r="AJ290" s="299"/>
      <c r="AK290" s="299"/>
      <c r="AL290" s="299"/>
      <c r="AM290" s="299"/>
      <c r="AN290" s="299"/>
      <c r="AO290" s="299"/>
      <c r="AP290" s="299"/>
      <c r="AQ290" s="299"/>
      <c r="AR290" s="299"/>
      <c r="AS290" s="299"/>
      <c r="AT290" s="299"/>
      <c r="AU290" s="299"/>
      <c r="AV290" s="299"/>
      <c r="AW290" s="299"/>
      <c r="AX290" s="299"/>
      <c r="AY290" s="299"/>
      <c r="AZ290" s="299"/>
      <c r="BA290" s="299"/>
      <c r="BB290" s="299"/>
      <c r="BC290" s="299"/>
      <c r="BD290" s="299"/>
      <c r="BE290" s="299"/>
      <c r="BF290" s="299"/>
      <c r="BG290" s="299"/>
      <c r="BH290" s="299"/>
      <c r="BI290" s="299"/>
      <c r="BJ290" s="299"/>
      <c r="BK290" s="299"/>
      <c r="BL290" s="299"/>
      <c r="BM290" s="299"/>
      <c r="BN290" s="299"/>
      <c r="BO290" s="299"/>
      <c r="BP290" s="299"/>
      <c r="BQ290" s="299"/>
      <c r="BR290" s="299"/>
      <c r="BS290" s="299"/>
      <c r="BT290" s="299"/>
      <c r="BU290" s="299"/>
      <c r="BV290" s="299"/>
      <c r="BW290" s="299"/>
      <c r="BX290" s="299"/>
      <c r="BY290" s="299"/>
      <c r="BZ290" s="299"/>
      <c r="CA290" s="299"/>
      <c r="CB290" s="299"/>
      <c r="CC290" s="299"/>
      <c r="CD290" s="299"/>
      <c r="CE290" s="299"/>
      <c r="CF290" s="299"/>
      <c r="CG290" s="299"/>
      <c r="CH290" s="299"/>
      <c r="CI290" s="299"/>
      <c r="CJ290" s="299"/>
      <c r="CK290" s="299"/>
      <c r="CL290" s="299"/>
      <c r="CM290" s="299"/>
      <c r="CN290" s="299"/>
      <c r="CO290" s="299"/>
      <c r="CP290" s="299"/>
      <c r="CQ290" s="299"/>
      <c r="CR290" s="299"/>
      <c r="CS290" s="299"/>
      <c r="CT290" s="299"/>
      <c r="CU290" s="299"/>
      <c r="CV290" s="299"/>
      <c r="CW290" s="299"/>
      <c r="CX290" s="299"/>
      <c r="CY290" s="299"/>
      <c r="CZ290" s="299"/>
      <c r="DA290" s="299"/>
      <c r="DB290" s="299"/>
      <c r="DC290" s="299"/>
      <c r="DD290" s="299"/>
      <c r="DE290" s="299"/>
      <c r="DF290" s="299"/>
      <c r="DG290" s="299"/>
      <c r="DH290" s="299"/>
      <c r="DI290" s="299"/>
      <c r="DJ290" s="299"/>
      <c r="DK290" s="299"/>
      <c r="DL290" s="299"/>
      <c r="DM290" s="299"/>
      <c r="DN290" s="299"/>
      <c r="DO290" s="299"/>
      <c r="DP290" s="299"/>
      <c r="DQ290" s="299"/>
      <c r="DR290" s="299"/>
      <c r="DS290" s="299"/>
      <c r="DT290" s="299"/>
      <c r="DU290" s="299"/>
      <c r="DV290" s="299"/>
      <c r="DW290" s="299"/>
      <c r="DX290" s="299"/>
      <c r="DY290" s="299"/>
      <c r="DZ290" s="299"/>
      <c r="EA290" s="299"/>
      <c r="EB290" s="299"/>
      <c r="EC290" s="299"/>
      <c r="ED290" s="299"/>
      <c r="EE290" s="299"/>
      <c r="EF290" s="299"/>
      <c r="EG290" s="299"/>
      <c r="EH290" s="299"/>
      <c r="EI290" s="299"/>
      <c r="EJ290" s="299"/>
      <c r="EK290" s="299"/>
      <c r="EL290" s="299"/>
      <c r="EM290" s="299"/>
      <c r="EN290" s="299"/>
    </row>
    <row r="291" spans="12:144" x14ac:dyDescent="0.25">
      <c r="L291" s="299"/>
      <c r="M291" s="299"/>
      <c r="N291" s="299"/>
      <c r="O291" s="299"/>
      <c r="P291" s="299"/>
      <c r="Q291" s="299"/>
      <c r="R291" s="299"/>
      <c r="S291" s="299"/>
      <c r="T291" s="299"/>
      <c r="U291" s="299"/>
      <c r="V291" s="299"/>
      <c r="W291" s="299"/>
      <c r="X291" s="299"/>
      <c r="Y291" s="299"/>
      <c r="Z291" s="299"/>
      <c r="AA291" s="299"/>
      <c r="AB291" s="299"/>
      <c r="AC291" s="299"/>
      <c r="AD291" s="299"/>
      <c r="AE291" s="299"/>
      <c r="AF291" s="299"/>
      <c r="AG291" s="299"/>
      <c r="AH291" s="299"/>
      <c r="AI291" s="299"/>
      <c r="AJ291" s="299"/>
      <c r="AK291" s="299"/>
      <c r="AL291" s="299"/>
      <c r="AM291" s="299"/>
      <c r="AN291" s="299"/>
      <c r="AO291" s="299"/>
      <c r="AP291" s="299"/>
      <c r="AQ291" s="299"/>
      <c r="AR291" s="299"/>
      <c r="AS291" s="299"/>
      <c r="AT291" s="299"/>
      <c r="AU291" s="299"/>
      <c r="AV291" s="299"/>
      <c r="AW291" s="299"/>
      <c r="AX291" s="299"/>
      <c r="AY291" s="299"/>
      <c r="AZ291" s="299"/>
      <c r="BA291" s="299"/>
      <c r="BB291" s="299"/>
      <c r="BC291" s="299"/>
      <c r="BD291" s="299"/>
      <c r="BE291" s="299"/>
      <c r="BF291" s="299"/>
      <c r="BG291" s="299"/>
      <c r="BH291" s="299"/>
      <c r="BI291" s="299"/>
      <c r="BJ291" s="299"/>
      <c r="BK291" s="299"/>
      <c r="BL291" s="299"/>
      <c r="BM291" s="299"/>
      <c r="BN291" s="299"/>
      <c r="BO291" s="299"/>
      <c r="BP291" s="299"/>
      <c r="BQ291" s="299"/>
      <c r="BR291" s="299"/>
      <c r="BS291" s="299"/>
      <c r="BT291" s="299"/>
      <c r="BU291" s="299"/>
      <c r="BV291" s="299"/>
      <c r="BW291" s="299"/>
      <c r="BX291" s="299"/>
      <c r="BY291" s="299"/>
      <c r="BZ291" s="299"/>
      <c r="CA291" s="299"/>
      <c r="CB291" s="299"/>
      <c r="CC291" s="299"/>
      <c r="CD291" s="299"/>
      <c r="CE291" s="299"/>
      <c r="CF291" s="299"/>
      <c r="CG291" s="299"/>
      <c r="CH291" s="299"/>
      <c r="CI291" s="299"/>
      <c r="CJ291" s="299"/>
      <c r="CK291" s="299"/>
      <c r="CL291" s="299"/>
      <c r="CM291" s="299"/>
      <c r="CN291" s="299"/>
      <c r="CO291" s="299"/>
      <c r="CP291" s="299"/>
      <c r="CQ291" s="299"/>
      <c r="CR291" s="299"/>
      <c r="CS291" s="299"/>
      <c r="CT291" s="299"/>
      <c r="CU291" s="299"/>
      <c r="CV291" s="299"/>
      <c r="CW291" s="299"/>
      <c r="CX291" s="299"/>
      <c r="CY291" s="299"/>
      <c r="CZ291" s="299"/>
      <c r="DA291" s="299"/>
      <c r="DB291" s="299"/>
      <c r="DC291" s="299"/>
      <c r="DD291" s="299"/>
      <c r="DE291" s="299"/>
      <c r="DF291" s="299"/>
      <c r="DG291" s="299"/>
      <c r="DH291" s="299"/>
      <c r="DI291" s="299"/>
      <c r="DJ291" s="299"/>
      <c r="DK291" s="299"/>
      <c r="DL291" s="299"/>
      <c r="DM291" s="299"/>
      <c r="DN291" s="299"/>
      <c r="DO291" s="299"/>
      <c r="DP291" s="299"/>
      <c r="DQ291" s="299"/>
      <c r="DR291" s="299"/>
      <c r="DS291" s="299"/>
      <c r="DT291" s="299"/>
      <c r="DU291" s="299"/>
      <c r="DV291" s="299"/>
      <c r="DW291" s="299"/>
      <c r="DX291" s="299"/>
      <c r="DY291" s="299"/>
      <c r="DZ291" s="299"/>
      <c r="EA291" s="299"/>
      <c r="EB291" s="299"/>
      <c r="EC291" s="299"/>
      <c r="ED291" s="299"/>
      <c r="EE291" s="299"/>
      <c r="EF291" s="299"/>
      <c r="EG291" s="299"/>
      <c r="EH291" s="299"/>
      <c r="EI291" s="299"/>
      <c r="EJ291" s="299"/>
      <c r="EK291" s="299"/>
      <c r="EL291" s="299"/>
      <c r="EM291" s="299"/>
      <c r="EN291" s="299"/>
    </row>
    <row r="292" spans="12:144" x14ac:dyDescent="0.25">
      <c r="L292" s="299"/>
      <c r="M292" s="299"/>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299"/>
      <c r="BR292" s="299"/>
      <c r="BS292" s="299"/>
      <c r="BT292" s="299"/>
      <c r="BU292" s="299"/>
      <c r="BV292" s="299"/>
      <c r="BW292" s="299"/>
      <c r="BX292" s="299"/>
      <c r="BY292" s="299"/>
      <c r="BZ292" s="299"/>
      <c r="CA292" s="299"/>
      <c r="CB292" s="299"/>
      <c r="CC292" s="299"/>
      <c r="CD292" s="299"/>
      <c r="CE292" s="299"/>
      <c r="CF292" s="299"/>
      <c r="CG292" s="299"/>
      <c r="CH292" s="299"/>
      <c r="CI292" s="299"/>
      <c r="CJ292" s="299"/>
      <c r="CK292" s="299"/>
      <c r="CL292" s="299"/>
      <c r="CM292" s="299"/>
      <c r="CN292" s="299"/>
      <c r="CO292" s="299"/>
      <c r="CP292" s="299"/>
      <c r="CQ292" s="299"/>
      <c r="CR292" s="299"/>
      <c r="CS292" s="299"/>
      <c r="CT292" s="299"/>
      <c r="CU292" s="299"/>
      <c r="CV292" s="299"/>
      <c r="CW292" s="299"/>
      <c r="CX292" s="299"/>
      <c r="CY292" s="299"/>
      <c r="CZ292" s="299"/>
      <c r="DA292" s="299"/>
      <c r="DB292" s="299"/>
      <c r="DC292" s="299"/>
      <c r="DD292" s="299"/>
      <c r="DE292" s="299"/>
      <c r="DF292" s="299"/>
      <c r="DG292" s="299"/>
      <c r="DH292" s="299"/>
      <c r="DI292" s="299"/>
      <c r="DJ292" s="299"/>
      <c r="DK292" s="299"/>
      <c r="DL292" s="299"/>
      <c r="DM292" s="299"/>
      <c r="DN292" s="299"/>
      <c r="DO292" s="299"/>
      <c r="DP292" s="299"/>
      <c r="DQ292" s="299"/>
      <c r="DR292" s="299"/>
      <c r="DS292" s="299"/>
      <c r="DT292" s="299"/>
      <c r="DU292" s="299"/>
      <c r="DV292" s="299"/>
      <c r="DW292" s="299"/>
      <c r="DX292" s="299"/>
      <c r="DY292" s="299"/>
      <c r="DZ292" s="299"/>
      <c r="EA292" s="299"/>
      <c r="EB292" s="299"/>
      <c r="EC292" s="299"/>
      <c r="ED292" s="299"/>
      <c r="EE292" s="299"/>
      <c r="EF292" s="299"/>
      <c r="EG292" s="299"/>
      <c r="EH292" s="299"/>
      <c r="EI292" s="299"/>
      <c r="EJ292" s="299"/>
      <c r="EK292" s="299"/>
      <c r="EL292" s="299"/>
      <c r="EM292" s="299"/>
      <c r="EN292" s="299"/>
    </row>
    <row r="293" spans="12:144" x14ac:dyDescent="0.25">
      <c r="L293" s="299"/>
      <c r="M293" s="299"/>
      <c r="N293" s="299"/>
      <c r="O293" s="299"/>
      <c r="P293" s="299"/>
      <c r="Q293" s="299"/>
      <c r="R293" s="299"/>
      <c r="S293" s="299"/>
      <c r="T293" s="299"/>
      <c r="U293" s="299"/>
      <c r="V293" s="299"/>
      <c r="W293" s="299"/>
      <c r="X293" s="299"/>
      <c r="Y293" s="299"/>
      <c r="Z293" s="299"/>
      <c r="AA293" s="299"/>
      <c r="AB293" s="299"/>
      <c r="AC293" s="299"/>
      <c r="AD293" s="299"/>
      <c r="AE293" s="299"/>
      <c r="AF293" s="299"/>
      <c r="AG293" s="299"/>
      <c r="AH293" s="299"/>
      <c r="AI293" s="299"/>
      <c r="AJ293" s="299"/>
      <c r="AK293" s="299"/>
      <c r="AL293" s="299"/>
      <c r="AM293" s="299"/>
      <c r="AN293" s="299"/>
      <c r="AO293" s="299"/>
      <c r="AP293" s="299"/>
      <c r="AQ293" s="299"/>
      <c r="AR293" s="299"/>
      <c r="AS293" s="299"/>
      <c r="AT293" s="299"/>
      <c r="AU293" s="299"/>
      <c r="AV293" s="299"/>
      <c r="AW293" s="299"/>
      <c r="AX293" s="299"/>
      <c r="AY293" s="299"/>
      <c r="AZ293" s="299"/>
      <c r="BA293" s="299"/>
      <c r="BB293" s="299"/>
      <c r="BC293" s="299"/>
      <c r="BD293" s="299"/>
      <c r="BE293" s="299"/>
      <c r="BF293" s="299"/>
      <c r="BG293" s="299"/>
      <c r="BH293" s="299"/>
      <c r="BI293" s="299"/>
      <c r="BJ293" s="299"/>
      <c r="BK293" s="299"/>
      <c r="BL293" s="299"/>
      <c r="BM293" s="299"/>
      <c r="BN293" s="299"/>
      <c r="BO293" s="299"/>
      <c r="BP293" s="299"/>
      <c r="BQ293" s="299"/>
      <c r="BR293" s="299"/>
      <c r="BS293" s="299"/>
      <c r="BT293" s="299"/>
      <c r="BU293" s="299"/>
      <c r="BV293" s="299"/>
      <c r="BW293" s="299"/>
      <c r="BX293" s="299"/>
      <c r="BY293" s="299"/>
      <c r="BZ293" s="299"/>
      <c r="CA293" s="299"/>
      <c r="CB293" s="299"/>
      <c r="CC293" s="299"/>
      <c r="CD293" s="299"/>
      <c r="CE293" s="299"/>
      <c r="CF293" s="299"/>
      <c r="CG293" s="299"/>
      <c r="CH293" s="299"/>
      <c r="CI293" s="299"/>
      <c r="CJ293" s="299"/>
      <c r="CK293" s="299"/>
      <c r="CL293" s="299"/>
      <c r="CM293" s="299"/>
      <c r="CN293" s="299"/>
      <c r="CO293" s="299"/>
      <c r="CP293" s="299"/>
      <c r="CQ293" s="299"/>
      <c r="CR293" s="299"/>
      <c r="CS293" s="299"/>
      <c r="CT293" s="299"/>
      <c r="CU293" s="299"/>
      <c r="CV293" s="299"/>
      <c r="CW293" s="299"/>
      <c r="CX293" s="299"/>
      <c r="CY293" s="299"/>
      <c r="CZ293" s="299"/>
      <c r="DA293" s="299"/>
      <c r="DB293" s="299"/>
      <c r="DC293" s="299"/>
      <c r="DD293" s="299"/>
      <c r="DE293" s="299"/>
      <c r="DF293" s="299"/>
      <c r="DG293" s="299"/>
      <c r="DH293" s="299"/>
      <c r="DI293" s="299"/>
      <c r="DJ293" s="299"/>
      <c r="DK293" s="299"/>
      <c r="DL293" s="299"/>
      <c r="DM293" s="299"/>
      <c r="DN293" s="299"/>
      <c r="DO293" s="299"/>
      <c r="DP293" s="299"/>
      <c r="DQ293" s="299"/>
      <c r="DR293" s="299"/>
      <c r="DS293" s="299"/>
      <c r="DT293" s="299"/>
      <c r="DU293" s="299"/>
      <c r="DV293" s="299"/>
      <c r="DW293" s="299"/>
      <c r="DX293" s="299"/>
      <c r="DY293" s="299"/>
      <c r="DZ293" s="299"/>
      <c r="EA293" s="299"/>
      <c r="EB293" s="299"/>
      <c r="EC293" s="299"/>
      <c r="ED293" s="299"/>
      <c r="EE293" s="299"/>
      <c r="EF293" s="299"/>
      <c r="EG293" s="299"/>
      <c r="EH293" s="299"/>
      <c r="EI293" s="299"/>
      <c r="EJ293" s="299"/>
      <c r="EK293" s="299"/>
      <c r="EL293" s="299"/>
      <c r="EM293" s="299"/>
      <c r="EN293" s="299"/>
    </row>
    <row r="294" spans="12:144" x14ac:dyDescent="0.25">
      <c r="L294" s="299"/>
      <c r="M294" s="299"/>
      <c r="N294" s="299"/>
      <c r="O294" s="299"/>
      <c r="P294" s="299"/>
      <c r="Q294" s="299"/>
      <c r="R294" s="299"/>
      <c r="S294" s="299"/>
      <c r="T294" s="299"/>
      <c r="U294" s="299"/>
      <c r="V294" s="299"/>
      <c r="W294" s="299"/>
      <c r="X294" s="299"/>
      <c r="Y294" s="299"/>
      <c r="Z294" s="299"/>
      <c r="AA294" s="299"/>
      <c r="AB294" s="299"/>
      <c r="AC294" s="299"/>
      <c r="AD294" s="299"/>
      <c r="AE294" s="299"/>
      <c r="AF294" s="299"/>
      <c r="AG294" s="299"/>
      <c r="AH294" s="299"/>
      <c r="AI294" s="299"/>
      <c r="AJ294" s="299"/>
      <c r="AK294" s="299"/>
      <c r="AL294" s="299"/>
      <c r="AM294" s="299"/>
      <c r="AN294" s="299"/>
      <c r="AO294" s="299"/>
      <c r="AP294" s="299"/>
      <c r="AQ294" s="299"/>
      <c r="AR294" s="299"/>
      <c r="AS294" s="299"/>
      <c r="AT294" s="299"/>
      <c r="AU294" s="299"/>
      <c r="AV294" s="299"/>
      <c r="AW294" s="299"/>
      <c r="AX294" s="299"/>
      <c r="AY294" s="299"/>
      <c r="AZ294" s="299"/>
      <c r="BA294" s="299"/>
      <c r="BB294" s="299"/>
      <c r="BC294" s="299"/>
      <c r="BD294" s="299"/>
      <c r="BE294" s="299"/>
      <c r="BF294" s="299"/>
      <c r="BG294" s="299"/>
      <c r="BH294" s="299"/>
      <c r="BI294" s="299"/>
      <c r="BJ294" s="299"/>
      <c r="BK294" s="299"/>
      <c r="BL294" s="299"/>
      <c r="BM294" s="299"/>
      <c r="BN294" s="299"/>
      <c r="BO294" s="299"/>
      <c r="BP294" s="299"/>
      <c r="BQ294" s="299"/>
      <c r="BR294" s="299"/>
      <c r="BS294" s="299"/>
      <c r="BT294" s="299"/>
      <c r="BU294" s="299"/>
      <c r="BV294" s="299"/>
      <c r="BW294" s="299"/>
      <c r="BX294" s="299"/>
      <c r="BY294" s="299"/>
      <c r="BZ294" s="299"/>
      <c r="CA294" s="299"/>
      <c r="CB294" s="299"/>
      <c r="CC294" s="299"/>
      <c r="CD294" s="299"/>
      <c r="CE294" s="299"/>
      <c r="CF294" s="299"/>
      <c r="CG294" s="299"/>
      <c r="CH294" s="299"/>
      <c r="CI294" s="299"/>
      <c r="CJ294" s="299"/>
      <c r="CK294" s="299"/>
      <c r="CL294" s="299"/>
      <c r="CM294" s="299"/>
      <c r="CN294" s="299"/>
      <c r="CO294" s="299"/>
      <c r="CP294" s="299"/>
      <c r="CQ294" s="299"/>
      <c r="CR294" s="299"/>
      <c r="CS294" s="299"/>
      <c r="CT294" s="299"/>
      <c r="CU294" s="299"/>
      <c r="CV294" s="299"/>
      <c r="CW294" s="299"/>
      <c r="CX294" s="299"/>
      <c r="CY294" s="299"/>
      <c r="CZ294" s="299"/>
      <c r="DA294" s="299"/>
      <c r="DB294" s="299"/>
      <c r="DC294" s="299"/>
      <c r="DD294" s="299"/>
      <c r="DE294" s="299"/>
      <c r="DF294" s="299"/>
      <c r="DG294" s="299"/>
      <c r="DH294" s="299"/>
      <c r="DI294" s="299"/>
      <c r="DJ294" s="299"/>
      <c r="DK294" s="299"/>
      <c r="DL294" s="299"/>
      <c r="DM294" s="299"/>
      <c r="DN294" s="299"/>
      <c r="DO294" s="299"/>
      <c r="DP294" s="299"/>
      <c r="DQ294" s="299"/>
      <c r="DR294" s="299"/>
      <c r="DS294" s="299"/>
      <c r="DT294" s="299"/>
      <c r="DU294" s="299"/>
      <c r="DV294" s="299"/>
      <c r="DW294" s="299"/>
      <c r="DX294" s="299"/>
      <c r="DY294" s="299"/>
      <c r="DZ294" s="299"/>
      <c r="EA294" s="299"/>
      <c r="EB294" s="299"/>
      <c r="EC294" s="299"/>
      <c r="ED294" s="299"/>
      <c r="EE294" s="299"/>
      <c r="EF294" s="299"/>
      <c r="EG294" s="299"/>
      <c r="EH294" s="299"/>
      <c r="EI294" s="299"/>
      <c r="EJ294" s="299"/>
      <c r="EK294" s="299"/>
      <c r="EL294" s="299"/>
      <c r="EM294" s="299"/>
      <c r="EN294" s="299"/>
    </row>
    <row r="295" spans="12:144" x14ac:dyDescent="0.25">
      <c r="L295" s="299"/>
      <c r="M295" s="299"/>
      <c r="N295" s="299"/>
      <c r="O295" s="299"/>
      <c r="P295" s="299"/>
      <c r="Q295" s="299"/>
      <c r="R295" s="299"/>
      <c r="S295" s="299"/>
      <c r="T295" s="299"/>
      <c r="U295" s="299"/>
      <c r="V295" s="299"/>
      <c r="W295" s="299"/>
      <c r="X295" s="299"/>
      <c r="Y295" s="299"/>
      <c r="Z295" s="299"/>
      <c r="AA295" s="299"/>
      <c r="AB295" s="299"/>
      <c r="AC295" s="299"/>
      <c r="AD295" s="299"/>
      <c r="AE295" s="299"/>
      <c r="AF295" s="299"/>
      <c r="AG295" s="299"/>
      <c r="AH295" s="299"/>
      <c r="AI295" s="299"/>
      <c r="AJ295" s="299"/>
      <c r="AK295" s="299"/>
      <c r="AL295" s="299"/>
      <c r="AM295" s="299"/>
      <c r="AN295" s="299"/>
      <c r="AO295" s="299"/>
      <c r="AP295" s="299"/>
      <c r="AQ295" s="299"/>
      <c r="AR295" s="299"/>
      <c r="AS295" s="299"/>
      <c r="AT295" s="299"/>
      <c r="AU295" s="299"/>
      <c r="AV295" s="299"/>
      <c r="AW295" s="299"/>
      <c r="AX295" s="299"/>
      <c r="AY295" s="299"/>
      <c r="AZ295" s="299"/>
      <c r="BA295" s="299"/>
      <c r="BB295" s="299"/>
      <c r="BC295" s="299"/>
      <c r="BD295" s="299"/>
      <c r="BE295" s="299"/>
      <c r="BF295" s="299"/>
      <c r="BG295" s="299"/>
      <c r="BH295" s="299"/>
      <c r="BI295" s="299"/>
      <c r="BJ295" s="299"/>
      <c r="BK295" s="299"/>
      <c r="BL295" s="299"/>
      <c r="BM295" s="299"/>
      <c r="BN295" s="299"/>
      <c r="BO295" s="299"/>
      <c r="BP295" s="299"/>
      <c r="BQ295" s="299"/>
      <c r="BR295" s="299"/>
      <c r="BS295" s="299"/>
      <c r="BT295" s="299"/>
      <c r="BU295" s="299"/>
      <c r="BV295" s="299"/>
      <c r="BW295" s="299"/>
      <c r="BX295" s="299"/>
      <c r="BY295" s="299"/>
      <c r="BZ295" s="299"/>
      <c r="CA295" s="299"/>
      <c r="CB295" s="299"/>
      <c r="CC295" s="299"/>
      <c r="CD295" s="299"/>
      <c r="CE295" s="299"/>
      <c r="CF295" s="299"/>
      <c r="CG295" s="299"/>
      <c r="CH295" s="299"/>
      <c r="CI295" s="299"/>
      <c r="CJ295" s="299"/>
      <c r="CK295" s="299"/>
      <c r="CL295" s="299"/>
      <c r="CM295" s="299"/>
      <c r="CN295" s="299"/>
      <c r="CO295" s="299"/>
      <c r="CP295" s="299"/>
      <c r="CQ295" s="299"/>
      <c r="CR295" s="299"/>
      <c r="CS295" s="299"/>
      <c r="CT295" s="299"/>
      <c r="CU295" s="299"/>
      <c r="CV295" s="299"/>
      <c r="CW295" s="299"/>
      <c r="CX295" s="299"/>
      <c r="CY295" s="299"/>
      <c r="CZ295" s="299"/>
      <c r="DA295" s="299"/>
      <c r="DB295" s="299"/>
      <c r="DC295" s="299"/>
      <c r="DD295" s="299"/>
      <c r="DE295" s="299"/>
      <c r="DF295" s="299"/>
      <c r="DG295" s="299"/>
      <c r="DH295" s="299"/>
      <c r="DI295" s="299"/>
      <c r="DJ295" s="299"/>
      <c r="DK295" s="299"/>
      <c r="DL295" s="299"/>
      <c r="DM295" s="299"/>
      <c r="DN295" s="299"/>
      <c r="DO295" s="299"/>
      <c r="DP295" s="299"/>
      <c r="DQ295" s="299"/>
      <c r="DR295" s="299"/>
      <c r="DS295" s="299"/>
      <c r="DT295" s="299"/>
      <c r="DU295" s="299"/>
      <c r="DV295" s="299"/>
      <c r="DW295" s="299"/>
      <c r="DX295" s="299"/>
      <c r="DY295" s="299"/>
      <c r="DZ295" s="299"/>
      <c r="EA295" s="299"/>
      <c r="EB295" s="299"/>
      <c r="EC295" s="299"/>
      <c r="ED295" s="299"/>
      <c r="EE295" s="299"/>
      <c r="EF295" s="299"/>
      <c r="EG295" s="299"/>
      <c r="EH295" s="299"/>
      <c r="EI295" s="299"/>
      <c r="EJ295" s="299"/>
      <c r="EK295" s="299"/>
      <c r="EL295" s="299"/>
      <c r="EM295" s="299"/>
      <c r="EN295" s="299"/>
    </row>
    <row r="296" spans="12:144" x14ac:dyDescent="0.25">
      <c r="L296" s="299"/>
      <c r="M296" s="299"/>
      <c r="N296" s="299"/>
      <c r="O296" s="299"/>
      <c r="P296" s="299"/>
      <c r="Q296" s="299"/>
      <c r="R296" s="299"/>
      <c r="S296" s="299"/>
      <c r="T296" s="299"/>
      <c r="U296" s="299"/>
      <c r="V296" s="299"/>
      <c r="W296" s="299"/>
      <c r="X296" s="299"/>
      <c r="Y296" s="299"/>
      <c r="Z296" s="299"/>
      <c r="AA296" s="299"/>
      <c r="AB296" s="299"/>
      <c r="AC296" s="299"/>
      <c r="AD296" s="299"/>
      <c r="AE296" s="299"/>
      <c r="AF296" s="299"/>
      <c r="AG296" s="299"/>
      <c r="AH296" s="299"/>
      <c r="AI296" s="299"/>
      <c r="AJ296" s="299"/>
      <c r="AK296" s="299"/>
      <c r="AL296" s="299"/>
      <c r="AM296" s="299"/>
      <c r="AN296" s="299"/>
      <c r="AO296" s="299"/>
      <c r="AP296" s="299"/>
      <c r="AQ296" s="299"/>
      <c r="AR296" s="299"/>
      <c r="AS296" s="299"/>
      <c r="AT296" s="299"/>
      <c r="AU296" s="299"/>
      <c r="AV296" s="299"/>
      <c r="AW296" s="299"/>
      <c r="AX296" s="299"/>
      <c r="AY296" s="299"/>
      <c r="AZ296" s="299"/>
      <c r="BA296" s="299"/>
      <c r="BB296" s="299"/>
      <c r="BC296" s="299"/>
      <c r="BD296" s="299"/>
      <c r="BE296" s="299"/>
      <c r="BF296" s="299"/>
      <c r="BG296" s="299"/>
      <c r="BH296" s="299"/>
      <c r="BI296" s="299"/>
      <c r="BJ296" s="299"/>
      <c r="BK296" s="299"/>
      <c r="BL296" s="299"/>
      <c r="BM296" s="299"/>
      <c r="BN296" s="299"/>
      <c r="BO296" s="299"/>
      <c r="BP296" s="299"/>
      <c r="BQ296" s="299"/>
      <c r="BR296" s="299"/>
      <c r="BS296" s="299"/>
      <c r="BT296" s="299"/>
      <c r="BU296" s="299"/>
      <c r="BV296" s="299"/>
      <c r="BW296" s="299"/>
      <c r="BX296" s="299"/>
      <c r="BY296" s="299"/>
      <c r="BZ296" s="299"/>
      <c r="CA296" s="299"/>
      <c r="CB296" s="299"/>
      <c r="CC296" s="299"/>
      <c r="CD296" s="299"/>
      <c r="CE296" s="299"/>
      <c r="CF296" s="299"/>
      <c r="CG296" s="299"/>
      <c r="CH296" s="299"/>
      <c r="CI296" s="299"/>
      <c r="CJ296" s="299"/>
      <c r="CK296" s="299"/>
      <c r="CL296" s="299"/>
      <c r="CM296" s="299"/>
      <c r="CN296" s="299"/>
      <c r="CO296" s="299"/>
      <c r="CP296" s="299"/>
      <c r="CQ296" s="299"/>
      <c r="CR296" s="299"/>
      <c r="CS296" s="299"/>
      <c r="CT296" s="299"/>
      <c r="CU296" s="299"/>
      <c r="CV296" s="299"/>
      <c r="CW296" s="299"/>
      <c r="CX296" s="299"/>
      <c r="CY296" s="299"/>
      <c r="CZ296" s="299"/>
      <c r="DA296" s="299"/>
      <c r="DB296" s="299"/>
      <c r="DC296" s="299"/>
      <c r="DD296" s="299"/>
      <c r="DE296" s="299"/>
      <c r="DF296" s="299"/>
      <c r="DG296" s="299"/>
      <c r="DH296" s="299"/>
      <c r="DI296" s="299"/>
      <c r="DJ296" s="299"/>
      <c r="DK296" s="299"/>
      <c r="DL296" s="299"/>
      <c r="DM296" s="299"/>
      <c r="DN296" s="299"/>
      <c r="DO296" s="299"/>
      <c r="DP296" s="299"/>
      <c r="DQ296" s="299"/>
      <c r="DR296" s="299"/>
      <c r="DS296" s="299"/>
      <c r="DT296" s="299"/>
      <c r="DU296" s="299"/>
      <c r="DV296" s="299"/>
      <c r="DW296" s="299"/>
      <c r="DX296" s="299"/>
      <c r="DY296" s="299"/>
      <c r="DZ296" s="299"/>
      <c r="EA296" s="299"/>
      <c r="EB296" s="299"/>
      <c r="EC296" s="299"/>
      <c r="ED296" s="299"/>
      <c r="EE296" s="299"/>
      <c r="EF296" s="299"/>
      <c r="EG296" s="299"/>
      <c r="EH296" s="299"/>
      <c r="EI296" s="299"/>
      <c r="EJ296" s="299"/>
      <c r="EK296" s="299"/>
      <c r="EL296" s="299"/>
      <c r="EM296" s="299"/>
      <c r="EN296" s="299"/>
    </row>
    <row r="297" spans="12:144" x14ac:dyDescent="0.25">
      <c r="L297" s="299"/>
      <c r="M297" s="299"/>
      <c r="N297" s="299"/>
      <c r="O297" s="299"/>
      <c r="P297" s="299"/>
      <c r="Q297" s="299"/>
      <c r="R297" s="299"/>
      <c r="S297" s="299"/>
      <c r="T297" s="299"/>
      <c r="U297" s="299"/>
      <c r="V297" s="299"/>
      <c r="W297" s="299"/>
      <c r="X297" s="299"/>
      <c r="Y297" s="299"/>
      <c r="Z297" s="299"/>
      <c r="AA297" s="299"/>
      <c r="AB297" s="299"/>
      <c r="AC297" s="299"/>
      <c r="AD297" s="299"/>
      <c r="AE297" s="299"/>
      <c r="AF297" s="299"/>
      <c r="AG297" s="299"/>
      <c r="AH297" s="299"/>
      <c r="AI297" s="299"/>
      <c r="AJ297" s="299"/>
      <c r="AK297" s="299"/>
      <c r="AL297" s="299"/>
      <c r="AM297" s="299"/>
      <c r="AN297" s="299"/>
      <c r="AO297" s="299"/>
      <c r="AP297" s="299"/>
      <c r="AQ297" s="299"/>
      <c r="AR297" s="299"/>
      <c r="AS297" s="299"/>
      <c r="AT297" s="299"/>
      <c r="AU297" s="299"/>
      <c r="AV297" s="299"/>
      <c r="AW297" s="299"/>
      <c r="AX297" s="299"/>
      <c r="AY297" s="299"/>
      <c r="AZ297" s="299"/>
      <c r="BA297" s="299"/>
      <c r="BB297" s="299"/>
      <c r="BC297" s="299"/>
      <c r="BD297" s="299"/>
      <c r="BE297" s="299"/>
      <c r="BF297" s="299"/>
      <c r="BG297" s="299"/>
      <c r="BH297" s="299"/>
      <c r="BI297" s="299"/>
      <c r="BJ297" s="299"/>
      <c r="BK297" s="299"/>
      <c r="BL297" s="299"/>
      <c r="BM297" s="299"/>
      <c r="BN297" s="299"/>
      <c r="BO297" s="299"/>
      <c r="BP297" s="299"/>
      <c r="BQ297" s="299"/>
      <c r="BR297" s="299"/>
      <c r="BS297" s="299"/>
      <c r="BT297" s="299"/>
      <c r="BU297" s="299"/>
      <c r="BV297" s="299"/>
      <c r="BW297" s="299"/>
      <c r="BX297" s="299"/>
      <c r="BY297" s="299"/>
      <c r="BZ297" s="299"/>
      <c r="CA297" s="299"/>
      <c r="CB297" s="299"/>
      <c r="CC297" s="299"/>
      <c r="CD297" s="299"/>
      <c r="CE297" s="299"/>
      <c r="CF297" s="299"/>
      <c r="CG297" s="299"/>
      <c r="CH297" s="299"/>
      <c r="CI297" s="299"/>
      <c r="CJ297" s="299"/>
      <c r="CK297" s="299"/>
      <c r="CL297" s="299"/>
      <c r="CM297" s="299"/>
      <c r="CN297" s="299"/>
      <c r="CO297" s="299"/>
      <c r="CP297" s="299"/>
      <c r="CQ297" s="299"/>
      <c r="CR297" s="299"/>
      <c r="CS297" s="299"/>
      <c r="CT297" s="299"/>
      <c r="CU297" s="299"/>
      <c r="CV297" s="299"/>
      <c r="CW297" s="299"/>
      <c r="CX297" s="299"/>
      <c r="CY297" s="299"/>
      <c r="CZ297" s="299"/>
      <c r="DA297" s="299"/>
      <c r="DB297" s="299"/>
      <c r="DC297" s="299"/>
      <c r="DD297" s="299"/>
      <c r="DE297" s="299"/>
      <c r="DF297" s="299"/>
      <c r="DG297" s="299"/>
      <c r="DH297" s="299"/>
      <c r="DI297" s="299"/>
      <c r="DJ297" s="299"/>
      <c r="DK297" s="299"/>
      <c r="DL297" s="299"/>
      <c r="DM297" s="299"/>
      <c r="DN297" s="299"/>
      <c r="DO297" s="299"/>
      <c r="DP297" s="299"/>
      <c r="DQ297" s="299"/>
      <c r="DR297" s="299"/>
      <c r="DS297" s="299"/>
      <c r="DT297" s="299"/>
      <c r="DU297" s="299"/>
      <c r="DV297" s="299"/>
      <c r="DW297" s="299"/>
      <c r="DX297" s="299"/>
      <c r="DY297" s="299"/>
      <c r="DZ297" s="299"/>
      <c r="EA297" s="299"/>
      <c r="EB297" s="299"/>
      <c r="EC297" s="299"/>
      <c r="ED297" s="299"/>
      <c r="EE297" s="299"/>
      <c r="EF297" s="299"/>
      <c r="EG297" s="299"/>
      <c r="EH297" s="299"/>
      <c r="EI297" s="299"/>
      <c r="EJ297" s="299"/>
      <c r="EK297" s="299"/>
      <c r="EL297" s="299"/>
      <c r="EM297" s="299"/>
      <c r="EN297" s="299"/>
    </row>
    <row r="298" spans="12:144" x14ac:dyDescent="0.25">
      <c r="L298" s="299"/>
      <c r="M298" s="299"/>
      <c r="N298" s="299"/>
      <c r="O298" s="299"/>
      <c r="P298" s="299"/>
      <c r="Q298" s="299"/>
      <c r="R298" s="299"/>
      <c r="S298" s="299"/>
      <c r="T298" s="299"/>
      <c r="U298" s="299"/>
      <c r="V298" s="299"/>
      <c r="W298" s="299"/>
      <c r="X298" s="299"/>
      <c r="Y298" s="299"/>
      <c r="Z298" s="299"/>
      <c r="AA298" s="299"/>
      <c r="AB298" s="299"/>
      <c r="AC298" s="299"/>
      <c r="AD298" s="299"/>
      <c r="AE298" s="299"/>
      <c r="AF298" s="299"/>
      <c r="AG298" s="299"/>
      <c r="AH298" s="299"/>
      <c r="AI298" s="299"/>
      <c r="AJ298" s="299"/>
      <c r="AK298" s="299"/>
      <c r="AL298" s="299"/>
      <c r="AM298" s="299"/>
      <c r="AN298" s="299"/>
      <c r="AO298" s="299"/>
      <c r="AP298" s="299"/>
      <c r="AQ298" s="299"/>
      <c r="AR298" s="299"/>
      <c r="AS298" s="299"/>
      <c r="AT298" s="299"/>
      <c r="AU298" s="299"/>
      <c r="AV298" s="299"/>
      <c r="AW298" s="299"/>
      <c r="AX298" s="299"/>
      <c r="AY298" s="299"/>
      <c r="AZ298" s="299"/>
      <c r="BA298" s="299"/>
      <c r="BB298" s="299"/>
      <c r="BC298" s="299"/>
      <c r="BD298" s="299"/>
      <c r="BE298" s="299"/>
      <c r="BF298" s="299"/>
      <c r="BG298" s="299"/>
      <c r="BH298" s="299"/>
      <c r="BI298" s="299"/>
      <c r="BJ298" s="299"/>
      <c r="BK298" s="299"/>
      <c r="BL298" s="299"/>
      <c r="BM298" s="299"/>
      <c r="BN298" s="299"/>
      <c r="BO298" s="299"/>
      <c r="BP298" s="299"/>
      <c r="BQ298" s="299"/>
      <c r="BR298" s="299"/>
      <c r="BS298" s="299"/>
      <c r="BT298" s="299"/>
      <c r="BU298" s="299"/>
      <c r="BV298" s="299"/>
      <c r="BW298" s="299"/>
      <c r="BX298" s="299"/>
      <c r="BY298" s="299"/>
      <c r="BZ298" s="299"/>
      <c r="CA298" s="299"/>
      <c r="CB298" s="299"/>
      <c r="CC298" s="299"/>
      <c r="CD298" s="299"/>
      <c r="CE298" s="299"/>
      <c r="CF298" s="299"/>
      <c r="CG298" s="299"/>
      <c r="CH298" s="299"/>
      <c r="CI298" s="299"/>
      <c r="CJ298" s="299"/>
      <c r="CK298" s="299"/>
      <c r="CL298" s="299"/>
      <c r="CM298" s="299"/>
      <c r="CN298" s="299"/>
      <c r="CO298" s="299"/>
      <c r="CP298" s="299"/>
      <c r="CQ298" s="299"/>
      <c r="CR298" s="299"/>
      <c r="CS298" s="299"/>
      <c r="CT298" s="299"/>
      <c r="CU298" s="299"/>
      <c r="CV298" s="299"/>
      <c r="CW298" s="299"/>
      <c r="CX298" s="299"/>
      <c r="CY298" s="299"/>
      <c r="CZ298" s="299"/>
      <c r="DA298" s="299"/>
      <c r="DB298" s="299"/>
      <c r="DC298" s="299"/>
      <c r="DD298" s="299"/>
      <c r="DE298" s="299"/>
      <c r="DF298" s="299"/>
      <c r="DG298" s="299"/>
      <c r="DH298" s="299"/>
      <c r="DI298" s="299"/>
      <c r="DJ298" s="299"/>
      <c r="DK298" s="299"/>
      <c r="DL298" s="299"/>
      <c r="DM298" s="299"/>
      <c r="DN298" s="299"/>
      <c r="DO298" s="299"/>
      <c r="DP298" s="299"/>
      <c r="DQ298" s="299"/>
      <c r="DR298" s="299"/>
      <c r="DS298" s="299"/>
      <c r="DT298" s="299"/>
      <c r="DU298" s="299"/>
      <c r="DV298" s="299"/>
      <c r="DW298" s="299"/>
      <c r="DX298" s="299"/>
      <c r="DY298" s="299"/>
      <c r="DZ298" s="299"/>
      <c r="EA298" s="299"/>
      <c r="EB298" s="299"/>
      <c r="EC298" s="299"/>
      <c r="ED298" s="299"/>
      <c r="EE298" s="299"/>
      <c r="EF298" s="299"/>
      <c r="EG298" s="299"/>
      <c r="EH298" s="299"/>
      <c r="EI298" s="299"/>
      <c r="EJ298" s="299"/>
      <c r="EK298" s="299"/>
      <c r="EL298" s="299"/>
      <c r="EM298" s="299"/>
      <c r="EN298" s="299"/>
    </row>
    <row r="299" spans="12:144" x14ac:dyDescent="0.25">
      <c r="L299" s="299"/>
      <c r="M299" s="299"/>
      <c r="N299" s="299"/>
      <c r="O299" s="299"/>
      <c r="P299" s="299"/>
      <c r="Q299" s="299"/>
      <c r="R299" s="299"/>
      <c r="S299" s="299"/>
      <c r="T299" s="299"/>
      <c r="U299" s="299"/>
      <c r="V299" s="299"/>
      <c r="W299" s="299"/>
      <c r="X299" s="299"/>
      <c r="Y299" s="299"/>
      <c r="Z299" s="299"/>
      <c r="AA299" s="299"/>
      <c r="AB299" s="299"/>
      <c r="AC299" s="299"/>
      <c r="AD299" s="299"/>
      <c r="AE299" s="299"/>
      <c r="AF299" s="299"/>
      <c r="AG299" s="299"/>
      <c r="AH299" s="299"/>
      <c r="AI299" s="299"/>
      <c r="AJ299" s="299"/>
      <c r="AK299" s="299"/>
      <c r="AL299" s="299"/>
      <c r="AM299" s="299"/>
      <c r="AN299" s="299"/>
      <c r="AO299" s="299"/>
      <c r="AP299" s="299"/>
      <c r="AQ299" s="299"/>
      <c r="AR299" s="299"/>
      <c r="AS299" s="299"/>
      <c r="AT299" s="299"/>
      <c r="AU299" s="299"/>
      <c r="AV299" s="299"/>
      <c r="AW299" s="299"/>
      <c r="AX299" s="299"/>
      <c r="AY299" s="299"/>
      <c r="AZ299" s="299"/>
      <c r="BA299" s="299"/>
      <c r="BB299" s="299"/>
      <c r="BC299" s="299"/>
      <c r="BD299" s="299"/>
      <c r="BE299" s="299"/>
      <c r="BF299" s="299"/>
      <c r="BG299" s="299"/>
      <c r="BH299" s="299"/>
      <c r="BI299" s="299"/>
      <c r="BJ299" s="299"/>
      <c r="BK299" s="299"/>
      <c r="BL299" s="299"/>
      <c r="BM299" s="299"/>
      <c r="BN299" s="299"/>
      <c r="BO299" s="299"/>
      <c r="BP299" s="299"/>
      <c r="BQ299" s="299"/>
      <c r="BR299" s="299"/>
      <c r="BS299" s="299"/>
      <c r="BT299" s="299"/>
      <c r="BU299" s="299"/>
      <c r="BV299" s="299"/>
      <c r="BW299" s="299"/>
      <c r="BX299" s="299"/>
      <c r="BY299" s="299"/>
      <c r="BZ299" s="299"/>
      <c r="CA299" s="299"/>
      <c r="CB299" s="299"/>
      <c r="CC299" s="299"/>
      <c r="CD299" s="299"/>
      <c r="CE299" s="299"/>
      <c r="CF299" s="299"/>
      <c r="CG299" s="299"/>
      <c r="CH299" s="299"/>
      <c r="CI299" s="299"/>
      <c r="CJ299" s="299"/>
      <c r="CK299" s="299"/>
      <c r="CL299" s="299"/>
      <c r="CM299" s="299"/>
      <c r="CN299" s="299"/>
      <c r="CO299" s="299"/>
      <c r="CP299" s="299"/>
      <c r="CQ299" s="299"/>
      <c r="CR299" s="299"/>
      <c r="CS299" s="299"/>
      <c r="CT299" s="299"/>
      <c r="CU299" s="299"/>
      <c r="CV299" s="299"/>
      <c r="CW299" s="299"/>
      <c r="CX299" s="299"/>
      <c r="CY299" s="299"/>
      <c r="CZ299" s="299"/>
      <c r="DA299" s="299"/>
      <c r="DB299" s="299"/>
      <c r="DC299" s="299"/>
      <c r="DD299" s="299"/>
      <c r="DE299" s="299"/>
      <c r="DF299" s="299"/>
      <c r="DG299" s="299"/>
      <c r="DH299" s="299"/>
      <c r="DI299" s="299"/>
      <c r="DJ299" s="299"/>
      <c r="DK299" s="299"/>
      <c r="DL299" s="299"/>
      <c r="DM299" s="299"/>
      <c r="DN299" s="299"/>
      <c r="DO299" s="299"/>
      <c r="DP299" s="299"/>
      <c r="DQ299" s="299"/>
      <c r="DR299" s="299"/>
      <c r="DS299" s="299"/>
      <c r="DT299" s="299"/>
      <c r="DU299" s="299"/>
      <c r="DV299" s="299"/>
      <c r="DW299" s="299"/>
      <c r="DX299" s="299"/>
      <c r="DY299" s="299"/>
      <c r="DZ299" s="299"/>
      <c r="EA299" s="299"/>
      <c r="EB299" s="299"/>
      <c r="EC299" s="299"/>
      <c r="ED299" s="299"/>
      <c r="EE299" s="299"/>
      <c r="EF299" s="299"/>
      <c r="EG299" s="299"/>
      <c r="EH299" s="299"/>
      <c r="EI299" s="299"/>
      <c r="EJ299" s="299"/>
      <c r="EK299" s="299"/>
      <c r="EL299" s="299"/>
      <c r="EM299" s="299"/>
      <c r="EN299" s="299"/>
    </row>
    <row r="300" spans="12:144" x14ac:dyDescent="0.25">
      <c r="L300" s="299"/>
      <c r="M300" s="299"/>
      <c r="N300" s="299"/>
      <c r="O300" s="299"/>
      <c r="P300" s="299"/>
      <c r="Q300" s="299"/>
      <c r="R300" s="299"/>
      <c r="S300" s="299"/>
      <c r="T300" s="299"/>
      <c r="U300" s="299"/>
      <c r="V300" s="299"/>
      <c r="W300" s="299"/>
      <c r="X300" s="299"/>
      <c r="Y300" s="299"/>
      <c r="Z300" s="299"/>
      <c r="AA300" s="299"/>
      <c r="AB300" s="299"/>
      <c r="AC300" s="299"/>
      <c r="AD300" s="299"/>
      <c r="AE300" s="299"/>
      <c r="AF300" s="299"/>
      <c r="AG300" s="299"/>
      <c r="AH300" s="299"/>
      <c r="AI300" s="299"/>
      <c r="AJ300" s="299"/>
      <c r="AK300" s="299"/>
      <c r="AL300" s="299"/>
      <c r="AM300" s="299"/>
      <c r="AN300" s="299"/>
      <c r="AO300" s="299"/>
      <c r="AP300" s="299"/>
      <c r="AQ300" s="299"/>
      <c r="AR300" s="299"/>
      <c r="AS300" s="299"/>
      <c r="AT300" s="299"/>
      <c r="AU300" s="299"/>
      <c r="AV300" s="299"/>
      <c r="AW300" s="299"/>
      <c r="AX300" s="299"/>
      <c r="AY300" s="299"/>
      <c r="AZ300" s="299"/>
      <c r="BA300" s="299"/>
      <c r="BB300" s="299"/>
      <c r="BC300" s="299"/>
      <c r="BD300" s="299"/>
      <c r="BE300" s="299"/>
      <c r="BF300" s="299"/>
      <c r="BG300" s="299"/>
      <c r="BH300" s="299"/>
      <c r="BI300" s="299"/>
      <c r="BJ300" s="299"/>
      <c r="BK300" s="299"/>
      <c r="BL300" s="299"/>
      <c r="BM300" s="299"/>
      <c r="BN300" s="299"/>
      <c r="BO300" s="299"/>
      <c r="BP300" s="299"/>
      <c r="BQ300" s="299"/>
      <c r="BR300" s="299"/>
      <c r="BS300" s="299"/>
      <c r="BT300" s="299"/>
      <c r="BU300" s="299"/>
      <c r="BV300" s="299"/>
      <c r="BW300" s="299"/>
      <c r="BX300" s="299"/>
      <c r="BY300" s="299"/>
      <c r="BZ300" s="299"/>
      <c r="CA300" s="299"/>
      <c r="CB300" s="299"/>
      <c r="CC300" s="299"/>
      <c r="CD300" s="299"/>
      <c r="CE300" s="299"/>
      <c r="CF300" s="299"/>
      <c r="CG300" s="299"/>
      <c r="CH300" s="299"/>
      <c r="CI300" s="299"/>
      <c r="CJ300" s="299"/>
      <c r="CK300" s="299"/>
      <c r="CL300" s="299"/>
      <c r="CM300" s="299"/>
      <c r="CN300" s="299"/>
      <c r="CO300" s="299"/>
      <c r="CP300" s="299"/>
      <c r="CQ300" s="299"/>
      <c r="CR300" s="299"/>
      <c r="CS300" s="299"/>
      <c r="CT300" s="299"/>
      <c r="CU300" s="299"/>
      <c r="CV300" s="299"/>
      <c r="CW300" s="299"/>
      <c r="CX300" s="299"/>
      <c r="CY300" s="299"/>
      <c r="CZ300" s="299"/>
      <c r="DA300" s="299"/>
      <c r="DB300" s="299"/>
      <c r="DC300" s="299"/>
      <c r="DD300" s="299"/>
      <c r="DE300" s="299"/>
      <c r="DF300" s="299"/>
      <c r="DG300" s="299"/>
      <c r="DH300" s="299"/>
      <c r="DI300" s="299"/>
      <c r="DJ300" s="299"/>
      <c r="DK300" s="299"/>
      <c r="DL300" s="299"/>
      <c r="DM300" s="299"/>
      <c r="DN300" s="299"/>
      <c r="DO300" s="299"/>
      <c r="DP300" s="299"/>
      <c r="DQ300" s="299"/>
      <c r="DR300" s="299"/>
      <c r="DS300" s="299"/>
      <c r="DT300" s="299"/>
      <c r="DU300" s="299"/>
      <c r="DV300" s="299"/>
      <c r="DW300" s="299"/>
      <c r="DX300" s="299"/>
      <c r="DY300" s="299"/>
      <c r="DZ300" s="299"/>
      <c r="EA300" s="299"/>
      <c r="EB300" s="299"/>
      <c r="EC300" s="299"/>
      <c r="ED300" s="299"/>
      <c r="EE300" s="299"/>
      <c r="EF300" s="299"/>
      <c r="EG300" s="299"/>
      <c r="EH300" s="299"/>
      <c r="EI300" s="299"/>
      <c r="EJ300" s="299"/>
      <c r="EK300" s="299"/>
      <c r="EL300" s="299"/>
      <c r="EM300" s="299"/>
      <c r="EN300" s="299"/>
    </row>
    <row r="301" spans="12:144" x14ac:dyDescent="0.25">
      <c r="L301" s="299"/>
      <c r="M301" s="299"/>
      <c r="N301" s="299"/>
      <c r="O301" s="299"/>
      <c r="P301" s="299"/>
      <c r="Q301" s="299"/>
      <c r="R301" s="299"/>
      <c r="S301" s="299"/>
      <c r="T301" s="299"/>
      <c r="U301" s="299"/>
      <c r="V301" s="299"/>
      <c r="W301" s="299"/>
      <c r="X301" s="299"/>
      <c r="Y301" s="299"/>
      <c r="Z301" s="299"/>
      <c r="AA301" s="299"/>
      <c r="AB301" s="299"/>
      <c r="AC301" s="299"/>
      <c r="AD301" s="299"/>
      <c r="AE301" s="299"/>
      <c r="AF301" s="299"/>
      <c r="AG301" s="299"/>
      <c r="AH301" s="299"/>
      <c r="AI301" s="299"/>
      <c r="AJ301" s="299"/>
      <c r="AK301" s="299"/>
      <c r="AL301" s="299"/>
      <c r="AM301" s="299"/>
      <c r="AN301" s="299"/>
      <c r="AO301" s="299"/>
      <c r="AP301" s="299"/>
      <c r="AQ301" s="299"/>
      <c r="AR301" s="299"/>
      <c r="AS301" s="299"/>
      <c r="AT301" s="299"/>
      <c r="AU301" s="299"/>
      <c r="AV301" s="299"/>
      <c r="AW301" s="299"/>
      <c r="AX301" s="299"/>
      <c r="AY301" s="299"/>
      <c r="AZ301" s="299"/>
      <c r="BA301" s="299"/>
      <c r="BB301" s="299"/>
      <c r="BC301" s="299"/>
      <c r="BD301" s="299"/>
      <c r="BE301" s="299"/>
      <c r="BF301" s="299"/>
      <c r="BG301" s="299"/>
      <c r="BH301" s="299"/>
      <c r="BI301" s="299"/>
      <c r="BJ301" s="299"/>
      <c r="BK301" s="299"/>
      <c r="BL301" s="299"/>
      <c r="BM301" s="299"/>
      <c r="BN301" s="299"/>
      <c r="BO301" s="299"/>
      <c r="BP301" s="299"/>
      <c r="BQ301" s="299"/>
      <c r="BR301" s="299"/>
      <c r="BS301" s="299"/>
      <c r="BT301" s="299"/>
      <c r="BU301" s="299"/>
      <c r="BV301" s="299"/>
      <c r="BW301" s="299"/>
      <c r="BX301" s="299"/>
      <c r="BY301" s="299"/>
      <c r="BZ301" s="299"/>
      <c r="CA301" s="299"/>
      <c r="CB301" s="299"/>
      <c r="CC301" s="299"/>
      <c r="CD301" s="299"/>
      <c r="CE301" s="299"/>
      <c r="CF301" s="299"/>
      <c r="CG301" s="299"/>
      <c r="CH301" s="299"/>
      <c r="CI301" s="299"/>
      <c r="CJ301" s="299"/>
      <c r="CK301" s="299"/>
      <c r="CL301" s="299"/>
      <c r="CM301" s="299"/>
      <c r="CN301" s="299"/>
      <c r="CO301" s="299"/>
      <c r="CP301" s="299"/>
      <c r="CQ301" s="299"/>
      <c r="CR301" s="299"/>
      <c r="CS301" s="299"/>
      <c r="CT301" s="299"/>
      <c r="CU301" s="299"/>
      <c r="CV301" s="299"/>
      <c r="CW301" s="299"/>
      <c r="CX301" s="299"/>
      <c r="CY301" s="299"/>
      <c r="CZ301" s="299"/>
      <c r="DA301" s="299"/>
      <c r="DB301" s="299"/>
      <c r="DC301" s="299"/>
      <c r="DD301" s="299"/>
      <c r="DE301" s="299"/>
      <c r="DF301" s="299"/>
      <c r="DG301" s="299"/>
      <c r="DH301" s="299"/>
      <c r="DI301" s="299"/>
      <c r="DJ301" s="299"/>
      <c r="DK301" s="299"/>
      <c r="DL301" s="299"/>
      <c r="DM301" s="299"/>
      <c r="DN301" s="299"/>
      <c r="DO301" s="299"/>
      <c r="DP301" s="299"/>
      <c r="DQ301" s="299"/>
      <c r="DR301" s="299"/>
      <c r="DS301" s="299"/>
      <c r="DT301" s="299"/>
      <c r="DU301" s="299"/>
      <c r="DV301" s="299"/>
      <c r="DW301" s="299"/>
      <c r="DX301" s="299"/>
      <c r="DY301" s="299"/>
      <c r="DZ301" s="299"/>
      <c r="EA301" s="299"/>
      <c r="EB301" s="299"/>
      <c r="EC301" s="299"/>
      <c r="ED301" s="299"/>
      <c r="EE301" s="299"/>
      <c r="EF301" s="299"/>
      <c r="EG301" s="299"/>
      <c r="EH301" s="299"/>
      <c r="EI301" s="299"/>
      <c r="EJ301" s="299"/>
      <c r="EK301" s="299"/>
      <c r="EL301" s="299"/>
      <c r="EM301" s="299"/>
      <c r="EN301" s="299"/>
    </row>
    <row r="302" spans="12:144" x14ac:dyDescent="0.25">
      <c r="L302" s="299"/>
      <c r="M302" s="29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299"/>
      <c r="AQ302" s="299"/>
      <c r="AR302" s="299"/>
      <c r="AS302" s="299"/>
      <c r="AT302" s="299"/>
      <c r="AU302" s="299"/>
      <c r="AV302" s="299"/>
      <c r="AW302" s="299"/>
      <c r="AX302" s="299"/>
      <c r="AY302" s="299"/>
      <c r="AZ302" s="299"/>
      <c r="BA302" s="299"/>
      <c r="BB302" s="299"/>
      <c r="BC302" s="299"/>
      <c r="BD302" s="299"/>
      <c r="BE302" s="299"/>
      <c r="BF302" s="299"/>
      <c r="BG302" s="299"/>
      <c r="BH302" s="299"/>
      <c r="BI302" s="299"/>
      <c r="BJ302" s="299"/>
      <c r="BK302" s="299"/>
      <c r="BL302" s="299"/>
      <c r="BM302" s="299"/>
      <c r="BN302" s="299"/>
      <c r="BO302" s="299"/>
      <c r="BP302" s="299"/>
      <c r="BQ302" s="299"/>
      <c r="BR302" s="299"/>
      <c r="BS302" s="299"/>
      <c r="BT302" s="299"/>
      <c r="BU302" s="299"/>
      <c r="BV302" s="299"/>
      <c r="BW302" s="299"/>
      <c r="BX302" s="299"/>
      <c r="BY302" s="299"/>
      <c r="BZ302" s="299"/>
      <c r="CA302" s="299"/>
      <c r="CB302" s="299"/>
      <c r="CC302" s="299"/>
      <c r="CD302" s="299"/>
      <c r="CE302" s="299"/>
      <c r="CF302" s="299"/>
      <c r="CG302" s="299"/>
      <c r="CH302" s="299"/>
      <c r="CI302" s="299"/>
      <c r="CJ302" s="299"/>
      <c r="CK302" s="299"/>
      <c r="CL302" s="299"/>
      <c r="CM302" s="299"/>
      <c r="CN302" s="299"/>
      <c r="CO302" s="299"/>
      <c r="CP302" s="299"/>
      <c r="CQ302" s="299"/>
      <c r="CR302" s="299"/>
      <c r="CS302" s="299"/>
      <c r="CT302" s="299"/>
      <c r="CU302" s="299"/>
      <c r="CV302" s="299"/>
      <c r="CW302" s="299"/>
      <c r="CX302" s="299"/>
      <c r="CY302" s="299"/>
      <c r="CZ302" s="299"/>
      <c r="DA302" s="299"/>
      <c r="DB302" s="299"/>
      <c r="DC302" s="299"/>
      <c r="DD302" s="299"/>
      <c r="DE302" s="299"/>
      <c r="DF302" s="299"/>
      <c r="DG302" s="299"/>
      <c r="DH302" s="299"/>
      <c r="DI302" s="299"/>
      <c r="DJ302" s="299"/>
      <c r="DK302" s="299"/>
      <c r="DL302" s="299"/>
      <c r="DM302" s="299"/>
      <c r="DN302" s="299"/>
      <c r="DO302" s="299"/>
      <c r="DP302" s="299"/>
      <c r="DQ302" s="299"/>
      <c r="DR302" s="299"/>
      <c r="DS302" s="299"/>
      <c r="DT302" s="299"/>
      <c r="DU302" s="299"/>
      <c r="DV302" s="299"/>
      <c r="DW302" s="299"/>
      <c r="DX302" s="299"/>
      <c r="DY302" s="299"/>
      <c r="DZ302" s="299"/>
      <c r="EA302" s="299"/>
      <c r="EB302" s="299"/>
      <c r="EC302" s="299"/>
      <c r="ED302" s="299"/>
      <c r="EE302" s="299"/>
      <c r="EF302" s="299"/>
      <c r="EG302" s="299"/>
      <c r="EH302" s="299"/>
      <c r="EI302" s="299"/>
      <c r="EJ302" s="299"/>
      <c r="EK302" s="299"/>
      <c r="EL302" s="299"/>
      <c r="EM302" s="299"/>
      <c r="EN302" s="299"/>
    </row>
    <row r="303" spans="12:144" x14ac:dyDescent="0.25">
      <c r="L303" s="299"/>
      <c r="M303" s="299"/>
      <c r="N303" s="299"/>
      <c r="O303" s="299"/>
      <c r="P303" s="299"/>
      <c r="Q303" s="299"/>
      <c r="R303" s="299"/>
      <c r="S303" s="299"/>
      <c r="T303" s="299"/>
      <c r="U303" s="299"/>
      <c r="V303" s="299"/>
      <c r="W303" s="299"/>
      <c r="X303" s="299"/>
      <c r="Y303" s="299"/>
      <c r="Z303" s="299"/>
      <c r="AA303" s="299"/>
      <c r="AB303" s="299"/>
      <c r="AC303" s="299"/>
      <c r="AD303" s="299"/>
      <c r="AE303" s="299"/>
      <c r="AF303" s="299"/>
      <c r="AG303" s="299"/>
      <c r="AH303" s="299"/>
      <c r="AI303" s="299"/>
      <c r="AJ303" s="299"/>
      <c r="AK303" s="299"/>
      <c r="AL303" s="299"/>
      <c r="AM303" s="299"/>
      <c r="AN303" s="299"/>
      <c r="AO303" s="299"/>
      <c r="AP303" s="299"/>
      <c r="AQ303" s="299"/>
      <c r="AR303" s="299"/>
      <c r="AS303" s="299"/>
      <c r="AT303" s="299"/>
      <c r="AU303" s="299"/>
      <c r="AV303" s="299"/>
      <c r="AW303" s="299"/>
      <c r="AX303" s="299"/>
      <c r="AY303" s="299"/>
      <c r="AZ303" s="299"/>
      <c r="BA303" s="299"/>
      <c r="BB303" s="299"/>
      <c r="BC303" s="299"/>
      <c r="BD303" s="299"/>
      <c r="BE303" s="299"/>
      <c r="BF303" s="299"/>
      <c r="BG303" s="299"/>
      <c r="BH303" s="299"/>
      <c r="BI303" s="299"/>
      <c r="BJ303" s="299"/>
      <c r="BK303" s="299"/>
      <c r="BL303" s="299"/>
      <c r="BM303" s="299"/>
      <c r="BN303" s="299"/>
      <c r="BO303" s="299"/>
      <c r="BP303" s="299"/>
      <c r="BQ303" s="299"/>
      <c r="BR303" s="299"/>
      <c r="BS303" s="299"/>
      <c r="BT303" s="299"/>
      <c r="BU303" s="299"/>
      <c r="BV303" s="299"/>
      <c r="BW303" s="299"/>
      <c r="BX303" s="299"/>
      <c r="BY303" s="299"/>
      <c r="BZ303" s="299"/>
      <c r="CA303" s="299"/>
      <c r="CB303" s="299"/>
      <c r="CC303" s="299"/>
      <c r="CD303" s="299"/>
      <c r="CE303" s="299"/>
      <c r="CF303" s="299"/>
      <c r="CG303" s="299"/>
      <c r="CH303" s="299"/>
      <c r="CI303" s="299"/>
      <c r="CJ303" s="299"/>
      <c r="CK303" s="299"/>
      <c r="CL303" s="299"/>
      <c r="CM303" s="299"/>
      <c r="CN303" s="299"/>
      <c r="CO303" s="299"/>
      <c r="CP303" s="299"/>
      <c r="CQ303" s="299"/>
      <c r="CR303" s="299"/>
      <c r="CS303" s="299"/>
      <c r="CT303" s="299"/>
      <c r="CU303" s="299"/>
      <c r="CV303" s="299"/>
      <c r="CW303" s="299"/>
      <c r="CX303" s="299"/>
      <c r="CY303" s="299"/>
      <c r="CZ303" s="299"/>
      <c r="DA303" s="299"/>
      <c r="DB303" s="299"/>
      <c r="DC303" s="299"/>
      <c r="DD303" s="299"/>
      <c r="DE303" s="299"/>
      <c r="DF303" s="299"/>
      <c r="DG303" s="299"/>
      <c r="DH303" s="299"/>
      <c r="DI303" s="299"/>
      <c r="DJ303" s="299"/>
      <c r="DK303" s="299"/>
      <c r="DL303" s="299"/>
      <c r="DM303" s="299"/>
      <c r="DN303" s="299"/>
      <c r="DO303" s="299"/>
      <c r="DP303" s="299"/>
      <c r="DQ303" s="299"/>
      <c r="DR303" s="299"/>
      <c r="DS303" s="299"/>
      <c r="DT303" s="299"/>
      <c r="DU303" s="299"/>
      <c r="DV303" s="299"/>
      <c r="DW303" s="299"/>
      <c r="DX303" s="299"/>
      <c r="DY303" s="299"/>
      <c r="DZ303" s="299"/>
      <c r="EA303" s="299"/>
      <c r="EB303" s="299"/>
      <c r="EC303" s="299"/>
      <c r="ED303" s="299"/>
      <c r="EE303" s="299"/>
      <c r="EF303" s="299"/>
      <c r="EG303" s="299"/>
      <c r="EH303" s="299"/>
      <c r="EI303" s="299"/>
      <c r="EJ303" s="299"/>
      <c r="EK303" s="299"/>
      <c r="EL303" s="299"/>
      <c r="EM303" s="299"/>
      <c r="EN303" s="299"/>
    </row>
    <row r="304" spans="12:144" x14ac:dyDescent="0.25">
      <c r="L304" s="299"/>
      <c r="M304" s="299"/>
      <c r="N304" s="299"/>
      <c r="O304" s="299"/>
      <c r="P304" s="299"/>
      <c r="Q304" s="299"/>
      <c r="R304" s="299"/>
      <c r="S304" s="299"/>
      <c r="T304" s="299"/>
      <c r="U304" s="299"/>
      <c r="V304" s="299"/>
      <c r="W304" s="299"/>
      <c r="X304" s="299"/>
      <c r="Y304" s="299"/>
      <c r="Z304" s="299"/>
      <c r="AA304" s="299"/>
      <c r="AB304" s="299"/>
      <c r="AC304" s="299"/>
      <c r="AD304" s="299"/>
      <c r="AE304" s="299"/>
      <c r="AF304" s="299"/>
      <c r="AG304" s="299"/>
      <c r="AH304" s="299"/>
      <c r="AI304" s="299"/>
      <c r="AJ304" s="299"/>
      <c r="AK304" s="299"/>
      <c r="AL304" s="299"/>
      <c r="AM304" s="299"/>
      <c r="AN304" s="299"/>
      <c r="AO304" s="299"/>
      <c r="AP304" s="299"/>
      <c r="AQ304" s="299"/>
      <c r="AR304" s="299"/>
      <c r="AS304" s="299"/>
      <c r="AT304" s="299"/>
      <c r="AU304" s="299"/>
      <c r="AV304" s="299"/>
      <c r="AW304" s="299"/>
      <c r="AX304" s="299"/>
      <c r="AY304" s="299"/>
      <c r="AZ304" s="299"/>
      <c r="BA304" s="299"/>
      <c r="BB304" s="299"/>
      <c r="BC304" s="299"/>
      <c r="BD304" s="299"/>
      <c r="BE304" s="299"/>
      <c r="BF304" s="299"/>
      <c r="BG304" s="299"/>
      <c r="BH304" s="299"/>
      <c r="BI304" s="299"/>
      <c r="BJ304" s="299"/>
      <c r="BK304" s="299"/>
      <c r="BL304" s="299"/>
      <c r="BM304" s="299"/>
      <c r="BN304" s="299"/>
      <c r="BO304" s="299"/>
      <c r="BP304" s="299"/>
      <c r="BQ304" s="299"/>
      <c r="BR304" s="299"/>
      <c r="BS304" s="299"/>
      <c r="BT304" s="299"/>
      <c r="BU304" s="299"/>
      <c r="BV304" s="299"/>
      <c r="BW304" s="299"/>
      <c r="BX304" s="299"/>
      <c r="BY304" s="299"/>
      <c r="BZ304" s="299"/>
      <c r="CA304" s="299"/>
      <c r="CB304" s="299"/>
      <c r="CC304" s="299"/>
      <c r="CD304" s="299"/>
      <c r="CE304" s="299"/>
      <c r="CF304" s="299"/>
      <c r="CG304" s="299"/>
      <c r="CH304" s="299"/>
      <c r="CI304" s="299"/>
      <c r="CJ304" s="299"/>
      <c r="CK304" s="299"/>
      <c r="CL304" s="299"/>
      <c r="CM304" s="299"/>
      <c r="CN304" s="299"/>
      <c r="CO304" s="299"/>
      <c r="CP304" s="299"/>
      <c r="CQ304" s="299"/>
      <c r="CR304" s="299"/>
      <c r="CS304" s="299"/>
      <c r="CT304" s="299"/>
      <c r="CU304" s="299"/>
      <c r="CV304" s="299"/>
      <c r="CW304" s="299"/>
      <c r="CX304" s="299"/>
      <c r="CY304" s="299"/>
      <c r="CZ304" s="299"/>
      <c r="DA304" s="299"/>
      <c r="DB304" s="299"/>
      <c r="DC304" s="299"/>
      <c r="DD304" s="299"/>
      <c r="DE304" s="299"/>
      <c r="DF304" s="299"/>
      <c r="DG304" s="299"/>
      <c r="DH304" s="299"/>
      <c r="DI304" s="299"/>
      <c r="DJ304" s="299"/>
      <c r="DK304" s="299"/>
      <c r="DL304" s="299"/>
      <c r="DM304" s="299"/>
      <c r="DN304" s="299"/>
      <c r="DO304" s="299"/>
      <c r="DP304" s="299"/>
      <c r="DQ304" s="299"/>
      <c r="DR304" s="299"/>
      <c r="DS304" s="299"/>
      <c r="DT304" s="299"/>
      <c r="DU304" s="299"/>
      <c r="DV304" s="299"/>
      <c r="DW304" s="299"/>
      <c r="DX304" s="299"/>
      <c r="DY304" s="299"/>
      <c r="DZ304" s="299"/>
      <c r="EA304" s="299"/>
      <c r="EB304" s="299"/>
      <c r="EC304" s="299"/>
      <c r="ED304" s="299"/>
      <c r="EE304" s="299"/>
      <c r="EF304" s="299"/>
      <c r="EG304" s="299"/>
      <c r="EH304" s="299"/>
      <c r="EI304" s="299"/>
      <c r="EJ304" s="299"/>
      <c r="EK304" s="299"/>
      <c r="EL304" s="299"/>
      <c r="EM304" s="299"/>
      <c r="EN304" s="299"/>
    </row>
    <row r="305" spans="12:144" x14ac:dyDescent="0.25">
      <c r="L305" s="299"/>
      <c r="M305" s="299"/>
      <c r="N305" s="299"/>
      <c r="O305" s="299"/>
      <c r="P305" s="299"/>
      <c r="Q305" s="299"/>
      <c r="R305" s="299"/>
      <c r="S305" s="299"/>
      <c r="T305" s="299"/>
      <c r="U305" s="299"/>
      <c r="V305" s="299"/>
      <c r="W305" s="299"/>
      <c r="X305" s="299"/>
      <c r="Y305" s="299"/>
      <c r="Z305" s="299"/>
      <c r="AA305" s="299"/>
      <c r="AB305" s="299"/>
      <c r="AC305" s="299"/>
      <c r="AD305" s="299"/>
      <c r="AE305" s="299"/>
      <c r="AF305" s="299"/>
      <c r="AG305" s="299"/>
      <c r="AH305" s="299"/>
      <c r="AI305" s="299"/>
      <c r="AJ305" s="299"/>
      <c r="AK305" s="299"/>
      <c r="AL305" s="299"/>
      <c r="AM305" s="299"/>
      <c r="AN305" s="299"/>
      <c r="AO305" s="299"/>
      <c r="AP305" s="299"/>
      <c r="AQ305" s="299"/>
      <c r="AR305" s="299"/>
      <c r="AS305" s="299"/>
      <c r="AT305" s="299"/>
      <c r="AU305" s="299"/>
      <c r="AV305" s="299"/>
      <c r="AW305" s="299"/>
      <c r="AX305" s="299"/>
      <c r="AY305" s="299"/>
      <c r="AZ305" s="299"/>
      <c r="BA305" s="299"/>
      <c r="BB305" s="299"/>
      <c r="BC305" s="299"/>
      <c r="BD305" s="299"/>
      <c r="BE305" s="299"/>
      <c r="BF305" s="299"/>
      <c r="BG305" s="299"/>
      <c r="BH305" s="299"/>
      <c r="BI305" s="299"/>
      <c r="BJ305" s="299"/>
      <c r="BK305" s="299"/>
      <c r="BL305" s="299"/>
      <c r="BM305" s="299"/>
      <c r="BN305" s="299"/>
      <c r="BO305" s="299"/>
      <c r="BP305" s="299"/>
      <c r="BQ305" s="299"/>
      <c r="BR305" s="299"/>
      <c r="BS305" s="299"/>
      <c r="BT305" s="299"/>
      <c r="BU305" s="299"/>
      <c r="BV305" s="299"/>
      <c r="BW305" s="299"/>
      <c r="BX305" s="299"/>
      <c r="BY305" s="299"/>
      <c r="BZ305" s="299"/>
      <c r="CA305" s="299"/>
      <c r="CB305" s="299"/>
      <c r="CC305" s="299"/>
      <c r="CD305" s="299"/>
      <c r="CE305" s="299"/>
      <c r="CF305" s="299"/>
      <c r="CG305" s="299"/>
      <c r="CH305" s="299"/>
      <c r="CI305" s="299"/>
      <c r="CJ305" s="299"/>
      <c r="CK305" s="299"/>
      <c r="CL305" s="299"/>
      <c r="CM305" s="299"/>
      <c r="CN305" s="299"/>
      <c r="CO305" s="299"/>
      <c r="CP305" s="299"/>
      <c r="CQ305" s="299"/>
      <c r="CR305" s="299"/>
      <c r="CS305" s="299"/>
      <c r="CT305" s="299"/>
      <c r="CU305" s="299"/>
      <c r="CV305" s="299"/>
      <c r="CW305" s="299"/>
      <c r="CX305" s="299"/>
      <c r="CY305" s="299"/>
      <c r="CZ305" s="299"/>
      <c r="DA305" s="299"/>
      <c r="DB305" s="299"/>
      <c r="DC305" s="299"/>
      <c r="DD305" s="299"/>
      <c r="DE305" s="299"/>
      <c r="DF305" s="299"/>
      <c r="DG305" s="299"/>
      <c r="DH305" s="299"/>
      <c r="DI305" s="299"/>
      <c r="DJ305" s="299"/>
      <c r="DK305" s="299"/>
      <c r="DL305" s="299"/>
      <c r="DM305" s="299"/>
      <c r="DN305" s="299"/>
      <c r="DO305" s="299"/>
      <c r="DP305" s="299"/>
      <c r="DQ305" s="299"/>
      <c r="DR305" s="299"/>
      <c r="DS305" s="299"/>
      <c r="DT305" s="299"/>
      <c r="DU305" s="299"/>
      <c r="DV305" s="299"/>
      <c r="DW305" s="299"/>
      <c r="DX305" s="299"/>
      <c r="DY305" s="299"/>
      <c r="DZ305" s="299"/>
      <c r="EA305" s="299"/>
      <c r="EB305" s="299"/>
      <c r="EC305" s="299"/>
      <c r="ED305" s="299"/>
      <c r="EE305" s="299"/>
      <c r="EF305" s="299"/>
      <c r="EG305" s="299"/>
      <c r="EH305" s="299"/>
      <c r="EI305" s="299"/>
      <c r="EJ305" s="299"/>
      <c r="EK305" s="299"/>
      <c r="EL305" s="299"/>
      <c r="EM305" s="299"/>
      <c r="EN305" s="299"/>
    </row>
    <row r="306" spans="12:144" x14ac:dyDescent="0.25">
      <c r="L306" s="299"/>
      <c r="M306" s="299"/>
      <c r="N306" s="299"/>
      <c r="O306" s="299"/>
      <c r="P306" s="299"/>
      <c r="Q306" s="299"/>
      <c r="R306" s="299"/>
      <c r="S306" s="299"/>
      <c r="T306" s="299"/>
      <c r="U306" s="299"/>
      <c r="V306" s="299"/>
      <c r="W306" s="299"/>
      <c r="X306" s="299"/>
      <c r="Y306" s="299"/>
      <c r="Z306" s="299"/>
      <c r="AA306" s="299"/>
      <c r="AB306" s="299"/>
      <c r="AC306" s="299"/>
      <c r="AD306" s="299"/>
      <c r="AE306" s="299"/>
      <c r="AF306" s="299"/>
      <c r="AG306" s="299"/>
      <c r="AH306" s="299"/>
      <c r="AI306" s="299"/>
      <c r="AJ306" s="299"/>
      <c r="AK306" s="299"/>
      <c r="AL306" s="299"/>
      <c r="AM306" s="299"/>
      <c r="AN306" s="299"/>
      <c r="AO306" s="299"/>
      <c r="AP306" s="299"/>
      <c r="AQ306" s="299"/>
      <c r="AR306" s="299"/>
      <c r="AS306" s="299"/>
      <c r="AT306" s="299"/>
      <c r="AU306" s="299"/>
      <c r="AV306" s="299"/>
      <c r="AW306" s="299"/>
      <c r="AX306" s="299"/>
      <c r="AY306" s="299"/>
      <c r="AZ306" s="299"/>
      <c r="BA306" s="299"/>
      <c r="BB306" s="299"/>
      <c r="BC306" s="299"/>
      <c r="BD306" s="299"/>
      <c r="BE306" s="299"/>
      <c r="BF306" s="299"/>
      <c r="BG306" s="299"/>
      <c r="BH306" s="299"/>
      <c r="BI306" s="299"/>
      <c r="BJ306" s="299"/>
      <c r="BK306" s="299"/>
      <c r="BL306" s="299"/>
      <c r="BM306" s="299"/>
      <c r="BN306" s="299"/>
      <c r="BO306" s="299"/>
      <c r="BP306" s="299"/>
      <c r="BQ306" s="299"/>
      <c r="BR306" s="299"/>
      <c r="BS306" s="299"/>
      <c r="BT306" s="299"/>
      <c r="BU306" s="299"/>
      <c r="BV306" s="299"/>
      <c r="BW306" s="299"/>
      <c r="BX306" s="299"/>
      <c r="BY306" s="299"/>
      <c r="BZ306" s="299"/>
      <c r="CA306" s="299"/>
      <c r="CB306" s="299"/>
      <c r="CC306" s="299"/>
      <c r="CD306" s="299"/>
      <c r="CE306" s="299"/>
      <c r="CF306" s="299"/>
      <c r="CG306" s="299"/>
      <c r="CH306" s="299"/>
      <c r="CI306" s="299"/>
      <c r="CJ306" s="299"/>
      <c r="CK306" s="299"/>
      <c r="CL306" s="299"/>
      <c r="CM306" s="299"/>
      <c r="CN306" s="299"/>
      <c r="CO306" s="299"/>
      <c r="CP306" s="299"/>
      <c r="CQ306" s="299"/>
      <c r="CR306" s="299"/>
      <c r="CS306" s="299"/>
      <c r="CT306" s="299"/>
      <c r="CU306" s="299"/>
      <c r="CV306" s="299"/>
      <c r="CW306" s="299"/>
      <c r="CX306" s="299"/>
      <c r="CY306" s="299"/>
      <c r="CZ306" s="299"/>
      <c r="DA306" s="299"/>
      <c r="DB306" s="299"/>
      <c r="DC306" s="299"/>
      <c r="DD306" s="299"/>
      <c r="DE306" s="299"/>
      <c r="DF306" s="299"/>
      <c r="DG306" s="299"/>
      <c r="DH306" s="299"/>
      <c r="DI306" s="299"/>
      <c r="DJ306" s="299"/>
      <c r="DK306" s="299"/>
      <c r="DL306" s="299"/>
      <c r="DM306" s="299"/>
      <c r="DN306" s="299"/>
      <c r="DO306" s="299"/>
      <c r="DP306" s="299"/>
      <c r="DQ306" s="299"/>
      <c r="DR306" s="299"/>
      <c r="DS306" s="299"/>
      <c r="DT306" s="299"/>
      <c r="DU306" s="299"/>
      <c r="DV306" s="299"/>
      <c r="DW306" s="299"/>
      <c r="DX306" s="299"/>
      <c r="DY306" s="299"/>
      <c r="DZ306" s="299"/>
      <c r="EA306" s="299"/>
      <c r="EB306" s="299"/>
      <c r="EC306" s="299"/>
      <c r="ED306" s="299"/>
      <c r="EE306" s="299"/>
      <c r="EF306" s="299"/>
      <c r="EG306" s="299"/>
      <c r="EH306" s="299"/>
      <c r="EI306" s="299"/>
      <c r="EJ306" s="299"/>
      <c r="EK306" s="299"/>
      <c r="EL306" s="299"/>
      <c r="EM306" s="299"/>
      <c r="EN306" s="299"/>
    </row>
    <row r="307" spans="12:144" x14ac:dyDescent="0.25">
      <c r="L307" s="299"/>
      <c r="M307" s="299"/>
      <c r="N307" s="299"/>
      <c r="O307" s="299"/>
      <c r="P307" s="299"/>
      <c r="Q307" s="299"/>
      <c r="R307" s="299"/>
      <c r="S307" s="299"/>
      <c r="T307" s="299"/>
      <c r="U307" s="299"/>
      <c r="V307" s="299"/>
      <c r="W307" s="299"/>
      <c r="X307" s="299"/>
      <c r="Y307" s="299"/>
      <c r="Z307" s="299"/>
      <c r="AA307" s="299"/>
      <c r="AB307" s="299"/>
      <c r="AC307" s="299"/>
      <c r="AD307" s="299"/>
      <c r="AE307" s="299"/>
      <c r="AF307" s="299"/>
      <c r="AG307" s="299"/>
      <c r="AH307" s="299"/>
      <c r="AI307" s="299"/>
      <c r="AJ307" s="299"/>
      <c r="AK307" s="299"/>
      <c r="AL307" s="299"/>
      <c r="AM307" s="299"/>
      <c r="AN307" s="299"/>
      <c r="AO307" s="299"/>
      <c r="AP307" s="299"/>
      <c r="AQ307" s="299"/>
      <c r="AR307" s="299"/>
      <c r="AS307" s="299"/>
      <c r="AT307" s="299"/>
      <c r="AU307" s="299"/>
      <c r="AV307" s="299"/>
      <c r="AW307" s="299"/>
      <c r="AX307" s="299"/>
      <c r="AY307" s="299"/>
      <c r="AZ307" s="299"/>
      <c r="BA307" s="299"/>
      <c r="BB307" s="299"/>
      <c r="BC307" s="299"/>
      <c r="BD307" s="299"/>
      <c r="BE307" s="299"/>
      <c r="BF307" s="299"/>
      <c r="BG307" s="299"/>
      <c r="BH307" s="299"/>
      <c r="BI307" s="299"/>
      <c r="BJ307" s="299"/>
      <c r="BK307" s="299"/>
      <c r="BL307" s="299"/>
      <c r="BM307" s="299"/>
      <c r="BN307" s="299"/>
      <c r="BO307" s="299"/>
      <c r="BP307" s="299"/>
      <c r="BQ307" s="299"/>
      <c r="BR307" s="299"/>
      <c r="BS307" s="299"/>
      <c r="BT307" s="299"/>
      <c r="BU307" s="299"/>
      <c r="BV307" s="299"/>
      <c r="BW307" s="299"/>
      <c r="BX307" s="299"/>
      <c r="BY307" s="299"/>
      <c r="BZ307" s="299"/>
      <c r="CA307" s="299"/>
      <c r="CB307" s="299"/>
      <c r="CC307" s="299"/>
      <c r="CD307" s="299"/>
      <c r="CE307" s="299"/>
      <c r="CF307" s="299"/>
      <c r="CG307" s="299"/>
      <c r="CH307" s="299"/>
      <c r="CI307" s="299"/>
      <c r="CJ307" s="299"/>
      <c r="CK307" s="299"/>
      <c r="CL307" s="299"/>
      <c r="CM307" s="299"/>
      <c r="CN307" s="299"/>
      <c r="CO307" s="299"/>
      <c r="CP307" s="299"/>
      <c r="CQ307" s="299"/>
      <c r="CR307" s="299"/>
      <c r="CS307" s="299"/>
      <c r="CT307" s="299"/>
      <c r="CU307" s="299"/>
      <c r="CV307" s="299"/>
      <c r="CW307" s="299"/>
      <c r="CX307" s="299"/>
      <c r="CY307" s="299"/>
      <c r="CZ307" s="299"/>
      <c r="DA307" s="299"/>
      <c r="DB307" s="299"/>
      <c r="DC307" s="299"/>
      <c r="DD307" s="299"/>
      <c r="DE307" s="299"/>
      <c r="DF307" s="299"/>
      <c r="DG307" s="299"/>
      <c r="DH307" s="299"/>
      <c r="DI307" s="299"/>
      <c r="DJ307" s="299"/>
      <c r="DK307" s="299"/>
      <c r="DL307" s="299"/>
      <c r="DM307" s="299"/>
      <c r="DN307" s="299"/>
      <c r="DO307" s="299"/>
      <c r="DP307" s="299"/>
      <c r="DQ307" s="299"/>
      <c r="DR307" s="299"/>
      <c r="DS307" s="299"/>
      <c r="DT307" s="299"/>
      <c r="DU307" s="299"/>
      <c r="DV307" s="299"/>
      <c r="DW307" s="299"/>
      <c r="DX307" s="299"/>
      <c r="DY307" s="299"/>
      <c r="DZ307" s="299"/>
      <c r="EA307" s="299"/>
      <c r="EB307" s="299"/>
      <c r="EC307" s="299"/>
      <c r="ED307" s="299"/>
      <c r="EE307" s="299"/>
      <c r="EF307" s="299"/>
      <c r="EG307" s="299"/>
      <c r="EH307" s="299"/>
      <c r="EI307" s="299"/>
      <c r="EJ307" s="299"/>
      <c r="EK307" s="299"/>
      <c r="EL307" s="299"/>
      <c r="EM307" s="299"/>
      <c r="EN307" s="299"/>
    </row>
    <row r="308" spans="12:144" x14ac:dyDescent="0.25">
      <c r="L308" s="299"/>
      <c r="M308" s="299"/>
      <c r="N308" s="299"/>
      <c r="O308" s="299"/>
      <c r="P308" s="299"/>
      <c r="Q308" s="299"/>
      <c r="R308" s="299"/>
      <c r="S308" s="299"/>
      <c r="T308" s="299"/>
      <c r="U308" s="299"/>
      <c r="V308" s="299"/>
      <c r="W308" s="299"/>
      <c r="X308" s="299"/>
      <c r="Y308" s="299"/>
      <c r="Z308" s="299"/>
      <c r="AA308" s="299"/>
      <c r="AB308" s="299"/>
      <c r="AC308" s="299"/>
      <c r="AD308" s="299"/>
      <c r="AE308" s="299"/>
      <c r="AF308" s="299"/>
      <c r="AG308" s="299"/>
      <c r="AH308" s="299"/>
      <c r="AI308" s="299"/>
      <c r="AJ308" s="299"/>
      <c r="AK308" s="299"/>
      <c r="AL308" s="299"/>
      <c r="AM308" s="299"/>
      <c r="AN308" s="299"/>
      <c r="AO308" s="299"/>
      <c r="AP308" s="299"/>
      <c r="AQ308" s="299"/>
      <c r="AR308" s="299"/>
      <c r="AS308" s="299"/>
      <c r="AT308" s="299"/>
      <c r="AU308" s="299"/>
      <c r="AV308" s="299"/>
      <c r="AW308" s="299"/>
      <c r="AX308" s="299"/>
      <c r="AY308" s="299"/>
      <c r="AZ308" s="299"/>
      <c r="BA308" s="299"/>
      <c r="BB308" s="299"/>
      <c r="BC308" s="299"/>
      <c r="BD308" s="299"/>
      <c r="BE308" s="299"/>
      <c r="BF308" s="299"/>
      <c r="BG308" s="299"/>
      <c r="BH308" s="299"/>
      <c r="BI308" s="299"/>
      <c r="BJ308" s="299"/>
      <c r="BK308" s="299"/>
      <c r="BL308" s="299"/>
      <c r="BM308" s="299"/>
      <c r="BN308" s="299"/>
      <c r="BO308" s="299"/>
      <c r="BP308" s="299"/>
      <c r="BQ308" s="299"/>
      <c r="BR308" s="299"/>
      <c r="BS308" s="299"/>
      <c r="BT308" s="299"/>
      <c r="BU308" s="299"/>
      <c r="BV308" s="299"/>
      <c r="BW308" s="299"/>
      <c r="BX308" s="299"/>
      <c r="BY308" s="299"/>
      <c r="BZ308" s="299"/>
      <c r="CA308" s="299"/>
      <c r="CB308" s="299"/>
      <c r="CC308" s="299"/>
      <c r="CD308" s="299"/>
      <c r="CE308" s="299"/>
      <c r="CF308" s="299"/>
      <c r="CG308" s="299"/>
      <c r="CH308" s="299"/>
      <c r="CI308" s="299"/>
      <c r="CJ308" s="299"/>
      <c r="CK308" s="299"/>
      <c r="CL308" s="299"/>
      <c r="CM308" s="299"/>
      <c r="CN308" s="299"/>
      <c r="CO308" s="299"/>
      <c r="CP308" s="299"/>
      <c r="CQ308" s="299"/>
      <c r="CR308" s="299"/>
      <c r="CS308" s="299"/>
      <c r="CT308" s="299"/>
      <c r="CU308" s="299"/>
      <c r="CV308" s="299"/>
      <c r="CW308" s="299"/>
      <c r="CX308" s="299"/>
      <c r="CY308" s="299"/>
      <c r="CZ308" s="299"/>
      <c r="DA308" s="299"/>
      <c r="DB308" s="299"/>
      <c r="DC308" s="299"/>
      <c r="DD308" s="299"/>
      <c r="DE308" s="299"/>
      <c r="DF308" s="299"/>
      <c r="DG308" s="299"/>
      <c r="DH308" s="299"/>
      <c r="DI308" s="299"/>
      <c r="DJ308" s="299"/>
      <c r="DK308" s="299"/>
      <c r="DL308" s="299"/>
      <c r="DM308" s="299"/>
      <c r="DN308" s="299"/>
      <c r="DO308" s="299"/>
      <c r="DP308" s="299"/>
      <c r="DQ308" s="299"/>
      <c r="DR308" s="299"/>
      <c r="DS308" s="299"/>
      <c r="DT308" s="299"/>
      <c r="DU308" s="299"/>
      <c r="DV308" s="299"/>
      <c r="DW308" s="299"/>
      <c r="DX308" s="299"/>
      <c r="DY308" s="299"/>
      <c r="DZ308" s="299"/>
      <c r="EA308" s="299"/>
      <c r="EB308" s="299"/>
      <c r="EC308" s="299"/>
      <c r="ED308" s="299"/>
      <c r="EE308" s="299"/>
      <c r="EF308" s="299"/>
      <c r="EG308" s="299"/>
      <c r="EH308" s="299"/>
      <c r="EI308" s="299"/>
      <c r="EJ308" s="299"/>
      <c r="EK308" s="299"/>
      <c r="EL308" s="299"/>
      <c r="EM308" s="299"/>
      <c r="EN308" s="299"/>
    </row>
    <row r="309" spans="12:144" x14ac:dyDescent="0.25">
      <c r="L309" s="299"/>
      <c r="M309" s="299"/>
      <c r="N309" s="299"/>
      <c r="O309" s="299"/>
      <c r="P309" s="299"/>
      <c r="Q309" s="299"/>
      <c r="R309" s="299"/>
      <c r="S309" s="299"/>
      <c r="T309" s="299"/>
      <c r="U309" s="299"/>
      <c r="V309" s="299"/>
      <c r="W309" s="299"/>
      <c r="X309" s="299"/>
      <c r="Y309" s="299"/>
      <c r="Z309" s="299"/>
      <c r="AA309" s="299"/>
      <c r="AB309" s="299"/>
      <c r="AC309" s="299"/>
      <c r="AD309" s="299"/>
      <c r="AE309" s="299"/>
      <c r="AF309" s="299"/>
      <c r="AG309" s="299"/>
      <c r="AH309" s="299"/>
      <c r="AI309" s="299"/>
      <c r="AJ309" s="299"/>
      <c r="AK309" s="299"/>
      <c r="AL309" s="299"/>
      <c r="AM309" s="299"/>
      <c r="AN309" s="299"/>
      <c r="AO309" s="299"/>
      <c r="AP309" s="299"/>
      <c r="AQ309" s="299"/>
      <c r="AR309" s="299"/>
      <c r="AS309" s="299"/>
      <c r="AT309" s="299"/>
      <c r="AU309" s="299"/>
      <c r="AV309" s="299"/>
      <c r="AW309" s="299"/>
      <c r="AX309" s="299"/>
      <c r="AY309" s="299"/>
      <c r="AZ309" s="299"/>
      <c r="BA309" s="299"/>
      <c r="BB309" s="299"/>
      <c r="BC309" s="299"/>
      <c r="BD309" s="299"/>
      <c r="BE309" s="299"/>
      <c r="BF309" s="299"/>
      <c r="BG309" s="299"/>
      <c r="BH309" s="299"/>
      <c r="BI309" s="299"/>
      <c r="BJ309" s="299"/>
      <c r="BK309" s="299"/>
      <c r="BL309" s="299"/>
      <c r="BM309" s="299"/>
      <c r="BN309" s="299"/>
      <c r="BO309" s="299"/>
      <c r="BP309" s="299"/>
      <c r="BQ309" s="299"/>
      <c r="BR309" s="299"/>
      <c r="BS309" s="299"/>
      <c r="BT309" s="299"/>
      <c r="BU309" s="299"/>
      <c r="BV309" s="299"/>
      <c r="BW309" s="299"/>
      <c r="BX309" s="299"/>
      <c r="BY309" s="299"/>
      <c r="BZ309" s="299"/>
      <c r="CA309" s="299"/>
      <c r="CB309" s="299"/>
      <c r="CC309" s="299"/>
      <c r="CD309" s="299"/>
      <c r="CE309" s="299"/>
      <c r="CF309" s="299"/>
      <c r="CG309" s="299"/>
      <c r="CH309" s="299"/>
      <c r="CI309" s="299"/>
      <c r="CJ309" s="299"/>
      <c r="CK309" s="299"/>
      <c r="CL309" s="299"/>
      <c r="CM309" s="299"/>
      <c r="CN309" s="299"/>
      <c r="CO309" s="299"/>
      <c r="CP309" s="299"/>
      <c r="CQ309" s="299"/>
      <c r="CR309" s="299"/>
      <c r="CS309" s="299"/>
      <c r="CT309" s="299"/>
      <c r="CU309" s="299"/>
      <c r="CV309" s="299"/>
      <c r="CW309" s="299"/>
      <c r="CX309" s="299"/>
      <c r="CY309" s="299"/>
      <c r="CZ309" s="299"/>
      <c r="DA309" s="299"/>
      <c r="DB309" s="299"/>
      <c r="DC309" s="299"/>
      <c r="DD309" s="299"/>
      <c r="DE309" s="299"/>
      <c r="DF309" s="299"/>
      <c r="DG309" s="299"/>
      <c r="DH309" s="299"/>
      <c r="DI309" s="299"/>
      <c r="DJ309" s="299"/>
      <c r="DK309" s="299"/>
      <c r="DL309" s="299"/>
      <c r="DM309" s="299"/>
      <c r="DN309" s="299"/>
      <c r="DO309" s="299"/>
      <c r="DP309" s="299"/>
      <c r="DQ309" s="299"/>
      <c r="DR309" s="299"/>
      <c r="DS309" s="299"/>
      <c r="DT309" s="299"/>
      <c r="DU309" s="299"/>
      <c r="DV309" s="299"/>
      <c r="DW309" s="299"/>
      <c r="DX309" s="299"/>
      <c r="DY309" s="299"/>
      <c r="DZ309" s="299"/>
      <c r="EA309" s="299"/>
      <c r="EB309" s="299"/>
      <c r="EC309" s="299"/>
      <c r="ED309" s="299"/>
      <c r="EE309" s="299"/>
      <c r="EF309" s="299"/>
      <c r="EG309" s="299"/>
      <c r="EH309" s="299"/>
      <c r="EI309" s="299"/>
      <c r="EJ309" s="299"/>
      <c r="EK309" s="299"/>
      <c r="EL309" s="299"/>
      <c r="EM309" s="299"/>
      <c r="EN309" s="299"/>
    </row>
    <row r="310" spans="12:144" x14ac:dyDescent="0.25">
      <c r="L310" s="299"/>
      <c r="M310" s="299"/>
      <c r="N310" s="299"/>
      <c r="O310" s="299"/>
      <c r="P310" s="299"/>
      <c r="Q310" s="299"/>
      <c r="R310" s="299"/>
      <c r="S310" s="299"/>
      <c r="T310" s="299"/>
      <c r="U310" s="299"/>
      <c r="V310" s="299"/>
      <c r="W310" s="299"/>
      <c r="X310" s="299"/>
      <c r="Y310" s="299"/>
      <c r="Z310" s="299"/>
      <c r="AA310" s="299"/>
      <c r="AB310" s="299"/>
      <c r="AC310" s="299"/>
      <c r="AD310" s="299"/>
      <c r="AE310" s="299"/>
      <c r="AF310" s="299"/>
      <c r="AG310" s="299"/>
      <c r="AH310" s="299"/>
      <c r="AI310" s="299"/>
      <c r="AJ310" s="299"/>
      <c r="AK310" s="299"/>
      <c r="AL310" s="299"/>
      <c r="AM310" s="299"/>
      <c r="AN310" s="299"/>
      <c r="AO310" s="299"/>
      <c r="AP310" s="299"/>
      <c r="AQ310" s="299"/>
      <c r="AR310" s="299"/>
      <c r="AS310" s="299"/>
      <c r="AT310" s="299"/>
      <c r="AU310" s="299"/>
      <c r="AV310" s="299"/>
      <c r="AW310" s="299"/>
      <c r="AX310" s="299"/>
      <c r="AY310" s="299"/>
      <c r="AZ310" s="299"/>
      <c r="BA310" s="299"/>
      <c r="BB310" s="299"/>
      <c r="BC310" s="299"/>
      <c r="BD310" s="299"/>
      <c r="BE310" s="299"/>
      <c r="BF310" s="299"/>
      <c r="BG310" s="299"/>
      <c r="BH310" s="299"/>
      <c r="BI310" s="299"/>
      <c r="BJ310" s="299"/>
      <c r="BK310" s="299"/>
      <c r="BL310" s="299"/>
      <c r="BM310" s="299"/>
      <c r="BN310" s="299"/>
      <c r="BO310" s="299"/>
      <c r="BP310" s="299"/>
      <c r="BQ310" s="299"/>
      <c r="BR310" s="299"/>
      <c r="BS310" s="299"/>
      <c r="BT310" s="299"/>
      <c r="BU310" s="299"/>
      <c r="BV310" s="299"/>
      <c r="BW310" s="299"/>
      <c r="BX310" s="299"/>
      <c r="BY310" s="299"/>
      <c r="BZ310" s="299"/>
      <c r="CA310" s="299"/>
      <c r="CB310" s="299"/>
      <c r="CC310" s="299"/>
      <c r="CD310" s="299"/>
      <c r="CE310" s="299"/>
      <c r="CF310" s="299"/>
      <c r="CG310" s="299"/>
      <c r="CH310" s="299"/>
      <c r="CI310" s="299"/>
      <c r="CJ310" s="299"/>
      <c r="CK310" s="299"/>
      <c r="CL310" s="299"/>
      <c r="CM310" s="299"/>
      <c r="CN310" s="299"/>
      <c r="CO310" s="299"/>
      <c r="CP310" s="299"/>
      <c r="CQ310" s="299"/>
      <c r="CR310" s="299"/>
      <c r="CS310" s="299"/>
      <c r="CT310" s="299"/>
      <c r="CU310" s="299"/>
      <c r="CV310" s="299"/>
      <c r="CW310" s="299"/>
      <c r="CX310" s="299"/>
      <c r="CY310" s="299"/>
      <c r="CZ310" s="299"/>
      <c r="DA310" s="299"/>
      <c r="DB310" s="299"/>
      <c r="DC310" s="299"/>
      <c r="DD310" s="299"/>
      <c r="DE310" s="299"/>
      <c r="DF310" s="299"/>
      <c r="DG310" s="299"/>
      <c r="DH310" s="299"/>
      <c r="DI310" s="299"/>
      <c r="DJ310" s="299"/>
      <c r="DK310" s="299"/>
      <c r="DL310" s="299"/>
      <c r="DM310" s="299"/>
      <c r="DN310" s="299"/>
      <c r="DO310" s="299"/>
      <c r="DP310" s="299"/>
      <c r="DQ310" s="299"/>
      <c r="DR310" s="299"/>
      <c r="DS310" s="299"/>
      <c r="DT310" s="299"/>
      <c r="DU310" s="299"/>
      <c r="DV310" s="299"/>
      <c r="DW310" s="299"/>
      <c r="DX310" s="299"/>
      <c r="DY310" s="299"/>
      <c r="DZ310" s="299"/>
      <c r="EA310" s="299"/>
      <c r="EB310" s="299"/>
      <c r="EC310" s="299"/>
      <c r="ED310" s="299"/>
      <c r="EE310" s="299"/>
      <c r="EF310" s="299"/>
      <c r="EG310" s="299"/>
      <c r="EH310" s="299"/>
      <c r="EI310" s="299"/>
      <c r="EJ310" s="299"/>
      <c r="EK310" s="299"/>
      <c r="EL310" s="299"/>
      <c r="EM310" s="299"/>
      <c r="EN310" s="299"/>
    </row>
    <row r="311" spans="12:144" x14ac:dyDescent="0.25">
      <c r="L311" s="299"/>
      <c r="M311" s="299"/>
      <c r="N311" s="299"/>
      <c r="O311" s="299"/>
      <c r="P311" s="299"/>
      <c r="Q311" s="299"/>
      <c r="R311" s="299"/>
      <c r="S311" s="299"/>
      <c r="T311" s="299"/>
      <c r="U311" s="299"/>
      <c r="V311" s="299"/>
      <c r="W311" s="299"/>
      <c r="X311" s="299"/>
      <c r="Y311" s="299"/>
      <c r="Z311" s="299"/>
      <c r="AA311" s="299"/>
      <c r="AB311" s="299"/>
      <c r="AC311" s="299"/>
      <c r="AD311" s="299"/>
      <c r="AE311" s="299"/>
      <c r="AF311" s="299"/>
      <c r="AG311" s="299"/>
      <c r="AH311" s="299"/>
      <c r="AI311" s="299"/>
      <c r="AJ311" s="299"/>
      <c r="AK311" s="299"/>
      <c r="AL311" s="299"/>
      <c r="AM311" s="299"/>
      <c r="AN311" s="299"/>
      <c r="AO311" s="299"/>
      <c r="AP311" s="299"/>
      <c r="AQ311" s="299"/>
      <c r="AR311" s="299"/>
      <c r="AS311" s="299"/>
      <c r="AT311" s="299"/>
      <c r="AU311" s="299"/>
      <c r="AV311" s="299"/>
      <c r="AW311" s="299"/>
      <c r="AX311" s="299"/>
      <c r="AY311" s="299"/>
      <c r="AZ311" s="299"/>
      <c r="BA311" s="299"/>
      <c r="BB311" s="299"/>
      <c r="BC311" s="299"/>
      <c r="BD311" s="299"/>
      <c r="BE311" s="299"/>
      <c r="BF311" s="299"/>
      <c r="BG311" s="299"/>
      <c r="BH311" s="299"/>
      <c r="BI311" s="299"/>
      <c r="BJ311" s="299"/>
      <c r="BK311" s="299"/>
      <c r="BL311" s="299"/>
      <c r="BM311" s="299"/>
      <c r="BN311" s="299"/>
      <c r="BO311" s="299"/>
      <c r="BP311" s="299"/>
      <c r="BQ311" s="299"/>
      <c r="BR311" s="299"/>
      <c r="BS311" s="299"/>
      <c r="BT311" s="299"/>
      <c r="BU311" s="299"/>
      <c r="BV311" s="299"/>
      <c r="BW311" s="299"/>
      <c r="BX311" s="299"/>
      <c r="BY311" s="299"/>
      <c r="BZ311" s="299"/>
      <c r="CA311" s="299"/>
      <c r="CB311" s="299"/>
      <c r="CC311" s="299"/>
      <c r="CD311" s="299"/>
      <c r="CE311" s="299"/>
      <c r="CF311" s="299"/>
      <c r="CG311" s="299"/>
      <c r="CH311" s="299"/>
      <c r="CI311" s="299"/>
      <c r="CJ311" s="299"/>
      <c r="CK311" s="299"/>
      <c r="CL311" s="299"/>
      <c r="CM311" s="299"/>
      <c r="CN311" s="299"/>
      <c r="CO311" s="299"/>
      <c r="CP311" s="299"/>
      <c r="CQ311" s="299"/>
      <c r="CR311" s="299"/>
      <c r="CS311" s="299"/>
      <c r="CT311" s="299"/>
      <c r="CU311" s="299"/>
      <c r="CV311" s="299"/>
      <c r="CW311" s="299"/>
      <c r="CX311" s="299"/>
      <c r="CY311" s="299"/>
      <c r="CZ311" s="299"/>
      <c r="DA311" s="299"/>
      <c r="DB311" s="299"/>
      <c r="DC311" s="299"/>
      <c r="DD311" s="299"/>
      <c r="DE311" s="299"/>
      <c r="DF311" s="299"/>
      <c r="DG311" s="299"/>
      <c r="DH311" s="299"/>
      <c r="DI311" s="299"/>
      <c r="DJ311" s="299"/>
      <c r="DK311" s="299"/>
      <c r="DL311" s="299"/>
      <c r="DM311" s="299"/>
      <c r="DN311" s="299"/>
      <c r="DO311" s="299"/>
      <c r="DP311" s="299"/>
      <c r="DQ311" s="299"/>
      <c r="DR311" s="299"/>
      <c r="DS311" s="299"/>
      <c r="DT311" s="299"/>
      <c r="DU311" s="299"/>
      <c r="DV311" s="299"/>
      <c r="DW311" s="299"/>
      <c r="DX311" s="299"/>
      <c r="DY311" s="299"/>
      <c r="DZ311" s="299"/>
      <c r="EA311" s="299"/>
      <c r="EB311" s="299"/>
      <c r="EC311" s="299"/>
      <c r="ED311" s="299"/>
      <c r="EE311" s="299"/>
      <c r="EF311" s="299"/>
      <c r="EG311" s="299"/>
      <c r="EH311" s="299"/>
      <c r="EI311" s="299"/>
      <c r="EJ311" s="299"/>
      <c r="EK311" s="299"/>
      <c r="EL311" s="299"/>
      <c r="EM311" s="299"/>
      <c r="EN311" s="299"/>
    </row>
    <row r="312" spans="12:144" x14ac:dyDescent="0.25">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299"/>
      <c r="AT312" s="299"/>
      <c r="AU312" s="299"/>
      <c r="AV312" s="299"/>
      <c r="AW312" s="299"/>
      <c r="AX312" s="299"/>
      <c r="AY312" s="299"/>
      <c r="AZ312" s="299"/>
      <c r="BA312" s="299"/>
      <c r="BB312" s="299"/>
      <c r="BC312" s="299"/>
      <c r="BD312" s="299"/>
      <c r="BE312" s="299"/>
      <c r="BF312" s="299"/>
      <c r="BG312" s="299"/>
      <c r="BH312" s="299"/>
      <c r="BI312" s="299"/>
      <c r="BJ312" s="299"/>
      <c r="BK312" s="299"/>
      <c r="BL312" s="299"/>
      <c r="BM312" s="299"/>
      <c r="BN312" s="299"/>
      <c r="BO312" s="299"/>
      <c r="BP312" s="299"/>
      <c r="BQ312" s="299"/>
      <c r="BR312" s="299"/>
      <c r="BS312" s="299"/>
      <c r="BT312" s="299"/>
      <c r="BU312" s="299"/>
      <c r="BV312" s="299"/>
      <c r="BW312" s="299"/>
      <c r="BX312" s="299"/>
      <c r="BY312" s="299"/>
      <c r="BZ312" s="299"/>
      <c r="CA312" s="299"/>
      <c r="CB312" s="299"/>
      <c r="CC312" s="299"/>
      <c r="CD312" s="299"/>
      <c r="CE312" s="299"/>
      <c r="CF312" s="299"/>
      <c r="CG312" s="299"/>
      <c r="CH312" s="299"/>
      <c r="CI312" s="299"/>
      <c r="CJ312" s="299"/>
      <c r="CK312" s="299"/>
      <c r="CL312" s="299"/>
      <c r="CM312" s="299"/>
      <c r="CN312" s="299"/>
      <c r="CO312" s="299"/>
      <c r="CP312" s="299"/>
      <c r="CQ312" s="299"/>
      <c r="CR312" s="299"/>
      <c r="CS312" s="299"/>
      <c r="CT312" s="299"/>
      <c r="CU312" s="299"/>
      <c r="CV312" s="299"/>
      <c r="CW312" s="299"/>
      <c r="CX312" s="299"/>
      <c r="CY312" s="299"/>
      <c r="CZ312" s="299"/>
      <c r="DA312" s="299"/>
      <c r="DB312" s="299"/>
      <c r="DC312" s="299"/>
      <c r="DD312" s="299"/>
      <c r="DE312" s="299"/>
      <c r="DF312" s="299"/>
      <c r="DG312" s="299"/>
      <c r="DH312" s="299"/>
      <c r="DI312" s="299"/>
      <c r="DJ312" s="299"/>
      <c r="DK312" s="299"/>
      <c r="DL312" s="299"/>
      <c r="DM312" s="299"/>
      <c r="DN312" s="299"/>
      <c r="DO312" s="299"/>
      <c r="DP312" s="299"/>
      <c r="DQ312" s="299"/>
      <c r="DR312" s="299"/>
      <c r="DS312" s="299"/>
      <c r="DT312" s="299"/>
      <c r="DU312" s="299"/>
      <c r="DV312" s="299"/>
      <c r="DW312" s="299"/>
      <c r="DX312" s="299"/>
      <c r="DY312" s="299"/>
      <c r="DZ312" s="299"/>
      <c r="EA312" s="299"/>
      <c r="EB312" s="299"/>
      <c r="EC312" s="299"/>
      <c r="ED312" s="299"/>
      <c r="EE312" s="299"/>
      <c r="EF312" s="299"/>
      <c r="EG312" s="299"/>
      <c r="EH312" s="299"/>
      <c r="EI312" s="299"/>
      <c r="EJ312" s="299"/>
      <c r="EK312" s="299"/>
      <c r="EL312" s="299"/>
      <c r="EM312" s="299"/>
      <c r="EN312" s="299"/>
    </row>
    <row r="313" spans="12:144" x14ac:dyDescent="0.25">
      <c r="L313" s="299"/>
      <c r="M313" s="299"/>
      <c r="N313" s="299"/>
      <c r="O313" s="299"/>
      <c r="P313" s="299"/>
      <c r="Q313" s="299"/>
      <c r="R313" s="299"/>
      <c r="S313" s="299"/>
      <c r="T313" s="299"/>
      <c r="U313" s="299"/>
      <c r="V313" s="299"/>
      <c r="W313" s="299"/>
      <c r="X313" s="299"/>
      <c r="Y313" s="299"/>
      <c r="Z313" s="299"/>
      <c r="AA313" s="299"/>
      <c r="AB313" s="299"/>
      <c r="AC313" s="299"/>
      <c r="AD313" s="299"/>
      <c r="AE313" s="299"/>
      <c r="AF313" s="299"/>
      <c r="AG313" s="299"/>
      <c r="AH313" s="299"/>
      <c r="AI313" s="299"/>
      <c r="AJ313" s="299"/>
      <c r="AK313" s="299"/>
      <c r="AL313" s="299"/>
      <c r="AM313" s="299"/>
      <c r="AN313" s="299"/>
      <c r="AO313" s="299"/>
      <c r="AP313" s="299"/>
      <c r="AQ313" s="299"/>
      <c r="AR313" s="299"/>
      <c r="AS313" s="299"/>
      <c r="AT313" s="299"/>
      <c r="AU313" s="299"/>
      <c r="AV313" s="299"/>
      <c r="AW313" s="299"/>
      <c r="AX313" s="299"/>
      <c r="AY313" s="299"/>
      <c r="AZ313" s="299"/>
      <c r="BA313" s="299"/>
      <c r="BB313" s="299"/>
      <c r="BC313" s="299"/>
      <c r="BD313" s="299"/>
      <c r="BE313" s="299"/>
      <c r="BF313" s="299"/>
      <c r="BG313" s="299"/>
      <c r="BH313" s="299"/>
      <c r="BI313" s="299"/>
      <c r="BJ313" s="299"/>
      <c r="BK313" s="299"/>
      <c r="BL313" s="299"/>
      <c r="BM313" s="299"/>
      <c r="BN313" s="299"/>
      <c r="BO313" s="299"/>
      <c r="BP313" s="299"/>
      <c r="BQ313" s="299"/>
      <c r="BR313" s="299"/>
      <c r="BS313" s="299"/>
      <c r="BT313" s="299"/>
      <c r="BU313" s="299"/>
      <c r="BV313" s="299"/>
      <c r="BW313" s="299"/>
      <c r="BX313" s="299"/>
      <c r="BY313" s="299"/>
      <c r="BZ313" s="299"/>
      <c r="CA313" s="299"/>
      <c r="CB313" s="299"/>
      <c r="CC313" s="299"/>
      <c r="CD313" s="299"/>
      <c r="CE313" s="299"/>
      <c r="CF313" s="299"/>
      <c r="CG313" s="299"/>
      <c r="CH313" s="299"/>
      <c r="CI313" s="299"/>
      <c r="CJ313" s="299"/>
      <c r="CK313" s="299"/>
      <c r="CL313" s="299"/>
      <c r="CM313" s="299"/>
      <c r="CN313" s="299"/>
      <c r="CO313" s="299"/>
      <c r="CP313" s="299"/>
      <c r="CQ313" s="299"/>
      <c r="CR313" s="299"/>
      <c r="CS313" s="299"/>
      <c r="CT313" s="299"/>
      <c r="CU313" s="299"/>
      <c r="CV313" s="299"/>
      <c r="CW313" s="299"/>
      <c r="CX313" s="299"/>
      <c r="CY313" s="299"/>
      <c r="CZ313" s="299"/>
      <c r="DA313" s="299"/>
      <c r="DB313" s="299"/>
      <c r="DC313" s="299"/>
      <c r="DD313" s="299"/>
      <c r="DE313" s="299"/>
      <c r="DF313" s="299"/>
      <c r="DG313" s="299"/>
      <c r="DH313" s="299"/>
      <c r="DI313" s="299"/>
      <c r="DJ313" s="299"/>
      <c r="DK313" s="299"/>
      <c r="DL313" s="299"/>
      <c r="DM313" s="299"/>
      <c r="DN313" s="299"/>
      <c r="DO313" s="299"/>
      <c r="DP313" s="299"/>
      <c r="DQ313" s="299"/>
      <c r="DR313" s="299"/>
      <c r="DS313" s="299"/>
      <c r="DT313" s="299"/>
      <c r="DU313" s="299"/>
      <c r="DV313" s="299"/>
      <c r="DW313" s="299"/>
      <c r="DX313" s="299"/>
      <c r="DY313" s="299"/>
      <c r="DZ313" s="299"/>
      <c r="EA313" s="299"/>
      <c r="EB313" s="299"/>
      <c r="EC313" s="299"/>
      <c r="ED313" s="299"/>
      <c r="EE313" s="299"/>
      <c r="EF313" s="299"/>
      <c r="EG313" s="299"/>
      <c r="EH313" s="299"/>
      <c r="EI313" s="299"/>
      <c r="EJ313" s="299"/>
      <c r="EK313" s="299"/>
      <c r="EL313" s="299"/>
      <c r="EM313" s="299"/>
      <c r="EN313" s="299"/>
    </row>
    <row r="314" spans="12:144" x14ac:dyDescent="0.25">
      <c r="L314" s="299"/>
      <c r="M314" s="299"/>
      <c r="N314" s="299"/>
      <c r="O314" s="299"/>
      <c r="P314" s="299"/>
      <c r="Q314" s="299"/>
      <c r="R314" s="299"/>
      <c r="S314" s="299"/>
      <c r="T314" s="299"/>
      <c r="U314" s="299"/>
      <c r="V314" s="299"/>
      <c r="W314" s="299"/>
      <c r="X314" s="299"/>
      <c r="Y314" s="299"/>
      <c r="Z314" s="299"/>
      <c r="AA314" s="299"/>
      <c r="AB314" s="299"/>
      <c r="AC314" s="299"/>
      <c r="AD314" s="299"/>
      <c r="AE314" s="299"/>
      <c r="AF314" s="299"/>
      <c r="AG314" s="299"/>
      <c r="AH314" s="299"/>
      <c r="AI314" s="299"/>
      <c r="AJ314" s="299"/>
      <c r="AK314" s="299"/>
      <c r="AL314" s="299"/>
      <c r="AM314" s="299"/>
      <c r="AN314" s="299"/>
      <c r="AO314" s="299"/>
      <c r="AP314" s="299"/>
      <c r="AQ314" s="299"/>
      <c r="AR314" s="299"/>
      <c r="AS314" s="299"/>
      <c r="AT314" s="299"/>
      <c r="AU314" s="299"/>
      <c r="AV314" s="299"/>
      <c r="AW314" s="299"/>
      <c r="AX314" s="299"/>
      <c r="AY314" s="299"/>
      <c r="AZ314" s="299"/>
      <c r="BA314" s="299"/>
      <c r="BB314" s="299"/>
      <c r="BC314" s="299"/>
      <c r="BD314" s="299"/>
      <c r="BE314" s="299"/>
      <c r="BF314" s="299"/>
      <c r="BG314" s="299"/>
      <c r="BH314" s="299"/>
      <c r="BI314" s="299"/>
      <c r="BJ314" s="299"/>
      <c r="BK314" s="299"/>
      <c r="BL314" s="299"/>
      <c r="BM314" s="299"/>
      <c r="BN314" s="299"/>
      <c r="BO314" s="299"/>
      <c r="BP314" s="299"/>
      <c r="BQ314" s="299"/>
      <c r="BR314" s="299"/>
      <c r="BS314" s="299"/>
      <c r="BT314" s="299"/>
      <c r="BU314" s="299"/>
      <c r="BV314" s="299"/>
      <c r="BW314" s="299"/>
      <c r="BX314" s="299"/>
      <c r="BY314" s="299"/>
      <c r="BZ314" s="299"/>
      <c r="CA314" s="299"/>
      <c r="CB314" s="299"/>
      <c r="CC314" s="299"/>
      <c r="CD314" s="299"/>
      <c r="CE314" s="299"/>
      <c r="CF314" s="299"/>
      <c r="CG314" s="299"/>
      <c r="CH314" s="299"/>
      <c r="CI314" s="299"/>
      <c r="CJ314" s="299"/>
      <c r="CK314" s="299"/>
      <c r="CL314" s="299"/>
      <c r="CM314" s="299"/>
      <c r="CN314" s="299"/>
      <c r="CO314" s="299"/>
      <c r="CP314" s="299"/>
      <c r="CQ314" s="299"/>
      <c r="CR314" s="299"/>
      <c r="CS314" s="299"/>
      <c r="CT314" s="299"/>
      <c r="CU314" s="299"/>
      <c r="CV314" s="299"/>
      <c r="CW314" s="299"/>
      <c r="CX314" s="299"/>
      <c r="CY314" s="299"/>
      <c r="CZ314" s="299"/>
      <c r="DA314" s="299"/>
      <c r="DB314" s="299"/>
      <c r="DC314" s="299"/>
      <c r="DD314" s="299"/>
      <c r="DE314" s="299"/>
      <c r="DF314" s="299"/>
      <c r="DG314" s="299"/>
      <c r="DH314" s="299"/>
      <c r="DI314" s="299"/>
      <c r="DJ314" s="299"/>
      <c r="DK314" s="299"/>
      <c r="DL314" s="299"/>
      <c r="DM314" s="299"/>
      <c r="DN314" s="299"/>
      <c r="DO314" s="299"/>
      <c r="DP314" s="299"/>
      <c r="DQ314" s="299"/>
      <c r="DR314" s="299"/>
      <c r="DS314" s="299"/>
      <c r="DT314" s="299"/>
      <c r="DU314" s="299"/>
      <c r="DV314" s="299"/>
      <c r="DW314" s="299"/>
      <c r="DX314" s="299"/>
      <c r="DY314" s="299"/>
      <c r="DZ314" s="299"/>
      <c r="EA314" s="299"/>
      <c r="EB314" s="299"/>
      <c r="EC314" s="299"/>
      <c r="ED314" s="299"/>
      <c r="EE314" s="299"/>
      <c r="EF314" s="299"/>
      <c r="EG314" s="299"/>
      <c r="EH314" s="299"/>
      <c r="EI314" s="299"/>
      <c r="EJ314" s="299"/>
      <c r="EK314" s="299"/>
      <c r="EL314" s="299"/>
      <c r="EM314" s="299"/>
      <c r="EN314" s="299"/>
    </row>
    <row r="315" spans="12:144" x14ac:dyDescent="0.25">
      <c r="L315" s="299"/>
      <c r="M315" s="299"/>
      <c r="N315" s="299"/>
      <c r="O315" s="299"/>
      <c r="P315" s="299"/>
      <c r="Q315" s="299"/>
      <c r="R315" s="299"/>
      <c r="S315" s="299"/>
      <c r="T315" s="299"/>
      <c r="U315" s="299"/>
      <c r="V315" s="299"/>
      <c r="W315" s="299"/>
      <c r="X315" s="299"/>
      <c r="Y315" s="299"/>
      <c r="Z315" s="299"/>
      <c r="AA315" s="299"/>
      <c r="AB315" s="299"/>
      <c r="AC315" s="299"/>
      <c r="AD315" s="299"/>
      <c r="AE315" s="299"/>
      <c r="AF315" s="299"/>
      <c r="AG315" s="299"/>
      <c r="AH315" s="299"/>
      <c r="AI315" s="299"/>
      <c r="AJ315" s="299"/>
      <c r="AK315" s="299"/>
      <c r="AL315" s="299"/>
      <c r="AM315" s="299"/>
      <c r="AN315" s="299"/>
      <c r="AO315" s="299"/>
      <c r="AP315" s="299"/>
      <c r="AQ315" s="299"/>
      <c r="AR315" s="299"/>
      <c r="AS315" s="299"/>
      <c r="AT315" s="299"/>
      <c r="AU315" s="299"/>
      <c r="AV315" s="299"/>
      <c r="AW315" s="299"/>
      <c r="AX315" s="299"/>
      <c r="AY315" s="299"/>
      <c r="AZ315" s="299"/>
      <c r="BA315" s="299"/>
      <c r="BB315" s="299"/>
      <c r="BC315" s="299"/>
      <c r="BD315" s="299"/>
      <c r="BE315" s="299"/>
      <c r="BF315" s="299"/>
      <c r="BG315" s="299"/>
      <c r="BH315" s="299"/>
      <c r="BI315" s="299"/>
      <c r="BJ315" s="299"/>
      <c r="BK315" s="299"/>
      <c r="BL315" s="299"/>
      <c r="BM315" s="299"/>
      <c r="BN315" s="299"/>
      <c r="BO315" s="299"/>
      <c r="BP315" s="299"/>
      <c r="BQ315" s="299"/>
      <c r="BR315" s="299"/>
      <c r="BS315" s="299"/>
      <c r="BT315" s="299"/>
      <c r="BU315" s="299"/>
      <c r="BV315" s="299"/>
      <c r="BW315" s="299"/>
      <c r="BX315" s="299"/>
      <c r="BY315" s="299"/>
      <c r="BZ315" s="299"/>
      <c r="CA315" s="299"/>
      <c r="CB315" s="299"/>
      <c r="CC315" s="299"/>
      <c r="CD315" s="299"/>
      <c r="CE315" s="299"/>
      <c r="CF315" s="299"/>
      <c r="CG315" s="299"/>
      <c r="CH315" s="299"/>
      <c r="CI315" s="299"/>
      <c r="CJ315" s="299"/>
      <c r="CK315" s="299"/>
      <c r="CL315" s="299"/>
      <c r="CM315" s="299"/>
      <c r="CN315" s="299"/>
      <c r="CO315" s="299"/>
      <c r="CP315" s="299"/>
      <c r="CQ315" s="299"/>
      <c r="CR315" s="299"/>
      <c r="CS315" s="299"/>
      <c r="CT315" s="299"/>
      <c r="CU315" s="299"/>
      <c r="CV315" s="299"/>
      <c r="CW315" s="299"/>
      <c r="CX315" s="299"/>
      <c r="CY315" s="299"/>
      <c r="CZ315" s="299"/>
      <c r="DA315" s="299"/>
      <c r="DB315" s="299"/>
      <c r="DC315" s="299"/>
      <c r="DD315" s="299"/>
      <c r="DE315" s="299"/>
      <c r="DF315" s="299"/>
      <c r="DG315" s="299"/>
      <c r="DH315" s="299"/>
      <c r="DI315" s="299"/>
      <c r="DJ315" s="299"/>
      <c r="DK315" s="299"/>
      <c r="DL315" s="299"/>
      <c r="DM315" s="299"/>
      <c r="DN315" s="299"/>
      <c r="DO315" s="299"/>
      <c r="DP315" s="299"/>
      <c r="DQ315" s="299"/>
      <c r="DR315" s="299"/>
      <c r="DS315" s="299"/>
      <c r="DT315" s="299"/>
      <c r="DU315" s="299"/>
      <c r="DV315" s="299"/>
      <c r="DW315" s="299"/>
      <c r="DX315" s="299"/>
      <c r="DY315" s="299"/>
      <c r="DZ315" s="299"/>
      <c r="EA315" s="299"/>
      <c r="EB315" s="299"/>
      <c r="EC315" s="299"/>
      <c r="ED315" s="299"/>
      <c r="EE315" s="299"/>
      <c r="EF315" s="299"/>
      <c r="EG315" s="299"/>
      <c r="EH315" s="299"/>
      <c r="EI315" s="299"/>
      <c r="EJ315" s="299"/>
      <c r="EK315" s="299"/>
      <c r="EL315" s="299"/>
      <c r="EM315" s="299"/>
      <c r="EN315" s="299"/>
    </row>
    <row r="316" spans="12:144" x14ac:dyDescent="0.25">
      <c r="L316" s="299"/>
      <c r="M316" s="299"/>
      <c r="N316" s="299"/>
      <c r="O316" s="299"/>
      <c r="P316" s="299"/>
      <c r="Q316" s="299"/>
      <c r="R316" s="299"/>
      <c r="S316" s="299"/>
      <c r="T316" s="299"/>
      <c r="U316" s="299"/>
      <c r="V316" s="299"/>
      <c r="W316" s="299"/>
      <c r="X316" s="299"/>
      <c r="Y316" s="299"/>
      <c r="Z316" s="299"/>
      <c r="AA316" s="299"/>
      <c r="AB316" s="299"/>
      <c r="AC316" s="299"/>
      <c r="AD316" s="299"/>
      <c r="AE316" s="299"/>
      <c r="AF316" s="299"/>
      <c r="AG316" s="299"/>
      <c r="AH316" s="299"/>
      <c r="AI316" s="299"/>
      <c r="AJ316" s="299"/>
      <c r="AK316" s="299"/>
      <c r="AL316" s="299"/>
      <c r="AM316" s="299"/>
      <c r="AN316" s="299"/>
      <c r="AO316" s="299"/>
      <c r="AP316" s="299"/>
      <c r="AQ316" s="299"/>
      <c r="AR316" s="299"/>
      <c r="AS316" s="299"/>
      <c r="AT316" s="299"/>
      <c r="AU316" s="299"/>
      <c r="AV316" s="299"/>
      <c r="AW316" s="299"/>
      <c r="AX316" s="299"/>
      <c r="AY316" s="299"/>
      <c r="AZ316" s="299"/>
      <c r="BA316" s="299"/>
      <c r="BB316" s="299"/>
      <c r="BC316" s="299"/>
      <c r="BD316" s="299"/>
      <c r="BE316" s="299"/>
      <c r="BF316" s="299"/>
      <c r="BG316" s="299"/>
      <c r="BH316" s="299"/>
      <c r="BI316" s="299"/>
      <c r="BJ316" s="299"/>
      <c r="BK316" s="299"/>
      <c r="BL316" s="299"/>
      <c r="BM316" s="299"/>
      <c r="BN316" s="299"/>
      <c r="BO316" s="299"/>
      <c r="BP316" s="299"/>
      <c r="BQ316" s="299"/>
      <c r="BR316" s="299"/>
      <c r="BS316" s="299"/>
      <c r="BT316" s="299"/>
      <c r="BU316" s="299"/>
      <c r="BV316" s="299"/>
      <c r="BW316" s="299"/>
      <c r="BX316" s="299"/>
      <c r="BY316" s="299"/>
      <c r="BZ316" s="299"/>
      <c r="CA316" s="299"/>
      <c r="CB316" s="299"/>
      <c r="CC316" s="299"/>
      <c r="CD316" s="299"/>
      <c r="CE316" s="299"/>
      <c r="CF316" s="299"/>
      <c r="CG316" s="299"/>
      <c r="CH316" s="299"/>
      <c r="CI316" s="299"/>
      <c r="CJ316" s="299"/>
      <c r="CK316" s="299"/>
      <c r="CL316" s="299"/>
      <c r="CM316" s="299"/>
      <c r="CN316" s="299"/>
      <c r="CO316" s="299"/>
      <c r="CP316" s="299"/>
      <c r="CQ316" s="299"/>
      <c r="CR316" s="299"/>
      <c r="CS316" s="299"/>
      <c r="CT316" s="299"/>
      <c r="CU316" s="299"/>
      <c r="CV316" s="299"/>
      <c r="CW316" s="299"/>
      <c r="CX316" s="299"/>
      <c r="CY316" s="299"/>
      <c r="CZ316" s="299"/>
      <c r="DA316" s="299"/>
      <c r="DB316" s="299"/>
      <c r="DC316" s="299"/>
      <c r="DD316" s="299"/>
      <c r="DE316" s="299"/>
      <c r="DF316" s="299"/>
      <c r="DG316" s="299"/>
      <c r="DH316" s="299"/>
      <c r="DI316" s="299"/>
      <c r="DJ316" s="299"/>
      <c r="DK316" s="299"/>
      <c r="DL316" s="299"/>
      <c r="DM316" s="299"/>
      <c r="DN316" s="299"/>
      <c r="DO316" s="299"/>
      <c r="DP316" s="299"/>
      <c r="DQ316" s="299"/>
      <c r="DR316" s="299"/>
      <c r="DS316" s="299"/>
      <c r="DT316" s="299"/>
      <c r="DU316" s="299"/>
      <c r="DV316" s="299"/>
      <c r="DW316" s="299"/>
      <c r="DX316" s="299"/>
      <c r="DY316" s="299"/>
      <c r="DZ316" s="299"/>
      <c r="EA316" s="299"/>
      <c r="EB316" s="299"/>
      <c r="EC316" s="299"/>
      <c r="ED316" s="299"/>
      <c r="EE316" s="299"/>
      <c r="EF316" s="299"/>
      <c r="EG316" s="299"/>
      <c r="EH316" s="299"/>
      <c r="EI316" s="299"/>
      <c r="EJ316" s="299"/>
      <c r="EK316" s="299"/>
      <c r="EL316" s="299"/>
      <c r="EM316" s="299"/>
      <c r="EN316" s="299"/>
    </row>
    <row r="317" spans="12:144" x14ac:dyDescent="0.25">
      <c r="L317" s="299"/>
      <c r="M317" s="299"/>
      <c r="N317" s="299"/>
      <c r="O317" s="299"/>
      <c r="P317" s="299"/>
      <c r="Q317" s="299"/>
      <c r="R317" s="299"/>
      <c r="S317" s="299"/>
      <c r="T317" s="299"/>
      <c r="U317" s="299"/>
      <c r="V317" s="299"/>
      <c r="W317" s="299"/>
      <c r="X317" s="299"/>
      <c r="Y317" s="299"/>
      <c r="Z317" s="299"/>
      <c r="AA317" s="299"/>
      <c r="AB317" s="299"/>
      <c r="AC317" s="299"/>
      <c r="AD317" s="299"/>
      <c r="AE317" s="299"/>
      <c r="AF317" s="299"/>
      <c r="AG317" s="299"/>
      <c r="AH317" s="299"/>
      <c r="AI317" s="299"/>
      <c r="AJ317" s="299"/>
      <c r="AK317" s="299"/>
      <c r="AL317" s="299"/>
      <c r="AM317" s="299"/>
      <c r="AN317" s="299"/>
      <c r="AO317" s="299"/>
      <c r="AP317" s="299"/>
      <c r="AQ317" s="299"/>
      <c r="AR317" s="299"/>
      <c r="AS317" s="299"/>
      <c r="AT317" s="299"/>
      <c r="AU317" s="299"/>
      <c r="AV317" s="299"/>
      <c r="AW317" s="299"/>
      <c r="AX317" s="299"/>
      <c r="AY317" s="299"/>
      <c r="AZ317" s="299"/>
      <c r="BA317" s="299"/>
      <c r="BB317" s="299"/>
      <c r="BC317" s="299"/>
      <c r="BD317" s="299"/>
      <c r="BE317" s="299"/>
      <c r="BF317" s="299"/>
      <c r="BG317" s="299"/>
      <c r="BH317" s="299"/>
      <c r="BI317" s="299"/>
      <c r="BJ317" s="299"/>
      <c r="BK317" s="299"/>
      <c r="BL317" s="299"/>
      <c r="BM317" s="299"/>
      <c r="BN317" s="299"/>
      <c r="BO317" s="299"/>
      <c r="BP317" s="299"/>
      <c r="BQ317" s="299"/>
      <c r="BR317" s="299"/>
      <c r="BS317" s="299"/>
      <c r="BT317" s="299"/>
      <c r="BU317" s="299"/>
      <c r="BV317" s="299"/>
      <c r="BW317" s="299"/>
      <c r="BX317" s="299"/>
      <c r="BY317" s="299"/>
      <c r="BZ317" s="299"/>
      <c r="CA317" s="299"/>
      <c r="CB317" s="299"/>
      <c r="CC317" s="299"/>
      <c r="CD317" s="299"/>
      <c r="CE317" s="299"/>
      <c r="CF317" s="299"/>
      <c r="CG317" s="299"/>
      <c r="CH317" s="299"/>
      <c r="CI317" s="299"/>
      <c r="CJ317" s="299"/>
      <c r="CK317" s="299"/>
      <c r="CL317" s="299"/>
      <c r="CM317" s="299"/>
      <c r="CN317" s="299"/>
      <c r="CO317" s="299"/>
      <c r="CP317" s="299"/>
      <c r="CQ317" s="299"/>
      <c r="CR317" s="299"/>
      <c r="CS317" s="299"/>
      <c r="CT317" s="299"/>
      <c r="CU317" s="299"/>
      <c r="CV317" s="299"/>
      <c r="CW317" s="299"/>
      <c r="CX317" s="299"/>
      <c r="CY317" s="299"/>
      <c r="CZ317" s="299"/>
      <c r="DA317" s="299"/>
      <c r="DB317" s="299"/>
      <c r="DC317" s="299"/>
      <c r="DD317" s="299"/>
      <c r="DE317" s="299"/>
      <c r="DF317" s="299"/>
      <c r="DG317" s="299"/>
      <c r="DH317" s="299"/>
      <c r="DI317" s="299"/>
      <c r="DJ317" s="299"/>
      <c r="DK317" s="299"/>
      <c r="DL317" s="299"/>
      <c r="DM317" s="299"/>
      <c r="DN317" s="299"/>
      <c r="DO317" s="299"/>
      <c r="DP317" s="299"/>
      <c r="DQ317" s="299"/>
      <c r="DR317" s="299"/>
      <c r="DS317" s="299"/>
      <c r="DT317" s="299"/>
      <c r="DU317" s="299"/>
      <c r="DV317" s="299"/>
      <c r="DW317" s="299"/>
      <c r="DX317" s="299"/>
      <c r="DY317" s="299"/>
      <c r="DZ317" s="299"/>
      <c r="EA317" s="299"/>
      <c r="EB317" s="299"/>
      <c r="EC317" s="299"/>
      <c r="ED317" s="299"/>
      <c r="EE317" s="299"/>
      <c r="EF317" s="299"/>
      <c r="EG317" s="299"/>
      <c r="EH317" s="299"/>
      <c r="EI317" s="299"/>
      <c r="EJ317" s="299"/>
      <c r="EK317" s="299"/>
      <c r="EL317" s="299"/>
      <c r="EM317" s="299"/>
      <c r="EN317" s="299"/>
    </row>
    <row r="318" spans="12:144" x14ac:dyDescent="0.25">
      <c r="L318" s="299"/>
      <c r="M318" s="299"/>
      <c r="N318" s="299"/>
      <c r="O318" s="299"/>
      <c r="P318" s="299"/>
      <c r="Q318" s="299"/>
      <c r="R318" s="299"/>
      <c r="S318" s="299"/>
      <c r="T318" s="299"/>
      <c r="U318" s="299"/>
      <c r="V318" s="299"/>
      <c r="W318" s="299"/>
      <c r="X318" s="299"/>
      <c r="Y318" s="299"/>
      <c r="Z318" s="299"/>
      <c r="AA318" s="299"/>
      <c r="AB318" s="299"/>
      <c r="AC318" s="299"/>
      <c r="AD318" s="299"/>
      <c r="AE318" s="299"/>
      <c r="AF318" s="299"/>
      <c r="AG318" s="299"/>
      <c r="AH318" s="299"/>
      <c r="AI318" s="299"/>
      <c r="AJ318" s="299"/>
      <c r="AK318" s="299"/>
      <c r="AL318" s="299"/>
      <c r="AM318" s="299"/>
      <c r="AN318" s="299"/>
      <c r="AO318" s="299"/>
      <c r="AP318" s="299"/>
      <c r="AQ318" s="299"/>
      <c r="AR318" s="299"/>
      <c r="AS318" s="299"/>
      <c r="AT318" s="299"/>
      <c r="AU318" s="299"/>
      <c r="AV318" s="299"/>
      <c r="AW318" s="299"/>
      <c r="AX318" s="299"/>
      <c r="AY318" s="299"/>
      <c r="AZ318" s="299"/>
      <c r="BA318" s="299"/>
      <c r="BB318" s="299"/>
      <c r="BC318" s="299"/>
      <c r="BD318" s="299"/>
      <c r="BE318" s="299"/>
      <c r="BF318" s="299"/>
      <c r="BG318" s="299"/>
      <c r="BH318" s="299"/>
      <c r="BI318" s="299"/>
      <c r="BJ318" s="299"/>
      <c r="BK318" s="299"/>
      <c r="BL318" s="299"/>
      <c r="BM318" s="299"/>
      <c r="BN318" s="299"/>
      <c r="BO318" s="299"/>
      <c r="BP318" s="299"/>
      <c r="BQ318" s="299"/>
      <c r="BR318" s="299"/>
      <c r="BS318" s="299"/>
      <c r="BT318" s="299"/>
      <c r="BU318" s="299"/>
      <c r="BV318" s="299"/>
      <c r="BW318" s="299"/>
      <c r="BX318" s="299"/>
      <c r="BY318" s="299"/>
      <c r="BZ318" s="299"/>
      <c r="CA318" s="299"/>
      <c r="CB318" s="299"/>
      <c r="CC318" s="299"/>
      <c r="CD318" s="299"/>
      <c r="CE318" s="299"/>
      <c r="CF318" s="299"/>
      <c r="CG318" s="299"/>
      <c r="CH318" s="299"/>
      <c r="CI318" s="299"/>
      <c r="CJ318" s="299"/>
      <c r="CK318" s="299"/>
      <c r="CL318" s="299"/>
      <c r="CM318" s="299"/>
      <c r="CN318" s="299"/>
      <c r="CO318" s="299"/>
      <c r="CP318" s="299"/>
      <c r="CQ318" s="299"/>
      <c r="CR318" s="299"/>
      <c r="CS318" s="299"/>
      <c r="CT318" s="299"/>
      <c r="CU318" s="299"/>
      <c r="CV318" s="299"/>
      <c r="CW318" s="299"/>
      <c r="CX318" s="299"/>
      <c r="CY318" s="299"/>
      <c r="CZ318" s="299"/>
      <c r="DA318" s="299"/>
      <c r="DB318" s="299"/>
      <c r="DC318" s="299"/>
      <c r="DD318" s="299"/>
      <c r="DE318" s="299"/>
      <c r="DF318" s="299"/>
      <c r="DG318" s="299"/>
      <c r="DH318" s="299"/>
      <c r="DI318" s="299"/>
      <c r="DJ318" s="299"/>
      <c r="DK318" s="299"/>
      <c r="DL318" s="299"/>
      <c r="DM318" s="299"/>
      <c r="DN318" s="299"/>
      <c r="DO318" s="299"/>
      <c r="DP318" s="299"/>
      <c r="DQ318" s="299"/>
      <c r="DR318" s="299"/>
      <c r="DS318" s="299"/>
      <c r="DT318" s="299"/>
      <c r="DU318" s="299"/>
      <c r="DV318" s="299"/>
      <c r="DW318" s="299"/>
      <c r="DX318" s="299"/>
      <c r="DY318" s="299"/>
      <c r="DZ318" s="299"/>
      <c r="EA318" s="299"/>
      <c r="EB318" s="299"/>
      <c r="EC318" s="299"/>
      <c r="ED318" s="299"/>
      <c r="EE318" s="299"/>
      <c r="EF318" s="299"/>
      <c r="EG318" s="299"/>
      <c r="EH318" s="299"/>
      <c r="EI318" s="299"/>
      <c r="EJ318" s="299"/>
      <c r="EK318" s="299"/>
      <c r="EL318" s="299"/>
      <c r="EM318" s="299"/>
      <c r="EN318" s="299"/>
    </row>
    <row r="319" spans="12:144" x14ac:dyDescent="0.25">
      <c r="L319" s="299"/>
      <c r="M319" s="299"/>
      <c r="N319" s="299"/>
      <c r="O319" s="299"/>
      <c r="P319" s="299"/>
      <c r="Q319" s="299"/>
      <c r="R319" s="299"/>
      <c r="S319" s="299"/>
      <c r="T319" s="299"/>
      <c r="U319" s="299"/>
      <c r="V319" s="299"/>
      <c r="W319" s="299"/>
      <c r="X319" s="299"/>
      <c r="Y319" s="299"/>
      <c r="Z319" s="299"/>
      <c r="AA319" s="299"/>
      <c r="AB319" s="299"/>
      <c r="AC319" s="299"/>
      <c r="AD319" s="299"/>
      <c r="AE319" s="299"/>
      <c r="AF319" s="299"/>
      <c r="AG319" s="299"/>
      <c r="AH319" s="299"/>
      <c r="AI319" s="299"/>
      <c r="AJ319" s="299"/>
      <c r="AK319" s="299"/>
      <c r="AL319" s="299"/>
      <c r="AM319" s="299"/>
      <c r="AN319" s="299"/>
      <c r="AO319" s="299"/>
      <c r="AP319" s="299"/>
      <c r="AQ319" s="299"/>
      <c r="AR319" s="299"/>
      <c r="AS319" s="299"/>
      <c r="AT319" s="299"/>
      <c r="AU319" s="299"/>
      <c r="AV319" s="299"/>
      <c r="AW319" s="299"/>
      <c r="AX319" s="299"/>
      <c r="AY319" s="299"/>
      <c r="AZ319" s="299"/>
      <c r="BA319" s="299"/>
      <c r="BB319" s="299"/>
      <c r="BC319" s="299"/>
      <c r="BD319" s="299"/>
      <c r="BE319" s="299"/>
      <c r="BF319" s="299"/>
      <c r="BG319" s="299"/>
      <c r="BH319" s="299"/>
      <c r="BI319" s="299"/>
      <c r="BJ319" s="299"/>
      <c r="BK319" s="299"/>
      <c r="BL319" s="299"/>
      <c r="BM319" s="299"/>
      <c r="BN319" s="299"/>
      <c r="BO319" s="299"/>
      <c r="BP319" s="299"/>
      <c r="BQ319" s="299"/>
      <c r="BR319" s="299"/>
      <c r="BS319" s="299"/>
      <c r="BT319" s="299"/>
      <c r="BU319" s="299"/>
      <c r="BV319" s="299"/>
      <c r="BW319" s="299"/>
      <c r="BX319" s="299"/>
      <c r="BY319" s="299"/>
      <c r="BZ319" s="299"/>
      <c r="CA319" s="299"/>
      <c r="CB319" s="299"/>
      <c r="CC319" s="299"/>
      <c r="CD319" s="299"/>
      <c r="CE319" s="299"/>
      <c r="CF319" s="299"/>
      <c r="CG319" s="299"/>
      <c r="CH319" s="299"/>
      <c r="CI319" s="299"/>
      <c r="CJ319" s="299"/>
      <c r="CK319" s="299"/>
      <c r="CL319" s="299"/>
      <c r="CM319" s="299"/>
      <c r="CN319" s="299"/>
      <c r="CO319" s="299"/>
      <c r="CP319" s="299"/>
      <c r="CQ319" s="299"/>
      <c r="CR319" s="299"/>
      <c r="CS319" s="299"/>
      <c r="CT319" s="299"/>
      <c r="CU319" s="299"/>
      <c r="CV319" s="299"/>
      <c r="CW319" s="299"/>
      <c r="CX319" s="299"/>
      <c r="CY319" s="299"/>
      <c r="CZ319" s="299"/>
      <c r="DA319" s="299"/>
      <c r="DB319" s="299"/>
      <c r="DC319" s="299"/>
      <c r="DD319" s="299"/>
      <c r="DE319" s="299"/>
      <c r="DF319" s="299"/>
      <c r="DG319" s="299"/>
      <c r="DH319" s="299"/>
      <c r="DI319" s="299"/>
      <c r="DJ319" s="299"/>
      <c r="DK319" s="299"/>
      <c r="DL319" s="299"/>
      <c r="DM319" s="299"/>
      <c r="DN319" s="299"/>
      <c r="DO319" s="299"/>
      <c r="DP319" s="299"/>
      <c r="DQ319" s="299"/>
      <c r="DR319" s="299"/>
      <c r="DS319" s="299"/>
      <c r="DT319" s="299"/>
      <c r="DU319" s="299"/>
      <c r="DV319" s="299"/>
      <c r="DW319" s="299"/>
      <c r="DX319" s="299"/>
      <c r="DY319" s="299"/>
      <c r="DZ319" s="299"/>
      <c r="EA319" s="299"/>
      <c r="EB319" s="299"/>
      <c r="EC319" s="299"/>
      <c r="ED319" s="299"/>
      <c r="EE319" s="299"/>
      <c r="EF319" s="299"/>
      <c r="EG319" s="299"/>
      <c r="EH319" s="299"/>
      <c r="EI319" s="299"/>
      <c r="EJ319" s="299"/>
      <c r="EK319" s="299"/>
      <c r="EL319" s="299"/>
      <c r="EM319" s="299"/>
      <c r="EN319" s="299"/>
    </row>
    <row r="320" spans="12:144" x14ac:dyDescent="0.25">
      <c r="L320" s="299"/>
      <c r="M320" s="299"/>
      <c r="N320" s="299"/>
      <c r="O320" s="299"/>
      <c r="P320" s="299"/>
      <c r="Q320" s="299"/>
      <c r="R320" s="299"/>
      <c r="S320" s="299"/>
      <c r="T320" s="299"/>
      <c r="U320" s="299"/>
      <c r="V320" s="299"/>
      <c r="W320" s="299"/>
      <c r="X320" s="299"/>
      <c r="Y320" s="299"/>
      <c r="Z320" s="299"/>
      <c r="AA320" s="299"/>
      <c r="AB320" s="299"/>
      <c r="AC320" s="299"/>
      <c r="AD320" s="299"/>
      <c r="AE320" s="299"/>
      <c r="AF320" s="299"/>
      <c r="AG320" s="299"/>
      <c r="AH320" s="299"/>
      <c r="AI320" s="299"/>
      <c r="AJ320" s="299"/>
      <c r="AK320" s="299"/>
      <c r="AL320" s="299"/>
      <c r="AM320" s="299"/>
      <c r="AN320" s="299"/>
      <c r="AO320" s="299"/>
      <c r="AP320" s="299"/>
      <c r="AQ320" s="299"/>
      <c r="AR320" s="299"/>
      <c r="AS320" s="299"/>
      <c r="AT320" s="299"/>
      <c r="AU320" s="299"/>
      <c r="AV320" s="299"/>
      <c r="AW320" s="299"/>
      <c r="AX320" s="299"/>
      <c r="AY320" s="299"/>
      <c r="AZ320" s="299"/>
      <c r="BA320" s="299"/>
      <c r="BB320" s="299"/>
      <c r="BC320" s="299"/>
      <c r="BD320" s="299"/>
      <c r="BE320" s="299"/>
      <c r="BF320" s="299"/>
      <c r="BG320" s="299"/>
      <c r="BH320" s="299"/>
      <c r="BI320" s="299"/>
      <c r="BJ320" s="299"/>
      <c r="BK320" s="299"/>
      <c r="BL320" s="299"/>
      <c r="BM320" s="299"/>
      <c r="BN320" s="299"/>
      <c r="BO320" s="299"/>
      <c r="BP320" s="299"/>
      <c r="BQ320" s="299"/>
      <c r="BR320" s="299"/>
      <c r="BS320" s="299"/>
      <c r="BT320" s="299"/>
      <c r="BU320" s="299"/>
      <c r="BV320" s="299"/>
      <c r="BW320" s="299"/>
      <c r="BX320" s="299"/>
      <c r="BY320" s="299"/>
      <c r="BZ320" s="299"/>
      <c r="CA320" s="299"/>
      <c r="CB320" s="299"/>
      <c r="CC320" s="299"/>
      <c r="CD320" s="299"/>
      <c r="CE320" s="299"/>
      <c r="CF320" s="299"/>
      <c r="CG320" s="299"/>
      <c r="CH320" s="299"/>
      <c r="CI320" s="299"/>
      <c r="CJ320" s="299"/>
      <c r="CK320" s="299"/>
      <c r="CL320" s="299"/>
      <c r="CM320" s="299"/>
      <c r="CN320" s="299"/>
      <c r="CO320" s="299"/>
      <c r="CP320" s="299"/>
      <c r="CQ320" s="299"/>
      <c r="CR320" s="299"/>
      <c r="CS320" s="299"/>
      <c r="CT320" s="299"/>
      <c r="CU320" s="299"/>
      <c r="CV320" s="299"/>
      <c r="CW320" s="299"/>
      <c r="CX320" s="299"/>
      <c r="CY320" s="299"/>
      <c r="CZ320" s="299"/>
      <c r="DA320" s="299"/>
      <c r="DB320" s="299"/>
      <c r="DC320" s="299"/>
      <c r="DD320" s="299"/>
      <c r="DE320" s="299"/>
      <c r="DF320" s="299"/>
      <c r="DG320" s="299"/>
      <c r="DH320" s="299"/>
      <c r="DI320" s="299"/>
      <c r="DJ320" s="299"/>
      <c r="DK320" s="299"/>
      <c r="DL320" s="299"/>
      <c r="DM320" s="299"/>
      <c r="DN320" s="299"/>
      <c r="DO320" s="299"/>
      <c r="DP320" s="299"/>
      <c r="DQ320" s="299"/>
      <c r="DR320" s="299"/>
      <c r="DS320" s="299"/>
      <c r="DT320" s="299"/>
      <c r="DU320" s="299"/>
      <c r="DV320" s="299"/>
      <c r="DW320" s="299"/>
      <c r="DX320" s="299"/>
      <c r="DY320" s="299"/>
      <c r="DZ320" s="299"/>
      <c r="EA320" s="299"/>
      <c r="EB320" s="299"/>
      <c r="EC320" s="299"/>
      <c r="ED320" s="299"/>
      <c r="EE320" s="299"/>
      <c r="EF320" s="299"/>
      <c r="EG320" s="299"/>
      <c r="EH320" s="299"/>
      <c r="EI320" s="299"/>
      <c r="EJ320" s="299"/>
      <c r="EK320" s="299"/>
      <c r="EL320" s="299"/>
      <c r="EM320" s="299"/>
      <c r="EN320" s="299"/>
    </row>
    <row r="321" spans="12:144" x14ac:dyDescent="0.25">
      <c r="L321" s="299"/>
      <c r="M321" s="299"/>
      <c r="N321" s="299"/>
      <c r="O321" s="299"/>
      <c r="P321" s="299"/>
      <c r="Q321" s="299"/>
      <c r="R321" s="299"/>
      <c r="S321" s="299"/>
      <c r="T321" s="299"/>
      <c r="U321" s="299"/>
      <c r="V321" s="299"/>
      <c r="W321" s="299"/>
      <c r="X321" s="299"/>
      <c r="Y321" s="299"/>
      <c r="Z321" s="299"/>
      <c r="AA321" s="299"/>
      <c r="AB321" s="299"/>
      <c r="AC321" s="299"/>
      <c r="AD321" s="299"/>
      <c r="AE321" s="299"/>
      <c r="AF321" s="299"/>
      <c r="AG321" s="299"/>
      <c r="AH321" s="299"/>
      <c r="AI321" s="299"/>
      <c r="AJ321" s="299"/>
      <c r="AK321" s="299"/>
      <c r="AL321" s="299"/>
      <c r="AM321" s="299"/>
      <c r="AN321" s="299"/>
      <c r="AO321" s="299"/>
      <c r="AP321" s="299"/>
      <c r="AQ321" s="299"/>
      <c r="AR321" s="299"/>
      <c r="AS321" s="299"/>
      <c r="AT321" s="299"/>
      <c r="AU321" s="299"/>
      <c r="AV321" s="299"/>
      <c r="AW321" s="299"/>
      <c r="AX321" s="299"/>
      <c r="AY321" s="299"/>
      <c r="AZ321" s="299"/>
      <c r="BA321" s="299"/>
      <c r="BB321" s="299"/>
      <c r="BC321" s="299"/>
      <c r="BD321" s="299"/>
      <c r="BE321" s="299"/>
      <c r="BF321" s="299"/>
      <c r="BG321" s="299"/>
      <c r="BH321" s="299"/>
      <c r="BI321" s="299"/>
      <c r="BJ321" s="299"/>
      <c r="BK321" s="299"/>
      <c r="BL321" s="299"/>
      <c r="BM321" s="299"/>
      <c r="BN321" s="299"/>
      <c r="BO321" s="299"/>
      <c r="BP321" s="299"/>
      <c r="BQ321" s="299"/>
      <c r="BR321" s="299"/>
      <c r="BS321" s="299"/>
      <c r="BT321" s="299"/>
      <c r="BU321" s="299"/>
      <c r="BV321" s="299"/>
      <c r="BW321" s="299"/>
      <c r="BX321" s="299"/>
      <c r="BY321" s="299"/>
      <c r="BZ321" s="299"/>
      <c r="CA321" s="299"/>
      <c r="CB321" s="299"/>
      <c r="CC321" s="299"/>
      <c r="CD321" s="299"/>
      <c r="CE321" s="299"/>
      <c r="CF321" s="299"/>
      <c r="CG321" s="299"/>
      <c r="CH321" s="299"/>
      <c r="CI321" s="299"/>
      <c r="CJ321" s="299"/>
      <c r="CK321" s="299"/>
      <c r="CL321" s="299"/>
      <c r="CM321" s="299"/>
      <c r="CN321" s="299"/>
      <c r="CO321" s="299"/>
      <c r="CP321" s="299"/>
      <c r="CQ321" s="299"/>
      <c r="CR321" s="299"/>
      <c r="CS321" s="299"/>
      <c r="CT321" s="299"/>
      <c r="CU321" s="299"/>
      <c r="CV321" s="299"/>
      <c r="CW321" s="299"/>
      <c r="CX321" s="299"/>
      <c r="CY321" s="299"/>
      <c r="CZ321" s="299"/>
      <c r="DA321" s="299"/>
      <c r="DB321" s="299"/>
      <c r="DC321" s="299"/>
      <c r="DD321" s="299"/>
      <c r="DE321" s="299"/>
      <c r="DF321" s="299"/>
      <c r="DG321" s="299"/>
      <c r="DH321" s="299"/>
      <c r="DI321" s="299"/>
      <c r="DJ321" s="299"/>
      <c r="DK321" s="299"/>
      <c r="DL321" s="299"/>
      <c r="DM321" s="299"/>
      <c r="DN321" s="299"/>
      <c r="DO321" s="299"/>
      <c r="DP321" s="299"/>
      <c r="DQ321" s="299"/>
      <c r="DR321" s="299"/>
      <c r="DS321" s="299"/>
      <c r="DT321" s="299"/>
      <c r="DU321" s="299"/>
      <c r="DV321" s="299"/>
      <c r="DW321" s="299"/>
      <c r="DX321" s="299"/>
      <c r="DY321" s="299"/>
      <c r="DZ321" s="299"/>
      <c r="EA321" s="299"/>
      <c r="EB321" s="299"/>
      <c r="EC321" s="299"/>
      <c r="ED321" s="299"/>
      <c r="EE321" s="299"/>
      <c r="EF321" s="299"/>
      <c r="EG321" s="299"/>
      <c r="EH321" s="299"/>
      <c r="EI321" s="299"/>
      <c r="EJ321" s="299"/>
      <c r="EK321" s="299"/>
      <c r="EL321" s="299"/>
      <c r="EM321" s="299"/>
      <c r="EN321" s="299"/>
    </row>
    <row r="322" spans="12:144" x14ac:dyDescent="0.25">
      <c r="L322" s="299"/>
      <c r="M322" s="299"/>
      <c r="N322" s="299"/>
      <c r="O322" s="299"/>
      <c r="P322" s="299"/>
      <c r="Q322" s="299"/>
      <c r="R322" s="299"/>
      <c r="S322" s="299"/>
      <c r="T322" s="299"/>
      <c r="U322" s="299"/>
      <c r="V322" s="299"/>
      <c r="W322" s="299"/>
      <c r="X322" s="299"/>
      <c r="Y322" s="299"/>
      <c r="Z322" s="299"/>
      <c r="AA322" s="299"/>
      <c r="AB322" s="299"/>
      <c r="AC322" s="299"/>
      <c r="AD322" s="299"/>
      <c r="AE322" s="299"/>
      <c r="AF322" s="299"/>
      <c r="AG322" s="299"/>
      <c r="AH322" s="299"/>
      <c r="AI322" s="299"/>
      <c r="AJ322" s="299"/>
      <c r="AK322" s="299"/>
      <c r="AL322" s="299"/>
      <c r="AM322" s="299"/>
      <c r="AN322" s="299"/>
      <c r="AO322" s="299"/>
      <c r="AP322" s="299"/>
      <c r="AQ322" s="299"/>
      <c r="AR322" s="299"/>
      <c r="AS322" s="299"/>
      <c r="AT322" s="299"/>
      <c r="AU322" s="299"/>
      <c r="AV322" s="299"/>
      <c r="AW322" s="299"/>
      <c r="AX322" s="299"/>
      <c r="AY322" s="299"/>
      <c r="AZ322" s="299"/>
      <c r="BA322" s="299"/>
      <c r="BB322" s="299"/>
      <c r="BC322" s="299"/>
      <c r="BD322" s="299"/>
      <c r="BE322" s="299"/>
      <c r="BF322" s="299"/>
      <c r="BG322" s="299"/>
      <c r="BH322" s="299"/>
      <c r="BI322" s="299"/>
      <c r="BJ322" s="299"/>
      <c r="BK322" s="299"/>
      <c r="BL322" s="299"/>
      <c r="BM322" s="299"/>
      <c r="BN322" s="299"/>
      <c r="BO322" s="299"/>
      <c r="BP322" s="299"/>
      <c r="BQ322" s="299"/>
      <c r="BR322" s="299"/>
      <c r="BS322" s="299"/>
      <c r="BT322" s="299"/>
      <c r="BU322" s="299"/>
      <c r="BV322" s="299"/>
      <c r="BW322" s="299"/>
      <c r="BX322" s="299"/>
      <c r="BY322" s="299"/>
      <c r="BZ322" s="299"/>
      <c r="CA322" s="299"/>
      <c r="CB322" s="299"/>
      <c r="CC322" s="299"/>
      <c r="CD322" s="299"/>
      <c r="CE322" s="299"/>
      <c r="CF322" s="299"/>
      <c r="CG322" s="299"/>
      <c r="CH322" s="299"/>
      <c r="CI322" s="299"/>
      <c r="CJ322" s="299"/>
      <c r="CK322" s="299"/>
      <c r="CL322" s="299"/>
      <c r="CM322" s="299"/>
      <c r="CN322" s="299"/>
      <c r="CO322" s="299"/>
      <c r="CP322" s="299"/>
      <c r="CQ322" s="299"/>
      <c r="CR322" s="299"/>
      <c r="CS322" s="299"/>
      <c r="CT322" s="299"/>
      <c r="CU322" s="299"/>
      <c r="CV322" s="299"/>
      <c r="CW322" s="299"/>
      <c r="CX322" s="299"/>
      <c r="CY322" s="299"/>
      <c r="CZ322" s="299"/>
      <c r="DA322" s="299"/>
      <c r="DB322" s="299"/>
      <c r="DC322" s="299"/>
      <c r="DD322" s="299"/>
      <c r="DE322" s="299"/>
      <c r="DF322" s="299"/>
      <c r="DG322" s="299"/>
      <c r="DH322" s="299"/>
      <c r="DI322" s="299"/>
      <c r="DJ322" s="299"/>
      <c r="DK322" s="299"/>
      <c r="DL322" s="299"/>
      <c r="DM322" s="299"/>
      <c r="DN322" s="299"/>
      <c r="DO322" s="299"/>
      <c r="DP322" s="299"/>
      <c r="DQ322" s="299"/>
      <c r="DR322" s="299"/>
      <c r="DS322" s="299"/>
      <c r="DT322" s="299"/>
      <c r="DU322" s="299"/>
      <c r="DV322" s="299"/>
      <c r="DW322" s="299"/>
      <c r="DX322" s="299"/>
      <c r="DY322" s="299"/>
      <c r="DZ322" s="299"/>
      <c r="EA322" s="299"/>
      <c r="EB322" s="299"/>
      <c r="EC322" s="299"/>
      <c r="ED322" s="299"/>
      <c r="EE322" s="299"/>
      <c r="EF322" s="299"/>
      <c r="EG322" s="299"/>
      <c r="EH322" s="299"/>
      <c r="EI322" s="299"/>
      <c r="EJ322" s="299"/>
      <c r="EK322" s="299"/>
      <c r="EL322" s="299"/>
      <c r="EM322" s="299"/>
      <c r="EN322" s="299"/>
    </row>
    <row r="323" spans="12:144" x14ac:dyDescent="0.25">
      <c r="L323" s="299"/>
      <c r="M323" s="299"/>
      <c r="N323" s="299"/>
      <c r="O323" s="299"/>
      <c r="P323" s="299"/>
      <c r="Q323" s="299"/>
      <c r="R323" s="299"/>
      <c r="S323" s="299"/>
      <c r="T323" s="299"/>
      <c r="U323" s="299"/>
      <c r="V323" s="299"/>
      <c r="W323" s="299"/>
      <c r="X323" s="299"/>
      <c r="Y323" s="299"/>
      <c r="Z323" s="299"/>
      <c r="AA323" s="299"/>
      <c r="AB323" s="299"/>
      <c r="AC323" s="299"/>
      <c r="AD323" s="299"/>
      <c r="AE323" s="299"/>
      <c r="AF323" s="299"/>
      <c r="AG323" s="299"/>
      <c r="AH323" s="299"/>
      <c r="AI323" s="299"/>
      <c r="AJ323" s="299"/>
      <c r="AK323" s="299"/>
      <c r="AL323" s="299"/>
      <c r="AM323" s="299"/>
      <c r="AN323" s="299"/>
      <c r="AO323" s="299"/>
      <c r="AP323" s="299"/>
      <c r="AQ323" s="299"/>
      <c r="AR323" s="299"/>
      <c r="AS323" s="299"/>
      <c r="AT323" s="299"/>
      <c r="AU323" s="299"/>
      <c r="AV323" s="299"/>
      <c r="AW323" s="299"/>
      <c r="AX323" s="299"/>
      <c r="AY323" s="299"/>
      <c r="AZ323" s="299"/>
      <c r="BA323" s="299"/>
      <c r="BB323" s="299"/>
      <c r="BC323" s="299"/>
      <c r="BD323" s="299"/>
      <c r="BE323" s="299"/>
      <c r="BF323" s="299"/>
      <c r="BG323" s="299"/>
      <c r="BH323" s="299"/>
      <c r="BI323" s="299"/>
      <c r="BJ323" s="299"/>
      <c r="BK323" s="299"/>
      <c r="BL323" s="299"/>
      <c r="BM323" s="299"/>
      <c r="BN323" s="299"/>
      <c r="BO323" s="299"/>
      <c r="BP323" s="299"/>
      <c r="BQ323" s="299"/>
      <c r="BR323" s="299"/>
      <c r="BS323" s="299"/>
      <c r="BT323" s="299"/>
      <c r="BU323" s="299"/>
      <c r="BV323" s="299"/>
      <c r="BW323" s="299"/>
      <c r="BX323" s="299"/>
      <c r="BY323" s="299"/>
      <c r="BZ323" s="299"/>
      <c r="CA323" s="299"/>
      <c r="CB323" s="299"/>
      <c r="CC323" s="299"/>
      <c r="CD323" s="299"/>
      <c r="CE323" s="299"/>
      <c r="CF323" s="299"/>
      <c r="CG323" s="299"/>
      <c r="CH323" s="299"/>
      <c r="CI323" s="299"/>
      <c r="CJ323" s="299"/>
      <c r="CK323" s="299"/>
      <c r="CL323" s="299"/>
      <c r="CM323" s="299"/>
      <c r="CN323" s="299"/>
      <c r="CO323" s="299"/>
      <c r="CP323" s="299"/>
      <c r="CQ323" s="299"/>
      <c r="CR323" s="299"/>
      <c r="CS323" s="299"/>
      <c r="CT323" s="299"/>
      <c r="CU323" s="299"/>
      <c r="CV323" s="299"/>
      <c r="CW323" s="299"/>
      <c r="CX323" s="299"/>
      <c r="CY323" s="299"/>
      <c r="CZ323" s="299"/>
      <c r="DA323" s="299"/>
      <c r="DB323" s="299"/>
      <c r="DC323" s="299"/>
      <c r="DD323" s="299"/>
      <c r="DE323" s="299"/>
      <c r="DF323" s="299"/>
      <c r="DG323" s="299"/>
      <c r="DH323" s="299"/>
      <c r="DI323" s="299"/>
      <c r="DJ323" s="299"/>
      <c r="DK323" s="299"/>
      <c r="DL323" s="299"/>
      <c r="DM323" s="299"/>
      <c r="DN323" s="299"/>
      <c r="DO323" s="299"/>
      <c r="DP323" s="299"/>
      <c r="DQ323" s="299"/>
      <c r="DR323" s="299"/>
      <c r="DS323" s="299"/>
      <c r="DT323" s="299"/>
      <c r="DU323" s="299"/>
      <c r="DV323" s="299"/>
      <c r="DW323" s="299"/>
      <c r="DX323" s="299"/>
      <c r="DY323" s="299"/>
      <c r="DZ323" s="299"/>
      <c r="EA323" s="299"/>
      <c r="EB323" s="299"/>
      <c r="EC323" s="299"/>
      <c r="ED323" s="299"/>
      <c r="EE323" s="299"/>
      <c r="EF323" s="299"/>
      <c r="EG323" s="299"/>
      <c r="EH323" s="299"/>
      <c r="EI323" s="299"/>
      <c r="EJ323" s="299"/>
      <c r="EK323" s="299"/>
      <c r="EL323" s="299"/>
      <c r="EM323" s="299"/>
      <c r="EN323" s="299"/>
    </row>
    <row r="324" spans="12:144" x14ac:dyDescent="0.25">
      <c r="L324" s="299"/>
      <c r="M324" s="299"/>
      <c r="N324" s="299"/>
      <c r="O324" s="299"/>
      <c r="P324" s="299"/>
      <c r="Q324" s="299"/>
      <c r="R324" s="299"/>
      <c r="S324" s="299"/>
      <c r="T324" s="299"/>
      <c r="U324" s="299"/>
      <c r="V324" s="299"/>
      <c r="W324" s="299"/>
      <c r="X324" s="299"/>
      <c r="Y324" s="299"/>
      <c r="Z324" s="299"/>
      <c r="AA324" s="299"/>
      <c r="AB324" s="299"/>
      <c r="AC324" s="299"/>
      <c r="AD324" s="299"/>
      <c r="AE324" s="299"/>
      <c r="AF324" s="299"/>
      <c r="AG324" s="299"/>
      <c r="AH324" s="299"/>
      <c r="AI324" s="299"/>
      <c r="AJ324" s="299"/>
      <c r="AK324" s="299"/>
      <c r="AL324" s="299"/>
      <c r="AM324" s="299"/>
      <c r="AN324" s="299"/>
      <c r="AO324" s="299"/>
      <c r="AP324" s="299"/>
      <c r="AQ324" s="299"/>
      <c r="AR324" s="299"/>
      <c r="AS324" s="299"/>
      <c r="AT324" s="299"/>
      <c r="AU324" s="299"/>
      <c r="AV324" s="299"/>
      <c r="AW324" s="299"/>
      <c r="AX324" s="299"/>
      <c r="AY324" s="299"/>
      <c r="AZ324" s="299"/>
      <c r="BA324" s="299"/>
      <c r="BB324" s="299"/>
      <c r="BC324" s="299"/>
      <c r="BD324" s="299"/>
      <c r="BE324" s="299"/>
      <c r="BF324" s="299"/>
      <c r="BG324" s="299"/>
      <c r="BH324" s="299"/>
      <c r="BI324" s="299"/>
      <c r="BJ324" s="299"/>
      <c r="BK324" s="299"/>
      <c r="BL324" s="299"/>
      <c r="BM324" s="299"/>
      <c r="BN324" s="299"/>
      <c r="BO324" s="299"/>
      <c r="BP324" s="299"/>
      <c r="BQ324" s="299"/>
      <c r="BR324" s="299"/>
      <c r="BS324" s="299"/>
      <c r="BT324" s="299"/>
      <c r="BU324" s="299"/>
      <c r="BV324" s="299"/>
      <c r="BW324" s="299"/>
      <c r="BX324" s="299"/>
      <c r="BY324" s="299"/>
      <c r="BZ324" s="299"/>
      <c r="CA324" s="299"/>
      <c r="CB324" s="299"/>
      <c r="CC324" s="299"/>
      <c r="CD324" s="299"/>
      <c r="CE324" s="299"/>
      <c r="CF324" s="299"/>
      <c r="CG324" s="299"/>
      <c r="CH324" s="299"/>
      <c r="CI324" s="299"/>
      <c r="CJ324" s="299"/>
      <c r="CK324" s="299"/>
      <c r="CL324" s="299"/>
      <c r="CM324" s="299"/>
      <c r="CN324" s="299"/>
      <c r="CO324" s="299"/>
      <c r="CP324" s="299"/>
      <c r="CQ324" s="299"/>
      <c r="CR324" s="299"/>
      <c r="CS324" s="299"/>
      <c r="CT324" s="299"/>
      <c r="CU324" s="299"/>
      <c r="CV324" s="299"/>
      <c r="CW324" s="299"/>
      <c r="CX324" s="299"/>
      <c r="CY324" s="299"/>
      <c r="CZ324" s="299"/>
      <c r="DA324" s="299"/>
      <c r="DB324" s="299"/>
      <c r="DC324" s="299"/>
      <c r="DD324" s="299"/>
      <c r="DE324" s="299"/>
      <c r="DF324" s="299"/>
      <c r="DG324" s="299"/>
      <c r="DH324" s="299"/>
      <c r="DI324" s="299"/>
      <c r="DJ324" s="299"/>
      <c r="DK324" s="299"/>
      <c r="DL324" s="299"/>
      <c r="DM324" s="299"/>
      <c r="DN324" s="299"/>
      <c r="DO324" s="299"/>
      <c r="DP324" s="299"/>
      <c r="DQ324" s="299"/>
      <c r="DR324" s="299"/>
      <c r="DS324" s="299"/>
      <c r="DT324" s="299"/>
      <c r="DU324" s="299"/>
      <c r="DV324" s="299"/>
      <c r="DW324" s="299"/>
      <c r="DX324" s="299"/>
      <c r="DY324" s="299"/>
      <c r="DZ324" s="299"/>
      <c r="EA324" s="299"/>
      <c r="EB324" s="299"/>
      <c r="EC324" s="299"/>
      <c r="ED324" s="299"/>
      <c r="EE324" s="299"/>
      <c r="EF324" s="299"/>
      <c r="EG324" s="299"/>
      <c r="EH324" s="299"/>
      <c r="EI324" s="299"/>
      <c r="EJ324" s="299"/>
      <c r="EK324" s="299"/>
      <c r="EL324" s="299"/>
      <c r="EM324" s="299"/>
      <c r="EN324" s="299"/>
    </row>
    <row r="325" spans="12:144" x14ac:dyDescent="0.25">
      <c r="L325" s="299"/>
      <c r="M325" s="299"/>
      <c r="N325" s="299"/>
      <c r="O325" s="299"/>
      <c r="P325" s="299"/>
      <c r="Q325" s="299"/>
      <c r="R325" s="299"/>
      <c r="S325" s="299"/>
      <c r="T325" s="299"/>
      <c r="U325" s="299"/>
      <c r="V325" s="299"/>
      <c r="W325" s="299"/>
      <c r="X325" s="299"/>
      <c r="Y325" s="299"/>
      <c r="Z325" s="299"/>
      <c r="AA325" s="299"/>
      <c r="AB325" s="299"/>
      <c r="AC325" s="299"/>
      <c r="AD325" s="299"/>
      <c r="AE325" s="299"/>
      <c r="AF325" s="299"/>
      <c r="AG325" s="299"/>
      <c r="AH325" s="299"/>
      <c r="AI325" s="299"/>
      <c r="AJ325" s="299"/>
      <c r="AK325" s="299"/>
      <c r="AL325" s="299"/>
      <c r="AM325" s="299"/>
      <c r="AN325" s="299"/>
      <c r="AO325" s="299"/>
      <c r="AP325" s="299"/>
      <c r="AQ325" s="299"/>
      <c r="AR325" s="299"/>
      <c r="AS325" s="299"/>
      <c r="AT325" s="299"/>
      <c r="AU325" s="299"/>
      <c r="AV325" s="299"/>
      <c r="AW325" s="299"/>
      <c r="AX325" s="299"/>
      <c r="AY325" s="299"/>
      <c r="AZ325" s="299"/>
      <c r="BA325" s="299"/>
      <c r="BB325" s="299"/>
      <c r="BC325" s="299"/>
      <c r="BD325" s="299"/>
      <c r="BE325" s="299"/>
      <c r="BF325" s="299"/>
      <c r="BG325" s="299"/>
      <c r="BH325" s="299"/>
      <c r="BI325" s="299"/>
      <c r="BJ325" s="299"/>
      <c r="BK325" s="299"/>
      <c r="BL325" s="299"/>
      <c r="BM325" s="299"/>
      <c r="BN325" s="299"/>
      <c r="BO325" s="299"/>
      <c r="BP325" s="299"/>
      <c r="BQ325" s="299"/>
      <c r="BR325" s="299"/>
      <c r="BS325" s="299"/>
      <c r="BT325" s="299"/>
      <c r="BU325" s="299"/>
      <c r="BV325" s="299"/>
      <c r="BW325" s="299"/>
      <c r="BX325" s="299"/>
      <c r="BY325" s="299"/>
      <c r="BZ325" s="299"/>
      <c r="CA325" s="299"/>
      <c r="CB325" s="299"/>
      <c r="CC325" s="299"/>
      <c r="CD325" s="299"/>
      <c r="CE325" s="299"/>
      <c r="CF325" s="299"/>
      <c r="CG325" s="299"/>
      <c r="CH325" s="299"/>
      <c r="CI325" s="299"/>
      <c r="CJ325" s="299"/>
      <c r="CK325" s="299"/>
      <c r="CL325" s="299"/>
      <c r="CM325" s="299"/>
      <c r="CN325" s="299"/>
      <c r="CO325" s="299"/>
      <c r="CP325" s="299"/>
      <c r="CQ325" s="299"/>
      <c r="CR325" s="299"/>
      <c r="CS325" s="299"/>
      <c r="CT325" s="299"/>
      <c r="CU325" s="299"/>
      <c r="CV325" s="299"/>
      <c r="CW325" s="299"/>
      <c r="CX325" s="299"/>
      <c r="CY325" s="299"/>
      <c r="CZ325" s="299"/>
      <c r="DA325" s="299"/>
      <c r="DB325" s="299"/>
      <c r="DC325" s="299"/>
      <c r="DD325" s="299"/>
      <c r="DE325" s="299"/>
      <c r="DF325" s="299"/>
      <c r="DG325" s="299"/>
      <c r="DH325" s="299"/>
      <c r="DI325" s="299"/>
      <c r="DJ325" s="299"/>
      <c r="DK325" s="299"/>
      <c r="DL325" s="299"/>
      <c r="DM325" s="299"/>
      <c r="DN325" s="299"/>
      <c r="DO325" s="299"/>
      <c r="DP325" s="299"/>
      <c r="DQ325" s="299"/>
      <c r="DR325" s="299"/>
      <c r="DS325" s="299"/>
      <c r="DT325" s="299"/>
      <c r="DU325" s="299"/>
      <c r="DV325" s="299"/>
      <c r="DW325" s="299"/>
      <c r="DX325" s="299"/>
      <c r="DY325" s="299"/>
      <c r="DZ325" s="299"/>
      <c r="EA325" s="299"/>
      <c r="EB325" s="299"/>
      <c r="EC325" s="299"/>
      <c r="ED325" s="299"/>
      <c r="EE325" s="299"/>
      <c r="EF325" s="299"/>
      <c r="EG325" s="299"/>
      <c r="EH325" s="299"/>
      <c r="EI325" s="299"/>
      <c r="EJ325" s="299"/>
      <c r="EK325" s="299"/>
      <c r="EL325" s="299"/>
      <c r="EM325" s="299"/>
      <c r="EN325" s="299"/>
    </row>
    <row r="326" spans="12:144" x14ac:dyDescent="0.25">
      <c r="L326" s="299"/>
      <c r="M326" s="299"/>
      <c r="N326" s="299"/>
      <c r="O326" s="299"/>
      <c r="P326" s="299"/>
      <c r="Q326" s="299"/>
      <c r="R326" s="299"/>
      <c r="S326" s="299"/>
      <c r="T326" s="299"/>
      <c r="U326" s="299"/>
      <c r="V326" s="299"/>
      <c r="W326" s="299"/>
      <c r="X326" s="299"/>
      <c r="Y326" s="299"/>
      <c r="Z326" s="299"/>
      <c r="AA326" s="299"/>
      <c r="AB326" s="299"/>
      <c r="AC326" s="299"/>
      <c r="AD326" s="299"/>
      <c r="AE326" s="299"/>
      <c r="AF326" s="299"/>
      <c r="AG326" s="299"/>
      <c r="AH326" s="299"/>
      <c r="AI326" s="299"/>
      <c r="AJ326" s="299"/>
      <c r="AK326" s="299"/>
      <c r="AL326" s="299"/>
      <c r="AM326" s="299"/>
      <c r="AN326" s="299"/>
      <c r="AO326" s="299"/>
      <c r="AP326" s="299"/>
      <c r="AQ326" s="299"/>
      <c r="AR326" s="299"/>
      <c r="AS326" s="299"/>
      <c r="AT326" s="299"/>
      <c r="AU326" s="299"/>
      <c r="AV326" s="299"/>
      <c r="AW326" s="299"/>
      <c r="AX326" s="299"/>
      <c r="AY326" s="299"/>
      <c r="AZ326" s="299"/>
      <c r="BA326" s="299"/>
      <c r="BB326" s="299"/>
      <c r="BC326" s="299"/>
      <c r="BD326" s="299"/>
      <c r="BE326" s="299"/>
      <c r="BF326" s="299"/>
      <c r="BG326" s="299"/>
      <c r="BH326" s="299"/>
      <c r="BI326" s="299"/>
      <c r="BJ326" s="299"/>
      <c r="BK326" s="299"/>
      <c r="BL326" s="299"/>
      <c r="BM326" s="299"/>
      <c r="BN326" s="299"/>
      <c r="BO326" s="299"/>
      <c r="BP326" s="299"/>
      <c r="BQ326" s="299"/>
      <c r="BR326" s="299"/>
      <c r="BS326" s="299"/>
      <c r="BT326" s="299"/>
      <c r="BU326" s="299"/>
      <c r="BV326" s="299"/>
      <c r="BW326" s="299"/>
      <c r="BX326" s="299"/>
      <c r="BY326" s="299"/>
      <c r="BZ326" s="299"/>
      <c r="CA326" s="299"/>
      <c r="CB326" s="299"/>
      <c r="CC326" s="299"/>
      <c r="CD326" s="299"/>
      <c r="CE326" s="299"/>
      <c r="CF326" s="299"/>
      <c r="CG326" s="299"/>
      <c r="CH326" s="299"/>
      <c r="CI326" s="299"/>
      <c r="CJ326" s="299"/>
      <c r="CK326" s="299"/>
      <c r="CL326" s="299"/>
      <c r="CM326" s="299"/>
      <c r="CN326" s="299"/>
      <c r="CO326" s="299"/>
      <c r="CP326" s="299"/>
      <c r="CQ326" s="299"/>
      <c r="CR326" s="299"/>
      <c r="CS326" s="299"/>
      <c r="CT326" s="299"/>
      <c r="CU326" s="299"/>
      <c r="CV326" s="299"/>
      <c r="CW326" s="299"/>
      <c r="CX326" s="299"/>
      <c r="CY326" s="299"/>
      <c r="CZ326" s="299"/>
      <c r="DA326" s="299"/>
      <c r="DB326" s="299"/>
      <c r="DC326" s="299"/>
      <c r="DD326" s="299"/>
      <c r="DE326" s="299"/>
      <c r="DF326" s="299"/>
      <c r="DG326" s="299"/>
      <c r="DH326" s="299"/>
      <c r="DI326" s="299"/>
      <c r="DJ326" s="299"/>
      <c r="DK326" s="299"/>
      <c r="DL326" s="299"/>
      <c r="DM326" s="299"/>
      <c r="DN326" s="299"/>
      <c r="DO326" s="299"/>
      <c r="DP326" s="299"/>
      <c r="DQ326" s="299"/>
      <c r="DR326" s="299"/>
      <c r="DS326" s="299"/>
      <c r="DT326" s="299"/>
      <c r="DU326" s="299"/>
      <c r="DV326" s="299"/>
      <c r="DW326" s="299"/>
      <c r="DX326" s="299"/>
      <c r="DY326" s="299"/>
      <c r="DZ326" s="299"/>
      <c r="EA326" s="299"/>
      <c r="EB326" s="299"/>
      <c r="EC326" s="299"/>
      <c r="ED326" s="299"/>
      <c r="EE326" s="299"/>
      <c r="EF326" s="299"/>
      <c r="EG326" s="299"/>
      <c r="EH326" s="299"/>
      <c r="EI326" s="299"/>
      <c r="EJ326" s="299"/>
      <c r="EK326" s="299"/>
      <c r="EL326" s="299"/>
      <c r="EM326" s="299"/>
      <c r="EN326" s="299"/>
    </row>
    <row r="327" spans="12:144" x14ac:dyDescent="0.25">
      <c r="L327" s="299"/>
      <c r="M327" s="299"/>
      <c r="N327" s="299"/>
      <c r="O327" s="299"/>
      <c r="P327" s="299"/>
      <c r="Q327" s="299"/>
      <c r="R327" s="299"/>
      <c r="S327" s="299"/>
      <c r="T327" s="299"/>
      <c r="U327" s="299"/>
      <c r="V327" s="299"/>
      <c r="W327" s="299"/>
      <c r="X327" s="299"/>
      <c r="Y327" s="299"/>
      <c r="Z327" s="299"/>
      <c r="AA327" s="299"/>
      <c r="AB327" s="299"/>
      <c r="AC327" s="299"/>
      <c r="AD327" s="299"/>
      <c r="AE327" s="299"/>
      <c r="AF327" s="299"/>
      <c r="AG327" s="299"/>
      <c r="AH327" s="299"/>
      <c r="AI327" s="299"/>
      <c r="AJ327" s="299"/>
      <c r="AK327" s="299"/>
      <c r="AL327" s="299"/>
      <c r="AM327" s="299"/>
      <c r="AN327" s="299"/>
      <c r="AO327" s="299"/>
      <c r="AP327" s="299"/>
      <c r="AQ327" s="299"/>
      <c r="AR327" s="299"/>
      <c r="AS327" s="299"/>
      <c r="AT327" s="299"/>
      <c r="AU327" s="299"/>
      <c r="AV327" s="299"/>
      <c r="AW327" s="299"/>
      <c r="AX327" s="299"/>
      <c r="AY327" s="299"/>
      <c r="AZ327" s="299"/>
      <c r="BA327" s="299"/>
      <c r="BB327" s="299"/>
      <c r="BC327" s="299"/>
      <c r="BD327" s="299"/>
      <c r="BE327" s="299"/>
      <c r="BF327" s="299"/>
      <c r="BG327" s="299"/>
      <c r="BH327" s="299"/>
      <c r="BI327" s="299"/>
      <c r="BJ327" s="299"/>
      <c r="BK327" s="299"/>
      <c r="BL327" s="299"/>
      <c r="BM327" s="299"/>
      <c r="BN327" s="299"/>
      <c r="BO327" s="299"/>
      <c r="BP327" s="299"/>
      <c r="BQ327" s="299"/>
      <c r="BR327" s="299"/>
      <c r="BS327" s="299"/>
      <c r="BT327" s="299"/>
      <c r="BU327" s="299"/>
      <c r="BV327" s="299"/>
      <c r="BW327" s="299"/>
      <c r="BX327" s="299"/>
      <c r="BY327" s="299"/>
      <c r="BZ327" s="299"/>
      <c r="CA327" s="299"/>
      <c r="CB327" s="299"/>
      <c r="CC327" s="299"/>
      <c r="CD327" s="299"/>
      <c r="CE327" s="299"/>
      <c r="CF327" s="299"/>
      <c r="CG327" s="299"/>
      <c r="CH327" s="299"/>
      <c r="CI327" s="299"/>
      <c r="CJ327" s="299"/>
      <c r="CK327" s="299"/>
      <c r="CL327" s="299"/>
      <c r="CM327" s="299"/>
      <c r="CN327" s="299"/>
      <c r="CO327" s="299"/>
      <c r="CP327" s="299"/>
      <c r="CQ327" s="299"/>
      <c r="CR327" s="299"/>
      <c r="CS327" s="299"/>
      <c r="CT327" s="299"/>
      <c r="CU327" s="299"/>
      <c r="CV327" s="299"/>
      <c r="CW327" s="299"/>
      <c r="CX327" s="299"/>
      <c r="CY327" s="299"/>
      <c r="CZ327" s="299"/>
      <c r="DA327" s="299"/>
      <c r="DB327" s="299"/>
      <c r="DC327" s="299"/>
      <c r="DD327" s="299"/>
      <c r="DE327" s="299"/>
      <c r="DF327" s="299"/>
      <c r="DG327" s="299"/>
      <c r="DH327" s="299"/>
      <c r="DI327" s="299"/>
      <c r="DJ327" s="299"/>
      <c r="DK327" s="299"/>
      <c r="DL327" s="299"/>
      <c r="DM327" s="299"/>
      <c r="DN327" s="299"/>
      <c r="DO327" s="299"/>
      <c r="DP327" s="299"/>
      <c r="DQ327" s="299"/>
      <c r="DR327" s="299"/>
      <c r="DS327" s="299"/>
      <c r="DT327" s="299"/>
      <c r="DU327" s="299"/>
      <c r="DV327" s="299"/>
      <c r="DW327" s="299"/>
      <c r="DX327" s="299"/>
      <c r="DY327" s="299"/>
      <c r="DZ327" s="299"/>
      <c r="EA327" s="299"/>
      <c r="EB327" s="299"/>
      <c r="EC327" s="299"/>
      <c r="ED327" s="299"/>
      <c r="EE327" s="299"/>
      <c r="EF327" s="299"/>
      <c r="EG327" s="299"/>
      <c r="EH327" s="299"/>
      <c r="EI327" s="299"/>
      <c r="EJ327" s="299"/>
      <c r="EK327" s="299"/>
      <c r="EL327" s="299"/>
      <c r="EM327" s="299"/>
      <c r="EN327" s="299"/>
    </row>
    <row r="328" spans="12:144" x14ac:dyDescent="0.25">
      <c r="L328" s="299"/>
      <c r="M328" s="299"/>
      <c r="N328" s="299"/>
      <c r="O328" s="299"/>
      <c r="P328" s="299"/>
      <c r="Q328" s="299"/>
      <c r="R328" s="299"/>
      <c r="S328" s="299"/>
      <c r="T328" s="299"/>
      <c r="U328" s="299"/>
      <c r="V328" s="299"/>
      <c r="W328" s="299"/>
      <c r="X328" s="299"/>
      <c r="Y328" s="299"/>
      <c r="Z328" s="299"/>
      <c r="AA328" s="299"/>
      <c r="AB328" s="299"/>
      <c r="AC328" s="299"/>
      <c r="AD328" s="299"/>
      <c r="AE328" s="299"/>
      <c r="AF328" s="299"/>
      <c r="AG328" s="299"/>
      <c r="AH328" s="299"/>
      <c r="AI328" s="299"/>
      <c r="AJ328" s="299"/>
      <c r="AK328" s="299"/>
      <c r="AL328" s="299"/>
      <c r="AM328" s="299"/>
      <c r="AN328" s="299"/>
      <c r="AO328" s="299"/>
      <c r="AP328" s="299"/>
      <c r="AQ328" s="299"/>
      <c r="AR328" s="299"/>
      <c r="AS328" s="299"/>
      <c r="AT328" s="299"/>
      <c r="AU328" s="299"/>
      <c r="AV328" s="299"/>
      <c r="AW328" s="299"/>
      <c r="AX328" s="299"/>
      <c r="AY328" s="299"/>
      <c r="AZ328" s="299"/>
      <c r="BA328" s="299"/>
      <c r="BB328" s="299"/>
      <c r="BC328" s="299"/>
      <c r="BD328" s="299"/>
      <c r="BE328" s="299"/>
      <c r="BF328" s="299"/>
      <c r="BG328" s="299"/>
      <c r="BH328" s="299"/>
      <c r="BI328" s="299"/>
      <c r="BJ328" s="299"/>
      <c r="BK328" s="299"/>
      <c r="BL328" s="299"/>
      <c r="BM328" s="299"/>
      <c r="BN328" s="299"/>
      <c r="BO328" s="299"/>
      <c r="BP328" s="299"/>
      <c r="BQ328" s="299"/>
      <c r="BR328" s="299"/>
      <c r="BS328" s="299"/>
      <c r="BT328" s="299"/>
      <c r="BU328" s="299"/>
      <c r="BV328" s="299"/>
      <c r="BW328" s="299"/>
      <c r="BX328" s="299"/>
      <c r="BY328" s="299"/>
      <c r="BZ328" s="299"/>
      <c r="CA328" s="299"/>
      <c r="CB328" s="299"/>
      <c r="CC328" s="299"/>
      <c r="CD328" s="299"/>
      <c r="CE328" s="299"/>
      <c r="CF328" s="299"/>
      <c r="CG328" s="299"/>
      <c r="CH328" s="299"/>
      <c r="CI328" s="299"/>
      <c r="CJ328" s="299"/>
      <c r="CK328" s="299"/>
      <c r="CL328" s="299"/>
      <c r="CM328" s="299"/>
      <c r="CN328" s="299"/>
      <c r="CO328" s="299"/>
      <c r="CP328" s="299"/>
      <c r="CQ328" s="299"/>
      <c r="CR328" s="299"/>
      <c r="CS328" s="299"/>
      <c r="CT328" s="299"/>
      <c r="CU328" s="299"/>
      <c r="CV328" s="299"/>
      <c r="CW328" s="299"/>
      <c r="CX328" s="299"/>
      <c r="CY328" s="299"/>
      <c r="CZ328" s="299"/>
      <c r="DA328" s="299"/>
      <c r="DB328" s="299"/>
      <c r="DC328" s="299"/>
      <c r="DD328" s="299"/>
      <c r="DE328" s="299"/>
      <c r="DF328" s="299"/>
      <c r="DG328" s="299"/>
      <c r="DH328" s="299"/>
      <c r="DI328" s="299"/>
      <c r="DJ328" s="299"/>
      <c r="DK328" s="299"/>
      <c r="DL328" s="299"/>
      <c r="DM328" s="299"/>
      <c r="DN328" s="299"/>
      <c r="DO328" s="299"/>
      <c r="DP328" s="299"/>
      <c r="DQ328" s="299"/>
      <c r="DR328" s="299"/>
      <c r="DS328" s="299"/>
      <c r="DT328" s="299"/>
      <c r="DU328" s="299"/>
      <c r="DV328" s="299"/>
      <c r="DW328" s="299"/>
      <c r="DX328" s="299"/>
      <c r="DY328" s="299"/>
      <c r="DZ328" s="299"/>
      <c r="EA328" s="299"/>
      <c r="EB328" s="299"/>
      <c r="EC328" s="299"/>
      <c r="ED328" s="299"/>
      <c r="EE328" s="299"/>
      <c r="EF328" s="299"/>
      <c r="EG328" s="299"/>
      <c r="EH328" s="299"/>
      <c r="EI328" s="299"/>
      <c r="EJ328" s="299"/>
      <c r="EK328" s="299"/>
      <c r="EL328" s="299"/>
      <c r="EM328" s="299"/>
      <c r="EN328" s="299"/>
    </row>
    <row r="329" spans="12:144" x14ac:dyDescent="0.25">
      <c r="L329" s="299"/>
      <c r="M329" s="299"/>
      <c r="N329" s="299"/>
      <c r="O329" s="299"/>
      <c r="P329" s="299"/>
      <c r="Q329" s="299"/>
      <c r="R329" s="299"/>
      <c r="S329" s="299"/>
      <c r="T329" s="299"/>
      <c r="U329" s="299"/>
      <c r="V329" s="299"/>
      <c r="W329" s="299"/>
      <c r="X329" s="299"/>
      <c r="Y329" s="299"/>
      <c r="Z329" s="299"/>
      <c r="AA329" s="299"/>
      <c r="AB329" s="299"/>
      <c r="AC329" s="299"/>
      <c r="AD329" s="299"/>
      <c r="AE329" s="299"/>
      <c r="AF329" s="299"/>
      <c r="AG329" s="299"/>
      <c r="AH329" s="299"/>
      <c r="AI329" s="299"/>
      <c r="AJ329" s="299"/>
      <c r="AK329" s="299"/>
      <c r="AL329" s="299"/>
      <c r="AM329" s="299"/>
      <c r="AN329" s="299"/>
      <c r="AO329" s="299"/>
      <c r="AP329" s="299"/>
      <c r="AQ329" s="299"/>
      <c r="AR329" s="299"/>
      <c r="AS329" s="299"/>
      <c r="AT329" s="299"/>
      <c r="AU329" s="299"/>
      <c r="AV329" s="299"/>
      <c r="AW329" s="299"/>
      <c r="AX329" s="299"/>
      <c r="AY329" s="299"/>
      <c r="AZ329" s="299"/>
      <c r="BA329" s="299"/>
      <c r="BB329" s="299"/>
      <c r="BC329" s="299"/>
      <c r="BD329" s="299"/>
      <c r="BE329" s="299"/>
      <c r="BF329" s="299"/>
      <c r="BG329" s="299"/>
      <c r="BH329" s="299"/>
      <c r="BI329" s="299"/>
      <c r="BJ329" s="299"/>
      <c r="BK329" s="299"/>
      <c r="BL329" s="299"/>
      <c r="BM329" s="299"/>
      <c r="BN329" s="299"/>
      <c r="BO329" s="299"/>
      <c r="BP329" s="299"/>
      <c r="BQ329" s="299"/>
      <c r="BR329" s="299"/>
      <c r="BS329" s="299"/>
      <c r="BT329" s="299"/>
      <c r="BU329" s="299"/>
      <c r="BV329" s="299"/>
      <c r="BW329" s="299"/>
      <c r="BX329" s="299"/>
      <c r="BY329" s="299"/>
      <c r="BZ329" s="299"/>
      <c r="CA329" s="299"/>
      <c r="CB329" s="299"/>
      <c r="CC329" s="299"/>
      <c r="CD329" s="299"/>
      <c r="CE329" s="299"/>
      <c r="CF329" s="299"/>
      <c r="CG329" s="299"/>
      <c r="CH329" s="299"/>
      <c r="CI329" s="299"/>
      <c r="CJ329" s="299"/>
      <c r="CK329" s="299"/>
      <c r="CL329" s="299"/>
      <c r="CM329" s="299"/>
      <c r="CN329" s="299"/>
      <c r="CO329" s="299"/>
      <c r="CP329" s="299"/>
      <c r="CQ329" s="299"/>
      <c r="CR329" s="299"/>
      <c r="CS329" s="299"/>
      <c r="CT329" s="299"/>
      <c r="CU329" s="299"/>
      <c r="CV329" s="299"/>
      <c r="CW329" s="299"/>
      <c r="CX329" s="299"/>
      <c r="CY329" s="299"/>
      <c r="CZ329" s="299"/>
      <c r="DA329" s="299"/>
      <c r="DB329" s="299"/>
      <c r="DC329" s="299"/>
      <c r="DD329" s="299"/>
      <c r="DE329" s="299"/>
      <c r="DF329" s="299"/>
      <c r="DG329" s="299"/>
      <c r="DH329" s="299"/>
      <c r="DI329" s="299"/>
      <c r="DJ329" s="299"/>
      <c r="DK329" s="299"/>
      <c r="DL329" s="299"/>
      <c r="DM329" s="299"/>
      <c r="DN329" s="299"/>
      <c r="DO329" s="299"/>
      <c r="DP329" s="299"/>
      <c r="DQ329" s="299"/>
      <c r="DR329" s="299"/>
      <c r="DS329" s="299"/>
      <c r="DT329" s="299"/>
      <c r="DU329" s="299"/>
      <c r="DV329" s="299"/>
      <c r="DW329" s="299"/>
      <c r="DX329" s="299"/>
      <c r="DY329" s="299"/>
      <c r="DZ329" s="299"/>
      <c r="EA329" s="299"/>
      <c r="EB329" s="299"/>
      <c r="EC329" s="299"/>
      <c r="ED329" s="299"/>
      <c r="EE329" s="299"/>
      <c r="EF329" s="299"/>
      <c r="EG329" s="299"/>
      <c r="EH329" s="299"/>
      <c r="EI329" s="299"/>
      <c r="EJ329" s="299"/>
      <c r="EK329" s="299"/>
      <c r="EL329" s="299"/>
      <c r="EM329" s="299"/>
      <c r="EN329" s="299"/>
    </row>
    <row r="330" spans="12:144" x14ac:dyDescent="0.25">
      <c r="L330" s="299"/>
      <c r="M330" s="299"/>
      <c r="N330" s="299"/>
      <c r="O330" s="299"/>
      <c r="P330" s="299"/>
      <c r="Q330" s="299"/>
      <c r="R330" s="299"/>
      <c r="S330" s="299"/>
      <c r="T330" s="299"/>
      <c r="U330" s="299"/>
      <c r="V330" s="299"/>
      <c r="W330" s="299"/>
      <c r="X330" s="299"/>
      <c r="Y330" s="299"/>
      <c r="Z330" s="299"/>
      <c r="AA330" s="299"/>
      <c r="AB330" s="299"/>
      <c r="AC330" s="299"/>
      <c r="AD330" s="299"/>
      <c r="AE330" s="299"/>
      <c r="AF330" s="299"/>
      <c r="AG330" s="299"/>
      <c r="AH330" s="299"/>
      <c r="AI330" s="299"/>
      <c r="AJ330" s="299"/>
      <c r="AK330" s="299"/>
      <c r="AL330" s="299"/>
      <c r="AM330" s="299"/>
      <c r="AN330" s="299"/>
      <c r="AO330" s="299"/>
      <c r="AP330" s="299"/>
      <c r="AQ330" s="299"/>
      <c r="AR330" s="299"/>
      <c r="AS330" s="299"/>
      <c r="AT330" s="299"/>
      <c r="AU330" s="299"/>
      <c r="AV330" s="299"/>
      <c r="AW330" s="299"/>
      <c r="AX330" s="299"/>
      <c r="AY330" s="299"/>
      <c r="AZ330" s="299"/>
      <c r="BA330" s="299"/>
      <c r="BB330" s="299"/>
      <c r="BC330" s="299"/>
      <c r="BD330" s="299"/>
      <c r="BE330" s="299"/>
      <c r="BF330" s="299"/>
      <c r="BG330" s="299"/>
      <c r="BH330" s="299"/>
      <c r="BI330" s="299"/>
      <c r="BJ330" s="299"/>
      <c r="BK330" s="299"/>
      <c r="BL330" s="299"/>
      <c r="BM330" s="299"/>
      <c r="BN330" s="299"/>
      <c r="BO330" s="299"/>
      <c r="BP330" s="299"/>
      <c r="BQ330" s="299"/>
      <c r="BR330" s="299"/>
      <c r="BS330" s="299"/>
      <c r="BT330" s="299"/>
      <c r="BU330" s="299"/>
      <c r="BV330" s="299"/>
      <c r="BW330" s="299"/>
      <c r="BX330" s="299"/>
      <c r="BY330" s="299"/>
      <c r="BZ330" s="299"/>
      <c r="CA330" s="299"/>
      <c r="CB330" s="299"/>
      <c r="CC330" s="299"/>
      <c r="CD330" s="299"/>
      <c r="CE330" s="299"/>
      <c r="CF330" s="299"/>
      <c r="CG330" s="299"/>
      <c r="CH330" s="299"/>
      <c r="CI330" s="299"/>
      <c r="CJ330" s="299"/>
      <c r="CK330" s="299"/>
      <c r="CL330" s="299"/>
      <c r="CM330" s="299"/>
      <c r="CN330" s="299"/>
      <c r="CO330" s="299"/>
      <c r="CP330" s="299"/>
      <c r="CQ330" s="299"/>
      <c r="CR330" s="299"/>
      <c r="CS330" s="299"/>
      <c r="CT330" s="299"/>
      <c r="CU330" s="299"/>
      <c r="CV330" s="299"/>
      <c r="CW330" s="299"/>
      <c r="CX330" s="299"/>
      <c r="CY330" s="299"/>
      <c r="CZ330" s="299"/>
      <c r="DA330" s="299"/>
      <c r="DB330" s="299"/>
      <c r="DC330" s="299"/>
      <c r="DD330" s="299"/>
      <c r="DE330" s="299"/>
      <c r="DF330" s="299"/>
      <c r="DG330" s="299"/>
      <c r="DH330" s="299"/>
      <c r="DI330" s="299"/>
      <c r="DJ330" s="299"/>
      <c r="DK330" s="299"/>
      <c r="DL330" s="299"/>
      <c r="DM330" s="299"/>
      <c r="DN330" s="299"/>
      <c r="DO330" s="299"/>
      <c r="DP330" s="299"/>
      <c r="DQ330" s="299"/>
      <c r="DR330" s="299"/>
      <c r="DS330" s="299"/>
      <c r="DT330" s="299"/>
      <c r="DU330" s="299"/>
      <c r="DV330" s="299"/>
      <c r="DW330" s="299"/>
      <c r="DX330" s="299"/>
      <c r="DY330" s="299"/>
      <c r="DZ330" s="299"/>
      <c r="EA330" s="299"/>
      <c r="EB330" s="299"/>
      <c r="EC330" s="299"/>
      <c r="ED330" s="299"/>
      <c r="EE330" s="299"/>
      <c r="EF330" s="299"/>
      <c r="EG330" s="299"/>
      <c r="EH330" s="299"/>
      <c r="EI330" s="299"/>
      <c r="EJ330" s="299"/>
      <c r="EK330" s="299"/>
      <c r="EL330" s="299"/>
      <c r="EM330" s="299"/>
      <c r="EN330" s="299"/>
    </row>
    <row r="331" spans="12:144" x14ac:dyDescent="0.25">
      <c r="L331" s="299"/>
      <c r="M331" s="299"/>
      <c r="N331" s="299"/>
      <c r="O331" s="299"/>
      <c r="P331" s="299"/>
      <c r="Q331" s="299"/>
      <c r="R331" s="299"/>
      <c r="S331" s="299"/>
      <c r="T331" s="299"/>
      <c r="U331" s="299"/>
      <c r="V331" s="299"/>
      <c r="W331" s="299"/>
      <c r="X331" s="299"/>
      <c r="Y331" s="299"/>
      <c r="Z331" s="299"/>
      <c r="AA331" s="299"/>
      <c r="AB331" s="299"/>
      <c r="AC331" s="299"/>
      <c r="AD331" s="299"/>
      <c r="AE331" s="299"/>
      <c r="AF331" s="299"/>
      <c r="AG331" s="299"/>
      <c r="AH331" s="299"/>
      <c r="AI331" s="299"/>
      <c r="AJ331" s="299"/>
      <c r="AK331" s="299"/>
      <c r="AL331" s="299"/>
      <c r="AM331" s="299"/>
      <c r="AN331" s="299"/>
      <c r="AO331" s="299"/>
      <c r="AP331" s="299"/>
      <c r="AQ331" s="299"/>
      <c r="AR331" s="299"/>
      <c r="AS331" s="299"/>
      <c r="AT331" s="299"/>
      <c r="AU331" s="299"/>
      <c r="AV331" s="299"/>
      <c r="AW331" s="299"/>
      <c r="AX331" s="299"/>
      <c r="AY331" s="299"/>
      <c r="AZ331" s="299"/>
      <c r="BA331" s="299"/>
      <c r="BB331" s="299"/>
      <c r="BC331" s="299"/>
      <c r="BD331" s="299"/>
      <c r="BE331" s="299"/>
      <c r="BF331" s="299"/>
      <c r="BG331" s="299"/>
      <c r="BH331" s="299"/>
      <c r="BI331" s="299"/>
      <c r="BJ331" s="299"/>
      <c r="BK331" s="299"/>
      <c r="BL331" s="299"/>
      <c r="BM331" s="299"/>
      <c r="BN331" s="299"/>
      <c r="BO331" s="299"/>
      <c r="BP331" s="299"/>
      <c r="BQ331" s="299"/>
      <c r="BR331" s="299"/>
      <c r="BS331" s="299"/>
      <c r="BT331" s="299"/>
      <c r="BU331" s="299"/>
      <c r="BV331" s="299"/>
      <c r="BW331" s="299"/>
      <c r="BX331" s="299"/>
      <c r="BY331" s="299"/>
      <c r="BZ331" s="299"/>
      <c r="CA331" s="299"/>
      <c r="CB331" s="299"/>
      <c r="CC331" s="299"/>
      <c r="CD331" s="299"/>
      <c r="CE331" s="299"/>
      <c r="CF331" s="299"/>
      <c r="CG331" s="299"/>
      <c r="CH331" s="299"/>
      <c r="CI331" s="299"/>
      <c r="CJ331" s="299"/>
      <c r="CK331" s="299"/>
      <c r="CL331" s="299"/>
      <c r="CM331" s="299"/>
      <c r="CN331" s="299"/>
      <c r="CO331" s="299"/>
      <c r="CP331" s="299"/>
      <c r="CQ331" s="299"/>
      <c r="CR331" s="299"/>
      <c r="CS331" s="299"/>
      <c r="CT331" s="299"/>
      <c r="CU331" s="299"/>
      <c r="CV331" s="299"/>
      <c r="CW331" s="299"/>
      <c r="CX331" s="299"/>
      <c r="CY331" s="299"/>
      <c r="CZ331" s="299"/>
      <c r="DA331" s="299"/>
      <c r="DB331" s="299"/>
      <c r="DC331" s="299"/>
      <c r="DD331" s="299"/>
      <c r="DE331" s="299"/>
      <c r="DF331" s="299"/>
      <c r="DG331" s="299"/>
      <c r="DH331" s="299"/>
      <c r="DI331" s="299"/>
      <c r="DJ331" s="299"/>
      <c r="DK331" s="299"/>
      <c r="DL331" s="299"/>
      <c r="DM331" s="299"/>
      <c r="DN331" s="299"/>
      <c r="DO331" s="299"/>
      <c r="DP331" s="299"/>
      <c r="DQ331" s="299"/>
      <c r="DR331" s="299"/>
      <c r="DS331" s="299"/>
      <c r="DT331" s="299"/>
      <c r="DU331" s="299"/>
      <c r="DV331" s="299"/>
      <c r="DW331" s="299"/>
      <c r="DX331" s="299"/>
      <c r="DY331" s="299"/>
      <c r="DZ331" s="299"/>
      <c r="EA331" s="299"/>
      <c r="EB331" s="299"/>
      <c r="EC331" s="299"/>
      <c r="ED331" s="299"/>
      <c r="EE331" s="299"/>
      <c r="EF331" s="299"/>
      <c r="EG331" s="299"/>
      <c r="EH331" s="299"/>
      <c r="EI331" s="299"/>
      <c r="EJ331" s="299"/>
      <c r="EK331" s="299"/>
      <c r="EL331" s="299"/>
      <c r="EM331" s="299"/>
      <c r="EN331" s="299"/>
    </row>
    <row r="332" spans="12:144" x14ac:dyDescent="0.25">
      <c r="L332" s="299"/>
      <c r="M332" s="299"/>
      <c r="N332" s="299"/>
      <c r="O332" s="299"/>
      <c r="P332" s="299"/>
      <c r="Q332" s="299"/>
      <c r="R332" s="299"/>
      <c r="S332" s="299"/>
      <c r="T332" s="299"/>
      <c r="U332" s="299"/>
      <c r="V332" s="299"/>
      <c r="W332" s="299"/>
      <c r="X332" s="299"/>
      <c r="Y332" s="299"/>
      <c r="Z332" s="299"/>
      <c r="AA332" s="299"/>
      <c r="AB332" s="299"/>
      <c r="AC332" s="299"/>
      <c r="AD332" s="299"/>
      <c r="AE332" s="299"/>
      <c r="AF332" s="299"/>
      <c r="AG332" s="299"/>
      <c r="AH332" s="299"/>
      <c r="AI332" s="299"/>
      <c r="AJ332" s="299"/>
      <c r="AK332" s="299"/>
      <c r="AL332" s="299"/>
      <c r="AM332" s="299"/>
      <c r="AN332" s="299"/>
      <c r="AO332" s="299"/>
      <c r="AP332" s="299"/>
      <c r="AQ332" s="299"/>
      <c r="AR332" s="299"/>
      <c r="AS332" s="299"/>
      <c r="AT332" s="299"/>
      <c r="AU332" s="299"/>
      <c r="AV332" s="299"/>
      <c r="AW332" s="299"/>
      <c r="AX332" s="299"/>
      <c r="AY332" s="299"/>
      <c r="AZ332" s="299"/>
      <c r="BA332" s="299"/>
      <c r="BB332" s="299"/>
      <c r="BC332" s="299"/>
      <c r="BD332" s="299"/>
      <c r="BE332" s="299"/>
      <c r="BF332" s="299"/>
      <c r="BG332" s="299"/>
      <c r="BH332" s="299"/>
      <c r="BI332" s="299"/>
      <c r="BJ332" s="299"/>
      <c r="BK332" s="299"/>
      <c r="BL332" s="299"/>
      <c r="BM332" s="299"/>
      <c r="BN332" s="299"/>
      <c r="BO332" s="299"/>
      <c r="BP332" s="299"/>
      <c r="BQ332" s="299"/>
      <c r="BR332" s="299"/>
      <c r="BS332" s="299"/>
      <c r="BT332" s="299"/>
      <c r="BU332" s="299"/>
      <c r="BV332" s="299"/>
      <c r="BW332" s="299"/>
      <c r="BX332" s="299"/>
      <c r="BY332" s="299"/>
      <c r="BZ332" s="299"/>
      <c r="CA332" s="299"/>
      <c r="CB332" s="299"/>
      <c r="CC332" s="299"/>
      <c r="CD332" s="299"/>
      <c r="CE332" s="299"/>
      <c r="CF332" s="299"/>
      <c r="CG332" s="299"/>
      <c r="CH332" s="299"/>
      <c r="CI332" s="299"/>
      <c r="CJ332" s="299"/>
      <c r="CK332" s="299"/>
      <c r="CL332" s="299"/>
      <c r="CM332" s="299"/>
      <c r="CN332" s="299"/>
      <c r="CO332" s="299"/>
      <c r="CP332" s="299"/>
      <c r="CQ332" s="299"/>
      <c r="CR332" s="299"/>
      <c r="CS332" s="299"/>
      <c r="CT332" s="299"/>
      <c r="CU332" s="299"/>
      <c r="CV332" s="299"/>
      <c r="CW332" s="299"/>
      <c r="CX332" s="299"/>
      <c r="CY332" s="299"/>
      <c r="CZ332" s="299"/>
      <c r="DA332" s="299"/>
      <c r="DB332" s="299"/>
      <c r="DC332" s="299"/>
      <c r="DD332" s="299"/>
      <c r="DE332" s="299"/>
      <c r="DF332" s="299"/>
      <c r="DG332" s="299"/>
      <c r="DH332" s="299"/>
      <c r="DI332" s="299"/>
      <c r="DJ332" s="299"/>
      <c r="DK332" s="299"/>
      <c r="DL332" s="299"/>
      <c r="DM332" s="299"/>
      <c r="DN332" s="299"/>
      <c r="DO332" s="299"/>
      <c r="DP332" s="299"/>
      <c r="DQ332" s="299"/>
      <c r="DR332" s="299"/>
      <c r="DS332" s="299"/>
      <c r="DT332" s="299"/>
      <c r="DU332" s="299"/>
      <c r="DV332" s="299"/>
      <c r="DW332" s="299"/>
      <c r="DX332" s="299"/>
      <c r="DY332" s="299"/>
      <c r="DZ332" s="299"/>
      <c r="EA332" s="299"/>
      <c r="EB332" s="299"/>
      <c r="EC332" s="299"/>
      <c r="ED332" s="299"/>
      <c r="EE332" s="299"/>
      <c r="EF332" s="299"/>
      <c r="EG332" s="299"/>
      <c r="EH332" s="299"/>
      <c r="EI332" s="299"/>
      <c r="EJ332" s="299"/>
      <c r="EK332" s="299"/>
      <c r="EL332" s="299"/>
      <c r="EM332" s="299"/>
      <c r="EN332" s="299"/>
    </row>
    <row r="333" spans="12:144" x14ac:dyDescent="0.25">
      <c r="L333" s="299"/>
      <c r="M333" s="299"/>
      <c r="N333" s="299"/>
      <c r="O333" s="299"/>
      <c r="P333" s="299"/>
      <c r="Q333" s="299"/>
      <c r="R333" s="299"/>
      <c r="S333" s="299"/>
      <c r="T333" s="299"/>
      <c r="U333" s="299"/>
      <c r="V333" s="299"/>
      <c r="W333" s="299"/>
      <c r="X333" s="299"/>
      <c r="Y333" s="299"/>
      <c r="Z333" s="299"/>
      <c r="AA333" s="299"/>
      <c r="AB333" s="299"/>
      <c r="AC333" s="299"/>
      <c r="AD333" s="299"/>
      <c r="AE333" s="299"/>
      <c r="AF333" s="299"/>
      <c r="AG333" s="299"/>
      <c r="AH333" s="299"/>
      <c r="AI333" s="299"/>
      <c r="AJ333" s="299"/>
      <c r="AK333" s="299"/>
      <c r="AL333" s="299"/>
      <c r="AM333" s="299"/>
      <c r="AN333" s="299"/>
      <c r="AO333" s="299"/>
      <c r="AP333" s="299"/>
      <c r="AQ333" s="299"/>
      <c r="AR333" s="299"/>
      <c r="AS333" s="299"/>
      <c r="AT333" s="299"/>
      <c r="AU333" s="299"/>
      <c r="AV333" s="299"/>
      <c r="AW333" s="299"/>
      <c r="AX333" s="299"/>
      <c r="AY333" s="299"/>
      <c r="AZ333" s="299"/>
      <c r="BA333" s="299"/>
      <c r="BB333" s="299"/>
      <c r="BC333" s="299"/>
      <c r="BD333" s="299"/>
      <c r="BE333" s="299"/>
      <c r="BF333" s="299"/>
      <c r="BG333" s="299"/>
      <c r="BH333" s="299"/>
      <c r="BI333" s="299"/>
      <c r="BJ333" s="299"/>
      <c r="BK333" s="299"/>
      <c r="BL333" s="299"/>
      <c r="BM333" s="299"/>
      <c r="BN333" s="299"/>
      <c r="BO333" s="299"/>
      <c r="BP333" s="299"/>
      <c r="BQ333" s="299"/>
      <c r="BR333" s="299"/>
      <c r="BS333" s="299"/>
      <c r="BT333" s="299"/>
      <c r="BU333" s="299"/>
      <c r="BV333" s="299"/>
      <c r="BW333" s="299"/>
      <c r="BX333" s="299"/>
      <c r="BY333" s="299"/>
      <c r="BZ333" s="299"/>
      <c r="CA333" s="299"/>
      <c r="CB333" s="299"/>
      <c r="CC333" s="299"/>
      <c r="CD333" s="299"/>
      <c r="CE333" s="299"/>
      <c r="CF333" s="299"/>
      <c r="CG333" s="299"/>
      <c r="CH333" s="299"/>
      <c r="CI333" s="299"/>
      <c r="CJ333" s="299"/>
      <c r="CK333" s="299"/>
      <c r="CL333" s="299"/>
      <c r="CM333" s="299"/>
      <c r="CN333" s="299"/>
      <c r="CO333" s="299"/>
      <c r="CP333" s="299"/>
      <c r="CQ333" s="299"/>
      <c r="CR333" s="299"/>
      <c r="CS333" s="299"/>
      <c r="CT333" s="299"/>
      <c r="CU333" s="299"/>
      <c r="CV333" s="299"/>
      <c r="CW333" s="299"/>
      <c r="CX333" s="299"/>
      <c r="CY333" s="299"/>
      <c r="CZ333" s="299"/>
      <c r="DA333" s="299"/>
      <c r="DB333" s="299"/>
      <c r="DC333" s="299"/>
      <c r="DD333" s="299"/>
      <c r="DE333" s="299"/>
      <c r="DF333" s="299"/>
      <c r="DG333" s="299"/>
      <c r="DH333" s="299"/>
      <c r="DI333" s="299"/>
      <c r="DJ333" s="299"/>
      <c r="DK333" s="299"/>
      <c r="DL333" s="299"/>
      <c r="DM333" s="299"/>
      <c r="DN333" s="299"/>
      <c r="DO333" s="299"/>
      <c r="DP333" s="299"/>
      <c r="DQ333" s="299"/>
      <c r="DR333" s="299"/>
      <c r="DS333" s="299"/>
      <c r="DT333" s="299"/>
      <c r="DU333" s="299"/>
      <c r="DV333" s="299"/>
      <c r="DW333" s="299"/>
      <c r="DX333" s="299"/>
      <c r="DY333" s="299"/>
      <c r="DZ333" s="299"/>
      <c r="EA333" s="299"/>
      <c r="EB333" s="299"/>
      <c r="EC333" s="299"/>
      <c r="ED333" s="299"/>
      <c r="EE333" s="299"/>
      <c r="EF333" s="299"/>
      <c r="EG333" s="299"/>
      <c r="EH333" s="299"/>
      <c r="EI333" s="299"/>
      <c r="EJ333" s="299"/>
      <c r="EK333" s="299"/>
      <c r="EL333" s="299"/>
      <c r="EM333" s="299"/>
      <c r="EN333" s="299"/>
    </row>
    <row r="334" spans="12:144" x14ac:dyDescent="0.25">
      <c r="L334" s="299"/>
      <c r="M334" s="299"/>
      <c r="N334" s="299"/>
      <c r="O334" s="299"/>
      <c r="P334" s="299"/>
      <c r="Q334" s="299"/>
      <c r="R334" s="299"/>
      <c r="S334" s="299"/>
      <c r="T334" s="299"/>
      <c r="U334" s="299"/>
      <c r="V334" s="299"/>
      <c r="W334" s="299"/>
      <c r="X334" s="299"/>
      <c r="Y334" s="299"/>
      <c r="Z334" s="299"/>
      <c r="AA334" s="299"/>
      <c r="AB334" s="299"/>
      <c r="AC334" s="299"/>
      <c r="AD334" s="299"/>
      <c r="AE334" s="299"/>
      <c r="AF334" s="299"/>
      <c r="AG334" s="299"/>
      <c r="AH334" s="299"/>
      <c r="AI334" s="299"/>
      <c r="AJ334" s="299"/>
      <c r="AK334" s="299"/>
      <c r="AL334" s="299"/>
      <c r="AM334" s="299"/>
      <c r="AN334" s="299"/>
      <c r="AO334" s="299"/>
      <c r="AP334" s="299"/>
      <c r="AQ334" s="299"/>
      <c r="AR334" s="299"/>
      <c r="AS334" s="299"/>
      <c r="AT334" s="299"/>
      <c r="AU334" s="299"/>
      <c r="AV334" s="299"/>
      <c r="AW334" s="299"/>
      <c r="AX334" s="299"/>
      <c r="AY334" s="299"/>
      <c r="AZ334" s="299"/>
      <c r="BA334" s="299"/>
      <c r="BB334" s="299"/>
      <c r="BC334" s="299"/>
      <c r="BD334" s="299"/>
      <c r="BE334" s="299"/>
      <c r="BF334" s="299"/>
      <c r="BG334" s="299"/>
      <c r="BH334" s="299"/>
      <c r="BI334" s="299"/>
      <c r="BJ334" s="299"/>
      <c r="BK334" s="299"/>
      <c r="BL334" s="299"/>
      <c r="BM334" s="299"/>
      <c r="BN334" s="299"/>
      <c r="BO334" s="299"/>
      <c r="BP334" s="299"/>
      <c r="BQ334" s="299"/>
      <c r="BR334" s="299"/>
      <c r="BS334" s="299"/>
      <c r="BT334" s="299"/>
      <c r="BU334" s="299"/>
      <c r="BV334" s="299"/>
      <c r="BW334" s="299"/>
      <c r="BX334" s="299"/>
      <c r="BY334" s="299"/>
      <c r="BZ334" s="299"/>
      <c r="CA334" s="299"/>
      <c r="CB334" s="299"/>
      <c r="CC334" s="299"/>
      <c r="CD334" s="299"/>
      <c r="CE334" s="299"/>
      <c r="CF334" s="299"/>
      <c r="CG334" s="299"/>
      <c r="CH334" s="299"/>
      <c r="CI334" s="299"/>
      <c r="CJ334" s="299"/>
      <c r="CK334" s="299"/>
      <c r="CL334" s="299"/>
      <c r="CM334" s="299"/>
      <c r="CN334" s="299"/>
      <c r="CO334" s="299"/>
      <c r="CP334" s="299"/>
      <c r="CQ334" s="299"/>
      <c r="CR334" s="299"/>
      <c r="CS334" s="299"/>
      <c r="CT334" s="299"/>
      <c r="CU334" s="299"/>
      <c r="CV334" s="299"/>
      <c r="CW334" s="299"/>
      <c r="CX334" s="299"/>
      <c r="CY334" s="299"/>
      <c r="CZ334" s="299"/>
      <c r="DA334" s="299"/>
      <c r="DB334" s="299"/>
      <c r="DC334" s="299"/>
      <c r="DD334" s="299"/>
      <c r="DE334" s="299"/>
      <c r="DF334" s="299"/>
      <c r="DG334" s="299"/>
      <c r="DH334" s="299"/>
      <c r="DI334" s="299"/>
      <c r="DJ334" s="299"/>
      <c r="DK334" s="299"/>
      <c r="DL334" s="299"/>
      <c r="DM334" s="299"/>
      <c r="DN334" s="299"/>
      <c r="DO334" s="299"/>
      <c r="DP334" s="299"/>
      <c r="DQ334" s="299"/>
      <c r="DR334" s="299"/>
      <c r="DS334" s="299"/>
      <c r="DT334" s="299"/>
      <c r="DU334" s="299"/>
      <c r="DV334" s="299"/>
      <c r="DW334" s="299"/>
      <c r="DX334" s="299"/>
      <c r="DY334" s="299"/>
      <c r="DZ334" s="299"/>
      <c r="EA334" s="299"/>
      <c r="EB334" s="299"/>
      <c r="EC334" s="299"/>
      <c r="ED334" s="299"/>
      <c r="EE334" s="299"/>
      <c r="EF334" s="299"/>
      <c r="EG334" s="299"/>
      <c r="EH334" s="299"/>
      <c r="EI334" s="299"/>
      <c r="EJ334" s="299"/>
      <c r="EK334" s="299"/>
      <c r="EL334" s="299"/>
      <c r="EM334" s="299"/>
      <c r="EN334" s="299"/>
    </row>
    <row r="335" spans="12:144" x14ac:dyDescent="0.25">
      <c r="L335" s="299"/>
      <c r="M335" s="299"/>
      <c r="N335" s="299"/>
      <c r="O335" s="299"/>
      <c r="P335" s="299"/>
      <c r="Q335" s="299"/>
      <c r="R335" s="299"/>
      <c r="S335" s="299"/>
      <c r="T335" s="299"/>
      <c r="U335" s="299"/>
      <c r="V335" s="299"/>
      <c r="W335" s="299"/>
      <c r="X335" s="299"/>
      <c r="Y335" s="299"/>
      <c r="Z335" s="299"/>
      <c r="AA335" s="299"/>
      <c r="AB335" s="299"/>
      <c r="AC335" s="299"/>
      <c r="AD335" s="299"/>
      <c r="AE335" s="299"/>
      <c r="AF335" s="299"/>
      <c r="AG335" s="299"/>
      <c r="AH335" s="299"/>
      <c r="AI335" s="299"/>
      <c r="AJ335" s="299"/>
      <c r="AK335" s="299"/>
      <c r="AL335" s="299"/>
      <c r="AM335" s="299"/>
      <c r="AN335" s="299"/>
      <c r="AO335" s="299"/>
      <c r="AP335" s="299"/>
      <c r="AQ335" s="299"/>
      <c r="AR335" s="299"/>
      <c r="AS335" s="299"/>
      <c r="AT335" s="299"/>
      <c r="AU335" s="299"/>
      <c r="AV335" s="299"/>
      <c r="AW335" s="299"/>
      <c r="AX335" s="299"/>
      <c r="AY335" s="299"/>
      <c r="AZ335" s="299"/>
      <c r="BA335" s="299"/>
      <c r="BB335" s="299"/>
      <c r="BC335" s="299"/>
      <c r="BD335" s="299"/>
      <c r="BE335" s="299"/>
      <c r="BF335" s="299"/>
      <c r="BG335" s="299"/>
      <c r="BH335" s="299"/>
      <c r="BI335" s="299"/>
      <c r="BJ335" s="299"/>
      <c r="BK335" s="299"/>
      <c r="BL335" s="299"/>
      <c r="BM335" s="299"/>
      <c r="BN335" s="299"/>
      <c r="BO335" s="299"/>
      <c r="BP335" s="299"/>
      <c r="BQ335" s="299"/>
      <c r="BR335" s="299"/>
      <c r="BS335" s="299"/>
      <c r="BT335" s="299"/>
      <c r="BU335" s="299"/>
      <c r="BV335" s="299"/>
      <c r="BW335" s="299"/>
      <c r="BX335" s="299"/>
      <c r="BY335" s="299"/>
      <c r="BZ335" s="299"/>
      <c r="CA335" s="299"/>
      <c r="CB335" s="299"/>
      <c r="CC335" s="299"/>
      <c r="CD335" s="299"/>
      <c r="CE335" s="299"/>
      <c r="CF335" s="299"/>
      <c r="CG335" s="299"/>
      <c r="CH335" s="299"/>
      <c r="CI335" s="299"/>
      <c r="CJ335" s="299"/>
      <c r="CK335" s="299"/>
      <c r="CL335" s="299"/>
      <c r="CM335" s="299"/>
      <c r="CN335" s="299"/>
      <c r="CO335" s="299"/>
      <c r="CP335" s="299"/>
      <c r="CQ335" s="299"/>
      <c r="CR335" s="299"/>
      <c r="CS335" s="299"/>
      <c r="CT335" s="299"/>
      <c r="CU335" s="299"/>
      <c r="CV335" s="299"/>
      <c r="CW335" s="299"/>
      <c r="CX335" s="299"/>
      <c r="CY335" s="299"/>
      <c r="CZ335" s="299"/>
      <c r="DA335" s="299"/>
      <c r="DB335" s="299"/>
      <c r="DC335" s="299"/>
      <c r="DD335" s="299"/>
      <c r="DE335" s="299"/>
      <c r="DF335" s="299"/>
      <c r="DG335" s="299"/>
      <c r="DH335" s="299"/>
      <c r="DI335" s="299"/>
      <c r="DJ335" s="299"/>
      <c r="DK335" s="299"/>
      <c r="DL335" s="299"/>
      <c r="DM335" s="299"/>
      <c r="DN335" s="299"/>
      <c r="DO335" s="299"/>
      <c r="DP335" s="299"/>
      <c r="DQ335" s="299"/>
      <c r="DR335" s="299"/>
      <c r="DS335" s="299"/>
      <c r="DT335" s="299"/>
      <c r="DU335" s="299"/>
      <c r="DV335" s="299"/>
      <c r="DW335" s="299"/>
      <c r="DX335" s="299"/>
      <c r="DY335" s="299"/>
      <c r="DZ335" s="299"/>
      <c r="EA335" s="299"/>
      <c r="EB335" s="299"/>
      <c r="EC335" s="299"/>
      <c r="ED335" s="299"/>
      <c r="EE335" s="299"/>
      <c r="EF335" s="299"/>
      <c r="EG335" s="299"/>
      <c r="EH335" s="299"/>
      <c r="EI335" s="299"/>
      <c r="EJ335" s="299"/>
      <c r="EK335" s="299"/>
      <c r="EL335" s="299"/>
      <c r="EM335" s="299"/>
      <c r="EN335" s="299"/>
    </row>
    <row r="336" spans="12:144" x14ac:dyDescent="0.25">
      <c r="L336" s="299"/>
      <c r="M336" s="299"/>
      <c r="N336" s="299"/>
      <c r="O336" s="299"/>
      <c r="P336" s="299"/>
      <c r="Q336" s="299"/>
      <c r="R336" s="299"/>
      <c r="S336" s="299"/>
      <c r="T336" s="299"/>
      <c r="U336" s="299"/>
      <c r="V336" s="299"/>
      <c r="W336" s="299"/>
      <c r="X336" s="299"/>
      <c r="Y336" s="299"/>
      <c r="Z336" s="299"/>
      <c r="AA336" s="299"/>
      <c r="AB336" s="299"/>
      <c r="AC336" s="299"/>
      <c r="AD336" s="299"/>
      <c r="AE336" s="299"/>
      <c r="AF336" s="299"/>
      <c r="AG336" s="299"/>
      <c r="AH336" s="299"/>
      <c r="AI336" s="299"/>
      <c r="AJ336" s="299"/>
      <c r="AK336" s="299"/>
      <c r="AL336" s="299"/>
      <c r="AM336" s="299"/>
      <c r="AN336" s="299"/>
      <c r="AO336" s="299"/>
      <c r="AP336" s="299"/>
      <c r="AQ336" s="299"/>
      <c r="AR336" s="299"/>
      <c r="AS336" s="299"/>
      <c r="AT336" s="299"/>
      <c r="AU336" s="299"/>
      <c r="AV336" s="299"/>
      <c r="AW336" s="299"/>
      <c r="AX336" s="299"/>
      <c r="AY336" s="299"/>
      <c r="AZ336" s="299"/>
      <c r="BA336" s="299"/>
      <c r="BB336" s="299"/>
      <c r="BC336" s="299"/>
      <c r="BD336" s="299"/>
      <c r="BE336" s="299"/>
      <c r="BF336" s="299"/>
      <c r="BG336" s="299"/>
      <c r="BH336" s="299"/>
      <c r="BI336" s="299"/>
      <c r="BJ336" s="299"/>
      <c r="BK336" s="299"/>
      <c r="BL336" s="299"/>
      <c r="BM336" s="299"/>
      <c r="BN336" s="299"/>
      <c r="BO336" s="299"/>
      <c r="BP336" s="299"/>
      <c r="BQ336" s="299"/>
      <c r="BR336" s="299"/>
      <c r="BS336" s="299"/>
      <c r="BT336" s="299"/>
      <c r="BU336" s="299"/>
      <c r="BV336" s="299"/>
      <c r="BW336" s="299"/>
      <c r="BX336" s="299"/>
      <c r="BY336" s="299"/>
      <c r="BZ336" s="299"/>
      <c r="CA336" s="299"/>
      <c r="CB336" s="299"/>
      <c r="CC336" s="299"/>
      <c r="CD336" s="299"/>
      <c r="CE336" s="299"/>
      <c r="CF336" s="299"/>
      <c r="CG336" s="299"/>
      <c r="CH336" s="299"/>
      <c r="CI336" s="299"/>
      <c r="CJ336" s="299"/>
      <c r="CK336" s="299"/>
      <c r="CL336" s="299"/>
      <c r="CM336" s="299"/>
      <c r="CN336" s="299"/>
      <c r="CO336" s="299"/>
      <c r="CP336" s="299"/>
      <c r="CQ336" s="299"/>
      <c r="CR336" s="299"/>
      <c r="CS336" s="299"/>
      <c r="CT336" s="299"/>
      <c r="CU336" s="299"/>
      <c r="CV336" s="299"/>
      <c r="CW336" s="299"/>
      <c r="CX336" s="299"/>
      <c r="CY336" s="299"/>
      <c r="CZ336" s="299"/>
      <c r="DA336" s="299"/>
      <c r="DB336" s="299"/>
      <c r="DC336" s="299"/>
      <c r="DD336" s="299"/>
      <c r="DE336" s="299"/>
      <c r="DF336" s="299"/>
      <c r="DG336" s="299"/>
      <c r="DH336" s="299"/>
      <c r="DI336" s="299"/>
      <c r="DJ336" s="299"/>
      <c r="DK336" s="299"/>
      <c r="DL336" s="299"/>
      <c r="DM336" s="299"/>
      <c r="DN336" s="299"/>
      <c r="DO336" s="299"/>
      <c r="DP336" s="299"/>
      <c r="DQ336" s="299"/>
      <c r="DR336" s="299"/>
      <c r="DS336" s="299"/>
      <c r="DT336" s="299"/>
      <c r="DU336" s="299"/>
      <c r="DV336" s="299"/>
      <c r="DW336" s="299"/>
      <c r="DX336" s="299"/>
      <c r="DY336" s="299"/>
      <c r="DZ336" s="299"/>
      <c r="EA336" s="299"/>
      <c r="EB336" s="299"/>
      <c r="EC336" s="299"/>
      <c r="ED336" s="299"/>
      <c r="EE336" s="299"/>
      <c r="EF336" s="299"/>
      <c r="EG336" s="299"/>
      <c r="EH336" s="299"/>
      <c r="EI336" s="299"/>
      <c r="EJ336" s="299"/>
      <c r="EK336" s="299"/>
      <c r="EL336" s="299"/>
      <c r="EM336" s="299"/>
      <c r="EN336" s="299"/>
    </row>
    <row r="337" spans="12:144" x14ac:dyDescent="0.25">
      <c r="L337" s="299"/>
      <c r="M337" s="299"/>
      <c r="N337" s="299"/>
      <c r="O337" s="299"/>
      <c r="P337" s="299"/>
      <c r="Q337" s="299"/>
      <c r="R337" s="299"/>
      <c r="S337" s="299"/>
      <c r="T337" s="299"/>
      <c r="U337" s="299"/>
      <c r="V337" s="299"/>
      <c r="W337" s="299"/>
      <c r="X337" s="299"/>
      <c r="Y337" s="299"/>
      <c r="Z337" s="299"/>
      <c r="AA337" s="299"/>
      <c r="AB337" s="299"/>
      <c r="AC337" s="299"/>
      <c r="AD337" s="299"/>
      <c r="AE337" s="299"/>
      <c r="AF337" s="299"/>
      <c r="AG337" s="299"/>
      <c r="AH337" s="299"/>
      <c r="AI337" s="299"/>
      <c r="AJ337" s="299"/>
      <c r="AK337" s="299"/>
      <c r="AL337" s="299"/>
      <c r="AM337" s="299"/>
      <c r="AN337" s="299"/>
      <c r="AO337" s="299"/>
      <c r="AP337" s="299"/>
      <c r="AQ337" s="299"/>
      <c r="AR337" s="299"/>
      <c r="AS337" s="299"/>
      <c r="AT337" s="299"/>
      <c r="AU337" s="299"/>
      <c r="AV337" s="299"/>
      <c r="AW337" s="299"/>
      <c r="AX337" s="299"/>
      <c r="AY337" s="299"/>
      <c r="AZ337" s="299"/>
      <c r="BA337" s="299"/>
      <c r="BB337" s="299"/>
      <c r="BC337" s="299"/>
      <c r="BD337" s="299"/>
      <c r="BE337" s="299"/>
      <c r="BF337" s="299"/>
      <c r="BG337" s="299"/>
      <c r="BH337" s="299"/>
      <c r="BI337" s="299"/>
      <c r="BJ337" s="299"/>
      <c r="BK337" s="299"/>
      <c r="BL337" s="299"/>
      <c r="BM337" s="299"/>
      <c r="BN337" s="299"/>
      <c r="BO337" s="299"/>
      <c r="BP337" s="299"/>
      <c r="BQ337" s="299"/>
      <c r="BR337" s="299"/>
      <c r="BS337" s="299"/>
      <c r="BT337" s="299"/>
      <c r="BU337" s="299"/>
      <c r="BV337" s="299"/>
      <c r="BW337" s="299"/>
      <c r="BX337" s="299"/>
      <c r="BY337" s="299"/>
      <c r="BZ337" s="299"/>
      <c r="CA337" s="299"/>
      <c r="CB337" s="299"/>
      <c r="CC337" s="299"/>
      <c r="CD337" s="299"/>
      <c r="CE337" s="299"/>
      <c r="CF337" s="299"/>
      <c r="CG337" s="299"/>
      <c r="CH337" s="299"/>
      <c r="CI337" s="299"/>
      <c r="CJ337" s="299"/>
      <c r="CK337" s="299"/>
      <c r="CL337" s="299"/>
      <c r="CM337" s="299"/>
      <c r="CN337" s="299"/>
      <c r="CO337" s="299"/>
      <c r="CP337" s="299"/>
      <c r="CQ337" s="299"/>
      <c r="CR337" s="299"/>
      <c r="CS337" s="299"/>
      <c r="CT337" s="299"/>
      <c r="CU337" s="299"/>
      <c r="CV337" s="299"/>
      <c r="CW337" s="299"/>
      <c r="CX337" s="299"/>
      <c r="CY337" s="299"/>
      <c r="CZ337" s="299"/>
      <c r="DA337" s="299"/>
      <c r="DB337" s="299"/>
      <c r="DC337" s="299"/>
      <c r="DD337" s="299"/>
      <c r="DE337" s="299"/>
      <c r="DF337" s="299"/>
      <c r="DG337" s="299"/>
      <c r="DH337" s="299"/>
      <c r="DI337" s="299"/>
      <c r="DJ337" s="299"/>
      <c r="DK337" s="299"/>
      <c r="DL337" s="299"/>
      <c r="DM337" s="299"/>
      <c r="DN337" s="299"/>
      <c r="DO337" s="299"/>
      <c r="DP337" s="299"/>
      <c r="DQ337" s="299"/>
      <c r="DR337" s="299"/>
      <c r="DS337" s="299"/>
      <c r="DT337" s="299"/>
      <c r="DU337" s="299"/>
      <c r="DV337" s="299"/>
      <c r="DW337" s="299"/>
      <c r="DX337" s="299"/>
      <c r="DY337" s="299"/>
      <c r="DZ337" s="299"/>
      <c r="EA337" s="299"/>
      <c r="EB337" s="299"/>
      <c r="EC337" s="299"/>
      <c r="ED337" s="299"/>
      <c r="EE337" s="299"/>
      <c r="EF337" s="299"/>
      <c r="EG337" s="299"/>
      <c r="EH337" s="299"/>
      <c r="EI337" s="299"/>
      <c r="EJ337" s="299"/>
      <c r="EK337" s="299"/>
      <c r="EL337" s="299"/>
      <c r="EM337" s="299"/>
      <c r="EN337" s="299"/>
    </row>
    <row r="338" spans="12:144" x14ac:dyDescent="0.25">
      <c r="L338" s="299"/>
      <c r="M338" s="299"/>
      <c r="N338" s="299"/>
      <c r="O338" s="299"/>
      <c r="P338" s="299"/>
      <c r="Q338" s="299"/>
      <c r="R338" s="299"/>
      <c r="S338" s="299"/>
      <c r="T338" s="299"/>
      <c r="U338" s="299"/>
      <c r="V338" s="299"/>
      <c r="W338" s="299"/>
      <c r="X338" s="299"/>
      <c r="Y338" s="299"/>
      <c r="Z338" s="299"/>
      <c r="AA338" s="299"/>
      <c r="AB338" s="299"/>
      <c r="AC338" s="299"/>
      <c r="AD338" s="299"/>
      <c r="AE338" s="299"/>
      <c r="AF338" s="299"/>
      <c r="AG338" s="299"/>
      <c r="AH338" s="299"/>
      <c r="AI338" s="299"/>
      <c r="AJ338" s="299"/>
      <c r="AK338" s="299"/>
      <c r="AL338" s="299"/>
      <c r="AM338" s="299"/>
      <c r="AN338" s="299"/>
      <c r="AO338" s="299"/>
      <c r="AP338" s="299"/>
      <c r="AQ338" s="299"/>
      <c r="AR338" s="299"/>
      <c r="AS338" s="299"/>
      <c r="AT338" s="299"/>
      <c r="AU338" s="299"/>
      <c r="AV338" s="299"/>
      <c r="AW338" s="299"/>
      <c r="AX338" s="299"/>
      <c r="AY338" s="299"/>
      <c r="AZ338" s="299"/>
      <c r="BA338" s="299"/>
      <c r="BB338" s="299"/>
      <c r="BC338" s="299"/>
      <c r="BD338" s="299"/>
      <c r="BE338" s="299"/>
      <c r="BF338" s="299"/>
      <c r="BG338" s="299"/>
      <c r="BH338" s="299"/>
      <c r="BI338" s="299"/>
      <c r="BJ338" s="299"/>
      <c r="BK338" s="299"/>
      <c r="BL338" s="299"/>
      <c r="BM338" s="299"/>
      <c r="BN338" s="299"/>
      <c r="BO338" s="299"/>
      <c r="BP338" s="299"/>
      <c r="BQ338" s="299"/>
      <c r="BR338" s="299"/>
      <c r="BS338" s="299"/>
      <c r="BT338" s="299"/>
      <c r="BU338" s="299"/>
      <c r="BV338" s="299"/>
      <c r="BW338" s="299"/>
      <c r="BX338" s="299"/>
      <c r="BY338" s="299"/>
      <c r="BZ338" s="299"/>
      <c r="CA338" s="299"/>
      <c r="CB338" s="299"/>
      <c r="CC338" s="299"/>
      <c r="CD338" s="299"/>
      <c r="CE338" s="299"/>
      <c r="CF338" s="299"/>
      <c r="CG338" s="299"/>
      <c r="CH338" s="299"/>
      <c r="CI338" s="299"/>
      <c r="CJ338" s="299"/>
      <c r="CK338" s="299"/>
      <c r="CL338" s="299"/>
      <c r="CM338" s="299"/>
      <c r="CN338" s="299"/>
      <c r="CO338" s="299"/>
      <c r="CP338" s="299"/>
      <c r="CQ338" s="299"/>
      <c r="CR338" s="299"/>
      <c r="CS338" s="299"/>
      <c r="CT338" s="299"/>
      <c r="CU338" s="299"/>
      <c r="CV338" s="299"/>
      <c r="CW338" s="299"/>
      <c r="CX338" s="299"/>
      <c r="CY338" s="299"/>
      <c r="CZ338" s="299"/>
      <c r="DA338" s="299"/>
      <c r="DB338" s="299"/>
      <c r="DC338" s="299"/>
      <c r="DD338" s="299"/>
      <c r="DE338" s="299"/>
      <c r="DF338" s="299"/>
      <c r="DG338" s="299"/>
      <c r="DH338" s="299"/>
      <c r="DI338" s="299"/>
      <c r="DJ338" s="299"/>
      <c r="DK338" s="299"/>
      <c r="DL338" s="299"/>
      <c r="DM338" s="299"/>
      <c r="DN338" s="299"/>
      <c r="DO338" s="299"/>
      <c r="DP338" s="299"/>
      <c r="DQ338" s="299"/>
      <c r="DR338" s="299"/>
      <c r="DS338" s="299"/>
      <c r="DT338" s="299"/>
      <c r="DU338" s="299"/>
      <c r="DV338" s="299"/>
      <c r="DW338" s="299"/>
      <c r="DX338" s="299"/>
      <c r="DY338" s="299"/>
      <c r="DZ338" s="299"/>
      <c r="EA338" s="299"/>
      <c r="EB338" s="299"/>
      <c r="EC338" s="299"/>
      <c r="ED338" s="299"/>
      <c r="EE338" s="299"/>
      <c r="EF338" s="299"/>
      <c r="EG338" s="299"/>
      <c r="EH338" s="299"/>
      <c r="EI338" s="299"/>
      <c r="EJ338" s="299"/>
      <c r="EK338" s="299"/>
      <c r="EL338" s="299"/>
      <c r="EM338" s="299"/>
      <c r="EN338" s="299"/>
    </row>
    <row r="339" spans="12:144" x14ac:dyDescent="0.25">
      <c r="L339" s="299"/>
      <c r="M339" s="299"/>
      <c r="N339" s="299"/>
      <c r="O339" s="299"/>
      <c r="P339" s="299"/>
      <c r="Q339" s="299"/>
      <c r="R339" s="299"/>
      <c r="S339" s="299"/>
      <c r="T339" s="299"/>
      <c r="U339" s="299"/>
      <c r="V339" s="299"/>
      <c r="W339" s="299"/>
      <c r="X339" s="299"/>
      <c r="Y339" s="299"/>
      <c r="Z339" s="299"/>
      <c r="AA339" s="299"/>
      <c r="AB339" s="299"/>
      <c r="AC339" s="299"/>
      <c r="AD339" s="299"/>
      <c r="AE339" s="299"/>
      <c r="AF339" s="299"/>
      <c r="AG339" s="299"/>
      <c r="AH339" s="299"/>
      <c r="AI339" s="299"/>
      <c r="AJ339" s="299"/>
      <c r="AK339" s="299"/>
      <c r="AL339" s="299"/>
      <c r="AM339" s="299"/>
      <c r="AN339" s="299"/>
      <c r="AO339" s="299"/>
      <c r="AP339" s="299"/>
      <c r="AQ339" s="299"/>
      <c r="AR339" s="299"/>
      <c r="AS339" s="299"/>
      <c r="AT339" s="299"/>
      <c r="AU339" s="299"/>
      <c r="AV339" s="299"/>
      <c r="AW339" s="299"/>
      <c r="AX339" s="299"/>
      <c r="AY339" s="299"/>
      <c r="AZ339" s="299"/>
      <c r="BA339" s="299"/>
      <c r="BB339" s="299"/>
      <c r="BC339" s="299"/>
      <c r="BD339" s="299"/>
      <c r="BE339" s="299"/>
      <c r="BF339" s="299"/>
      <c r="BG339" s="299"/>
      <c r="BH339" s="299"/>
      <c r="BI339" s="299"/>
      <c r="BJ339" s="299"/>
      <c r="BK339" s="299"/>
      <c r="BL339" s="299"/>
      <c r="BM339" s="299"/>
      <c r="BN339" s="299"/>
      <c r="BO339" s="299"/>
      <c r="BP339" s="299"/>
      <c r="BQ339" s="299"/>
      <c r="BR339" s="299"/>
      <c r="BS339" s="299"/>
      <c r="BT339" s="299"/>
      <c r="BU339" s="299"/>
      <c r="BV339" s="299"/>
      <c r="BW339" s="299"/>
      <c r="BX339" s="299"/>
      <c r="BY339" s="299"/>
      <c r="BZ339" s="299"/>
      <c r="CA339" s="299"/>
      <c r="CB339" s="299"/>
      <c r="CC339" s="299"/>
      <c r="CD339" s="299"/>
      <c r="CE339" s="299"/>
      <c r="CF339" s="299"/>
      <c r="CG339" s="299"/>
      <c r="CH339" s="299"/>
      <c r="CI339" s="299"/>
      <c r="CJ339" s="299"/>
      <c r="CK339" s="299"/>
      <c r="CL339" s="299"/>
      <c r="CM339" s="299"/>
      <c r="CN339" s="299"/>
      <c r="CO339" s="299"/>
      <c r="CP339" s="299"/>
      <c r="CQ339" s="299"/>
      <c r="CR339" s="299"/>
      <c r="CS339" s="299"/>
      <c r="CT339" s="299"/>
      <c r="CU339" s="299"/>
      <c r="CV339" s="299"/>
      <c r="CW339" s="299"/>
      <c r="CX339" s="299"/>
      <c r="CY339" s="299"/>
      <c r="CZ339" s="299"/>
      <c r="DA339" s="299"/>
      <c r="DB339" s="299"/>
      <c r="DC339" s="299"/>
      <c r="DD339" s="299"/>
      <c r="DE339" s="299"/>
      <c r="DF339" s="299"/>
      <c r="DG339" s="299"/>
      <c r="DH339" s="299"/>
      <c r="DI339" s="299"/>
      <c r="DJ339" s="299"/>
      <c r="DK339" s="299"/>
      <c r="DL339" s="299"/>
      <c r="DM339" s="299"/>
      <c r="DN339" s="299"/>
      <c r="DO339" s="299"/>
      <c r="DP339" s="299"/>
      <c r="DQ339" s="299"/>
      <c r="DR339" s="299"/>
      <c r="DS339" s="299"/>
      <c r="DT339" s="299"/>
      <c r="DU339" s="299"/>
      <c r="DV339" s="299"/>
      <c r="DW339" s="299"/>
      <c r="DX339" s="299"/>
      <c r="DY339" s="299"/>
      <c r="DZ339" s="299"/>
      <c r="EA339" s="299"/>
      <c r="EB339" s="299"/>
      <c r="EC339" s="299"/>
      <c r="ED339" s="299"/>
      <c r="EE339" s="299"/>
      <c r="EF339" s="299"/>
      <c r="EG339" s="299"/>
      <c r="EH339" s="299"/>
      <c r="EI339" s="299"/>
      <c r="EJ339" s="299"/>
      <c r="EK339" s="299"/>
      <c r="EL339" s="299"/>
      <c r="EM339" s="299"/>
      <c r="EN339" s="299"/>
    </row>
    <row r="340" spans="12:144" x14ac:dyDescent="0.25">
      <c r="L340" s="299"/>
      <c r="M340" s="299"/>
      <c r="N340" s="299"/>
      <c r="O340" s="299"/>
      <c r="P340" s="299"/>
      <c r="Q340" s="299"/>
      <c r="R340" s="299"/>
      <c r="S340" s="299"/>
      <c r="T340" s="299"/>
      <c r="U340" s="299"/>
      <c r="V340" s="299"/>
      <c r="W340" s="299"/>
      <c r="X340" s="299"/>
      <c r="Y340" s="299"/>
      <c r="Z340" s="299"/>
      <c r="AA340" s="299"/>
      <c r="AB340" s="299"/>
      <c r="AC340" s="299"/>
      <c r="AD340" s="299"/>
      <c r="AE340" s="299"/>
      <c r="AF340" s="299"/>
      <c r="AG340" s="299"/>
      <c r="AH340" s="299"/>
      <c r="AI340" s="299"/>
      <c r="AJ340" s="299"/>
      <c r="AK340" s="299"/>
      <c r="AL340" s="299"/>
      <c r="AM340" s="299"/>
      <c r="AN340" s="299"/>
      <c r="AO340" s="299"/>
      <c r="AP340" s="299"/>
      <c r="AQ340" s="299"/>
      <c r="AR340" s="299"/>
      <c r="AS340" s="299"/>
      <c r="AT340" s="299"/>
      <c r="AU340" s="299"/>
      <c r="AV340" s="299"/>
      <c r="AW340" s="299"/>
      <c r="AX340" s="299"/>
      <c r="AY340" s="299"/>
      <c r="AZ340" s="299"/>
      <c r="BA340" s="299"/>
      <c r="BB340" s="299"/>
      <c r="BC340" s="299"/>
      <c r="BD340" s="299"/>
      <c r="BE340" s="299"/>
      <c r="BF340" s="299"/>
      <c r="BG340" s="299"/>
      <c r="BH340" s="299"/>
      <c r="BI340" s="299"/>
      <c r="BJ340" s="299"/>
      <c r="BK340" s="299"/>
      <c r="BL340" s="299"/>
      <c r="BM340" s="299"/>
      <c r="BN340" s="299"/>
      <c r="BO340" s="299"/>
      <c r="BP340" s="299"/>
      <c r="BQ340" s="299"/>
      <c r="BR340" s="299"/>
      <c r="BS340" s="299"/>
      <c r="BT340" s="299"/>
      <c r="BU340" s="299"/>
      <c r="BV340" s="299"/>
      <c r="BW340" s="299"/>
      <c r="BX340" s="299"/>
      <c r="BY340" s="299"/>
      <c r="BZ340" s="299"/>
      <c r="CA340" s="299"/>
      <c r="CB340" s="299"/>
      <c r="CC340" s="299"/>
      <c r="CD340" s="299"/>
      <c r="CE340" s="299"/>
      <c r="CF340" s="299"/>
      <c r="CG340" s="299"/>
      <c r="CH340" s="299"/>
      <c r="CI340" s="299"/>
      <c r="CJ340" s="299"/>
      <c r="CK340" s="299"/>
      <c r="CL340" s="299"/>
      <c r="CM340" s="299"/>
      <c r="CN340" s="299"/>
      <c r="CO340" s="299"/>
      <c r="CP340" s="299"/>
      <c r="CQ340" s="299"/>
      <c r="CR340" s="299"/>
      <c r="CS340" s="299"/>
      <c r="CT340" s="299"/>
      <c r="CU340" s="299"/>
      <c r="CV340" s="299"/>
      <c r="CW340" s="299"/>
      <c r="CX340" s="299"/>
      <c r="CY340" s="299"/>
      <c r="CZ340" s="299"/>
      <c r="DA340" s="299"/>
      <c r="DB340" s="299"/>
      <c r="DC340" s="299"/>
      <c r="DD340" s="299"/>
      <c r="DE340" s="299"/>
      <c r="DF340" s="299"/>
      <c r="DG340" s="299"/>
      <c r="DH340" s="299"/>
      <c r="DI340" s="299"/>
      <c r="DJ340" s="299"/>
      <c r="DK340" s="299"/>
      <c r="DL340" s="299"/>
      <c r="DM340" s="299"/>
      <c r="DN340" s="299"/>
      <c r="DO340" s="299"/>
      <c r="DP340" s="299"/>
      <c r="DQ340" s="299"/>
      <c r="DR340" s="299"/>
      <c r="DS340" s="299"/>
      <c r="DT340" s="299"/>
      <c r="DU340" s="299"/>
      <c r="DV340" s="299"/>
      <c r="DW340" s="299"/>
      <c r="DX340" s="299"/>
      <c r="DY340" s="299"/>
      <c r="DZ340" s="299"/>
      <c r="EA340" s="299"/>
      <c r="EB340" s="299"/>
      <c r="EC340" s="299"/>
      <c r="ED340" s="299"/>
      <c r="EE340" s="299"/>
      <c r="EF340" s="299"/>
      <c r="EG340" s="299"/>
      <c r="EH340" s="299"/>
      <c r="EI340" s="299"/>
      <c r="EJ340" s="299"/>
      <c r="EK340" s="299"/>
      <c r="EL340" s="299"/>
      <c r="EM340" s="299"/>
      <c r="EN340" s="299"/>
    </row>
    <row r="341" spans="12:144" x14ac:dyDescent="0.25">
      <c r="L341" s="299"/>
      <c r="M341" s="299"/>
      <c r="N341" s="299"/>
      <c r="O341" s="299"/>
      <c r="P341" s="299"/>
      <c r="Q341" s="299"/>
      <c r="R341" s="299"/>
      <c r="S341" s="299"/>
      <c r="T341" s="299"/>
      <c r="U341" s="299"/>
      <c r="V341" s="299"/>
      <c r="W341" s="299"/>
      <c r="X341" s="299"/>
      <c r="Y341" s="299"/>
      <c r="Z341" s="299"/>
      <c r="AA341" s="299"/>
      <c r="AB341" s="299"/>
      <c r="AC341" s="299"/>
      <c r="AD341" s="299"/>
      <c r="AE341" s="299"/>
      <c r="AF341" s="299"/>
      <c r="AG341" s="299"/>
      <c r="AH341" s="299"/>
      <c r="AI341" s="299"/>
      <c r="AJ341" s="299"/>
      <c r="AK341" s="299"/>
      <c r="AL341" s="299"/>
      <c r="AM341" s="299"/>
      <c r="AN341" s="299"/>
      <c r="AO341" s="299"/>
      <c r="AP341" s="299"/>
      <c r="AQ341" s="299"/>
      <c r="AR341" s="299"/>
      <c r="AS341" s="299"/>
      <c r="AT341" s="299"/>
      <c r="AU341" s="299"/>
      <c r="AV341" s="299"/>
      <c r="AW341" s="299"/>
      <c r="AX341" s="299"/>
      <c r="AY341" s="299"/>
      <c r="AZ341" s="299"/>
      <c r="BA341" s="299"/>
      <c r="BB341" s="299"/>
      <c r="BC341" s="299"/>
      <c r="BD341" s="299"/>
      <c r="BE341" s="299"/>
      <c r="BF341" s="299"/>
      <c r="BG341" s="299"/>
      <c r="BH341" s="299"/>
      <c r="BI341" s="299"/>
      <c r="BJ341" s="299"/>
      <c r="BK341" s="299"/>
      <c r="BL341" s="299"/>
      <c r="BM341" s="299"/>
      <c r="BN341" s="299"/>
      <c r="BO341" s="299"/>
      <c r="BP341" s="299"/>
      <c r="BQ341" s="299"/>
      <c r="BR341" s="299"/>
      <c r="BS341" s="299"/>
      <c r="BT341" s="299"/>
      <c r="BU341" s="299"/>
      <c r="BV341" s="299"/>
      <c r="BW341" s="299"/>
      <c r="BX341" s="299"/>
      <c r="BY341" s="299"/>
      <c r="BZ341" s="299"/>
      <c r="CA341" s="299"/>
      <c r="CB341" s="299"/>
      <c r="CC341" s="299"/>
      <c r="CD341" s="299"/>
      <c r="CE341" s="299"/>
      <c r="CF341" s="299"/>
      <c r="CG341" s="299"/>
      <c r="CH341" s="299"/>
      <c r="CI341" s="299"/>
      <c r="CJ341" s="299"/>
      <c r="CK341" s="299"/>
      <c r="CL341" s="299"/>
      <c r="CM341" s="299"/>
      <c r="CN341" s="299"/>
      <c r="CO341" s="299"/>
      <c r="CP341" s="299"/>
      <c r="CQ341" s="299"/>
      <c r="CR341" s="299"/>
      <c r="CS341" s="299"/>
      <c r="CT341" s="299"/>
      <c r="CU341" s="299"/>
      <c r="CV341" s="299"/>
      <c r="CW341" s="299"/>
      <c r="CX341" s="299"/>
      <c r="CY341" s="299"/>
      <c r="CZ341" s="299"/>
      <c r="DA341" s="299"/>
      <c r="DB341" s="299"/>
      <c r="DC341" s="299"/>
      <c r="DD341" s="299"/>
      <c r="DE341" s="299"/>
      <c r="DF341" s="299"/>
      <c r="DG341" s="299"/>
      <c r="DH341" s="299"/>
      <c r="DI341" s="299"/>
      <c r="DJ341" s="299"/>
      <c r="DK341" s="299"/>
      <c r="DL341" s="299"/>
      <c r="DM341" s="299"/>
      <c r="DN341" s="299"/>
      <c r="DO341" s="299"/>
      <c r="DP341" s="299"/>
      <c r="DQ341" s="299"/>
      <c r="DR341" s="299"/>
      <c r="DS341" s="299"/>
      <c r="DT341" s="299"/>
      <c r="DU341" s="299"/>
      <c r="DV341" s="299"/>
      <c r="DW341" s="299"/>
      <c r="DX341" s="299"/>
      <c r="DY341" s="299"/>
      <c r="DZ341" s="299"/>
      <c r="EA341" s="299"/>
      <c r="EB341" s="299"/>
      <c r="EC341" s="299"/>
      <c r="ED341" s="299"/>
      <c r="EE341" s="299"/>
      <c r="EF341" s="299"/>
      <c r="EG341" s="299"/>
      <c r="EH341" s="299"/>
      <c r="EI341" s="299"/>
      <c r="EJ341" s="299"/>
      <c r="EK341" s="299"/>
      <c r="EL341" s="299"/>
      <c r="EM341" s="299"/>
      <c r="EN341" s="299"/>
    </row>
    <row r="342" spans="12:144" x14ac:dyDescent="0.25">
      <c r="L342" s="299"/>
      <c r="M342" s="299"/>
      <c r="N342" s="299"/>
      <c r="O342" s="299"/>
      <c r="P342" s="299"/>
      <c r="Q342" s="299"/>
      <c r="R342" s="299"/>
      <c r="S342" s="299"/>
      <c r="T342" s="299"/>
      <c r="U342" s="299"/>
      <c r="V342" s="299"/>
      <c r="W342" s="299"/>
      <c r="X342" s="299"/>
      <c r="Y342" s="299"/>
      <c r="Z342" s="299"/>
      <c r="AA342" s="299"/>
      <c r="AB342" s="299"/>
      <c r="AC342" s="299"/>
      <c r="AD342" s="299"/>
      <c r="AE342" s="299"/>
      <c r="AF342" s="299"/>
      <c r="AG342" s="299"/>
      <c r="AH342" s="299"/>
      <c r="AI342" s="299"/>
      <c r="AJ342" s="299"/>
      <c r="AK342" s="299"/>
      <c r="AL342" s="299"/>
      <c r="AM342" s="299"/>
      <c r="AN342" s="299"/>
      <c r="AO342" s="299"/>
      <c r="AP342" s="299"/>
      <c r="AQ342" s="299"/>
      <c r="AR342" s="299"/>
      <c r="AS342" s="299"/>
      <c r="AT342" s="299"/>
      <c r="AU342" s="299"/>
      <c r="AV342" s="299"/>
      <c r="AW342" s="299"/>
      <c r="AX342" s="299"/>
      <c r="AY342" s="299"/>
      <c r="AZ342" s="299"/>
      <c r="BA342" s="299"/>
      <c r="BB342" s="299"/>
      <c r="BC342" s="299"/>
      <c r="BD342" s="299"/>
      <c r="BE342" s="299"/>
      <c r="BF342" s="299"/>
      <c r="BG342" s="299"/>
      <c r="BH342" s="299"/>
      <c r="BI342" s="299"/>
      <c r="BJ342" s="299"/>
      <c r="BK342" s="299"/>
      <c r="BL342" s="299"/>
      <c r="BM342" s="299"/>
      <c r="BN342" s="299"/>
      <c r="BO342" s="299"/>
      <c r="BP342" s="299"/>
      <c r="BQ342" s="299"/>
      <c r="BR342" s="299"/>
      <c r="BS342" s="299"/>
      <c r="BT342" s="299"/>
      <c r="BU342" s="299"/>
      <c r="BV342" s="299"/>
      <c r="BW342" s="299"/>
      <c r="BX342" s="299"/>
      <c r="BY342" s="299"/>
      <c r="BZ342" s="299"/>
      <c r="CA342" s="299"/>
      <c r="CB342" s="299"/>
      <c r="CC342" s="299"/>
      <c r="CD342" s="299"/>
      <c r="CE342" s="299"/>
      <c r="CF342" s="299"/>
      <c r="CG342" s="299"/>
      <c r="CH342" s="299"/>
      <c r="CI342" s="299"/>
      <c r="CJ342" s="299"/>
      <c r="CK342" s="299"/>
      <c r="CL342" s="299"/>
      <c r="CM342" s="299"/>
      <c r="CN342" s="299"/>
      <c r="CO342" s="299"/>
      <c r="CP342" s="299"/>
      <c r="CQ342" s="299"/>
      <c r="CR342" s="299"/>
      <c r="CS342" s="299"/>
      <c r="CT342" s="299"/>
      <c r="CU342" s="299"/>
      <c r="CV342" s="299"/>
      <c r="CW342" s="299"/>
      <c r="CX342" s="299"/>
      <c r="CY342" s="299"/>
      <c r="CZ342" s="299"/>
      <c r="DA342" s="299"/>
      <c r="DB342" s="299"/>
      <c r="DC342" s="299"/>
      <c r="DD342" s="299"/>
      <c r="DE342" s="299"/>
      <c r="DF342" s="299"/>
      <c r="DG342" s="299"/>
      <c r="DH342" s="299"/>
      <c r="DI342" s="299"/>
      <c r="DJ342" s="299"/>
      <c r="DK342" s="299"/>
      <c r="DL342" s="299"/>
      <c r="DM342" s="299"/>
      <c r="DN342" s="299"/>
      <c r="DO342" s="299"/>
      <c r="DP342" s="299"/>
      <c r="DQ342" s="299"/>
      <c r="DR342" s="299"/>
      <c r="DS342" s="299"/>
      <c r="DT342" s="299"/>
      <c r="DU342" s="299"/>
      <c r="DV342" s="299"/>
      <c r="DW342" s="299"/>
      <c r="DX342" s="299"/>
      <c r="DY342" s="299"/>
      <c r="DZ342" s="299"/>
      <c r="EA342" s="299"/>
      <c r="EB342" s="299"/>
      <c r="EC342" s="299"/>
      <c r="ED342" s="299"/>
      <c r="EE342" s="299"/>
      <c r="EF342" s="299"/>
      <c r="EG342" s="299"/>
      <c r="EH342" s="299"/>
      <c r="EI342" s="299"/>
      <c r="EJ342" s="299"/>
      <c r="EK342" s="299"/>
      <c r="EL342" s="299"/>
      <c r="EM342" s="299"/>
      <c r="EN342" s="299"/>
    </row>
    <row r="343" spans="12:144" x14ac:dyDescent="0.25">
      <c r="L343" s="299"/>
      <c r="M343" s="299"/>
      <c r="N343" s="299"/>
      <c r="O343" s="299"/>
      <c r="P343" s="299"/>
      <c r="Q343" s="299"/>
      <c r="R343" s="299"/>
      <c r="S343" s="299"/>
      <c r="T343" s="299"/>
      <c r="U343" s="299"/>
      <c r="V343" s="299"/>
      <c r="W343" s="299"/>
      <c r="X343" s="299"/>
      <c r="Y343" s="299"/>
      <c r="Z343" s="299"/>
      <c r="AA343" s="299"/>
      <c r="AB343" s="299"/>
      <c r="AC343" s="299"/>
      <c r="AD343" s="299"/>
      <c r="AE343" s="299"/>
      <c r="AF343" s="299"/>
      <c r="AG343" s="299"/>
      <c r="AH343" s="299"/>
      <c r="AI343" s="299"/>
      <c r="AJ343" s="299"/>
      <c r="AK343" s="299"/>
      <c r="AL343" s="299"/>
      <c r="AM343" s="299"/>
      <c r="AN343" s="299"/>
      <c r="AO343" s="299"/>
      <c r="AP343" s="299"/>
      <c r="AQ343" s="299"/>
      <c r="AR343" s="299"/>
      <c r="AS343" s="299"/>
      <c r="AT343" s="299"/>
      <c r="AU343" s="299"/>
      <c r="AV343" s="299"/>
      <c r="AW343" s="299"/>
      <c r="AX343" s="299"/>
      <c r="AY343" s="299"/>
      <c r="AZ343" s="299"/>
      <c r="BA343" s="299"/>
      <c r="BB343" s="299"/>
      <c r="BC343" s="299"/>
      <c r="BD343" s="299"/>
      <c r="BE343" s="299"/>
      <c r="BF343" s="299"/>
      <c r="BG343" s="299"/>
      <c r="BH343" s="299"/>
      <c r="BI343" s="299"/>
      <c r="BJ343" s="299"/>
      <c r="BK343" s="299"/>
      <c r="BL343" s="299"/>
      <c r="BM343" s="299"/>
      <c r="BN343" s="299"/>
      <c r="BO343" s="299"/>
      <c r="BP343" s="299"/>
      <c r="BQ343" s="299"/>
      <c r="BR343" s="299"/>
      <c r="BS343" s="299"/>
      <c r="BT343" s="299"/>
      <c r="BU343" s="299"/>
      <c r="BV343" s="299"/>
      <c r="BW343" s="299"/>
      <c r="BX343" s="299"/>
      <c r="BY343" s="299"/>
      <c r="BZ343" s="299"/>
      <c r="CA343" s="299"/>
      <c r="CB343" s="299"/>
      <c r="CC343" s="299"/>
      <c r="CD343" s="299"/>
      <c r="CE343" s="299"/>
      <c r="CF343" s="299"/>
      <c r="CG343" s="299"/>
      <c r="CH343" s="299"/>
      <c r="CI343" s="299"/>
      <c r="CJ343" s="299"/>
      <c r="CK343" s="299"/>
      <c r="CL343" s="299"/>
      <c r="CM343" s="299"/>
      <c r="CN343" s="299"/>
      <c r="CO343" s="299"/>
      <c r="CP343" s="299"/>
      <c r="CQ343" s="299"/>
      <c r="CR343" s="299"/>
      <c r="CS343" s="299"/>
      <c r="CT343" s="299"/>
      <c r="CU343" s="299"/>
      <c r="CV343" s="299"/>
      <c r="CW343" s="299"/>
      <c r="CX343" s="299"/>
      <c r="CY343" s="299"/>
      <c r="CZ343" s="299"/>
      <c r="DA343" s="299"/>
      <c r="DB343" s="299"/>
      <c r="DC343" s="299"/>
      <c r="DD343" s="299"/>
      <c r="DE343" s="299"/>
      <c r="DF343" s="299"/>
      <c r="DG343" s="299"/>
      <c r="DH343" s="299"/>
      <c r="DI343" s="299"/>
      <c r="DJ343" s="299"/>
      <c r="DK343" s="299"/>
      <c r="DL343" s="299"/>
      <c r="DM343" s="299"/>
      <c r="DN343" s="299"/>
      <c r="DO343" s="299"/>
      <c r="DP343" s="299"/>
      <c r="DQ343" s="299"/>
      <c r="DR343" s="299"/>
      <c r="DS343" s="299"/>
      <c r="DT343" s="299"/>
      <c r="DU343" s="299"/>
      <c r="DV343" s="299"/>
      <c r="DW343" s="299"/>
      <c r="DX343" s="299"/>
      <c r="DY343" s="299"/>
      <c r="DZ343" s="299"/>
      <c r="EA343" s="299"/>
      <c r="EB343" s="299"/>
      <c r="EC343" s="299"/>
      <c r="ED343" s="299"/>
      <c r="EE343" s="299"/>
      <c r="EF343" s="299"/>
      <c r="EG343" s="299"/>
      <c r="EH343" s="299"/>
      <c r="EI343" s="299"/>
      <c r="EJ343" s="299"/>
      <c r="EK343" s="299"/>
      <c r="EL343" s="299"/>
      <c r="EM343" s="299"/>
      <c r="EN343" s="299"/>
    </row>
    <row r="344" spans="12:144" x14ac:dyDescent="0.25">
      <c r="L344" s="299"/>
      <c r="M344" s="299"/>
      <c r="N344" s="299"/>
      <c r="O344" s="299"/>
      <c r="P344" s="299"/>
      <c r="Q344" s="299"/>
      <c r="R344" s="299"/>
      <c r="S344" s="299"/>
      <c r="T344" s="299"/>
      <c r="U344" s="299"/>
      <c r="V344" s="299"/>
      <c r="W344" s="299"/>
      <c r="X344" s="299"/>
      <c r="Y344" s="299"/>
      <c r="Z344" s="299"/>
      <c r="AA344" s="299"/>
      <c r="AB344" s="299"/>
      <c r="AC344" s="299"/>
      <c r="AD344" s="299"/>
      <c r="AE344" s="299"/>
      <c r="AF344" s="299"/>
      <c r="AG344" s="299"/>
      <c r="AH344" s="299"/>
      <c r="AI344" s="299"/>
      <c r="AJ344" s="299"/>
      <c r="AK344" s="299"/>
      <c r="AL344" s="299"/>
      <c r="AM344" s="299"/>
      <c r="AN344" s="299"/>
      <c r="AO344" s="299"/>
      <c r="AP344" s="299"/>
      <c r="AQ344" s="299"/>
      <c r="AR344" s="299"/>
      <c r="AS344" s="299"/>
      <c r="AT344" s="299"/>
      <c r="AU344" s="299"/>
      <c r="AV344" s="299"/>
      <c r="AW344" s="299"/>
      <c r="AX344" s="299"/>
      <c r="AY344" s="299"/>
      <c r="AZ344" s="299"/>
      <c r="BA344" s="299"/>
      <c r="BB344" s="299"/>
      <c r="BC344" s="299"/>
      <c r="BD344" s="299"/>
      <c r="BE344" s="299"/>
      <c r="BF344" s="299"/>
      <c r="BG344" s="299"/>
      <c r="BH344" s="299"/>
      <c r="BI344" s="299"/>
      <c r="BJ344" s="299"/>
      <c r="BK344" s="299"/>
      <c r="BL344" s="299"/>
      <c r="BM344" s="299"/>
      <c r="BN344" s="299"/>
      <c r="BO344" s="299"/>
      <c r="BP344" s="299"/>
      <c r="BQ344" s="299"/>
      <c r="BR344" s="299"/>
      <c r="BS344" s="299"/>
      <c r="BT344" s="299"/>
      <c r="BU344" s="299"/>
      <c r="BV344" s="299"/>
      <c r="BW344" s="299"/>
      <c r="BX344" s="299"/>
      <c r="BY344" s="299"/>
      <c r="BZ344" s="299"/>
      <c r="CA344" s="299"/>
      <c r="CB344" s="299"/>
      <c r="CC344" s="299"/>
      <c r="CD344" s="299"/>
      <c r="CE344" s="299"/>
      <c r="CF344" s="299"/>
      <c r="CG344" s="299"/>
      <c r="CH344" s="299"/>
      <c r="CI344" s="299"/>
      <c r="CJ344" s="299"/>
      <c r="CK344" s="299"/>
      <c r="CL344" s="299"/>
      <c r="CM344" s="299"/>
      <c r="CN344" s="299"/>
      <c r="CO344" s="299"/>
      <c r="CP344" s="299"/>
      <c r="CQ344" s="299"/>
      <c r="CR344" s="299"/>
      <c r="CS344" s="299"/>
      <c r="CT344" s="299"/>
      <c r="CU344" s="299"/>
      <c r="CV344" s="299"/>
      <c r="CW344" s="299"/>
      <c r="CX344" s="299"/>
      <c r="CY344" s="299"/>
      <c r="CZ344" s="299"/>
      <c r="DA344" s="299"/>
      <c r="DB344" s="299"/>
      <c r="DC344" s="299"/>
      <c r="DD344" s="299"/>
      <c r="DE344" s="299"/>
      <c r="DF344" s="299"/>
      <c r="DG344" s="299"/>
      <c r="DH344" s="299"/>
      <c r="DI344" s="299"/>
      <c r="DJ344" s="299"/>
      <c r="DK344" s="299"/>
      <c r="DL344" s="299"/>
      <c r="DM344" s="299"/>
      <c r="DN344" s="299"/>
      <c r="DO344" s="299"/>
      <c r="DP344" s="299"/>
      <c r="DQ344" s="299"/>
      <c r="DR344" s="299"/>
      <c r="DS344" s="299"/>
      <c r="DT344" s="299"/>
      <c r="DU344" s="299"/>
      <c r="DV344" s="299"/>
      <c r="DW344" s="299"/>
      <c r="DX344" s="299"/>
      <c r="DY344" s="299"/>
      <c r="DZ344" s="299"/>
      <c r="EA344" s="299"/>
      <c r="EB344" s="299"/>
      <c r="EC344" s="299"/>
      <c r="ED344" s="299"/>
      <c r="EE344" s="299"/>
      <c r="EF344" s="299"/>
      <c r="EG344" s="299"/>
      <c r="EH344" s="299"/>
      <c r="EI344" s="299"/>
      <c r="EJ344" s="299"/>
      <c r="EK344" s="299"/>
      <c r="EL344" s="299"/>
      <c r="EM344" s="299"/>
      <c r="EN344" s="299"/>
    </row>
    <row r="345" spans="12:144" x14ac:dyDescent="0.25">
      <c r="L345" s="299"/>
      <c r="M345" s="299"/>
      <c r="N345" s="299"/>
      <c r="O345" s="299"/>
      <c r="P345" s="299"/>
      <c r="Q345" s="299"/>
      <c r="R345" s="299"/>
      <c r="S345" s="299"/>
      <c r="T345" s="299"/>
      <c r="U345" s="299"/>
      <c r="V345" s="299"/>
      <c r="W345" s="299"/>
      <c r="X345" s="299"/>
      <c r="Y345" s="299"/>
      <c r="Z345" s="299"/>
      <c r="AA345" s="299"/>
      <c r="AB345" s="299"/>
      <c r="AC345" s="299"/>
      <c r="AD345" s="299"/>
      <c r="AE345" s="299"/>
      <c r="AF345" s="299"/>
      <c r="AG345" s="299"/>
      <c r="AH345" s="299"/>
      <c r="AI345" s="299"/>
      <c r="AJ345" s="299"/>
      <c r="AK345" s="299"/>
      <c r="AL345" s="299"/>
      <c r="AM345" s="299"/>
      <c r="AN345" s="299"/>
      <c r="AO345" s="299"/>
      <c r="AP345" s="299"/>
      <c r="AQ345" s="299"/>
      <c r="AR345" s="299"/>
      <c r="AS345" s="299"/>
      <c r="AT345" s="299"/>
      <c r="AU345" s="299"/>
      <c r="AV345" s="299"/>
      <c r="AW345" s="299"/>
      <c r="AX345" s="299"/>
      <c r="AY345" s="299"/>
      <c r="AZ345" s="299"/>
      <c r="BA345" s="299"/>
      <c r="BB345" s="299"/>
      <c r="BC345" s="299"/>
      <c r="BD345" s="299"/>
      <c r="BE345" s="299"/>
      <c r="BF345" s="299"/>
      <c r="BG345" s="299"/>
      <c r="BH345" s="299"/>
      <c r="BI345" s="299"/>
      <c r="BJ345" s="299"/>
      <c r="BK345" s="299"/>
      <c r="BL345" s="299"/>
      <c r="BM345" s="299"/>
      <c r="BN345" s="299"/>
      <c r="BO345" s="299"/>
      <c r="BP345" s="299"/>
      <c r="BQ345" s="299"/>
      <c r="BR345" s="299"/>
      <c r="BS345" s="299"/>
      <c r="BT345" s="299"/>
      <c r="BU345" s="299"/>
      <c r="BV345" s="299"/>
      <c r="BW345" s="299"/>
      <c r="BX345" s="299"/>
      <c r="BY345" s="299"/>
      <c r="BZ345" s="299"/>
      <c r="CA345" s="299"/>
      <c r="CB345" s="299"/>
      <c r="CC345" s="299"/>
      <c r="CD345" s="299"/>
      <c r="CE345" s="299"/>
      <c r="CF345" s="299"/>
      <c r="CG345" s="299"/>
      <c r="CH345" s="299"/>
      <c r="CI345" s="299"/>
      <c r="CJ345" s="299"/>
      <c r="CK345" s="299"/>
      <c r="CL345" s="299"/>
      <c r="CM345" s="299"/>
      <c r="CN345" s="299"/>
      <c r="CO345" s="299"/>
      <c r="CP345" s="299"/>
      <c r="CQ345" s="299"/>
      <c r="CR345" s="299"/>
      <c r="CS345" s="299"/>
      <c r="CT345" s="299"/>
      <c r="CU345" s="299"/>
      <c r="CV345" s="299"/>
      <c r="CW345" s="299"/>
      <c r="CX345" s="299"/>
      <c r="CY345" s="299"/>
      <c r="CZ345" s="299"/>
      <c r="DA345" s="299"/>
      <c r="DB345" s="299"/>
      <c r="DC345" s="299"/>
      <c r="DD345" s="299"/>
      <c r="DE345" s="299"/>
      <c r="DF345" s="299"/>
      <c r="DG345" s="299"/>
      <c r="DH345" s="299"/>
      <c r="DI345" s="299"/>
      <c r="DJ345" s="299"/>
      <c r="DK345" s="299"/>
      <c r="DL345" s="299"/>
      <c r="DM345" s="299"/>
      <c r="DN345" s="299"/>
      <c r="DO345" s="299"/>
      <c r="DP345" s="299"/>
      <c r="DQ345" s="299"/>
      <c r="DR345" s="299"/>
      <c r="DS345" s="299"/>
      <c r="DT345" s="299"/>
      <c r="DU345" s="299"/>
      <c r="DV345" s="299"/>
      <c r="DW345" s="299"/>
      <c r="DX345" s="299"/>
      <c r="DY345" s="299"/>
      <c r="DZ345" s="299"/>
      <c r="EA345" s="299"/>
      <c r="EB345" s="299"/>
      <c r="EC345" s="299"/>
      <c r="ED345" s="299"/>
      <c r="EE345" s="299"/>
      <c r="EF345" s="299"/>
      <c r="EG345" s="299"/>
      <c r="EH345" s="299"/>
      <c r="EI345" s="299"/>
      <c r="EJ345" s="299"/>
      <c r="EK345" s="299"/>
      <c r="EL345" s="299"/>
      <c r="EM345" s="299"/>
      <c r="EN345" s="299"/>
    </row>
    <row r="346" spans="12:144" x14ac:dyDescent="0.25">
      <c r="L346" s="299"/>
      <c r="M346" s="299"/>
      <c r="N346" s="299"/>
      <c r="O346" s="299"/>
      <c r="P346" s="299"/>
      <c r="Q346" s="299"/>
      <c r="R346" s="299"/>
      <c r="S346" s="299"/>
      <c r="T346" s="299"/>
      <c r="U346" s="299"/>
      <c r="V346" s="299"/>
      <c r="W346" s="299"/>
      <c r="X346" s="299"/>
      <c r="Y346" s="299"/>
      <c r="Z346" s="299"/>
      <c r="AA346" s="299"/>
      <c r="AB346" s="299"/>
      <c r="AC346" s="299"/>
      <c r="AD346" s="299"/>
      <c r="AE346" s="299"/>
      <c r="AF346" s="299"/>
      <c r="AG346" s="299"/>
      <c r="AH346" s="299"/>
      <c r="AI346" s="299"/>
      <c r="AJ346" s="299"/>
      <c r="AK346" s="299"/>
      <c r="AL346" s="299"/>
      <c r="AM346" s="299"/>
      <c r="AN346" s="299"/>
      <c r="AO346" s="299"/>
      <c r="AP346" s="299"/>
      <c r="AQ346" s="299"/>
      <c r="AR346" s="299"/>
      <c r="AS346" s="299"/>
      <c r="AT346" s="299"/>
      <c r="AU346" s="299"/>
      <c r="AV346" s="299"/>
      <c r="AW346" s="299"/>
      <c r="AX346" s="299"/>
      <c r="AY346" s="299"/>
      <c r="AZ346" s="299"/>
      <c r="BA346" s="299"/>
      <c r="BB346" s="299"/>
      <c r="BC346" s="299"/>
      <c r="BD346" s="299"/>
      <c r="BE346" s="299"/>
      <c r="BF346" s="299"/>
      <c r="BG346" s="299"/>
      <c r="BH346" s="299"/>
      <c r="BI346" s="299"/>
      <c r="BJ346" s="299"/>
      <c r="BK346" s="299"/>
      <c r="BL346" s="299"/>
      <c r="BM346" s="299"/>
      <c r="BN346" s="299"/>
      <c r="BO346" s="299"/>
      <c r="BP346" s="299"/>
      <c r="BQ346" s="299"/>
      <c r="BR346" s="299"/>
      <c r="BS346" s="299"/>
      <c r="BT346" s="299"/>
      <c r="BU346" s="299"/>
      <c r="BV346" s="299"/>
      <c r="BW346" s="299"/>
      <c r="BX346" s="299"/>
      <c r="BY346" s="299"/>
      <c r="BZ346" s="299"/>
      <c r="CA346" s="299"/>
      <c r="CB346" s="299"/>
      <c r="CC346" s="299"/>
      <c r="CD346" s="299"/>
      <c r="CE346" s="299"/>
      <c r="CF346" s="299"/>
      <c r="CG346" s="299"/>
      <c r="CH346" s="299"/>
      <c r="CI346" s="299"/>
      <c r="CJ346" s="299"/>
      <c r="CK346" s="299"/>
      <c r="CL346" s="299"/>
      <c r="CM346" s="299"/>
      <c r="CN346" s="299"/>
      <c r="CO346" s="299"/>
      <c r="CP346" s="299"/>
      <c r="CQ346" s="299"/>
      <c r="CR346" s="299"/>
      <c r="CS346" s="299"/>
      <c r="CT346" s="299"/>
      <c r="CU346" s="299"/>
      <c r="CV346" s="299"/>
      <c r="CW346" s="299"/>
      <c r="CX346" s="299"/>
      <c r="CY346" s="299"/>
      <c r="CZ346" s="299"/>
      <c r="DA346" s="299"/>
      <c r="DB346" s="299"/>
      <c r="DC346" s="299"/>
      <c r="DD346" s="299"/>
      <c r="DE346" s="299"/>
      <c r="DF346" s="299"/>
      <c r="DG346" s="299"/>
      <c r="DH346" s="299"/>
      <c r="DI346" s="299"/>
      <c r="DJ346" s="299"/>
      <c r="DK346" s="299"/>
      <c r="DL346" s="299"/>
      <c r="DM346" s="299"/>
      <c r="DN346" s="299"/>
      <c r="DO346" s="299"/>
      <c r="DP346" s="299"/>
      <c r="DQ346" s="299"/>
      <c r="DR346" s="299"/>
      <c r="DS346" s="299"/>
      <c r="DT346" s="299"/>
      <c r="DU346" s="299"/>
      <c r="DV346" s="299"/>
      <c r="DW346" s="299"/>
      <c r="DX346" s="299"/>
      <c r="DY346" s="299"/>
      <c r="DZ346" s="299"/>
      <c r="EA346" s="299"/>
      <c r="EB346" s="299"/>
      <c r="EC346" s="299"/>
      <c r="ED346" s="299"/>
      <c r="EE346" s="299"/>
      <c r="EF346" s="299"/>
      <c r="EG346" s="299"/>
      <c r="EH346" s="299"/>
      <c r="EI346" s="299"/>
      <c r="EJ346" s="299"/>
      <c r="EK346" s="299"/>
      <c r="EL346" s="299"/>
      <c r="EM346" s="299"/>
      <c r="EN346" s="299"/>
    </row>
    <row r="347" spans="12:144" x14ac:dyDescent="0.25">
      <c r="L347" s="299"/>
      <c r="M347" s="299"/>
      <c r="N347" s="299"/>
      <c r="O347" s="299"/>
      <c r="P347" s="299"/>
      <c r="Q347" s="299"/>
      <c r="R347" s="299"/>
      <c r="S347" s="299"/>
      <c r="T347" s="299"/>
      <c r="U347" s="299"/>
      <c r="V347" s="299"/>
      <c r="W347" s="299"/>
      <c r="X347" s="299"/>
      <c r="Y347" s="299"/>
      <c r="Z347" s="299"/>
      <c r="AA347" s="299"/>
      <c r="AB347" s="299"/>
      <c r="AC347" s="299"/>
      <c r="AD347" s="299"/>
      <c r="AE347" s="299"/>
      <c r="AF347" s="299"/>
      <c r="AG347" s="299"/>
      <c r="AH347" s="299"/>
      <c r="AI347" s="299"/>
      <c r="AJ347" s="299"/>
      <c r="AK347" s="299"/>
      <c r="AL347" s="299"/>
      <c r="AM347" s="299"/>
      <c r="AN347" s="299"/>
      <c r="AO347" s="299"/>
      <c r="AP347" s="299"/>
      <c r="AQ347" s="299"/>
      <c r="AR347" s="299"/>
      <c r="AS347" s="299"/>
      <c r="AT347" s="299"/>
      <c r="AU347" s="299"/>
      <c r="AV347" s="299"/>
      <c r="AW347" s="299"/>
      <c r="AX347" s="299"/>
      <c r="AY347" s="299"/>
      <c r="AZ347" s="299"/>
      <c r="BA347" s="299"/>
      <c r="BB347" s="299"/>
      <c r="BC347" s="299"/>
      <c r="BD347" s="299"/>
      <c r="BE347" s="299"/>
      <c r="BF347" s="299"/>
      <c r="BG347" s="299"/>
      <c r="BH347" s="299"/>
      <c r="BI347" s="299"/>
      <c r="BJ347" s="299"/>
      <c r="BK347" s="299"/>
      <c r="BL347" s="299"/>
      <c r="BM347" s="299"/>
      <c r="BN347" s="299"/>
      <c r="BO347" s="299"/>
      <c r="BP347" s="299"/>
      <c r="BQ347" s="299"/>
      <c r="BR347" s="299"/>
      <c r="BS347" s="299"/>
      <c r="BT347" s="299"/>
      <c r="BU347" s="299"/>
      <c r="BV347" s="299"/>
      <c r="BW347" s="299"/>
      <c r="BX347" s="299"/>
      <c r="BY347" s="299"/>
      <c r="BZ347" s="299"/>
      <c r="CA347" s="299"/>
      <c r="CB347" s="299"/>
      <c r="CC347" s="299"/>
      <c r="CD347" s="299"/>
      <c r="CE347" s="299"/>
      <c r="CF347" s="299"/>
      <c r="CG347" s="299"/>
      <c r="CH347" s="299"/>
      <c r="CI347" s="299"/>
      <c r="CJ347" s="299"/>
      <c r="CK347" s="299"/>
      <c r="CL347" s="299"/>
      <c r="CM347" s="299"/>
      <c r="CN347" s="299"/>
      <c r="CO347" s="299"/>
      <c r="CP347" s="299"/>
      <c r="CQ347" s="299"/>
      <c r="CR347" s="299"/>
      <c r="CS347" s="299"/>
      <c r="CT347" s="299"/>
      <c r="CU347" s="299"/>
      <c r="CV347" s="299"/>
      <c r="CW347" s="299"/>
      <c r="CX347" s="299"/>
      <c r="CY347" s="299"/>
      <c r="CZ347" s="299"/>
      <c r="DA347" s="299"/>
      <c r="DB347" s="299"/>
      <c r="DC347" s="299"/>
      <c r="DD347" s="299"/>
      <c r="DE347" s="299"/>
      <c r="DF347" s="299"/>
      <c r="DG347" s="299"/>
      <c r="DH347" s="299"/>
      <c r="DI347" s="299"/>
      <c r="DJ347" s="299"/>
      <c r="DK347" s="299"/>
      <c r="DL347" s="299"/>
      <c r="DM347" s="299"/>
      <c r="DN347" s="299"/>
      <c r="DO347" s="299"/>
      <c r="DP347" s="299"/>
      <c r="DQ347" s="299"/>
      <c r="DR347" s="299"/>
      <c r="DS347" s="299"/>
      <c r="DT347" s="299"/>
      <c r="DU347" s="299"/>
      <c r="DV347" s="299"/>
      <c r="DW347" s="299"/>
      <c r="DX347" s="299"/>
      <c r="DY347" s="299"/>
      <c r="DZ347" s="299"/>
      <c r="EA347" s="299"/>
      <c r="EB347" s="299"/>
      <c r="EC347" s="299"/>
      <c r="ED347" s="299"/>
      <c r="EE347" s="299"/>
      <c r="EF347" s="299"/>
      <c r="EG347" s="299"/>
      <c r="EH347" s="299"/>
      <c r="EI347" s="299"/>
      <c r="EJ347" s="299"/>
      <c r="EK347" s="299"/>
      <c r="EL347" s="299"/>
      <c r="EM347" s="299"/>
      <c r="EN347" s="299"/>
    </row>
    <row r="348" spans="12:144" x14ac:dyDescent="0.25">
      <c r="L348" s="299"/>
      <c r="M348" s="299"/>
      <c r="N348" s="299"/>
      <c r="O348" s="299"/>
      <c r="P348" s="299"/>
      <c r="Q348" s="299"/>
      <c r="R348" s="299"/>
      <c r="S348" s="299"/>
      <c r="T348" s="299"/>
      <c r="U348" s="299"/>
      <c r="V348" s="299"/>
      <c r="W348" s="299"/>
      <c r="X348" s="299"/>
      <c r="Y348" s="299"/>
      <c r="Z348" s="299"/>
      <c r="AA348" s="299"/>
      <c r="AB348" s="299"/>
      <c r="AC348" s="299"/>
      <c r="AD348" s="299"/>
      <c r="AE348" s="299"/>
      <c r="AF348" s="299"/>
      <c r="AG348" s="299"/>
      <c r="AH348" s="299"/>
      <c r="AI348" s="299"/>
      <c r="AJ348" s="299"/>
      <c r="AK348" s="299"/>
      <c r="AL348" s="299"/>
      <c r="AM348" s="299"/>
      <c r="AN348" s="299"/>
      <c r="AO348" s="299"/>
      <c r="AP348" s="299"/>
      <c r="AQ348" s="299"/>
      <c r="AR348" s="299"/>
      <c r="AS348" s="299"/>
      <c r="AT348" s="299"/>
      <c r="AU348" s="299"/>
      <c r="AV348" s="299"/>
      <c r="AW348" s="299"/>
      <c r="AX348" s="299"/>
      <c r="AY348" s="299"/>
      <c r="AZ348" s="299"/>
      <c r="BA348" s="299"/>
      <c r="BB348" s="299"/>
      <c r="BC348" s="299"/>
      <c r="BD348" s="299"/>
      <c r="BE348" s="299"/>
      <c r="BF348" s="299"/>
      <c r="BG348" s="299"/>
      <c r="BH348" s="299"/>
      <c r="BI348" s="299"/>
      <c r="BJ348" s="299"/>
      <c r="BK348" s="299"/>
      <c r="BL348" s="299"/>
      <c r="BM348" s="299"/>
      <c r="BN348" s="299"/>
      <c r="BO348" s="299"/>
      <c r="BP348" s="299"/>
      <c r="BQ348" s="299"/>
      <c r="BR348" s="299"/>
      <c r="BS348" s="299"/>
      <c r="BT348" s="299"/>
      <c r="BU348" s="299"/>
      <c r="BV348" s="299"/>
      <c r="BW348" s="299"/>
      <c r="BX348" s="299"/>
      <c r="BY348" s="299"/>
      <c r="BZ348" s="299"/>
      <c r="CA348" s="299"/>
      <c r="CB348" s="299"/>
      <c r="CC348" s="299"/>
      <c r="CD348" s="299"/>
      <c r="CE348" s="299"/>
      <c r="CF348" s="299"/>
      <c r="CG348" s="299"/>
      <c r="CH348" s="299"/>
      <c r="CI348" s="299"/>
      <c r="CJ348" s="299"/>
      <c r="CK348" s="299"/>
      <c r="CL348" s="299"/>
      <c r="CM348" s="299"/>
      <c r="CN348" s="299"/>
      <c r="CO348" s="299"/>
      <c r="CP348" s="299"/>
      <c r="CQ348" s="299"/>
      <c r="CR348" s="299"/>
      <c r="CS348" s="299"/>
      <c r="CT348" s="299"/>
      <c r="CU348" s="299"/>
      <c r="CV348" s="299"/>
      <c r="CW348" s="299"/>
      <c r="CX348" s="299"/>
      <c r="CY348" s="299"/>
      <c r="CZ348" s="299"/>
      <c r="DA348" s="299"/>
      <c r="DB348" s="299"/>
      <c r="DC348" s="299"/>
      <c r="DD348" s="299"/>
      <c r="DE348" s="299"/>
      <c r="DF348" s="299"/>
      <c r="DG348" s="299"/>
      <c r="DH348" s="299"/>
      <c r="DI348" s="299"/>
      <c r="DJ348" s="299"/>
      <c r="DK348" s="299"/>
      <c r="DL348" s="299"/>
      <c r="DM348" s="299"/>
      <c r="DN348" s="299"/>
      <c r="DO348" s="299"/>
      <c r="DP348" s="299"/>
      <c r="DQ348" s="299"/>
      <c r="DR348" s="299"/>
      <c r="DS348" s="299"/>
      <c r="DT348" s="299"/>
      <c r="DU348" s="299"/>
      <c r="DV348" s="299"/>
      <c r="DW348" s="299"/>
      <c r="DX348" s="299"/>
      <c r="DY348" s="299"/>
      <c r="DZ348" s="299"/>
      <c r="EA348" s="299"/>
      <c r="EB348" s="299"/>
      <c r="EC348" s="299"/>
      <c r="ED348" s="299"/>
      <c r="EE348" s="299"/>
      <c r="EF348" s="299"/>
      <c r="EG348" s="299"/>
      <c r="EH348" s="299"/>
      <c r="EI348" s="299"/>
      <c r="EJ348" s="299"/>
      <c r="EK348" s="299"/>
      <c r="EL348" s="299"/>
      <c r="EM348" s="299"/>
      <c r="EN348" s="299"/>
    </row>
    <row r="349" spans="12:144" x14ac:dyDescent="0.25">
      <c r="L349" s="299"/>
      <c r="M349" s="299"/>
      <c r="N349" s="299"/>
      <c r="O349" s="299"/>
      <c r="P349" s="299"/>
      <c r="Q349" s="299"/>
      <c r="R349" s="299"/>
      <c r="S349" s="299"/>
      <c r="T349" s="299"/>
      <c r="U349" s="299"/>
      <c r="V349" s="299"/>
      <c r="W349" s="299"/>
      <c r="X349" s="299"/>
      <c r="Y349" s="299"/>
      <c r="Z349" s="299"/>
      <c r="AA349" s="299"/>
      <c r="AB349" s="299"/>
      <c r="AC349" s="299"/>
      <c r="AD349" s="299"/>
      <c r="AE349" s="299"/>
      <c r="AF349" s="299"/>
      <c r="AG349" s="299"/>
      <c r="AH349" s="299"/>
      <c r="AI349" s="299"/>
      <c r="AJ349" s="299"/>
      <c r="AK349" s="299"/>
      <c r="AL349" s="299"/>
      <c r="AM349" s="299"/>
      <c r="AN349" s="299"/>
      <c r="AO349" s="299"/>
      <c r="AP349" s="299"/>
      <c r="AQ349" s="299"/>
      <c r="AR349" s="299"/>
      <c r="AS349" s="299"/>
      <c r="AT349" s="299"/>
      <c r="AU349" s="299"/>
      <c r="AV349" s="299"/>
      <c r="AW349" s="299"/>
      <c r="AX349" s="299"/>
      <c r="AY349" s="299"/>
      <c r="AZ349" s="299"/>
      <c r="BA349" s="299"/>
      <c r="BB349" s="299"/>
      <c r="BC349" s="299"/>
      <c r="BD349" s="299"/>
      <c r="BE349" s="299"/>
      <c r="BF349" s="299"/>
      <c r="BG349" s="299"/>
      <c r="BH349" s="299"/>
      <c r="BI349" s="299"/>
      <c r="BJ349" s="299"/>
      <c r="BK349" s="299"/>
      <c r="BL349" s="299"/>
      <c r="BM349" s="299"/>
      <c r="BN349" s="299"/>
      <c r="BO349" s="299"/>
      <c r="BP349" s="299"/>
      <c r="BQ349" s="299"/>
      <c r="BR349" s="299"/>
      <c r="BS349" s="299"/>
      <c r="BT349" s="299"/>
      <c r="BU349" s="299"/>
      <c r="BV349" s="299"/>
      <c r="BW349" s="299"/>
      <c r="BX349" s="299"/>
      <c r="BY349" s="299"/>
      <c r="BZ349" s="299"/>
      <c r="CA349" s="299"/>
      <c r="CB349" s="299"/>
      <c r="CC349" s="299"/>
      <c r="CD349" s="299"/>
      <c r="CE349" s="299"/>
      <c r="CF349" s="299"/>
      <c r="CG349" s="299"/>
      <c r="CH349" s="299"/>
      <c r="CI349" s="299"/>
      <c r="CJ349" s="299"/>
      <c r="CK349" s="299"/>
      <c r="CL349" s="299"/>
      <c r="CM349" s="299"/>
      <c r="CN349" s="299"/>
      <c r="CO349" s="299"/>
      <c r="CP349" s="299"/>
      <c r="CQ349" s="299"/>
      <c r="CR349" s="299"/>
      <c r="CS349" s="299"/>
      <c r="CT349" s="299"/>
      <c r="CU349" s="299"/>
      <c r="CV349" s="299"/>
      <c r="CW349" s="299"/>
      <c r="CX349" s="299"/>
      <c r="CY349" s="299"/>
      <c r="CZ349" s="299"/>
      <c r="DA349" s="299"/>
      <c r="DB349" s="299"/>
      <c r="DC349" s="299"/>
      <c r="DD349" s="299"/>
      <c r="DE349" s="299"/>
      <c r="DF349" s="299"/>
      <c r="DG349" s="299"/>
      <c r="DH349" s="299"/>
      <c r="DI349" s="299"/>
      <c r="DJ349" s="299"/>
      <c r="DK349" s="299"/>
      <c r="DL349" s="299"/>
      <c r="DM349" s="299"/>
      <c r="DN349" s="299"/>
      <c r="DO349" s="299"/>
      <c r="DP349" s="299"/>
      <c r="DQ349" s="299"/>
      <c r="DR349" s="299"/>
      <c r="DS349" s="299"/>
      <c r="DT349" s="299"/>
      <c r="DU349" s="299"/>
      <c r="DV349" s="299"/>
      <c r="DW349" s="299"/>
      <c r="DX349" s="299"/>
      <c r="DY349" s="299"/>
      <c r="DZ349" s="299"/>
      <c r="EA349" s="299"/>
      <c r="EB349" s="299"/>
      <c r="EC349" s="299"/>
      <c r="ED349" s="299"/>
      <c r="EE349" s="299"/>
      <c r="EF349" s="299"/>
      <c r="EG349" s="299"/>
      <c r="EH349" s="299"/>
      <c r="EI349" s="299"/>
      <c r="EJ349" s="299"/>
      <c r="EK349" s="299"/>
      <c r="EL349" s="299"/>
      <c r="EM349" s="299"/>
      <c r="EN349" s="299"/>
    </row>
    <row r="350" spans="12:144" x14ac:dyDescent="0.25">
      <c r="L350" s="299"/>
      <c r="M350" s="299"/>
      <c r="N350" s="299"/>
      <c r="O350" s="299"/>
      <c r="P350" s="299"/>
      <c r="Q350" s="299"/>
      <c r="R350" s="299"/>
      <c r="S350" s="299"/>
      <c r="T350" s="299"/>
      <c r="U350" s="299"/>
      <c r="V350" s="299"/>
      <c r="W350" s="299"/>
      <c r="X350" s="299"/>
      <c r="Y350" s="299"/>
      <c r="Z350" s="299"/>
      <c r="AA350" s="299"/>
      <c r="AB350" s="299"/>
      <c r="AC350" s="299"/>
      <c r="AD350" s="299"/>
      <c r="AE350" s="299"/>
      <c r="AF350" s="299"/>
      <c r="AG350" s="299"/>
      <c r="AH350" s="299"/>
      <c r="AI350" s="299"/>
      <c r="AJ350" s="299"/>
      <c r="AK350" s="299"/>
      <c r="AL350" s="299"/>
      <c r="AM350" s="299"/>
      <c r="AN350" s="299"/>
      <c r="AO350" s="299"/>
      <c r="AP350" s="299"/>
      <c r="AQ350" s="299"/>
      <c r="AR350" s="299"/>
      <c r="AS350" s="299"/>
      <c r="AT350" s="299"/>
      <c r="AU350" s="299"/>
      <c r="AV350" s="299"/>
      <c r="AW350" s="299"/>
      <c r="AX350" s="299"/>
      <c r="AY350" s="299"/>
      <c r="AZ350" s="299"/>
      <c r="BA350" s="299"/>
      <c r="BB350" s="299"/>
      <c r="BC350" s="299"/>
      <c r="BD350" s="299"/>
      <c r="BE350" s="299"/>
      <c r="BF350" s="299"/>
      <c r="BG350" s="299"/>
      <c r="BH350" s="299"/>
      <c r="BI350" s="299"/>
      <c r="BJ350" s="299"/>
      <c r="BK350" s="299"/>
      <c r="BL350" s="299"/>
      <c r="BM350" s="299"/>
      <c r="BN350" s="299"/>
      <c r="BO350" s="299"/>
      <c r="BP350" s="299"/>
      <c r="BQ350" s="299"/>
      <c r="BR350" s="299"/>
      <c r="BS350" s="299"/>
      <c r="BT350" s="299"/>
      <c r="BU350" s="299"/>
      <c r="BV350" s="299"/>
      <c r="BW350" s="299"/>
      <c r="BX350" s="299"/>
      <c r="BY350" s="299"/>
      <c r="BZ350" s="299"/>
      <c r="CA350" s="299"/>
      <c r="CB350" s="299"/>
      <c r="CC350" s="299"/>
      <c r="CD350" s="299"/>
      <c r="CE350" s="299"/>
      <c r="CF350" s="299"/>
      <c r="CG350" s="299"/>
      <c r="CH350" s="299"/>
      <c r="CI350" s="299"/>
      <c r="CJ350" s="299"/>
      <c r="CK350" s="299"/>
      <c r="CL350" s="299"/>
      <c r="CM350" s="299"/>
      <c r="CN350" s="299"/>
      <c r="CO350" s="299"/>
      <c r="CP350" s="299"/>
      <c r="CQ350" s="299"/>
      <c r="CR350" s="299"/>
      <c r="CS350" s="299"/>
      <c r="CT350" s="299"/>
      <c r="CU350" s="299"/>
      <c r="CV350" s="299"/>
      <c r="CW350" s="299"/>
      <c r="CX350" s="299"/>
      <c r="CY350" s="299"/>
      <c r="CZ350" s="299"/>
      <c r="DA350" s="299"/>
      <c r="DB350" s="299"/>
      <c r="DC350" s="299"/>
      <c r="DD350" s="299"/>
      <c r="DE350" s="299"/>
      <c r="DF350" s="299"/>
      <c r="DG350" s="299"/>
      <c r="DH350" s="299"/>
      <c r="DI350" s="299"/>
      <c r="DJ350" s="299"/>
      <c r="DK350" s="299"/>
      <c r="DL350" s="299"/>
      <c r="DM350" s="299"/>
      <c r="DN350" s="299"/>
      <c r="DO350" s="299"/>
      <c r="DP350" s="299"/>
      <c r="DQ350" s="299"/>
      <c r="DR350" s="299"/>
      <c r="DS350" s="299"/>
      <c r="DT350" s="299"/>
      <c r="DU350" s="299"/>
      <c r="DV350" s="299"/>
      <c r="DW350" s="299"/>
      <c r="DX350" s="299"/>
      <c r="DY350" s="299"/>
      <c r="DZ350" s="299"/>
      <c r="EA350" s="299"/>
      <c r="EB350" s="299"/>
      <c r="EC350" s="299"/>
      <c r="ED350" s="299"/>
      <c r="EE350" s="299"/>
      <c r="EF350" s="299"/>
      <c r="EG350" s="299"/>
      <c r="EH350" s="299"/>
      <c r="EI350" s="299"/>
      <c r="EJ350" s="299"/>
      <c r="EK350" s="299"/>
      <c r="EL350" s="299"/>
      <c r="EM350" s="299"/>
      <c r="EN350" s="299"/>
    </row>
    <row r="351" spans="12:144" x14ac:dyDescent="0.25">
      <c r="L351" s="299"/>
      <c r="M351" s="299"/>
      <c r="N351" s="299"/>
      <c r="O351" s="299"/>
      <c r="P351" s="299"/>
      <c r="Q351" s="299"/>
      <c r="R351" s="299"/>
      <c r="S351" s="299"/>
      <c r="T351" s="299"/>
      <c r="U351" s="299"/>
      <c r="V351" s="299"/>
      <c r="W351" s="299"/>
      <c r="X351" s="299"/>
      <c r="Y351" s="299"/>
      <c r="Z351" s="299"/>
      <c r="AA351" s="299"/>
      <c r="AB351" s="299"/>
      <c r="AC351" s="299"/>
      <c r="AD351" s="299"/>
      <c r="AE351" s="299"/>
      <c r="AF351" s="299"/>
      <c r="AG351" s="299"/>
      <c r="AH351" s="299"/>
      <c r="AI351" s="299"/>
      <c r="AJ351" s="299"/>
      <c r="AK351" s="299"/>
      <c r="AL351" s="299"/>
      <c r="AM351" s="299"/>
      <c r="AN351" s="299"/>
      <c r="AO351" s="299"/>
      <c r="AP351" s="299"/>
      <c r="AQ351" s="299"/>
      <c r="AR351" s="299"/>
      <c r="AS351" s="299"/>
      <c r="AT351" s="299"/>
      <c r="AU351" s="299"/>
      <c r="AV351" s="299"/>
      <c r="AW351" s="299"/>
      <c r="AX351" s="299"/>
      <c r="AY351" s="299"/>
      <c r="AZ351" s="299"/>
      <c r="BA351" s="299"/>
      <c r="BB351" s="299"/>
      <c r="BC351" s="299"/>
      <c r="BD351" s="299"/>
      <c r="BE351" s="299"/>
      <c r="BF351" s="299"/>
      <c r="BG351" s="299"/>
      <c r="BH351" s="299"/>
      <c r="BI351" s="299"/>
      <c r="BJ351" s="299"/>
      <c r="BK351" s="299"/>
      <c r="BL351" s="299"/>
      <c r="BM351" s="299"/>
      <c r="BN351" s="299"/>
      <c r="BO351" s="299"/>
      <c r="BP351" s="299"/>
      <c r="BQ351" s="299"/>
      <c r="BR351" s="299"/>
      <c r="BS351" s="299"/>
      <c r="BT351" s="299"/>
      <c r="BU351" s="299"/>
      <c r="BV351" s="299"/>
      <c r="BW351" s="299"/>
      <c r="BX351" s="299"/>
      <c r="BY351" s="299"/>
      <c r="BZ351" s="299"/>
      <c r="CA351" s="299"/>
      <c r="CB351" s="299"/>
      <c r="CC351" s="299"/>
      <c r="CD351" s="299"/>
      <c r="CE351" s="299"/>
      <c r="CF351" s="299"/>
      <c r="CG351" s="299"/>
      <c r="CH351" s="299"/>
      <c r="CI351" s="299"/>
      <c r="CJ351" s="299"/>
      <c r="CK351" s="299"/>
      <c r="CL351" s="299"/>
      <c r="CM351" s="299"/>
      <c r="CN351" s="299"/>
      <c r="CO351" s="299"/>
      <c r="CP351" s="299"/>
      <c r="CQ351" s="299"/>
      <c r="CR351" s="299"/>
      <c r="CS351" s="299"/>
      <c r="CT351" s="299"/>
      <c r="CU351" s="299"/>
      <c r="CV351" s="299"/>
      <c r="CW351" s="299"/>
      <c r="CX351" s="299"/>
      <c r="CY351" s="299"/>
      <c r="CZ351" s="299"/>
      <c r="DA351" s="299"/>
      <c r="DB351" s="299"/>
      <c r="DC351" s="299"/>
      <c r="DD351" s="299"/>
      <c r="DE351" s="299"/>
      <c r="DF351" s="299"/>
      <c r="DG351" s="299"/>
      <c r="DH351" s="299"/>
      <c r="DI351" s="299"/>
      <c r="DJ351" s="299"/>
      <c r="DK351" s="299"/>
      <c r="DL351" s="299"/>
      <c r="DM351" s="299"/>
      <c r="DN351" s="299"/>
      <c r="DO351" s="299"/>
      <c r="DP351" s="299"/>
      <c r="DQ351" s="299"/>
      <c r="DR351" s="299"/>
      <c r="DS351" s="299"/>
      <c r="DT351" s="299"/>
      <c r="DU351" s="299"/>
      <c r="DV351" s="299"/>
      <c r="DW351" s="299"/>
      <c r="DX351" s="299"/>
      <c r="DY351" s="299"/>
      <c r="DZ351" s="299"/>
      <c r="EA351" s="299"/>
      <c r="EB351" s="299"/>
      <c r="EC351" s="299"/>
      <c r="ED351" s="299"/>
      <c r="EE351" s="299"/>
      <c r="EF351" s="299"/>
      <c r="EG351" s="299"/>
      <c r="EH351" s="299"/>
      <c r="EI351" s="299"/>
      <c r="EJ351" s="299"/>
      <c r="EK351" s="299"/>
      <c r="EL351" s="299"/>
      <c r="EM351" s="299"/>
      <c r="EN351" s="299"/>
    </row>
    <row r="352" spans="12:144" x14ac:dyDescent="0.25">
      <c r="L352" s="299"/>
      <c r="M352" s="299"/>
      <c r="N352" s="299"/>
      <c r="O352" s="299"/>
      <c r="P352" s="299"/>
      <c r="Q352" s="299"/>
      <c r="R352" s="299"/>
      <c r="S352" s="299"/>
      <c r="T352" s="299"/>
      <c r="U352" s="299"/>
      <c r="V352" s="299"/>
      <c r="W352" s="299"/>
      <c r="X352" s="299"/>
      <c r="Y352" s="299"/>
      <c r="Z352" s="299"/>
      <c r="AA352" s="299"/>
      <c r="AB352" s="299"/>
      <c r="AC352" s="299"/>
      <c r="AD352" s="299"/>
      <c r="AE352" s="299"/>
      <c r="AF352" s="299"/>
      <c r="AG352" s="299"/>
      <c r="AH352" s="299"/>
      <c r="AI352" s="299"/>
      <c r="AJ352" s="299"/>
      <c r="AK352" s="299"/>
      <c r="AL352" s="299"/>
      <c r="AM352" s="299"/>
      <c r="AN352" s="299"/>
      <c r="AO352" s="299"/>
      <c r="AP352" s="299"/>
      <c r="AQ352" s="299"/>
      <c r="AR352" s="299"/>
      <c r="AS352" s="299"/>
      <c r="AT352" s="299"/>
      <c r="AU352" s="299"/>
      <c r="AV352" s="299"/>
      <c r="AW352" s="299"/>
      <c r="AX352" s="299"/>
      <c r="AY352" s="299"/>
      <c r="AZ352" s="299"/>
      <c r="BA352" s="299"/>
      <c r="BB352" s="299"/>
      <c r="BC352" s="299"/>
      <c r="BD352" s="299"/>
      <c r="BE352" s="299"/>
      <c r="BF352" s="299"/>
      <c r="BG352" s="299"/>
      <c r="BH352" s="299"/>
      <c r="BI352" s="299"/>
      <c r="BJ352" s="299"/>
      <c r="BK352" s="299"/>
      <c r="BL352" s="299"/>
      <c r="BM352" s="299"/>
      <c r="BN352" s="299"/>
      <c r="BO352" s="299"/>
      <c r="BP352" s="299"/>
      <c r="BQ352" s="299"/>
      <c r="BR352" s="299"/>
      <c r="BS352" s="299"/>
      <c r="BT352" s="299"/>
      <c r="BU352" s="299"/>
      <c r="BV352" s="299"/>
      <c r="BW352" s="299"/>
      <c r="BX352" s="299"/>
      <c r="BY352" s="299"/>
      <c r="BZ352" s="299"/>
      <c r="CA352" s="299"/>
      <c r="CB352" s="299"/>
      <c r="CC352" s="299"/>
      <c r="CD352" s="299"/>
      <c r="CE352" s="299"/>
      <c r="CF352" s="299"/>
      <c r="CG352" s="299"/>
      <c r="CH352" s="299"/>
      <c r="CI352" s="299"/>
      <c r="CJ352" s="299"/>
      <c r="CK352" s="299"/>
      <c r="CL352" s="299"/>
      <c r="CM352" s="299"/>
      <c r="CN352" s="299"/>
      <c r="CO352" s="299"/>
      <c r="CP352" s="299"/>
      <c r="CQ352" s="299"/>
      <c r="CR352" s="299"/>
      <c r="CS352" s="299"/>
      <c r="CT352" s="299"/>
      <c r="CU352" s="299"/>
      <c r="CV352" s="299"/>
      <c r="CW352" s="299"/>
      <c r="CX352" s="299"/>
      <c r="CY352" s="299"/>
      <c r="CZ352" s="299"/>
      <c r="DA352" s="299"/>
      <c r="DB352" s="299"/>
      <c r="DC352" s="299"/>
      <c r="DD352" s="299"/>
      <c r="DE352" s="299"/>
      <c r="DF352" s="299"/>
      <c r="DG352" s="299"/>
      <c r="DH352" s="299"/>
      <c r="DI352" s="299"/>
      <c r="DJ352" s="299"/>
      <c r="DK352" s="299"/>
      <c r="DL352" s="299"/>
      <c r="DM352" s="299"/>
      <c r="DN352" s="299"/>
      <c r="DO352" s="299"/>
      <c r="DP352" s="299"/>
      <c r="DQ352" s="299"/>
      <c r="DR352" s="299"/>
      <c r="DS352" s="299"/>
      <c r="DT352" s="299"/>
      <c r="DU352" s="299"/>
      <c r="DV352" s="299"/>
      <c r="DW352" s="299"/>
      <c r="DX352" s="299"/>
      <c r="DY352" s="299"/>
      <c r="DZ352" s="299"/>
      <c r="EA352" s="299"/>
      <c r="EB352" s="299"/>
      <c r="EC352" s="299"/>
      <c r="ED352" s="299"/>
      <c r="EE352" s="299"/>
      <c r="EF352" s="299"/>
      <c r="EG352" s="299"/>
      <c r="EH352" s="299"/>
      <c r="EI352" s="299"/>
      <c r="EJ352" s="299"/>
      <c r="EK352" s="299"/>
      <c r="EL352" s="299"/>
      <c r="EM352" s="299"/>
      <c r="EN352" s="299"/>
    </row>
    <row r="353" spans="12:144" x14ac:dyDescent="0.25">
      <c r="L353" s="299"/>
      <c r="M353" s="299"/>
      <c r="N353" s="299"/>
      <c r="O353" s="299"/>
      <c r="P353" s="299"/>
      <c r="Q353" s="299"/>
      <c r="R353" s="299"/>
      <c r="S353" s="299"/>
      <c r="T353" s="299"/>
      <c r="U353" s="299"/>
      <c r="V353" s="299"/>
      <c r="W353" s="299"/>
      <c r="X353" s="299"/>
      <c r="Y353" s="299"/>
      <c r="Z353" s="299"/>
      <c r="AA353" s="299"/>
      <c r="AB353" s="299"/>
      <c r="AC353" s="299"/>
      <c r="AD353" s="299"/>
      <c r="AE353" s="299"/>
      <c r="AF353" s="299"/>
      <c r="AG353" s="299"/>
      <c r="AH353" s="299"/>
      <c r="AI353" s="299"/>
      <c r="AJ353" s="299"/>
      <c r="AK353" s="299"/>
      <c r="AL353" s="299"/>
      <c r="AM353" s="299"/>
      <c r="AN353" s="299"/>
      <c r="AO353" s="299"/>
      <c r="AP353" s="299"/>
      <c r="AQ353" s="299"/>
      <c r="AR353" s="299"/>
      <c r="AS353" s="299"/>
      <c r="AT353" s="299"/>
      <c r="AU353" s="299"/>
      <c r="AV353" s="299"/>
      <c r="AW353" s="299"/>
      <c r="AX353" s="299"/>
      <c r="AY353" s="299"/>
      <c r="AZ353" s="299"/>
      <c r="BA353" s="299"/>
      <c r="BB353" s="299"/>
      <c r="BC353" s="299"/>
      <c r="BD353" s="299"/>
      <c r="BE353" s="299"/>
      <c r="BF353" s="299"/>
      <c r="BG353" s="299"/>
      <c r="BH353" s="299"/>
      <c r="BI353" s="299"/>
      <c r="BJ353" s="299"/>
      <c r="BK353" s="299"/>
      <c r="BL353" s="299"/>
      <c r="BM353" s="299"/>
      <c r="BN353" s="299"/>
      <c r="BO353" s="299"/>
      <c r="BP353" s="299"/>
      <c r="BQ353" s="299"/>
      <c r="BR353" s="299"/>
      <c r="BS353" s="299"/>
      <c r="BT353" s="299"/>
      <c r="BU353" s="299"/>
      <c r="BV353" s="299"/>
      <c r="BW353" s="299"/>
      <c r="BX353" s="299"/>
      <c r="BY353" s="299"/>
      <c r="BZ353" s="299"/>
      <c r="CA353" s="299"/>
      <c r="CB353" s="299"/>
      <c r="CC353" s="299"/>
      <c r="CD353" s="299"/>
      <c r="CE353" s="299"/>
      <c r="CF353" s="299"/>
      <c r="CG353" s="299"/>
      <c r="CH353" s="299"/>
      <c r="CI353" s="299"/>
      <c r="CJ353" s="299"/>
      <c r="CK353" s="299"/>
      <c r="CL353" s="299"/>
      <c r="CM353" s="299"/>
      <c r="CN353" s="299"/>
      <c r="CO353" s="299"/>
      <c r="CP353" s="299"/>
      <c r="CQ353" s="299"/>
      <c r="CR353" s="299"/>
      <c r="CS353" s="299"/>
      <c r="CT353" s="299"/>
      <c r="CU353" s="299"/>
      <c r="CV353" s="299"/>
      <c r="CW353" s="299"/>
      <c r="CX353" s="299"/>
      <c r="CY353" s="299"/>
      <c r="CZ353" s="299"/>
      <c r="DA353" s="299"/>
      <c r="DB353" s="299"/>
      <c r="DC353" s="299"/>
      <c r="DD353" s="299"/>
      <c r="DE353" s="299"/>
      <c r="DF353" s="299"/>
      <c r="DG353" s="299"/>
      <c r="DH353" s="299"/>
      <c r="DI353" s="299"/>
      <c r="DJ353" s="299"/>
      <c r="DK353" s="299"/>
      <c r="DL353" s="299"/>
      <c r="DM353" s="299"/>
      <c r="DN353" s="299"/>
      <c r="DO353" s="299"/>
      <c r="DP353" s="299"/>
      <c r="DQ353" s="299"/>
      <c r="DR353" s="299"/>
      <c r="DS353" s="299"/>
      <c r="DT353" s="299"/>
      <c r="DU353" s="299"/>
      <c r="DV353" s="299"/>
      <c r="DW353" s="299"/>
      <c r="DX353" s="299"/>
      <c r="DY353" s="299"/>
      <c r="DZ353" s="299"/>
      <c r="EA353" s="299"/>
      <c r="EB353" s="299"/>
      <c r="EC353" s="299"/>
      <c r="ED353" s="299"/>
      <c r="EE353" s="299"/>
      <c r="EF353" s="299"/>
      <c r="EG353" s="299"/>
      <c r="EH353" s="299"/>
      <c r="EI353" s="299"/>
      <c r="EJ353" s="299"/>
      <c r="EK353" s="299"/>
      <c r="EL353" s="299"/>
      <c r="EM353" s="299"/>
      <c r="EN353" s="299"/>
    </row>
    <row r="354" spans="12:144" x14ac:dyDescent="0.25">
      <c r="L354" s="299"/>
      <c r="M354" s="299"/>
      <c r="N354" s="299"/>
      <c r="O354" s="299"/>
      <c r="P354" s="299"/>
      <c r="Q354" s="299"/>
      <c r="R354" s="299"/>
      <c r="S354" s="299"/>
      <c r="T354" s="299"/>
      <c r="U354" s="299"/>
      <c r="V354" s="299"/>
      <c r="W354" s="299"/>
      <c r="X354" s="299"/>
      <c r="Y354" s="299"/>
      <c r="Z354" s="299"/>
      <c r="AA354" s="299"/>
      <c r="AB354" s="299"/>
      <c r="AC354" s="299"/>
      <c r="AD354" s="299"/>
      <c r="AE354" s="299"/>
      <c r="AF354" s="299"/>
      <c r="AG354" s="299"/>
      <c r="AH354" s="299"/>
      <c r="AI354" s="299"/>
      <c r="AJ354" s="299"/>
      <c r="AK354" s="299"/>
      <c r="AL354" s="299"/>
      <c r="AM354" s="299"/>
      <c r="AN354" s="299"/>
      <c r="AO354" s="299"/>
      <c r="AP354" s="299"/>
      <c r="AQ354" s="299"/>
      <c r="AR354" s="299"/>
      <c r="AS354" s="299"/>
      <c r="AT354" s="299"/>
      <c r="AU354" s="299"/>
      <c r="AV354" s="299"/>
      <c r="AW354" s="299"/>
      <c r="AX354" s="299"/>
      <c r="AY354" s="299"/>
      <c r="AZ354" s="299"/>
      <c r="BA354" s="299"/>
      <c r="BB354" s="299"/>
      <c r="BC354" s="299"/>
      <c r="BD354" s="299"/>
      <c r="BE354" s="299"/>
      <c r="BF354" s="299"/>
      <c r="BG354" s="299"/>
      <c r="BH354" s="299"/>
      <c r="BI354" s="299"/>
      <c r="BJ354" s="299"/>
      <c r="BK354" s="299"/>
      <c r="BL354" s="299"/>
      <c r="BM354" s="299"/>
      <c r="BN354" s="299"/>
      <c r="BO354" s="299"/>
      <c r="BP354" s="299"/>
      <c r="BQ354" s="299"/>
      <c r="BR354" s="299"/>
      <c r="BS354" s="299"/>
      <c r="BT354" s="299"/>
      <c r="BU354" s="299"/>
      <c r="BV354" s="299"/>
      <c r="BW354" s="299"/>
      <c r="BX354" s="299"/>
      <c r="BY354" s="299"/>
      <c r="BZ354" s="299"/>
      <c r="CA354" s="299"/>
      <c r="CB354" s="299"/>
      <c r="CC354" s="299"/>
      <c r="CD354" s="299"/>
      <c r="CE354" s="299"/>
      <c r="CF354" s="299"/>
      <c r="CG354" s="299"/>
      <c r="CH354" s="299"/>
      <c r="CI354" s="299"/>
      <c r="CJ354" s="299"/>
      <c r="CK354" s="299"/>
      <c r="CL354" s="299"/>
      <c r="CM354" s="299"/>
      <c r="CN354" s="299"/>
      <c r="CO354" s="299"/>
      <c r="CP354" s="299"/>
      <c r="CQ354" s="299"/>
      <c r="CR354" s="299"/>
      <c r="CS354" s="299"/>
      <c r="CT354" s="299"/>
      <c r="CU354" s="299"/>
      <c r="CV354" s="299"/>
      <c r="CW354" s="299"/>
      <c r="CX354" s="299"/>
      <c r="CY354" s="299"/>
      <c r="CZ354" s="299"/>
      <c r="DA354" s="299"/>
      <c r="DB354" s="299"/>
      <c r="DC354" s="299"/>
      <c r="DD354" s="299"/>
      <c r="DE354" s="299"/>
      <c r="DF354" s="299"/>
      <c r="DG354" s="299"/>
      <c r="DH354" s="299"/>
      <c r="DI354" s="299"/>
      <c r="DJ354" s="299"/>
      <c r="DK354" s="299"/>
      <c r="DL354" s="299"/>
      <c r="DM354" s="299"/>
      <c r="DN354" s="299"/>
      <c r="DO354" s="299"/>
      <c r="DP354" s="299"/>
      <c r="DQ354" s="299"/>
      <c r="DR354" s="299"/>
      <c r="DS354" s="299"/>
      <c r="DT354" s="299"/>
      <c r="DU354" s="299"/>
      <c r="DV354" s="299"/>
      <c r="DW354" s="299"/>
      <c r="DX354" s="299"/>
      <c r="DY354" s="299"/>
      <c r="DZ354" s="299"/>
      <c r="EA354" s="299"/>
      <c r="EB354" s="299"/>
      <c r="EC354" s="299"/>
      <c r="ED354" s="299"/>
      <c r="EE354" s="299"/>
      <c r="EF354" s="299"/>
      <c r="EG354" s="299"/>
      <c r="EH354" s="299"/>
      <c r="EI354" s="299"/>
      <c r="EJ354" s="299"/>
      <c r="EK354" s="299"/>
      <c r="EL354" s="299"/>
      <c r="EM354" s="299"/>
      <c r="EN354" s="299"/>
    </row>
    <row r="355" spans="12:144" x14ac:dyDescent="0.25">
      <c r="L355" s="299"/>
      <c r="M355" s="299"/>
      <c r="N355" s="299"/>
      <c r="O355" s="299"/>
      <c r="P355" s="299"/>
      <c r="Q355" s="299"/>
      <c r="R355" s="299"/>
      <c r="S355" s="299"/>
      <c r="T355" s="299"/>
      <c r="U355" s="299"/>
      <c r="V355" s="299"/>
      <c r="W355" s="299"/>
      <c r="X355" s="299"/>
      <c r="Y355" s="299"/>
      <c r="Z355" s="299"/>
      <c r="AA355" s="299"/>
      <c r="AB355" s="299"/>
      <c r="AC355" s="299"/>
      <c r="AD355" s="299"/>
      <c r="AE355" s="299"/>
      <c r="AF355" s="299"/>
      <c r="AG355" s="299"/>
      <c r="AH355" s="299"/>
      <c r="AI355" s="299"/>
      <c r="AJ355" s="299"/>
      <c r="AK355" s="299"/>
      <c r="AL355" s="299"/>
      <c r="AM355" s="299"/>
      <c r="AN355" s="299"/>
      <c r="AO355" s="299"/>
      <c r="AP355" s="299"/>
      <c r="AQ355" s="299"/>
      <c r="AR355" s="299"/>
      <c r="AS355" s="299"/>
      <c r="AT355" s="299"/>
      <c r="AU355" s="299"/>
      <c r="AV355" s="299"/>
      <c r="AW355" s="299"/>
      <c r="AX355" s="299"/>
      <c r="AY355" s="299"/>
      <c r="AZ355" s="299"/>
      <c r="BA355" s="299"/>
      <c r="BB355" s="299"/>
      <c r="BC355" s="299"/>
      <c r="BD355" s="299"/>
      <c r="BE355" s="299"/>
      <c r="BF355" s="299"/>
      <c r="BG355" s="299"/>
      <c r="BH355" s="299"/>
      <c r="BI355" s="299"/>
      <c r="BJ355" s="299"/>
      <c r="BK355" s="299"/>
      <c r="BL355" s="299"/>
      <c r="BM355" s="299"/>
      <c r="BN355" s="299"/>
      <c r="BO355" s="299"/>
      <c r="BP355" s="299"/>
      <c r="BQ355" s="299"/>
      <c r="BR355" s="299"/>
      <c r="BS355" s="299"/>
      <c r="BT355" s="299"/>
      <c r="BU355" s="299"/>
      <c r="BV355" s="299"/>
      <c r="BW355" s="299"/>
      <c r="BX355" s="299"/>
      <c r="BY355" s="299"/>
      <c r="BZ355" s="299"/>
      <c r="CA355" s="299"/>
      <c r="CB355" s="299"/>
      <c r="CC355" s="299"/>
      <c r="CD355" s="299"/>
      <c r="CE355" s="299"/>
      <c r="CF355" s="299"/>
      <c r="CG355" s="299"/>
      <c r="CH355" s="299"/>
      <c r="CI355" s="299"/>
      <c r="CJ355" s="299"/>
      <c r="CK355" s="299"/>
      <c r="CL355" s="299"/>
      <c r="CM355" s="299"/>
      <c r="CN355" s="299"/>
      <c r="CO355" s="299"/>
      <c r="CP355" s="299"/>
      <c r="CQ355" s="299"/>
      <c r="CR355" s="299"/>
      <c r="CS355" s="299"/>
      <c r="CT355" s="299"/>
      <c r="CU355" s="299"/>
      <c r="CV355" s="299"/>
      <c r="CW355" s="299"/>
      <c r="CX355" s="299"/>
      <c r="CY355" s="299"/>
      <c r="CZ355" s="299"/>
      <c r="DA355" s="299"/>
      <c r="DB355" s="299"/>
      <c r="DC355" s="299"/>
      <c r="DD355" s="299"/>
      <c r="DE355" s="299"/>
      <c r="DF355" s="299"/>
      <c r="DG355" s="299"/>
      <c r="DH355" s="299"/>
      <c r="DI355" s="299"/>
      <c r="DJ355" s="299"/>
      <c r="DK355" s="299"/>
      <c r="DL355" s="299"/>
      <c r="DM355" s="299"/>
      <c r="DN355" s="299"/>
      <c r="DO355" s="299"/>
      <c r="DP355" s="299"/>
      <c r="DQ355" s="299"/>
      <c r="DR355" s="299"/>
      <c r="DS355" s="299"/>
      <c r="DT355" s="299"/>
      <c r="DU355" s="299"/>
      <c r="DV355" s="299"/>
      <c r="DW355" s="299"/>
      <c r="DX355" s="299"/>
      <c r="DY355" s="299"/>
      <c r="DZ355" s="299"/>
      <c r="EA355" s="299"/>
      <c r="EB355" s="299"/>
      <c r="EC355" s="299"/>
      <c r="ED355" s="299"/>
      <c r="EE355" s="299"/>
      <c r="EF355" s="299"/>
      <c r="EG355" s="299"/>
      <c r="EH355" s="299"/>
      <c r="EI355" s="299"/>
      <c r="EJ355" s="299"/>
      <c r="EK355" s="299"/>
      <c r="EL355" s="299"/>
      <c r="EM355" s="299"/>
      <c r="EN355" s="299"/>
    </row>
    <row r="356" spans="12:144" x14ac:dyDescent="0.25">
      <c r="L356" s="299"/>
      <c r="M356" s="299"/>
      <c r="N356" s="299"/>
      <c r="O356" s="299"/>
      <c r="P356" s="299"/>
      <c r="Q356" s="299"/>
      <c r="R356" s="299"/>
      <c r="S356" s="299"/>
      <c r="T356" s="299"/>
      <c r="U356" s="299"/>
      <c r="V356" s="299"/>
      <c r="W356" s="299"/>
      <c r="X356" s="299"/>
      <c r="Y356" s="299"/>
      <c r="Z356" s="299"/>
      <c r="AA356" s="299"/>
      <c r="AB356" s="299"/>
      <c r="AC356" s="299"/>
      <c r="AD356" s="299"/>
      <c r="AE356" s="299"/>
      <c r="AF356" s="299"/>
      <c r="AG356" s="299"/>
      <c r="AH356" s="299"/>
      <c r="AI356" s="299"/>
      <c r="AJ356" s="299"/>
      <c r="AK356" s="299"/>
      <c r="AL356" s="299"/>
      <c r="AM356" s="299"/>
      <c r="AN356" s="299"/>
      <c r="AO356" s="299"/>
      <c r="AP356" s="299"/>
      <c r="AQ356" s="299"/>
      <c r="AR356" s="299"/>
      <c r="AS356" s="299"/>
      <c r="AT356" s="299"/>
      <c r="AU356" s="299"/>
      <c r="AV356" s="299"/>
      <c r="AW356" s="299"/>
      <c r="AX356" s="299"/>
      <c r="AY356" s="299"/>
      <c r="AZ356" s="299"/>
      <c r="BA356" s="299"/>
      <c r="BB356" s="299"/>
      <c r="BC356" s="299"/>
      <c r="BD356" s="299"/>
      <c r="BE356" s="299"/>
      <c r="BF356" s="299"/>
      <c r="BG356" s="299"/>
      <c r="BH356" s="299"/>
      <c r="BI356" s="299"/>
      <c r="BJ356" s="299"/>
      <c r="BK356" s="299"/>
      <c r="BL356" s="299"/>
      <c r="BM356" s="299"/>
      <c r="BN356" s="299"/>
      <c r="BO356" s="299"/>
      <c r="BP356" s="299"/>
      <c r="BQ356" s="299"/>
      <c r="BR356" s="299"/>
      <c r="BS356" s="299"/>
      <c r="BT356" s="299"/>
      <c r="BU356" s="299"/>
      <c r="BV356" s="299"/>
      <c r="BW356" s="299"/>
      <c r="BX356" s="299"/>
      <c r="BY356" s="299"/>
      <c r="BZ356" s="299"/>
      <c r="CA356" s="299"/>
      <c r="CB356" s="299"/>
      <c r="CC356" s="299"/>
      <c r="CD356" s="299"/>
      <c r="CE356" s="299"/>
      <c r="CF356" s="299"/>
      <c r="CG356" s="299"/>
      <c r="CH356" s="299"/>
      <c r="CI356" s="299"/>
      <c r="CJ356" s="299"/>
      <c r="CK356" s="299"/>
      <c r="CL356" s="299"/>
      <c r="CM356" s="299"/>
      <c r="CN356" s="299"/>
      <c r="CO356" s="299"/>
      <c r="CP356" s="299"/>
      <c r="CQ356" s="299"/>
      <c r="CR356" s="299"/>
      <c r="CS356" s="299"/>
      <c r="CT356" s="299"/>
      <c r="CU356" s="299"/>
      <c r="CV356" s="299"/>
      <c r="CW356" s="299"/>
      <c r="CX356" s="299"/>
      <c r="CY356" s="299"/>
      <c r="CZ356" s="299"/>
      <c r="DA356" s="299"/>
      <c r="DB356" s="299"/>
      <c r="DC356" s="299"/>
      <c r="DD356" s="299"/>
      <c r="DE356" s="299"/>
      <c r="DF356" s="299"/>
      <c r="DG356" s="299"/>
      <c r="DH356" s="299"/>
      <c r="DI356" s="299"/>
      <c r="DJ356" s="299"/>
      <c r="DK356" s="299"/>
      <c r="DL356" s="299"/>
      <c r="DM356" s="299"/>
      <c r="DN356" s="299"/>
      <c r="DO356" s="299"/>
      <c r="DP356" s="299"/>
      <c r="DQ356" s="299"/>
      <c r="DR356" s="299"/>
      <c r="DS356" s="299"/>
      <c r="DT356" s="299"/>
      <c r="DU356" s="299"/>
      <c r="DV356" s="299"/>
      <c r="DW356" s="299"/>
      <c r="DX356" s="299"/>
      <c r="DY356" s="299"/>
      <c r="DZ356" s="299"/>
      <c r="EA356" s="299"/>
      <c r="EB356" s="299"/>
      <c r="EC356" s="299"/>
      <c r="ED356" s="299"/>
      <c r="EE356" s="299"/>
      <c r="EF356" s="299"/>
      <c r="EG356" s="299"/>
      <c r="EH356" s="299"/>
      <c r="EI356" s="299"/>
      <c r="EJ356" s="299"/>
      <c r="EK356" s="299"/>
      <c r="EL356" s="299"/>
      <c r="EM356" s="299"/>
      <c r="EN356" s="299"/>
    </row>
    <row r="357" spans="12:144" x14ac:dyDescent="0.25">
      <c r="L357" s="299"/>
      <c r="M357" s="299"/>
      <c r="N357" s="299"/>
      <c r="O357" s="299"/>
      <c r="P357" s="299"/>
      <c r="Q357" s="299"/>
      <c r="R357" s="299"/>
      <c r="S357" s="299"/>
      <c r="T357" s="299"/>
      <c r="U357" s="299"/>
      <c r="V357" s="299"/>
      <c r="W357" s="299"/>
      <c r="X357" s="299"/>
      <c r="Y357" s="299"/>
      <c r="Z357" s="299"/>
      <c r="AA357" s="299"/>
      <c r="AB357" s="299"/>
      <c r="AC357" s="299"/>
      <c r="AD357" s="299"/>
      <c r="AE357" s="299"/>
      <c r="AF357" s="299"/>
      <c r="AG357" s="299"/>
      <c r="AH357" s="299"/>
      <c r="AI357" s="299"/>
      <c r="AJ357" s="299"/>
      <c r="AK357" s="299"/>
      <c r="AL357" s="299"/>
      <c r="AM357" s="299"/>
      <c r="AN357" s="299"/>
      <c r="AO357" s="299"/>
      <c r="AP357" s="299"/>
      <c r="AQ357" s="299"/>
      <c r="AR357" s="299"/>
      <c r="AS357" s="299"/>
      <c r="AT357" s="299"/>
      <c r="AU357" s="299"/>
      <c r="AV357" s="299"/>
      <c r="AW357" s="299"/>
      <c r="AX357" s="299"/>
      <c r="AY357" s="299"/>
      <c r="AZ357" s="299"/>
      <c r="BA357" s="299"/>
      <c r="BB357" s="299"/>
      <c r="BC357" s="299"/>
      <c r="BD357" s="299"/>
      <c r="BE357" s="299"/>
      <c r="BF357" s="299"/>
      <c r="BG357" s="299"/>
      <c r="BH357" s="299"/>
      <c r="BI357" s="299"/>
      <c r="BJ357" s="299"/>
      <c r="BK357" s="299"/>
      <c r="BL357" s="299"/>
      <c r="BM357" s="299"/>
      <c r="BN357" s="299"/>
      <c r="BO357" s="299"/>
      <c r="BP357" s="299"/>
      <c r="BQ357" s="299"/>
      <c r="BR357" s="299"/>
      <c r="BS357" s="299"/>
      <c r="BT357" s="299"/>
      <c r="BU357" s="299"/>
      <c r="BV357" s="299"/>
      <c r="BW357" s="299"/>
      <c r="BX357" s="299"/>
      <c r="BY357" s="299"/>
      <c r="BZ357" s="299"/>
      <c r="CA357" s="299"/>
      <c r="CB357" s="299"/>
      <c r="CC357" s="299"/>
      <c r="CD357" s="299"/>
      <c r="CE357" s="299"/>
      <c r="CF357" s="299"/>
      <c r="CG357" s="299"/>
      <c r="CH357" s="299"/>
      <c r="CI357" s="299"/>
      <c r="CJ357" s="299"/>
      <c r="CK357" s="299"/>
      <c r="CL357" s="299"/>
      <c r="CM357" s="299"/>
      <c r="CN357" s="299"/>
      <c r="CO357" s="299"/>
      <c r="CP357" s="299"/>
      <c r="CQ357" s="299"/>
      <c r="CR357" s="299"/>
      <c r="CS357" s="299"/>
      <c r="CT357" s="299"/>
      <c r="CU357" s="299"/>
      <c r="CV357" s="299"/>
      <c r="CW357" s="299"/>
      <c r="CX357" s="299"/>
      <c r="CY357" s="299"/>
      <c r="CZ357" s="299"/>
      <c r="DA357" s="299"/>
      <c r="DB357" s="299"/>
      <c r="DC357" s="299"/>
      <c r="DD357" s="299"/>
      <c r="DE357" s="299"/>
      <c r="DF357" s="299"/>
      <c r="DG357" s="299"/>
      <c r="DH357" s="299"/>
      <c r="DI357" s="299"/>
      <c r="DJ357" s="299"/>
      <c r="DK357" s="299"/>
      <c r="DL357" s="299"/>
      <c r="DM357" s="299"/>
      <c r="DN357" s="299"/>
      <c r="DO357" s="299"/>
      <c r="DP357" s="299"/>
      <c r="DQ357" s="299"/>
      <c r="DR357" s="299"/>
      <c r="DS357" s="299"/>
      <c r="DT357" s="299"/>
      <c r="DU357" s="299"/>
      <c r="DV357" s="299"/>
      <c r="DW357" s="299"/>
      <c r="DX357" s="299"/>
      <c r="DY357" s="299"/>
      <c r="DZ357" s="299"/>
      <c r="EA357" s="299"/>
      <c r="EB357" s="299"/>
      <c r="EC357" s="299"/>
      <c r="ED357" s="299"/>
      <c r="EE357" s="299"/>
      <c r="EF357" s="299"/>
      <c r="EG357" s="299"/>
      <c r="EH357" s="299"/>
      <c r="EI357" s="299"/>
      <c r="EJ357" s="299"/>
      <c r="EK357" s="299"/>
      <c r="EL357" s="299"/>
      <c r="EM357" s="299"/>
      <c r="EN357" s="299"/>
    </row>
    <row r="358" spans="12:144" x14ac:dyDescent="0.25">
      <c r="L358" s="299"/>
      <c r="M358" s="299"/>
      <c r="N358" s="299"/>
      <c r="O358" s="299"/>
      <c r="P358" s="299"/>
      <c r="Q358" s="299"/>
      <c r="R358" s="299"/>
      <c r="S358" s="299"/>
      <c r="T358" s="299"/>
      <c r="U358" s="299"/>
      <c r="V358" s="299"/>
      <c r="W358" s="299"/>
      <c r="X358" s="299"/>
      <c r="Y358" s="299"/>
      <c r="Z358" s="299"/>
      <c r="AA358" s="299"/>
      <c r="AB358" s="299"/>
      <c r="AC358" s="299"/>
      <c r="AD358" s="299"/>
      <c r="AE358" s="299"/>
      <c r="AF358" s="299"/>
      <c r="AG358" s="299"/>
      <c r="AH358" s="299"/>
      <c r="AI358" s="299"/>
      <c r="AJ358" s="299"/>
      <c r="AK358" s="299"/>
      <c r="AL358" s="299"/>
      <c r="AM358" s="299"/>
      <c r="AN358" s="299"/>
      <c r="AO358" s="299"/>
      <c r="AP358" s="299"/>
      <c r="AQ358" s="299"/>
      <c r="AR358" s="299"/>
      <c r="AS358" s="299"/>
      <c r="AT358" s="299"/>
      <c r="AU358" s="299"/>
      <c r="AV358" s="299"/>
      <c r="AW358" s="299"/>
      <c r="AX358" s="299"/>
      <c r="AY358" s="299"/>
      <c r="AZ358" s="299"/>
      <c r="BA358" s="299"/>
      <c r="BB358" s="299"/>
      <c r="BC358" s="299"/>
      <c r="BD358" s="299"/>
      <c r="BE358" s="299"/>
      <c r="BF358" s="299"/>
      <c r="BG358" s="299"/>
      <c r="BH358" s="299"/>
      <c r="BI358" s="299"/>
      <c r="BJ358" s="299"/>
      <c r="BK358" s="299"/>
      <c r="BL358" s="299"/>
      <c r="BM358" s="299"/>
      <c r="BN358" s="299"/>
      <c r="BO358" s="299"/>
      <c r="BP358" s="299"/>
      <c r="BQ358" s="299"/>
      <c r="BR358" s="299"/>
      <c r="BS358" s="299"/>
      <c r="BT358" s="299"/>
      <c r="BU358" s="299"/>
      <c r="BV358" s="299"/>
      <c r="BW358" s="299"/>
      <c r="BX358" s="299"/>
      <c r="BY358" s="299"/>
      <c r="BZ358" s="299"/>
      <c r="CA358" s="299"/>
      <c r="CB358" s="299"/>
      <c r="CC358" s="299"/>
      <c r="CD358" s="299"/>
      <c r="CE358" s="299"/>
      <c r="CF358" s="299"/>
      <c r="CG358" s="299"/>
      <c r="CH358" s="299"/>
      <c r="CI358" s="299"/>
      <c r="CJ358" s="299"/>
      <c r="CK358" s="299"/>
      <c r="CL358" s="299"/>
      <c r="CM358" s="299"/>
      <c r="CN358" s="299"/>
      <c r="CO358" s="299"/>
      <c r="CP358" s="299"/>
      <c r="CQ358" s="299"/>
      <c r="CR358" s="299"/>
      <c r="CS358" s="299"/>
      <c r="CT358" s="299"/>
      <c r="CU358" s="299"/>
      <c r="CV358" s="299"/>
      <c r="CW358" s="299"/>
      <c r="CX358" s="299"/>
      <c r="CY358" s="299"/>
      <c r="CZ358" s="299"/>
      <c r="DA358" s="299"/>
      <c r="DB358" s="299"/>
      <c r="DC358" s="299"/>
      <c r="DD358" s="299"/>
      <c r="DE358" s="299"/>
      <c r="DF358" s="299"/>
      <c r="DG358" s="299"/>
      <c r="DH358" s="299"/>
      <c r="DI358" s="299"/>
      <c r="DJ358" s="299"/>
      <c r="DK358" s="299"/>
      <c r="DL358" s="299"/>
      <c r="DM358" s="299"/>
      <c r="DN358" s="299"/>
      <c r="DO358" s="299"/>
      <c r="DP358" s="299"/>
      <c r="DQ358" s="299"/>
      <c r="DR358" s="299"/>
      <c r="DS358" s="299"/>
      <c r="DT358" s="299"/>
      <c r="DU358" s="299"/>
      <c r="DV358" s="299"/>
      <c r="DW358" s="299"/>
      <c r="DX358" s="299"/>
      <c r="DY358" s="299"/>
      <c r="DZ358" s="299"/>
      <c r="EA358" s="299"/>
      <c r="EB358" s="299"/>
      <c r="EC358" s="299"/>
      <c r="ED358" s="299"/>
      <c r="EE358" s="299"/>
      <c r="EF358" s="299"/>
      <c r="EG358" s="299"/>
      <c r="EH358" s="299"/>
      <c r="EI358" s="299"/>
      <c r="EJ358" s="299"/>
      <c r="EK358" s="299"/>
      <c r="EL358" s="299"/>
      <c r="EM358" s="299"/>
      <c r="EN358" s="299"/>
    </row>
    <row r="359" spans="12:144" x14ac:dyDescent="0.25">
      <c r="L359" s="299"/>
      <c r="M359" s="299"/>
      <c r="N359" s="299"/>
      <c r="O359" s="299"/>
      <c r="P359" s="299"/>
      <c r="Q359" s="299"/>
      <c r="R359" s="299"/>
      <c r="S359" s="299"/>
      <c r="T359" s="299"/>
      <c r="U359" s="299"/>
      <c r="V359" s="299"/>
      <c r="W359" s="299"/>
      <c r="X359" s="299"/>
      <c r="Y359" s="299"/>
      <c r="Z359" s="299"/>
      <c r="AA359" s="299"/>
      <c r="AB359" s="299"/>
      <c r="AC359" s="299"/>
      <c r="AD359" s="299"/>
      <c r="AE359" s="299"/>
      <c r="AF359" s="299"/>
      <c r="AG359" s="299"/>
      <c r="AH359" s="299"/>
      <c r="AI359" s="299"/>
      <c r="AJ359" s="299"/>
      <c r="AK359" s="299"/>
      <c r="AL359" s="299"/>
      <c r="AM359" s="299"/>
      <c r="AN359" s="299"/>
      <c r="AO359" s="299"/>
      <c r="AP359" s="299"/>
      <c r="AQ359" s="299"/>
      <c r="AR359" s="299"/>
      <c r="AS359" s="299"/>
      <c r="AT359" s="299"/>
      <c r="AU359" s="299"/>
      <c r="AV359" s="299"/>
      <c r="AW359" s="299"/>
      <c r="AX359" s="299"/>
      <c r="AY359" s="299"/>
      <c r="AZ359" s="299"/>
      <c r="BA359" s="299"/>
      <c r="BB359" s="299"/>
      <c r="BC359" s="299"/>
      <c r="BD359" s="299"/>
      <c r="BE359" s="299"/>
      <c r="BF359" s="299"/>
      <c r="BG359" s="299"/>
      <c r="BH359" s="299"/>
      <c r="BI359" s="299"/>
      <c r="BJ359" s="299"/>
      <c r="BK359" s="299"/>
      <c r="BL359" s="299"/>
      <c r="BM359" s="299"/>
      <c r="BN359" s="299"/>
      <c r="BO359" s="299"/>
      <c r="BP359" s="299"/>
      <c r="BQ359" s="299"/>
      <c r="BR359" s="299"/>
      <c r="BS359" s="299"/>
      <c r="BT359" s="299"/>
      <c r="BU359" s="299"/>
      <c r="BV359" s="299"/>
      <c r="BW359" s="299"/>
      <c r="BX359" s="299"/>
      <c r="BY359" s="299"/>
      <c r="BZ359" s="299"/>
      <c r="CA359" s="299"/>
      <c r="CB359" s="299"/>
      <c r="CC359" s="299"/>
      <c r="CD359" s="299"/>
      <c r="CE359" s="299"/>
      <c r="CF359" s="299"/>
      <c r="CG359" s="299"/>
      <c r="CH359" s="299"/>
      <c r="CI359" s="299"/>
      <c r="CJ359" s="299"/>
      <c r="CK359" s="299"/>
      <c r="CL359" s="299"/>
      <c r="CM359" s="299"/>
      <c r="CN359" s="299"/>
      <c r="CO359" s="299"/>
      <c r="CP359" s="299"/>
      <c r="CQ359" s="299"/>
      <c r="CR359" s="299"/>
      <c r="CS359" s="299"/>
      <c r="CT359" s="299"/>
      <c r="CU359" s="299"/>
      <c r="CV359" s="299"/>
      <c r="CW359" s="299"/>
      <c r="CX359" s="299"/>
      <c r="CY359" s="299"/>
      <c r="CZ359" s="299"/>
      <c r="DA359" s="299"/>
      <c r="DB359" s="299"/>
      <c r="DC359" s="299"/>
      <c r="DD359" s="299"/>
      <c r="DE359" s="299"/>
      <c r="DF359" s="299"/>
      <c r="DG359" s="299"/>
      <c r="DH359" s="299"/>
      <c r="DI359" s="299"/>
      <c r="DJ359" s="299"/>
      <c r="DK359" s="299"/>
      <c r="DL359" s="299"/>
      <c r="DM359" s="299"/>
      <c r="DN359" s="299"/>
      <c r="DO359" s="299"/>
      <c r="DP359" s="299"/>
      <c r="DQ359" s="299"/>
      <c r="DR359" s="299"/>
      <c r="DS359" s="299"/>
      <c r="DT359" s="299"/>
      <c r="DU359" s="299"/>
      <c r="DV359" s="299"/>
      <c r="DW359" s="299"/>
      <c r="DX359" s="299"/>
      <c r="DY359" s="299"/>
      <c r="DZ359" s="299"/>
      <c r="EA359" s="299"/>
      <c r="EB359" s="299"/>
      <c r="EC359" s="299"/>
      <c r="ED359" s="299"/>
      <c r="EE359" s="299"/>
      <c r="EF359" s="299"/>
      <c r="EG359" s="299"/>
      <c r="EH359" s="299"/>
      <c r="EI359" s="299"/>
      <c r="EJ359" s="299"/>
      <c r="EK359" s="299"/>
      <c r="EL359" s="299"/>
      <c r="EM359" s="299"/>
      <c r="EN359" s="299"/>
    </row>
    <row r="360" spans="12:144" x14ac:dyDescent="0.25">
      <c r="L360" s="299"/>
      <c r="M360" s="299"/>
      <c r="N360" s="299"/>
      <c r="O360" s="299"/>
      <c r="P360" s="299"/>
      <c r="Q360" s="299"/>
      <c r="R360" s="299"/>
      <c r="S360" s="299"/>
      <c r="T360" s="299"/>
      <c r="U360" s="299"/>
      <c r="V360" s="299"/>
      <c r="W360" s="299"/>
      <c r="X360" s="299"/>
      <c r="Y360" s="299"/>
      <c r="Z360" s="299"/>
      <c r="AA360" s="299"/>
      <c r="AB360" s="299"/>
      <c r="AC360" s="299"/>
      <c r="AD360" s="299"/>
      <c r="AE360" s="299"/>
      <c r="AF360" s="299"/>
      <c r="AG360" s="299"/>
      <c r="AH360" s="299"/>
      <c r="AI360" s="299"/>
      <c r="AJ360" s="299"/>
      <c r="AK360" s="299"/>
      <c r="AL360" s="299"/>
      <c r="AM360" s="299"/>
      <c r="AN360" s="299"/>
      <c r="AO360" s="299"/>
      <c r="AP360" s="299"/>
      <c r="AQ360" s="299"/>
      <c r="AR360" s="299"/>
      <c r="AS360" s="299"/>
      <c r="AT360" s="299"/>
      <c r="AU360" s="299"/>
      <c r="AV360" s="299"/>
      <c r="AW360" s="299"/>
      <c r="AX360" s="299"/>
      <c r="AY360" s="299"/>
      <c r="AZ360" s="299"/>
      <c r="BA360" s="299"/>
      <c r="BB360" s="299"/>
      <c r="BC360" s="299"/>
      <c r="BD360" s="299"/>
      <c r="BE360" s="299"/>
      <c r="BF360" s="299"/>
      <c r="BG360" s="299"/>
      <c r="BH360" s="299"/>
      <c r="BI360" s="299"/>
      <c r="BJ360" s="299"/>
      <c r="BK360" s="299"/>
      <c r="BL360" s="299"/>
      <c r="BM360" s="299"/>
      <c r="BN360" s="299"/>
      <c r="BO360" s="299"/>
      <c r="BP360" s="299"/>
      <c r="BQ360" s="299"/>
      <c r="BR360" s="299"/>
      <c r="BS360" s="299"/>
      <c r="BT360" s="299"/>
      <c r="BU360" s="299"/>
      <c r="BV360" s="299"/>
      <c r="BW360" s="299"/>
      <c r="BX360" s="299"/>
      <c r="BY360" s="299"/>
      <c r="BZ360" s="299"/>
      <c r="CA360" s="299"/>
      <c r="CB360" s="299"/>
      <c r="CC360" s="299"/>
      <c r="CD360" s="299"/>
      <c r="CE360" s="299"/>
      <c r="CF360" s="299"/>
      <c r="CG360" s="299"/>
      <c r="CH360" s="299"/>
      <c r="CI360" s="299"/>
      <c r="CJ360" s="299"/>
      <c r="CK360" s="299"/>
      <c r="CL360" s="299"/>
      <c r="CM360" s="299"/>
      <c r="CN360" s="299"/>
      <c r="CO360" s="299"/>
      <c r="CP360" s="299"/>
      <c r="CQ360" s="299"/>
      <c r="CR360" s="299"/>
      <c r="CS360" s="299"/>
      <c r="CT360" s="299"/>
      <c r="CU360" s="299"/>
      <c r="CV360" s="299"/>
      <c r="CW360" s="299"/>
      <c r="CX360" s="299"/>
      <c r="CY360" s="299"/>
      <c r="CZ360" s="299"/>
      <c r="DA360" s="299"/>
      <c r="DB360" s="299"/>
      <c r="DC360" s="299"/>
      <c r="DD360" s="299"/>
      <c r="DE360" s="299"/>
      <c r="DF360" s="299"/>
      <c r="DG360" s="299"/>
      <c r="DH360" s="299"/>
      <c r="DI360" s="299"/>
      <c r="DJ360" s="299"/>
      <c r="DK360" s="299"/>
      <c r="DL360" s="299"/>
      <c r="DM360" s="299"/>
      <c r="DN360" s="299"/>
      <c r="DO360" s="299"/>
      <c r="DP360" s="299"/>
      <c r="DQ360" s="299"/>
      <c r="DR360" s="299"/>
      <c r="DS360" s="299"/>
      <c r="DT360" s="299"/>
      <c r="DU360" s="299"/>
      <c r="DV360" s="299"/>
      <c r="DW360" s="299"/>
      <c r="DX360" s="299"/>
      <c r="DY360" s="299"/>
      <c r="DZ360" s="299"/>
      <c r="EA360" s="299"/>
      <c r="EB360" s="299"/>
      <c r="EC360" s="299"/>
      <c r="ED360" s="299"/>
      <c r="EE360" s="299"/>
      <c r="EF360" s="299"/>
      <c r="EG360" s="299"/>
      <c r="EH360" s="299"/>
      <c r="EI360" s="299"/>
      <c r="EJ360" s="299"/>
      <c r="EK360" s="299"/>
      <c r="EL360" s="299"/>
      <c r="EM360" s="299"/>
      <c r="EN360" s="299"/>
    </row>
    <row r="361" spans="12:144" x14ac:dyDescent="0.25">
      <c r="L361" s="299"/>
      <c r="M361" s="299"/>
      <c r="N361" s="299"/>
      <c r="O361" s="299"/>
      <c r="P361" s="299"/>
      <c r="Q361" s="299"/>
      <c r="R361" s="299"/>
      <c r="S361" s="299"/>
      <c r="T361" s="299"/>
      <c r="U361" s="299"/>
      <c r="V361" s="299"/>
      <c r="W361" s="299"/>
      <c r="X361" s="299"/>
      <c r="Y361" s="299"/>
      <c r="Z361" s="299"/>
      <c r="AA361" s="299"/>
      <c r="AB361" s="299"/>
      <c r="AC361" s="299"/>
      <c r="AD361" s="299"/>
      <c r="AE361" s="299"/>
      <c r="AF361" s="299"/>
      <c r="AG361" s="299"/>
      <c r="AH361" s="299"/>
      <c r="AI361" s="299"/>
      <c r="AJ361" s="299"/>
      <c r="AK361" s="299"/>
      <c r="AL361" s="299"/>
      <c r="AM361" s="299"/>
      <c r="AN361" s="299"/>
      <c r="AO361" s="299"/>
      <c r="AP361" s="299"/>
      <c r="AQ361" s="299"/>
      <c r="AR361" s="299"/>
      <c r="AS361" s="299"/>
      <c r="AT361" s="299"/>
      <c r="AU361" s="299"/>
      <c r="AV361" s="299"/>
      <c r="AW361" s="299"/>
      <c r="AX361" s="299"/>
      <c r="AY361" s="299"/>
      <c r="AZ361" s="299"/>
      <c r="BA361" s="299"/>
      <c r="BB361" s="299"/>
      <c r="BC361" s="299"/>
      <c r="BD361" s="299"/>
      <c r="BE361" s="299"/>
      <c r="BF361" s="299"/>
      <c r="BG361" s="299"/>
      <c r="BH361" s="299"/>
      <c r="BI361" s="299"/>
      <c r="BJ361" s="299"/>
      <c r="BK361" s="299"/>
      <c r="BL361" s="299"/>
      <c r="BM361" s="299"/>
      <c r="BN361" s="299"/>
      <c r="BO361" s="299"/>
      <c r="BP361" s="299"/>
      <c r="BQ361" s="299"/>
      <c r="BR361" s="299"/>
      <c r="BS361" s="299"/>
      <c r="BT361" s="299"/>
      <c r="BU361" s="299"/>
      <c r="BV361" s="299"/>
      <c r="BW361" s="299"/>
      <c r="BX361" s="299"/>
      <c r="BY361" s="299"/>
      <c r="BZ361" s="299"/>
      <c r="CA361" s="299"/>
      <c r="CB361" s="299"/>
      <c r="CC361" s="299"/>
      <c r="CD361" s="299"/>
      <c r="CE361" s="299"/>
      <c r="CF361" s="299"/>
      <c r="CG361" s="299"/>
      <c r="CH361" s="299"/>
      <c r="CI361" s="299"/>
      <c r="CJ361" s="299"/>
      <c r="CK361" s="299"/>
      <c r="CL361" s="299"/>
      <c r="CM361" s="299"/>
      <c r="CN361" s="299"/>
      <c r="CO361" s="299"/>
      <c r="CP361" s="299"/>
      <c r="CQ361" s="299"/>
      <c r="CR361" s="299"/>
      <c r="CS361" s="299"/>
      <c r="CT361" s="299"/>
      <c r="CU361" s="299"/>
      <c r="CV361" s="299"/>
      <c r="CW361" s="299"/>
      <c r="CX361" s="299"/>
      <c r="CY361" s="299"/>
      <c r="CZ361" s="299"/>
      <c r="DA361" s="299"/>
      <c r="DB361" s="299"/>
      <c r="DC361" s="299"/>
      <c r="DD361" s="299"/>
      <c r="DE361" s="299"/>
      <c r="DF361" s="299"/>
      <c r="DG361" s="299"/>
      <c r="DH361" s="299"/>
      <c r="DI361" s="299"/>
      <c r="DJ361" s="299"/>
      <c r="DK361" s="299"/>
      <c r="DL361" s="299"/>
      <c r="DM361" s="299"/>
      <c r="DN361" s="299"/>
      <c r="DO361" s="299"/>
      <c r="DP361" s="299"/>
      <c r="DQ361" s="299"/>
      <c r="DR361" s="299"/>
      <c r="DS361" s="299"/>
      <c r="DT361" s="299"/>
      <c r="DU361" s="299"/>
      <c r="DV361" s="299"/>
      <c r="DW361" s="299"/>
      <c r="DX361" s="299"/>
      <c r="DY361" s="299"/>
      <c r="DZ361" s="299"/>
      <c r="EA361" s="299"/>
      <c r="EB361" s="299"/>
      <c r="EC361" s="299"/>
      <c r="ED361" s="299"/>
      <c r="EE361" s="299"/>
      <c r="EF361" s="299"/>
      <c r="EG361" s="299"/>
      <c r="EH361" s="299"/>
      <c r="EI361" s="299"/>
      <c r="EJ361" s="299"/>
      <c r="EK361" s="299"/>
      <c r="EL361" s="299"/>
      <c r="EM361" s="299"/>
      <c r="EN361" s="299"/>
    </row>
    <row r="362" spans="12:144" x14ac:dyDescent="0.25">
      <c r="L362" s="299"/>
      <c r="M362" s="299"/>
      <c r="N362" s="299"/>
      <c r="O362" s="299"/>
      <c r="P362" s="299"/>
      <c r="Q362" s="299"/>
      <c r="R362" s="299"/>
      <c r="S362" s="299"/>
      <c r="T362" s="299"/>
      <c r="U362" s="299"/>
      <c r="V362" s="299"/>
      <c r="W362" s="299"/>
      <c r="X362" s="299"/>
      <c r="Y362" s="299"/>
      <c r="Z362" s="299"/>
      <c r="AA362" s="299"/>
      <c r="AB362" s="299"/>
      <c r="AC362" s="299"/>
      <c r="AD362" s="299"/>
      <c r="AE362" s="299"/>
      <c r="AF362" s="299"/>
      <c r="AG362" s="299"/>
      <c r="AH362" s="299"/>
      <c r="AI362" s="299"/>
      <c r="AJ362" s="299"/>
      <c r="AK362" s="299"/>
      <c r="AL362" s="299"/>
      <c r="AM362" s="299"/>
      <c r="AN362" s="299"/>
      <c r="AO362" s="299"/>
      <c r="AP362" s="299"/>
      <c r="AQ362" s="299"/>
      <c r="AR362" s="299"/>
      <c r="AS362" s="299"/>
      <c r="AT362" s="299"/>
      <c r="AU362" s="299"/>
      <c r="AV362" s="299"/>
      <c r="AW362" s="299"/>
      <c r="AX362" s="299"/>
      <c r="AY362" s="299"/>
      <c r="AZ362" s="299"/>
      <c r="BA362" s="299"/>
      <c r="BB362" s="299"/>
      <c r="BC362" s="299"/>
      <c r="BD362" s="299"/>
      <c r="BE362" s="299"/>
      <c r="BF362" s="299"/>
      <c r="BG362" s="299"/>
      <c r="BH362" s="299"/>
      <c r="BI362" s="299"/>
      <c r="BJ362" s="299"/>
      <c r="BK362" s="299"/>
      <c r="BL362" s="299"/>
      <c r="BM362" s="299"/>
      <c r="BN362" s="299"/>
      <c r="BO362" s="299"/>
      <c r="BP362" s="299"/>
      <c r="BQ362" s="299"/>
      <c r="BR362" s="299"/>
      <c r="BS362" s="299"/>
      <c r="BT362" s="299"/>
      <c r="BU362" s="299"/>
      <c r="BV362" s="299"/>
      <c r="BW362" s="299"/>
      <c r="BX362" s="299"/>
      <c r="BY362" s="299"/>
      <c r="BZ362" s="299"/>
      <c r="CA362" s="299"/>
      <c r="CB362" s="299"/>
      <c r="CC362" s="299"/>
      <c r="CD362" s="299"/>
      <c r="CE362" s="299"/>
      <c r="CF362" s="299"/>
      <c r="CG362" s="299"/>
      <c r="CH362" s="299"/>
      <c r="CI362" s="299"/>
      <c r="CJ362" s="299"/>
      <c r="CK362" s="299"/>
      <c r="CL362" s="299"/>
      <c r="CM362" s="299"/>
      <c r="CN362" s="299"/>
      <c r="CO362" s="299"/>
      <c r="CP362" s="299"/>
      <c r="CQ362" s="299"/>
      <c r="CR362" s="299"/>
      <c r="CS362" s="299"/>
      <c r="CT362" s="299"/>
      <c r="CU362" s="299"/>
      <c r="CV362" s="299"/>
      <c r="CW362" s="299"/>
      <c r="CX362" s="299"/>
      <c r="CY362" s="299"/>
      <c r="CZ362" s="299"/>
      <c r="DA362" s="299"/>
      <c r="DB362" s="299"/>
      <c r="DC362" s="299"/>
      <c r="DD362" s="299"/>
      <c r="DE362" s="299"/>
      <c r="DF362" s="299"/>
      <c r="DG362" s="299"/>
      <c r="DH362" s="299"/>
      <c r="DI362" s="299"/>
      <c r="DJ362" s="299"/>
      <c r="DK362" s="299"/>
      <c r="DL362" s="299"/>
      <c r="DM362" s="299"/>
      <c r="DN362" s="299"/>
      <c r="DO362" s="299"/>
      <c r="DP362" s="299"/>
      <c r="DQ362" s="299"/>
      <c r="DR362" s="299"/>
      <c r="DS362" s="299"/>
      <c r="DT362" s="299"/>
      <c r="DU362" s="299"/>
      <c r="DV362" s="299"/>
      <c r="DW362" s="299"/>
      <c r="DX362" s="299"/>
      <c r="DY362" s="299"/>
      <c r="DZ362" s="299"/>
      <c r="EA362" s="299"/>
      <c r="EB362" s="299"/>
      <c r="EC362" s="299"/>
      <c r="ED362" s="299"/>
      <c r="EE362" s="299"/>
      <c r="EF362" s="299"/>
      <c r="EG362" s="299"/>
      <c r="EH362" s="299"/>
      <c r="EI362" s="299"/>
      <c r="EJ362" s="299"/>
      <c r="EK362" s="299"/>
      <c r="EL362" s="299"/>
      <c r="EM362" s="299"/>
      <c r="EN362" s="299"/>
    </row>
    <row r="363" spans="12:144" x14ac:dyDescent="0.25">
      <c r="L363" s="299"/>
      <c r="M363" s="299"/>
      <c r="N363" s="299"/>
      <c r="O363" s="299"/>
      <c r="P363" s="299"/>
      <c r="Q363" s="299"/>
      <c r="R363" s="299"/>
      <c r="S363" s="299"/>
      <c r="T363" s="299"/>
      <c r="U363" s="299"/>
      <c r="V363" s="299"/>
      <c r="W363" s="299"/>
      <c r="X363" s="299"/>
      <c r="Y363" s="299"/>
      <c r="Z363" s="299"/>
      <c r="AA363" s="299"/>
      <c r="AB363" s="299"/>
      <c r="AC363" s="299"/>
      <c r="AD363" s="299"/>
      <c r="AE363" s="299"/>
      <c r="AF363" s="299"/>
      <c r="AG363" s="299"/>
      <c r="AH363" s="299"/>
      <c r="AI363" s="299"/>
      <c r="AJ363" s="299"/>
      <c r="AK363" s="299"/>
      <c r="AL363" s="299"/>
      <c r="AM363" s="299"/>
      <c r="AN363" s="299"/>
      <c r="AO363" s="299"/>
      <c r="AP363" s="299"/>
      <c r="AQ363" s="299"/>
      <c r="AR363" s="299"/>
      <c r="AS363" s="299"/>
      <c r="AT363" s="299"/>
      <c r="AU363" s="299"/>
      <c r="AV363" s="299"/>
      <c r="AW363" s="299"/>
      <c r="AX363" s="299"/>
      <c r="AY363" s="299"/>
      <c r="AZ363" s="299"/>
      <c r="BA363" s="299"/>
      <c r="BB363" s="299"/>
      <c r="BC363" s="299"/>
      <c r="BD363" s="299"/>
      <c r="BE363" s="299"/>
      <c r="BF363" s="299"/>
      <c r="BG363" s="299"/>
      <c r="BH363" s="299"/>
      <c r="BI363" s="299"/>
      <c r="BJ363" s="299"/>
      <c r="BK363" s="299"/>
      <c r="BL363" s="299"/>
      <c r="BM363" s="299"/>
      <c r="BN363" s="299"/>
      <c r="BO363" s="299"/>
      <c r="BP363" s="299"/>
      <c r="BQ363" s="299"/>
      <c r="BR363" s="299"/>
      <c r="BS363" s="299"/>
      <c r="BT363" s="299"/>
      <c r="BU363" s="299"/>
      <c r="BV363" s="299"/>
      <c r="BW363" s="299"/>
      <c r="BX363" s="299"/>
      <c r="BY363" s="299"/>
      <c r="BZ363" s="299"/>
      <c r="CA363" s="299"/>
      <c r="CB363" s="299"/>
      <c r="CC363" s="299"/>
      <c r="CD363" s="299"/>
      <c r="CE363" s="299"/>
      <c r="CF363" s="299"/>
      <c r="CG363" s="299"/>
      <c r="CH363" s="299"/>
      <c r="CI363" s="299"/>
      <c r="CJ363" s="299"/>
      <c r="CK363" s="299"/>
      <c r="CL363" s="299"/>
      <c r="CM363" s="299"/>
      <c r="CN363" s="299"/>
      <c r="CO363" s="299"/>
      <c r="CP363" s="299"/>
      <c r="CQ363" s="299"/>
      <c r="CR363" s="299"/>
      <c r="CS363" s="299"/>
      <c r="CT363" s="299"/>
      <c r="CU363" s="299"/>
      <c r="CV363" s="299"/>
      <c r="CW363" s="299"/>
      <c r="CX363" s="299"/>
      <c r="CY363" s="299"/>
      <c r="CZ363" s="299"/>
      <c r="DA363" s="299"/>
      <c r="DB363" s="299"/>
      <c r="DC363" s="299"/>
      <c r="DD363" s="299"/>
      <c r="DE363" s="299"/>
      <c r="DF363" s="299"/>
      <c r="DG363" s="299"/>
      <c r="DH363" s="299"/>
      <c r="DI363" s="299"/>
      <c r="DJ363" s="299"/>
      <c r="DK363" s="299"/>
      <c r="DL363" s="299"/>
      <c r="DM363" s="299"/>
      <c r="DN363" s="299"/>
      <c r="DO363" s="299"/>
      <c r="DP363" s="299"/>
      <c r="DQ363" s="299"/>
      <c r="DR363" s="299"/>
      <c r="DS363" s="299"/>
      <c r="DT363" s="299"/>
      <c r="DU363" s="299"/>
      <c r="DV363" s="299"/>
      <c r="DW363" s="299"/>
      <c r="DX363" s="299"/>
      <c r="DY363" s="299"/>
      <c r="DZ363" s="299"/>
      <c r="EA363" s="299"/>
      <c r="EB363" s="299"/>
      <c r="EC363" s="299"/>
      <c r="ED363" s="299"/>
      <c r="EE363" s="299"/>
      <c r="EF363" s="299"/>
      <c r="EG363" s="299"/>
      <c r="EH363" s="299"/>
      <c r="EI363" s="299"/>
      <c r="EJ363" s="299"/>
      <c r="EK363" s="299"/>
      <c r="EL363" s="299"/>
      <c r="EM363" s="299"/>
      <c r="EN363" s="299"/>
    </row>
    <row r="364" spans="12:144" x14ac:dyDescent="0.25">
      <c r="L364" s="299"/>
      <c r="M364" s="299"/>
      <c r="N364" s="299"/>
      <c r="O364" s="299"/>
      <c r="P364" s="299"/>
      <c r="Q364" s="299"/>
      <c r="R364" s="299"/>
      <c r="S364" s="299"/>
      <c r="T364" s="299"/>
      <c r="U364" s="299"/>
      <c r="V364" s="299"/>
      <c r="W364" s="299"/>
      <c r="X364" s="299"/>
      <c r="Y364" s="299"/>
      <c r="Z364" s="299"/>
      <c r="AA364" s="299"/>
      <c r="AB364" s="299"/>
      <c r="AC364" s="299"/>
      <c r="AD364" s="299"/>
      <c r="AE364" s="299"/>
      <c r="AF364" s="299"/>
      <c r="AG364" s="299"/>
      <c r="AH364" s="299"/>
      <c r="AI364" s="299"/>
      <c r="AJ364" s="299"/>
      <c r="AK364" s="299"/>
      <c r="AL364" s="299"/>
      <c r="AM364" s="299"/>
      <c r="AN364" s="299"/>
      <c r="AO364" s="299"/>
      <c r="AP364" s="299"/>
      <c r="AQ364" s="299"/>
      <c r="AR364" s="299"/>
      <c r="AS364" s="299"/>
      <c r="AT364" s="299"/>
      <c r="AU364" s="299"/>
      <c r="AV364" s="299"/>
      <c r="AW364" s="299"/>
      <c r="AX364" s="299"/>
      <c r="AY364" s="299"/>
      <c r="AZ364" s="299"/>
      <c r="BA364" s="299"/>
      <c r="BB364" s="299"/>
      <c r="BC364" s="299"/>
      <c r="BD364" s="299"/>
      <c r="BE364" s="299"/>
      <c r="BF364" s="299"/>
      <c r="BG364" s="299"/>
      <c r="BH364" s="299"/>
      <c r="BI364" s="299"/>
      <c r="BJ364" s="299"/>
      <c r="BK364" s="299"/>
      <c r="BL364" s="299"/>
      <c r="BM364" s="299"/>
      <c r="BN364" s="299"/>
      <c r="BO364" s="299"/>
      <c r="BP364" s="299"/>
      <c r="BQ364" s="299"/>
      <c r="BR364" s="299"/>
      <c r="BS364" s="299"/>
      <c r="BT364" s="299"/>
      <c r="BU364" s="299"/>
      <c r="BV364" s="299"/>
      <c r="BW364" s="299"/>
      <c r="BX364" s="299"/>
      <c r="BY364" s="299"/>
      <c r="BZ364" s="299"/>
      <c r="CA364" s="299"/>
      <c r="CB364" s="299"/>
      <c r="CC364" s="299"/>
      <c r="CD364" s="299"/>
      <c r="CE364" s="299"/>
      <c r="CF364" s="299"/>
      <c r="CG364" s="299"/>
      <c r="CH364" s="299"/>
      <c r="CI364" s="299"/>
      <c r="CJ364" s="299"/>
      <c r="CK364" s="299"/>
      <c r="CL364" s="299"/>
      <c r="CM364" s="299"/>
      <c r="CN364" s="299"/>
      <c r="CO364" s="299"/>
      <c r="CP364" s="299"/>
      <c r="CQ364" s="299"/>
      <c r="CR364" s="299"/>
      <c r="CS364" s="299"/>
      <c r="CT364" s="299"/>
      <c r="CU364" s="299"/>
      <c r="CV364" s="299"/>
      <c r="CW364" s="299"/>
      <c r="CX364" s="299"/>
      <c r="CY364" s="299"/>
      <c r="CZ364" s="299"/>
      <c r="DA364" s="299"/>
      <c r="DB364" s="299"/>
      <c r="DC364" s="299"/>
      <c r="DD364" s="299"/>
      <c r="DE364" s="299"/>
      <c r="DF364" s="299"/>
      <c r="DG364" s="299"/>
      <c r="DH364" s="299"/>
      <c r="DI364" s="299"/>
      <c r="DJ364" s="299"/>
      <c r="DK364" s="299"/>
      <c r="DL364" s="299"/>
      <c r="DM364" s="299"/>
      <c r="DN364" s="299"/>
      <c r="DO364" s="299"/>
      <c r="DP364" s="299"/>
      <c r="DQ364" s="299"/>
      <c r="DR364" s="299"/>
      <c r="DS364" s="299"/>
      <c r="DT364" s="299"/>
      <c r="DU364" s="299"/>
      <c r="DV364" s="299"/>
      <c r="DW364" s="299"/>
      <c r="DX364" s="299"/>
      <c r="DY364" s="299"/>
      <c r="DZ364" s="299"/>
      <c r="EA364" s="299"/>
      <c r="EB364" s="299"/>
      <c r="EC364" s="299"/>
      <c r="ED364" s="299"/>
      <c r="EE364" s="299"/>
      <c r="EF364" s="299"/>
      <c r="EG364" s="299"/>
      <c r="EH364" s="299"/>
      <c r="EI364" s="299"/>
      <c r="EJ364" s="299"/>
      <c r="EK364" s="299"/>
      <c r="EL364" s="299"/>
      <c r="EM364" s="299"/>
      <c r="EN364" s="299"/>
    </row>
    <row r="365" spans="12:144" x14ac:dyDescent="0.25">
      <c r="L365" s="299"/>
      <c r="M365" s="299"/>
      <c r="N365" s="299"/>
      <c r="O365" s="299"/>
      <c r="P365" s="299"/>
      <c r="Q365" s="299"/>
      <c r="R365" s="299"/>
      <c r="S365" s="299"/>
      <c r="T365" s="299"/>
      <c r="U365" s="299"/>
      <c r="V365" s="299"/>
      <c r="W365" s="299"/>
      <c r="X365" s="299"/>
      <c r="Y365" s="299"/>
      <c r="Z365" s="299"/>
      <c r="AA365" s="299"/>
      <c r="AB365" s="299"/>
      <c r="AC365" s="299"/>
      <c r="AD365" s="299"/>
      <c r="AE365" s="299"/>
      <c r="AF365" s="299"/>
      <c r="AG365" s="299"/>
      <c r="AH365" s="299"/>
      <c r="AI365" s="299"/>
      <c r="AJ365" s="299"/>
      <c r="AK365" s="299"/>
      <c r="AL365" s="299"/>
      <c r="AM365" s="299"/>
      <c r="AN365" s="299"/>
      <c r="AO365" s="299"/>
      <c r="AP365" s="299"/>
      <c r="AQ365" s="299"/>
      <c r="AR365" s="299"/>
      <c r="AS365" s="299"/>
      <c r="AT365" s="299"/>
      <c r="AU365" s="299"/>
      <c r="AV365" s="299"/>
      <c r="AW365" s="299"/>
      <c r="AX365" s="299"/>
      <c r="AY365" s="299"/>
      <c r="AZ365" s="299"/>
      <c r="BA365" s="299"/>
      <c r="BB365" s="299"/>
      <c r="BC365" s="299"/>
      <c r="BD365" s="299"/>
      <c r="BE365" s="299"/>
      <c r="BF365" s="299"/>
      <c r="BG365" s="299"/>
      <c r="BH365" s="299"/>
      <c r="BI365" s="299"/>
      <c r="BJ365" s="299"/>
      <c r="BK365" s="299"/>
      <c r="BL365" s="299"/>
      <c r="BM365" s="299"/>
      <c r="BN365" s="299"/>
      <c r="BO365" s="299"/>
      <c r="BP365" s="299"/>
      <c r="BQ365" s="299"/>
      <c r="BR365" s="299"/>
      <c r="BS365" s="299"/>
      <c r="BT365" s="299"/>
      <c r="BU365" s="299"/>
      <c r="BV365" s="299"/>
      <c r="BW365" s="299"/>
      <c r="BX365" s="299"/>
      <c r="BY365" s="299"/>
      <c r="BZ365" s="299"/>
      <c r="CA365" s="299"/>
      <c r="CB365" s="299"/>
      <c r="CC365" s="299"/>
      <c r="CD365" s="299"/>
      <c r="CE365" s="299"/>
      <c r="CF365" s="299"/>
      <c r="CG365" s="299"/>
      <c r="CH365" s="299"/>
      <c r="CI365" s="299"/>
      <c r="CJ365" s="299"/>
      <c r="CK365" s="299"/>
      <c r="CL365" s="299"/>
      <c r="CM365" s="299"/>
      <c r="CN365" s="299"/>
      <c r="CO365" s="299"/>
      <c r="CP365" s="299"/>
      <c r="CQ365" s="299"/>
      <c r="CR365" s="299"/>
      <c r="CS365" s="299"/>
      <c r="CT365" s="299"/>
      <c r="CU365" s="299"/>
      <c r="CV365" s="299"/>
      <c r="CW365" s="299"/>
      <c r="CX365" s="299"/>
      <c r="CY365" s="299"/>
      <c r="CZ365" s="299"/>
      <c r="DA365" s="299"/>
      <c r="DB365" s="299"/>
      <c r="DC365" s="299"/>
      <c r="DD365" s="299"/>
      <c r="DE365" s="299"/>
      <c r="DF365" s="299"/>
      <c r="DG365" s="299"/>
      <c r="DH365" s="299"/>
      <c r="DI365" s="299"/>
      <c r="DJ365" s="299"/>
      <c r="DK365" s="299"/>
      <c r="DL365" s="299"/>
      <c r="DM365" s="299"/>
      <c r="DN365" s="299"/>
      <c r="DO365" s="299"/>
      <c r="DP365" s="299"/>
      <c r="DQ365" s="299"/>
      <c r="DR365" s="299"/>
      <c r="DS365" s="299"/>
      <c r="DT365" s="299"/>
      <c r="DU365" s="299"/>
      <c r="DV365" s="299"/>
      <c r="DW365" s="299"/>
      <c r="DX365" s="299"/>
      <c r="DY365" s="299"/>
      <c r="DZ365" s="299"/>
      <c r="EA365" s="299"/>
      <c r="EB365" s="299"/>
      <c r="EC365" s="299"/>
      <c r="ED365" s="299"/>
      <c r="EE365" s="299"/>
      <c r="EF365" s="299"/>
      <c r="EG365" s="299"/>
      <c r="EH365" s="299"/>
      <c r="EI365" s="299"/>
      <c r="EJ365" s="299"/>
      <c r="EK365" s="299"/>
      <c r="EL365" s="299"/>
      <c r="EM365" s="299"/>
      <c r="EN365" s="299"/>
    </row>
    <row r="366" spans="12:144" x14ac:dyDescent="0.25">
      <c r="L366" s="299"/>
      <c r="M366" s="299"/>
      <c r="N366" s="299"/>
      <c r="O366" s="299"/>
      <c r="P366" s="299"/>
      <c r="Q366" s="299"/>
      <c r="R366" s="299"/>
      <c r="S366" s="299"/>
      <c r="T366" s="299"/>
      <c r="U366" s="299"/>
      <c r="V366" s="299"/>
      <c r="W366" s="299"/>
      <c r="X366" s="299"/>
      <c r="Y366" s="299"/>
      <c r="Z366" s="299"/>
      <c r="AA366" s="299"/>
      <c r="AB366" s="299"/>
      <c r="AC366" s="299"/>
      <c r="AD366" s="299"/>
      <c r="AE366" s="299"/>
      <c r="AF366" s="299"/>
      <c r="AG366" s="299"/>
      <c r="AH366" s="299"/>
      <c r="AI366" s="299"/>
      <c r="AJ366" s="299"/>
      <c r="AK366" s="299"/>
      <c r="AL366" s="299"/>
      <c r="AM366" s="299"/>
      <c r="AN366" s="299"/>
      <c r="AO366" s="299"/>
      <c r="AP366" s="299"/>
      <c r="AQ366" s="299"/>
      <c r="AR366" s="299"/>
      <c r="AS366" s="299"/>
      <c r="AT366" s="299"/>
      <c r="AU366" s="299"/>
      <c r="AV366" s="299"/>
      <c r="AW366" s="299"/>
      <c r="AX366" s="299"/>
      <c r="AY366" s="299"/>
      <c r="AZ366" s="299"/>
      <c r="BA366" s="299"/>
      <c r="BB366" s="299"/>
      <c r="BC366" s="299"/>
      <c r="BD366" s="299"/>
      <c r="BE366" s="299"/>
      <c r="BF366" s="299"/>
      <c r="BG366" s="299"/>
      <c r="BH366" s="299"/>
      <c r="BI366" s="299"/>
      <c r="BJ366" s="299"/>
      <c r="BK366" s="299"/>
      <c r="BL366" s="299"/>
      <c r="BM366" s="299"/>
      <c r="BN366" s="299"/>
      <c r="BO366" s="299"/>
      <c r="BP366" s="299"/>
      <c r="BQ366" s="299"/>
      <c r="BR366" s="299"/>
      <c r="BS366" s="299"/>
      <c r="BT366" s="299"/>
      <c r="BU366" s="299"/>
      <c r="BV366" s="299"/>
      <c r="BW366" s="299"/>
      <c r="BX366" s="299"/>
      <c r="BY366" s="299"/>
      <c r="BZ366" s="299"/>
      <c r="CA366" s="299"/>
      <c r="CB366" s="299"/>
      <c r="CC366" s="299"/>
      <c r="CD366" s="299"/>
      <c r="CE366" s="299"/>
      <c r="CF366" s="299"/>
      <c r="CG366" s="299"/>
      <c r="CH366" s="299"/>
      <c r="CI366" s="299"/>
      <c r="CJ366" s="299"/>
      <c r="CK366" s="299"/>
      <c r="CL366" s="299"/>
      <c r="CM366" s="299"/>
      <c r="CN366" s="299"/>
      <c r="CO366" s="299"/>
      <c r="CP366" s="299"/>
      <c r="CQ366" s="299"/>
      <c r="CR366" s="299"/>
      <c r="CS366" s="299"/>
      <c r="CT366" s="299"/>
      <c r="CU366" s="299"/>
      <c r="CV366" s="299"/>
      <c r="CW366" s="299"/>
      <c r="CX366" s="299"/>
      <c r="CY366" s="299"/>
      <c r="CZ366" s="299"/>
      <c r="DA366" s="299"/>
      <c r="DB366" s="299"/>
      <c r="DC366" s="299"/>
      <c r="DD366" s="299"/>
      <c r="DE366" s="299"/>
      <c r="DF366" s="299"/>
      <c r="DG366" s="299"/>
      <c r="DH366" s="299"/>
      <c r="DI366" s="299"/>
      <c r="DJ366" s="299"/>
      <c r="DK366" s="299"/>
      <c r="DL366" s="299"/>
      <c r="DM366" s="299"/>
      <c r="DN366" s="299"/>
      <c r="DO366" s="299"/>
      <c r="DP366" s="299"/>
      <c r="DQ366" s="299"/>
      <c r="DR366" s="299"/>
      <c r="DS366" s="299"/>
      <c r="DT366" s="299"/>
      <c r="DU366" s="299"/>
      <c r="DV366" s="299"/>
      <c r="DW366" s="299"/>
      <c r="DX366" s="299"/>
      <c r="DY366" s="299"/>
      <c r="DZ366" s="299"/>
      <c r="EA366" s="299"/>
      <c r="EB366" s="299"/>
      <c r="EC366" s="299"/>
      <c r="ED366" s="299"/>
      <c r="EE366" s="299"/>
      <c r="EF366" s="299"/>
      <c r="EG366" s="299"/>
      <c r="EH366" s="299"/>
      <c r="EI366" s="299"/>
      <c r="EJ366" s="299"/>
      <c r="EK366" s="299"/>
      <c r="EL366" s="299"/>
      <c r="EM366" s="299"/>
      <c r="EN366" s="299"/>
    </row>
    <row r="367" spans="12:144" x14ac:dyDescent="0.25">
      <c r="L367" s="299"/>
      <c r="M367" s="299"/>
      <c r="N367" s="299"/>
      <c r="O367" s="299"/>
      <c r="P367" s="299"/>
      <c r="Q367" s="299"/>
      <c r="R367" s="299"/>
      <c r="S367" s="299"/>
      <c r="T367" s="299"/>
      <c r="U367" s="299"/>
      <c r="V367" s="299"/>
      <c r="W367" s="299"/>
      <c r="X367" s="299"/>
      <c r="Y367" s="299"/>
      <c r="Z367" s="299"/>
      <c r="AA367" s="299"/>
      <c r="AB367" s="299"/>
      <c r="AC367" s="299"/>
      <c r="AD367" s="299"/>
      <c r="AE367" s="299"/>
      <c r="AF367" s="299"/>
      <c r="AG367" s="299"/>
      <c r="AH367" s="299"/>
      <c r="AI367" s="299"/>
      <c r="AJ367" s="299"/>
      <c r="AK367" s="299"/>
      <c r="AL367" s="299"/>
      <c r="AM367" s="299"/>
      <c r="AN367" s="299"/>
      <c r="AO367" s="299"/>
      <c r="AP367" s="299"/>
      <c r="AQ367" s="299"/>
      <c r="AR367" s="299"/>
      <c r="AS367" s="299"/>
      <c r="AT367" s="299"/>
      <c r="AU367" s="299"/>
      <c r="AV367" s="299"/>
      <c r="AW367" s="299"/>
      <c r="AX367" s="299"/>
      <c r="AY367" s="299"/>
      <c r="AZ367" s="299"/>
      <c r="BA367" s="299"/>
      <c r="BB367" s="299"/>
      <c r="BC367" s="299"/>
      <c r="BD367" s="299"/>
      <c r="BE367" s="299"/>
      <c r="BF367" s="299"/>
      <c r="BG367" s="299"/>
      <c r="BH367" s="299"/>
      <c r="BI367" s="299"/>
      <c r="BJ367" s="299"/>
      <c r="BK367" s="299"/>
      <c r="BL367" s="299"/>
      <c r="BM367" s="299"/>
      <c r="BN367" s="299"/>
      <c r="BO367" s="299"/>
      <c r="BP367" s="299"/>
      <c r="BQ367" s="299"/>
      <c r="BR367" s="299"/>
      <c r="BS367" s="299"/>
      <c r="BT367" s="299"/>
      <c r="BU367" s="299"/>
      <c r="BV367" s="299"/>
      <c r="BW367" s="299"/>
      <c r="BX367" s="299"/>
      <c r="BY367" s="299"/>
      <c r="BZ367" s="299"/>
      <c r="CA367" s="299"/>
      <c r="CB367" s="299"/>
      <c r="CC367" s="299"/>
      <c r="CD367" s="299"/>
      <c r="CE367" s="299"/>
      <c r="CF367" s="299"/>
      <c r="CG367" s="299"/>
      <c r="CH367" s="299"/>
      <c r="CI367" s="299"/>
      <c r="CJ367" s="299"/>
      <c r="CK367" s="299"/>
      <c r="CL367" s="299"/>
      <c r="CM367" s="299"/>
      <c r="CN367" s="299"/>
      <c r="CO367" s="299"/>
      <c r="CP367" s="299"/>
      <c r="CQ367" s="299"/>
      <c r="CR367" s="299"/>
      <c r="CS367" s="299"/>
      <c r="CT367" s="299"/>
      <c r="CU367" s="299"/>
      <c r="CV367" s="299"/>
      <c r="CW367" s="299"/>
      <c r="CX367" s="299"/>
      <c r="CY367" s="299"/>
      <c r="CZ367" s="299"/>
      <c r="DA367" s="299"/>
      <c r="DB367" s="299"/>
      <c r="DC367" s="299"/>
      <c r="DD367" s="299"/>
      <c r="DE367" s="299"/>
      <c r="DF367" s="299"/>
      <c r="DG367" s="299"/>
      <c r="DH367" s="299"/>
      <c r="DI367" s="299"/>
      <c r="DJ367" s="299"/>
      <c r="DK367" s="299"/>
      <c r="DL367" s="299"/>
      <c r="DM367" s="299"/>
      <c r="DN367" s="299"/>
      <c r="DO367" s="299"/>
      <c r="DP367" s="299"/>
      <c r="DQ367" s="299"/>
      <c r="DR367" s="299"/>
      <c r="DS367" s="299"/>
      <c r="DT367" s="299"/>
      <c r="DU367" s="299"/>
      <c r="DV367" s="299"/>
      <c r="DW367" s="299"/>
      <c r="DX367" s="299"/>
      <c r="DY367" s="299"/>
      <c r="DZ367" s="299"/>
      <c r="EA367" s="299"/>
      <c r="EB367" s="299"/>
      <c r="EC367" s="299"/>
      <c r="ED367" s="299"/>
      <c r="EE367" s="299"/>
      <c r="EF367" s="299"/>
      <c r="EG367" s="299"/>
      <c r="EH367" s="299"/>
      <c r="EI367" s="299"/>
      <c r="EJ367" s="299"/>
      <c r="EK367" s="299"/>
      <c r="EL367" s="299"/>
      <c r="EM367" s="299"/>
      <c r="EN367" s="299"/>
    </row>
    <row r="368" spans="12:144" x14ac:dyDescent="0.25">
      <c r="L368" s="299"/>
      <c r="M368" s="299"/>
      <c r="N368" s="299"/>
      <c r="O368" s="299"/>
      <c r="P368" s="299"/>
      <c r="Q368" s="299"/>
      <c r="R368" s="299"/>
      <c r="S368" s="299"/>
      <c r="T368" s="299"/>
      <c r="U368" s="299"/>
      <c r="V368" s="299"/>
      <c r="W368" s="299"/>
      <c r="X368" s="299"/>
      <c r="Y368" s="299"/>
      <c r="Z368" s="299"/>
      <c r="AA368" s="299"/>
      <c r="AB368" s="299"/>
      <c r="AC368" s="299"/>
      <c r="AD368" s="299"/>
      <c r="AE368" s="299"/>
      <c r="AF368" s="299"/>
      <c r="AG368" s="299"/>
      <c r="AH368" s="299"/>
      <c r="AI368" s="299"/>
      <c r="AJ368" s="299"/>
      <c r="AK368" s="299"/>
      <c r="AL368" s="299"/>
      <c r="AM368" s="299"/>
      <c r="AN368" s="299"/>
      <c r="AO368" s="299"/>
      <c r="AP368" s="299"/>
      <c r="AQ368" s="299"/>
      <c r="AR368" s="299"/>
      <c r="AS368" s="299"/>
      <c r="AT368" s="299"/>
      <c r="AU368" s="299"/>
      <c r="AV368" s="299"/>
      <c r="AW368" s="299"/>
      <c r="AX368" s="299"/>
      <c r="AY368" s="299"/>
      <c r="AZ368" s="299"/>
      <c r="BA368" s="299"/>
      <c r="BB368" s="299"/>
      <c r="BC368" s="299"/>
      <c r="BD368" s="299"/>
      <c r="BE368" s="299"/>
      <c r="BF368" s="299"/>
      <c r="BG368" s="299"/>
      <c r="BH368" s="299"/>
      <c r="BI368" s="299"/>
      <c r="BJ368" s="299"/>
      <c r="BK368" s="299"/>
      <c r="BL368" s="299"/>
      <c r="BM368" s="299"/>
      <c r="BN368" s="299"/>
      <c r="BO368" s="299"/>
      <c r="BP368" s="299"/>
      <c r="BQ368" s="299"/>
      <c r="BR368" s="299"/>
      <c r="BS368" s="299"/>
      <c r="BT368" s="299"/>
      <c r="BU368" s="299"/>
      <c r="BV368" s="299"/>
      <c r="BW368" s="299"/>
      <c r="BX368" s="299"/>
      <c r="BY368" s="299"/>
      <c r="BZ368" s="299"/>
      <c r="CA368" s="299"/>
      <c r="CB368" s="299"/>
      <c r="CC368" s="299"/>
      <c r="CD368" s="299"/>
      <c r="CE368" s="299"/>
      <c r="CF368" s="299"/>
      <c r="CG368" s="299"/>
      <c r="CH368" s="299"/>
      <c r="CI368" s="299"/>
      <c r="CJ368" s="299"/>
      <c r="CK368" s="299"/>
      <c r="CL368" s="299"/>
      <c r="CM368" s="299"/>
      <c r="CN368" s="299"/>
      <c r="CO368" s="299"/>
      <c r="CP368" s="299"/>
      <c r="CQ368" s="299"/>
      <c r="CR368" s="299"/>
      <c r="CS368" s="299"/>
      <c r="CT368" s="299"/>
      <c r="CU368" s="299"/>
      <c r="CV368" s="299"/>
      <c r="CW368" s="299"/>
      <c r="CX368" s="299"/>
      <c r="CY368" s="299"/>
      <c r="CZ368" s="299"/>
      <c r="DA368" s="299"/>
      <c r="DB368" s="299"/>
      <c r="DC368" s="299"/>
      <c r="DD368" s="299"/>
      <c r="DE368" s="299"/>
      <c r="DF368" s="299"/>
      <c r="DG368" s="299"/>
      <c r="DH368" s="299"/>
      <c r="DI368" s="299"/>
      <c r="DJ368" s="299"/>
      <c r="DK368" s="299"/>
      <c r="DL368" s="299"/>
      <c r="DM368" s="299"/>
      <c r="DN368" s="299"/>
      <c r="DO368" s="299"/>
      <c r="DP368" s="299"/>
      <c r="DQ368" s="299"/>
      <c r="DR368" s="299"/>
      <c r="DS368" s="299"/>
      <c r="DT368" s="299"/>
      <c r="DU368" s="299"/>
      <c r="DV368" s="299"/>
      <c r="DW368" s="299"/>
      <c r="DX368" s="299"/>
      <c r="DY368" s="299"/>
      <c r="DZ368" s="299"/>
      <c r="EA368" s="299"/>
      <c r="EB368" s="299"/>
      <c r="EC368" s="299"/>
      <c r="ED368" s="299"/>
      <c r="EE368" s="299"/>
      <c r="EF368" s="299"/>
      <c r="EG368" s="299"/>
      <c r="EH368" s="299"/>
      <c r="EI368" s="299"/>
      <c r="EJ368" s="299"/>
      <c r="EK368" s="299"/>
      <c r="EL368" s="299"/>
      <c r="EM368" s="299"/>
      <c r="EN368" s="299"/>
    </row>
    <row r="369" spans="12:144" x14ac:dyDescent="0.25">
      <c r="L369" s="299"/>
      <c r="M369" s="299"/>
      <c r="N369" s="299"/>
      <c r="O369" s="299"/>
      <c r="P369" s="299"/>
      <c r="Q369" s="299"/>
      <c r="R369" s="299"/>
      <c r="S369" s="299"/>
      <c r="T369" s="299"/>
      <c r="U369" s="299"/>
      <c r="V369" s="299"/>
      <c r="W369" s="299"/>
      <c r="X369" s="299"/>
      <c r="Y369" s="299"/>
      <c r="Z369" s="299"/>
      <c r="AA369" s="299"/>
      <c r="AB369" s="299"/>
      <c r="AC369" s="299"/>
      <c r="AD369" s="299"/>
      <c r="AE369" s="299"/>
      <c r="AF369" s="299"/>
      <c r="AG369" s="299"/>
      <c r="AH369" s="299"/>
      <c r="AI369" s="299"/>
      <c r="AJ369" s="299"/>
      <c r="AK369" s="299"/>
      <c r="AL369" s="299"/>
      <c r="AM369" s="299"/>
      <c r="AN369" s="299"/>
      <c r="AO369" s="299"/>
      <c r="AP369" s="299"/>
      <c r="AQ369" s="299"/>
      <c r="AR369" s="299"/>
      <c r="AS369" s="299"/>
      <c r="AT369" s="299"/>
      <c r="AU369" s="299"/>
      <c r="AV369" s="299"/>
      <c r="AW369" s="299"/>
      <c r="AX369" s="299"/>
      <c r="AY369" s="299"/>
      <c r="AZ369" s="299"/>
      <c r="BA369" s="299"/>
      <c r="BB369" s="299"/>
      <c r="BC369" s="299"/>
      <c r="BD369" s="299"/>
      <c r="BE369" s="299"/>
      <c r="BF369" s="299"/>
      <c r="BG369" s="299"/>
      <c r="BH369" s="299"/>
      <c r="BI369" s="299"/>
      <c r="BJ369" s="299"/>
      <c r="BK369" s="299"/>
      <c r="BL369" s="299"/>
      <c r="BM369" s="299"/>
      <c r="BN369" s="299"/>
      <c r="BO369" s="299"/>
      <c r="BP369" s="299"/>
      <c r="BQ369" s="299"/>
      <c r="BR369" s="299"/>
      <c r="BS369" s="299"/>
      <c r="BT369" s="299"/>
      <c r="BU369" s="299"/>
      <c r="BV369" s="299"/>
      <c r="BW369" s="299"/>
      <c r="BX369" s="299"/>
      <c r="BY369" s="299"/>
      <c r="BZ369" s="299"/>
      <c r="CA369" s="299"/>
      <c r="CB369" s="299"/>
      <c r="CC369" s="299"/>
      <c r="CD369" s="299"/>
      <c r="CE369" s="299"/>
      <c r="CF369" s="299"/>
      <c r="CG369" s="299"/>
      <c r="CH369" s="299"/>
      <c r="CI369" s="299"/>
      <c r="CJ369" s="299"/>
      <c r="CK369" s="299"/>
      <c r="CL369" s="299"/>
      <c r="CM369" s="299"/>
      <c r="CN369" s="299"/>
      <c r="CO369" s="299"/>
      <c r="CP369" s="299"/>
      <c r="CQ369" s="299"/>
      <c r="CR369" s="299"/>
      <c r="CS369" s="299"/>
      <c r="CT369" s="299"/>
      <c r="CU369" s="299"/>
      <c r="CV369" s="299"/>
      <c r="CW369" s="299"/>
      <c r="CX369" s="299"/>
      <c r="CY369" s="299"/>
      <c r="CZ369" s="299"/>
      <c r="DA369" s="299"/>
      <c r="DB369" s="299"/>
      <c r="DC369" s="299"/>
      <c r="DD369" s="299"/>
      <c r="DE369" s="299"/>
      <c r="DF369" s="299"/>
      <c r="DG369" s="299"/>
      <c r="DH369" s="299"/>
      <c r="DI369" s="299"/>
      <c r="DJ369" s="299"/>
      <c r="DK369" s="299"/>
      <c r="DL369" s="299"/>
      <c r="DM369" s="299"/>
      <c r="DN369" s="299"/>
      <c r="DO369" s="299"/>
      <c r="DP369" s="299"/>
      <c r="DQ369" s="299"/>
      <c r="DR369" s="299"/>
      <c r="DS369" s="299"/>
      <c r="DT369" s="299"/>
      <c r="DU369" s="299"/>
      <c r="DV369" s="299"/>
      <c r="DW369" s="299"/>
      <c r="DX369" s="299"/>
      <c r="DY369" s="299"/>
      <c r="DZ369" s="299"/>
      <c r="EA369" s="299"/>
      <c r="EB369" s="299"/>
      <c r="EC369" s="299"/>
      <c r="ED369" s="299"/>
      <c r="EE369" s="299"/>
      <c r="EF369" s="299"/>
      <c r="EG369" s="299"/>
      <c r="EH369" s="299"/>
      <c r="EI369" s="299"/>
      <c r="EJ369" s="299"/>
      <c r="EK369" s="299"/>
      <c r="EL369" s="299"/>
      <c r="EM369" s="299"/>
      <c r="EN369" s="299"/>
    </row>
    <row r="370" spans="12:144" x14ac:dyDescent="0.25">
      <c r="L370" s="299"/>
      <c r="M370" s="299"/>
      <c r="N370" s="299"/>
      <c r="O370" s="299"/>
      <c r="P370" s="299"/>
      <c r="Q370" s="299"/>
      <c r="R370" s="299"/>
      <c r="S370" s="299"/>
      <c r="T370" s="299"/>
      <c r="U370" s="299"/>
      <c r="V370" s="299"/>
      <c r="W370" s="299"/>
      <c r="X370" s="299"/>
      <c r="Y370" s="299"/>
      <c r="Z370" s="299"/>
      <c r="AA370" s="299"/>
      <c r="AB370" s="299"/>
      <c r="AC370" s="299"/>
      <c r="AD370" s="299"/>
      <c r="AE370" s="299"/>
      <c r="AF370" s="299"/>
      <c r="AG370" s="299"/>
      <c r="AH370" s="299"/>
      <c r="AI370" s="299"/>
      <c r="AJ370" s="299"/>
      <c r="AK370" s="299"/>
      <c r="AL370" s="299"/>
      <c r="AM370" s="299"/>
      <c r="AN370" s="299"/>
      <c r="AO370" s="299"/>
      <c r="AP370" s="299"/>
      <c r="AQ370" s="299"/>
      <c r="AR370" s="299"/>
      <c r="AS370" s="299"/>
      <c r="AT370" s="299"/>
      <c r="AU370" s="299"/>
      <c r="AV370" s="299"/>
      <c r="AW370" s="299"/>
      <c r="AX370" s="299"/>
      <c r="AY370" s="299"/>
      <c r="AZ370" s="299"/>
      <c r="BA370" s="299"/>
      <c r="BB370" s="299"/>
      <c r="BC370" s="299"/>
      <c r="BD370" s="299"/>
      <c r="BE370" s="299"/>
      <c r="BF370" s="299"/>
      <c r="BG370" s="299"/>
      <c r="BH370" s="299"/>
      <c r="BI370" s="299"/>
      <c r="BJ370" s="299"/>
      <c r="BK370" s="299"/>
      <c r="BL370" s="299"/>
      <c r="BM370" s="299"/>
      <c r="BN370" s="299"/>
      <c r="BO370" s="299"/>
      <c r="BP370" s="299"/>
      <c r="BQ370" s="299"/>
      <c r="BR370" s="299"/>
      <c r="BS370" s="299"/>
      <c r="BT370" s="299"/>
      <c r="BU370" s="299"/>
      <c r="BV370" s="299"/>
      <c r="BW370" s="299"/>
      <c r="BX370" s="299"/>
      <c r="BY370" s="299"/>
      <c r="BZ370" s="299"/>
      <c r="CA370" s="299"/>
      <c r="CB370" s="299"/>
      <c r="CC370" s="299"/>
      <c r="CD370" s="299"/>
      <c r="CE370" s="299"/>
      <c r="CF370" s="299"/>
      <c r="CG370" s="299"/>
      <c r="CH370" s="299"/>
      <c r="CI370" s="299"/>
      <c r="CJ370" s="299"/>
      <c r="CK370" s="299"/>
      <c r="CL370" s="299"/>
      <c r="CM370" s="299"/>
      <c r="CN370" s="299"/>
      <c r="CO370" s="299"/>
      <c r="CP370" s="299"/>
      <c r="CQ370" s="299"/>
      <c r="CR370" s="299"/>
      <c r="CS370" s="299"/>
      <c r="CT370" s="299"/>
      <c r="CU370" s="299"/>
      <c r="CV370" s="299"/>
      <c r="CW370" s="299"/>
      <c r="CX370" s="299"/>
      <c r="CY370" s="299"/>
      <c r="CZ370" s="299"/>
      <c r="DA370" s="299"/>
      <c r="DB370" s="299"/>
      <c r="DC370" s="299"/>
      <c r="DD370" s="299"/>
      <c r="DE370" s="299"/>
      <c r="DF370" s="299"/>
      <c r="DG370" s="299"/>
      <c r="DH370" s="299"/>
      <c r="DI370" s="299"/>
      <c r="DJ370" s="299"/>
      <c r="DK370" s="299"/>
      <c r="DL370" s="299"/>
      <c r="DM370" s="299"/>
      <c r="DN370" s="299"/>
      <c r="DO370" s="299"/>
      <c r="DP370" s="299"/>
      <c r="DQ370" s="299"/>
      <c r="DR370" s="299"/>
      <c r="DS370" s="299"/>
      <c r="DT370" s="299"/>
      <c r="DU370" s="299"/>
      <c r="DV370" s="299"/>
      <c r="DW370" s="299"/>
      <c r="DX370" s="299"/>
      <c r="DY370" s="299"/>
      <c r="DZ370" s="299"/>
      <c r="EA370" s="299"/>
      <c r="EB370" s="299"/>
      <c r="EC370" s="299"/>
      <c r="ED370" s="299"/>
      <c r="EE370" s="299"/>
      <c r="EF370" s="299"/>
      <c r="EG370" s="299"/>
      <c r="EH370" s="299"/>
      <c r="EI370" s="299"/>
      <c r="EJ370" s="299"/>
      <c r="EK370" s="299"/>
      <c r="EL370" s="299"/>
      <c r="EM370" s="299"/>
      <c r="EN370" s="299"/>
    </row>
    <row r="371" spans="12:144" x14ac:dyDescent="0.25">
      <c r="L371" s="299"/>
      <c r="M371" s="299"/>
      <c r="N371" s="299"/>
      <c r="O371" s="299"/>
      <c r="P371" s="299"/>
      <c r="Q371" s="299"/>
      <c r="R371" s="299"/>
      <c r="S371" s="299"/>
      <c r="T371" s="299"/>
      <c r="U371" s="299"/>
      <c r="V371" s="299"/>
      <c r="W371" s="299"/>
      <c r="X371" s="299"/>
      <c r="Y371" s="299"/>
      <c r="Z371" s="299"/>
      <c r="AA371" s="299"/>
      <c r="AB371" s="299"/>
      <c r="AC371" s="299"/>
      <c r="AD371" s="299"/>
      <c r="AE371" s="299"/>
      <c r="AF371" s="299"/>
      <c r="AG371" s="299"/>
      <c r="AH371" s="299"/>
      <c r="AI371" s="299"/>
      <c r="AJ371" s="299"/>
      <c r="AK371" s="299"/>
      <c r="AL371" s="299"/>
      <c r="AM371" s="299"/>
      <c r="AN371" s="299"/>
      <c r="AO371" s="299"/>
      <c r="AP371" s="299"/>
      <c r="AQ371" s="299"/>
      <c r="AR371" s="299"/>
      <c r="AS371" s="299"/>
      <c r="AT371" s="299"/>
      <c r="AU371" s="299"/>
      <c r="AV371" s="299"/>
      <c r="AW371" s="299"/>
      <c r="AX371" s="299"/>
      <c r="AY371" s="299"/>
      <c r="AZ371" s="299"/>
      <c r="BA371" s="299"/>
      <c r="BB371" s="299"/>
      <c r="BC371" s="299"/>
      <c r="BD371" s="299"/>
      <c r="BE371" s="299"/>
      <c r="BF371" s="299"/>
      <c r="BG371" s="299"/>
      <c r="BH371" s="299"/>
      <c r="BI371" s="299"/>
      <c r="BJ371" s="299"/>
      <c r="BK371" s="299"/>
      <c r="BL371" s="299"/>
      <c r="BM371" s="299"/>
      <c r="BN371" s="299"/>
      <c r="BO371" s="299"/>
      <c r="BP371" s="299"/>
      <c r="BQ371" s="299"/>
      <c r="BR371" s="299"/>
      <c r="BS371" s="299"/>
      <c r="BT371" s="299"/>
      <c r="BU371" s="299"/>
      <c r="BV371" s="299"/>
      <c r="BW371" s="299"/>
      <c r="BX371" s="299"/>
      <c r="BY371" s="299"/>
      <c r="BZ371" s="299"/>
      <c r="CA371" s="299"/>
      <c r="CB371" s="299"/>
      <c r="CC371" s="299"/>
      <c r="CD371" s="299"/>
      <c r="CE371" s="299"/>
      <c r="CF371" s="299"/>
      <c r="CG371" s="299"/>
      <c r="CH371" s="299"/>
      <c r="CI371" s="299"/>
      <c r="CJ371" s="299"/>
      <c r="CK371" s="299"/>
      <c r="CL371" s="299"/>
      <c r="CM371" s="299"/>
      <c r="CN371" s="299"/>
      <c r="CO371" s="299"/>
      <c r="CP371" s="299"/>
      <c r="CQ371" s="299"/>
      <c r="CR371" s="299"/>
      <c r="CS371" s="299"/>
      <c r="CT371" s="299"/>
      <c r="CU371" s="299"/>
      <c r="CV371" s="299"/>
      <c r="CW371" s="299"/>
      <c r="CX371" s="299"/>
      <c r="CY371" s="299"/>
      <c r="CZ371" s="299"/>
      <c r="DA371" s="299"/>
      <c r="DB371" s="299"/>
      <c r="DC371" s="299"/>
      <c r="DD371" s="299"/>
      <c r="DE371" s="299"/>
      <c r="DF371" s="299"/>
      <c r="DG371" s="299"/>
      <c r="DH371" s="299"/>
      <c r="DI371" s="299"/>
      <c r="DJ371" s="299"/>
      <c r="DK371" s="299"/>
      <c r="DL371" s="299"/>
      <c r="DM371" s="299"/>
      <c r="DN371" s="299"/>
      <c r="DO371" s="299"/>
      <c r="DP371" s="299"/>
      <c r="DQ371" s="299"/>
      <c r="DR371" s="299"/>
      <c r="DS371" s="299"/>
      <c r="DT371" s="299"/>
      <c r="DU371" s="299"/>
      <c r="DV371" s="299"/>
      <c r="DW371" s="299"/>
      <c r="DX371" s="299"/>
      <c r="DY371" s="299"/>
      <c r="DZ371" s="299"/>
      <c r="EA371" s="299"/>
      <c r="EB371" s="299"/>
      <c r="EC371" s="299"/>
      <c r="ED371" s="299"/>
      <c r="EE371" s="299"/>
      <c r="EF371" s="299"/>
      <c r="EG371" s="299"/>
      <c r="EH371" s="299"/>
      <c r="EI371" s="299"/>
      <c r="EJ371" s="299"/>
      <c r="EK371" s="299"/>
      <c r="EL371" s="299"/>
      <c r="EM371" s="299"/>
      <c r="EN371" s="299"/>
    </row>
    <row r="372" spans="12:144" x14ac:dyDescent="0.25">
      <c r="L372" s="299"/>
      <c r="M372" s="299"/>
      <c r="N372" s="299"/>
      <c r="O372" s="299"/>
      <c r="P372" s="299"/>
      <c r="Q372" s="299"/>
      <c r="R372" s="299"/>
      <c r="S372" s="299"/>
      <c r="T372" s="299"/>
      <c r="U372" s="299"/>
      <c r="V372" s="299"/>
      <c r="W372" s="299"/>
      <c r="X372" s="299"/>
      <c r="Y372" s="299"/>
      <c r="Z372" s="299"/>
      <c r="AA372" s="299"/>
      <c r="AB372" s="299"/>
      <c r="AC372" s="299"/>
      <c r="AD372" s="299"/>
      <c r="AE372" s="299"/>
      <c r="AF372" s="299"/>
      <c r="AG372" s="299"/>
      <c r="AH372" s="299"/>
      <c r="AI372" s="299"/>
      <c r="AJ372" s="299"/>
      <c r="AK372" s="299"/>
      <c r="AL372" s="299"/>
      <c r="AM372" s="299"/>
      <c r="AN372" s="299"/>
      <c r="AO372" s="299"/>
      <c r="AP372" s="299"/>
      <c r="AQ372" s="299"/>
      <c r="AR372" s="299"/>
      <c r="AS372" s="299"/>
      <c r="AT372" s="299"/>
      <c r="AU372" s="299"/>
      <c r="AV372" s="299"/>
      <c r="AW372" s="299"/>
      <c r="AX372" s="299"/>
      <c r="AY372" s="299"/>
      <c r="AZ372" s="299"/>
      <c r="BA372" s="299"/>
      <c r="BB372" s="299"/>
      <c r="BC372" s="299"/>
      <c r="BD372" s="299"/>
      <c r="BE372" s="299"/>
      <c r="BF372" s="299"/>
      <c r="BG372" s="299"/>
      <c r="BH372" s="299"/>
      <c r="BI372" s="299"/>
      <c r="BJ372" s="299"/>
      <c r="BK372" s="299"/>
      <c r="BL372" s="299"/>
      <c r="BM372" s="299"/>
      <c r="BN372" s="299"/>
      <c r="BO372" s="299"/>
      <c r="BP372" s="299"/>
      <c r="BQ372" s="299"/>
      <c r="BR372" s="299"/>
      <c r="BS372" s="299"/>
      <c r="BT372" s="299"/>
      <c r="BU372" s="299"/>
      <c r="BV372" s="299"/>
      <c r="BW372" s="299"/>
      <c r="BX372" s="299"/>
      <c r="BY372" s="299"/>
      <c r="BZ372" s="299"/>
      <c r="CA372" s="299"/>
      <c r="CB372" s="299"/>
      <c r="CC372" s="299"/>
      <c r="CD372" s="299"/>
      <c r="CE372" s="299"/>
      <c r="CF372" s="299"/>
      <c r="CG372" s="299"/>
      <c r="CH372" s="299"/>
      <c r="CI372" s="299"/>
      <c r="CJ372" s="299"/>
      <c r="CK372" s="299"/>
      <c r="CL372" s="299"/>
      <c r="CM372" s="299"/>
      <c r="CN372" s="299"/>
      <c r="CO372" s="299"/>
      <c r="CP372" s="299"/>
      <c r="CQ372" s="299"/>
      <c r="CR372" s="299"/>
      <c r="CS372" s="299"/>
      <c r="CT372" s="299"/>
      <c r="CU372" s="299"/>
      <c r="CV372" s="299"/>
      <c r="CW372" s="299"/>
      <c r="CX372" s="299"/>
      <c r="CY372" s="299"/>
      <c r="CZ372" s="299"/>
      <c r="DA372" s="299"/>
      <c r="DB372" s="299"/>
      <c r="DC372" s="299"/>
      <c r="DD372" s="299"/>
      <c r="DE372" s="299"/>
      <c r="DF372" s="299"/>
      <c r="DG372" s="299"/>
      <c r="DH372" s="299"/>
      <c r="DI372" s="299"/>
      <c r="DJ372" s="299"/>
      <c r="DK372" s="299"/>
      <c r="DL372" s="299"/>
      <c r="DM372" s="299"/>
      <c r="DN372" s="299"/>
      <c r="DO372" s="299"/>
      <c r="DP372" s="299"/>
      <c r="DQ372" s="299"/>
      <c r="DR372" s="299"/>
      <c r="DS372" s="299"/>
      <c r="DT372" s="299"/>
      <c r="DU372" s="299"/>
      <c r="DV372" s="299"/>
      <c r="DW372" s="299"/>
      <c r="DX372" s="299"/>
      <c r="DY372" s="299"/>
      <c r="DZ372" s="299"/>
      <c r="EA372" s="299"/>
      <c r="EB372" s="299"/>
      <c r="EC372" s="299"/>
      <c r="ED372" s="299"/>
      <c r="EE372" s="299"/>
      <c r="EF372" s="299"/>
      <c r="EG372" s="299"/>
      <c r="EH372" s="299"/>
      <c r="EI372" s="299"/>
      <c r="EJ372" s="299"/>
      <c r="EK372" s="299"/>
      <c r="EL372" s="299"/>
      <c r="EM372" s="299"/>
      <c r="EN372" s="299"/>
    </row>
    <row r="373" spans="12:144" x14ac:dyDescent="0.25">
      <c r="L373" s="299"/>
      <c r="M373" s="299"/>
      <c r="N373" s="299"/>
      <c r="O373" s="299"/>
      <c r="P373" s="299"/>
      <c r="Q373" s="299"/>
      <c r="R373" s="299"/>
      <c r="S373" s="299"/>
      <c r="T373" s="299"/>
      <c r="U373" s="299"/>
      <c r="V373" s="299"/>
      <c r="W373" s="299"/>
      <c r="X373" s="299"/>
      <c r="Y373" s="299"/>
      <c r="Z373" s="299"/>
      <c r="AA373" s="299"/>
      <c r="AB373" s="299"/>
      <c r="AC373" s="299"/>
      <c r="AD373" s="299"/>
      <c r="AE373" s="299"/>
      <c r="AF373" s="299"/>
      <c r="AG373" s="299"/>
      <c r="AH373" s="299"/>
      <c r="AI373" s="299"/>
      <c r="AJ373" s="299"/>
      <c r="AK373" s="299"/>
      <c r="AL373" s="299"/>
      <c r="AM373" s="299"/>
      <c r="AN373" s="299"/>
      <c r="AO373" s="299"/>
      <c r="AP373" s="299"/>
      <c r="AQ373" s="299"/>
      <c r="AR373" s="299"/>
      <c r="AS373" s="299"/>
      <c r="AT373" s="299"/>
      <c r="AU373" s="299"/>
      <c r="AV373" s="299"/>
      <c r="AW373" s="299"/>
      <c r="AX373" s="299"/>
      <c r="AY373" s="299"/>
      <c r="AZ373" s="299"/>
      <c r="BA373" s="299"/>
      <c r="BB373" s="299"/>
      <c r="BC373" s="299"/>
      <c r="BD373" s="299"/>
      <c r="BE373" s="299"/>
      <c r="BF373" s="299"/>
      <c r="BG373" s="299"/>
      <c r="BH373" s="299"/>
      <c r="BI373" s="299"/>
      <c r="BJ373" s="299"/>
      <c r="BK373" s="299"/>
      <c r="BL373" s="299"/>
      <c r="BM373" s="299"/>
      <c r="BN373" s="299"/>
      <c r="BO373" s="299"/>
      <c r="BP373" s="299"/>
      <c r="BQ373" s="299"/>
      <c r="BR373" s="299"/>
      <c r="BS373" s="299"/>
      <c r="BT373" s="299"/>
      <c r="BU373" s="299"/>
      <c r="BV373" s="299"/>
      <c r="BW373" s="299"/>
      <c r="BX373" s="299"/>
      <c r="BY373" s="299"/>
      <c r="BZ373" s="299"/>
      <c r="CA373" s="299"/>
      <c r="CB373" s="299"/>
      <c r="CC373" s="299"/>
      <c r="CD373" s="299"/>
      <c r="CE373" s="299"/>
      <c r="CF373" s="299"/>
      <c r="CG373" s="299"/>
      <c r="CH373" s="299"/>
      <c r="CI373" s="299"/>
      <c r="CJ373" s="299"/>
      <c r="CK373" s="299"/>
      <c r="CL373" s="299"/>
      <c r="CM373" s="299"/>
      <c r="CN373" s="299"/>
      <c r="CO373" s="299"/>
      <c r="CP373" s="299"/>
      <c r="CQ373" s="299"/>
      <c r="CR373" s="299"/>
      <c r="CS373" s="299"/>
      <c r="CT373" s="299"/>
      <c r="CU373" s="299"/>
      <c r="CV373" s="299"/>
      <c r="CW373" s="299"/>
      <c r="CX373" s="299"/>
      <c r="CY373" s="299"/>
      <c r="CZ373" s="299"/>
      <c r="DA373" s="299"/>
      <c r="DB373" s="299"/>
      <c r="DC373" s="299"/>
      <c r="DD373" s="299"/>
      <c r="DE373" s="299"/>
      <c r="DF373" s="299"/>
      <c r="DG373" s="299"/>
      <c r="DH373" s="299"/>
      <c r="DI373" s="299"/>
      <c r="DJ373" s="299"/>
      <c r="DK373" s="299"/>
      <c r="DL373" s="299"/>
      <c r="DM373" s="299"/>
      <c r="DN373" s="299"/>
      <c r="DO373" s="299"/>
      <c r="DP373" s="299"/>
      <c r="DQ373" s="299"/>
      <c r="DR373" s="299"/>
      <c r="DS373" s="299"/>
      <c r="DT373" s="299"/>
      <c r="DU373" s="299"/>
      <c r="DV373" s="299"/>
      <c r="DW373" s="299"/>
      <c r="DX373" s="299"/>
      <c r="DY373" s="299"/>
      <c r="DZ373" s="299"/>
      <c r="EA373" s="299"/>
      <c r="EB373" s="299"/>
      <c r="EC373" s="299"/>
      <c r="ED373" s="299"/>
      <c r="EE373" s="299"/>
      <c r="EF373" s="299"/>
      <c r="EG373" s="299"/>
      <c r="EH373" s="299"/>
      <c r="EI373" s="299"/>
      <c r="EJ373" s="299"/>
      <c r="EK373" s="299"/>
      <c r="EL373" s="299"/>
      <c r="EM373" s="299"/>
      <c r="EN373" s="299"/>
    </row>
    <row r="374" spans="12:144" x14ac:dyDescent="0.25">
      <c r="L374" s="299"/>
      <c r="M374" s="299"/>
      <c r="N374" s="299"/>
      <c r="O374" s="299"/>
      <c r="P374" s="299"/>
      <c r="Q374" s="299"/>
      <c r="R374" s="299"/>
      <c r="S374" s="299"/>
      <c r="T374" s="299"/>
      <c r="U374" s="299"/>
      <c r="V374" s="299"/>
      <c r="W374" s="299"/>
      <c r="X374" s="299"/>
      <c r="Y374" s="299"/>
      <c r="Z374" s="299"/>
      <c r="AA374" s="299"/>
      <c r="AB374" s="299"/>
      <c r="AC374" s="299"/>
      <c r="AD374" s="299"/>
      <c r="AE374" s="299"/>
      <c r="AF374" s="299"/>
      <c r="AG374" s="299"/>
      <c r="AH374" s="299"/>
      <c r="AI374" s="299"/>
      <c r="AJ374" s="299"/>
      <c r="AK374" s="299"/>
      <c r="AL374" s="299"/>
      <c r="AM374" s="299"/>
      <c r="AN374" s="299"/>
      <c r="AO374" s="299"/>
      <c r="AP374" s="299"/>
      <c r="AQ374" s="299"/>
      <c r="AR374" s="299"/>
      <c r="AS374" s="299"/>
      <c r="AT374" s="299"/>
      <c r="AU374" s="299"/>
      <c r="AV374" s="299"/>
      <c r="AW374" s="299"/>
      <c r="AX374" s="299"/>
      <c r="AY374" s="299"/>
      <c r="AZ374" s="299"/>
      <c r="BA374" s="299"/>
      <c r="BB374" s="299"/>
      <c r="BC374" s="299"/>
      <c r="BD374" s="299"/>
      <c r="BE374" s="299"/>
      <c r="BF374" s="299"/>
      <c r="BG374" s="299"/>
      <c r="BH374" s="299"/>
      <c r="BI374" s="299"/>
      <c r="BJ374" s="299"/>
      <c r="BK374" s="299"/>
      <c r="BL374" s="299"/>
      <c r="BM374" s="299"/>
      <c r="BN374" s="299"/>
      <c r="BO374" s="299"/>
      <c r="BP374" s="299"/>
      <c r="BQ374" s="299"/>
      <c r="BR374" s="299"/>
      <c r="BS374" s="299"/>
      <c r="BT374" s="299"/>
      <c r="BU374" s="299"/>
      <c r="BV374" s="299"/>
      <c r="BW374" s="299"/>
      <c r="BX374" s="299"/>
      <c r="BY374" s="299"/>
      <c r="BZ374" s="299"/>
      <c r="CA374" s="299"/>
      <c r="CB374" s="299"/>
      <c r="CC374" s="299"/>
      <c r="CD374" s="299"/>
      <c r="CE374" s="299"/>
      <c r="CF374" s="299"/>
      <c r="CG374" s="299"/>
      <c r="CH374" s="299"/>
      <c r="CI374" s="299"/>
      <c r="CJ374" s="299"/>
      <c r="CK374" s="299"/>
      <c r="CL374" s="299"/>
      <c r="CM374" s="299"/>
      <c r="CN374" s="299"/>
      <c r="CO374" s="299"/>
      <c r="CP374" s="299"/>
      <c r="CQ374" s="299"/>
      <c r="CR374" s="299"/>
      <c r="CS374" s="299"/>
      <c r="CT374" s="299"/>
      <c r="CU374" s="299"/>
      <c r="CV374" s="299"/>
      <c r="CW374" s="299"/>
      <c r="CX374" s="299"/>
      <c r="CY374" s="299"/>
      <c r="CZ374" s="299"/>
      <c r="DA374" s="299"/>
      <c r="DB374" s="299"/>
      <c r="DC374" s="299"/>
      <c r="DD374" s="299"/>
      <c r="DE374" s="299"/>
      <c r="DF374" s="299"/>
      <c r="DG374" s="299"/>
      <c r="DH374" s="299"/>
      <c r="DI374" s="299"/>
      <c r="DJ374" s="299"/>
      <c r="DK374" s="299"/>
      <c r="DL374" s="299"/>
      <c r="DM374" s="299"/>
      <c r="DN374" s="299"/>
      <c r="DO374" s="299"/>
      <c r="DP374" s="299"/>
      <c r="DQ374" s="299"/>
      <c r="DR374" s="299"/>
      <c r="DS374" s="299"/>
      <c r="DT374" s="299"/>
      <c r="DU374" s="299"/>
      <c r="DV374" s="299"/>
      <c r="DW374" s="299"/>
      <c r="DX374" s="299"/>
      <c r="DY374" s="299"/>
      <c r="DZ374" s="299"/>
      <c r="EA374" s="299"/>
      <c r="EB374" s="299"/>
      <c r="EC374" s="299"/>
      <c r="ED374" s="299"/>
      <c r="EE374" s="299"/>
      <c r="EF374" s="299"/>
      <c r="EG374" s="299"/>
      <c r="EH374" s="299"/>
      <c r="EI374" s="299"/>
      <c r="EJ374" s="299"/>
      <c r="EK374" s="299"/>
      <c r="EL374" s="299"/>
      <c r="EM374" s="299"/>
      <c r="EN374" s="299"/>
    </row>
    <row r="375" spans="12:144" x14ac:dyDescent="0.25">
      <c r="L375" s="299"/>
      <c r="M375" s="299"/>
      <c r="N375" s="299"/>
      <c r="O375" s="299"/>
      <c r="P375" s="299"/>
      <c r="Q375" s="299"/>
      <c r="R375" s="299"/>
      <c r="S375" s="299"/>
      <c r="T375" s="299"/>
      <c r="U375" s="299"/>
      <c r="V375" s="299"/>
      <c r="W375" s="299"/>
      <c r="X375" s="299"/>
      <c r="Y375" s="299"/>
      <c r="Z375" s="299"/>
      <c r="AA375" s="299"/>
      <c r="AB375" s="299"/>
      <c r="AC375" s="299"/>
      <c r="AD375" s="299"/>
      <c r="AE375" s="299"/>
      <c r="AF375" s="299"/>
      <c r="AG375" s="299"/>
      <c r="AH375" s="299"/>
      <c r="AI375" s="299"/>
      <c r="AJ375" s="299"/>
      <c r="AK375" s="299"/>
      <c r="AL375" s="299"/>
      <c r="AM375" s="299"/>
      <c r="AN375" s="299"/>
      <c r="AO375" s="299"/>
      <c r="AP375" s="299"/>
      <c r="AQ375" s="299"/>
      <c r="AR375" s="299"/>
      <c r="AS375" s="299"/>
      <c r="AT375" s="299"/>
      <c r="AU375" s="299"/>
      <c r="AV375" s="299"/>
      <c r="AW375" s="299"/>
      <c r="AX375" s="299"/>
      <c r="AY375" s="299"/>
      <c r="AZ375" s="299"/>
      <c r="BA375" s="299"/>
      <c r="BB375" s="299"/>
      <c r="BC375" s="299"/>
      <c r="BD375" s="299"/>
      <c r="BE375" s="299"/>
      <c r="BF375" s="299"/>
      <c r="BG375" s="299"/>
      <c r="BH375" s="299"/>
      <c r="BI375" s="299"/>
      <c r="BJ375" s="299"/>
      <c r="BK375" s="299"/>
      <c r="BL375" s="299"/>
      <c r="BM375" s="299"/>
      <c r="BN375" s="299"/>
      <c r="BO375" s="299"/>
      <c r="BP375" s="299"/>
      <c r="BQ375" s="299"/>
      <c r="BR375" s="299"/>
      <c r="BS375" s="299"/>
      <c r="BT375" s="299"/>
      <c r="BU375" s="299"/>
      <c r="BV375" s="299"/>
      <c r="BW375" s="299"/>
      <c r="BX375" s="299"/>
      <c r="BY375" s="299"/>
      <c r="BZ375" s="299"/>
      <c r="CA375" s="299"/>
      <c r="CB375" s="299"/>
      <c r="CC375" s="299"/>
      <c r="CD375" s="299"/>
      <c r="CE375" s="299"/>
      <c r="CF375" s="299"/>
      <c r="CG375" s="299"/>
      <c r="CH375" s="299"/>
      <c r="CI375" s="299"/>
      <c r="CJ375" s="299"/>
      <c r="CK375" s="299"/>
      <c r="CL375" s="299"/>
      <c r="CM375" s="299"/>
      <c r="CN375" s="299"/>
      <c r="CO375" s="299"/>
      <c r="CP375" s="299"/>
      <c r="CQ375" s="299"/>
      <c r="CR375" s="299"/>
      <c r="CS375" s="299"/>
      <c r="CT375" s="299"/>
      <c r="CU375" s="299"/>
      <c r="CV375" s="299"/>
      <c r="CW375" s="299"/>
      <c r="CX375" s="299"/>
      <c r="CY375" s="299"/>
      <c r="CZ375" s="299"/>
      <c r="DA375" s="299"/>
      <c r="DB375" s="299"/>
      <c r="DC375" s="299"/>
      <c r="DD375" s="299"/>
      <c r="DE375" s="299"/>
      <c r="DF375" s="299"/>
      <c r="DG375" s="299"/>
      <c r="DH375" s="299"/>
      <c r="DI375" s="299"/>
      <c r="DJ375" s="299"/>
      <c r="DK375" s="299"/>
      <c r="DL375" s="299"/>
      <c r="DM375" s="299"/>
      <c r="DN375" s="299"/>
      <c r="DO375" s="299"/>
      <c r="DP375" s="299"/>
      <c r="DQ375" s="299"/>
      <c r="DR375" s="299"/>
      <c r="DS375" s="299"/>
      <c r="DT375" s="299"/>
      <c r="DU375" s="299"/>
      <c r="DV375" s="299"/>
      <c r="DW375" s="299"/>
      <c r="DX375" s="299"/>
      <c r="DY375" s="299"/>
      <c r="DZ375" s="299"/>
      <c r="EA375" s="299"/>
      <c r="EB375" s="299"/>
      <c r="EC375" s="299"/>
      <c r="ED375" s="299"/>
      <c r="EE375" s="299"/>
      <c r="EF375" s="299"/>
      <c r="EG375" s="299"/>
      <c r="EH375" s="299"/>
      <c r="EI375" s="299"/>
      <c r="EJ375" s="299"/>
      <c r="EK375" s="299"/>
      <c r="EL375" s="299"/>
      <c r="EM375" s="299"/>
      <c r="EN375" s="299"/>
    </row>
    <row r="376" spans="12:144" x14ac:dyDescent="0.25">
      <c r="L376" s="299"/>
      <c r="M376" s="299"/>
      <c r="N376" s="299"/>
      <c r="O376" s="299"/>
      <c r="P376" s="299"/>
      <c r="Q376" s="299"/>
      <c r="R376" s="299"/>
      <c r="S376" s="299"/>
      <c r="T376" s="299"/>
      <c r="U376" s="299"/>
      <c r="V376" s="299"/>
      <c r="W376" s="299"/>
      <c r="X376" s="299"/>
      <c r="Y376" s="299"/>
      <c r="Z376" s="299"/>
      <c r="AA376" s="299"/>
      <c r="AB376" s="299"/>
      <c r="AC376" s="299"/>
      <c r="AD376" s="299"/>
      <c r="AE376" s="299"/>
      <c r="AF376" s="299"/>
      <c r="AG376" s="299"/>
      <c r="AH376" s="299"/>
      <c r="AI376" s="299"/>
      <c r="AJ376" s="299"/>
      <c r="AK376" s="299"/>
      <c r="AL376" s="299"/>
      <c r="AM376" s="299"/>
      <c r="AN376" s="299"/>
      <c r="AO376" s="299"/>
      <c r="AP376" s="299"/>
      <c r="AQ376" s="299"/>
      <c r="AR376" s="299"/>
      <c r="AS376" s="299"/>
      <c r="AT376" s="299"/>
      <c r="AU376" s="299"/>
      <c r="AV376" s="299"/>
      <c r="AW376" s="299"/>
      <c r="AX376" s="299"/>
      <c r="AY376" s="299"/>
      <c r="AZ376" s="299"/>
      <c r="BA376" s="299"/>
      <c r="BB376" s="299"/>
      <c r="BC376" s="299"/>
      <c r="BD376" s="299"/>
      <c r="BE376" s="299"/>
      <c r="BF376" s="299"/>
      <c r="BG376" s="299"/>
      <c r="BH376" s="299"/>
      <c r="BI376" s="299"/>
      <c r="BJ376" s="299"/>
      <c r="BK376" s="299"/>
      <c r="BL376" s="299"/>
      <c r="BM376" s="299"/>
      <c r="BN376" s="299"/>
      <c r="BO376" s="299"/>
      <c r="BP376" s="299"/>
      <c r="BQ376" s="299"/>
      <c r="BR376" s="299"/>
      <c r="BS376" s="299"/>
      <c r="BT376" s="299"/>
      <c r="BU376" s="299"/>
      <c r="BV376" s="299"/>
      <c r="BW376" s="299"/>
      <c r="BX376" s="299"/>
      <c r="BY376" s="299"/>
      <c r="BZ376" s="299"/>
      <c r="CA376" s="299"/>
      <c r="CB376" s="299"/>
      <c r="CC376" s="299"/>
      <c r="CD376" s="299"/>
      <c r="CE376" s="299"/>
      <c r="CF376" s="299"/>
      <c r="CG376" s="299"/>
      <c r="CH376" s="299"/>
      <c r="CI376" s="299"/>
      <c r="CJ376" s="299"/>
      <c r="CK376" s="299"/>
      <c r="CL376" s="299"/>
      <c r="CM376" s="299"/>
      <c r="CN376" s="299"/>
      <c r="CO376" s="299"/>
      <c r="CP376" s="299"/>
      <c r="CQ376" s="299"/>
      <c r="CR376" s="299"/>
      <c r="CS376" s="299"/>
      <c r="CT376" s="299"/>
      <c r="CU376" s="299"/>
      <c r="CV376" s="299"/>
      <c r="CW376" s="299"/>
      <c r="CX376" s="299"/>
      <c r="CY376" s="299"/>
      <c r="CZ376" s="299"/>
      <c r="DA376" s="299"/>
      <c r="DB376" s="299"/>
      <c r="DC376" s="299"/>
      <c r="DD376" s="299"/>
      <c r="DE376" s="299"/>
      <c r="DF376" s="299"/>
      <c r="DG376" s="299"/>
      <c r="DH376" s="299"/>
      <c r="DI376" s="299"/>
      <c r="DJ376" s="299"/>
      <c r="DK376" s="299"/>
      <c r="DL376" s="299"/>
      <c r="DM376" s="299"/>
      <c r="DN376" s="299"/>
      <c r="DO376" s="299"/>
      <c r="DP376" s="299"/>
      <c r="DQ376" s="299"/>
      <c r="DR376" s="299"/>
      <c r="DS376" s="299"/>
      <c r="DT376" s="299"/>
      <c r="DU376" s="299"/>
      <c r="DV376" s="299"/>
      <c r="DW376" s="299"/>
      <c r="DX376" s="299"/>
      <c r="DY376" s="299"/>
      <c r="DZ376" s="299"/>
      <c r="EA376" s="299"/>
      <c r="EB376" s="299"/>
      <c r="EC376" s="299"/>
      <c r="ED376" s="299"/>
      <c r="EE376" s="299"/>
      <c r="EF376" s="299"/>
      <c r="EG376" s="299"/>
      <c r="EH376" s="299"/>
      <c r="EI376" s="299"/>
      <c r="EJ376" s="299"/>
      <c r="EK376" s="299"/>
      <c r="EL376" s="299"/>
      <c r="EM376" s="299"/>
      <c r="EN376" s="299"/>
    </row>
    <row r="377" spans="12:144" x14ac:dyDescent="0.25">
      <c r="L377" s="299"/>
      <c r="M377" s="299"/>
      <c r="N377" s="299"/>
      <c r="O377" s="299"/>
      <c r="P377" s="299"/>
      <c r="Q377" s="299"/>
      <c r="R377" s="299"/>
      <c r="S377" s="299"/>
      <c r="T377" s="299"/>
      <c r="U377" s="299"/>
      <c r="V377" s="299"/>
      <c r="W377" s="299"/>
      <c r="X377" s="299"/>
      <c r="Y377" s="299"/>
      <c r="Z377" s="299"/>
      <c r="AA377" s="299"/>
      <c r="AB377" s="299"/>
      <c r="AC377" s="299"/>
      <c r="AD377" s="299"/>
      <c r="AE377" s="299"/>
      <c r="AF377" s="299"/>
      <c r="AG377" s="299"/>
      <c r="AH377" s="299"/>
      <c r="AI377" s="299"/>
      <c r="AJ377" s="299"/>
      <c r="AK377" s="299"/>
      <c r="AL377" s="299"/>
      <c r="AM377" s="299"/>
      <c r="AN377" s="299"/>
      <c r="AO377" s="299"/>
      <c r="AP377" s="299"/>
      <c r="AQ377" s="299"/>
      <c r="AR377" s="299"/>
      <c r="AS377" s="299"/>
      <c r="AT377" s="299"/>
      <c r="AU377" s="299"/>
      <c r="AV377" s="299"/>
      <c r="AW377" s="299"/>
      <c r="AX377" s="299"/>
      <c r="AY377" s="299"/>
      <c r="AZ377" s="299"/>
      <c r="BA377" s="299"/>
      <c r="BB377" s="299"/>
      <c r="BC377" s="299"/>
      <c r="BD377" s="299"/>
      <c r="BE377" s="299"/>
      <c r="BF377" s="299"/>
      <c r="BG377" s="299"/>
      <c r="BH377" s="299"/>
      <c r="BI377" s="299"/>
      <c r="BJ377" s="299"/>
      <c r="BK377" s="299"/>
      <c r="BL377" s="299"/>
      <c r="BM377" s="299"/>
      <c r="BN377" s="299"/>
      <c r="BO377" s="299"/>
      <c r="BP377" s="299"/>
      <c r="BQ377" s="299"/>
      <c r="BR377" s="299"/>
      <c r="BS377" s="299"/>
      <c r="BT377" s="299"/>
      <c r="BU377" s="299"/>
      <c r="BV377" s="299"/>
      <c r="BW377" s="299"/>
      <c r="BX377" s="299"/>
      <c r="BY377" s="299"/>
      <c r="BZ377" s="299"/>
      <c r="CA377" s="299"/>
      <c r="CB377" s="299"/>
      <c r="CC377" s="299"/>
      <c r="CD377" s="299"/>
      <c r="CE377" s="299"/>
      <c r="CF377" s="299"/>
      <c r="CG377" s="299"/>
      <c r="CH377" s="299"/>
      <c r="CI377" s="299"/>
      <c r="CJ377" s="299"/>
      <c r="CK377" s="299"/>
      <c r="CL377" s="299"/>
      <c r="CM377" s="299"/>
      <c r="CN377" s="299"/>
      <c r="CO377" s="299"/>
      <c r="CP377" s="299"/>
      <c r="CQ377" s="299"/>
      <c r="CR377" s="299"/>
      <c r="CS377" s="299"/>
      <c r="CT377" s="299"/>
      <c r="CU377" s="299"/>
      <c r="CV377" s="299"/>
      <c r="CW377" s="299"/>
      <c r="CX377" s="299"/>
      <c r="CY377" s="299"/>
      <c r="CZ377" s="299"/>
      <c r="DA377" s="299"/>
      <c r="DB377" s="299"/>
      <c r="DC377" s="299"/>
      <c r="DD377" s="299"/>
      <c r="DE377" s="299"/>
      <c r="DF377" s="299"/>
      <c r="DG377" s="299"/>
      <c r="DH377" s="299"/>
      <c r="DI377" s="299"/>
      <c r="DJ377" s="299"/>
      <c r="DK377" s="299"/>
      <c r="DL377" s="299"/>
      <c r="DM377" s="299"/>
      <c r="DN377" s="299"/>
      <c r="DO377" s="299"/>
      <c r="DP377" s="299"/>
      <c r="DQ377" s="299"/>
      <c r="DR377" s="299"/>
      <c r="DS377" s="299"/>
      <c r="DT377" s="299"/>
      <c r="DU377" s="299"/>
      <c r="DV377" s="299"/>
      <c r="DW377" s="299"/>
      <c r="DX377" s="299"/>
      <c r="DY377" s="299"/>
      <c r="DZ377" s="299"/>
      <c r="EA377" s="299"/>
      <c r="EB377" s="299"/>
      <c r="EC377" s="299"/>
      <c r="ED377" s="299"/>
      <c r="EE377" s="299"/>
      <c r="EF377" s="299"/>
      <c r="EG377" s="299"/>
      <c r="EH377" s="299"/>
      <c r="EI377" s="299"/>
      <c r="EJ377" s="299"/>
      <c r="EK377" s="299"/>
      <c r="EL377" s="299"/>
      <c r="EM377" s="299"/>
      <c r="EN377" s="299"/>
    </row>
    <row r="378" spans="12:144" x14ac:dyDescent="0.25">
      <c r="L378" s="299"/>
      <c r="M378" s="299"/>
      <c r="N378" s="299"/>
      <c r="O378" s="299"/>
      <c r="P378" s="299"/>
      <c r="Q378" s="299"/>
      <c r="R378" s="299"/>
      <c r="S378" s="299"/>
      <c r="T378" s="299"/>
      <c r="U378" s="299"/>
      <c r="V378" s="299"/>
      <c r="W378" s="299"/>
      <c r="X378" s="299"/>
      <c r="Y378" s="299"/>
      <c r="Z378" s="299"/>
      <c r="AA378" s="299"/>
      <c r="AB378" s="299"/>
      <c r="AC378" s="299"/>
      <c r="AD378" s="299"/>
      <c r="AE378" s="299"/>
      <c r="AF378" s="299"/>
      <c r="AG378" s="299"/>
      <c r="AH378" s="299"/>
      <c r="AI378" s="299"/>
      <c r="AJ378" s="299"/>
      <c r="AK378" s="299"/>
      <c r="AL378" s="299"/>
      <c r="AM378" s="299"/>
      <c r="AN378" s="299"/>
      <c r="AO378" s="299"/>
      <c r="AP378" s="299"/>
      <c r="AQ378" s="299"/>
      <c r="AR378" s="299"/>
      <c r="AS378" s="299"/>
      <c r="AT378" s="299"/>
      <c r="AU378" s="299"/>
      <c r="AV378" s="299"/>
      <c r="AW378" s="299"/>
      <c r="AX378" s="299"/>
      <c r="AY378" s="299"/>
      <c r="AZ378" s="299"/>
      <c r="BA378" s="299"/>
      <c r="BB378" s="299"/>
      <c r="BC378" s="299"/>
      <c r="BD378" s="299"/>
      <c r="BE378" s="299"/>
      <c r="BF378" s="299"/>
      <c r="BG378" s="299"/>
      <c r="BH378" s="299"/>
      <c r="BI378" s="299"/>
      <c r="BJ378" s="299"/>
      <c r="BK378" s="299"/>
      <c r="BL378" s="299"/>
      <c r="BM378" s="299"/>
      <c r="BN378" s="299"/>
      <c r="BO378" s="299"/>
      <c r="BP378" s="299"/>
      <c r="BQ378" s="299"/>
      <c r="BR378" s="299"/>
      <c r="BS378" s="299"/>
      <c r="BT378" s="299"/>
      <c r="BU378" s="299"/>
      <c r="BV378" s="299"/>
      <c r="BW378" s="299"/>
      <c r="BX378" s="299"/>
      <c r="BY378" s="299"/>
      <c r="BZ378" s="299"/>
      <c r="CA378" s="299"/>
      <c r="CB378" s="299"/>
      <c r="CC378" s="299"/>
      <c r="CD378" s="299"/>
      <c r="CE378" s="299"/>
      <c r="CF378" s="299"/>
      <c r="CG378" s="299"/>
      <c r="CH378" s="299"/>
      <c r="CI378" s="299"/>
      <c r="CJ378" s="299"/>
      <c r="CK378" s="299"/>
      <c r="CL378" s="299"/>
      <c r="CM378" s="299"/>
      <c r="CN378" s="299"/>
      <c r="CO378" s="299"/>
      <c r="CP378" s="299"/>
      <c r="CQ378" s="299"/>
      <c r="CR378" s="299"/>
      <c r="CS378" s="299"/>
      <c r="CT378" s="299"/>
      <c r="CU378" s="299"/>
      <c r="CV378" s="299"/>
      <c r="CW378" s="299"/>
      <c r="CX378" s="299"/>
      <c r="CY378" s="299"/>
      <c r="CZ378" s="299"/>
      <c r="DA378" s="299"/>
      <c r="DB378" s="299"/>
      <c r="DC378" s="299"/>
      <c r="DD378" s="299"/>
      <c r="DE378" s="299"/>
      <c r="DF378" s="299"/>
      <c r="DG378" s="299"/>
      <c r="DH378" s="299"/>
      <c r="DI378" s="299"/>
      <c r="DJ378" s="299"/>
      <c r="DK378" s="299"/>
      <c r="DL378" s="299"/>
      <c r="DM378" s="299"/>
      <c r="DN378" s="299"/>
      <c r="DO378" s="299"/>
      <c r="DP378" s="299"/>
      <c r="DQ378" s="299"/>
      <c r="DR378" s="299"/>
      <c r="DS378" s="299"/>
      <c r="DT378" s="299"/>
      <c r="DU378" s="299"/>
      <c r="DV378" s="299"/>
      <c r="DW378" s="299"/>
      <c r="DX378" s="299"/>
      <c r="DY378" s="299"/>
      <c r="DZ378" s="299"/>
      <c r="EA378" s="299"/>
      <c r="EB378" s="299"/>
      <c r="EC378" s="299"/>
      <c r="ED378" s="299"/>
      <c r="EE378" s="299"/>
      <c r="EF378" s="299"/>
      <c r="EG378" s="299"/>
      <c r="EH378" s="299"/>
      <c r="EI378" s="299"/>
      <c r="EJ378" s="299"/>
      <c r="EK378" s="299"/>
      <c r="EL378" s="299"/>
      <c r="EM378" s="299"/>
      <c r="EN378" s="299"/>
    </row>
    <row r="379" spans="12:144" x14ac:dyDescent="0.25">
      <c r="L379" s="299"/>
      <c r="M379" s="299"/>
      <c r="N379" s="299"/>
      <c r="O379" s="299"/>
      <c r="P379" s="299"/>
      <c r="Q379" s="299"/>
      <c r="R379" s="299"/>
      <c r="S379" s="299"/>
      <c r="T379" s="299"/>
      <c r="U379" s="299"/>
      <c r="V379" s="299"/>
      <c r="W379" s="299"/>
      <c r="X379" s="299"/>
      <c r="Y379" s="299"/>
      <c r="Z379" s="299"/>
      <c r="AA379" s="299"/>
      <c r="AB379" s="299"/>
      <c r="AC379" s="299"/>
      <c r="AD379" s="299"/>
      <c r="AE379" s="299"/>
      <c r="AF379" s="299"/>
      <c r="AG379" s="299"/>
      <c r="AH379" s="299"/>
      <c r="AI379" s="299"/>
      <c r="AJ379" s="299"/>
      <c r="AK379" s="299"/>
      <c r="AL379" s="299"/>
      <c r="AM379" s="299"/>
      <c r="AN379" s="299"/>
      <c r="AO379" s="299"/>
      <c r="AP379" s="299"/>
      <c r="AQ379" s="299"/>
      <c r="AR379" s="299"/>
      <c r="AS379" s="299"/>
      <c r="AT379" s="299"/>
      <c r="AU379" s="299"/>
      <c r="AV379" s="299"/>
      <c r="AW379" s="299"/>
      <c r="AX379" s="299"/>
      <c r="AY379" s="299"/>
      <c r="AZ379" s="299"/>
      <c r="BA379" s="299"/>
      <c r="BB379" s="299"/>
      <c r="BC379" s="299"/>
      <c r="BD379" s="299"/>
      <c r="BE379" s="299"/>
      <c r="BF379" s="299"/>
      <c r="BG379" s="299"/>
      <c r="BH379" s="299"/>
      <c r="BI379" s="299"/>
      <c r="BJ379" s="299"/>
      <c r="BK379" s="299"/>
      <c r="BL379" s="299"/>
      <c r="BM379" s="299"/>
      <c r="BN379" s="299"/>
      <c r="BO379" s="299"/>
      <c r="BP379" s="299"/>
      <c r="BQ379" s="299"/>
      <c r="BR379" s="299"/>
      <c r="BS379" s="299"/>
      <c r="BT379" s="299"/>
      <c r="BU379" s="299"/>
      <c r="BV379" s="299"/>
      <c r="BW379" s="299"/>
      <c r="BX379" s="299"/>
      <c r="BY379" s="299"/>
      <c r="BZ379" s="299"/>
      <c r="CA379" s="299"/>
      <c r="CB379" s="299"/>
      <c r="CC379" s="299"/>
      <c r="CD379" s="299"/>
      <c r="CE379" s="299"/>
      <c r="CF379" s="299"/>
      <c r="CG379" s="299"/>
      <c r="CH379" s="299"/>
      <c r="CI379" s="299"/>
      <c r="CJ379" s="299"/>
      <c r="CK379" s="299"/>
      <c r="CL379" s="299"/>
      <c r="CM379" s="299"/>
      <c r="CN379" s="299"/>
      <c r="CO379" s="299"/>
      <c r="CP379" s="299"/>
      <c r="CQ379" s="299"/>
      <c r="CR379" s="299"/>
      <c r="CS379" s="299"/>
      <c r="CT379" s="299"/>
      <c r="CU379" s="299"/>
      <c r="CV379" s="299"/>
      <c r="CW379" s="299"/>
      <c r="CX379" s="299"/>
      <c r="CY379" s="299"/>
      <c r="CZ379" s="299"/>
      <c r="DA379" s="299"/>
      <c r="DB379" s="299"/>
      <c r="DC379" s="299"/>
      <c r="DD379" s="299"/>
      <c r="DE379" s="299"/>
      <c r="DF379" s="299"/>
      <c r="DG379" s="299"/>
      <c r="DH379" s="299"/>
      <c r="DI379" s="299"/>
      <c r="DJ379" s="299"/>
      <c r="DK379" s="299"/>
      <c r="DL379" s="299"/>
      <c r="DM379" s="299"/>
      <c r="DN379" s="299"/>
      <c r="DO379" s="299"/>
      <c r="DP379" s="299"/>
      <c r="DQ379" s="299"/>
      <c r="DR379" s="299"/>
      <c r="DS379" s="299"/>
      <c r="DT379" s="299"/>
      <c r="DU379" s="299"/>
      <c r="DV379" s="299"/>
      <c r="DW379" s="299"/>
      <c r="DX379" s="299"/>
      <c r="DY379" s="299"/>
      <c r="DZ379" s="299"/>
      <c r="EA379" s="299"/>
      <c r="EB379" s="299"/>
      <c r="EC379" s="299"/>
      <c r="ED379" s="299"/>
      <c r="EE379" s="299"/>
      <c r="EF379" s="299"/>
      <c r="EG379" s="299"/>
      <c r="EH379" s="299"/>
      <c r="EI379" s="299"/>
      <c r="EJ379" s="299"/>
      <c r="EK379" s="299"/>
      <c r="EL379" s="299"/>
      <c r="EM379" s="299"/>
      <c r="EN379" s="299"/>
    </row>
    <row r="380" spans="12:144" x14ac:dyDescent="0.25">
      <c r="L380" s="299"/>
      <c r="M380" s="299"/>
      <c r="N380" s="299"/>
      <c r="O380" s="299"/>
      <c r="P380" s="299"/>
      <c r="Q380" s="299"/>
      <c r="R380" s="299"/>
      <c r="S380" s="299"/>
      <c r="T380" s="299"/>
      <c r="U380" s="299"/>
      <c r="V380" s="299"/>
      <c r="W380" s="299"/>
      <c r="X380" s="299"/>
      <c r="Y380" s="299"/>
      <c r="Z380" s="299"/>
      <c r="AA380" s="299"/>
      <c r="AB380" s="299"/>
      <c r="AC380" s="299"/>
      <c r="AD380" s="299"/>
      <c r="AE380" s="299"/>
      <c r="AF380" s="299"/>
      <c r="AG380" s="299"/>
      <c r="AH380" s="299"/>
      <c r="AI380" s="299"/>
      <c r="AJ380" s="299"/>
      <c r="AK380" s="299"/>
      <c r="AL380" s="299"/>
      <c r="AM380" s="299"/>
      <c r="AN380" s="299"/>
      <c r="AO380" s="299"/>
      <c r="AP380" s="299"/>
      <c r="AQ380" s="299"/>
      <c r="AR380" s="299"/>
      <c r="AS380" s="299"/>
      <c r="AT380" s="299"/>
      <c r="AU380" s="299"/>
      <c r="AV380" s="299"/>
      <c r="AW380" s="299"/>
      <c r="AX380" s="299"/>
      <c r="AY380" s="299"/>
      <c r="AZ380" s="299"/>
      <c r="BA380" s="299"/>
      <c r="BB380" s="299"/>
      <c r="BC380" s="299"/>
      <c r="BD380" s="299"/>
      <c r="BE380" s="299"/>
      <c r="BF380" s="299"/>
      <c r="BG380" s="299"/>
      <c r="BH380" s="299"/>
      <c r="BI380" s="299"/>
      <c r="BJ380" s="299"/>
      <c r="BK380" s="299"/>
      <c r="BL380" s="299"/>
      <c r="BM380" s="299"/>
      <c r="BN380" s="299"/>
      <c r="BO380" s="299"/>
      <c r="BP380" s="299"/>
      <c r="BQ380" s="299"/>
      <c r="BR380" s="299"/>
      <c r="BS380" s="299"/>
      <c r="BT380" s="299"/>
      <c r="BU380" s="299"/>
      <c r="BV380" s="299"/>
      <c r="BW380" s="299"/>
      <c r="BX380" s="299"/>
      <c r="BY380" s="299"/>
      <c r="BZ380" s="299"/>
      <c r="CA380" s="299"/>
      <c r="CB380" s="299"/>
      <c r="CC380" s="299"/>
      <c r="CD380" s="299"/>
      <c r="CE380" s="299"/>
      <c r="CF380" s="299"/>
      <c r="CG380" s="299"/>
      <c r="CH380" s="299"/>
      <c r="CI380" s="299"/>
      <c r="CJ380" s="299"/>
      <c r="CK380" s="299"/>
      <c r="CL380" s="299"/>
      <c r="CM380" s="299"/>
      <c r="CN380" s="299"/>
      <c r="CO380" s="299"/>
      <c r="CP380" s="299"/>
      <c r="CQ380" s="299"/>
      <c r="CR380" s="299"/>
      <c r="CS380" s="299"/>
      <c r="CT380" s="299"/>
      <c r="CU380" s="299"/>
      <c r="CV380" s="299"/>
      <c r="CW380" s="299"/>
      <c r="CX380" s="299"/>
      <c r="CY380" s="299"/>
      <c r="CZ380" s="299"/>
      <c r="DA380" s="299"/>
      <c r="DB380" s="299"/>
      <c r="DC380" s="299"/>
      <c r="DD380" s="299"/>
      <c r="DE380" s="299"/>
      <c r="DF380" s="299"/>
      <c r="DG380" s="299"/>
      <c r="DH380" s="299"/>
      <c r="DI380" s="299"/>
      <c r="DJ380" s="299"/>
      <c r="DK380" s="299"/>
      <c r="DL380" s="299"/>
      <c r="DM380" s="299"/>
      <c r="DN380" s="299"/>
      <c r="DO380" s="299"/>
      <c r="DP380" s="299"/>
      <c r="DQ380" s="299"/>
      <c r="DR380" s="299"/>
      <c r="DS380" s="299"/>
      <c r="DT380" s="299"/>
      <c r="DU380" s="299"/>
      <c r="DV380" s="299"/>
      <c r="DW380" s="299"/>
      <c r="DX380" s="299"/>
      <c r="DY380" s="299"/>
      <c r="DZ380" s="299"/>
      <c r="EA380" s="299"/>
      <c r="EB380" s="299"/>
      <c r="EC380" s="299"/>
      <c r="ED380" s="299"/>
      <c r="EE380" s="299"/>
      <c r="EF380" s="299"/>
      <c r="EG380" s="299"/>
      <c r="EH380" s="299"/>
      <c r="EI380" s="299"/>
      <c r="EJ380" s="299"/>
      <c r="EK380" s="299"/>
      <c r="EL380" s="299"/>
      <c r="EM380" s="299"/>
      <c r="EN380" s="299"/>
    </row>
  </sheetData>
  <sheetProtection password="D89C" sheet="1" objects="1" scenarios="1"/>
  <sortState ref="BI3:BI8">
    <sortCondition ref="BI3"/>
  </sortState>
  <mergeCells count="4">
    <mergeCell ref="B30:C30"/>
    <mergeCell ref="A1:F1"/>
    <mergeCell ref="D74:E75"/>
    <mergeCell ref="C10:C11"/>
  </mergeCells>
  <hyperlinks>
    <hyperlink ref="B79" r:id="rId1"/>
  </hyperlinks>
  <pageMargins left="0.25" right="0.25" top="0.75" bottom="0.75" header="0.3" footer="0.3"/>
  <pageSetup paperSize="8" scale="60" orientation="landscape" r:id="rId2"/>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14:formula1>
            <xm:f>'Reference Sheet'!$U$3:$U$6</xm:f>
          </x14:formula1>
          <xm:sqref>D24:D25</xm:sqref>
        </x14:dataValidation>
        <x14:dataValidation type="list" allowBlank="1" showInputMessage="1" showErrorMessage="1">
          <x14:formula1>
            <xm:f>'Reference Sheet'!$I$3:$I$7</xm:f>
          </x14:formula1>
          <xm:sqref>B7</xm:sqref>
        </x14:dataValidation>
        <x14:dataValidation type="list" allowBlank="1" showInputMessage="1" showErrorMessage="1">
          <x14:formula1>
            <xm:f>'Reference Sheet'!$E$3:$E$16</xm:f>
          </x14:formula1>
          <xm:sqref>B4</xm:sqref>
        </x14:dataValidation>
        <x14:dataValidation type="list" allowBlank="1" showInputMessage="1" showErrorMessage="1">
          <x14:formula1>
            <xm:f>'Reference Sheet'!$G$3:$G$6</xm:f>
          </x14:formula1>
          <xm:sqref>B6</xm:sqref>
        </x14:dataValidation>
        <x14:dataValidation type="list" allowBlank="1" showInputMessage="1" showErrorMessage="1">
          <x14:formula1>
            <xm:f>'Reference Sheet'!$AL$3:$AL$10</xm:f>
          </x14:formula1>
          <xm:sqref>B11</xm:sqref>
        </x14:dataValidation>
        <x14:dataValidation type="list" allowBlank="1" showInputMessage="1" showErrorMessage="1">
          <x14:formula1>
            <xm:f>'Reference Sheet'!$M$4:$M$25</xm:f>
          </x14:formula1>
          <xm:sqref>B44:B53</xm:sqref>
        </x14:dataValidation>
        <x14:dataValidation type="list" allowBlank="1" showInputMessage="1" showErrorMessage="1">
          <x14:formula1>
            <xm:f>'Reference Sheet'!$K$3:$K$8</xm:f>
          </x14:formula1>
          <xm:sqref>E44:E53</xm:sqref>
        </x14:dataValidation>
        <x14:dataValidation type="list" allowBlank="1" showInputMessage="1" showErrorMessage="1">
          <x14:formula1>
            <xm:f>'Reference Sheet'!$AP$4:$AP$10</xm:f>
          </x14:formula1>
          <xm:sqref>B16:B19</xm:sqref>
        </x14:dataValidation>
        <x14:dataValidation type="list" allowBlank="1" showInputMessage="1" showErrorMessage="1">
          <x14:formula1>
            <xm:f>'Reference Sheet'!$AS$4:$AS$7</xm:f>
          </x14:formula1>
          <xm:sqref>C16:C19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Y156"/>
  <sheetViews>
    <sheetView zoomScaleNormal="100" workbookViewId="0"/>
  </sheetViews>
  <sheetFormatPr defaultRowHeight="15" x14ac:dyDescent="0.25"/>
  <cols>
    <col min="1" max="1" width="37.85546875" style="299" customWidth="1"/>
    <col min="2" max="6" width="35.42578125" style="299" customWidth="1"/>
    <col min="7" max="7" width="16.42578125" style="299" customWidth="1"/>
    <col min="8" max="10" width="16.42578125" style="299" hidden="1" customWidth="1"/>
    <col min="11" max="12" width="16.42578125" style="299" customWidth="1"/>
    <col min="13" max="13" width="8.7109375" style="299" customWidth="1"/>
    <col min="14" max="14" width="82.28515625" style="299" customWidth="1"/>
    <col min="15" max="18" width="24.42578125" style="299" customWidth="1"/>
    <col min="19" max="19" width="48.5703125" style="299" customWidth="1"/>
    <col min="20" max="23" width="16" style="299" customWidth="1"/>
    <col min="24" max="25" width="18" style="299" customWidth="1"/>
    <col min="26" max="39" width="16" style="299" customWidth="1"/>
    <col min="40" max="40" width="31.5703125" style="299" customWidth="1"/>
    <col min="41" max="41" width="16" style="299" customWidth="1"/>
    <col min="42" max="43" width="25.140625" style="299" customWidth="1"/>
    <col min="44" max="58" width="19" style="299" customWidth="1"/>
    <col min="59" max="59" width="26.7109375" style="299" customWidth="1"/>
    <col min="60" max="60" width="14" style="299" customWidth="1"/>
    <col min="61" max="61" width="19" style="299" customWidth="1"/>
    <col min="62" max="62" width="23.85546875" style="299" customWidth="1"/>
    <col min="63" max="66" width="19.28515625" style="299" customWidth="1"/>
    <col min="67" max="68" width="18.7109375" style="299" customWidth="1"/>
    <col min="69" max="69" width="28.7109375" style="299" customWidth="1"/>
    <col min="70" max="71" width="9.140625" style="299" customWidth="1"/>
    <col min="72" max="72" width="40" style="299" customWidth="1"/>
    <col min="73" max="73" width="10.85546875" style="299" customWidth="1"/>
    <col min="74" max="74" width="49.85546875" style="299" customWidth="1"/>
    <col min="75" max="75" width="9.140625" style="299" customWidth="1"/>
    <col min="76" max="77" width="16.7109375" style="299" customWidth="1"/>
    <col min="78" max="108" width="9.140625" style="299" customWidth="1"/>
    <col min="109" max="16384" width="9.140625" style="299"/>
  </cols>
  <sheetData>
    <row r="1" spans="1:77" ht="38.25" customHeight="1" thickBot="1" x14ac:dyDescent="0.3">
      <c r="A1" s="862" t="s">
        <v>548</v>
      </c>
      <c r="B1" s="852"/>
      <c r="C1" s="852"/>
      <c r="D1" s="852"/>
      <c r="E1" s="852"/>
      <c r="F1" s="852"/>
      <c r="Q1" s="303"/>
      <c r="R1" s="401"/>
      <c r="S1" s="401"/>
      <c r="AE1" s="971"/>
      <c r="AF1" s="971"/>
      <c r="AG1" s="971"/>
      <c r="AH1" s="971"/>
      <c r="AI1" s="971"/>
      <c r="AJ1" s="971"/>
      <c r="AK1" s="971"/>
      <c r="AL1" s="971"/>
      <c r="AN1" s="401"/>
      <c r="AP1" s="313"/>
      <c r="AQ1" s="313"/>
      <c r="AR1" s="313"/>
      <c r="AS1" s="313"/>
      <c r="AT1" s="966"/>
      <c r="AU1" s="966"/>
      <c r="AV1" s="966"/>
      <c r="AW1" s="966"/>
      <c r="AX1" s="313"/>
      <c r="AY1" s="970"/>
      <c r="AZ1" s="970"/>
      <c r="BA1" s="970"/>
      <c r="BB1" s="970"/>
      <c r="BC1" s="970"/>
      <c r="BD1" s="970"/>
      <c r="BE1" s="970"/>
      <c r="BG1" s="970"/>
      <c r="BH1" s="970"/>
    </row>
    <row r="2" spans="1:77" ht="18" customHeight="1" thickBot="1" x14ac:dyDescent="0.3">
      <c r="Q2" s="402"/>
      <c r="R2" s="402"/>
      <c r="S2" s="402"/>
      <c r="AA2" s="303"/>
      <c r="AC2" s="895"/>
      <c r="AE2" s="403"/>
      <c r="AF2" s="403"/>
      <c r="AG2" s="403"/>
      <c r="AH2" s="404"/>
      <c r="AI2" s="405"/>
      <c r="AJ2" s="406"/>
      <c r="AK2" s="405"/>
      <c r="AL2" s="407"/>
      <c r="AP2" s="313"/>
      <c r="AQ2" s="313"/>
      <c r="AR2" s="313"/>
      <c r="AS2" s="313"/>
      <c r="AT2" s="898"/>
      <c r="AU2" s="898"/>
      <c r="AV2" s="898"/>
      <c r="AW2" s="898"/>
      <c r="AX2" s="313"/>
      <c r="AY2" s="408"/>
      <c r="AZ2" s="408"/>
      <c r="BA2" s="408"/>
      <c r="BB2" s="408"/>
      <c r="BC2" s="408"/>
      <c r="BD2" s="408"/>
      <c r="BE2" s="408"/>
      <c r="BG2" s="408"/>
      <c r="BH2" s="408"/>
    </row>
    <row r="3" spans="1:77" ht="18" customHeight="1" thickBot="1" x14ac:dyDescent="0.3">
      <c r="A3" s="299" t="s">
        <v>813</v>
      </c>
      <c r="C3" s="968" t="s">
        <v>652</v>
      </c>
      <c r="D3" s="969"/>
      <c r="Q3" s="402"/>
      <c r="R3" s="402"/>
      <c r="S3" s="402"/>
      <c r="X3" s="972"/>
      <c r="Y3" s="972"/>
      <c r="AB3" s="303"/>
      <c r="AE3" s="409"/>
      <c r="AF3" s="409"/>
      <c r="AG3" s="410"/>
      <c r="AH3" s="411"/>
      <c r="AI3" s="412"/>
      <c r="AJ3" s="412"/>
      <c r="AK3" s="412"/>
      <c r="AL3" s="413"/>
      <c r="AN3" s="402"/>
      <c r="AP3" s="414"/>
      <c r="AQ3" s="301"/>
      <c r="AR3" s="401"/>
      <c r="AS3" s="313"/>
      <c r="AT3" s="415"/>
      <c r="AU3" s="415"/>
      <c r="AV3" s="415"/>
      <c r="AW3" s="415"/>
      <c r="AX3" s="313"/>
      <c r="AY3" s="415"/>
      <c r="AZ3" s="415"/>
      <c r="BA3" s="415"/>
      <c r="BB3" s="415"/>
      <c r="BC3" s="415"/>
      <c r="BD3" s="416"/>
      <c r="BE3" s="416"/>
      <c r="BG3" s="415"/>
      <c r="BH3" s="417"/>
      <c r="BJ3" s="418"/>
      <c r="BK3" s="419"/>
      <c r="BL3" s="419"/>
      <c r="BM3" s="419"/>
      <c r="BN3" s="419"/>
      <c r="BP3" s="420"/>
      <c r="BQ3" s="416"/>
      <c r="BT3" s="300"/>
      <c r="BV3" s="300"/>
      <c r="BX3" s="415"/>
      <c r="BY3" s="416"/>
    </row>
    <row r="4" spans="1:77" ht="18" customHeight="1" thickBot="1" x14ac:dyDescent="0.3">
      <c r="X4" s="335"/>
      <c r="Y4" s="335"/>
      <c r="AA4" s="313"/>
      <c r="AB4" s="313"/>
      <c r="AC4" s="313"/>
      <c r="AE4" s="421"/>
      <c r="AF4" s="421"/>
      <c r="AG4" s="422"/>
      <c r="AH4" s="423"/>
      <c r="AI4" s="424"/>
      <c r="AJ4" s="424"/>
      <c r="AK4" s="424"/>
      <c r="AL4" s="425"/>
      <c r="AN4" s="313"/>
      <c r="AP4" s="313"/>
      <c r="AQ4" s="313"/>
      <c r="AR4" s="313"/>
      <c r="AS4" s="313"/>
      <c r="AT4" s="419"/>
      <c r="AU4" s="419"/>
      <c r="AV4" s="419"/>
      <c r="AW4" s="419"/>
      <c r="AX4" s="313"/>
      <c r="AY4" s="419"/>
      <c r="AZ4" s="419"/>
      <c r="BA4" s="419"/>
      <c r="BB4" s="419"/>
      <c r="BC4" s="419"/>
      <c r="BD4" s="419"/>
      <c r="BE4" s="419"/>
      <c r="BG4" s="419"/>
      <c r="BH4" s="426"/>
      <c r="BJ4" s="427"/>
      <c r="BK4" s="427"/>
      <c r="BL4" s="427"/>
      <c r="BM4" s="427"/>
      <c r="BN4" s="427"/>
      <c r="BP4" s="427"/>
      <c r="BQ4" s="427"/>
      <c r="BX4" s="419"/>
      <c r="BY4" s="419"/>
    </row>
    <row r="5" spans="1:77" ht="18" customHeight="1" x14ac:dyDescent="0.25">
      <c r="A5" s="299" t="s">
        <v>62</v>
      </c>
      <c r="C5" s="910">
        <v>0</v>
      </c>
      <c r="D5" s="299" t="s">
        <v>92</v>
      </c>
      <c r="AA5" s="313"/>
      <c r="AB5" s="313"/>
      <c r="AC5" s="313"/>
      <c r="AE5" s="428"/>
      <c r="AF5" s="429"/>
      <c r="AG5" s="430"/>
      <c r="AH5" s="431"/>
      <c r="AI5" s="432"/>
      <c r="AJ5" s="432"/>
      <c r="AK5" s="433"/>
      <c r="AL5" s="434"/>
      <c r="AN5" s="313"/>
      <c r="AP5" s="313"/>
      <c r="AQ5" s="313"/>
      <c r="AR5" s="313"/>
      <c r="AS5" s="313"/>
      <c r="AT5" s="419"/>
      <c r="AU5" s="419"/>
      <c r="AV5" s="435"/>
      <c r="AW5" s="435"/>
      <c r="AX5" s="313"/>
      <c r="AY5" s="419"/>
      <c r="AZ5" s="419"/>
      <c r="BA5" s="435"/>
      <c r="BB5" s="435"/>
      <c r="BC5" s="435"/>
      <c r="BD5" s="435"/>
      <c r="BE5" s="435"/>
      <c r="BG5" s="419"/>
      <c r="BH5" s="436"/>
      <c r="BJ5" s="437"/>
      <c r="BK5" s="427"/>
      <c r="BL5" s="427"/>
      <c r="BM5" s="427"/>
      <c r="BN5" s="427"/>
      <c r="BP5" s="437"/>
      <c r="BQ5" s="427"/>
      <c r="BX5" s="419"/>
      <c r="BY5" s="419"/>
    </row>
    <row r="6" spans="1:77" ht="18" customHeight="1" x14ac:dyDescent="0.25">
      <c r="AA6" s="313"/>
      <c r="AB6" s="313"/>
      <c r="AC6" s="313"/>
      <c r="AE6" s="438"/>
      <c r="AF6" s="439"/>
      <c r="AG6" s="440"/>
      <c r="AH6" s="441"/>
      <c r="AI6" s="442"/>
      <c r="AJ6" s="442"/>
      <c r="AK6" s="433"/>
      <c r="AL6" s="443"/>
      <c r="AN6" s="313"/>
      <c r="AP6" s="313"/>
      <c r="AQ6" s="313"/>
      <c r="AR6" s="313"/>
      <c r="AS6" s="313"/>
      <c r="AT6" s="419"/>
      <c r="AU6" s="419"/>
      <c r="AV6" s="435"/>
      <c r="AW6" s="435"/>
      <c r="AX6" s="313"/>
      <c r="AY6" s="419"/>
      <c r="AZ6" s="419"/>
      <c r="BA6" s="435"/>
      <c r="BB6" s="435"/>
      <c r="BC6" s="435"/>
      <c r="BD6" s="435"/>
      <c r="BE6" s="435"/>
      <c r="BG6" s="419"/>
      <c r="BH6" s="436"/>
      <c r="BJ6" s="444"/>
      <c r="BK6" s="427"/>
      <c r="BL6" s="427"/>
      <c r="BM6" s="427"/>
      <c r="BN6" s="427"/>
      <c r="BP6" s="444"/>
      <c r="BQ6" s="427"/>
      <c r="BX6" s="419"/>
      <c r="BY6" s="419"/>
    </row>
    <row r="7" spans="1:77" ht="18" customHeight="1" x14ac:dyDescent="0.25">
      <c r="A7" s="299" t="s">
        <v>63</v>
      </c>
      <c r="C7" s="518">
        <f>IFERROR(VLOOKUP(C3,'Reference Sheet'!AV3:AW7,2,FALSE)*C5,0)</f>
        <v>0</v>
      </c>
      <c r="D7" s="299" t="s">
        <v>854</v>
      </c>
      <c r="E7" s="519">
        <f>IFERROR(C7/C5,0)</f>
        <v>0</v>
      </c>
      <c r="F7" s="445" t="s">
        <v>827</v>
      </c>
      <c r="AA7" s="313"/>
      <c r="AC7" s="313"/>
      <c r="AE7" s="438"/>
      <c r="AF7" s="439"/>
      <c r="AG7" s="440"/>
      <c r="AH7" s="441"/>
      <c r="AI7" s="442"/>
      <c r="AJ7" s="442"/>
      <c r="AK7" s="433"/>
      <c r="AL7" s="443"/>
      <c r="AN7" s="313"/>
      <c r="AP7" s="313"/>
      <c r="AQ7" s="313"/>
      <c r="AR7" s="313"/>
      <c r="AS7" s="313"/>
      <c r="AT7" s="419"/>
      <c r="AU7" s="419"/>
      <c r="AV7" s="435"/>
      <c r="AW7" s="435"/>
      <c r="AX7" s="313"/>
      <c r="AY7" s="419"/>
      <c r="AZ7" s="419"/>
      <c r="BA7" s="435"/>
      <c r="BB7" s="435"/>
      <c r="BC7" s="435"/>
      <c r="BD7" s="435"/>
      <c r="BE7" s="435"/>
      <c r="BJ7" s="444"/>
      <c r="BK7" s="427"/>
      <c r="BL7" s="427"/>
      <c r="BM7" s="427"/>
      <c r="BN7" s="427"/>
      <c r="BP7" s="444"/>
      <c r="BQ7" s="427"/>
      <c r="BX7" s="419"/>
      <c r="BY7" s="419"/>
    </row>
    <row r="8" spans="1:77" ht="18" customHeight="1" x14ac:dyDescent="0.3">
      <c r="A8" s="901" t="str">
        <f>IF(C3="Plastic covered feed pad / stand-off (concrete slats)","NOTE:","")</f>
        <v/>
      </c>
      <c r="B8" s="973" t="str">
        <f>IF(C3="Plastic covered feed pad / stand-off (concrete slats)","This structure has been sized at typical stock densities of 3.5 m2/cow and is not suitable to for prolonged 24/7 stand-off which requires greater floor area.","")</f>
        <v/>
      </c>
      <c r="C8" s="973"/>
      <c r="D8" s="973"/>
      <c r="E8" s="973"/>
      <c r="F8" s="973"/>
      <c r="N8" s="401"/>
      <c r="O8" s="401"/>
      <c r="P8" s="401"/>
      <c r="AC8" s="313"/>
      <c r="AE8" s="438"/>
      <c r="AF8" s="439"/>
      <c r="AG8" s="440"/>
      <c r="AH8" s="441"/>
      <c r="AI8" s="442"/>
      <c r="AJ8" s="442"/>
      <c r="AK8" s="433"/>
      <c r="AL8" s="443"/>
      <c r="AN8" s="313"/>
      <c r="AP8" s="313"/>
      <c r="AQ8" s="313"/>
      <c r="AR8" s="313"/>
      <c r="AS8" s="313"/>
      <c r="AT8" s="419"/>
      <c r="AU8" s="419"/>
      <c r="AV8" s="419"/>
      <c r="AW8" s="419"/>
      <c r="AX8" s="313"/>
      <c r="AY8" s="419"/>
      <c r="AZ8" s="419"/>
      <c r="BA8" s="419"/>
      <c r="BB8" s="419"/>
      <c r="BC8" s="419"/>
      <c r="BD8" s="435"/>
      <c r="BE8" s="419"/>
      <c r="BJ8" s="444"/>
      <c r="BK8" s="427"/>
      <c r="BL8" s="427"/>
      <c r="BM8" s="427"/>
      <c r="BN8" s="427"/>
      <c r="BP8" s="444"/>
      <c r="BQ8" s="427"/>
      <c r="BX8" s="419"/>
      <c r="BY8" s="419"/>
    </row>
    <row r="9" spans="1:77" ht="18" customHeight="1" x14ac:dyDescent="0.25">
      <c r="N9" s="402"/>
      <c r="O9" s="402"/>
      <c r="P9" s="402"/>
      <c r="AE9" s="438"/>
      <c r="AF9" s="439"/>
      <c r="AG9" s="440"/>
      <c r="AH9" s="441"/>
      <c r="AI9" s="442"/>
      <c r="AJ9" s="442"/>
      <c r="AK9" s="433"/>
      <c r="AL9" s="443"/>
      <c r="BJ9" s="444"/>
      <c r="BK9" s="427"/>
      <c r="BL9" s="427"/>
      <c r="BM9" s="427"/>
      <c r="BN9" s="427"/>
      <c r="BP9" s="444"/>
      <c r="BQ9" s="427"/>
      <c r="BX9" s="419"/>
      <c r="BY9" s="419"/>
    </row>
    <row r="10" spans="1:77" ht="18" customHeight="1" x14ac:dyDescent="0.3">
      <c r="A10" s="334" t="s">
        <v>59</v>
      </c>
      <c r="N10" s="402"/>
      <c r="O10" s="402"/>
      <c r="P10" s="402"/>
      <c r="AE10" s="438"/>
      <c r="AF10" s="439"/>
      <c r="AG10" s="440"/>
      <c r="AH10" s="441"/>
      <c r="AI10" s="442"/>
      <c r="AJ10" s="442"/>
      <c r="AK10" s="433"/>
      <c r="AL10" s="443"/>
      <c r="BJ10" s="444"/>
      <c r="BK10" s="427"/>
      <c r="BL10" s="427"/>
      <c r="BM10" s="427"/>
      <c r="BN10" s="427"/>
      <c r="BP10" s="444"/>
      <c r="BQ10" s="427"/>
      <c r="BX10" s="446"/>
    </row>
    <row r="11" spans="1:77" ht="18" customHeight="1" x14ac:dyDescent="0.25">
      <c r="B11" s="447" t="s">
        <v>91</v>
      </c>
      <c r="C11" s="448" t="s">
        <v>93</v>
      </c>
      <c r="D11" s="313"/>
      <c r="E11" s="448" t="s">
        <v>810</v>
      </c>
      <c r="F11" s="313"/>
      <c r="H11" s="313"/>
      <c r="I11" s="313"/>
      <c r="AE11" s="438"/>
      <c r="AF11" s="439"/>
      <c r="AG11" s="440"/>
      <c r="AH11" s="441"/>
      <c r="AI11" s="442"/>
      <c r="AJ11" s="442"/>
      <c r="AK11" s="433"/>
      <c r="AL11" s="443"/>
      <c r="BJ11" s="444"/>
      <c r="BK11" s="427"/>
      <c r="BL11" s="427"/>
      <c r="BM11" s="427"/>
      <c r="BN11" s="427"/>
      <c r="BP11" s="444"/>
      <c r="BQ11" s="427"/>
    </row>
    <row r="12" spans="1:77" ht="18" customHeight="1" x14ac:dyDescent="0.25">
      <c r="A12" s="313" t="s">
        <v>22</v>
      </c>
      <c r="B12" s="447" t="str">
        <f>'Current System'!B7</f>
        <v>Select Breed</v>
      </c>
      <c r="C12" s="919" t="s">
        <v>623</v>
      </c>
      <c r="E12" s="375">
        <f>IFERROR(C14/'Current System'!B5,0)</f>
        <v>0</v>
      </c>
      <c r="F12" s="449" t="s">
        <v>636</v>
      </c>
      <c r="H12" s="313"/>
      <c r="I12" s="313"/>
      <c r="AE12" s="438"/>
      <c r="AF12" s="439"/>
      <c r="AG12" s="440"/>
      <c r="AH12" s="441"/>
      <c r="AI12" s="442"/>
      <c r="AJ12" s="442"/>
      <c r="AK12" s="433"/>
      <c r="AL12" s="443"/>
      <c r="BA12" s="376"/>
      <c r="BB12" s="376"/>
      <c r="BC12" s="376"/>
      <c r="BD12" s="376"/>
      <c r="BE12" s="376"/>
      <c r="BF12" s="376"/>
      <c r="BG12" s="376"/>
      <c r="BH12" s="376"/>
      <c r="BI12" s="376"/>
      <c r="BJ12" s="444"/>
      <c r="BK12" s="427"/>
      <c r="BL12" s="427"/>
      <c r="BM12" s="427"/>
      <c r="BN12" s="427"/>
      <c r="BP12" s="444"/>
      <c r="BQ12" s="427"/>
    </row>
    <row r="13" spans="1:77" ht="18" customHeight="1" x14ac:dyDescent="0.25">
      <c r="A13" s="299" t="s">
        <v>873</v>
      </c>
      <c r="B13" s="957">
        <f>'Current System'!B8</f>
        <v>0</v>
      </c>
      <c r="C13" s="920">
        <v>0</v>
      </c>
      <c r="E13" s="331">
        <f>IFERROR(C15/'Current System'!B5,0)</f>
        <v>0</v>
      </c>
      <c r="F13" s="449" t="s">
        <v>632</v>
      </c>
      <c r="H13" s="313"/>
      <c r="I13" s="313"/>
      <c r="AE13" s="438"/>
      <c r="AF13" s="439"/>
      <c r="AG13" s="440"/>
      <c r="AH13" s="441"/>
      <c r="AI13" s="442"/>
      <c r="AJ13" s="442"/>
      <c r="AK13" s="433"/>
      <c r="AL13" s="443"/>
      <c r="BA13" s="376"/>
      <c r="BB13" s="376"/>
      <c r="BC13" s="376"/>
      <c r="BD13" s="376"/>
      <c r="BE13" s="376"/>
      <c r="BF13" s="376"/>
      <c r="BG13" s="376"/>
      <c r="BH13" s="376"/>
      <c r="BI13" s="376"/>
      <c r="BJ13" s="444"/>
      <c r="BK13" s="427"/>
      <c r="BL13" s="427"/>
      <c r="BM13" s="427"/>
      <c r="BN13" s="427"/>
      <c r="BP13" s="444"/>
      <c r="BQ13" s="427"/>
    </row>
    <row r="14" spans="1:77" ht="18.75" customHeight="1" x14ac:dyDescent="0.25">
      <c r="A14" s="450" t="s">
        <v>874</v>
      </c>
      <c r="B14" s="957">
        <f>'Current System'!B9</f>
        <v>0</v>
      </c>
      <c r="C14" s="920">
        <v>0</v>
      </c>
      <c r="D14" s="451" t="str">
        <f>IF(C5-C14=0,"","Check relative to cows housed.")</f>
        <v/>
      </c>
      <c r="E14" s="331">
        <f>IFERROR(C15/C14,0)</f>
        <v>0</v>
      </c>
      <c r="F14" s="449" t="s">
        <v>633</v>
      </c>
      <c r="H14" s="313"/>
      <c r="I14" s="313"/>
      <c r="AE14" s="438"/>
      <c r="AF14" s="439"/>
      <c r="AG14" s="440"/>
      <c r="AH14" s="441"/>
      <c r="AI14" s="442"/>
      <c r="AJ14" s="442"/>
      <c r="AK14" s="433"/>
      <c r="AL14" s="443"/>
      <c r="BA14" s="376"/>
      <c r="BB14" s="376"/>
      <c r="BC14" s="376"/>
      <c r="BD14" s="376"/>
      <c r="BE14" s="376"/>
      <c r="BF14" s="376"/>
      <c r="BG14" s="376"/>
      <c r="BH14" s="376"/>
      <c r="BI14" s="376"/>
      <c r="BJ14" s="444"/>
      <c r="BK14" s="427"/>
      <c r="BL14" s="427"/>
      <c r="BM14" s="427"/>
      <c r="BN14" s="427"/>
      <c r="BP14" s="444"/>
      <c r="BQ14" s="427"/>
    </row>
    <row r="15" spans="1:77" ht="18" customHeight="1" x14ac:dyDescent="0.25">
      <c r="A15" s="450" t="s">
        <v>875</v>
      </c>
      <c r="B15" s="957">
        <f>'Current System'!B10</f>
        <v>0</v>
      </c>
      <c r="C15" s="917">
        <v>0</v>
      </c>
      <c r="D15" s="965" t="str">
        <f>IFERROR(IF((C15/C14)/C13&gt;1.2,"WARNING: Target MS/cow greater than 1.2kgMS/kg Lwt. Check liveweight &amp; cow numbers.",""),"")</f>
        <v/>
      </c>
      <c r="E15" s="452">
        <f>IFERROR(E14/C13,0)</f>
        <v>0</v>
      </c>
      <c r="F15" s="449" t="s">
        <v>634</v>
      </c>
      <c r="H15" s="313"/>
      <c r="I15" s="313"/>
      <c r="AE15" s="438"/>
      <c r="AF15" s="439"/>
      <c r="AG15" s="440"/>
      <c r="AH15" s="441"/>
      <c r="AI15" s="442"/>
      <c r="AJ15" s="442"/>
      <c r="AK15" s="433"/>
      <c r="AL15" s="443"/>
      <c r="BA15" s="376"/>
      <c r="BB15" s="376"/>
      <c r="BC15" s="376"/>
      <c r="BD15" s="376"/>
      <c r="BE15" s="376"/>
      <c r="BF15" s="376"/>
      <c r="BG15" s="376"/>
      <c r="BH15" s="376"/>
      <c r="BI15" s="376"/>
      <c r="BJ15" s="444"/>
      <c r="BK15" s="427"/>
      <c r="BL15" s="427"/>
      <c r="BM15" s="427"/>
      <c r="BN15" s="427"/>
      <c r="BP15" s="444"/>
      <c r="BQ15" s="427"/>
    </row>
    <row r="16" spans="1:77" ht="18" customHeight="1" x14ac:dyDescent="0.25">
      <c r="A16" s="372" t="s">
        <v>243</v>
      </c>
      <c r="C16" s="909" t="s">
        <v>668</v>
      </c>
      <c r="D16" s="965"/>
      <c r="E16" s="453">
        <f>IFERROR(C67,0)</f>
        <v>0</v>
      </c>
      <c r="F16" s="449" t="s">
        <v>635</v>
      </c>
      <c r="H16" s="313"/>
      <c r="I16" s="313"/>
      <c r="AE16" s="438"/>
      <c r="AF16" s="439"/>
      <c r="AG16" s="440"/>
      <c r="AH16" s="441"/>
      <c r="AI16" s="442"/>
      <c r="AJ16" s="442"/>
      <c r="AK16" s="433"/>
      <c r="AL16" s="443"/>
      <c r="BJ16" s="444"/>
      <c r="BK16" s="427"/>
      <c r="BL16" s="427"/>
      <c r="BM16" s="427"/>
      <c r="BN16" s="427"/>
      <c r="BP16" s="444"/>
      <c r="BQ16" s="427"/>
    </row>
    <row r="17" spans="1:69" ht="18" customHeight="1" x14ac:dyDescent="0.25">
      <c r="H17" s="313"/>
      <c r="I17" s="313"/>
      <c r="Q17" s="402"/>
      <c r="R17" s="402"/>
      <c r="S17" s="402"/>
      <c r="AE17" s="438"/>
      <c r="AF17" s="439"/>
      <c r="AG17" s="440"/>
      <c r="AH17" s="441"/>
      <c r="AI17" s="442"/>
      <c r="AJ17" s="442"/>
      <c r="AK17" s="433"/>
      <c r="AL17" s="443"/>
      <c r="BJ17" s="444"/>
      <c r="BK17" s="427"/>
      <c r="BL17" s="427"/>
      <c r="BM17" s="427"/>
      <c r="BN17" s="427"/>
      <c r="BP17" s="444"/>
      <c r="BQ17" s="427"/>
    </row>
    <row r="18" spans="1:69" ht="18" customHeight="1" x14ac:dyDescent="0.25">
      <c r="Q18" s="402"/>
      <c r="R18" s="402"/>
      <c r="S18" s="402"/>
      <c r="AE18" s="454"/>
      <c r="AF18" s="439"/>
      <c r="AG18" s="440"/>
      <c r="AH18" s="441"/>
      <c r="AI18" s="442"/>
      <c r="AJ18" s="442"/>
      <c r="AK18" s="433"/>
      <c r="AL18" s="443"/>
      <c r="BA18" s="376"/>
      <c r="BJ18" s="444"/>
      <c r="BK18" s="427"/>
      <c r="BL18" s="427"/>
      <c r="BM18" s="427"/>
      <c r="BN18" s="427"/>
      <c r="BP18" s="444"/>
      <c r="BQ18" s="427"/>
    </row>
    <row r="19" spans="1:69" ht="33.75" customHeight="1" x14ac:dyDescent="0.25">
      <c r="A19" s="480" t="s">
        <v>515</v>
      </c>
      <c r="B19" s="481" t="s">
        <v>516</v>
      </c>
      <c r="C19" s="481" t="s">
        <v>528</v>
      </c>
      <c r="D19" s="481" t="s">
        <v>517</v>
      </c>
      <c r="E19" s="481" t="s">
        <v>518</v>
      </c>
      <c r="F19" s="481" t="s">
        <v>519</v>
      </c>
      <c r="I19" s="481" t="s">
        <v>596</v>
      </c>
      <c r="J19" s="313"/>
      <c r="K19" s="456"/>
      <c r="L19" s="456"/>
      <c r="M19" s="301"/>
      <c r="N19" s="457"/>
      <c r="O19" s="457"/>
      <c r="P19" s="457"/>
      <c r="Q19" s="894"/>
      <c r="R19" s="894"/>
      <c r="S19" s="894"/>
    </row>
    <row r="20" spans="1:69" ht="18" customHeight="1" x14ac:dyDescent="0.25">
      <c r="A20" s="482"/>
      <c r="B20" s="910" t="s">
        <v>618</v>
      </c>
      <c r="C20" s="910" t="s">
        <v>627</v>
      </c>
      <c r="D20" s="916">
        <v>0</v>
      </c>
      <c r="E20" s="916">
        <v>0</v>
      </c>
      <c r="F20" s="934">
        <v>0</v>
      </c>
      <c r="I20" s="453">
        <f>IFERROR(VLOOKUP(B20,'Reference Sheet'!$AP$4:$AQ$10,2,FALSE),0)</f>
        <v>0</v>
      </c>
      <c r="J20" s="483"/>
      <c r="K20" s="313"/>
      <c r="L20" s="313"/>
      <c r="M20" s="301"/>
      <c r="N20" s="457"/>
      <c r="O20" s="457"/>
      <c r="P20" s="457"/>
      <c r="Q20" s="894"/>
      <c r="R20" s="894"/>
      <c r="S20" s="894"/>
    </row>
    <row r="21" spans="1:69" ht="18" customHeight="1" x14ac:dyDescent="0.25">
      <c r="A21" s="482"/>
      <c r="B21" s="910" t="s">
        <v>618</v>
      </c>
      <c r="C21" s="910" t="s">
        <v>627</v>
      </c>
      <c r="D21" s="916">
        <v>0</v>
      </c>
      <c r="E21" s="916">
        <v>0</v>
      </c>
      <c r="F21" s="934">
        <v>0</v>
      </c>
      <c r="I21" s="453">
        <f>IFERROR(VLOOKUP(B21,'Reference Sheet'!$AP$4:$AQ$10,2,FALSE),0)</f>
        <v>0</v>
      </c>
      <c r="J21" s="313"/>
      <c r="K21" s="483"/>
      <c r="L21" s="483"/>
      <c r="M21" s="301"/>
      <c r="N21" s="457"/>
      <c r="O21" s="457"/>
      <c r="P21" s="457"/>
      <c r="Q21" s="457"/>
      <c r="R21" s="457"/>
      <c r="S21" s="457"/>
    </row>
    <row r="22" spans="1:69" ht="18" customHeight="1" x14ac:dyDescent="0.25">
      <c r="B22" s="910" t="s">
        <v>618</v>
      </c>
      <c r="C22" s="910" t="s">
        <v>627</v>
      </c>
      <c r="D22" s="916">
        <v>0</v>
      </c>
      <c r="E22" s="916">
        <v>0</v>
      </c>
      <c r="F22" s="934">
        <v>0</v>
      </c>
      <c r="I22" s="453">
        <f>IFERROR(VLOOKUP(B22,'Reference Sheet'!$AP$4:$AQ$10,2,FALSE),0)</f>
        <v>0</v>
      </c>
      <c r="J22" s="313"/>
      <c r="K22" s="313"/>
      <c r="L22" s="313"/>
      <c r="M22" s="301"/>
      <c r="N22" s="457"/>
      <c r="O22" s="457"/>
      <c r="P22" s="457"/>
      <c r="Q22" s="457"/>
      <c r="R22" s="457"/>
      <c r="S22" s="457"/>
    </row>
    <row r="23" spans="1:69" ht="18" customHeight="1" x14ac:dyDescent="0.25">
      <c r="A23" s="450"/>
      <c r="B23" s="910" t="s">
        <v>618</v>
      </c>
      <c r="C23" s="910" t="s">
        <v>627</v>
      </c>
      <c r="D23" s="916">
        <v>0</v>
      </c>
      <c r="E23" s="916">
        <v>0</v>
      </c>
      <c r="F23" s="934">
        <v>0</v>
      </c>
      <c r="G23" s="313"/>
      <c r="I23" s="453">
        <f>IFERROR(VLOOKUP(B23,'Reference Sheet'!$AP$4:$AQ$10,2,FALSE),0)</f>
        <v>0</v>
      </c>
      <c r="J23" s="313"/>
      <c r="K23" s="313"/>
      <c r="L23" s="313"/>
      <c r="M23" s="301"/>
      <c r="N23" s="457"/>
      <c r="O23" s="457"/>
      <c r="P23" s="457"/>
      <c r="Q23" s="457"/>
      <c r="R23" s="457"/>
      <c r="S23" s="457"/>
    </row>
    <row r="24" spans="1:69" ht="18" customHeight="1" thickBot="1" x14ac:dyDescent="0.3">
      <c r="A24" s="450"/>
      <c r="B24" s="484"/>
      <c r="C24" s="482"/>
      <c r="D24" s="935">
        <f>SUM(D20:D23)</f>
        <v>0</v>
      </c>
      <c r="E24" s="936">
        <f>IFERROR(SUMPRODUCT(D20:D23,E20:E23)/D24,0)</f>
        <v>0</v>
      </c>
      <c r="F24" s="937">
        <f>IFERROR(SUMPRODUCT(D20:D23,E20:E23,F20:F23)/(D24*E24),0)</f>
        <v>0</v>
      </c>
      <c r="G24" s="313"/>
      <c r="H24" s="313"/>
      <c r="I24" s="313">
        <f>SUMPRODUCT(D20:D23,I20:I23)</f>
        <v>0</v>
      </c>
      <c r="J24" s="486"/>
      <c r="K24" s="313"/>
      <c r="L24" s="313"/>
      <c r="M24" s="301"/>
      <c r="N24" s="457"/>
      <c r="O24" s="457"/>
      <c r="P24" s="457"/>
      <c r="Q24" s="457"/>
      <c r="R24" s="457"/>
      <c r="S24" s="457"/>
    </row>
    <row r="25" spans="1:69" ht="18" customHeight="1" x14ac:dyDescent="0.25">
      <c r="J25" s="486"/>
      <c r="K25" s="486"/>
      <c r="L25" s="486"/>
      <c r="M25" s="301"/>
      <c r="N25" s="977"/>
      <c r="O25" s="894"/>
      <c r="P25" s="894"/>
      <c r="Q25" s="457"/>
      <c r="R25" s="457"/>
      <c r="S25" s="457"/>
    </row>
    <row r="26" spans="1:69" ht="18" customHeight="1" x14ac:dyDescent="0.25">
      <c r="H26" s="313"/>
      <c r="I26" s="313"/>
      <c r="K26" s="486"/>
      <c r="L26" s="486"/>
      <c r="M26" s="301"/>
      <c r="N26" s="977"/>
      <c r="O26" s="894"/>
      <c r="P26" s="894"/>
      <c r="Q26" s="457"/>
      <c r="R26" s="457"/>
      <c r="S26" s="457"/>
    </row>
    <row r="27" spans="1:69" ht="35.25" customHeight="1" x14ac:dyDescent="0.25">
      <c r="A27" s="897" t="s">
        <v>540</v>
      </c>
      <c r="B27" s="481" t="s">
        <v>389</v>
      </c>
      <c r="C27" s="481" t="s">
        <v>75</v>
      </c>
      <c r="D27" s="481" t="s">
        <v>104</v>
      </c>
      <c r="E27" s="455" t="s">
        <v>625</v>
      </c>
      <c r="F27" s="487"/>
      <c r="H27" s="313"/>
      <c r="I27" s="313"/>
      <c r="J27" s="313"/>
      <c r="M27" s="301"/>
      <c r="N27" s="894"/>
      <c r="O27" s="894"/>
      <c r="P27" s="894"/>
      <c r="Q27" s="457"/>
      <c r="R27" s="457"/>
      <c r="S27" s="457"/>
    </row>
    <row r="28" spans="1:69" ht="18" customHeight="1" x14ac:dyDescent="0.25">
      <c r="A28" s="301"/>
      <c r="B28" s="378" t="s">
        <v>24</v>
      </c>
      <c r="C28" s="911">
        <v>0</v>
      </c>
      <c r="D28" s="912" t="s">
        <v>657</v>
      </c>
      <c r="E28" s="911">
        <v>0</v>
      </c>
      <c r="F28" s="486" t="str">
        <f>IF(D28="select policy","",IF(D28="Grazed off farm",IF(E28=0,"","WARNING Delete grazing duration"),IF(E28=0,"WARNING Add grazing duration","")))</f>
        <v/>
      </c>
      <c r="G28" s="313"/>
      <c r="K28" s="313"/>
      <c r="L28" s="313"/>
      <c r="M28" s="301"/>
      <c r="N28" s="457"/>
      <c r="O28" s="457"/>
      <c r="P28" s="457"/>
      <c r="Q28" s="457"/>
      <c r="R28" s="457"/>
      <c r="S28" s="457"/>
    </row>
    <row r="29" spans="1:69" ht="18" customHeight="1" x14ac:dyDescent="0.25">
      <c r="A29" s="301"/>
      <c r="B29" s="378" t="s">
        <v>25</v>
      </c>
      <c r="C29" s="911">
        <v>0</v>
      </c>
      <c r="D29" s="912" t="s">
        <v>657</v>
      </c>
      <c r="E29" s="911">
        <v>0</v>
      </c>
      <c r="F29" s="486" t="str">
        <f>IF(D29="select policy","",IF(D29="Grazed off farm",IF(E29=0,"","WARNING Delete grazing duration"),IF(E29=0,"WARNING Add grazing duration","")))</f>
        <v/>
      </c>
      <c r="H29" s="313"/>
      <c r="I29" s="313"/>
      <c r="O29" s="457"/>
      <c r="P29" s="457"/>
      <c r="Q29" s="457"/>
      <c r="R29" s="457"/>
      <c r="S29" s="457"/>
    </row>
    <row r="30" spans="1:69" ht="35.25" customHeight="1" x14ac:dyDescent="0.25">
      <c r="A30" s="897" t="s">
        <v>541</v>
      </c>
      <c r="B30" s="481" t="s">
        <v>389</v>
      </c>
      <c r="C30" s="481" t="s">
        <v>390</v>
      </c>
      <c r="D30" s="481" t="s">
        <v>542</v>
      </c>
      <c r="E30" s="455" t="s">
        <v>626</v>
      </c>
      <c r="F30" s="489"/>
      <c r="O30" s="457"/>
      <c r="P30" s="457"/>
    </row>
    <row r="31" spans="1:69" ht="18" customHeight="1" x14ac:dyDescent="0.25">
      <c r="A31" s="301"/>
      <c r="B31" s="910"/>
      <c r="C31" s="911">
        <v>0</v>
      </c>
      <c r="D31" s="911">
        <v>0</v>
      </c>
      <c r="E31" s="911">
        <v>0</v>
      </c>
      <c r="H31" s="313"/>
      <c r="I31" s="313"/>
      <c r="O31" s="457"/>
      <c r="P31" s="457"/>
      <c r="Q31" s="488"/>
      <c r="R31" s="488"/>
      <c r="S31" s="488"/>
    </row>
    <row r="32" spans="1:69" ht="18" customHeight="1" x14ac:dyDescent="0.25">
      <c r="A32" s="301"/>
      <c r="B32" s="910"/>
      <c r="C32" s="911">
        <v>0</v>
      </c>
      <c r="D32" s="911">
        <v>0</v>
      </c>
      <c r="E32" s="911">
        <v>0</v>
      </c>
      <c r="H32" s="313"/>
      <c r="I32" s="313"/>
      <c r="O32" s="457"/>
      <c r="P32" s="457"/>
      <c r="Q32" s="457"/>
      <c r="R32" s="457"/>
      <c r="S32" s="457"/>
    </row>
    <row r="33" spans="1:53" ht="18" customHeight="1" x14ac:dyDescent="0.25">
      <c r="A33" s="301"/>
      <c r="B33" s="910"/>
      <c r="C33" s="911">
        <v>0</v>
      </c>
      <c r="D33" s="911">
        <v>0</v>
      </c>
      <c r="E33" s="911">
        <v>0</v>
      </c>
      <c r="H33" s="313"/>
      <c r="I33" s="313"/>
      <c r="O33" s="457"/>
      <c r="P33" s="457"/>
      <c r="Q33" s="457"/>
      <c r="R33" s="457"/>
      <c r="S33" s="457"/>
    </row>
    <row r="34" spans="1:53" ht="18" customHeight="1" thickBot="1" x14ac:dyDescent="0.3">
      <c r="A34" s="482"/>
      <c r="B34" s="893" t="s">
        <v>864</v>
      </c>
      <c r="C34" s="893"/>
      <c r="D34" s="938">
        <f>IF(C12="select breed",((SUMPRODUCT(C31:C33,D31:D33,E31:E33)*7)/1000),((VLOOKUP(C12,'Reference Sheet'!Y3:AB8,3,FALSE)*C28*E28)/1000)+((VLOOKUP(C12,'Reference Sheet'!Y3:AB8,4,FALSE)*C29*E29)/1000)+((SUMPRODUCT(C31:C33,D31:D33,E31:E33)*7)/1000))</f>
        <v>0</v>
      </c>
      <c r="E34" s="939"/>
      <c r="H34" s="313"/>
      <c r="I34" s="313"/>
      <c r="N34" s="457"/>
      <c r="O34" s="457"/>
      <c r="P34" s="457"/>
      <c r="Q34" s="457"/>
      <c r="R34" s="457"/>
      <c r="S34" s="457"/>
    </row>
    <row r="35" spans="1:53" ht="18" customHeight="1" x14ac:dyDescent="0.25">
      <c r="J35" s="313"/>
      <c r="O35" s="457"/>
      <c r="P35" s="457"/>
      <c r="Q35" s="457"/>
      <c r="R35" s="457"/>
      <c r="S35" s="457"/>
    </row>
    <row r="36" spans="1:53" ht="18" customHeight="1" x14ac:dyDescent="0.25">
      <c r="B36" s="449"/>
      <c r="C36" s="491"/>
      <c r="F36" s="313"/>
      <c r="G36" s="313"/>
      <c r="I36" s="313"/>
      <c r="J36" s="313"/>
      <c r="K36" s="313"/>
      <c r="L36" s="313"/>
      <c r="M36" s="301"/>
      <c r="N36" s="457"/>
      <c r="O36" s="488"/>
      <c r="P36" s="488"/>
      <c r="Q36" s="457"/>
      <c r="R36" s="457"/>
      <c r="S36" s="457"/>
    </row>
    <row r="37" spans="1:53" ht="35.25" customHeight="1" x14ac:dyDescent="0.25">
      <c r="A37" s="401" t="s">
        <v>94</v>
      </c>
      <c r="B37" s="481" t="s">
        <v>26</v>
      </c>
      <c r="C37" s="481" t="s">
        <v>551</v>
      </c>
      <c r="D37" s="481" t="s">
        <v>547</v>
      </c>
      <c r="E37" s="455" t="s">
        <v>76</v>
      </c>
      <c r="G37" s="313"/>
      <c r="I37" s="313"/>
      <c r="J37" s="313"/>
      <c r="K37" s="313"/>
      <c r="L37" s="313"/>
      <c r="M37" s="301"/>
      <c r="N37" s="457"/>
      <c r="Q37" s="457"/>
      <c r="R37" s="457"/>
      <c r="S37" s="457"/>
    </row>
    <row r="38" spans="1:53" ht="18" customHeight="1" x14ac:dyDescent="0.25">
      <c r="A38" s="492" t="s">
        <v>27</v>
      </c>
      <c r="B38" s="941">
        <v>0</v>
      </c>
      <c r="C38" s="941">
        <v>0</v>
      </c>
      <c r="D38" s="951">
        <v>0</v>
      </c>
      <c r="E38" s="916">
        <v>0</v>
      </c>
      <c r="I38" s="313"/>
      <c r="J38" s="313"/>
      <c r="K38" s="313"/>
      <c r="L38" s="313"/>
      <c r="M38" s="301"/>
      <c r="N38" s="457"/>
      <c r="O38" s="488"/>
      <c r="P38" s="488"/>
    </row>
    <row r="39" spans="1:53" ht="18" customHeight="1" x14ac:dyDescent="0.25">
      <c r="A39" s="378" t="s">
        <v>81</v>
      </c>
      <c r="B39" s="941">
        <v>0</v>
      </c>
      <c r="C39" s="941">
        <v>0</v>
      </c>
      <c r="D39" s="951">
        <v>0</v>
      </c>
      <c r="E39" s="916">
        <v>0</v>
      </c>
      <c r="G39" s="313"/>
      <c r="J39" s="313"/>
      <c r="K39" s="313"/>
      <c r="L39" s="313"/>
      <c r="M39" s="301"/>
      <c r="N39" s="457"/>
      <c r="O39" s="457"/>
      <c r="P39" s="457"/>
    </row>
    <row r="40" spans="1:53" ht="18" customHeight="1" x14ac:dyDescent="0.25">
      <c r="A40" s="378" t="s">
        <v>543</v>
      </c>
      <c r="B40" s="941">
        <v>0</v>
      </c>
      <c r="C40" s="941">
        <v>0</v>
      </c>
      <c r="D40" s="951">
        <v>0</v>
      </c>
      <c r="E40" s="916">
        <v>0</v>
      </c>
      <c r="G40" s="313"/>
      <c r="K40" s="313"/>
      <c r="L40" s="313"/>
      <c r="M40" s="301"/>
      <c r="N40" s="457"/>
      <c r="O40" s="457"/>
      <c r="P40" s="457"/>
    </row>
    <row r="41" spans="1:53" ht="18" customHeight="1" x14ac:dyDescent="0.25">
      <c r="A41" s="378" t="s">
        <v>544</v>
      </c>
      <c r="B41" s="941">
        <v>0</v>
      </c>
      <c r="C41" s="941">
        <v>0</v>
      </c>
      <c r="D41" s="951">
        <v>0</v>
      </c>
      <c r="E41" s="916">
        <v>0</v>
      </c>
      <c r="G41" s="313"/>
      <c r="J41" s="313"/>
      <c r="O41" s="457"/>
      <c r="P41" s="457"/>
    </row>
    <row r="42" spans="1:53" ht="18" customHeight="1" x14ac:dyDescent="0.25">
      <c r="A42" s="378" t="s">
        <v>545</v>
      </c>
      <c r="B42" s="941">
        <v>0</v>
      </c>
      <c r="C42" s="941">
        <v>0</v>
      </c>
      <c r="D42" s="951">
        <v>0</v>
      </c>
      <c r="E42" s="916">
        <v>0</v>
      </c>
      <c r="G42" s="313"/>
      <c r="J42" s="313"/>
      <c r="K42" s="313"/>
      <c r="L42" s="313"/>
      <c r="M42" s="301"/>
      <c r="N42" s="457"/>
      <c r="O42" s="457"/>
      <c r="P42" s="457"/>
    </row>
    <row r="43" spans="1:53" ht="18" customHeight="1" x14ac:dyDescent="0.25">
      <c r="A43" s="378" t="s">
        <v>546</v>
      </c>
      <c r="B43" s="941">
        <v>0</v>
      </c>
      <c r="C43" s="941">
        <v>0</v>
      </c>
      <c r="D43" s="951">
        <v>0</v>
      </c>
      <c r="E43" s="916">
        <v>0</v>
      </c>
      <c r="G43" s="313"/>
      <c r="K43" s="313"/>
      <c r="L43" s="313"/>
      <c r="M43" s="301"/>
      <c r="N43" s="457"/>
      <c r="O43" s="457"/>
      <c r="P43" s="457"/>
    </row>
    <row r="44" spans="1:53" ht="18" customHeight="1" thickBot="1" x14ac:dyDescent="0.3">
      <c r="B44" s="942">
        <f>SUM(B38:B43)</f>
        <v>0</v>
      </c>
      <c r="C44" s="943">
        <f>IFERROR(SUMPRODUCT(B38:B43,C38:C43),0)</f>
        <v>0</v>
      </c>
      <c r="D44" s="952">
        <f>IFERROR(SUMPRODUCT(B38:B43,C38:C43,D38:D43)/C44,0)</f>
        <v>0</v>
      </c>
      <c r="E44" s="940">
        <f>IFERROR(SUMPRODUCT(B38:B39,E38:E39)/B44,0)</f>
        <v>0</v>
      </c>
      <c r="G44" s="313"/>
      <c r="J44" s="313"/>
      <c r="O44" s="457"/>
      <c r="P44" s="457"/>
    </row>
    <row r="45" spans="1:53" ht="18" customHeight="1" x14ac:dyDescent="0.25">
      <c r="G45" s="313"/>
      <c r="J45" s="313"/>
      <c r="K45" s="313"/>
      <c r="L45" s="313"/>
      <c r="M45" s="301"/>
      <c r="N45" s="457"/>
    </row>
    <row r="46" spans="1:53" ht="18" customHeight="1" x14ac:dyDescent="0.25">
      <c r="J46" s="313"/>
      <c r="K46" s="313"/>
      <c r="L46" s="313"/>
      <c r="M46" s="301"/>
      <c r="N46" s="488"/>
    </row>
    <row r="47" spans="1:53" ht="35.25" customHeight="1" x14ac:dyDescent="0.25">
      <c r="A47" s="897" t="s">
        <v>1</v>
      </c>
      <c r="B47" s="455" t="s">
        <v>19</v>
      </c>
      <c r="C47" s="455" t="s">
        <v>20</v>
      </c>
      <c r="D47" s="455" t="s">
        <v>23</v>
      </c>
      <c r="E47" s="455" t="s">
        <v>2</v>
      </c>
      <c r="F47" s="455" t="s">
        <v>655</v>
      </c>
      <c r="H47" s="456"/>
      <c r="I47" s="455" t="s">
        <v>106</v>
      </c>
      <c r="Q47" s="457"/>
      <c r="R47" s="457"/>
      <c r="S47" s="457"/>
      <c r="AE47" s="438"/>
      <c r="AF47" s="439"/>
      <c r="AG47" s="440"/>
      <c r="AH47" s="441"/>
      <c r="AI47" s="442"/>
      <c r="AJ47" s="442"/>
      <c r="AK47" s="433"/>
      <c r="AL47" s="443"/>
      <c r="BA47" s="376"/>
    </row>
    <row r="48" spans="1:53" ht="18" customHeight="1" x14ac:dyDescent="0.25">
      <c r="A48" s="458">
        <v>1</v>
      </c>
      <c r="B48" s="910" t="s">
        <v>654</v>
      </c>
      <c r="C48" s="914">
        <v>0</v>
      </c>
      <c r="D48" s="915">
        <v>0</v>
      </c>
      <c r="E48" s="916" t="s">
        <v>649</v>
      </c>
      <c r="F48" s="571">
        <f>IFERROR(VLOOKUP(B48,'Reference Sheet'!$M$5:$S$25,HLOOKUP(E48,'Reference Sheet'!$M$3:$S$25,2,FALSE),FALSE),0)</f>
        <v>0</v>
      </c>
      <c r="H48" s="456"/>
      <c r="I48" s="459">
        <f>IFERROR(VLOOKUP(B48,'Reference Sheet'!$M$5:$N$25,2,FALSE),0)</f>
        <v>0</v>
      </c>
      <c r="Q48" s="457"/>
      <c r="R48" s="457"/>
      <c r="S48" s="457"/>
      <c r="AE48" s="454"/>
      <c r="AF48" s="439"/>
      <c r="AG48" s="440"/>
      <c r="AH48" s="441"/>
      <c r="AI48" s="442"/>
      <c r="AJ48" s="442"/>
      <c r="AK48" s="433"/>
      <c r="AL48" s="443"/>
      <c r="BA48" s="376"/>
    </row>
    <row r="49" spans="1:53" ht="18" customHeight="1" x14ac:dyDescent="0.25">
      <c r="A49" s="458">
        <v>2</v>
      </c>
      <c r="B49" s="910" t="s">
        <v>654</v>
      </c>
      <c r="C49" s="914">
        <v>0</v>
      </c>
      <c r="D49" s="915">
        <v>0</v>
      </c>
      <c r="E49" s="916" t="s">
        <v>649</v>
      </c>
      <c r="F49" s="571">
        <f>IFERROR(VLOOKUP(B49,'Reference Sheet'!$M$5:$S$25,HLOOKUP(E49,'Reference Sheet'!$M$3:$S$25,2,FALSE),FALSE),0)</f>
        <v>0</v>
      </c>
      <c r="H49" s="456"/>
      <c r="I49" s="459">
        <f>IFERROR(VLOOKUP(B49,'Reference Sheet'!$M$5:$N$25,2,FALSE),0)</f>
        <v>0</v>
      </c>
      <c r="Q49" s="457"/>
      <c r="R49" s="457"/>
      <c r="S49" s="457"/>
      <c r="AE49" s="438"/>
      <c r="AF49" s="439"/>
      <c r="AG49" s="440"/>
      <c r="AH49" s="441"/>
      <c r="AI49" s="442"/>
      <c r="AJ49" s="442"/>
      <c r="AK49" s="433"/>
      <c r="AL49" s="443"/>
      <c r="BA49" s="376"/>
    </row>
    <row r="50" spans="1:53" ht="18" customHeight="1" x14ac:dyDescent="0.25">
      <c r="A50" s="458">
        <v>3</v>
      </c>
      <c r="B50" s="910" t="s">
        <v>654</v>
      </c>
      <c r="C50" s="914">
        <v>0</v>
      </c>
      <c r="D50" s="915">
        <v>0</v>
      </c>
      <c r="E50" s="916" t="s">
        <v>649</v>
      </c>
      <c r="F50" s="571">
        <f>IFERROR(VLOOKUP(B50,'Reference Sheet'!$M$5:$S$25,HLOOKUP(E50,'Reference Sheet'!$M$3:$S$25,2,FALSE),FALSE),0)</f>
        <v>0</v>
      </c>
      <c r="H50" s="313"/>
      <c r="I50" s="459">
        <f>IFERROR(VLOOKUP(B50,'Reference Sheet'!$M$5:$N$25,2,FALSE),0)</f>
        <v>0</v>
      </c>
      <c r="Q50" s="457"/>
      <c r="R50" s="457"/>
      <c r="S50" s="457"/>
      <c r="AE50" s="438"/>
      <c r="AF50" s="439"/>
      <c r="AG50" s="440"/>
      <c r="AH50" s="441"/>
      <c r="AI50" s="442"/>
      <c r="AJ50" s="442"/>
      <c r="AK50" s="433"/>
      <c r="AL50" s="443"/>
      <c r="BA50" s="376"/>
    </row>
    <row r="51" spans="1:53" ht="18" customHeight="1" x14ac:dyDescent="0.25">
      <c r="A51" s="458">
        <v>4</v>
      </c>
      <c r="B51" s="910" t="s">
        <v>654</v>
      </c>
      <c r="C51" s="914">
        <v>0</v>
      </c>
      <c r="D51" s="915">
        <v>0</v>
      </c>
      <c r="E51" s="916" t="s">
        <v>649</v>
      </c>
      <c r="F51" s="571">
        <f>IFERROR(VLOOKUP(B51,'Reference Sheet'!$M$5:$S$25,HLOOKUP(E51,'Reference Sheet'!$M$3:$S$25,2,FALSE),FALSE),0)</f>
        <v>0</v>
      </c>
      <c r="H51" s="313"/>
      <c r="I51" s="459">
        <f>IFERROR(VLOOKUP(B51,'Reference Sheet'!$M$5:$N$25,2,FALSE),0)</f>
        <v>0</v>
      </c>
      <c r="J51" s="313"/>
      <c r="K51" s="313"/>
      <c r="L51" s="313"/>
      <c r="M51" s="301"/>
      <c r="N51" s="978"/>
      <c r="Q51" s="457"/>
      <c r="R51" s="457"/>
      <c r="S51" s="457"/>
      <c r="AE51" s="438"/>
      <c r="AF51" s="439"/>
      <c r="AG51" s="440"/>
      <c r="AH51" s="441"/>
      <c r="AI51" s="442"/>
      <c r="AJ51" s="442"/>
      <c r="AK51" s="433"/>
      <c r="AL51" s="443"/>
    </row>
    <row r="52" spans="1:53" ht="18" customHeight="1" x14ac:dyDescent="0.25">
      <c r="A52" s="458">
        <v>5</v>
      </c>
      <c r="B52" s="910" t="s">
        <v>654</v>
      </c>
      <c r="C52" s="914">
        <v>0</v>
      </c>
      <c r="D52" s="915">
        <v>0</v>
      </c>
      <c r="E52" s="916" t="s">
        <v>649</v>
      </c>
      <c r="F52" s="571">
        <f>IFERROR(VLOOKUP(B52,'Reference Sheet'!$M$5:$S$25,HLOOKUP(E52,'Reference Sheet'!$M$3:$S$25,2,FALSE),FALSE),0)</f>
        <v>0</v>
      </c>
      <c r="H52" s="313"/>
      <c r="I52" s="459">
        <f>IFERROR(VLOOKUP(B52,'Reference Sheet'!$M$5:$N$25,2,FALSE),0)</f>
        <v>0</v>
      </c>
      <c r="J52" s="313"/>
      <c r="K52" s="313"/>
      <c r="L52" s="313"/>
      <c r="M52" s="313"/>
      <c r="N52" s="978"/>
      <c r="O52" s="402"/>
      <c r="P52" s="402"/>
      <c r="Q52" s="457"/>
      <c r="R52" s="457"/>
      <c r="S52" s="457"/>
      <c r="AE52" s="438"/>
      <c r="AF52" s="439"/>
      <c r="AG52" s="440"/>
      <c r="AH52" s="441"/>
      <c r="AI52" s="442"/>
      <c r="AJ52" s="442"/>
      <c r="AK52" s="433"/>
      <c r="AL52" s="443"/>
    </row>
    <row r="53" spans="1:53" ht="18" customHeight="1" x14ac:dyDescent="0.25">
      <c r="A53" s="458">
        <v>6</v>
      </c>
      <c r="B53" s="910" t="s">
        <v>654</v>
      </c>
      <c r="C53" s="914">
        <v>0</v>
      </c>
      <c r="D53" s="915">
        <v>0</v>
      </c>
      <c r="E53" s="916" t="s">
        <v>649</v>
      </c>
      <c r="F53" s="571">
        <f>IFERROR(VLOOKUP(B53,'Reference Sheet'!$M$5:$S$25,HLOOKUP(E53,'Reference Sheet'!$M$3:$S$25,2,FALSE),FALSE),0)</f>
        <v>0</v>
      </c>
      <c r="H53" s="313"/>
      <c r="I53" s="459">
        <f>IFERROR(VLOOKUP(B53,'Reference Sheet'!$M$5:$N$25,2,FALSE),0)</f>
        <v>0</v>
      </c>
      <c r="J53" s="313"/>
      <c r="K53" s="313"/>
      <c r="L53" s="313"/>
      <c r="M53" s="313"/>
      <c r="N53" s="402"/>
      <c r="O53" s="402"/>
      <c r="P53" s="402"/>
      <c r="Q53" s="457"/>
      <c r="R53" s="457"/>
      <c r="S53" s="457"/>
      <c r="AE53" s="438"/>
      <c r="AF53" s="439"/>
      <c r="AG53" s="440"/>
      <c r="AH53" s="441"/>
      <c r="AI53" s="442"/>
      <c r="AJ53" s="442"/>
      <c r="AK53" s="433"/>
      <c r="AL53" s="443"/>
    </row>
    <row r="54" spans="1:53" ht="18" customHeight="1" x14ac:dyDescent="0.25">
      <c r="A54" s="458">
        <v>7</v>
      </c>
      <c r="B54" s="910" t="s">
        <v>654</v>
      </c>
      <c r="C54" s="914">
        <v>0</v>
      </c>
      <c r="D54" s="915">
        <v>0</v>
      </c>
      <c r="E54" s="916" t="s">
        <v>649</v>
      </c>
      <c r="F54" s="571">
        <f>IFERROR(VLOOKUP(B54,'Reference Sheet'!$M$5:$S$25,HLOOKUP(E54,'Reference Sheet'!$M$3:$S$25,2,FALSE),FALSE),0)</f>
        <v>0</v>
      </c>
      <c r="H54" s="313"/>
      <c r="I54" s="459">
        <f>IFERROR(VLOOKUP(B54,'Reference Sheet'!$M$5:$N$25,2,FALSE),0)</f>
        <v>0</v>
      </c>
      <c r="J54" s="313"/>
      <c r="K54" s="313"/>
      <c r="L54" s="313"/>
      <c r="M54" s="301"/>
      <c r="N54" s="457"/>
      <c r="O54" s="457"/>
      <c r="P54" s="457"/>
      <c r="Q54" s="457"/>
      <c r="R54" s="457"/>
      <c r="S54" s="457"/>
      <c r="AE54" s="460"/>
      <c r="AF54" s="461"/>
      <c r="AG54" s="462"/>
      <c r="AH54" s="463"/>
      <c r="AI54" s="464"/>
      <c r="AJ54" s="465"/>
      <c r="AK54" s="433"/>
      <c r="AL54" s="466"/>
    </row>
    <row r="55" spans="1:53" ht="18" customHeight="1" thickBot="1" x14ac:dyDescent="0.3">
      <c r="A55" s="458">
        <v>8</v>
      </c>
      <c r="B55" s="910" t="s">
        <v>654</v>
      </c>
      <c r="C55" s="914">
        <v>0</v>
      </c>
      <c r="D55" s="915">
        <v>0</v>
      </c>
      <c r="E55" s="916" t="s">
        <v>649</v>
      </c>
      <c r="F55" s="571">
        <f>IFERROR(VLOOKUP(B55,'Reference Sheet'!$M$5:$S$25,HLOOKUP(E55,'Reference Sheet'!$M$3:$S$25,2,FALSE),FALSE),0)</f>
        <v>0</v>
      </c>
      <c r="H55" s="313"/>
      <c r="I55" s="459">
        <f>IFERROR(VLOOKUP(B55,'Reference Sheet'!$M$5:$N$25,2,FALSE),0)</f>
        <v>0</v>
      </c>
      <c r="J55" s="313"/>
      <c r="K55" s="313"/>
      <c r="L55" s="313"/>
      <c r="M55" s="301"/>
      <c r="N55" s="457"/>
      <c r="O55" s="457"/>
      <c r="P55" s="457"/>
      <c r="Q55" s="457"/>
      <c r="R55" s="457"/>
      <c r="S55" s="457"/>
      <c r="AE55" s="467"/>
      <c r="AF55" s="468"/>
      <c r="AG55" s="469"/>
      <c r="AH55" s="470"/>
      <c r="AI55" s="471"/>
      <c r="AJ55" s="472"/>
      <c r="AK55" s="472"/>
      <c r="AL55" s="473"/>
    </row>
    <row r="56" spans="1:53" ht="18" customHeight="1" x14ac:dyDescent="0.25">
      <c r="A56" s="458">
        <v>9</v>
      </c>
      <c r="B56" s="910" t="s">
        <v>654</v>
      </c>
      <c r="C56" s="914">
        <v>0</v>
      </c>
      <c r="D56" s="915">
        <v>0</v>
      </c>
      <c r="E56" s="916" t="s">
        <v>649</v>
      </c>
      <c r="F56" s="571">
        <f>IFERROR(VLOOKUP(B56,'Reference Sheet'!$M$5:$S$25,HLOOKUP(E56,'Reference Sheet'!$M$3:$S$25,2,FALSE),FALSE),0)</f>
        <v>0</v>
      </c>
      <c r="H56" s="313"/>
      <c r="I56" s="459">
        <f>IFERROR(VLOOKUP(B56,'Reference Sheet'!$M$5:$N$25,2,FALSE),0)</f>
        <v>0</v>
      </c>
      <c r="J56" s="313"/>
      <c r="K56" s="313"/>
      <c r="L56" s="313"/>
      <c r="M56" s="301"/>
      <c r="N56" s="457"/>
      <c r="O56" s="457"/>
      <c r="P56" s="457"/>
      <c r="Q56" s="457"/>
      <c r="R56" s="457"/>
      <c r="S56" s="457"/>
      <c r="AD56" s="474"/>
      <c r="AE56" s="475"/>
      <c r="AF56" s="475"/>
      <c r="AG56" s="476"/>
      <c r="AH56" s="476"/>
      <c r="AI56" s="476"/>
      <c r="AJ56" s="476"/>
      <c r="AK56" s="476"/>
    </row>
    <row r="57" spans="1:53" ht="18" customHeight="1" x14ac:dyDescent="0.25">
      <c r="A57" s="458">
        <v>10</v>
      </c>
      <c r="B57" s="910" t="s">
        <v>654</v>
      </c>
      <c r="C57" s="914">
        <v>0</v>
      </c>
      <c r="D57" s="915">
        <v>0</v>
      </c>
      <c r="E57" s="916" t="s">
        <v>649</v>
      </c>
      <c r="F57" s="571">
        <f>IFERROR(VLOOKUP(B57,'Reference Sheet'!$M$5:$S$25,HLOOKUP(E57,'Reference Sheet'!$M$3:$S$25,2,FALSE),FALSE),0)</f>
        <v>0</v>
      </c>
      <c r="H57" s="313"/>
      <c r="I57" s="459">
        <f>IFERROR(VLOOKUP(B57,'Reference Sheet'!$M$5:$N$25,2,FALSE),0)</f>
        <v>0</v>
      </c>
      <c r="J57" s="313"/>
      <c r="K57" s="313"/>
      <c r="L57" s="313"/>
      <c r="M57" s="301"/>
      <c r="N57" s="457"/>
      <c r="O57" s="457"/>
      <c r="P57" s="457"/>
      <c r="Q57" s="457"/>
      <c r="R57" s="457"/>
      <c r="S57" s="457"/>
    </row>
    <row r="58" spans="1:53" ht="18" customHeight="1" thickBot="1" x14ac:dyDescent="0.3">
      <c r="C58" s="950">
        <f>SUM(C48:C57)</f>
        <v>0</v>
      </c>
      <c r="D58" s="583">
        <f>IFERROR(SUMPRODUCT(C48:C57,D48:D57)/C58,0)</f>
        <v>0</v>
      </c>
      <c r="E58" s="477"/>
      <c r="F58" s="478">
        <f>IFERROR(SUMPRODUCT(C48:C57,F48:F57)/C58,0)</f>
        <v>0</v>
      </c>
      <c r="G58" s="313"/>
      <c r="I58" s="479">
        <f>IFERROR(SUMPRODUCT(I48:I57,C48:C57)/C58,0)</f>
        <v>0</v>
      </c>
      <c r="M58" s="301"/>
      <c r="N58" s="457"/>
      <c r="O58" s="457"/>
      <c r="P58" s="457"/>
      <c r="Q58" s="457"/>
      <c r="R58" s="457"/>
      <c r="S58" s="457"/>
    </row>
    <row r="59" spans="1:53" ht="18" customHeight="1" x14ac:dyDescent="0.25">
      <c r="A59" s="450"/>
      <c r="B59" s="313"/>
      <c r="J59" s="456"/>
      <c r="K59" s="456"/>
      <c r="L59" s="456"/>
      <c r="M59" s="301"/>
      <c r="N59" s="457"/>
      <c r="O59" s="457"/>
      <c r="P59" s="457"/>
      <c r="Q59" s="457"/>
      <c r="R59" s="457"/>
      <c r="S59" s="457"/>
    </row>
    <row r="60" spans="1:53" ht="18" customHeight="1" x14ac:dyDescent="0.25">
      <c r="J60" s="456"/>
      <c r="K60" s="456"/>
      <c r="L60" s="456"/>
      <c r="M60" s="301"/>
      <c r="N60" s="457"/>
      <c r="O60" s="457"/>
      <c r="P60" s="457"/>
      <c r="Q60" s="894"/>
      <c r="R60" s="894"/>
      <c r="S60" s="894"/>
    </row>
    <row r="61" spans="1:53" ht="36" customHeight="1" x14ac:dyDescent="0.25">
      <c r="A61" s="303" t="s">
        <v>95</v>
      </c>
      <c r="B61" s="493"/>
      <c r="C61" s="481" t="s">
        <v>61</v>
      </c>
      <c r="D61" s="481" t="s">
        <v>60</v>
      </c>
      <c r="E61" s="455" t="s">
        <v>395</v>
      </c>
      <c r="J61" s="313"/>
      <c r="K61" s="313"/>
      <c r="L61" s="313"/>
      <c r="M61" s="301"/>
      <c r="N61" s="488"/>
    </row>
    <row r="62" spans="1:53" ht="18" hidden="1" customHeight="1" x14ac:dyDescent="0.25">
      <c r="A62" s="313"/>
      <c r="B62" s="494" t="s">
        <v>534</v>
      </c>
      <c r="C62" s="572">
        <f>IFERROR(('Current System'!C58*(1+VLOOKUP('Current System'!B6,'Reference Sheet'!BD4:BE6,2,FALSE)))+(((VLOOKUP('Current System'!B4,'Reference Sheet'!BG3:BK18,HLOOKUP('Proposed System'!C12,'Reference Sheet'!BG3:BK18,2,FALSE),FALSE))*0.01*C14)/(VLOOKUP(C12,'Reference Sheet'!AD3:AJ8,7,FALSE)/1000)/1000)+((VLOOKUP('Current System'!B4,'Reference Sheet'!BM3:BN18,2,FALSE)*C14*1.75)/1000)+((IFERROR(('Current System'!D16*VLOOKUP('Current System'!C16,'Reference Sheet'!AS3:AT7,2,FALSE)*'Current System'!D58),0)+IFERROR(('Current System'!D17*VLOOKUP('Current System'!C17,'Reference Sheet'!AS3:AT7,2,FALSE)*'Current System'!D58),0)+IFERROR(('Current System'!D18*VLOOKUP('Current System'!C18,'Reference Sheet'!AS3:AT7,2,FALSE)*'Current System'!D58),0)+IFERROR(('Current System'!D19*VLOOKUP('Current System'!C19,'Reference Sheet'!AS3:AT7,2,FALSE)*'Current System'!D58),0))-(IFERROR((D20*VLOOKUP(C20,'Reference Sheet'!AS3:AT7,2,FALSE)*'Current System'!D58),0)+IFERROR((D21*VLOOKUP(C21,'Reference Sheet'!AS3:AT7,2,FALSE)*'Current System'!D58),0)+IFERROR((D22*VLOOKUP(C22,'Reference Sheet'!AS3:AT7,2,FALSE)*'Current System'!D58),0)+IFERROR((D23*VLOOKUP(C23,'Reference Sheet'!AS3:AT7,2,FALSE)*'Current System'!D58),0))),0)</f>
        <v>0</v>
      </c>
      <c r="D62" s="495">
        <f>IFERROR(C62/'Current System'!$B$5,0)</f>
        <v>0</v>
      </c>
      <c r="E62" s="496">
        <f>IFERROR((C62-D34)/$C$14,0)</f>
        <v>0</v>
      </c>
      <c r="G62" s="313"/>
      <c r="J62" s="313"/>
      <c r="K62" s="313"/>
      <c r="L62" s="313"/>
      <c r="M62" s="301"/>
      <c r="N62" s="488"/>
    </row>
    <row r="63" spans="1:53" ht="18" hidden="1" customHeight="1" x14ac:dyDescent="0.25">
      <c r="A63" s="313"/>
      <c r="B63" s="494" t="s">
        <v>521</v>
      </c>
      <c r="C63" s="572">
        <f>D24*E24*F24</f>
        <v>0</v>
      </c>
      <c r="D63" s="495">
        <f>IFERROR(C63/'Current System'!B5,0)</f>
        <v>0</v>
      </c>
      <c r="E63" s="496">
        <f>IFERROR(C63/C14,0)</f>
        <v>0</v>
      </c>
      <c r="J63" s="313"/>
      <c r="K63" s="313"/>
      <c r="L63" s="313"/>
      <c r="M63" s="301"/>
      <c r="N63" s="457"/>
    </row>
    <row r="64" spans="1:53" ht="18" hidden="1" customHeight="1" x14ac:dyDescent="0.25">
      <c r="A64" s="313"/>
      <c r="B64" s="494" t="s">
        <v>392</v>
      </c>
      <c r="C64" s="573">
        <f>C58*F58</f>
        <v>0</v>
      </c>
      <c r="D64" s="495">
        <f>IFERROR(C64/'Current System'!$B$5,0)</f>
        <v>0</v>
      </c>
      <c r="E64" s="496">
        <f>IFERROR(C64/$C$14,0)</f>
        <v>0</v>
      </c>
      <c r="F64" s="313"/>
      <c r="J64" s="313"/>
      <c r="K64" s="313"/>
      <c r="L64" s="313"/>
      <c r="M64" s="301"/>
      <c r="N64" s="457"/>
    </row>
    <row r="65" spans="1:14" ht="18" hidden="1" customHeight="1" x14ac:dyDescent="0.25">
      <c r="A65" s="313"/>
      <c r="B65" s="494" t="s">
        <v>393</v>
      </c>
      <c r="C65" s="573">
        <f>(C44*E44*7)/1000</f>
        <v>0</v>
      </c>
      <c r="D65" s="495">
        <f>IFERROR(C65/'Current System'!$B$5,0)</f>
        <v>0</v>
      </c>
      <c r="E65" s="496">
        <f>IFERROR(C65/$C$14,0)</f>
        <v>0</v>
      </c>
      <c r="K65" s="313"/>
      <c r="L65" s="313"/>
      <c r="M65" s="301"/>
      <c r="N65" s="457"/>
    </row>
    <row r="66" spans="1:14" ht="18" customHeight="1" thickBot="1" x14ac:dyDescent="0.3">
      <c r="B66" s="497" t="s">
        <v>96</v>
      </c>
      <c r="C66" s="945">
        <f>IFERROR(SUM(C62:C65),0)</f>
        <v>0</v>
      </c>
      <c r="D66" s="946">
        <f>IFERROR(SUM(D62:D65),0)</f>
        <v>0</v>
      </c>
      <c r="E66" s="949">
        <f>IFERROR(SUM(E62:E65),0)</f>
        <v>0</v>
      </c>
      <c r="K66" s="313"/>
      <c r="L66" s="313"/>
      <c r="M66" s="301"/>
    </row>
    <row r="67" spans="1:14" ht="18" customHeight="1" x14ac:dyDescent="0.25">
      <c r="A67" s="313"/>
      <c r="B67" s="494" t="s">
        <v>97</v>
      </c>
      <c r="C67" s="520">
        <f>IFERROR(C15/(C66-D34-'Base Calcs'!G20),0)</f>
        <v>0</v>
      </c>
      <c r="D67" s="498" t="s">
        <v>553</v>
      </c>
      <c r="E67" s="499"/>
      <c r="F67" s="313"/>
      <c r="K67" s="313"/>
      <c r="L67" s="313"/>
      <c r="M67" s="301"/>
      <c r="N67" s="457"/>
    </row>
    <row r="68" spans="1:14" ht="18" customHeight="1" x14ac:dyDescent="0.25">
      <c r="A68" s="313"/>
      <c r="F68" s="313"/>
      <c r="K68" s="313"/>
      <c r="L68" s="313"/>
      <c r="M68" s="301"/>
      <c r="N68" s="457"/>
    </row>
    <row r="69" spans="1:14" ht="18" customHeight="1" x14ac:dyDescent="0.25">
      <c r="A69" s="966" t="s">
        <v>811</v>
      </c>
      <c r="B69" s="967" t="str">
        <f>IFERROR(IF(D69/C66&lt;-0.0005,"You have not supplied enough feed to meet your production target. Increase feed inputs by the following amount or reduce production target by amount indicated.",IF(D69/C66&gt;0.0005,"You have supplied too much feed realtive to your production target. Reduce feed inputs by the following amount or increase production target by amount indicated.","")),"")</f>
        <v/>
      </c>
      <c r="C69" s="967"/>
      <c r="D69" s="633">
        <f>IFERROR((C66-(((((0.6*C13^0.75*C14*365)+(VLOOKUP(C12,'Reference Sheet'!AD3:AJ8,4,FALSE)*C14)+(VLOOKUP(C12,'Reference Sheet'!AD3:AJ8,5,FALSE)*C14)+(VLOOKUP(C12,'Reference Sheet'!AD3:AJ8,7,FALSE)*C15))/11)/1000)+D34))/IF(F58&gt;0,F58,0.8),0)</f>
        <v>0</v>
      </c>
      <c r="E69" s="634" t="s">
        <v>82</v>
      </c>
      <c r="F69" s="313"/>
    </row>
    <row r="70" spans="1:14" ht="18" customHeight="1" x14ac:dyDescent="0.3">
      <c r="A70" s="966"/>
      <c r="B70" s="967"/>
      <c r="C70" s="967"/>
      <c r="D70" s="635"/>
      <c r="E70" s="635"/>
      <c r="F70" s="313"/>
    </row>
    <row r="71" spans="1:14" ht="18" customHeight="1" x14ac:dyDescent="0.3">
      <c r="A71" s="966"/>
      <c r="B71" s="967"/>
      <c r="C71" s="967"/>
      <c r="D71" s="633">
        <f>ROUND(IFERROR(IF((D69*1000*11)/VLOOKUP(C12,'Reference Sheet'!AD3:AJ8,7,FALSE)&gt;100,(D69*1000*11)/VLOOKUP(C12,'Reference Sheet'!AD3:AJ8,7,FALSE),IF((D69*1000*11)/VLOOKUP(C12,'Reference Sheet'!AD3:AJ8,7,FALSE)&lt;-100,(D69*1000*11)/VLOOKUP(C12,'Reference Sheet'!AD3:AJ8,7,FALSE),0)),0),-1)</f>
        <v>0</v>
      </c>
      <c r="E71" s="334" t="s">
        <v>620</v>
      </c>
      <c r="F71" s="313"/>
    </row>
    <row r="72" spans="1:14" ht="18" customHeight="1" x14ac:dyDescent="0.25">
      <c r="F72" s="313"/>
    </row>
    <row r="73" spans="1:14" ht="18" customHeight="1" x14ac:dyDescent="0.25">
      <c r="A73" s="313"/>
      <c r="B73" s="345"/>
      <c r="C73" s="501"/>
      <c r="D73" s="502"/>
      <c r="E73" s="500"/>
      <c r="F73" s="313"/>
    </row>
    <row r="74" spans="1:14" ht="18" customHeight="1" x14ac:dyDescent="0.25">
      <c r="A74" s="302" t="s">
        <v>35</v>
      </c>
      <c r="B74" s="503"/>
      <c r="C74" s="481" t="s">
        <v>396</v>
      </c>
      <c r="D74" s="313"/>
      <c r="E74" s="313"/>
    </row>
    <row r="75" spans="1:14" ht="18" customHeight="1" x14ac:dyDescent="0.25">
      <c r="B75" s="303" t="s">
        <v>488</v>
      </c>
      <c r="C75" s="948">
        <v>0</v>
      </c>
      <c r="D75" s="313"/>
      <c r="E75" s="313"/>
    </row>
    <row r="76" spans="1:14" ht="18" customHeight="1" x14ac:dyDescent="0.25">
      <c r="A76" s="313"/>
      <c r="B76" s="303" t="s">
        <v>38</v>
      </c>
      <c r="C76" s="948">
        <v>0</v>
      </c>
      <c r="D76" s="313"/>
      <c r="E76" s="313"/>
    </row>
    <row r="77" spans="1:14" ht="18" customHeight="1" x14ac:dyDescent="0.25">
      <c r="A77" s="313"/>
      <c r="B77" s="303" t="s">
        <v>37</v>
      </c>
      <c r="C77" s="948">
        <v>0</v>
      </c>
      <c r="D77" s="313"/>
      <c r="E77" s="313"/>
    </row>
    <row r="78" spans="1:14" ht="18" customHeight="1" thickBot="1" x14ac:dyDescent="0.3">
      <c r="A78" s="313"/>
      <c r="B78" s="900" t="s">
        <v>86</v>
      </c>
      <c r="C78" s="947">
        <f>SUM(C75:C77)</f>
        <v>0</v>
      </c>
      <c r="D78" s="979" t="str">
        <f>IFERROR(IF((C14/C78)&gt;('Current System'!B9/'Current System'!C70),"WARNING: Ratio of cows per FTE has increased. Check this is intended as adding infrastructure usually results in a decrese in this ratio.",""),"")</f>
        <v/>
      </c>
      <c r="E78" s="979"/>
    </row>
    <row r="79" spans="1:14" ht="18" customHeight="1" x14ac:dyDescent="0.25">
      <c r="A79" s="313"/>
      <c r="B79" s="448"/>
      <c r="C79" s="482"/>
      <c r="D79" s="979"/>
      <c r="E79" s="979"/>
    </row>
    <row r="80" spans="1:14" ht="18" customHeight="1" x14ac:dyDescent="0.25">
      <c r="A80" s="313"/>
      <c r="B80" s="448"/>
      <c r="C80" s="482"/>
      <c r="D80" s="313"/>
      <c r="E80" s="313"/>
    </row>
    <row r="81" spans="1:5" ht="18" customHeight="1" x14ac:dyDescent="0.25">
      <c r="A81" s="302" t="s">
        <v>70</v>
      </c>
      <c r="B81" s="974" t="s">
        <v>675</v>
      </c>
      <c r="C81" s="974"/>
    </row>
    <row r="82" spans="1:5" ht="18" customHeight="1" x14ac:dyDescent="0.25">
      <c r="A82" s="313"/>
      <c r="B82" s="505"/>
      <c r="C82" s="482"/>
      <c r="D82" s="313"/>
      <c r="E82" s="313"/>
    </row>
    <row r="83" spans="1:5" ht="18" customHeight="1" x14ac:dyDescent="0.25">
      <c r="B83" s="313" t="s">
        <v>102</v>
      </c>
      <c r="C83" s="917">
        <v>0</v>
      </c>
      <c r="D83" s="445" t="s">
        <v>103</v>
      </c>
      <c r="E83" s="313"/>
    </row>
    <row r="84" spans="1:5" ht="18" customHeight="1" x14ac:dyDescent="0.25">
      <c r="B84" s="313"/>
      <c r="C84" s="505"/>
      <c r="D84" s="482"/>
      <c r="E84" s="313"/>
    </row>
    <row r="85" spans="1:5" ht="18" customHeight="1" x14ac:dyDescent="0.25">
      <c r="B85" s="505" t="s">
        <v>629</v>
      </c>
      <c r="D85" s="909" t="s">
        <v>684</v>
      </c>
      <c r="E85" s="313"/>
    </row>
    <row r="86" spans="1:5" ht="18" customHeight="1" x14ac:dyDescent="0.25">
      <c r="B86" s="313"/>
      <c r="C86" s="505"/>
      <c r="D86" s="482"/>
      <c r="E86" s="313"/>
    </row>
    <row r="87" spans="1:5" ht="18" customHeight="1" x14ac:dyDescent="0.25">
      <c r="B87" s="506" t="s">
        <v>202</v>
      </c>
      <c r="C87" s="921">
        <v>0</v>
      </c>
      <c r="D87" s="449" t="s">
        <v>628</v>
      </c>
    </row>
    <row r="88" spans="1:5" ht="18" customHeight="1" x14ac:dyDescent="0.25">
      <c r="B88" s="506" t="s">
        <v>489</v>
      </c>
      <c r="C88" s="975" t="s">
        <v>684</v>
      </c>
      <c r="D88" s="976"/>
    </row>
    <row r="89" spans="1:5" ht="18" customHeight="1" x14ac:dyDescent="0.25"/>
    <row r="90" spans="1:5" ht="18" customHeight="1" x14ac:dyDescent="0.25"/>
    <row r="91" spans="1:5" ht="18" customHeight="1" x14ac:dyDescent="0.25">
      <c r="A91" s="515" t="s">
        <v>793</v>
      </c>
      <c r="B91" s="629" t="s">
        <v>792</v>
      </c>
    </row>
    <row r="92" spans="1:5" ht="18" customHeight="1" x14ac:dyDescent="0.25">
      <c r="A92" s="302" t="s">
        <v>794</v>
      </c>
      <c r="B92" s="313"/>
    </row>
    <row r="93" spans="1:5" ht="18" customHeight="1" x14ac:dyDescent="0.25"/>
    <row r="94" spans="1:5" ht="18" customHeight="1" x14ac:dyDescent="0.25"/>
    <row r="95" spans="1:5" ht="18" customHeight="1" x14ac:dyDescent="0.25"/>
    <row r="96" spans="1:5" ht="18" customHeight="1" x14ac:dyDescent="0.25"/>
    <row r="97" ht="18" customHeight="1" x14ac:dyDescent="0.25"/>
    <row r="98" ht="18" customHeight="1" x14ac:dyDescent="0.25"/>
    <row r="99" ht="18" customHeight="1" x14ac:dyDescent="0.25"/>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row r="145" ht="18" customHeight="1" x14ac:dyDescent="0.25"/>
    <row r="146" ht="18" customHeight="1" x14ac:dyDescent="0.25"/>
    <row r="147" ht="18" customHeight="1" x14ac:dyDescent="0.25"/>
    <row r="148" ht="18" customHeight="1" x14ac:dyDescent="0.25"/>
    <row r="149" ht="18" customHeight="1" x14ac:dyDescent="0.25"/>
    <row r="150" ht="18" customHeight="1" x14ac:dyDescent="0.25"/>
    <row r="151" ht="18" customHeight="1" x14ac:dyDescent="0.25"/>
    <row r="152" ht="18" customHeight="1" x14ac:dyDescent="0.25"/>
    <row r="153" ht="18" customHeight="1" x14ac:dyDescent="0.25"/>
    <row r="154" ht="18" customHeight="1" x14ac:dyDescent="0.25"/>
    <row r="155" ht="18" customHeight="1" x14ac:dyDescent="0.25"/>
    <row r="156" ht="18" customHeight="1" x14ac:dyDescent="0.25"/>
  </sheetData>
  <sheetProtection password="D89C" sheet="1" objects="1" scenarios="1"/>
  <mergeCells count="15">
    <mergeCell ref="B81:C81"/>
    <mergeCell ref="C88:D88"/>
    <mergeCell ref="N25:N26"/>
    <mergeCell ref="N51:N52"/>
    <mergeCell ref="D78:E79"/>
    <mergeCell ref="A69:A71"/>
    <mergeCell ref="AT1:AW1"/>
    <mergeCell ref="B69:C71"/>
    <mergeCell ref="C3:D3"/>
    <mergeCell ref="BG1:BH1"/>
    <mergeCell ref="AY1:BE1"/>
    <mergeCell ref="AE1:AL1"/>
    <mergeCell ref="X3:Y3"/>
    <mergeCell ref="B8:F8"/>
    <mergeCell ref="D15:D16"/>
  </mergeCells>
  <conditionalFormatting sqref="A8:B8">
    <cfRule type="notContainsBlanks" dxfId="12" priority="2">
      <formula>LEN(TRIM(A8))&gt;0</formula>
    </cfRule>
  </conditionalFormatting>
  <hyperlinks>
    <hyperlink ref="B91" r:id="rId1"/>
  </hyperlinks>
  <pageMargins left="0.25" right="0.25" top="0.75" bottom="0.75" header="0.3" footer="0.3"/>
  <pageSetup paperSize="8" scale="46" orientation="landscape" r:id="rId2"/>
  <drawing r:id="rId3"/>
  <legacyDrawing r:id="rId4"/>
  <extLst>
    <ext xmlns:x14="http://schemas.microsoft.com/office/spreadsheetml/2009/9/main" uri="{CCE6A557-97BC-4b89-ADB6-D9C93CAAB3DF}">
      <x14:dataValidations xmlns:xm="http://schemas.microsoft.com/office/excel/2006/main" count="11">
        <x14:dataValidation type="list" allowBlank="1" showInputMessage="1" showErrorMessage="1">
          <x14:formula1>
            <xm:f>'Reference Sheet'!$I$3:$I$7</xm:f>
          </x14:formula1>
          <xm:sqref>C12</xm:sqref>
        </x14:dataValidation>
        <x14:dataValidation type="list" allowBlank="1" showInputMessage="1" showErrorMessage="1">
          <x14:formula1>
            <xm:f>'Reference Sheet'!$BB$4:$BB$9</xm:f>
          </x14:formula1>
          <xm:sqref>C16</xm:sqref>
        </x14:dataValidation>
        <x14:dataValidation type="list" allowBlank="1" showInputMessage="1" showErrorMessage="1">
          <x14:formula1>
            <xm:f>'Reference Sheet'!$AV$4:$AV$7</xm:f>
          </x14:formula1>
          <xm:sqref>C3:D3</xm:sqref>
        </x14:dataValidation>
        <x14:dataValidation type="list" allowBlank="1" showInputMessage="1" showErrorMessage="1">
          <x14:formula1>
            <xm:f>'Reference Sheet'!$K$3:$K$8</xm:f>
          </x14:formula1>
          <xm:sqref>E48:E57</xm:sqref>
        </x14:dataValidation>
        <x14:dataValidation type="list" allowBlank="1" showInputMessage="1" showErrorMessage="1">
          <x14:formula1>
            <xm:f>'Reference Sheet'!$M$4:$M$25</xm:f>
          </x14:formula1>
          <xm:sqref>B48:B57</xm:sqref>
        </x14:dataValidation>
        <x14:dataValidation type="list" allowBlank="1" showInputMessage="1" showErrorMessage="1">
          <x14:formula1>
            <xm:f>'Reference Sheet'!$AS$4:$AS$7</xm:f>
          </x14:formula1>
          <xm:sqref>C20:C23</xm:sqref>
        </x14:dataValidation>
        <x14:dataValidation type="list" allowBlank="1" showInputMessage="1" showErrorMessage="1">
          <x14:formula1>
            <xm:f>'Reference Sheet'!$AP$4:$AP$10</xm:f>
          </x14:formula1>
          <xm:sqref>B20:B23</xm:sqref>
        </x14:dataValidation>
        <x14:dataValidation type="list" allowBlank="1" showInputMessage="1" showErrorMessage="1">
          <x14:formula1>
            <xm:f>'Reference Sheet'!$U$3:$U$6</xm:f>
          </x14:formula1>
          <xm:sqref>D28:D29</xm:sqref>
        </x14:dataValidation>
        <x14:dataValidation type="list" allowBlank="1" showInputMessage="1" showErrorMessage="1">
          <x14:formula1>
            <xm:f>'Reference Sheet'!$BP$4:$BP$7</xm:f>
          </x14:formula1>
          <xm:sqref>B81:C81</xm:sqref>
        </x14:dataValidation>
        <x14:dataValidation type="list" allowBlank="1" showInputMessage="1" showErrorMessage="1">
          <x14:formula1>
            <xm:f>'Reference Sheet'!$A$3:$A$5</xm:f>
          </x14:formula1>
          <xm:sqref>D85</xm:sqref>
        </x14:dataValidation>
        <x14:dataValidation type="list" allowBlank="1" showInputMessage="1" showErrorMessage="1">
          <x14:formula1>
            <xm:f>'Reference Sheet'!$BR$4:$BR$6</xm:f>
          </x14:formula1>
          <xm:sqref>C88:D88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Q82"/>
  <sheetViews>
    <sheetView zoomScale="90" zoomScaleNormal="90" workbookViewId="0"/>
  </sheetViews>
  <sheetFormatPr defaultRowHeight="15" x14ac:dyDescent="0.25"/>
  <cols>
    <col min="1" max="1" width="50.140625" style="299" customWidth="1"/>
    <col min="2" max="2" width="16.28515625" style="299" customWidth="1"/>
    <col min="3" max="3" width="6.7109375" style="299" customWidth="1"/>
    <col min="4" max="4" width="16.140625" style="299" customWidth="1"/>
    <col min="5" max="5" width="6.85546875" style="299" customWidth="1"/>
    <col min="6" max="6" width="12.5703125" style="299" customWidth="1"/>
    <col min="7" max="7" width="33.42578125" style="299" customWidth="1"/>
    <col min="8" max="8" width="15.28515625" style="299" customWidth="1"/>
    <col min="9" max="9" width="3.5703125" style="299" customWidth="1"/>
    <col min="10" max="10" width="16.28515625" style="299" customWidth="1"/>
    <col min="11" max="11" width="3" style="299" customWidth="1"/>
    <col min="12" max="12" width="16.28515625" style="299" customWidth="1"/>
    <col min="13" max="13" width="3.28515625" style="299" customWidth="1"/>
    <col min="14" max="14" width="16.28515625" style="299" customWidth="1"/>
    <col min="15" max="15" width="3.5703125" style="299" customWidth="1"/>
    <col min="16" max="16" width="16.28515625" style="299" customWidth="1"/>
    <col min="17" max="17" width="15.42578125" style="299" customWidth="1"/>
    <col min="18" max="18" width="3.5703125" style="299" customWidth="1"/>
    <col min="19" max="20" width="7.42578125" style="299" customWidth="1"/>
    <col min="21" max="21" width="5.85546875" style="299" customWidth="1"/>
    <col min="22" max="22" width="1.85546875" style="299" customWidth="1"/>
    <col min="23" max="76" width="7.42578125" style="299" customWidth="1"/>
    <col min="77" max="77" width="16.7109375" style="299" customWidth="1"/>
    <col min="78" max="78" width="3.28515625" style="299" customWidth="1"/>
    <col min="79" max="93" width="7.42578125" style="299" customWidth="1"/>
    <col min="94" max="94" width="16.7109375" style="299" customWidth="1"/>
    <col min="95" max="95" width="4" style="299" customWidth="1"/>
    <col min="96" max="199" width="7.42578125" style="299" customWidth="1"/>
    <col min="200" max="203" width="22.42578125" style="299" customWidth="1"/>
    <col min="204" max="205" width="24.28515625" style="299" customWidth="1"/>
    <col min="206" max="206" width="5.7109375" style="299" customWidth="1"/>
    <col min="207" max="207" width="23" style="299" customWidth="1"/>
    <col min="208" max="209" width="14.28515625" style="299" customWidth="1"/>
    <col min="210" max="210" width="1.85546875" style="299" customWidth="1"/>
    <col min="211" max="212" width="14.28515625" style="299" customWidth="1"/>
    <col min="213" max="213" width="1.7109375" style="299" customWidth="1"/>
    <col min="214" max="215" width="14.28515625" style="299" customWidth="1"/>
    <col min="216" max="216" width="5.85546875" style="299" customWidth="1"/>
    <col min="217" max="217" width="85.42578125" style="299" customWidth="1"/>
    <col min="218" max="218" width="9.5703125" style="299" customWidth="1"/>
    <col min="219" max="219" width="10.5703125" style="299" customWidth="1"/>
    <col min="220" max="223" width="9.140625" style="299" customWidth="1"/>
    <col min="224" max="224" width="27" style="299" customWidth="1"/>
    <col min="225" max="235" width="11.42578125" style="299" customWidth="1"/>
    <col min="236" max="236" width="9.140625" style="299" customWidth="1"/>
    <col min="237" max="16384" width="9.140625" style="299"/>
  </cols>
  <sheetData>
    <row r="1" spans="1:199" ht="35.25" customHeight="1" thickBot="1" x14ac:dyDescent="0.3">
      <c r="A1" s="875" t="s">
        <v>607</v>
      </c>
      <c r="B1" s="908" t="str">
        <f>IF('Proposed System'!D69&gt;0.5,"WARNING: System is not balanced do not rely on financials. Return to Proposed System tab and balance feed inputs in the green box.",IF('Proposed System'!D69&lt;-0.5,"WARNING: System is not balanced do not rely on financials. Return to Proposed System tab and balance feed inputs in the green box.",""))</f>
        <v/>
      </c>
      <c r="C1" s="852"/>
      <c r="D1" s="852"/>
      <c r="E1" s="852"/>
      <c r="F1" s="852"/>
      <c r="G1" s="852"/>
      <c r="H1" s="852"/>
      <c r="I1" s="852"/>
      <c r="J1" s="852"/>
      <c r="K1" s="852"/>
      <c r="L1" s="852"/>
      <c r="M1" s="852"/>
      <c r="N1" s="852"/>
      <c r="O1" s="852"/>
      <c r="P1" s="852"/>
      <c r="Q1" s="852"/>
      <c r="R1" s="852"/>
    </row>
    <row r="2" spans="1:199" ht="17.25" customHeight="1" thickTop="1" thickBot="1" x14ac:dyDescent="0.3">
      <c r="A2" s="982" t="s">
        <v>870</v>
      </c>
      <c r="B2" s="982"/>
      <c r="C2" s="982"/>
      <c r="D2" s="982"/>
      <c r="E2" s="982"/>
      <c r="F2" s="982"/>
      <c r="G2" s="982"/>
      <c r="H2" s="982"/>
      <c r="I2" s="982"/>
      <c r="J2" s="982"/>
      <c r="K2" s="982"/>
      <c r="L2" s="982"/>
      <c r="M2" s="982"/>
      <c r="N2" s="982"/>
      <c r="O2" s="982"/>
      <c r="P2" s="982"/>
      <c r="Q2" s="982"/>
      <c r="R2" s="982"/>
      <c r="BY2" s="849" t="s">
        <v>804</v>
      </c>
      <c r="CP2" s="849" t="s">
        <v>804</v>
      </c>
    </row>
    <row r="3" spans="1:199" ht="33" customHeight="1" thickTop="1" x14ac:dyDescent="0.25">
      <c r="A3" s="982"/>
      <c r="B3" s="982"/>
      <c r="C3" s="982"/>
      <c r="D3" s="982"/>
      <c r="E3" s="982"/>
      <c r="F3" s="982"/>
      <c r="G3" s="982"/>
      <c r="H3" s="982"/>
      <c r="I3" s="982"/>
      <c r="J3" s="982"/>
      <c r="K3" s="982"/>
      <c r="L3" s="982"/>
      <c r="M3" s="982"/>
      <c r="N3" s="982"/>
      <c r="O3" s="982"/>
      <c r="P3" s="982"/>
      <c r="Q3" s="982"/>
      <c r="R3" s="982"/>
      <c r="S3" s="896"/>
      <c r="T3" s="896"/>
      <c r="U3" s="896"/>
      <c r="V3" s="896"/>
      <c r="W3" s="896"/>
      <c r="X3" s="896"/>
      <c r="Y3" s="896"/>
      <c r="Z3" s="896"/>
      <c r="AA3" s="896"/>
      <c r="AB3" s="896"/>
      <c r="AC3" s="896"/>
      <c r="AD3" s="896"/>
      <c r="AE3" s="896"/>
      <c r="AF3" s="896"/>
      <c r="AG3" s="896"/>
      <c r="AH3" s="896"/>
      <c r="AI3" s="896"/>
      <c r="AJ3" s="896"/>
      <c r="AK3" s="896"/>
      <c r="AL3" s="896"/>
      <c r="AM3" s="896"/>
      <c r="AN3" s="896"/>
      <c r="AO3" s="896"/>
      <c r="AP3" s="896"/>
      <c r="AQ3" s="896"/>
      <c r="AR3" s="896"/>
      <c r="AS3" s="896"/>
      <c r="AT3" s="896"/>
      <c r="AU3" s="896"/>
      <c r="AV3" s="896"/>
      <c r="AW3" s="896"/>
      <c r="AX3" s="896"/>
      <c r="AY3" s="896"/>
      <c r="AZ3" s="896"/>
      <c r="BA3" s="896"/>
      <c r="BB3" s="896"/>
      <c r="BC3" s="896"/>
      <c r="BD3" s="896"/>
      <c r="BE3" s="896"/>
      <c r="BF3" s="896"/>
      <c r="BG3" s="896"/>
      <c r="BH3" s="896"/>
      <c r="BI3" s="896"/>
      <c r="BJ3" s="896"/>
      <c r="BK3" s="896"/>
      <c r="BL3" s="896"/>
      <c r="BM3" s="896"/>
      <c r="BN3" s="896"/>
      <c r="BO3" s="896"/>
      <c r="BP3" s="896"/>
      <c r="BQ3" s="896"/>
      <c r="BR3" s="896"/>
      <c r="BS3" s="896"/>
      <c r="BT3" s="896"/>
      <c r="BU3" s="896"/>
      <c r="BV3" s="896"/>
      <c r="BW3" s="896"/>
      <c r="BX3" s="896"/>
      <c r="BY3" s="896"/>
      <c r="BZ3" s="896"/>
      <c r="CA3" s="896"/>
      <c r="CB3" s="896"/>
      <c r="CC3" s="896"/>
      <c r="CD3" s="896"/>
      <c r="CE3" s="896"/>
      <c r="CF3" s="896"/>
      <c r="CG3" s="896"/>
      <c r="CH3" s="896"/>
      <c r="CI3" s="896"/>
      <c r="CJ3" s="896"/>
      <c r="CK3" s="896"/>
      <c r="CL3" s="896"/>
      <c r="CM3" s="896"/>
      <c r="CN3" s="896"/>
      <c r="CO3" s="896"/>
      <c r="CP3" s="896"/>
      <c r="CQ3" s="896"/>
      <c r="CR3" s="896"/>
      <c r="CS3" s="896"/>
      <c r="CT3" s="896"/>
      <c r="CU3" s="896"/>
      <c r="CV3" s="896"/>
      <c r="CW3" s="896"/>
      <c r="CX3" s="896"/>
      <c r="CY3" s="896"/>
      <c r="CZ3" s="896"/>
      <c r="DA3" s="896"/>
      <c r="DB3" s="896"/>
      <c r="DC3" s="896"/>
      <c r="DD3" s="896"/>
      <c r="DE3" s="896"/>
      <c r="DF3" s="896"/>
      <c r="DG3" s="896"/>
      <c r="DH3" s="896"/>
      <c r="DI3" s="896"/>
      <c r="DJ3" s="896"/>
      <c r="DK3" s="896"/>
      <c r="DL3" s="896"/>
      <c r="DM3" s="896"/>
      <c r="DN3" s="896"/>
      <c r="DO3" s="896"/>
      <c r="DP3" s="896"/>
      <c r="DQ3" s="896"/>
      <c r="DR3" s="896"/>
      <c r="DS3" s="896"/>
      <c r="DT3" s="896"/>
      <c r="DU3" s="896"/>
      <c r="DV3" s="896"/>
      <c r="DW3" s="896"/>
      <c r="DX3" s="896"/>
      <c r="DY3" s="896"/>
      <c r="DZ3" s="896"/>
      <c r="EA3" s="896"/>
      <c r="EB3" s="896"/>
      <c r="EC3" s="896"/>
      <c r="ED3" s="896"/>
      <c r="EE3" s="896"/>
      <c r="EF3" s="896"/>
      <c r="EG3" s="896"/>
      <c r="EH3" s="896"/>
      <c r="EI3" s="896"/>
      <c r="EJ3" s="896"/>
      <c r="EK3" s="896"/>
      <c r="EL3" s="896"/>
      <c r="EM3" s="896"/>
      <c r="EN3" s="896"/>
      <c r="EO3" s="896"/>
      <c r="EP3" s="896"/>
      <c r="EQ3" s="896"/>
      <c r="ER3" s="896"/>
      <c r="ES3" s="896"/>
      <c r="ET3" s="896"/>
      <c r="EU3" s="896"/>
      <c r="EV3" s="896"/>
      <c r="EW3" s="896"/>
      <c r="EX3" s="896"/>
      <c r="EY3" s="896"/>
      <c r="EZ3" s="896"/>
      <c r="FA3" s="896"/>
      <c r="FB3" s="896"/>
      <c r="FC3" s="896"/>
      <c r="FD3" s="896"/>
      <c r="FE3" s="896"/>
      <c r="FF3" s="896"/>
      <c r="FG3" s="896"/>
      <c r="FH3" s="896"/>
      <c r="FI3" s="896"/>
      <c r="FJ3" s="896"/>
      <c r="FK3" s="896"/>
      <c r="FL3" s="896"/>
      <c r="FM3" s="896"/>
      <c r="FN3" s="896"/>
      <c r="FO3" s="896"/>
      <c r="FP3" s="896"/>
      <c r="FQ3" s="896"/>
      <c r="FR3" s="896"/>
      <c r="FS3" s="896"/>
      <c r="FT3" s="896"/>
      <c r="FU3" s="896"/>
      <c r="FV3" s="896"/>
      <c r="FW3" s="896"/>
      <c r="FX3" s="896"/>
      <c r="FY3" s="896"/>
      <c r="FZ3" s="896"/>
      <c r="GA3" s="896"/>
      <c r="GB3" s="896"/>
      <c r="GC3" s="896"/>
      <c r="GD3" s="896"/>
      <c r="GE3" s="896"/>
      <c r="GF3" s="896"/>
      <c r="GG3" s="896"/>
      <c r="GH3" s="896"/>
      <c r="GI3" s="896"/>
      <c r="GJ3" s="896"/>
      <c r="GK3" s="896"/>
      <c r="GL3" s="896"/>
      <c r="GM3" s="896"/>
      <c r="GN3" s="896"/>
      <c r="GO3" s="896"/>
      <c r="GP3" s="896"/>
      <c r="GQ3" s="896"/>
    </row>
    <row r="4" spans="1:199" ht="17.25" customHeight="1" x14ac:dyDescent="0.25">
      <c r="B4" s="907"/>
      <c r="C4" s="907"/>
      <c r="D4" s="907"/>
      <c r="E4" s="907"/>
      <c r="F4" s="907"/>
      <c r="G4" s="907"/>
      <c r="H4" s="907"/>
      <c r="I4" s="907"/>
      <c r="J4" s="907"/>
      <c r="K4" s="907"/>
      <c r="L4" s="907"/>
      <c r="M4" s="907"/>
      <c r="N4" s="907"/>
      <c r="O4" s="907"/>
      <c r="P4" s="907"/>
      <c r="Q4" s="907"/>
      <c r="R4" s="907"/>
      <c r="S4" s="896"/>
      <c r="T4" s="896"/>
      <c r="U4" s="896"/>
      <c r="V4" s="896"/>
      <c r="W4" s="896"/>
      <c r="X4" s="896"/>
      <c r="Y4" s="896"/>
      <c r="Z4" s="896"/>
      <c r="AA4" s="896"/>
      <c r="AB4" s="896"/>
      <c r="AC4" s="896"/>
      <c r="AD4" s="896"/>
      <c r="AE4" s="896"/>
      <c r="AF4" s="896"/>
      <c r="AG4" s="896"/>
      <c r="AH4" s="896"/>
      <c r="AI4" s="896"/>
      <c r="AJ4" s="896"/>
      <c r="AK4" s="896"/>
      <c r="AL4" s="896"/>
      <c r="AM4" s="896"/>
      <c r="AN4" s="896"/>
      <c r="AO4" s="896"/>
      <c r="AP4" s="896"/>
      <c r="AQ4" s="896"/>
      <c r="AR4" s="896"/>
      <c r="AS4" s="896"/>
      <c r="AT4" s="896"/>
      <c r="AU4" s="896"/>
      <c r="AV4" s="896"/>
      <c r="AW4" s="896"/>
      <c r="AX4" s="896"/>
      <c r="AY4" s="896"/>
      <c r="AZ4" s="896"/>
      <c r="BA4" s="896"/>
      <c r="BB4" s="896"/>
      <c r="BC4" s="896"/>
      <c r="BD4" s="896"/>
      <c r="BE4" s="896"/>
      <c r="BF4" s="896"/>
      <c r="BG4" s="896"/>
      <c r="BH4" s="896"/>
      <c r="BI4" s="896"/>
      <c r="BJ4" s="896"/>
      <c r="BK4" s="896"/>
      <c r="BL4" s="896"/>
      <c r="BM4" s="896"/>
      <c r="BN4" s="896"/>
      <c r="BO4" s="896"/>
      <c r="BP4" s="896"/>
      <c r="BQ4" s="896"/>
      <c r="BR4" s="896"/>
      <c r="BS4" s="896"/>
      <c r="BT4" s="896"/>
      <c r="BU4" s="896"/>
      <c r="BV4" s="896"/>
      <c r="BW4" s="896"/>
      <c r="BX4" s="896"/>
      <c r="BY4" s="896"/>
      <c r="BZ4" s="896"/>
      <c r="CA4" s="896"/>
      <c r="CB4" s="896"/>
      <c r="CC4" s="896"/>
      <c r="CD4" s="896"/>
      <c r="CE4" s="896"/>
      <c r="CF4" s="896"/>
      <c r="CG4" s="896"/>
      <c r="CH4" s="896"/>
      <c r="CI4" s="896"/>
      <c r="CJ4" s="896"/>
      <c r="CK4" s="896"/>
      <c r="CL4" s="896"/>
      <c r="CM4" s="896"/>
      <c r="CN4" s="896"/>
      <c r="CO4" s="896"/>
      <c r="CP4" s="896"/>
      <c r="CQ4" s="896"/>
      <c r="CR4" s="896"/>
      <c r="CS4" s="896"/>
      <c r="CT4" s="896"/>
      <c r="CU4" s="896"/>
      <c r="CV4" s="896"/>
      <c r="CW4" s="896"/>
      <c r="CX4" s="896"/>
      <c r="CY4" s="896"/>
      <c r="CZ4" s="896"/>
      <c r="DA4" s="896"/>
      <c r="DB4" s="896"/>
      <c r="DC4" s="896"/>
      <c r="DD4" s="896"/>
      <c r="DE4" s="896"/>
      <c r="DF4" s="896"/>
      <c r="DG4" s="896"/>
      <c r="DH4" s="896"/>
      <c r="DI4" s="896"/>
      <c r="DJ4" s="896"/>
      <c r="DK4" s="896"/>
      <c r="DL4" s="896"/>
      <c r="DM4" s="896"/>
      <c r="DN4" s="896"/>
      <c r="DO4" s="896"/>
      <c r="DP4" s="896"/>
      <c r="DQ4" s="896"/>
      <c r="DR4" s="896"/>
      <c r="DS4" s="896"/>
      <c r="DT4" s="896"/>
      <c r="DU4" s="896"/>
      <c r="DV4" s="896"/>
      <c r="DW4" s="896"/>
      <c r="DX4" s="896"/>
      <c r="DY4" s="896"/>
      <c r="DZ4" s="896"/>
      <c r="EA4" s="896"/>
      <c r="EB4" s="896"/>
      <c r="EC4" s="896"/>
      <c r="ED4" s="896"/>
      <c r="EE4" s="896"/>
      <c r="EF4" s="896"/>
      <c r="EG4" s="896"/>
      <c r="EH4" s="896"/>
      <c r="EI4" s="896"/>
      <c r="EJ4" s="896"/>
      <c r="EK4" s="896"/>
      <c r="EL4" s="896"/>
      <c r="EM4" s="896"/>
      <c r="EN4" s="896"/>
      <c r="EO4" s="896"/>
      <c r="EP4" s="896"/>
      <c r="EQ4" s="896"/>
      <c r="ER4" s="896"/>
      <c r="ES4" s="896"/>
      <c r="ET4" s="896"/>
      <c r="EU4" s="896"/>
      <c r="EV4" s="896"/>
      <c r="EW4" s="896"/>
      <c r="EX4" s="896"/>
      <c r="EY4" s="896"/>
      <c r="EZ4" s="896"/>
      <c r="FA4" s="896"/>
      <c r="FB4" s="896"/>
      <c r="FC4" s="896"/>
      <c r="FD4" s="896"/>
      <c r="FE4" s="896"/>
      <c r="FF4" s="896"/>
      <c r="FG4" s="896"/>
      <c r="FH4" s="896"/>
      <c r="FI4" s="896"/>
      <c r="FJ4" s="896"/>
      <c r="FK4" s="896"/>
      <c r="FL4" s="896"/>
      <c r="FM4" s="896"/>
      <c r="FN4" s="896"/>
      <c r="FO4" s="896"/>
      <c r="FP4" s="896"/>
      <c r="FQ4" s="896"/>
      <c r="FR4" s="896"/>
      <c r="FS4" s="896"/>
      <c r="FT4" s="896"/>
      <c r="FU4" s="896"/>
      <c r="FV4" s="896"/>
      <c r="FW4" s="896"/>
      <c r="FX4" s="896"/>
      <c r="FY4" s="896"/>
      <c r="FZ4" s="896"/>
      <c r="GA4" s="896"/>
      <c r="GB4" s="896"/>
      <c r="GC4" s="896"/>
      <c r="GD4" s="896"/>
      <c r="GE4" s="896"/>
      <c r="GF4" s="896"/>
      <c r="GG4" s="896"/>
      <c r="GH4" s="896"/>
      <c r="GI4" s="896"/>
      <c r="GJ4" s="896"/>
      <c r="GK4" s="896"/>
      <c r="GL4" s="896"/>
      <c r="GM4" s="896"/>
      <c r="GN4" s="896"/>
      <c r="GO4" s="896"/>
      <c r="GP4" s="896"/>
      <c r="GQ4" s="896"/>
    </row>
    <row r="5" spans="1:199" ht="18" customHeight="1" x14ac:dyDescent="0.25">
      <c r="A5" s="872" t="s">
        <v>637</v>
      </c>
      <c r="B5" s="873" t="s">
        <v>91</v>
      </c>
      <c r="C5" s="873"/>
      <c r="D5" s="873" t="s">
        <v>93</v>
      </c>
      <c r="E5" s="874"/>
      <c r="F5" s="896"/>
      <c r="G5" s="876" t="s">
        <v>861</v>
      </c>
      <c r="H5" s="852"/>
      <c r="I5" s="852"/>
      <c r="J5" s="852"/>
      <c r="K5" s="852"/>
      <c r="L5" s="852"/>
      <c r="M5" s="513"/>
      <c r="N5" s="513"/>
      <c r="O5" s="513"/>
      <c r="P5" s="513"/>
      <c r="Q5" s="513"/>
      <c r="R5" s="513"/>
      <c r="V5" s="896"/>
      <c r="W5" s="896"/>
      <c r="X5" s="896"/>
      <c r="Y5" s="896"/>
      <c r="Z5" s="896"/>
      <c r="AA5" s="896"/>
      <c r="AB5" s="896"/>
      <c r="AC5" s="896"/>
      <c r="AD5" s="896"/>
      <c r="AE5" s="896"/>
      <c r="AF5" s="896"/>
      <c r="AG5" s="896"/>
      <c r="AH5" s="896"/>
      <c r="AI5" s="896"/>
      <c r="AJ5" s="896"/>
      <c r="AK5" s="896"/>
      <c r="AL5" s="896"/>
      <c r="AM5" s="896"/>
      <c r="AN5" s="896"/>
      <c r="AO5" s="896"/>
      <c r="AP5" s="896"/>
      <c r="AQ5" s="896"/>
      <c r="AR5" s="896"/>
      <c r="AS5" s="896"/>
      <c r="AT5" s="896"/>
      <c r="AU5" s="896"/>
      <c r="AV5" s="896"/>
      <c r="AW5" s="896"/>
      <c r="AX5" s="896"/>
      <c r="AY5" s="896"/>
      <c r="AZ5" s="896"/>
      <c r="BA5" s="896"/>
      <c r="BB5" s="896"/>
      <c r="BC5" s="896"/>
      <c r="BD5" s="896"/>
      <c r="BE5" s="896"/>
      <c r="BF5" s="896"/>
      <c r="BG5" s="896"/>
      <c r="BH5" s="896"/>
      <c r="BI5" s="896"/>
      <c r="BJ5" s="896"/>
      <c r="BK5" s="896"/>
      <c r="BL5" s="896"/>
      <c r="BM5" s="896"/>
      <c r="BN5" s="896"/>
      <c r="BO5" s="896"/>
      <c r="BP5" s="896"/>
      <c r="BQ5" s="896"/>
      <c r="BR5" s="896"/>
      <c r="BS5" s="896"/>
      <c r="BT5" s="896"/>
      <c r="BU5" s="896"/>
      <c r="BV5" s="896"/>
      <c r="BW5" s="896"/>
      <c r="BX5" s="896"/>
      <c r="BY5" s="896"/>
      <c r="BZ5" s="896"/>
      <c r="CA5" s="896"/>
      <c r="CB5" s="896"/>
      <c r="CC5" s="896"/>
      <c r="CD5" s="896"/>
      <c r="CE5" s="896"/>
      <c r="CF5" s="896"/>
      <c r="CG5" s="896"/>
      <c r="CH5" s="896"/>
      <c r="CI5" s="896"/>
      <c r="CJ5" s="896"/>
      <c r="CK5" s="896"/>
      <c r="CL5" s="896"/>
      <c r="CM5" s="896"/>
      <c r="CN5" s="896"/>
      <c r="CO5" s="896"/>
      <c r="CP5" s="896"/>
      <c r="CQ5" s="896"/>
      <c r="CR5" s="896"/>
      <c r="CS5" s="896"/>
      <c r="CT5" s="896"/>
      <c r="CU5" s="896"/>
      <c r="CV5" s="896"/>
      <c r="CW5" s="896"/>
      <c r="CX5" s="896"/>
      <c r="CY5" s="896"/>
      <c r="CZ5" s="896"/>
      <c r="DA5" s="896"/>
      <c r="DB5" s="896"/>
      <c r="DC5" s="896"/>
      <c r="DD5" s="896"/>
      <c r="DE5" s="896"/>
      <c r="DF5" s="896"/>
      <c r="DG5" s="896"/>
      <c r="DH5" s="896"/>
      <c r="DI5" s="896"/>
      <c r="DJ5" s="896"/>
      <c r="DK5" s="896"/>
      <c r="DL5" s="896"/>
      <c r="DM5" s="896"/>
      <c r="DN5" s="896"/>
      <c r="DO5" s="896"/>
      <c r="DP5" s="896"/>
      <c r="DQ5" s="896"/>
      <c r="DR5" s="896"/>
      <c r="DS5" s="896"/>
      <c r="DT5" s="896"/>
      <c r="DU5" s="896"/>
      <c r="DV5" s="896"/>
      <c r="DW5" s="896"/>
      <c r="DX5" s="896"/>
      <c r="DY5" s="896"/>
      <c r="DZ5" s="896"/>
      <c r="EA5" s="896"/>
      <c r="EB5" s="896"/>
      <c r="EC5" s="896"/>
      <c r="ED5" s="896"/>
      <c r="EE5" s="896"/>
      <c r="EF5" s="896"/>
      <c r="EG5" s="896"/>
      <c r="EH5" s="896"/>
      <c r="EI5" s="896"/>
      <c r="EJ5" s="896"/>
      <c r="EK5" s="896"/>
      <c r="EL5" s="896"/>
      <c r="EM5" s="896"/>
      <c r="EN5" s="896"/>
      <c r="EO5" s="896"/>
      <c r="EP5" s="896"/>
      <c r="EQ5" s="896"/>
      <c r="ER5" s="896"/>
      <c r="ES5" s="896"/>
      <c r="ET5" s="896"/>
      <c r="EU5" s="896"/>
      <c r="EV5" s="896"/>
      <c r="EW5" s="896"/>
      <c r="EX5" s="896"/>
      <c r="EY5" s="896"/>
      <c r="EZ5" s="896"/>
      <c r="FA5" s="896"/>
      <c r="FB5" s="896"/>
      <c r="FC5" s="896"/>
      <c r="FD5" s="896"/>
      <c r="FE5" s="896"/>
      <c r="FF5" s="896"/>
      <c r="FG5" s="896"/>
      <c r="FH5" s="896"/>
      <c r="FI5" s="896"/>
      <c r="FJ5" s="896"/>
      <c r="FK5" s="896"/>
      <c r="FL5" s="896"/>
      <c r="FM5" s="896"/>
      <c r="FN5" s="896"/>
      <c r="FO5" s="896"/>
      <c r="FP5" s="896"/>
      <c r="FQ5" s="896"/>
      <c r="FR5" s="896"/>
      <c r="FS5" s="896"/>
      <c r="FT5" s="896"/>
      <c r="FU5" s="896"/>
      <c r="FV5" s="896"/>
      <c r="FW5" s="896"/>
      <c r="FX5" s="896"/>
      <c r="FY5" s="896"/>
      <c r="FZ5" s="896"/>
      <c r="GA5" s="896"/>
      <c r="GB5" s="896"/>
      <c r="GC5" s="896"/>
      <c r="GD5" s="896"/>
      <c r="GE5" s="896"/>
      <c r="GF5" s="896"/>
      <c r="GG5" s="896"/>
      <c r="GH5" s="896"/>
      <c r="GI5" s="896"/>
      <c r="GJ5" s="896"/>
      <c r="GK5" s="896"/>
      <c r="GL5" s="896"/>
      <c r="GM5" s="896"/>
      <c r="GN5" s="896"/>
      <c r="GO5" s="896"/>
      <c r="GP5" s="896"/>
      <c r="GQ5" s="896"/>
    </row>
    <row r="6" spans="1:199" ht="18" customHeight="1" x14ac:dyDescent="0.3">
      <c r="A6" s="896" t="s">
        <v>641</v>
      </c>
      <c r="B6" s="304">
        <f>'Current System'!B5</f>
        <v>0</v>
      </c>
      <c r="C6" s="304"/>
      <c r="D6" s="304"/>
      <c r="E6" s="896"/>
      <c r="F6" s="896"/>
      <c r="G6" s="877" t="s">
        <v>448</v>
      </c>
      <c r="H6" s="852"/>
      <c r="I6" s="852"/>
      <c r="J6" s="513" t="s">
        <v>386</v>
      </c>
      <c r="K6" s="513"/>
      <c r="L6" s="879" t="s">
        <v>445</v>
      </c>
      <c r="M6" s="852"/>
      <c r="N6" s="852"/>
      <c r="O6" s="852"/>
      <c r="P6" s="852"/>
      <c r="Q6" s="852"/>
      <c r="R6" s="930"/>
      <c r="S6" s="896"/>
      <c r="T6" s="896"/>
      <c r="U6" s="896"/>
      <c r="V6" s="896"/>
      <c r="W6" s="896"/>
      <c r="X6" s="896"/>
      <c r="Y6" s="896"/>
      <c r="Z6" s="896"/>
      <c r="AA6" s="896"/>
      <c r="AB6" s="896"/>
      <c r="AC6" s="896"/>
      <c r="AD6" s="896"/>
      <c r="AE6" s="896"/>
      <c r="AF6" s="896"/>
      <c r="AG6" s="896"/>
      <c r="AH6" s="896"/>
      <c r="AI6" s="896"/>
      <c r="AJ6" s="896"/>
      <c r="AK6" s="896"/>
      <c r="AL6" s="896"/>
      <c r="AM6" s="896"/>
      <c r="AN6" s="896"/>
      <c r="AO6" s="896"/>
      <c r="AP6" s="896"/>
      <c r="AQ6" s="896"/>
      <c r="AR6" s="896"/>
      <c r="AS6" s="896"/>
      <c r="AT6" s="896"/>
      <c r="AU6" s="896"/>
      <c r="AV6" s="896"/>
      <c r="AW6" s="896"/>
      <c r="AX6" s="896"/>
      <c r="AY6" s="896"/>
      <c r="AZ6" s="896"/>
      <c r="BA6" s="896"/>
      <c r="BB6" s="896"/>
      <c r="BC6" s="896"/>
      <c r="BD6" s="896"/>
      <c r="BE6" s="896"/>
      <c r="BF6" s="896"/>
      <c r="BG6" s="896"/>
      <c r="BH6" s="896"/>
      <c r="BI6" s="896"/>
      <c r="BJ6" s="896"/>
      <c r="BK6" s="896"/>
      <c r="BL6" s="896"/>
      <c r="BM6" s="896"/>
      <c r="BN6" s="896"/>
      <c r="BO6" s="896"/>
      <c r="BP6" s="896"/>
      <c r="BQ6" s="896"/>
      <c r="BR6" s="896"/>
      <c r="BS6" s="896"/>
      <c r="BT6" s="896"/>
      <c r="BU6" s="896"/>
      <c r="BV6" s="896"/>
      <c r="BW6" s="896"/>
      <c r="BX6" s="896"/>
      <c r="BY6" s="896"/>
      <c r="BZ6" s="896"/>
      <c r="CA6" s="896"/>
      <c r="CB6" s="896"/>
      <c r="CC6" s="896"/>
      <c r="CD6" s="896"/>
      <c r="CE6" s="896"/>
      <c r="CF6" s="896"/>
      <c r="CG6" s="896"/>
      <c r="CH6" s="896"/>
      <c r="CI6" s="896"/>
      <c r="CJ6" s="896"/>
      <c r="CK6" s="896"/>
      <c r="CL6" s="896"/>
      <c r="CM6" s="896"/>
      <c r="CN6" s="896"/>
      <c r="CO6" s="896"/>
      <c r="CP6" s="896"/>
      <c r="CQ6" s="896"/>
      <c r="CR6" s="896"/>
      <c r="CS6" s="896"/>
      <c r="CT6" s="896"/>
      <c r="CU6" s="896"/>
      <c r="CV6" s="896"/>
      <c r="CW6" s="896"/>
      <c r="CX6" s="896"/>
      <c r="CY6" s="896"/>
      <c r="CZ6" s="896"/>
      <c r="DA6" s="896"/>
      <c r="DB6" s="896"/>
      <c r="DC6" s="896"/>
      <c r="DD6" s="896"/>
      <c r="DE6" s="896"/>
      <c r="DF6" s="896"/>
      <c r="DG6" s="896"/>
      <c r="DH6" s="896"/>
      <c r="DI6" s="896"/>
      <c r="DJ6" s="896"/>
      <c r="DK6" s="896"/>
      <c r="DL6" s="896"/>
      <c r="DM6" s="896"/>
      <c r="DN6" s="896"/>
      <c r="DO6" s="896"/>
      <c r="DP6" s="896"/>
      <c r="DQ6" s="896"/>
      <c r="DR6" s="896"/>
      <c r="DS6" s="896"/>
      <c r="DT6" s="896"/>
      <c r="DU6" s="896"/>
      <c r="DV6" s="896"/>
      <c r="DW6" s="896"/>
      <c r="DX6" s="896"/>
      <c r="DY6" s="896"/>
      <c r="DZ6" s="896"/>
      <c r="EA6" s="896"/>
      <c r="EB6" s="896"/>
      <c r="EC6" s="896"/>
      <c r="ED6" s="896"/>
      <c r="EE6" s="896"/>
      <c r="EF6" s="896"/>
      <c r="EG6" s="896"/>
      <c r="EH6" s="896"/>
      <c r="EI6" s="896"/>
      <c r="EJ6" s="896"/>
      <c r="EK6" s="896"/>
      <c r="EL6" s="896"/>
      <c r="EM6" s="896"/>
      <c r="EN6" s="896"/>
      <c r="EO6" s="896"/>
      <c r="EP6" s="896"/>
      <c r="EQ6" s="896"/>
      <c r="ER6" s="896"/>
      <c r="ES6" s="896"/>
      <c r="ET6" s="896"/>
      <c r="EU6" s="896"/>
      <c r="EV6" s="896"/>
      <c r="EW6" s="896"/>
      <c r="EX6" s="896"/>
      <c r="EY6" s="896"/>
      <c r="EZ6" s="896"/>
      <c r="FA6" s="896"/>
      <c r="FB6" s="896"/>
      <c r="FC6" s="896"/>
      <c r="FD6" s="896"/>
      <c r="FE6" s="896"/>
      <c r="FF6" s="896"/>
      <c r="FG6" s="896"/>
      <c r="FH6" s="896"/>
      <c r="FI6" s="896"/>
      <c r="FJ6" s="896"/>
      <c r="FK6" s="896"/>
      <c r="FL6" s="896"/>
      <c r="FM6" s="896"/>
      <c r="FN6" s="896"/>
      <c r="FO6" s="896"/>
      <c r="FP6" s="896"/>
      <c r="FQ6" s="896"/>
      <c r="FR6" s="896"/>
      <c r="FS6" s="896"/>
      <c r="FT6" s="896"/>
      <c r="FU6" s="896"/>
      <c r="FV6" s="896"/>
      <c r="FW6" s="896"/>
      <c r="FX6" s="896"/>
      <c r="FY6" s="896"/>
      <c r="FZ6" s="896"/>
      <c r="GA6" s="896"/>
      <c r="GB6" s="896"/>
      <c r="GC6" s="896"/>
      <c r="GD6" s="896"/>
      <c r="GE6" s="896"/>
      <c r="GF6" s="896"/>
      <c r="GG6" s="896"/>
      <c r="GH6" s="896"/>
      <c r="GI6" s="896"/>
      <c r="GJ6" s="896"/>
      <c r="GK6" s="896"/>
      <c r="GL6" s="896"/>
      <c r="GM6" s="896"/>
      <c r="GN6" s="896"/>
      <c r="GO6" s="896"/>
      <c r="GP6" s="896"/>
      <c r="GQ6" s="896"/>
    </row>
    <row r="7" spans="1:199" ht="18" customHeight="1" x14ac:dyDescent="0.25">
      <c r="A7" s="301" t="s">
        <v>276</v>
      </c>
      <c r="B7" s="982" t="str">
        <f>'Current System'!B6</f>
        <v>Select Drainage Characteristics</v>
      </c>
      <c r="C7" s="982"/>
      <c r="D7" s="982"/>
      <c r="E7" s="896"/>
      <c r="F7" s="896"/>
      <c r="G7" s="299" t="s">
        <v>371</v>
      </c>
      <c r="J7" s="305">
        <f>$B$47+$B$48</f>
        <v>0</v>
      </c>
      <c r="K7" s="305"/>
      <c r="L7" s="305">
        <f>$D$47+$D$48</f>
        <v>0</v>
      </c>
      <c r="S7" s="896"/>
      <c r="T7" s="896"/>
      <c r="U7" s="896"/>
      <c r="V7" s="896"/>
      <c r="W7" s="896"/>
      <c r="X7" s="896"/>
      <c r="Y7" s="896"/>
      <c r="Z7" s="896"/>
      <c r="AA7" s="896"/>
      <c r="AB7" s="896"/>
      <c r="AC7" s="896"/>
      <c r="AD7" s="896"/>
      <c r="AE7" s="896"/>
      <c r="AF7" s="896"/>
      <c r="AG7" s="896"/>
      <c r="AH7" s="896"/>
      <c r="AI7" s="896"/>
      <c r="AJ7" s="896"/>
      <c r="AK7" s="896"/>
      <c r="AL7" s="896"/>
      <c r="AM7" s="896"/>
      <c r="AN7" s="896"/>
      <c r="AO7" s="896"/>
      <c r="AP7" s="896"/>
      <c r="AQ7" s="896"/>
      <c r="AR7" s="896"/>
      <c r="AS7" s="896"/>
      <c r="AT7" s="896"/>
      <c r="AU7" s="896"/>
      <c r="AV7" s="896"/>
      <c r="AW7" s="896"/>
      <c r="AX7" s="896"/>
      <c r="AY7" s="896"/>
      <c r="AZ7" s="896"/>
      <c r="BA7" s="896"/>
      <c r="BB7" s="896"/>
      <c r="BC7" s="896"/>
      <c r="BD7" s="896"/>
      <c r="BE7" s="896"/>
      <c r="BF7" s="896"/>
      <c r="BG7" s="896"/>
      <c r="BH7" s="896"/>
      <c r="BI7" s="896"/>
      <c r="BJ7" s="896"/>
      <c r="BK7" s="896"/>
      <c r="BL7" s="896"/>
      <c r="BM7" s="896"/>
      <c r="BN7" s="896"/>
      <c r="BO7" s="896"/>
      <c r="BP7" s="896"/>
      <c r="BQ7" s="896"/>
      <c r="BR7" s="896"/>
      <c r="BS7" s="896"/>
      <c r="BT7" s="896"/>
      <c r="BU7" s="896"/>
      <c r="BV7" s="896"/>
      <c r="BW7" s="896"/>
      <c r="BX7" s="896"/>
      <c r="BY7" s="896"/>
      <c r="BZ7" s="896"/>
      <c r="CA7" s="896"/>
      <c r="CB7" s="896"/>
      <c r="CC7" s="896"/>
      <c r="CD7" s="896"/>
      <c r="CE7" s="896"/>
      <c r="CF7" s="896"/>
      <c r="CG7" s="896"/>
      <c r="CH7" s="896"/>
      <c r="CI7" s="896"/>
      <c r="CJ7" s="896"/>
      <c r="CK7" s="896"/>
      <c r="CL7" s="896"/>
      <c r="CM7" s="896"/>
      <c r="CN7" s="896"/>
      <c r="CO7" s="896"/>
      <c r="CP7" s="896"/>
      <c r="CQ7" s="896"/>
      <c r="CR7" s="896"/>
      <c r="CS7" s="896"/>
      <c r="CT7" s="896"/>
      <c r="CU7" s="896"/>
      <c r="CV7" s="896"/>
      <c r="CW7" s="896"/>
      <c r="CX7" s="896"/>
      <c r="CY7" s="896"/>
      <c r="CZ7" s="896"/>
      <c r="DA7" s="896"/>
      <c r="DB7" s="896"/>
      <c r="DC7" s="896"/>
      <c r="DD7" s="896"/>
      <c r="DE7" s="896"/>
      <c r="DF7" s="896"/>
      <c r="DG7" s="896"/>
      <c r="DH7" s="896"/>
      <c r="DI7" s="896"/>
      <c r="DJ7" s="896"/>
      <c r="DK7" s="896"/>
      <c r="DL7" s="896"/>
      <c r="DM7" s="896"/>
      <c r="DN7" s="896"/>
      <c r="DO7" s="896"/>
      <c r="DP7" s="896"/>
      <c r="DQ7" s="896"/>
      <c r="DR7" s="896"/>
      <c r="DS7" s="896"/>
      <c r="DT7" s="896"/>
      <c r="DU7" s="896"/>
      <c r="DV7" s="896"/>
      <c r="DW7" s="896"/>
      <c r="DX7" s="896"/>
      <c r="DY7" s="896"/>
      <c r="DZ7" s="896"/>
      <c r="EA7" s="896"/>
      <c r="EB7" s="896"/>
      <c r="EC7" s="896"/>
      <c r="ED7" s="896"/>
      <c r="EE7" s="896"/>
      <c r="EF7" s="896"/>
      <c r="EG7" s="896"/>
      <c r="EH7" s="896"/>
      <c r="EI7" s="896"/>
      <c r="EJ7" s="896"/>
      <c r="EK7" s="896"/>
      <c r="EL7" s="896"/>
      <c r="EM7" s="896"/>
      <c r="EN7" s="896"/>
      <c r="EO7" s="896"/>
      <c r="EP7" s="896"/>
      <c r="EQ7" s="896"/>
      <c r="ER7" s="896"/>
      <c r="ES7" s="896"/>
      <c r="ET7" s="896"/>
      <c r="EU7" s="896"/>
      <c r="EV7" s="896"/>
      <c r="EW7" s="896"/>
      <c r="EX7" s="896"/>
      <c r="EY7" s="896"/>
      <c r="EZ7" s="896"/>
      <c r="FA7" s="896"/>
      <c r="FB7" s="896"/>
      <c r="FC7" s="896"/>
      <c r="FD7" s="896"/>
      <c r="FE7" s="896"/>
      <c r="FF7" s="896"/>
      <c r="FG7" s="896"/>
      <c r="FH7" s="896"/>
      <c r="FI7" s="896"/>
      <c r="FJ7" s="896"/>
      <c r="FK7" s="896"/>
      <c r="FL7" s="896"/>
      <c r="FM7" s="896"/>
      <c r="FN7" s="896"/>
      <c r="FO7" s="896"/>
      <c r="FP7" s="896"/>
      <c r="FQ7" s="896"/>
      <c r="FR7" s="896"/>
      <c r="FS7" s="896"/>
      <c r="FT7" s="896"/>
      <c r="FU7" s="896"/>
      <c r="FV7" s="896"/>
      <c r="FW7" s="896"/>
      <c r="FX7" s="896"/>
      <c r="FY7" s="896"/>
      <c r="FZ7" s="896"/>
      <c r="GA7" s="896"/>
      <c r="GB7" s="896"/>
      <c r="GC7" s="896"/>
      <c r="GD7" s="896"/>
      <c r="GE7" s="896"/>
      <c r="GF7" s="896"/>
      <c r="GG7" s="896"/>
      <c r="GH7" s="896"/>
      <c r="GI7" s="896"/>
      <c r="GJ7" s="896"/>
      <c r="GK7" s="896"/>
      <c r="GL7" s="896"/>
      <c r="GM7" s="896"/>
      <c r="GN7" s="896"/>
      <c r="GO7" s="896"/>
      <c r="GP7" s="896"/>
      <c r="GQ7" s="896"/>
    </row>
    <row r="8" spans="1:199" ht="18" customHeight="1" x14ac:dyDescent="0.3">
      <c r="A8" s="896" t="s">
        <v>21</v>
      </c>
      <c r="B8" s="304" t="str">
        <f>'Current System'!B7</f>
        <v>Select Breed</v>
      </c>
      <c r="C8" s="304"/>
      <c r="D8" s="304" t="str">
        <f>'Proposed System'!C12</f>
        <v>Select Breed</v>
      </c>
      <c r="E8" s="896"/>
      <c r="F8" s="896"/>
      <c r="G8" s="314" t="s">
        <v>91</v>
      </c>
      <c r="J8" s="315"/>
      <c r="K8" s="315"/>
      <c r="L8" s="315"/>
      <c r="O8" s="316"/>
      <c r="P8" s="316"/>
      <c r="Q8" s="316"/>
      <c r="S8" s="896"/>
      <c r="T8" s="896"/>
      <c r="U8" s="896"/>
      <c r="V8" s="896"/>
      <c r="W8" s="896"/>
      <c r="X8" s="896"/>
      <c r="Y8" s="896"/>
      <c r="Z8" s="896"/>
      <c r="AA8" s="896"/>
      <c r="AB8" s="896"/>
      <c r="AC8" s="896"/>
      <c r="AD8" s="896"/>
      <c r="AE8" s="896"/>
      <c r="AF8" s="896"/>
      <c r="AG8" s="896"/>
      <c r="AH8" s="896"/>
      <c r="AI8" s="896"/>
      <c r="AJ8" s="896"/>
      <c r="AK8" s="896"/>
      <c r="AL8" s="896"/>
      <c r="AM8" s="896"/>
      <c r="AN8" s="896"/>
      <c r="AO8" s="896"/>
      <c r="AP8" s="896"/>
      <c r="AQ8" s="896"/>
      <c r="AR8" s="896"/>
      <c r="AS8" s="896"/>
      <c r="AT8" s="896"/>
      <c r="AU8" s="896"/>
      <c r="AV8" s="896"/>
      <c r="AW8" s="896"/>
      <c r="AX8" s="896"/>
      <c r="AY8" s="896"/>
      <c r="AZ8" s="896"/>
      <c r="BA8" s="896"/>
      <c r="BB8" s="896"/>
      <c r="BC8" s="896"/>
      <c r="BD8" s="896"/>
      <c r="BE8" s="896"/>
      <c r="BF8" s="896"/>
      <c r="BG8" s="896"/>
      <c r="BH8" s="896"/>
      <c r="BI8" s="896"/>
      <c r="BJ8" s="896"/>
      <c r="BK8" s="896"/>
      <c r="BL8" s="896"/>
      <c r="BM8" s="896"/>
      <c r="BN8" s="896"/>
      <c r="BO8" s="896"/>
      <c r="BP8" s="896"/>
      <c r="BQ8" s="896"/>
      <c r="BR8" s="896"/>
      <c r="BS8" s="896"/>
      <c r="BT8" s="896"/>
      <c r="BU8" s="896"/>
      <c r="BV8" s="896"/>
      <c r="BW8" s="896"/>
      <c r="BX8" s="896"/>
      <c r="BY8" s="896"/>
      <c r="BZ8" s="896"/>
      <c r="CA8" s="896"/>
      <c r="CB8" s="896"/>
      <c r="CC8" s="896"/>
      <c r="CD8" s="896"/>
      <c r="CE8" s="896"/>
      <c r="CF8" s="896"/>
      <c r="CG8" s="896"/>
      <c r="CH8" s="896"/>
      <c r="CI8" s="896"/>
      <c r="CJ8" s="896"/>
      <c r="CK8" s="896"/>
      <c r="CL8" s="896"/>
      <c r="CM8" s="896"/>
      <c r="CN8" s="896"/>
      <c r="CO8" s="896"/>
      <c r="CP8" s="896"/>
      <c r="CQ8" s="896"/>
      <c r="CR8" s="896"/>
      <c r="CS8" s="896"/>
      <c r="CT8" s="896"/>
      <c r="CU8" s="896"/>
      <c r="CV8" s="896"/>
      <c r="CW8" s="896"/>
      <c r="CX8" s="896"/>
      <c r="CY8" s="896"/>
      <c r="CZ8" s="896"/>
      <c r="DA8" s="896"/>
      <c r="DB8" s="896"/>
      <c r="DC8" s="896"/>
      <c r="DD8" s="896"/>
      <c r="DE8" s="896"/>
      <c r="DF8" s="896"/>
      <c r="DG8" s="896"/>
      <c r="DH8" s="896"/>
      <c r="DI8" s="896"/>
      <c r="DJ8" s="896"/>
      <c r="DK8" s="896"/>
      <c r="DL8" s="896"/>
      <c r="DM8" s="896"/>
      <c r="DN8" s="896"/>
      <c r="DO8" s="896"/>
      <c r="DP8" s="896"/>
      <c r="DQ8" s="896"/>
      <c r="DR8" s="896"/>
      <c r="DS8" s="896"/>
      <c r="DT8" s="896"/>
      <c r="DU8" s="896"/>
      <c r="DV8" s="896"/>
      <c r="DW8" s="896"/>
      <c r="DX8" s="896"/>
      <c r="DY8" s="896"/>
      <c r="DZ8" s="896"/>
      <c r="EA8" s="896"/>
      <c r="EB8" s="896"/>
      <c r="EC8" s="896"/>
      <c r="ED8" s="896"/>
      <c r="EE8" s="896"/>
      <c r="EF8" s="896"/>
      <c r="EG8" s="896"/>
      <c r="EH8" s="896"/>
      <c r="EI8" s="896"/>
      <c r="EJ8" s="896"/>
      <c r="EK8" s="896"/>
      <c r="EL8" s="896"/>
      <c r="EM8" s="896"/>
      <c r="EN8" s="896"/>
      <c r="EO8" s="896"/>
      <c r="EP8" s="896"/>
      <c r="EQ8" s="896"/>
      <c r="ER8" s="896"/>
      <c r="ES8" s="896"/>
      <c r="ET8" s="896"/>
      <c r="EU8" s="896"/>
      <c r="EV8" s="896"/>
      <c r="EW8" s="896"/>
      <c r="EX8" s="896"/>
      <c r="EY8" s="896"/>
      <c r="EZ8" s="896"/>
      <c r="FA8" s="896"/>
      <c r="FB8" s="896"/>
      <c r="FC8" s="896"/>
      <c r="FD8" s="896"/>
      <c r="FE8" s="896"/>
      <c r="FF8" s="896"/>
      <c r="FG8" s="896"/>
      <c r="FH8" s="896"/>
      <c r="FI8" s="896"/>
      <c r="FJ8" s="896"/>
      <c r="FK8" s="896"/>
      <c r="FL8" s="896"/>
      <c r="FM8" s="896"/>
      <c r="FN8" s="896"/>
      <c r="FO8" s="896"/>
      <c r="FP8" s="896"/>
      <c r="FQ8" s="896"/>
      <c r="FR8" s="896"/>
      <c r="FS8" s="896"/>
      <c r="FT8" s="896"/>
      <c r="FU8" s="896"/>
      <c r="FV8" s="896"/>
      <c r="FW8" s="896"/>
      <c r="FX8" s="896"/>
      <c r="FY8" s="896"/>
      <c r="FZ8" s="896"/>
      <c r="GA8" s="896"/>
      <c r="GB8" s="896"/>
      <c r="GC8" s="896"/>
      <c r="GD8" s="896"/>
      <c r="GE8" s="896"/>
      <c r="GF8" s="896"/>
      <c r="GG8" s="896"/>
      <c r="GH8" s="896"/>
      <c r="GI8" s="896"/>
      <c r="GJ8" s="896"/>
      <c r="GK8" s="896"/>
      <c r="GL8" s="896"/>
      <c r="GM8" s="896"/>
      <c r="GN8" s="896"/>
      <c r="GO8" s="896"/>
      <c r="GP8" s="896"/>
      <c r="GQ8" s="896"/>
    </row>
    <row r="9" spans="1:199" ht="18" customHeight="1" x14ac:dyDescent="0.25">
      <c r="A9" s="313" t="s">
        <v>639</v>
      </c>
      <c r="B9" s="304">
        <f>'Current System'!B8</f>
        <v>0</v>
      </c>
      <c r="C9" s="304"/>
      <c r="D9" s="304">
        <f>'Proposed System'!C13</f>
        <v>0</v>
      </c>
      <c r="E9" s="896"/>
      <c r="F9" s="896"/>
      <c r="G9" s="317" t="s">
        <v>630</v>
      </c>
      <c r="J9" s="318">
        <f>IFERROR(ROUND((sensitivity!I32-sensitivity!I33)/'Current System'!B5,-1),0)</f>
        <v>0</v>
      </c>
      <c r="K9" s="318"/>
      <c r="L9" s="318">
        <f>IFERROR(ROUND((sensitivity!J32-sensitivity!J33)/'Current System'!B5,-1),0)</f>
        <v>0</v>
      </c>
      <c r="O9" s="319"/>
      <c r="P9" s="319"/>
      <c r="Q9" s="319"/>
      <c r="R9" s="316"/>
      <c r="S9" s="896"/>
      <c r="T9" s="896"/>
      <c r="U9" s="896"/>
      <c r="V9" s="896"/>
      <c r="W9" s="896"/>
      <c r="X9" s="896"/>
      <c r="Y9" s="896"/>
      <c r="Z9" s="896"/>
      <c r="AA9" s="896"/>
      <c r="AB9" s="896"/>
      <c r="AC9" s="896"/>
      <c r="AD9" s="896"/>
      <c r="AE9" s="896"/>
      <c r="AF9" s="896"/>
      <c r="AG9" s="896"/>
      <c r="AH9" s="896"/>
      <c r="AI9" s="896"/>
      <c r="AJ9" s="896"/>
      <c r="AK9" s="896"/>
      <c r="AL9" s="896"/>
      <c r="AM9" s="896"/>
      <c r="AN9" s="896"/>
      <c r="AO9" s="896"/>
      <c r="AP9" s="896"/>
      <c r="AQ9" s="896"/>
      <c r="AR9" s="896"/>
      <c r="AS9" s="896"/>
      <c r="AT9" s="896"/>
      <c r="AU9" s="896"/>
      <c r="AV9" s="896"/>
      <c r="AW9" s="896"/>
      <c r="AX9" s="896"/>
      <c r="AY9" s="896"/>
      <c r="AZ9" s="896"/>
      <c r="BA9" s="896"/>
      <c r="BB9" s="896"/>
      <c r="BC9" s="896"/>
      <c r="BD9" s="896"/>
      <c r="BE9" s="896"/>
      <c r="BF9" s="896"/>
      <c r="BG9" s="896"/>
      <c r="BH9" s="896"/>
      <c r="BI9" s="896"/>
      <c r="BJ9" s="896"/>
      <c r="BK9" s="896"/>
      <c r="BL9" s="896"/>
      <c r="BM9" s="896"/>
      <c r="BN9" s="896"/>
      <c r="BO9" s="896"/>
      <c r="BP9" s="896"/>
      <c r="BQ9" s="896"/>
      <c r="BR9" s="896"/>
      <c r="BS9" s="896"/>
      <c r="BT9" s="896"/>
      <c r="BU9" s="896"/>
      <c r="BV9" s="896"/>
      <c r="BW9" s="896"/>
      <c r="BX9" s="896"/>
      <c r="BY9" s="896"/>
      <c r="BZ9" s="896"/>
      <c r="CA9" s="896"/>
      <c r="CB9" s="896"/>
      <c r="CC9" s="896"/>
      <c r="CD9" s="896"/>
      <c r="CE9" s="896"/>
      <c r="CF9" s="896"/>
      <c r="CG9" s="896"/>
      <c r="CH9" s="896"/>
      <c r="CI9" s="896"/>
      <c r="CJ9" s="896"/>
      <c r="CK9" s="896"/>
      <c r="CL9" s="896"/>
      <c r="CM9" s="896"/>
      <c r="CN9" s="896"/>
      <c r="CO9" s="896"/>
      <c r="CP9" s="896"/>
      <c r="CQ9" s="896"/>
      <c r="CR9" s="896"/>
      <c r="CS9" s="896"/>
      <c r="CT9" s="896"/>
      <c r="CU9" s="896"/>
      <c r="CV9" s="896"/>
      <c r="CW9" s="896"/>
      <c r="CX9" s="896"/>
      <c r="CY9" s="896"/>
      <c r="CZ9" s="896"/>
      <c r="DA9" s="896"/>
      <c r="DB9" s="896"/>
      <c r="DC9" s="896"/>
      <c r="DD9" s="896"/>
      <c r="DE9" s="896"/>
      <c r="DF9" s="896"/>
      <c r="DG9" s="896"/>
      <c r="DH9" s="896"/>
      <c r="DI9" s="896"/>
      <c r="DJ9" s="896"/>
      <c r="DK9" s="896"/>
      <c r="DL9" s="896"/>
      <c r="DM9" s="896"/>
      <c r="DN9" s="896"/>
      <c r="DO9" s="896"/>
      <c r="DP9" s="896"/>
      <c r="DQ9" s="896"/>
      <c r="DR9" s="896"/>
      <c r="DS9" s="896"/>
      <c r="DT9" s="896"/>
      <c r="DU9" s="896"/>
      <c r="DV9" s="896"/>
      <c r="DW9" s="896"/>
      <c r="DX9" s="896"/>
      <c r="DY9" s="896"/>
      <c r="DZ9" s="896"/>
      <c r="EA9" s="896"/>
      <c r="EB9" s="896"/>
      <c r="EC9" s="896"/>
      <c r="ED9" s="896"/>
      <c r="EE9" s="896"/>
      <c r="EF9" s="896"/>
      <c r="EG9" s="896"/>
      <c r="EH9" s="896"/>
      <c r="EI9" s="896"/>
      <c r="EJ9" s="896"/>
      <c r="EK9" s="896"/>
      <c r="EL9" s="896"/>
      <c r="EM9" s="896"/>
      <c r="EN9" s="896"/>
      <c r="EO9" s="896"/>
      <c r="EP9" s="896"/>
      <c r="EQ9" s="896"/>
      <c r="ER9" s="896"/>
      <c r="ES9" s="896"/>
      <c r="ET9" s="896"/>
      <c r="EU9" s="896"/>
      <c r="EV9" s="896"/>
      <c r="EW9" s="896"/>
      <c r="EX9" s="896"/>
      <c r="EY9" s="896"/>
      <c r="EZ9" s="896"/>
      <c r="FA9" s="896"/>
      <c r="FB9" s="896"/>
      <c r="FC9" s="896"/>
      <c r="FD9" s="896"/>
      <c r="FE9" s="896"/>
      <c r="FF9" s="896"/>
      <c r="FG9" s="896"/>
      <c r="FH9" s="896"/>
      <c r="FI9" s="896"/>
      <c r="FJ9" s="896"/>
      <c r="FK9" s="896"/>
      <c r="FL9" s="896"/>
      <c r="FM9" s="896"/>
      <c r="FN9" s="896"/>
      <c r="FO9" s="896"/>
      <c r="FP9" s="896"/>
      <c r="FQ9" s="896"/>
      <c r="FR9" s="896"/>
      <c r="FS9" s="896"/>
      <c r="FT9" s="896"/>
      <c r="FU9" s="896"/>
      <c r="FV9" s="896"/>
      <c r="FW9" s="896"/>
      <c r="FX9" s="896"/>
      <c r="FY9" s="896"/>
      <c r="FZ9" s="896"/>
      <c r="GA9" s="896"/>
      <c r="GB9" s="896"/>
      <c r="GC9" s="896"/>
      <c r="GD9" s="896"/>
      <c r="GE9" s="896"/>
      <c r="GF9" s="896"/>
      <c r="GG9" s="896"/>
      <c r="GH9" s="896"/>
      <c r="GI9" s="896"/>
      <c r="GJ9" s="896"/>
      <c r="GK9" s="896"/>
      <c r="GL9" s="896"/>
      <c r="GM9" s="896"/>
      <c r="GN9" s="896"/>
      <c r="GO9" s="896"/>
      <c r="GP9" s="896"/>
      <c r="GQ9" s="896"/>
    </row>
    <row r="10" spans="1:199" ht="18" customHeight="1" x14ac:dyDescent="0.25">
      <c r="A10" s="896" t="s">
        <v>18</v>
      </c>
      <c r="B10" s="304">
        <f>'Current System'!B9</f>
        <v>0</v>
      </c>
      <c r="C10" s="304"/>
      <c r="D10" s="304">
        <f>'Proposed System'!C14</f>
        <v>0</v>
      </c>
      <c r="E10" s="896"/>
      <c r="F10" s="896"/>
      <c r="G10" s="317" t="s">
        <v>648</v>
      </c>
      <c r="J10" s="318">
        <f>IFERROR(ROUND(J9-(sensitivity!I35/'Current System'!B5),-1),0)</f>
        <v>0</v>
      </c>
      <c r="K10" s="318"/>
      <c r="L10" s="318">
        <f>IFERROR(ROUND(L9-(sensitivity!J35/'Current System'!B5),-1),0)</f>
        <v>0</v>
      </c>
      <c r="O10" s="324"/>
      <c r="P10" s="324"/>
      <c r="Q10" s="324"/>
      <c r="R10" s="319"/>
      <c r="S10" s="896"/>
      <c r="T10" s="896"/>
      <c r="U10" s="896"/>
      <c r="V10" s="896"/>
      <c r="W10" s="896"/>
      <c r="X10" s="896"/>
      <c r="Y10" s="896"/>
      <c r="Z10" s="896"/>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row>
    <row r="11" spans="1:199" ht="18" customHeight="1" x14ac:dyDescent="0.3">
      <c r="A11" s="321" t="s">
        <v>638</v>
      </c>
      <c r="B11" s="322">
        <f>'Current System'!D7</f>
        <v>0</v>
      </c>
      <c r="C11" s="323"/>
      <c r="D11" s="322">
        <f>'Proposed System'!E12</f>
        <v>0</v>
      </c>
      <c r="E11" s="896"/>
      <c r="G11" s="325" t="s">
        <v>93</v>
      </c>
      <c r="J11" s="326"/>
      <c r="K11" s="326"/>
      <c r="L11" s="326"/>
      <c r="O11" s="327"/>
      <c r="P11" s="327"/>
      <c r="Q11" s="327"/>
      <c r="R11" s="324"/>
      <c r="S11" s="896"/>
      <c r="T11" s="896"/>
      <c r="U11" s="896"/>
      <c r="V11" s="896"/>
      <c r="W11" s="896"/>
      <c r="X11" s="896"/>
      <c r="Y11" s="896"/>
      <c r="Z11" s="896"/>
      <c r="AA11" s="896"/>
      <c r="AB11" s="896"/>
      <c r="AC11" s="896"/>
      <c r="AD11" s="896"/>
      <c r="AE11" s="896"/>
      <c r="AF11" s="896"/>
      <c r="AG11" s="896"/>
      <c r="AH11" s="896"/>
      <c r="AI11" s="896"/>
      <c r="AJ11" s="896"/>
      <c r="AK11" s="896"/>
      <c r="AL11" s="896"/>
      <c r="AM11" s="896"/>
      <c r="AN11" s="896"/>
      <c r="AO11" s="896"/>
      <c r="AP11" s="896"/>
      <c r="AQ11" s="896"/>
      <c r="AR11" s="896"/>
      <c r="AS11" s="896"/>
      <c r="AT11" s="896"/>
      <c r="AU11" s="896"/>
      <c r="AV11" s="896"/>
      <c r="AW11" s="896"/>
      <c r="AX11" s="896"/>
      <c r="AY11" s="896"/>
      <c r="AZ11" s="896"/>
      <c r="BA11" s="896"/>
      <c r="BB11" s="896"/>
      <c r="BC11" s="896"/>
      <c r="BD11" s="896"/>
      <c r="BE11" s="896"/>
      <c r="BF11" s="896"/>
      <c r="BG11" s="896"/>
      <c r="BH11" s="896"/>
      <c r="BI11" s="896"/>
      <c r="BJ11" s="896"/>
      <c r="BK11" s="896"/>
      <c r="BL11" s="896"/>
      <c r="BM11" s="896"/>
      <c r="BN11" s="896"/>
      <c r="BO11" s="896"/>
      <c r="BP11" s="896"/>
      <c r="BQ11" s="896"/>
      <c r="BR11" s="896"/>
      <c r="BS11" s="896"/>
      <c r="BT11" s="896"/>
      <c r="BU11" s="896"/>
      <c r="BV11" s="896"/>
      <c r="BW11" s="896"/>
      <c r="BX11" s="896"/>
      <c r="BY11" s="896"/>
      <c r="BZ11" s="896"/>
      <c r="CA11" s="896"/>
      <c r="CB11" s="896"/>
      <c r="CC11" s="896"/>
      <c r="CD11" s="896"/>
      <c r="CE11" s="896"/>
      <c r="CF11" s="896"/>
      <c r="CG11" s="896"/>
      <c r="CH11" s="896"/>
      <c r="CI11" s="896"/>
      <c r="CJ11" s="896"/>
      <c r="CK11" s="896"/>
      <c r="CL11" s="896"/>
      <c r="CM11" s="896"/>
      <c r="CN11" s="896"/>
      <c r="CO11" s="896"/>
      <c r="CP11" s="896"/>
      <c r="CQ11" s="896"/>
      <c r="CR11" s="896"/>
      <c r="CS11" s="896"/>
      <c r="CT11" s="896"/>
      <c r="CU11" s="896"/>
      <c r="CV11" s="896"/>
      <c r="CW11" s="896"/>
      <c r="CX11" s="896"/>
      <c r="CY11" s="896"/>
      <c r="CZ11" s="896"/>
      <c r="DA11" s="896"/>
      <c r="DB11" s="896"/>
      <c r="DC11" s="896"/>
      <c r="DD11" s="896"/>
      <c r="DE11" s="896"/>
      <c r="DF11" s="896"/>
      <c r="DG11" s="896"/>
      <c r="DH11" s="896"/>
      <c r="DI11" s="896"/>
      <c r="DJ11" s="896"/>
      <c r="DK11" s="896"/>
      <c r="DL11" s="896"/>
      <c r="DM11" s="896"/>
      <c r="DN11" s="896"/>
      <c r="DO11" s="896"/>
      <c r="DP11" s="896"/>
      <c r="DQ11" s="896"/>
      <c r="DR11" s="896"/>
      <c r="DS11" s="896"/>
      <c r="DT11" s="896"/>
      <c r="DU11" s="896"/>
      <c r="DV11" s="896"/>
      <c r="DW11" s="896"/>
      <c r="DX11" s="896"/>
      <c r="DY11" s="896"/>
      <c r="DZ11" s="896"/>
      <c r="EA11" s="896"/>
      <c r="EB11" s="896"/>
      <c r="EC11" s="896"/>
      <c r="ED11" s="896"/>
      <c r="EE11" s="896"/>
      <c r="EF11" s="896"/>
      <c r="EG11" s="896"/>
      <c r="EH11" s="896"/>
      <c r="EI11" s="896"/>
      <c r="EJ11" s="896"/>
      <c r="EK11" s="896"/>
      <c r="EL11" s="896"/>
      <c r="EM11" s="896"/>
      <c r="EN11" s="896"/>
      <c r="EO11" s="896"/>
      <c r="EP11" s="896"/>
      <c r="EQ11" s="896"/>
      <c r="ER11" s="896"/>
      <c r="ES11" s="896"/>
      <c r="ET11" s="896"/>
      <c r="EU11" s="896"/>
      <c r="EV11" s="896"/>
      <c r="EW11" s="896"/>
      <c r="EX11" s="896"/>
      <c r="EY11" s="896"/>
      <c r="EZ11" s="896"/>
      <c r="FA11" s="896"/>
      <c r="FB11" s="896"/>
      <c r="FC11" s="896"/>
      <c r="FD11" s="896"/>
      <c r="FE11" s="896"/>
      <c r="FF11" s="896"/>
      <c r="FG11" s="896"/>
      <c r="FH11" s="896"/>
      <c r="FI11" s="896"/>
      <c r="FJ11" s="896"/>
      <c r="FK11" s="896"/>
      <c r="FL11" s="896"/>
      <c r="FM11" s="896"/>
      <c r="FN11" s="896"/>
      <c r="FO11" s="896"/>
      <c r="FP11" s="896"/>
      <c r="FQ11" s="896"/>
      <c r="FR11" s="896"/>
      <c r="FS11" s="896"/>
      <c r="FT11" s="896"/>
      <c r="FU11" s="896"/>
      <c r="FV11" s="896"/>
      <c r="FW11" s="896"/>
      <c r="FX11" s="896"/>
      <c r="FY11" s="896"/>
      <c r="FZ11" s="896"/>
      <c r="GA11" s="896"/>
      <c r="GB11" s="896"/>
      <c r="GC11" s="896"/>
      <c r="GD11" s="896"/>
      <c r="GE11" s="896"/>
      <c r="GF11" s="896"/>
      <c r="GG11" s="896"/>
      <c r="GH11" s="896"/>
      <c r="GI11" s="896"/>
      <c r="GJ11" s="896"/>
      <c r="GK11" s="896"/>
      <c r="GL11" s="896"/>
      <c r="GM11" s="896"/>
      <c r="GN11" s="896"/>
      <c r="GO11" s="896"/>
      <c r="GP11" s="896"/>
      <c r="GQ11" s="896"/>
    </row>
    <row r="12" spans="1:199" ht="18" customHeight="1" x14ac:dyDescent="0.25">
      <c r="A12" s="896" t="s">
        <v>640</v>
      </c>
      <c r="B12" s="584">
        <f>'Current System'!B10</f>
        <v>0</v>
      </c>
      <c r="C12" s="585"/>
      <c r="D12" s="584">
        <f>'Proposed System'!C15</f>
        <v>0</v>
      </c>
      <c r="E12" s="896"/>
      <c r="G12" s="317" t="s">
        <v>630</v>
      </c>
      <c r="J12" s="318">
        <f>IFERROR(ROUND((sensitivity!L32-sensitivity!L33)/'Current System'!B5,-1),0)</f>
        <v>0</v>
      </c>
      <c r="K12" s="318"/>
      <c r="L12" s="318">
        <f>IFERROR(ROUND((sensitivity!P32-sensitivity!P33)/'Current System'!B5,-1),0)</f>
        <v>0</v>
      </c>
      <c r="R12" s="327"/>
      <c r="S12" s="896"/>
      <c r="T12" s="896"/>
      <c r="U12" s="896"/>
      <c r="V12" s="896"/>
      <c r="W12" s="896"/>
      <c r="X12" s="896"/>
      <c r="Y12" s="896"/>
      <c r="Z12" s="896"/>
      <c r="AA12" s="896"/>
      <c r="AB12" s="896"/>
      <c r="AC12" s="896"/>
      <c r="AD12" s="896"/>
      <c r="AE12" s="896"/>
      <c r="AF12" s="896"/>
      <c r="AG12" s="896"/>
      <c r="AH12" s="896"/>
      <c r="AI12" s="896"/>
      <c r="AJ12" s="896"/>
      <c r="AK12" s="896"/>
      <c r="AL12" s="896"/>
      <c r="AM12" s="896"/>
      <c r="AN12" s="896"/>
      <c r="AO12" s="896"/>
      <c r="AP12" s="896"/>
      <c r="AQ12" s="896"/>
      <c r="AR12" s="896"/>
      <c r="AS12" s="896"/>
      <c r="AT12" s="896"/>
      <c r="AU12" s="896"/>
      <c r="AV12" s="896"/>
      <c r="AW12" s="896"/>
      <c r="AX12" s="896"/>
      <c r="AY12" s="896"/>
      <c r="AZ12" s="896"/>
      <c r="BA12" s="896"/>
      <c r="BB12" s="896"/>
      <c r="BC12" s="896"/>
      <c r="BD12" s="896"/>
      <c r="BE12" s="896"/>
      <c r="BF12" s="896"/>
      <c r="BG12" s="896"/>
      <c r="BH12" s="896"/>
      <c r="BI12" s="896"/>
      <c r="BJ12" s="896"/>
      <c r="BK12" s="896"/>
      <c r="BL12" s="896"/>
      <c r="BM12" s="896"/>
      <c r="BN12" s="896"/>
      <c r="BO12" s="896"/>
      <c r="BP12" s="896"/>
      <c r="BQ12" s="896"/>
      <c r="BR12" s="896"/>
      <c r="BS12" s="896"/>
      <c r="BT12" s="896"/>
      <c r="BU12" s="896"/>
      <c r="BV12" s="896"/>
      <c r="BW12" s="896"/>
      <c r="BX12" s="896"/>
      <c r="BY12" s="896"/>
      <c r="BZ12" s="896"/>
      <c r="CA12" s="896"/>
      <c r="CB12" s="896"/>
      <c r="CC12" s="896"/>
      <c r="CD12" s="896"/>
      <c r="CE12" s="896"/>
      <c r="CF12" s="896"/>
      <c r="CG12" s="896"/>
      <c r="CH12" s="896"/>
      <c r="CI12" s="896"/>
      <c r="CJ12" s="896"/>
      <c r="CK12" s="896"/>
      <c r="CL12" s="896"/>
      <c r="CM12" s="896"/>
      <c r="CN12" s="896"/>
      <c r="CO12" s="896"/>
      <c r="CP12" s="896"/>
      <c r="CQ12" s="896"/>
      <c r="CR12" s="896"/>
      <c r="CS12" s="896"/>
      <c r="CT12" s="896"/>
      <c r="CU12" s="896"/>
      <c r="CV12" s="896"/>
      <c r="CW12" s="896"/>
      <c r="CX12" s="896"/>
      <c r="CY12" s="896"/>
      <c r="CZ12" s="896"/>
      <c r="DA12" s="896"/>
      <c r="DB12" s="896"/>
      <c r="DC12" s="896"/>
      <c r="DD12" s="896"/>
      <c r="DE12" s="896"/>
      <c r="DF12" s="896"/>
      <c r="DG12" s="896"/>
      <c r="DH12" s="896"/>
      <c r="DI12" s="896"/>
      <c r="DJ12" s="896"/>
      <c r="DK12" s="896"/>
      <c r="DL12" s="896"/>
      <c r="DM12" s="896"/>
      <c r="DN12" s="896"/>
      <c r="DO12" s="896"/>
      <c r="DP12" s="896"/>
      <c r="DQ12" s="896"/>
      <c r="DR12" s="896"/>
      <c r="DS12" s="896"/>
      <c r="DT12" s="896"/>
      <c r="DU12" s="896"/>
      <c r="DV12" s="896"/>
      <c r="DW12" s="896"/>
      <c r="DX12" s="896"/>
      <c r="DY12" s="896"/>
      <c r="DZ12" s="896"/>
      <c r="EA12" s="896"/>
      <c r="EB12" s="896"/>
      <c r="EC12" s="896"/>
      <c r="ED12" s="896"/>
      <c r="EE12" s="896"/>
      <c r="EF12" s="896"/>
      <c r="EG12" s="896"/>
      <c r="EH12" s="896"/>
      <c r="EI12" s="896"/>
      <c r="EJ12" s="896"/>
      <c r="EK12" s="896"/>
      <c r="EL12" s="896"/>
      <c r="EM12" s="896"/>
      <c r="EN12" s="896"/>
      <c r="EO12" s="896"/>
      <c r="EP12" s="896"/>
      <c r="EQ12" s="896"/>
      <c r="ER12" s="896"/>
      <c r="ES12" s="896"/>
      <c r="ET12" s="896"/>
      <c r="EU12" s="896"/>
      <c r="EV12" s="896"/>
      <c r="EW12" s="896"/>
      <c r="EX12" s="896"/>
      <c r="EY12" s="896"/>
      <c r="EZ12" s="896"/>
      <c r="FA12" s="896"/>
      <c r="FB12" s="896"/>
      <c r="FC12" s="896"/>
      <c r="FD12" s="896"/>
      <c r="FE12" s="896"/>
      <c r="FF12" s="896"/>
      <c r="FG12" s="896"/>
      <c r="FH12" s="896"/>
      <c r="FI12" s="896"/>
      <c r="FJ12" s="896"/>
      <c r="FK12" s="896"/>
      <c r="FL12" s="896"/>
      <c r="FM12" s="896"/>
      <c r="FN12" s="896"/>
      <c r="FO12" s="896"/>
      <c r="FP12" s="896"/>
      <c r="FQ12" s="896"/>
      <c r="FR12" s="896"/>
      <c r="FS12" s="896"/>
      <c r="FT12" s="896"/>
      <c r="FU12" s="896"/>
      <c r="FV12" s="896"/>
      <c r="FW12" s="896"/>
      <c r="FX12" s="896"/>
      <c r="FY12" s="896"/>
      <c r="FZ12" s="896"/>
      <c r="GA12" s="896"/>
      <c r="GB12" s="896"/>
      <c r="GC12" s="896"/>
      <c r="GD12" s="896"/>
      <c r="GE12" s="896"/>
      <c r="GF12" s="896"/>
      <c r="GG12" s="896"/>
      <c r="GH12" s="896"/>
      <c r="GI12" s="896"/>
      <c r="GJ12" s="896"/>
      <c r="GK12" s="896"/>
      <c r="GL12" s="896"/>
      <c r="GM12" s="896"/>
      <c r="GN12" s="896"/>
      <c r="GO12" s="896"/>
      <c r="GP12" s="896"/>
      <c r="GQ12" s="896"/>
    </row>
    <row r="13" spans="1:199" ht="18" customHeight="1" x14ac:dyDescent="0.25">
      <c r="A13" s="321" t="s">
        <v>342</v>
      </c>
      <c r="B13" s="584">
        <f>'Current System'!D8</f>
        <v>0</v>
      </c>
      <c r="C13" s="585"/>
      <c r="D13" s="584">
        <f>'Proposed System'!E13</f>
        <v>0</v>
      </c>
      <c r="E13" s="896"/>
      <c r="G13" s="317" t="s">
        <v>648</v>
      </c>
      <c r="J13" s="318">
        <f>IFERROR(ROUND(J12-(sensitivity!L35/'Current System'!B5),-1),0)</f>
        <v>0</v>
      </c>
      <c r="K13" s="318"/>
      <c r="L13" s="318">
        <f>IFERROR(ROUND(L12-(sensitivity!P35/'Current System'!B5),-1),0)</f>
        <v>0</v>
      </c>
      <c r="S13" s="896"/>
      <c r="T13" s="896"/>
      <c r="U13" s="896"/>
      <c r="V13" s="896"/>
      <c r="W13" s="896"/>
      <c r="X13" s="896"/>
      <c r="Y13" s="896"/>
      <c r="Z13" s="896"/>
      <c r="AA13" s="896"/>
      <c r="AB13" s="896"/>
      <c r="AC13" s="896"/>
      <c r="AD13" s="896"/>
      <c r="AE13" s="896"/>
      <c r="AF13" s="896"/>
      <c r="AG13" s="896"/>
      <c r="AH13" s="896"/>
      <c r="AI13" s="896"/>
      <c r="AJ13" s="896"/>
      <c r="AK13" s="896"/>
      <c r="AL13" s="896"/>
      <c r="AM13" s="896"/>
      <c r="AN13" s="896"/>
      <c r="AO13" s="896"/>
      <c r="AP13" s="896"/>
      <c r="AQ13" s="896"/>
      <c r="AR13" s="896"/>
      <c r="AS13" s="896"/>
      <c r="AT13" s="896"/>
      <c r="AU13" s="896"/>
      <c r="AV13" s="896"/>
      <c r="AW13" s="896"/>
      <c r="AX13" s="896"/>
      <c r="AY13" s="896"/>
      <c r="AZ13" s="896"/>
      <c r="BA13" s="896"/>
      <c r="BB13" s="896"/>
      <c r="BC13" s="896"/>
      <c r="BD13" s="896"/>
      <c r="BE13" s="896"/>
      <c r="BF13" s="896"/>
      <c r="BG13" s="896"/>
      <c r="BH13" s="896"/>
      <c r="BI13" s="896"/>
      <c r="BJ13" s="896"/>
      <c r="BK13" s="896"/>
      <c r="BL13" s="896"/>
      <c r="BM13" s="896"/>
      <c r="BN13" s="896"/>
      <c r="BO13" s="896"/>
      <c r="BP13" s="896"/>
      <c r="BQ13" s="896"/>
      <c r="BR13" s="896"/>
      <c r="BS13" s="896"/>
      <c r="BT13" s="896"/>
      <c r="BU13" s="896"/>
      <c r="BV13" s="896"/>
      <c r="BW13" s="896"/>
      <c r="BX13" s="896"/>
      <c r="BY13" s="896"/>
      <c r="BZ13" s="896"/>
      <c r="CA13" s="896"/>
      <c r="CB13" s="896"/>
      <c r="CC13" s="896"/>
      <c r="CD13" s="896"/>
      <c r="CE13" s="896"/>
      <c r="CF13" s="896"/>
      <c r="CG13" s="896"/>
      <c r="CH13" s="896"/>
      <c r="CI13" s="896"/>
      <c r="CJ13" s="896"/>
      <c r="CK13" s="896"/>
      <c r="CL13" s="896"/>
      <c r="CM13" s="896"/>
      <c r="CN13" s="896"/>
      <c r="CO13" s="896"/>
      <c r="CP13" s="896"/>
      <c r="CQ13" s="896"/>
      <c r="CR13" s="896"/>
      <c r="CS13" s="896"/>
      <c r="CT13" s="896"/>
      <c r="CU13" s="896"/>
      <c r="CV13" s="896"/>
      <c r="CW13" s="896"/>
      <c r="CX13" s="896"/>
      <c r="CY13" s="896"/>
      <c r="CZ13" s="896"/>
      <c r="DA13" s="896"/>
      <c r="DB13" s="896"/>
      <c r="DC13" s="896"/>
      <c r="DD13" s="896"/>
      <c r="DE13" s="896"/>
      <c r="DF13" s="896"/>
      <c r="DG13" s="896"/>
      <c r="DH13" s="896"/>
      <c r="DI13" s="896"/>
      <c r="DJ13" s="896"/>
      <c r="DK13" s="896"/>
      <c r="DL13" s="896"/>
      <c r="DM13" s="896"/>
      <c r="DN13" s="896"/>
      <c r="DO13" s="896"/>
      <c r="DP13" s="896"/>
      <c r="DQ13" s="896"/>
      <c r="DR13" s="896"/>
      <c r="DS13" s="896"/>
      <c r="DT13" s="896"/>
      <c r="DU13" s="896"/>
      <c r="DV13" s="896"/>
      <c r="DW13" s="896"/>
      <c r="DX13" s="896"/>
      <c r="DY13" s="896"/>
      <c r="DZ13" s="896"/>
      <c r="EA13" s="896"/>
      <c r="EB13" s="896"/>
      <c r="EC13" s="896"/>
      <c r="ED13" s="896"/>
      <c r="EE13" s="896"/>
      <c r="EF13" s="896"/>
      <c r="EG13" s="896"/>
      <c r="EH13" s="896"/>
      <c r="EI13" s="896"/>
      <c r="EJ13" s="896"/>
      <c r="EK13" s="896"/>
      <c r="EL13" s="896"/>
      <c r="EM13" s="896"/>
      <c r="EN13" s="896"/>
      <c r="EO13" s="896"/>
      <c r="EP13" s="896"/>
      <c r="EQ13" s="896"/>
      <c r="ER13" s="896"/>
      <c r="ES13" s="896"/>
      <c r="ET13" s="896"/>
      <c r="EU13" s="896"/>
      <c r="EV13" s="896"/>
      <c r="EW13" s="896"/>
      <c r="EX13" s="896"/>
      <c r="EY13" s="896"/>
      <c r="EZ13" s="896"/>
      <c r="FA13" s="896"/>
      <c r="FB13" s="896"/>
      <c r="FC13" s="896"/>
      <c r="FD13" s="896"/>
      <c r="FE13" s="896"/>
      <c r="FF13" s="896"/>
      <c r="FG13" s="896"/>
      <c r="FH13" s="896"/>
      <c r="FI13" s="896"/>
      <c r="FJ13" s="896"/>
      <c r="FK13" s="896"/>
      <c r="FL13" s="896"/>
      <c r="FM13" s="896"/>
      <c r="FN13" s="896"/>
      <c r="FO13" s="896"/>
      <c r="FP13" s="896"/>
      <c r="FQ13" s="896"/>
      <c r="FR13" s="896"/>
      <c r="FS13" s="896"/>
      <c r="FT13" s="896"/>
      <c r="FU13" s="896"/>
      <c r="FV13" s="896"/>
      <c r="FW13" s="896"/>
      <c r="FX13" s="896"/>
      <c r="FY13" s="896"/>
      <c r="FZ13" s="896"/>
      <c r="GA13" s="896"/>
      <c r="GB13" s="896"/>
      <c r="GC13" s="896"/>
      <c r="GD13" s="896"/>
      <c r="GE13" s="896"/>
      <c r="GF13" s="896"/>
      <c r="GG13" s="896"/>
      <c r="GH13" s="896"/>
      <c r="GI13" s="896"/>
      <c r="GJ13" s="896"/>
      <c r="GK13" s="896"/>
      <c r="GL13" s="896"/>
      <c r="GM13" s="896"/>
      <c r="GN13" s="896"/>
      <c r="GO13" s="896"/>
      <c r="GP13" s="896"/>
      <c r="GQ13" s="896"/>
    </row>
    <row r="14" spans="1:199" ht="18" customHeight="1" x14ac:dyDescent="0.3">
      <c r="A14" s="321" t="s">
        <v>343</v>
      </c>
      <c r="B14" s="328">
        <f>'Current System'!D9</f>
        <v>0</v>
      </c>
      <c r="C14" s="304"/>
      <c r="D14" s="328">
        <f>'Proposed System'!E14</f>
        <v>0</v>
      </c>
      <c r="E14" s="896"/>
      <c r="G14" s="325" t="s">
        <v>799</v>
      </c>
      <c r="M14" s="315"/>
      <c r="N14" s="315"/>
      <c r="O14" s="315"/>
      <c r="P14" s="315"/>
      <c r="Q14" s="315"/>
      <c r="S14" s="896"/>
      <c r="T14" s="896"/>
      <c r="U14" s="896"/>
      <c r="V14" s="896"/>
      <c r="W14" s="896"/>
      <c r="X14" s="896"/>
      <c r="Y14" s="896"/>
      <c r="Z14" s="896"/>
      <c r="AA14" s="896"/>
      <c r="AB14" s="896"/>
      <c r="AC14" s="896"/>
      <c r="AD14" s="896"/>
      <c r="AE14" s="896"/>
      <c r="AF14" s="896"/>
      <c r="AG14" s="896"/>
      <c r="AH14" s="896"/>
      <c r="AI14" s="896"/>
      <c r="AJ14" s="896"/>
      <c r="AK14" s="896"/>
      <c r="AL14" s="896"/>
      <c r="AM14" s="896"/>
      <c r="AN14" s="896"/>
      <c r="AO14" s="896"/>
      <c r="AP14" s="896"/>
      <c r="AQ14" s="896"/>
      <c r="AR14" s="896"/>
      <c r="AS14" s="896"/>
      <c r="AT14" s="896"/>
      <c r="AU14" s="896"/>
      <c r="AV14" s="896"/>
      <c r="AW14" s="896"/>
      <c r="AX14" s="896"/>
      <c r="AY14" s="896"/>
      <c r="AZ14" s="896"/>
      <c r="BA14" s="896"/>
      <c r="BB14" s="896"/>
      <c r="BC14" s="896"/>
      <c r="BD14" s="896"/>
      <c r="BE14" s="896"/>
      <c r="BF14" s="896"/>
      <c r="BG14" s="896"/>
      <c r="BH14" s="896"/>
      <c r="BI14" s="896"/>
      <c r="BJ14" s="896"/>
      <c r="BK14" s="896"/>
      <c r="BL14" s="896"/>
      <c r="BM14" s="896"/>
      <c r="BN14" s="896"/>
      <c r="BO14" s="896"/>
      <c r="BP14" s="896"/>
      <c r="BQ14" s="896"/>
      <c r="BR14" s="896"/>
      <c r="BS14" s="896"/>
      <c r="BT14" s="896"/>
      <c r="BU14" s="896"/>
      <c r="BV14" s="896"/>
      <c r="BW14" s="896"/>
      <c r="BX14" s="896"/>
      <c r="BY14" s="896"/>
      <c r="BZ14" s="896"/>
      <c r="CA14" s="896"/>
      <c r="CB14" s="896"/>
      <c r="CC14" s="896"/>
      <c r="CD14" s="896"/>
      <c r="CE14" s="896"/>
      <c r="CF14" s="896"/>
      <c r="CG14" s="896"/>
      <c r="CH14" s="896"/>
      <c r="CI14" s="896"/>
      <c r="CJ14" s="896"/>
      <c r="CK14" s="896"/>
      <c r="CL14" s="896"/>
      <c r="CM14" s="896"/>
      <c r="CN14" s="896"/>
      <c r="CO14" s="896"/>
      <c r="CP14" s="896"/>
      <c r="CQ14" s="896"/>
      <c r="CR14" s="896"/>
      <c r="CS14" s="896"/>
      <c r="CT14" s="896"/>
      <c r="CU14" s="896"/>
      <c r="CV14" s="896"/>
      <c r="CW14" s="896"/>
      <c r="CX14" s="896"/>
      <c r="CY14" s="896"/>
      <c r="CZ14" s="896"/>
      <c r="DA14" s="896"/>
      <c r="DB14" s="896"/>
      <c r="DC14" s="896"/>
      <c r="DD14" s="896"/>
      <c r="DE14" s="896"/>
      <c r="DF14" s="896"/>
      <c r="DG14" s="896"/>
      <c r="DH14" s="896"/>
      <c r="DI14" s="896"/>
      <c r="DJ14" s="896"/>
      <c r="DK14" s="896"/>
      <c r="DL14" s="896"/>
      <c r="DM14" s="896"/>
      <c r="DN14" s="896"/>
      <c r="DO14" s="896"/>
      <c r="DP14" s="896"/>
      <c r="DQ14" s="896"/>
      <c r="DR14" s="896"/>
      <c r="DS14" s="896"/>
      <c r="DT14" s="896"/>
      <c r="DU14" s="896"/>
      <c r="DV14" s="896"/>
      <c r="DW14" s="896"/>
      <c r="DX14" s="896"/>
      <c r="DY14" s="896"/>
      <c r="DZ14" s="896"/>
      <c r="EA14" s="896"/>
      <c r="EB14" s="896"/>
      <c r="EC14" s="896"/>
      <c r="ED14" s="896"/>
      <c r="EE14" s="896"/>
      <c r="EF14" s="896"/>
      <c r="EG14" s="896"/>
      <c r="EH14" s="896"/>
      <c r="EI14" s="896"/>
      <c r="EJ14" s="896"/>
      <c r="EK14" s="896"/>
      <c r="EL14" s="896"/>
      <c r="EM14" s="896"/>
      <c r="EN14" s="896"/>
      <c r="EO14" s="896"/>
      <c r="EP14" s="896"/>
      <c r="EQ14" s="896"/>
      <c r="ER14" s="896"/>
      <c r="ES14" s="896"/>
      <c r="ET14" s="896"/>
      <c r="EU14" s="896"/>
      <c r="EV14" s="896"/>
      <c r="EW14" s="896"/>
      <c r="EX14" s="896"/>
      <c r="EY14" s="896"/>
      <c r="EZ14" s="896"/>
      <c r="FA14" s="896"/>
      <c r="FB14" s="896"/>
      <c r="FC14" s="896"/>
      <c r="FD14" s="896"/>
      <c r="FE14" s="896"/>
      <c r="FF14" s="896"/>
      <c r="FG14" s="896"/>
      <c r="FH14" s="896"/>
      <c r="FI14" s="896"/>
      <c r="FJ14" s="896"/>
      <c r="FK14" s="896"/>
      <c r="FL14" s="896"/>
      <c r="FM14" s="896"/>
      <c r="FN14" s="896"/>
      <c r="FO14" s="896"/>
      <c r="FP14" s="896"/>
      <c r="FQ14" s="896"/>
      <c r="FR14" s="896"/>
      <c r="FS14" s="896"/>
      <c r="FT14" s="896"/>
      <c r="FU14" s="896"/>
      <c r="FV14" s="896"/>
      <c r="FW14" s="896"/>
      <c r="FX14" s="896"/>
      <c r="FY14" s="896"/>
      <c r="FZ14" s="896"/>
      <c r="GA14" s="896"/>
      <c r="GB14" s="896"/>
      <c r="GC14" s="896"/>
      <c r="GD14" s="896"/>
      <c r="GE14" s="896"/>
      <c r="GF14" s="896"/>
      <c r="GG14" s="896"/>
      <c r="GH14" s="896"/>
      <c r="GI14" s="896"/>
      <c r="GJ14" s="896"/>
      <c r="GK14" s="896"/>
      <c r="GL14" s="896"/>
      <c r="GM14" s="896"/>
      <c r="GN14" s="896"/>
      <c r="GO14" s="896"/>
      <c r="GP14" s="896"/>
      <c r="GQ14" s="896"/>
    </row>
    <row r="15" spans="1:199" ht="18" customHeight="1" x14ac:dyDescent="0.25">
      <c r="A15" s="321" t="s">
        <v>631</v>
      </c>
      <c r="B15" s="322">
        <f>'Current System'!D10</f>
        <v>0</v>
      </c>
      <c r="C15" s="322"/>
      <c r="D15" s="322">
        <f>'Proposed System'!E15</f>
        <v>0</v>
      </c>
      <c r="E15" s="896"/>
      <c r="G15" s="317" t="s">
        <v>630</v>
      </c>
      <c r="J15" s="331">
        <f>J12-J9</f>
        <v>0</v>
      </c>
      <c r="L15" s="331">
        <f>L12-L9</f>
        <v>0</v>
      </c>
      <c r="M15" s="318"/>
      <c r="N15" s="318"/>
      <c r="O15" s="318"/>
      <c r="P15" s="318"/>
      <c r="Q15" s="318"/>
      <c r="R15" s="315"/>
      <c r="S15" s="896"/>
      <c r="T15" s="896"/>
      <c r="U15" s="896"/>
      <c r="V15" s="896"/>
      <c r="W15" s="896"/>
      <c r="X15" s="896"/>
      <c r="Y15" s="896"/>
      <c r="Z15" s="896"/>
      <c r="AA15" s="896"/>
      <c r="AB15" s="896"/>
      <c r="AC15" s="896"/>
      <c r="AD15" s="896"/>
      <c r="AE15" s="896"/>
      <c r="AF15" s="896"/>
      <c r="AG15" s="896"/>
      <c r="AH15" s="896"/>
      <c r="AI15" s="896"/>
      <c r="AJ15" s="896"/>
      <c r="AK15" s="896"/>
      <c r="AL15" s="896"/>
      <c r="AM15" s="896"/>
      <c r="AN15" s="896"/>
      <c r="AO15" s="896"/>
      <c r="AP15" s="896"/>
      <c r="AQ15" s="896"/>
      <c r="AR15" s="896"/>
      <c r="AS15" s="896"/>
      <c r="AT15" s="896"/>
      <c r="AU15" s="896"/>
      <c r="AV15" s="896"/>
      <c r="AW15" s="896"/>
      <c r="AX15" s="896"/>
      <c r="AY15" s="896"/>
      <c r="AZ15" s="896"/>
      <c r="BA15" s="896"/>
      <c r="BB15" s="896"/>
      <c r="BC15" s="896"/>
      <c r="BD15" s="896"/>
      <c r="BE15" s="896"/>
      <c r="BF15" s="896"/>
      <c r="BG15" s="896"/>
      <c r="BH15" s="896"/>
      <c r="BI15" s="896"/>
      <c r="BJ15" s="896"/>
      <c r="BK15" s="896"/>
      <c r="BL15" s="896"/>
      <c r="BM15" s="896"/>
      <c r="BN15" s="896"/>
      <c r="BO15" s="896"/>
      <c r="BP15" s="896"/>
      <c r="BQ15" s="896"/>
      <c r="BR15" s="896"/>
      <c r="BS15" s="896"/>
      <c r="BT15" s="896"/>
      <c r="BU15" s="896"/>
      <c r="BV15" s="896"/>
      <c r="BW15" s="896"/>
      <c r="BX15" s="896"/>
      <c r="BY15" s="896"/>
      <c r="BZ15" s="896"/>
      <c r="CA15" s="896"/>
      <c r="CB15" s="896"/>
      <c r="CC15" s="896"/>
      <c r="CD15" s="896"/>
      <c r="CE15" s="896"/>
      <c r="CF15" s="896"/>
      <c r="CG15" s="896"/>
      <c r="CH15" s="896"/>
      <c r="CI15" s="896"/>
      <c r="CJ15" s="896"/>
      <c r="CK15" s="896"/>
      <c r="CL15" s="896"/>
      <c r="CM15" s="896"/>
      <c r="CN15" s="896"/>
      <c r="CO15" s="896"/>
      <c r="CP15" s="896"/>
      <c r="CQ15" s="896"/>
      <c r="CR15" s="896"/>
      <c r="CS15" s="896"/>
      <c r="CT15" s="896"/>
      <c r="CU15" s="896"/>
      <c r="CV15" s="896"/>
      <c r="CW15" s="896"/>
      <c r="CX15" s="896"/>
      <c r="CY15" s="896"/>
      <c r="CZ15" s="896"/>
      <c r="DA15" s="896"/>
      <c r="DB15" s="896"/>
      <c r="DC15" s="896"/>
      <c r="DD15" s="896"/>
      <c r="DE15" s="896"/>
      <c r="DF15" s="896"/>
      <c r="DG15" s="896"/>
      <c r="DH15" s="896"/>
      <c r="DI15" s="896"/>
      <c r="DJ15" s="896"/>
      <c r="DK15" s="896"/>
      <c r="DL15" s="896"/>
      <c r="DM15" s="896"/>
      <c r="DN15" s="896"/>
      <c r="DO15" s="896"/>
      <c r="DP15" s="896"/>
      <c r="DQ15" s="896"/>
      <c r="DR15" s="896"/>
      <c r="DS15" s="896"/>
      <c r="DT15" s="896"/>
      <c r="DU15" s="896"/>
      <c r="DV15" s="896"/>
      <c r="DW15" s="896"/>
      <c r="DX15" s="896"/>
      <c r="DY15" s="896"/>
      <c r="DZ15" s="896"/>
      <c r="EA15" s="896"/>
      <c r="EB15" s="896"/>
      <c r="EC15" s="896"/>
      <c r="ED15" s="896"/>
      <c r="EE15" s="896"/>
      <c r="EF15" s="896"/>
      <c r="EG15" s="896"/>
      <c r="EH15" s="896"/>
      <c r="EI15" s="896"/>
      <c r="EJ15" s="896"/>
      <c r="EK15" s="896"/>
      <c r="EL15" s="896"/>
      <c r="EM15" s="896"/>
      <c r="EN15" s="896"/>
      <c r="EO15" s="896"/>
      <c r="EP15" s="896"/>
      <c r="EQ15" s="896"/>
      <c r="ER15" s="896"/>
      <c r="ES15" s="896"/>
      <c r="ET15" s="896"/>
      <c r="EU15" s="896"/>
      <c r="EV15" s="896"/>
      <c r="EW15" s="896"/>
      <c r="EX15" s="896"/>
      <c r="EY15" s="896"/>
      <c r="EZ15" s="896"/>
      <c r="FA15" s="896"/>
      <c r="FB15" s="896"/>
      <c r="FC15" s="896"/>
      <c r="FD15" s="896"/>
      <c r="FE15" s="896"/>
      <c r="FF15" s="896"/>
      <c r="FG15" s="896"/>
      <c r="FH15" s="896"/>
      <c r="FI15" s="896"/>
      <c r="FJ15" s="896"/>
      <c r="FK15" s="896"/>
      <c r="FL15" s="896"/>
      <c r="FM15" s="896"/>
      <c r="FN15" s="896"/>
      <c r="FO15" s="896"/>
      <c r="FP15" s="896"/>
      <c r="FQ15" s="896"/>
      <c r="FR15" s="896"/>
      <c r="FS15" s="896"/>
      <c r="FT15" s="896"/>
      <c r="FU15" s="896"/>
      <c r="FV15" s="896"/>
      <c r="FW15" s="896"/>
      <c r="FX15" s="896"/>
      <c r="FY15" s="896"/>
      <c r="FZ15" s="896"/>
      <c r="GA15" s="896"/>
      <c r="GB15" s="896"/>
      <c r="GC15" s="896"/>
      <c r="GD15" s="896"/>
      <c r="GE15" s="896"/>
      <c r="GF15" s="896"/>
      <c r="GG15" s="896"/>
      <c r="GH15" s="896"/>
      <c r="GI15" s="896"/>
      <c r="GJ15" s="896"/>
      <c r="GK15" s="896"/>
      <c r="GL15" s="896"/>
      <c r="GM15" s="896"/>
      <c r="GN15" s="896"/>
      <c r="GO15" s="896"/>
      <c r="GP15" s="896"/>
      <c r="GQ15" s="896"/>
    </row>
    <row r="16" spans="1:199" ht="18" customHeight="1" x14ac:dyDescent="0.25">
      <c r="A16" s="317" t="s">
        <v>650</v>
      </c>
      <c r="B16" s="328">
        <f>'Current System'!C63</f>
        <v>0</v>
      </c>
      <c r="C16" s="330"/>
      <c r="D16" s="328">
        <f>'Proposed System'!C67</f>
        <v>0</v>
      </c>
      <c r="E16" s="331"/>
      <c r="F16" s="896"/>
      <c r="G16" s="317" t="s">
        <v>648</v>
      </c>
      <c r="J16" s="331">
        <f>J13-J10</f>
        <v>0</v>
      </c>
      <c r="L16" s="331">
        <f>L13-L10</f>
        <v>0</v>
      </c>
      <c r="M16" s="318"/>
      <c r="N16" s="318"/>
      <c r="O16" s="318"/>
      <c r="P16" s="318"/>
      <c r="Q16" s="318"/>
      <c r="R16" s="318"/>
    </row>
    <row r="17" spans="1:199" ht="18" customHeight="1" x14ac:dyDescent="0.25">
      <c r="A17" s="372" t="s">
        <v>243</v>
      </c>
      <c r="D17" s="909" t="s">
        <v>115</v>
      </c>
      <c r="E17" s="331"/>
      <c r="R17" s="318"/>
    </row>
    <row r="18" spans="1:199" ht="18" customHeight="1" thickBot="1" x14ac:dyDescent="0.35">
      <c r="B18" s="331"/>
      <c r="C18" s="331"/>
      <c r="D18" s="331"/>
      <c r="E18" s="331"/>
      <c r="G18" s="877" t="s">
        <v>644</v>
      </c>
      <c r="H18" s="852"/>
      <c r="I18" s="852"/>
      <c r="J18" s="879" t="s">
        <v>386</v>
      </c>
      <c r="K18" s="879"/>
      <c r="L18" s="879" t="s">
        <v>445</v>
      </c>
      <c r="M18" s="852"/>
      <c r="N18" s="852"/>
      <c r="O18" s="878"/>
      <c r="P18" s="878"/>
      <c r="Q18" s="878"/>
      <c r="R18" s="852"/>
      <c r="V18" s="300"/>
      <c r="W18" s="300"/>
      <c r="X18" s="300"/>
      <c r="Y18" s="300"/>
      <c r="Z18" s="300"/>
      <c r="AA18" s="300"/>
      <c r="AB18" s="300"/>
      <c r="AC18" s="300"/>
      <c r="AD18" s="300"/>
      <c r="AE18" s="300"/>
      <c r="AF18" s="300"/>
      <c r="AG18" s="300"/>
      <c r="AH18" s="300"/>
      <c r="AI18" s="300"/>
      <c r="AJ18" s="300"/>
      <c r="AK18" s="300"/>
      <c r="AL18" s="300"/>
      <c r="AM18" s="300"/>
      <c r="AN18" s="300"/>
      <c r="AO18" s="300"/>
      <c r="AP18" s="300"/>
      <c r="AQ18" s="300"/>
      <c r="AR18" s="300"/>
      <c r="AS18" s="300"/>
      <c r="AT18" s="300"/>
      <c r="AU18" s="300"/>
      <c r="AV18" s="300"/>
      <c r="AW18" s="300"/>
      <c r="AX18" s="300"/>
      <c r="AY18" s="300"/>
      <c r="AZ18" s="300"/>
      <c r="BA18" s="300"/>
      <c r="BB18" s="300"/>
      <c r="BC18" s="300"/>
      <c r="BD18" s="300"/>
      <c r="BE18" s="300"/>
      <c r="BF18" s="300"/>
      <c r="BG18" s="300"/>
      <c r="BH18" s="300"/>
      <c r="BI18" s="300"/>
      <c r="BJ18" s="300"/>
      <c r="BK18" s="300"/>
      <c r="BL18" s="300"/>
      <c r="BM18" s="300"/>
      <c r="BN18" s="300"/>
      <c r="BO18" s="300"/>
      <c r="BP18" s="300"/>
      <c r="BQ18" s="300"/>
      <c r="BR18" s="300"/>
      <c r="BS18" s="300"/>
      <c r="BT18" s="300"/>
      <c r="BU18" s="300"/>
      <c r="BV18" s="300"/>
      <c r="BW18" s="300"/>
      <c r="BX18" s="300"/>
      <c r="BY18" s="300"/>
      <c r="BZ18" s="300"/>
      <c r="CA18" s="300"/>
      <c r="CB18" s="300"/>
      <c r="CC18" s="300"/>
      <c r="CD18" s="300"/>
      <c r="CE18" s="300"/>
      <c r="CF18" s="300"/>
      <c r="CG18" s="300"/>
      <c r="CH18" s="300"/>
      <c r="CI18" s="300"/>
      <c r="CJ18" s="300"/>
      <c r="CK18" s="300"/>
      <c r="CL18" s="300"/>
      <c r="CM18" s="300"/>
      <c r="CN18" s="300"/>
      <c r="CO18" s="300"/>
      <c r="CP18" s="300"/>
      <c r="CQ18" s="300"/>
      <c r="CR18" s="300"/>
      <c r="CS18" s="300"/>
      <c r="CT18" s="300"/>
      <c r="CU18" s="300"/>
      <c r="CV18" s="300"/>
      <c r="CW18" s="300"/>
      <c r="CX18" s="300"/>
      <c r="CY18" s="300"/>
      <c r="CZ18" s="300"/>
      <c r="DA18" s="300"/>
      <c r="DB18" s="300"/>
      <c r="DC18" s="300"/>
      <c r="DD18" s="300"/>
      <c r="DE18" s="300"/>
      <c r="DF18" s="300"/>
      <c r="DG18" s="300"/>
      <c r="DH18" s="300"/>
      <c r="DI18" s="300"/>
      <c r="DJ18" s="300"/>
      <c r="DK18" s="300"/>
      <c r="DL18" s="300"/>
      <c r="DM18" s="300"/>
      <c r="DN18" s="300"/>
      <c r="DO18" s="300"/>
      <c r="DP18" s="300"/>
      <c r="DQ18" s="300"/>
      <c r="DR18" s="300"/>
      <c r="DS18" s="300"/>
      <c r="DT18" s="300"/>
      <c r="DU18" s="300"/>
      <c r="DV18" s="300"/>
      <c r="DW18" s="300"/>
      <c r="DX18" s="300"/>
      <c r="DY18" s="300"/>
      <c r="DZ18" s="300"/>
      <c r="EA18" s="300"/>
      <c r="EB18" s="300"/>
      <c r="EC18" s="300"/>
      <c r="ED18" s="300"/>
      <c r="EE18" s="300"/>
      <c r="EF18" s="300"/>
      <c r="EG18" s="300"/>
      <c r="EH18" s="300"/>
      <c r="EI18" s="300"/>
      <c r="EJ18" s="300"/>
      <c r="EK18" s="300"/>
      <c r="EL18" s="300"/>
      <c r="EM18" s="300"/>
      <c r="EN18" s="300"/>
      <c r="EO18" s="300"/>
      <c r="EP18" s="300"/>
      <c r="EQ18" s="300"/>
      <c r="ER18" s="300"/>
      <c r="ES18" s="300"/>
      <c r="ET18" s="300"/>
      <c r="EU18" s="300"/>
      <c r="EV18" s="300"/>
      <c r="EW18" s="300"/>
      <c r="EX18" s="300"/>
      <c r="EY18" s="300"/>
      <c r="EZ18" s="300"/>
      <c r="FA18" s="300"/>
      <c r="FB18" s="300"/>
      <c r="FC18" s="300"/>
      <c r="FD18" s="300"/>
      <c r="FE18" s="300"/>
      <c r="FF18" s="300"/>
      <c r="FG18" s="300"/>
      <c r="FH18" s="300"/>
      <c r="FI18" s="300"/>
      <c r="FJ18" s="300"/>
      <c r="FK18" s="300"/>
      <c r="FL18" s="300"/>
      <c r="FM18" s="300"/>
      <c r="FN18" s="300"/>
      <c r="FO18" s="300"/>
      <c r="FP18" s="300"/>
      <c r="FQ18" s="300"/>
      <c r="FR18" s="300"/>
      <c r="FS18" s="300"/>
      <c r="FT18" s="300"/>
      <c r="FU18" s="300"/>
      <c r="FV18" s="300"/>
      <c r="FW18" s="300"/>
      <c r="FX18" s="300"/>
      <c r="FY18" s="300"/>
      <c r="FZ18" s="300"/>
      <c r="GA18" s="300"/>
      <c r="GB18" s="300"/>
      <c r="GC18" s="300"/>
      <c r="GD18" s="300"/>
      <c r="GE18" s="300"/>
      <c r="GF18" s="300"/>
      <c r="GG18" s="300"/>
      <c r="GH18" s="300"/>
      <c r="GI18" s="300"/>
      <c r="GJ18" s="300"/>
      <c r="GK18" s="300"/>
      <c r="GL18" s="300"/>
      <c r="GM18" s="300"/>
      <c r="GN18" s="300"/>
      <c r="GO18" s="300"/>
      <c r="GP18" s="300"/>
      <c r="GQ18" s="300"/>
    </row>
    <row r="19" spans="1:199" ht="18" customHeight="1" thickTop="1" thickBot="1" x14ac:dyDescent="0.3">
      <c r="A19" s="876" t="s">
        <v>283</v>
      </c>
      <c r="B19" s="879" t="s">
        <v>386</v>
      </c>
      <c r="C19" s="879"/>
      <c r="D19" s="879" t="s">
        <v>445</v>
      </c>
      <c r="E19" s="882"/>
      <c r="G19" s="317" t="s">
        <v>334</v>
      </c>
      <c r="H19" s="848" t="s">
        <v>800</v>
      </c>
      <c r="J19" s="339">
        <f>IFERROR(ROUND('Base Calcs'!B142,-2),0)</f>
        <v>0</v>
      </c>
      <c r="K19" s="339"/>
      <c r="L19" s="316">
        <f>IFERROR(ROUND('Your Value Calcs'!B135,-2),0)</f>
        <v>0</v>
      </c>
      <c r="M19" s="316"/>
      <c r="N19" s="316" t="str">
        <f>IF(L19&lt;0,IF(J19&lt;0,"This is the opportunity cost of investing in this structure","Your estimates show less benefit than expected - Check assumptions carefully"),IF(J19&gt;0,"A positive NPV indicates the project should proceed","Your estimates provide a greater benefit than expected - Check assumptions carefully"))</f>
        <v>Your estimates provide a greater benefit than expected - Check assumptions carefully</v>
      </c>
      <c r="O19" s="318"/>
      <c r="P19" s="318"/>
      <c r="Q19" s="318"/>
      <c r="R19" s="326"/>
      <c r="S19" s="337"/>
      <c r="T19" s="337"/>
      <c r="U19" s="337"/>
      <c r="X19" s="337"/>
      <c r="Y19" s="337"/>
      <c r="Z19" s="337"/>
      <c r="AA19" s="337"/>
      <c r="AB19" s="337"/>
      <c r="AC19" s="337"/>
      <c r="AD19" s="337"/>
      <c r="AE19" s="337"/>
      <c r="AF19" s="337"/>
      <c r="AG19" s="337"/>
      <c r="AH19" s="337"/>
      <c r="AI19" s="337"/>
      <c r="AJ19" s="337"/>
      <c r="AK19" s="337"/>
      <c r="AL19" s="337"/>
      <c r="AM19" s="337"/>
      <c r="AN19" s="337"/>
      <c r="AO19" s="337"/>
      <c r="AP19" s="337"/>
      <c r="AQ19" s="337"/>
      <c r="AR19" s="337"/>
      <c r="AS19" s="337"/>
      <c r="AT19" s="337"/>
      <c r="AU19" s="337"/>
      <c r="AV19" s="337"/>
      <c r="AW19" s="337"/>
      <c r="AX19" s="337"/>
      <c r="AY19" s="337"/>
      <c r="AZ19" s="337"/>
      <c r="BA19" s="337"/>
      <c r="BB19" s="337"/>
      <c r="BC19" s="337"/>
      <c r="BD19" s="337"/>
      <c r="BE19" s="337"/>
      <c r="BF19" s="337"/>
      <c r="BG19" s="337"/>
      <c r="BH19" s="337"/>
      <c r="BI19" s="337"/>
      <c r="BJ19" s="337"/>
      <c r="BK19" s="337"/>
      <c r="BL19" s="337"/>
      <c r="BM19" s="337"/>
      <c r="BN19" s="337"/>
      <c r="BO19" s="337"/>
      <c r="BP19" s="337"/>
      <c r="BQ19" s="337"/>
      <c r="BR19" s="337"/>
      <c r="BS19" s="337"/>
      <c r="BT19" s="337"/>
      <c r="BU19" s="337"/>
      <c r="BV19" s="337"/>
      <c r="BW19" s="337"/>
      <c r="BX19" s="337"/>
      <c r="BY19" s="337"/>
      <c r="BZ19" s="337"/>
      <c r="CA19" s="337"/>
      <c r="CB19" s="337"/>
      <c r="CC19" s="337"/>
      <c r="CD19" s="337"/>
      <c r="CE19" s="337"/>
      <c r="CF19" s="337"/>
      <c r="CG19" s="337"/>
      <c r="CH19" s="337"/>
      <c r="CI19" s="337"/>
      <c r="CJ19" s="337"/>
      <c r="CK19" s="337"/>
      <c r="CL19" s="337"/>
      <c r="CM19" s="337"/>
      <c r="CN19" s="337"/>
      <c r="CO19" s="337"/>
      <c r="CP19" s="337"/>
      <c r="CQ19" s="337"/>
      <c r="CR19" s="337"/>
      <c r="CS19" s="337"/>
      <c r="CT19" s="337"/>
      <c r="CU19" s="337"/>
      <c r="CV19" s="337"/>
      <c r="CW19" s="337"/>
      <c r="CX19" s="337"/>
      <c r="CY19" s="337"/>
      <c r="CZ19" s="337"/>
      <c r="DA19" s="337"/>
      <c r="DB19" s="337"/>
      <c r="DC19" s="337"/>
      <c r="DD19" s="337"/>
      <c r="DE19" s="337"/>
      <c r="DF19" s="337"/>
      <c r="DG19" s="337"/>
      <c r="DH19" s="337"/>
      <c r="DI19" s="337"/>
      <c r="DJ19" s="337"/>
      <c r="DK19" s="337"/>
      <c r="DL19" s="337"/>
      <c r="DM19" s="337"/>
      <c r="DN19" s="337"/>
      <c r="DO19" s="337"/>
      <c r="DP19" s="337"/>
      <c r="DQ19" s="337"/>
      <c r="DR19" s="337"/>
      <c r="DS19" s="337"/>
      <c r="DT19" s="337"/>
      <c r="DU19" s="337"/>
      <c r="DV19" s="337"/>
      <c r="DW19" s="337"/>
      <c r="DX19" s="337"/>
      <c r="DY19" s="337"/>
      <c r="DZ19" s="337"/>
      <c r="EA19" s="337"/>
      <c r="EB19" s="337"/>
      <c r="EC19" s="337"/>
      <c r="ED19" s="337"/>
      <c r="EE19" s="337"/>
      <c r="EF19" s="337"/>
      <c r="EG19" s="337"/>
      <c r="EH19" s="337"/>
      <c r="EI19" s="337"/>
      <c r="EJ19" s="337"/>
      <c r="EK19" s="337"/>
      <c r="EL19" s="337"/>
      <c r="EM19" s="337"/>
      <c r="EN19" s="337"/>
      <c r="EO19" s="337"/>
      <c r="EP19" s="337"/>
      <c r="EQ19" s="337"/>
      <c r="ER19" s="337"/>
      <c r="ES19" s="337"/>
      <c r="ET19" s="337"/>
      <c r="EU19" s="337"/>
      <c r="EV19" s="337"/>
      <c r="EW19" s="337"/>
      <c r="EX19" s="337"/>
      <c r="EY19" s="337"/>
      <c r="EZ19" s="337"/>
      <c r="FA19" s="337"/>
      <c r="FB19" s="337"/>
      <c r="FC19" s="337"/>
      <c r="FD19" s="337"/>
      <c r="FE19" s="337"/>
      <c r="FF19" s="337"/>
      <c r="FG19" s="337"/>
      <c r="FH19" s="337"/>
      <c r="FI19" s="337"/>
      <c r="FJ19" s="337"/>
      <c r="FK19" s="337"/>
      <c r="FL19" s="337"/>
      <c r="FM19" s="337"/>
      <c r="FN19" s="337"/>
      <c r="FO19" s="337"/>
      <c r="FP19" s="337"/>
      <c r="FQ19" s="337"/>
      <c r="FR19" s="337"/>
      <c r="FS19" s="337"/>
      <c r="FT19" s="337"/>
      <c r="FU19" s="337"/>
      <c r="FV19" s="337"/>
      <c r="FW19" s="337"/>
      <c r="FX19" s="337"/>
      <c r="FY19" s="337"/>
      <c r="FZ19" s="337"/>
      <c r="GA19" s="337"/>
      <c r="GB19" s="337"/>
      <c r="GC19" s="337"/>
      <c r="GD19" s="337"/>
      <c r="GE19" s="337"/>
      <c r="GF19" s="337"/>
      <c r="GG19" s="337"/>
      <c r="GH19" s="337"/>
      <c r="GI19" s="337"/>
      <c r="GJ19" s="337"/>
      <c r="GK19" s="337"/>
      <c r="GL19" s="337"/>
      <c r="GM19" s="337"/>
      <c r="GN19" s="337"/>
      <c r="GO19" s="337"/>
      <c r="GP19" s="337"/>
      <c r="GQ19" s="337"/>
    </row>
    <row r="20" spans="1:199" ht="18" customHeight="1" thickTop="1" thickBot="1" x14ac:dyDescent="0.3">
      <c r="A20" s="299" t="str">
        <f>'Base Calcs'!E34</f>
        <v>Select a Structure</v>
      </c>
      <c r="B20" s="331">
        <f>'Base Calcs'!C40</f>
        <v>0</v>
      </c>
      <c r="C20" s="331"/>
      <c r="D20" s="260">
        <f t="shared" ref="D20:D26" si="0">B20</f>
        <v>0</v>
      </c>
      <c r="G20" s="317" t="s">
        <v>141</v>
      </c>
      <c r="H20" s="848" t="s">
        <v>801</v>
      </c>
      <c r="J20" s="324">
        <f>IFERROR('Base Calcs'!B143,0)</f>
        <v>0</v>
      </c>
      <c r="K20" s="324"/>
      <c r="L20" s="319">
        <f>IFERROR('Your Value Calcs'!B136,0)</f>
        <v>0</v>
      </c>
      <c r="M20" s="319"/>
      <c r="N20" s="327" t="str">
        <f>IF(L20&lt;0,"Negative IRR due to operating profits decreasing.","IRR should exceed your cost of capital.")</f>
        <v>IRR should exceed your cost of capital.</v>
      </c>
      <c r="O20" s="318"/>
      <c r="P20" s="318"/>
      <c r="Q20" s="318"/>
      <c r="R20" s="318"/>
      <c r="S20" s="315"/>
      <c r="T20" s="315"/>
      <c r="U20" s="315"/>
      <c r="V20" s="337"/>
      <c r="W20" s="337"/>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315"/>
      <c r="CQ20" s="315"/>
      <c r="CR20" s="315"/>
      <c r="CS20" s="315"/>
      <c r="CT20" s="315"/>
      <c r="CU20" s="315"/>
      <c r="CV20" s="315"/>
      <c r="CW20" s="315"/>
      <c r="CX20" s="315"/>
      <c r="CY20" s="315"/>
      <c r="CZ20" s="315"/>
      <c r="DA20" s="315"/>
      <c r="DB20" s="315"/>
      <c r="DC20" s="315"/>
      <c r="DD20" s="315"/>
      <c r="DE20" s="315"/>
      <c r="DF20" s="315"/>
      <c r="DG20" s="315"/>
      <c r="DH20" s="315"/>
      <c r="DI20" s="315"/>
      <c r="DJ20" s="315"/>
      <c r="DK20" s="315"/>
      <c r="DL20" s="315"/>
      <c r="DM20" s="315"/>
      <c r="DN20" s="315"/>
      <c r="DO20" s="315"/>
      <c r="DP20" s="315"/>
      <c r="DQ20" s="315"/>
      <c r="DR20" s="315"/>
      <c r="DS20" s="315"/>
      <c r="DT20" s="315"/>
      <c r="DU20" s="315"/>
      <c r="DV20" s="315"/>
      <c r="DW20" s="315"/>
      <c r="DX20" s="315"/>
      <c r="DY20" s="315"/>
      <c r="DZ20" s="315"/>
      <c r="EA20" s="315"/>
      <c r="EB20" s="315"/>
      <c r="EC20" s="315"/>
      <c r="ED20" s="315"/>
      <c r="EE20" s="315"/>
      <c r="EF20" s="315"/>
      <c r="EG20" s="315"/>
      <c r="EH20" s="315"/>
      <c r="EI20" s="315"/>
      <c r="EJ20" s="315"/>
      <c r="EK20" s="315"/>
      <c r="EL20" s="315"/>
      <c r="EM20" s="315"/>
      <c r="EN20" s="315"/>
      <c r="EO20" s="315"/>
      <c r="EP20" s="315"/>
      <c r="EQ20" s="315"/>
      <c r="ER20" s="315"/>
      <c r="ES20" s="315"/>
      <c r="ET20" s="315"/>
      <c r="EU20" s="315"/>
      <c r="EV20" s="315"/>
      <c r="EW20" s="315"/>
      <c r="EX20" s="315"/>
      <c r="EY20" s="315"/>
      <c r="EZ20" s="315"/>
      <c r="FA20" s="315"/>
      <c r="FB20" s="315"/>
      <c r="FC20" s="315"/>
      <c r="FD20" s="315"/>
      <c r="FE20" s="315"/>
      <c r="FF20" s="315"/>
      <c r="FG20" s="315"/>
      <c r="FH20" s="315"/>
      <c r="FI20" s="315"/>
      <c r="FJ20" s="315"/>
      <c r="FK20" s="315"/>
      <c r="FL20" s="315"/>
      <c r="FM20" s="315"/>
      <c r="FN20" s="315"/>
      <c r="FO20" s="315"/>
      <c r="FP20" s="315"/>
      <c r="FQ20" s="315"/>
      <c r="FR20" s="315"/>
      <c r="FS20" s="315"/>
      <c r="FT20" s="315"/>
      <c r="FU20" s="315"/>
      <c r="FV20" s="315"/>
      <c r="FW20" s="315"/>
      <c r="FX20" s="315"/>
      <c r="FY20" s="315"/>
      <c r="FZ20" s="315"/>
      <c r="GA20" s="315"/>
      <c r="GB20" s="315"/>
      <c r="GC20" s="315"/>
      <c r="GD20" s="315"/>
      <c r="GE20" s="315"/>
      <c r="GF20" s="315"/>
      <c r="GG20" s="315"/>
      <c r="GH20" s="315"/>
      <c r="GI20" s="315"/>
      <c r="GJ20" s="315"/>
      <c r="GK20" s="315"/>
      <c r="GL20" s="315"/>
      <c r="GM20" s="315"/>
      <c r="GN20" s="315"/>
      <c r="GO20" s="315"/>
      <c r="GP20" s="315"/>
      <c r="GQ20" s="315"/>
    </row>
    <row r="21" spans="1:199" ht="18" customHeight="1" thickTop="1" thickBot="1" x14ac:dyDescent="0.3">
      <c r="A21" s="299" t="s">
        <v>348</v>
      </c>
      <c r="B21" s="331">
        <f>'Base Calcs'!C41</f>
        <v>0</v>
      </c>
      <c r="C21" s="331"/>
      <c r="D21" s="260">
        <f t="shared" si="0"/>
        <v>0</v>
      </c>
      <c r="G21" s="317" t="s">
        <v>615</v>
      </c>
      <c r="H21" s="848" t="s">
        <v>802</v>
      </c>
      <c r="J21" s="324">
        <f>IFERROR((J12-J9)/('Base Calcs'!$C$50/'Current System'!B5),0)</f>
        <v>0</v>
      </c>
      <c r="K21" s="324"/>
      <c r="L21" s="324">
        <f>IFERROR((L12-L9)/('Your Value Calcs'!$E$40/'Current System'!B5),)</f>
        <v>0</v>
      </c>
      <c r="M21" s="324"/>
      <c r="N21" s="327" t="str">
        <f>IF(L21&lt;0,"Negative ROI due to operating profits decreasing.","")</f>
        <v/>
      </c>
      <c r="R21" s="318"/>
      <c r="S21" s="332"/>
      <c r="T21" s="332"/>
      <c r="U21" s="332"/>
      <c r="V21" s="315"/>
      <c r="W21" s="315"/>
      <c r="X21" s="332"/>
      <c r="Y21" s="332"/>
      <c r="Z21" s="332"/>
      <c r="AA21" s="332"/>
      <c r="AB21" s="332"/>
      <c r="AC21" s="332"/>
      <c r="AD21" s="332"/>
      <c r="AE21" s="332"/>
      <c r="AF21" s="332"/>
      <c r="AG21" s="332"/>
      <c r="AH21" s="332"/>
      <c r="AI21" s="332"/>
      <c r="AJ21" s="332"/>
      <c r="AK21" s="332"/>
      <c r="AL21" s="332"/>
      <c r="AM21" s="332"/>
      <c r="AN21" s="332"/>
      <c r="AO21" s="332"/>
      <c r="AP21" s="332"/>
      <c r="AQ21" s="332"/>
      <c r="AR21" s="332"/>
      <c r="AS21" s="332"/>
      <c r="AT21" s="332"/>
      <c r="AU21" s="332"/>
      <c r="AV21" s="332"/>
      <c r="AW21" s="332"/>
      <c r="AX21" s="332"/>
      <c r="AY21" s="332"/>
      <c r="AZ21" s="332"/>
      <c r="BA21" s="332"/>
      <c r="BB21" s="332"/>
      <c r="BC21" s="332"/>
      <c r="BD21" s="332"/>
      <c r="BE21" s="332"/>
      <c r="BF21" s="332"/>
      <c r="BG21" s="332"/>
      <c r="BH21" s="332"/>
      <c r="BI21" s="332"/>
      <c r="BJ21" s="332"/>
      <c r="BK21" s="332"/>
      <c r="BL21" s="332"/>
      <c r="BM21" s="332"/>
      <c r="BN21" s="332"/>
      <c r="BO21" s="332"/>
      <c r="BP21" s="332"/>
      <c r="BQ21" s="332"/>
      <c r="BR21" s="332"/>
      <c r="BS21" s="332"/>
      <c r="BT21" s="332"/>
      <c r="BU21" s="332"/>
      <c r="BV21" s="332"/>
      <c r="BW21" s="332"/>
      <c r="BX21" s="332"/>
      <c r="BY21" s="332"/>
      <c r="BZ21" s="332"/>
      <c r="CA21" s="332"/>
      <c r="CB21" s="332"/>
      <c r="CC21" s="332"/>
      <c r="CD21" s="332"/>
      <c r="CE21" s="332"/>
      <c r="CF21" s="332"/>
      <c r="CG21" s="332"/>
      <c r="CH21" s="332"/>
      <c r="CI21" s="332"/>
      <c r="CJ21" s="332"/>
      <c r="CK21" s="332"/>
      <c r="CL21" s="332"/>
      <c r="CM21" s="332"/>
      <c r="CN21" s="332"/>
      <c r="CO21" s="332"/>
      <c r="CP21" s="332"/>
      <c r="CQ21" s="332"/>
      <c r="CR21" s="332"/>
      <c r="CS21" s="332"/>
      <c r="CT21" s="332"/>
      <c r="CU21" s="332"/>
      <c r="CV21" s="332"/>
      <c r="CW21" s="332"/>
      <c r="CX21" s="332"/>
      <c r="CY21" s="332"/>
      <c r="CZ21" s="332"/>
      <c r="DA21" s="332"/>
      <c r="DB21" s="332"/>
      <c r="DC21" s="332"/>
      <c r="DD21" s="332"/>
      <c r="DE21" s="332"/>
      <c r="DF21" s="332"/>
      <c r="DG21" s="332"/>
      <c r="DH21" s="332"/>
      <c r="DI21" s="332"/>
      <c r="DJ21" s="332"/>
      <c r="DK21" s="332"/>
      <c r="DL21" s="332"/>
      <c r="DM21" s="332"/>
      <c r="DN21" s="332"/>
      <c r="DO21" s="332"/>
      <c r="DP21" s="332"/>
      <c r="DQ21" s="332"/>
      <c r="DR21" s="332"/>
      <c r="DS21" s="332"/>
      <c r="DT21" s="332"/>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c r="FQ21" s="332"/>
      <c r="FR21" s="332"/>
      <c r="FS21" s="332"/>
      <c r="FT21" s="332"/>
      <c r="FU21" s="332"/>
      <c r="FV21" s="332"/>
      <c r="FW21" s="332"/>
      <c r="FX21" s="332"/>
      <c r="FY21" s="332"/>
      <c r="FZ21" s="332"/>
      <c r="GA21" s="332"/>
      <c r="GB21" s="332"/>
      <c r="GC21" s="332"/>
      <c r="GD21" s="332"/>
      <c r="GE21" s="332"/>
      <c r="GF21" s="332"/>
      <c r="GG21" s="332"/>
      <c r="GH21" s="332"/>
      <c r="GI21" s="332"/>
      <c r="GJ21" s="332"/>
      <c r="GK21" s="332"/>
      <c r="GL21" s="332"/>
      <c r="GM21" s="332"/>
      <c r="GN21" s="332"/>
      <c r="GO21" s="332"/>
      <c r="GP21" s="332"/>
      <c r="GQ21" s="332"/>
    </row>
    <row r="22" spans="1:199" ht="18" customHeight="1" thickTop="1" thickBot="1" x14ac:dyDescent="0.3">
      <c r="A22" s="299" t="s">
        <v>441</v>
      </c>
      <c r="B22" s="331">
        <f>'Base Calcs'!C42</f>
        <v>10000</v>
      </c>
      <c r="C22" s="331"/>
      <c r="D22" s="260">
        <f t="shared" si="0"/>
        <v>10000</v>
      </c>
      <c r="G22" s="317" t="s">
        <v>602</v>
      </c>
      <c r="H22" s="848" t="s">
        <v>803</v>
      </c>
      <c r="J22" s="342">
        <f>IFERROR(('Base Calcs'!$C$50/'Current System'!B5)/J15,0)</f>
        <v>0</v>
      </c>
      <c r="K22" s="342"/>
      <c r="L22" s="327">
        <f>IFERROR(('Your Value Calcs'!$E$40/'Current System'!B5)/L15,0)</f>
        <v>0</v>
      </c>
      <c r="M22" s="327"/>
      <c r="N22" s="327" t="str">
        <f>IF(L22&lt;0,"Negative Payback due to operating profits decreasing.","Compare payback to useful life of asset.")</f>
        <v>Compare payback to useful life of asset.</v>
      </c>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c r="BA22" s="332"/>
      <c r="BB22" s="332"/>
      <c r="BC22" s="332"/>
      <c r="BD22" s="332"/>
      <c r="BE22" s="332"/>
      <c r="BF22" s="332"/>
      <c r="BG22" s="332"/>
      <c r="BH22" s="332"/>
      <c r="BI22" s="332"/>
      <c r="BJ22" s="332"/>
      <c r="BK22" s="332"/>
      <c r="BL22" s="332"/>
      <c r="BM22" s="332"/>
      <c r="BN22" s="332"/>
      <c r="BO22" s="332"/>
      <c r="BP22" s="332"/>
      <c r="BQ22" s="332"/>
      <c r="BR22" s="332"/>
      <c r="BS22" s="332"/>
      <c r="BT22" s="332"/>
      <c r="BU22" s="332"/>
      <c r="BV22" s="332"/>
      <c r="BW22" s="332"/>
      <c r="BX22" s="332"/>
      <c r="BY22" s="332"/>
      <c r="BZ22" s="332"/>
      <c r="CA22" s="332"/>
      <c r="CB22" s="332"/>
      <c r="CC22" s="332"/>
      <c r="CD22" s="332"/>
      <c r="CE22" s="332"/>
      <c r="CF22" s="332"/>
      <c r="CG22" s="332"/>
      <c r="CH22" s="332"/>
      <c r="CI22" s="332"/>
      <c r="CJ22" s="332"/>
      <c r="CK22" s="332"/>
      <c r="CL22" s="332"/>
      <c r="CM22" s="332"/>
      <c r="CN22" s="332"/>
      <c r="CO22" s="332"/>
      <c r="CP22" s="332"/>
      <c r="CQ22" s="332"/>
      <c r="CR22" s="332"/>
      <c r="CS22" s="332"/>
      <c r="CT22" s="332"/>
      <c r="CU22" s="332"/>
      <c r="CV22" s="332"/>
      <c r="CW22" s="332"/>
      <c r="CX22" s="332"/>
      <c r="CY22" s="332"/>
      <c r="CZ22" s="332"/>
      <c r="DA22" s="332"/>
      <c r="DB22" s="332"/>
      <c r="DC22" s="332"/>
      <c r="DD22" s="332"/>
      <c r="DE22" s="332"/>
      <c r="DF22" s="332"/>
      <c r="DG22" s="332"/>
      <c r="DH22" s="332"/>
      <c r="DI22" s="332"/>
      <c r="DJ22" s="332"/>
      <c r="DK22" s="332"/>
      <c r="DL22" s="332"/>
      <c r="DM22" s="332"/>
      <c r="DN22" s="332"/>
      <c r="DO22" s="332"/>
      <c r="DP22" s="332"/>
      <c r="DQ22" s="332"/>
      <c r="DR22" s="332"/>
      <c r="DS22" s="332"/>
      <c r="DT22" s="332"/>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c r="FQ22" s="332"/>
      <c r="FR22" s="332"/>
      <c r="FS22" s="332"/>
      <c r="FT22" s="332"/>
      <c r="FU22" s="332"/>
      <c r="FV22" s="332"/>
      <c r="FW22" s="332"/>
      <c r="FX22" s="332"/>
      <c r="FY22" s="332"/>
      <c r="FZ22" s="332"/>
      <c r="GA22" s="332"/>
      <c r="GB22" s="332"/>
      <c r="GC22" s="332"/>
      <c r="GD22" s="332"/>
      <c r="GE22" s="332"/>
      <c r="GF22" s="332"/>
      <c r="GG22" s="332"/>
      <c r="GH22" s="332"/>
      <c r="GI22" s="332"/>
      <c r="GJ22" s="332"/>
      <c r="GK22" s="332"/>
      <c r="GL22" s="332"/>
      <c r="GM22" s="332"/>
      <c r="GN22" s="332"/>
      <c r="GO22" s="332"/>
      <c r="GP22" s="332"/>
      <c r="GQ22" s="332"/>
    </row>
    <row r="23" spans="1:199" ht="18" customHeight="1" thickTop="1" thickBot="1" x14ac:dyDescent="0.3">
      <c r="A23" s="299" t="s">
        <v>108</v>
      </c>
      <c r="B23" s="331">
        <f>'Base Calcs'!C44</f>
        <v>0</v>
      </c>
      <c r="C23" s="331"/>
      <c r="D23" s="260">
        <f t="shared" si="0"/>
        <v>0</v>
      </c>
      <c r="S23" s="343"/>
      <c r="T23" s="343"/>
      <c r="U23" s="343"/>
      <c r="V23" s="332"/>
      <c r="W23" s="332"/>
      <c r="X23" s="343"/>
      <c r="Y23" s="343"/>
      <c r="Z23" s="343"/>
      <c r="AA23" s="343"/>
      <c r="AB23" s="343"/>
      <c r="AC23" s="343"/>
      <c r="AD23" s="343"/>
      <c r="AE23" s="343"/>
      <c r="AF23" s="343"/>
      <c r="AG23" s="343"/>
      <c r="AH23" s="343"/>
      <c r="AI23" s="343"/>
      <c r="AJ23" s="343"/>
      <c r="AK23" s="343"/>
      <c r="AL23" s="343"/>
      <c r="AM23" s="343"/>
      <c r="AN23" s="343"/>
      <c r="AO23" s="343"/>
      <c r="AP23" s="343"/>
      <c r="AQ23" s="343"/>
      <c r="AR23" s="343"/>
      <c r="AS23" s="343"/>
      <c r="AT23" s="343"/>
      <c r="AU23" s="343"/>
      <c r="AV23" s="343"/>
      <c r="AW23" s="343"/>
      <c r="AX23" s="343"/>
      <c r="AY23" s="343"/>
      <c r="AZ23" s="343"/>
      <c r="BA23" s="343"/>
      <c r="BB23" s="343"/>
      <c r="BC23" s="343"/>
      <c r="BD23" s="343"/>
      <c r="BE23" s="343"/>
      <c r="BF23" s="343"/>
      <c r="BG23" s="343"/>
      <c r="BH23" s="343"/>
      <c r="BI23" s="343"/>
      <c r="BJ23" s="343"/>
      <c r="BK23" s="343"/>
      <c r="BL23" s="343"/>
      <c r="BM23" s="343"/>
      <c r="BN23" s="343"/>
      <c r="BO23" s="343"/>
      <c r="BP23" s="343"/>
      <c r="BQ23" s="343"/>
      <c r="BR23" s="343"/>
      <c r="BS23" s="343"/>
      <c r="BT23" s="343"/>
      <c r="BU23" s="343"/>
      <c r="BV23" s="343"/>
      <c r="BW23" s="343"/>
      <c r="BX23" s="343"/>
      <c r="BZ23" s="343"/>
      <c r="CA23" s="343"/>
      <c r="CB23" s="343"/>
      <c r="CC23" s="343"/>
      <c r="CD23" s="343"/>
      <c r="CE23" s="343"/>
      <c r="CF23" s="343"/>
      <c r="CG23" s="343"/>
      <c r="CH23" s="343"/>
      <c r="CI23" s="343"/>
      <c r="CJ23" s="343"/>
      <c r="CK23" s="343"/>
      <c r="CL23" s="343"/>
      <c r="CM23" s="343"/>
      <c r="CN23" s="343"/>
      <c r="CO23" s="343"/>
      <c r="CQ23" s="343"/>
      <c r="CR23" s="343"/>
      <c r="CS23" s="343"/>
      <c r="CT23" s="343"/>
      <c r="CU23" s="343"/>
      <c r="CV23" s="343"/>
      <c r="CW23" s="343"/>
      <c r="CX23" s="343"/>
      <c r="CY23" s="343"/>
      <c r="CZ23" s="343"/>
      <c r="DA23" s="343"/>
      <c r="DB23" s="343"/>
      <c r="DC23" s="343"/>
      <c r="DD23" s="343"/>
      <c r="DE23" s="343"/>
      <c r="DF23" s="343"/>
      <c r="DG23" s="343"/>
      <c r="DH23" s="343"/>
      <c r="DI23" s="343"/>
      <c r="DJ23" s="343"/>
      <c r="DK23" s="343"/>
      <c r="DL23" s="343"/>
      <c r="DM23" s="343"/>
      <c r="DN23" s="343"/>
      <c r="DO23" s="343"/>
      <c r="DP23" s="343"/>
      <c r="DQ23" s="343"/>
      <c r="DR23" s="343"/>
      <c r="DS23" s="343"/>
      <c r="DT23" s="343"/>
      <c r="DU23" s="343"/>
      <c r="DV23" s="343"/>
      <c r="DW23" s="343"/>
      <c r="DX23" s="343"/>
      <c r="DY23" s="343"/>
      <c r="DZ23" s="343"/>
      <c r="EA23" s="343"/>
      <c r="EB23" s="343"/>
      <c r="EC23" s="343"/>
      <c r="ED23" s="343"/>
      <c r="EE23" s="343"/>
      <c r="EF23" s="343"/>
      <c r="EG23" s="343"/>
      <c r="EH23" s="343"/>
      <c r="EI23" s="343"/>
      <c r="EJ23" s="343"/>
      <c r="EK23" s="343"/>
      <c r="EL23" s="343"/>
      <c r="EM23" s="343"/>
      <c r="EN23" s="343"/>
      <c r="EO23" s="343"/>
      <c r="EP23" s="343"/>
      <c r="EQ23" s="343"/>
      <c r="ER23" s="343"/>
      <c r="ES23" s="343"/>
      <c r="ET23" s="343"/>
      <c r="EU23" s="343"/>
      <c r="EV23" s="343"/>
      <c r="EW23" s="343"/>
      <c r="EX23" s="343"/>
      <c r="EY23" s="343"/>
      <c r="EZ23" s="343"/>
      <c r="FA23" s="343"/>
      <c r="FB23" s="343"/>
      <c r="FC23" s="343"/>
      <c r="FD23" s="343"/>
      <c r="FE23" s="343"/>
      <c r="FF23" s="343"/>
      <c r="FG23" s="343"/>
      <c r="FH23" s="343"/>
      <c r="FI23" s="343"/>
      <c r="FJ23" s="343"/>
      <c r="FK23" s="343"/>
      <c r="FL23" s="343"/>
      <c r="FM23" s="343"/>
      <c r="FN23" s="343"/>
      <c r="FO23" s="343"/>
      <c r="FP23" s="343"/>
      <c r="FQ23" s="343"/>
      <c r="FR23" s="343"/>
      <c r="FS23" s="343"/>
      <c r="FT23" s="343"/>
      <c r="FU23" s="343"/>
      <c r="FV23" s="343"/>
      <c r="FW23" s="343"/>
      <c r="FX23" s="343"/>
      <c r="FY23" s="343"/>
      <c r="FZ23" s="343"/>
      <c r="GA23" s="343"/>
      <c r="GB23" s="343"/>
      <c r="GC23" s="343"/>
      <c r="GD23" s="343"/>
      <c r="GE23" s="343"/>
      <c r="GF23" s="343"/>
      <c r="GG23" s="343"/>
      <c r="GH23" s="343"/>
      <c r="GI23" s="343"/>
      <c r="GJ23" s="343"/>
      <c r="GK23" s="343"/>
      <c r="GL23" s="343"/>
      <c r="GM23" s="343"/>
      <c r="GN23" s="343"/>
      <c r="GO23" s="343"/>
      <c r="GP23" s="343"/>
      <c r="GQ23" s="343"/>
    </row>
    <row r="24" spans="1:199" ht="18" customHeight="1" thickTop="1" thickBot="1" x14ac:dyDescent="0.35">
      <c r="A24" s="299" t="s">
        <v>588</v>
      </c>
      <c r="B24" s="331">
        <f>'Base Calcs'!C46</f>
        <v>0</v>
      </c>
      <c r="D24" s="260">
        <f t="shared" si="0"/>
        <v>0</v>
      </c>
      <c r="G24" s="877" t="s">
        <v>336</v>
      </c>
      <c r="H24" s="852"/>
      <c r="I24" s="852"/>
      <c r="J24" s="852"/>
      <c r="K24" s="852"/>
      <c r="L24" s="852"/>
      <c r="M24" s="852"/>
      <c r="N24" s="852"/>
      <c r="O24" s="852"/>
      <c r="P24" s="852"/>
      <c r="Q24" s="852"/>
      <c r="R24" s="852"/>
      <c r="V24" s="343"/>
      <c r="W24" s="343"/>
      <c r="BY24" s="849" t="s">
        <v>804</v>
      </c>
      <c r="CP24" s="849" t="s">
        <v>804</v>
      </c>
    </row>
    <row r="25" spans="1:199" ht="18" customHeight="1" thickTop="1" x14ac:dyDescent="0.25">
      <c r="A25" s="299" t="s">
        <v>349</v>
      </c>
      <c r="B25" s="331">
        <f>'Base Calcs'!C45</f>
        <v>0</v>
      </c>
      <c r="C25" s="331"/>
      <c r="D25" s="260">
        <f t="shared" si="0"/>
        <v>0</v>
      </c>
      <c r="G25" s="981" t="s">
        <v>843</v>
      </c>
      <c r="H25" s="981"/>
      <c r="I25" s="981"/>
      <c r="J25" s="981"/>
      <c r="K25" s="981"/>
      <c r="L25" s="981"/>
      <c r="M25" s="981"/>
      <c r="N25" s="981"/>
      <c r="O25" s="981"/>
      <c r="P25" s="981"/>
      <c r="Q25" s="981"/>
      <c r="R25" s="981"/>
      <c r="S25" s="883"/>
      <c r="T25" s="883"/>
      <c r="U25" s="883"/>
    </row>
    <row r="26" spans="1:199" ht="18" customHeight="1" x14ac:dyDescent="0.25">
      <c r="A26" s="299" t="s">
        <v>350</v>
      </c>
      <c r="B26" s="331">
        <f>SUM('Base Calcs'!C129:L129)</f>
        <v>0</v>
      </c>
      <c r="D26" s="260">
        <f t="shared" si="0"/>
        <v>0</v>
      </c>
      <c r="G26" s="981"/>
      <c r="H26" s="981"/>
      <c r="I26" s="981"/>
      <c r="J26" s="981"/>
      <c r="K26" s="981"/>
      <c r="L26" s="981"/>
      <c r="M26" s="981"/>
      <c r="N26" s="981"/>
      <c r="O26" s="981"/>
      <c r="P26" s="981"/>
      <c r="Q26" s="981"/>
      <c r="R26" s="981"/>
      <c r="S26" s="883"/>
      <c r="T26" s="883"/>
      <c r="U26" s="883"/>
    </row>
    <row r="27" spans="1:199" ht="18" customHeight="1" x14ac:dyDescent="0.25">
      <c r="G27" s="981"/>
      <c r="H27" s="981"/>
      <c r="I27" s="981"/>
      <c r="J27" s="981"/>
      <c r="K27" s="981"/>
      <c r="L27" s="981"/>
      <c r="M27" s="981"/>
      <c r="N27" s="981"/>
      <c r="O27" s="981"/>
      <c r="P27" s="981"/>
      <c r="Q27" s="981"/>
      <c r="R27" s="981"/>
      <c r="S27" s="883"/>
      <c r="T27" s="883"/>
      <c r="U27" s="883"/>
      <c r="X27" s="332"/>
      <c r="Y27" s="332"/>
      <c r="Z27" s="332"/>
      <c r="AA27" s="332"/>
      <c r="AB27" s="332"/>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Q27" s="332"/>
      <c r="BR27" s="332"/>
      <c r="BS27" s="332"/>
      <c r="BT27" s="332"/>
      <c r="BU27" s="332"/>
      <c r="BV27" s="332"/>
      <c r="BW27" s="332"/>
      <c r="BX27" s="332"/>
      <c r="BY27" s="332"/>
      <c r="BZ27" s="332"/>
      <c r="CA27" s="332"/>
      <c r="CB27" s="332"/>
      <c r="CC27" s="332"/>
      <c r="CD27" s="332"/>
      <c r="CE27" s="332"/>
      <c r="CF27" s="332"/>
      <c r="CG27" s="332"/>
      <c r="CH27" s="332"/>
      <c r="CI27" s="332"/>
      <c r="CJ27" s="332"/>
      <c r="CK27" s="332"/>
      <c r="CL27" s="332"/>
      <c r="CM27" s="332"/>
      <c r="CN27" s="332"/>
      <c r="CO27" s="332"/>
      <c r="CP27" s="332"/>
      <c r="CQ27" s="332"/>
      <c r="CR27" s="332"/>
      <c r="CS27" s="332"/>
      <c r="CT27" s="332"/>
      <c r="CU27" s="332"/>
      <c r="CV27" s="332"/>
      <c r="CW27" s="332"/>
      <c r="CX27" s="332"/>
      <c r="CY27" s="332"/>
      <c r="CZ27" s="332"/>
      <c r="DA27" s="332"/>
      <c r="DB27" s="332"/>
      <c r="DC27" s="332"/>
      <c r="DD27" s="332"/>
      <c r="DE27" s="332"/>
      <c r="DF27" s="332"/>
      <c r="DG27" s="332"/>
      <c r="DH27" s="332"/>
      <c r="DI27" s="332"/>
      <c r="DJ27" s="332"/>
      <c r="DK27" s="332"/>
      <c r="DL27" s="332"/>
      <c r="DM27" s="332"/>
      <c r="DN27" s="332"/>
      <c r="DO27" s="332"/>
      <c r="DP27" s="332"/>
      <c r="DQ27" s="332"/>
      <c r="DR27" s="332"/>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c r="FR27" s="332"/>
      <c r="FS27" s="332"/>
      <c r="FT27" s="332"/>
      <c r="FU27" s="332"/>
      <c r="FV27" s="332"/>
      <c r="FW27" s="332"/>
      <c r="FX27" s="332"/>
      <c r="FY27" s="332"/>
      <c r="FZ27" s="332"/>
      <c r="GA27" s="332"/>
      <c r="GB27" s="332"/>
      <c r="GC27" s="332"/>
      <c r="GD27" s="332"/>
      <c r="GE27" s="332"/>
      <c r="GF27" s="332"/>
      <c r="GG27" s="332"/>
      <c r="GH27" s="332"/>
      <c r="GI27" s="332"/>
      <c r="GJ27" s="332"/>
      <c r="GK27" s="332"/>
      <c r="GL27" s="332"/>
      <c r="GM27" s="332"/>
      <c r="GN27" s="332"/>
      <c r="GO27" s="332"/>
      <c r="GP27" s="332"/>
      <c r="GQ27" s="332"/>
    </row>
    <row r="28" spans="1:199" ht="18" customHeight="1" thickBot="1" x14ac:dyDescent="0.3">
      <c r="A28" s="394" t="s">
        <v>436</v>
      </c>
      <c r="B28" s="395">
        <f>SUM(B20:B26)</f>
        <v>10000</v>
      </c>
      <c r="C28" s="395"/>
      <c r="D28" s="395">
        <f>SUM(D20:D26)</f>
        <v>10000</v>
      </c>
      <c r="J28" s="303" t="s">
        <v>386</v>
      </c>
      <c r="K28" s="303"/>
      <c r="L28" s="379" t="s">
        <v>445</v>
      </c>
      <c r="R28" s="828"/>
      <c r="S28" s="828"/>
      <c r="T28" s="828"/>
      <c r="U28" s="828"/>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c r="AR28" s="332"/>
      <c r="AS28" s="332"/>
      <c r="AT28" s="332"/>
      <c r="AU28" s="332"/>
      <c r="AV28" s="332"/>
      <c r="AW28" s="332"/>
      <c r="AX28" s="332"/>
      <c r="AY28" s="332"/>
      <c r="AZ28" s="332"/>
      <c r="BA28" s="332"/>
      <c r="BB28" s="332"/>
      <c r="BC28" s="332"/>
      <c r="BD28" s="332"/>
      <c r="BE28" s="332"/>
      <c r="BF28" s="332"/>
      <c r="BG28" s="332"/>
      <c r="BH28" s="332"/>
      <c r="BI28" s="332"/>
      <c r="BJ28" s="332"/>
      <c r="BK28" s="332"/>
      <c r="BL28" s="332"/>
      <c r="BM28" s="332"/>
      <c r="BN28" s="332"/>
      <c r="BO28" s="332"/>
      <c r="BP28" s="332"/>
      <c r="BQ28" s="332"/>
      <c r="BR28" s="332"/>
      <c r="BS28" s="332"/>
      <c r="BT28" s="332"/>
      <c r="BU28" s="332"/>
      <c r="BV28" s="332"/>
      <c r="BW28" s="332"/>
      <c r="BX28" s="332"/>
      <c r="BY28" s="332"/>
      <c r="BZ28" s="332"/>
      <c r="CA28" s="332"/>
      <c r="CB28" s="332"/>
      <c r="CC28" s="332"/>
      <c r="CD28" s="332"/>
      <c r="CE28" s="332"/>
      <c r="CF28" s="332"/>
      <c r="CG28" s="332"/>
      <c r="CH28" s="332"/>
      <c r="CI28" s="332"/>
      <c r="CJ28" s="332"/>
      <c r="CK28" s="332"/>
      <c r="CL28" s="332"/>
      <c r="CM28" s="332"/>
      <c r="CN28" s="332"/>
      <c r="CO28" s="332"/>
      <c r="CP28" s="332"/>
      <c r="CQ28" s="332"/>
      <c r="CR28" s="332"/>
      <c r="CS28" s="332"/>
      <c r="CT28" s="332"/>
      <c r="CU28" s="332"/>
      <c r="CV28" s="332"/>
      <c r="CW28" s="332"/>
      <c r="CX28" s="332"/>
      <c r="CY28" s="332"/>
      <c r="CZ28" s="332"/>
      <c r="DA28" s="332"/>
      <c r="DB28" s="332"/>
      <c r="DC28" s="332"/>
      <c r="DD28" s="332"/>
      <c r="DE28" s="332"/>
      <c r="DF28" s="332"/>
      <c r="DG28" s="332"/>
      <c r="DH28" s="332"/>
      <c r="DI28" s="332"/>
      <c r="DJ28" s="332"/>
      <c r="DK28" s="332"/>
      <c r="DL28" s="332"/>
      <c r="DM28" s="332"/>
      <c r="DN28" s="332"/>
      <c r="DO28" s="332"/>
      <c r="DP28" s="332"/>
      <c r="DQ28" s="332"/>
      <c r="DR28" s="332"/>
      <c r="DS28" s="332"/>
      <c r="DT28" s="332"/>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c r="FR28" s="332"/>
      <c r="FS28" s="332"/>
      <c r="FT28" s="332"/>
      <c r="FU28" s="332"/>
      <c r="FV28" s="332"/>
      <c r="FW28" s="332"/>
      <c r="FX28" s="332"/>
      <c r="FY28" s="332"/>
      <c r="FZ28" s="332"/>
      <c r="GA28" s="332"/>
      <c r="GB28" s="332"/>
      <c r="GC28" s="332"/>
      <c r="GD28" s="332"/>
      <c r="GE28" s="332"/>
      <c r="GF28" s="332"/>
      <c r="GG28" s="332"/>
      <c r="GH28" s="332"/>
      <c r="GI28" s="332"/>
      <c r="GJ28" s="332"/>
      <c r="GK28" s="332"/>
      <c r="GL28" s="332"/>
      <c r="GM28" s="332"/>
      <c r="GN28" s="332"/>
      <c r="GO28" s="332"/>
      <c r="GP28" s="332"/>
      <c r="GQ28" s="332"/>
    </row>
    <row r="29" spans="1:199" ht="18" customHeight="1" thickTop="1" thickBot="1" x14ac:dyDescent="0.3">
      <c r="A29" s="396" t="s">
        <v>425</v>
      </c>
      <c r="B29" s="331">
        <f>IFERROR(B28/D10,0)</f>
        <v>0</v>
      </c>
      <c r="D29" s="331">
        <f>IFERROR(D28/D10,0)</f>
        <v>0</v>
      </c>
      <c r="G29" s="377" t="s">
        <v>608</v>
      </c>
      <c r="J29" s="349">
        <f ca="1">IFERROR(1-'Base Calcs'!H238,0)</f>
        <v>0</v>
      </c>
      <c r="L29" s="349">
        <f ca="1">IFERROR(1-'Your Value Calcs'!H233,0)</f>
        <v>0</v>
      </c>
      <c r="M29" s="883"/>
      <c r="N29" s="848" t="s">
        <v>837</v>
      </c>
      <c r="O29" s="828"/>
      <c r="P29" s="828"/>
      <c r="Q29" s="828"/>
      <c r="R29" s="828"/>
      <c r="S29" s="828"/>
      <c r="T29" s="828"/>
      <c r="U29" s="828"/>
      <c r="V29" s="332"/>
      <c r="W29" s="332"/>
      <c r="X29" s="350"/>
      <c r="Y29" s="344"/>
      <c r="Z29" s="344"/>
      <c r="AA29" s="344"/>
      <c r="AB29" s="344"/>
      <c r="AC29" s="343"/>
      <c r="AD29" s="343"/>
      <c r="AE29" s="343"/>
      <c r="AF29" s="343"/>
      <c r="AG29" s="343"/>
      <c r="AH29" s="343"/>
      <c r="AI29" s="343"/>
      <c r="AJ29" s="343"/>
      <c r="AK29" s="343"/>
      <c r="AL29" s="343"/>
      <c r="AM29" s="343"/>
      <c r="AN29" s="343"/>
      <c r="AO29" s="343"/>
      <c r="AP29" s="343"/>
      <c r="AQ29" s="343"/>
      <c r="AR29" s="343"/>
      <c r="AS29" s="343"/>
      <c r="AT29" s="343"/>
      <c r="AU29" s="343"/>
      <c r="AV29" s="343"/>
      <c r="AW29" s="343"/>
      <c r="AX29" s="343"/>
      <c r="AY29" s="343"/>
      <c r="AZ29" s="343"/>
      <c r="BA29" s="343"/>
      <c r="BB29" s="343"/>
      <c r="BC29" s="343"/>
      <c r="BD29" s="343"/>
      <c r="BE29" s="343"/>
      <c r="BF29" s="343"/>
      <c r="BG29" s="343"/>
      <c r="BH29" s="343"/>
      <c r="BI29" s="343"/>
      <c r="BJ29" s="343"/>
      <c r="BK29" s="343"/>
      <c r="BL29" s="343"/>
      <c r="BM29" s="343"/>
      <c r="BN29" s="343"/>
      <c r="BO29" s="343"/>
      <c r="BP29" s="343"/>
      <c r="BQ29" s="343"/>
      <c r="BR29" s="343"/>
      <c r="BS29" s="343"/>
      <c r="BT29" s="343"/>
      <c r="BU29" s="343"/>
      <c r="BV29" s="343"/>
      <c r="BW29" s="343"/>
      <c r="BX29" s="343"/>
      <c r="BY29" s="343"/>
      <c r="BZ29" s="343"/>
      <c r="CA29" s="343"/>
      <c r="CB29" s="343"/>
      <c r="CC29" s="343"/>
      <c r="CD29" s="343"/>
      <c r="CE29" s="343"/>
      <c r="CF29" s="343"/>
      <c r="CG29" s="343"/>
      <c r="CH29" s="343"/>
      <c r="CI29" s="343"/>
      <c r="CJ29" s="343"/>
      <c r="CK29" s="343"/>
      <c r="CL29" s="343"/>
      <c r="CM29" s="343"/>
      <c r="CN29" s="343"/>
      <c r="CO29" s="343"/>
      <c r="CP29" s="343"/>
      <c r="CQ29" s="343"/>
      <c r="CR29" s="343"/>
      <c r="CS29" s="343"/>
      <c r="CT29" s="343"/>
      <c r="CU29" s="343"/>
      <c r="CV29" s="343"/>
      <c r="CW29" s="343"/>
      <c r="CX29" s="343"/>
      <c r="CY29" s="343"/>
      <c r="CZ29" s="343"/>
      <c r="DA29" s="343"/>
      <c r="DB29" s="343"/>
      <c r="DC29" s="343"/>
      <c r="DD29" s="343"/>
      <c r="DE29" s="343"/>
      <c r="DF29" s="343"/>
      <c r="DG29" s="343"/>
      <c r="DH29" s="343"/>
      <c r="DI29" s="343"/>
      <c r="DJ29" s="343"/>
      <c r="DK29" s="343"/>
      <c r="DL29" s="343"/>
      <c r="DM29" s="343"/>
      <c r="DN29" s="343"/>
      <c r="DO29" s="343"/>
      <c r="DP29" s="343"/>
      <c r="DQ29" s="343"/>
      <c r="DR29" s="343"/>
      <c r="DS29" s="343"/>
      <c r="DT29" s="343"/>
      <c r="DU29" s="343"/>
      <c r="DV29" s="343"/>
      <c r="DW29" s="343"/>
      <c r="DX29" s="343"/>
      <c r="DY29" s="343"/>
      <c r="DZ29" s="343"/>
      <c r="EA29" s="343"/>
      <c r="EB29" s="343"/>
      <c r="EC29" s="343"/>
      <c r="ED29" s="343"/>
      <c r="EE29" s="343"/>
      <c r="EF29" s="343"/>
      <c r="EG29" s="343"/>
      <c r="EH29" s="343"/>
      <c r="EI29" s="343"/>
      <c r="EJ29" s="343"/>
      <c r="EK29" s="343"/>
      <c r="EL29" s="343"/>
      <c r="EM29" s="343"/>
      <c r="EN29" s="343"/>
      <c r="EO29" s="343"/>
      <c r="EP29" s="343"/>
      <c r="EQ29" s="343"/>
      <c r="ER29" s="343"/>
      <c r="ES29" s="343"/>
      <c r="ET29" s="343"/>
      <c r="EU29" s="343"/>
      <c r="EV29" s="343"/>
      <c r="EW29" s="343"/>
      <c r="EX29" s="343"/>
      <c r="EY29" s="343"/>
      <c r="EZ29" s="343"/>
      <c r="FA29" s="343"/>
      <c r="FB29" s="343"/>
      <c r="FC29" s="343"/>
      <c r="FD29" s="343"/>
      <c r="FE29" s="343"/>
      <c r="FF29" s="343"/>
      <c r="FG29" s="343"/>
      <c r="FH29" s="343"/>
      <c r="FI29" s="343"/>
      <c r="FJ29" s="343"/>
      <c r="FK29" s="343"/>
      <c r="FL29" s="343"/>
      <c r="FM29" s="343"/>
      <c r="FN29" s="343"/>
      <c r="FO29" s="343"/>
      <c r="FP29" s="343"/>
      <c r="FQ29" s="343"/>
      <c r="FR29" s="343"/>
      <c r="FS29" s="343"/>
      <c r="FT29" s="343"/>
      <c r="FU29" s="343"/>
      <c r="FV29" s="343"/>
      <c r="FW29" s="343"/>
      <c r="FX29" s="343"/>
      <c r="FY29" s="343"/>
      <c r="FZ29" s="343"/>
      <c r="GA29" s="343"/>
      <c r="GB29" s="343"/>
      <c r="GC29" s="343"/>
      <c r="GD29" s="343"/>
      <c r="GE29" s="343"/>
      <c r="GF29" s="343"/>
      <c r="GG29" s="343"/>
      <c r="GH29" s="343"/>
      <c r="GI29" s="343"/>
      <c r="GJ29" s="343"/>
      <c r="GK29" s="343"/>
      <c r="GL29" s="343"/>
      <c r="GM29" s="343"/>
      <c r="GN29" s="343"/>
      <c r="GO29" s="343"/>
      <c r="GP29" s="343"/>
      <c r="GQ29" s="343"/>
    </row>
    <row r="30" spans="1:199" ht="18" customHeight="1" thickTop="1" thickBot="1" x14ac:dyDescent="0.3">
      <c r="A30" s="397" t="s">
        <v>433</v>
      </c>
      <c r="B30" s="398">
        <f>IFERROR(B28/B6,0)</f>
        <v>0</v>
      </c>
      <c r="C30" s="399"/>
      <c r="D30" s="398">
        <f>IFERROR(D28/B6,0)</f>
        <v>0</v>
      </c>
      <c r="N30" s="828"/>
      <c r="O30" s="828"/>
      <c r="P30" s="828"/>
      <c r="Q30" s="828"/>
      <c r="R30" s="828"/>
      <c r="S30" s="828"/>
      <c r="T30" s="828"/>
      <c r="U30" s="828"/>
      <c r="V30" s="343"/>
      <c r="W30" s="343"/>
      <c r="AD30" s="319"/>
      <c r="AE30" s="319"/>
      <c r="AF30" s="319"/>
      <c r="AG30" s="319"/>
      <c r="AH30" s="319"/>
      <c r="AI30" s="319"/>
      <c r="AJ30" s="319"/>
      <c r="AK30" s="319"/>
      <c r="AL30" s="319"/>
      <c r="AM30" s="319"/>
      <c r="AN30" s="319"/>
      <c r="AO30" s="319"/>
      <c r="AP30" s="319"/>
      <c r="AQ30" s="319"/>
      <c r="AR30" s="319"/>
      <c r="AS30" s="319"/>
      <c r="AT30" s="319"/>
      <c r="AU30" s="319"/>
      <c r="AV30" s="319"/>
      <c r="AW30" s="319"/>
      <c r="AX30" s="319"/>
      <c r="AY30" s="319"/>
      <c r="AZ30" s="319"/>
      <c r="BA30" s="319"/>
      <c r="BB30" s="319"/>
      <c r="BC30" s="319"/>
      <c r="BD30" s="319"/>
      <c r="BE30" s="319"/>
      <c r="BF30" s="319"/>
      <c r="BG30" s="319"/>
      <c r="BH30" s="319"/>
      <c r="BI30" s="319"/>
      <c r="BJ30" s="319"/>
      <c r="BK30" s="319"/>
      <c r="BL30" s="319"/>
      <c r="BM30" s="319"/>
      <c r="BN30" s="319"/>
      <c r="BO30" s="319"/>
      <c r="BP30" s="319"/>
      <c r="BQ30" s="319"/>
      <c r="BR30" s="319"/>
      <c r="BS30" s="319"/>
      <c r="BT30" s="319"/>
      <c r="BU30" s="319"/>
      <c r="BV30" s="319"/>
      <c r="BW30" s="319"/>
      <c r="BX30" s="319"/>
      <c r="BY30" s="319"/>
      <c r="BZ30" s="319"/>
      <c r="CA30" s="319"/>
      <c r="CB30" s="319"/>
      <c r="CC30" s="319"/>
      <c r="CD30" s="319"/>
      <c r="CE30" s="319"/>
      <c r="CF30" s="319"/>
      <c r="CG30" s="319"/>
      <c r="CH30" s="319"/>
      <c r="CI30" s="319"/>
      <c r="CJ30" s="319"/>
      <c r="CK30" s="319"/>
      <c r="CL30" s="319"/>
      <c r="CM30" s="319"/>
      <c r="CN30" s="319"/>
      <c r="CO30" s="319"/>
      <c r="CP30" s="319"/>
      <c r="CQ30" s="319"/>
      <c r="CR30" s="319"/>
      <c r="CS30" s="319"/>
      <c r="CT30" s="319"/>
      <c r="CU30" s="319"/>
      <c r="CV30" s="319"/>
      <c r="CW30" s="319"/>
      <c r="CX30" s="319"/>
      <c r="CY30" s="319"/>
      <c r="CZ30" s="319"/>
      <c r="DA30" s="319"/>
      <c r="DB30" s="319"/>
      <c r="DC30" s="319"/>
      <c r="DD30" s="319"/>
      <c r="DE30" s="319"/>
      <c r="DF30" s="319"/>
      <c r="DG30" s="319"/>
      <c r="DH30" s="319"/>
      <c r="DI30" s="319"/>
      <c r="DJ30" s="319"/>
      <c r="DK30" s="319"/>
      <c r="DL30" s="319"/>
      <c r="DM30" s="319"/>
      <c r="DN30" s="319"/>
      <c r="DO30" s="319"/>
      <c r="DP30" s="319"/>
      <c r="DQ30" s="319"/>
      <c r="DR30" s="319"/>
      <c r="DS30" s="319"/>
      <c r="DT30" s="319"/>
      <c r="DU30" s="319"/>
      <c r="DV30" s="319"/>
      <c r="DW30" s="319"/>
      <c r="DX30" s="319"/>
      <c r="DY30" s="319"/>
      <c r="DZ30" s="319"/>
      <c r="EA30" s="319"/>
      <c r="EB30" s="319"/>
      <c r="EC30" s="319"/>
      <c r="ED30" s="319"/>
      <c r="EE30" s="319"/>
      <c r="EF30" s="319"/>
      <c r="EG30" s="319"/>
      <c r="EH30" s="319"/>
      <c r="EI30" s="319"/>
      <c r="EJ30" s="319"/>
      <c r="EK30" s="319"/>
      <c r="EL30" s="319"/>
      <c r="EM30" s="319"/>
      <c r="EN30" s="319"/>
      <c r="EO30" s="319"/>
      <c r="EP30" s="319"/>
      <c r="EQ30" s="319"/>
      <c r="ER30" s="319"/>
      <c r="ES30" s="319"/>
      <c r="ET30" s="319"/>
      <c r="EU30" s="319"/>
      <c r="EV30" s="319"/>
      <c r="EW30" s="319"/>
      <c r="EX30" s="319"/>
      <c r="EY30" s="319"/>
      <c r="EZ30" s="319"/>
      <c r="FA30" s="319"/>
      <c r="FB30" s="319"/>
      <c r="FC30" s="319"/>
      <c r="FD30" s="319"/>
      <c r="FE30" s="319"/>
      <c r="FF30" s="319"/>
      <c r="FG30" s="319"/>
      <c r="FH30" s="319"/>
      <c r="FI30" s="319"/>
      <c r="FJ30" s="319"/>
      <c r="FK30" s="319"/>
      <c r="FL30" s="319"/>
      <c r="FM30" s="319"/>
      <c r="FN30" s="319"/>
      <c r="FO30" s="319"/>
      <c r="FP30" s="319"/>
      <c r="FQ30" s="319"/>
      <c r="FR30" s="319"/>
      <c r="FS30" s="319"/>
      <c r="FT30" s="319"/>
      <c r="FU30" s="319"/>
      <c r="FV30" s="319"/>
      <c r="FW30" s="319"/>
      <c r="FX30" s="319"/>
      <c r="FY30" s="319"/>
      <c r="FZ30" s="319"/>
      <c r="GA30" s="319"/>
      <c r="GB30" s="319"/>
      <c r="GC30" s="319"/>
      <c r="GD30" s="319"/>
      <c r="GE30" s="319"/>
      <c r="GF30" s="319"/>
      <c r="GG30" s="319"/>
      <c r="GH30" s="319"/>
      <c r="GI30" s="319"/>
      <c r="GJ30" s="319"/>
      <c r="GK30" s="319"/>
      <c r="GL30" s="319"/>
      <c r="GM30" s="319"/>
      <c r="GN30" s="319"/>
      <c r="GO30" s="319"/>
      <c r="GP30" s="319"/>
      <c r="GQ30" s="319"/>
    </row>
    <row r="31" spans="1:199" ht="18" customHeight="1" thickTop="1" thickBot="1" x14ac:dyDescent="0.3">
      <c r="G31" s="377" t="s">
        <v>609</v>
      </c>
      <c r="J31" s="349">
        <f ca="1">IFERROR(1-'Base Calcs'!B238,0)</f>
        <v>0</v>
      </c>
      <c r="L31" s="349">
        <f ca="1">IFERROR(1-'Your Value Calcs'!B233,0)</f>
        <v>0</v>
      </c>
      <c r="N31" s="848" t="s">
        <v>837</v>
      </c>
      <c r="O31" s="828"/>
      <c r="P31" s="828"/>
      <c r="Q31" s="828"/>
      <c r="R31" s="828"/>
      <c r="S31" s="828"/>
      <c r="T31" s="828"/>
      <c r="U31" s="828"/>
      <c r="AD31" s="327"/>
      <c r="AE31" s="327"/>
      <c r="AF31" s="327"/>
      <c r="AG31" s="327"/>
      <c r="AH31" s="327"/>
      <c r="AI31" s="327"/>
      <c r="AJ31" s="327"/>
      <c r="AK31" s="327"/>
      <c r="AL31" s="327"/>
      <c r="AM31" s="327"/>
      <c r="AN31" s="327"/>
      <c r="AO31" s="327"/>
      <c r="AP31" s="327"/>
      <c r="AQ31" s="327"/>
      <c r="AR31" s="327"/>
      <c r="AS31" s="327"/>
      <c r="AT31" s="327"/>
      <c r="AU31" s="327"/>
      <c r="AV31" s="327"/>
      <c r="AW31" s="327"/>
      <c r="AX31" s="327"/>
      <c r="AY31" s="327"/>
      <c r="AZ31" s="327"/>
      <c r="BA31" s="327"/>
      <c r="BB31" s="327"/>
      <c r="BC31" s="327"/>
      <c r="BD31" s="327"/>
      <c r="BE31" s="327"/>
      <c r="BF31" s="327"/>
      <c r="BG31" s="327"/>
      <c r="BH31" s="327"/>
      <c r="BI31" s="327"/>
      <c r="BJ31" s="327"/>
      <c r="BK31" s="327"/>
      <c r="BL31" s="327"/>
      <c r="BM31" s="327"/>
      <c r="BN31" s="327"/>
      <c r="BO31" s="327"/>
      <c r="BP31" s="327"/>
      <c r="BQ31" s="327"/>
      <c r="BR31" s="327"/>
      <c r="BS31" s="327"/>
      <c r="BT31" s="327"/>
      <c r="BU31" s="327"/>
      <c r="BV31" s="327"/>
      <c r="BW31" s="327"/>
      <c r="BX31" s="327"/>
      <c r="BY31" s="327"/>
      <c r="BZ31" s="327"/>
      <c r="CA31" s="327"/>
      <c r="CB31" s="327"/>
      <c r="CC31" s="327"/>
      <c r="CD31" s="327"/>
      <c r="CE31" s="327"/>
      <c r="CF31" s="327"/>
      <c r="CG31" s="327"/>
      <c r="CH31" s="327"/>
      <c r="CI31" s="327"/>
      <c r="CJ31" s="327"/>
      <c r="CK31" s="327"/>
      <c r="CL31" s="327"/>
      <c r="CM31" s="327"/>
      <c r="CN31" s="327"/>
      <c r="CO31" s="327"/>
      <c r="CP31" s="327"/>
      <c r="CQ31" s="327"/>
      <c r="CR31" s="327"/>
      <c r="CS31" s="327"/>
      <c r="CT31" s="327"/>
      <c r="CU31" s="327"/>
      <c r="CV31" s="327"/>
      <c r="CW31" s="327"/>
      <c r="CX31" s="327"/>
      <c r="CY31" s="327"/>
      <c r="CZ31" s="327"/>
      <c r="DA31" s="327"/>
      <c r="DB31" s="327"/>
      <c r="DC31" s="327"/>
      <c r="DD31" s="327"/>
      <c r="DE31" s="327"/>
      <c r="DF31" s="327"/>
      <c r="DG31" s="327"/>
      <c r="DH31" s="327"/>
      <c r="DI31" s="327"/>
      <c r="DJ31" s="327"/>
      <c r="DK31" s="327"/>
      <c r="DL31" s="327"/>
      <c r="DM31" s="327"/>
      <c r="DN31" s="327"/>
      <c r="DO31" s="327"/>
      <c r="DP31" s="327"/>
      <c r="DQ31" s="327"/>
      <c r="DR31" s="327"/>
      <c r="DS31" s="327"/>
      <c r="DT31" s="327"/>
      <c r="DU31" s="327"/>
      <c r="DV31" s="327"/>
      <c r="DW31" s="327"/>
      <c r="DX31" s="327"/>
      <c r="DY31" s="327"/>
      <c r="DZ31" s="327"/>
      <c r="EA31" s="327"/>
      <c r="EB31" s="327"/>
      <c r="EC31" s="327"/>
      <c r="ED31" s="327"/>
      <c r="EE31" s="327"/>
      <c r="EF31" s="327"/>
      <c r="EG31" s="327"/>
      <c r="EH31" s="327"/>
      <c r="EI31" s="327"/>
      <c r="EJ31" s="327"/>
      <c r="EK31" s="327"/>
      <c r="EL31" s="327"/>
      <c r="EM31" s="327"/>
      <c r="EN31" s="327"/>
      <c r="EO31" s="327"/>
      <c r="EP31" s="327"/>
      <c r="EQ31" s="327"/>
      <c r="ER31" s="327"/>
      <c r="ES31" s="327"/>
      <c r="ET31" s="327"/>
      <c r="EU31" s="327"/>
      <c r="EV31" s="327"/>
      <c r="EW31" s="327"/>
      <c r="EX31" s="327"/>
      <c r="EY31" s="327"/>
      <c r="EZ31" s="327"/>
      <c r="FA31" s="327"/>
      <c r="FB31" s="327"/>
      <c r="FC31" s="327"/>
      <c r="FD31" s="327"/>
      <c r="FE31" s="327"/>
      <c r="FF31" s="327"/>
      <c r="FG31" s="327"/>
      <c r="FH31" s="327"/>
      <c r="FI31" s="327"/>
      <c r="FJ31" s="327"/>
      <c r="FK31" s="327"/>
      <c r="FL31" s="327"/>
      <c r="FM31" s="327"/>
      <c r="FN31" s="327"/>
      <c r="FO31" s="327"/>
      <c r="FP31" s="327"/>
      <c r="FQ31" s="327"/>
      <c r="FR31" s="327"/>
      <c r="FS31" s="327"/>
      <c r="FT31" s="327"/>
      <c r="FU31" s="327"/>
      <c r="FV31" s="327"/>
      <c r="FW31" s="327"/>
      <c r="FX31" s="327"/>
      <c r="FY31" s="327"/>
      <c r="FZ31" s="327"/>
      <c r="GA31" s="327"/>
      <c r="GB31" s="327"/>
      <c r="GC31" s="327"/>
      <c r="GD31" s="327"/>
      <c r="GE31" s="327"/>
      <c r="GF31" s="327"/>
      <c r="GG31" s="327"/>
      <c r="GH31" s="327"/>
      <c r="GI31" s="327"/>
      <c r="GJ31" s="327"/>
      <c r="GK31" s="327"/>
      <c r="GL31" s="327"/>
      <c r="GM31" s="327"/>
      <c r="GN31" s="327"/>
      <c r="GO31" s="327"/>
      <c r="GP31" s="327"/>
      <c r="GQ31" s="327"/>
    </row>
    <row r="32" spans="1:199" ht="18" customHeight="1" thickTop="1" x14ac:dyDescent="0.25">
      <c r="A32" s="876" t="s">
        <v>355</v>
      </c>
      <c r="B32" s="879" t="s">
        <v>386</v>
      </c>
      <c r="C32" s="880" t="s">
        <v>586</v>
      </c>
      <c r="D32" s="879" t="s">
        <v>445</v>
      </c>
      <c r="E32" s="881" t="s">
        <v>586</v>
      </c>
      <c r="F32" s="335"/>
      <c r="N32" s="828"/>
      <c r="O32" s="828"/>
      <c r="P32" s="828"/>
      <c r="Q32" s="828"/>
      <c r="R32" s="400"/>
      <c r="S32" s="400"/>
      <c r="T32" s="400"/>
      <c r="U32" s="400"/>
      <c r="AD32" s="344"/>
      <c r="AE32" s="344"/>
      <c r="AF32" s="344"/>
      <c r="AG32" s="344"/>
      <c r="AH32" s="344"/>
      <c r="AI32" s="344"/>
      <c r="AJ32" s="344"/>
      <c r="AK32" s="344"/>
      <c r="AL32" s="344"/>
      <c r="AM32" s="344"/>
      <c r="AN32" s="344"/>
      <c r="AO32" s="344"/>
      <c r="AP32" s="344"/>
      <c r="AQ32" s="344"/>
      <c r="AR32" s="344"/>
      <c r="AS32" s="344"/>
      <c r="AT32" s="344"/>
      <c r="AU32" s="344"/>
      <c r="AV32" s="344"/>
      <c r="AW32" s="344"/>
      <c r="AX32" s="344"/>
      <c r="AY32" s="344"/>
      <c r="AZ32" s="344"/>
      <c r="BA32" s="344"/>
      <c r="BB32" s="344"/>
      <c r="BC32" s="344"/>
      <c r="BD32" s="344"/>
      <c r="BE32" s="344"/>
      <c r="BF32" s="344"/>
      <c r="BG32" s="344"/>
      <c r="BH32" s="344"/>
      <c r="BI32" s="344"/>
      <c r="BJ32" s="344"/>
      <c r="BK32" s="344"/>
      <c r="BL32" s="344"/>
      <c r="BM32" s="344"/>
      <c r="BN32" s="344"/>
      <c r="BO32" s="344"/>
      <c r="BP32" s="344"/>
      <c r="BQ32" s="344"/>
      <c r="BR32" s="344"/>
      <c r="BS32" s="344"/>
      <c r="BT32" s="344"/>
      <c r="BU32" s="344"/>
      <c r="BV32" s="344"/>
      <c r="BW32" s="344"/>
      <c r="BX32" s="344"/>
      <c r="BY32" s="344"/>
      <c r="BZ32" s="344"/>
      <c r="CA32" s="344"/>
      <c r="CB32" s="344"/>
      <c r="CC32" s="344"/>
      <c r="CD32" s="344"/>
      <c r="CE32" s="344"/>
      <c r="CF32" s="344"/>
      <c r="CG32" s="344"/>
      <c r="CH32" s="344"/>
      <c r="CI32" s="344"/>
      <c r="CJ32" s="344"/>
      <c r="CK32" s="344"/>
      <c r="CL32" s="344"/>
      <c r="CM32" s="344"/>
      <c r="CN32" s="344"/>
      <c r="CO32" s="344"/>
      <c r="CP32" s="344"/>
      <c r="CQ32" s="344"/>
      <c r="CR32" s="344"/>
      <c r="CS32" s="344"/>
      <c r="CT32" s="344"/>
      <c r="CU32" s="344"/>
      <c r="CV32" s="344"/>
      <c r="CW32" s="344"/>
      <c r="CX32" s="344"/>
      <c r="CY32" s="344"/>
      <c r="CZ32" s="344"/>
      <c r="DA32" s="344"/>
      <c r="DB32" s="344"/>
      <c r="DC32" s="344"/>
      <c r="DD32" s="344"/>
      <c r="DE32" s="344"/>
      <c r="DF32" s="344"/>
      <c r="DG32" s="344"/>
      <c r="DH32" s="344"/>
      <c r="DI32" s="344"/>
      <c r="DJ32" s="344"/>
      <c r="DK32" s="344"/>
      <c r="DL32" s="344"/>
      <c r="DM32" s="344"/>
      <c r="DN32" s="344"/>
      <c r="DO32" s="344"/>
      <c r="DP32" s="344"/>
      <c r="DQ32" s="344"/>
      <c r="DR32" s="344"/>
      <c r="DS32" s="344"/>
      <c r="DT32" s="344"/>
      <c r="DU32" s="344"/>
      <c r="DV32" s="344"/>
      <c r="DW32" s="344"/>
      <c r="DX32" s="344"/>
      <c r="DY32" s="344"/>
      <c r="DZ32" s="344"/>
      <c r="EA32" s="344"/>
      <c r="EB32" s="344"/>
      <c r="EC32" s="344"/>
      <c r="ED32" s="344"/>
      <c r="EE32" s="344"/>
      <c r="EF32" s="344"/>
      <c r="EG32" s="344"/>
      <c r="EH32" s="344"/>
      <c r="EI32" s="344"/>
      <c r="EJ32" s="344"/>
      <c r="EK32" s="344"/>
      <c r="EL32" s="344"/>
      <c r="EM32" s="344"/>
      <c r="EN32" s="344"/>
      <c r="EO32" s="344"/>
      <c r="EP32" s="344"/>
      <c r="EQ32" s="344"/>
      <c r="ER32" s="344"/>
      <c r="ES32" s="344"/>
      <c r="ET32" s="344"/>
      <c r="EU32" s="344"/>
      <c r="EV32" s="344"/>
      <c r="EW32" s="344"/>
      <c r="EX32" s="344"/>
      <c r="EY32" s="344"/>
      <c r="EZ32" s="344"/>
      <c r="FA32" s="344"/>
      <c r="FB32" s="344"/>
      <c r="FC32" s="344"/>
      <c r="FD32" s="344"/>
      <c r="FE32" s="344"/>
      <c r="FF32" s="344"/>
      <c r="FG32" s="344"/>
      <c r="FH32" s="344"/>
      <c r="FI32" s="344"/>
      <c r="FJ32" s="344"/>
      <c r="FK32" s="344"/>
      <c r="FL32" s="344"/>
      <c r="FM32" s="344"/>
      <c r="FN32" s="344"/>
      <c r="FO32" s="344"/>
      <c r="FP32" s="344"/>
      <c r="FQ32" s="344"/>
      <c r="FR32" s="344"/>
      <c r="FS32" s="344"/>
      <c r="FT32" s="344"/>
      <c r="FU32" s="344"/>
      <c r="FV32" s="344"/>
      <c r="FW32" s="344"/>
      <c r="FX32" s="344"/>
      <c r="FY32" s="344"/>
      <c r="FZ32" s="344"/>
      <c r="GA32" s="344"/>
      <c r="GB32" s="344"/>
      <c r="GC32" s="344"/>
      <c r="GD32" s="344"/>
      <c r="GE32" s="344"/>
      <c r="GF32" s="344"/>
      <c r="GG32" s="344"/>
      <c r="GH32" s="344"/>
      <c r="GI32" s="344"/>
      <c r="GJ32" s="344"/>
      <c r="GK32" s="344"/>
      <c r="GL32" s="344"/>
      <c r="GM32" s="344"/>
      <c r="GN32" s="344"/>
      <c r="GO32" s="344"/>
      <c r="GP32" s="344"/>
      <c r="GQ32" s="344"/>
    </row>
    <row r="33" spans="1:199" ht="18" customHeight="1" x14ac:dyDescent="0.25">
      <c r="A33" s="352" t="s">
        <v>415</v>
      </c>
      <c r="C33" s="335"/>
      <c r="D33" s="335"/>
      <c r="E33" s="335"/>
      <c r="F33" s="335"/>
      <c r="G33" s="887" t="s">
        <v>832</v>
      </c>
      <c r="L33" s="400"/>
      <c r="M33" s="400"/>
      <c r="N33" s="400"/>
      <c r="O33" s="400"/>
      <c r="P33" s="400"/>
      <c r="Q33" s="400"/>
      <c r="R33" s="400"/>
      <c r="S33" s="400"/>
      <c r="T33" s="400"/>
      <c r="U33" s="400"/>
      <c r="AD33" s="316"/>
      <c r="AE33" s="316"/>
      <c r="AF33" s="316"/>
      <c r="AG33" s="316"/>
      <c r="AH33" s="316"/>
      <c r="AI33" s="316"/>
      <c r="AJ33" s="316"/>
      <c r="AK33" s="316"/>
      <c r="AL33" s="316"/>
      <c r="AM33" s="316"/>
      <c r="AN33" s="316"/>
      <c r="AO33" s="316"/>
      <c r="AP33" s="316"/>
      <c r="AQ33" s="316"/>
      <c r="AR33" s="316"/>
      <c r="AS33" s="316"/>
      <c r="AT33" s="316"/>
      <c r="AU33" s="316"/>
      <c r="AV33" s="316"/>
      <c r="AW33" s="316"/>
      <c r="AX33" s="316"/>
      <c r="AY33" s="316"/>
      <c r="AZ33" s="316"/>
      <c r="BA33" s="316"/>
      <c r="BB33" s="316"/>
      <c r="BC33" s="316"/>
      <c r="BD33" s="316"/>
      <c r="BE33" s="316"/>
      <c r="BF33" s="316"/>
      <c r="BG33" s="316"/>
      <c r="BH33" s="316"/>
      <c r="BI33" s="316"/>
      <c r="BJ33" s="316"/>
      <c r="BK33" s="316"/>
      <c r="BL33" s="316"/>
      <c r="BM33" s="316"/>
      <c r="BN33" s="316"/>
      <c r="BO33" s="316"/>
      <c r="BP33" s="316"/>
      <c r="BQ33" s="316"/>
      <c r="BR33" s="316"/>
      <c r="BS33" s="316"/>
      <c r="BT33" s="316"/>
      <c r="BU33" s="316"/>
      <c r="BV33" s="316"/>
      <c r="BW33" s="316"/>
      <c r="BX33" s="316"/>
      <c r="BY33" s="316"/>
      <c r="BZ33" s="316"/>
      <c r="CA33" s="316"/>
      <c r="CB33" s="316"/>
      <c r="CC33" s="316"/>
      <c r="CD33" s="316"/>
      <c r="CE33" s="316"/>
      <c r="CF33" s="316"/>
      <c r="CG33" s="316"/>
      <c r="CH33" s="316"/>
      <c r="CI33" s="316"/>
      <c r="CJ33" s="316"/>
      <c r="CK33" s="316"/>
      <c r="CL33" s="316"/>
      <c r="CM33" s="316"/>
      <c r="CN33" s="316"/>
      <c r="CO33" s="316"/>
      <c r="CP33" s="316"/>
      <c r="CQ33" s="316"/>
      <c r="CR33" s="316"/>
      <c r="CS33" s="316"/>
      <c r="CT33" s="316"/>
      <c r="CU33" s="316"/>
      <c r="CV33" s="316"/>
      <c r="CW33" s="316"/>
      <c r="CX33" s="316"/>
      <c r="CY33" s="316"/>
      <c r="CZ33" s="316"/>
      <c r="DA33" s="316"/>
      <c r="DB33" s="316"/>
      <c r="DC33" s="316"/>
      <c r="DD33" s="316"/>
      <c r="DE33" s="316"/>
      <c r="DF33" s="316"/>
      <c r="DG33" s="316"/>
      <c r="DH33" s="316"/>
      <c r="DI33" s="316"/>
      <c r="DJ33" s="316"/>
      <c r="DK33" s="316"/>
      <c r="DL33" s="316"/>
      <c r="DM33" s="316"/>
      <c r="DN33" s="316"/>
      <c r="DO33" s="316"/>
      <c r="DP33" s="316"/>
      <c r="DQ33" s="316"/>
      <c r="DR33" s="316"/>
      <c r="DS33" s="316"/>
      <c r="DT33" s="316"/>
      <c r="DU33" s="316"/>
      <c r="DV33" s="316"/>
      <c r="DW33" s="316"/>
      <c r="DX33" s="316"/>
      <c r="DY33" s="316"/>
      <c r="DZ33" s="316"/>
      <c r="EA33" s="316"/>
      <c r="EB33" s="316"/>
      <c r="EC33" s="316"/>
      <c r="ED33" s="316"/>
      <c r="EE33" s="316"/>
      <c r="EF33" s="316"/>
      <c r="EG33" s="316"/>
      <c r="EH33" s="316"/>
      <c r="EI33" s="316"/>
      <c r="EJ33" s="316"/>
      <c r="EK33" s="316"/>
      <c r="EL33" s="316"/>
      <c r="EM33" s="316"/>
      <c r="EN33" s="316"/>
      <c r="EO33" s="316"/>
      <c r="EP33" s="316"/>
      <c r="EQ33" s="316"/>
      <c r="ER33" s="316"/>
      <c r="ES33" s="316"/>
      <c r="ET33" s="316"/>
      <c r="EU33" s="316"/>
      <c r="EV33" s="316"/>
      <c r="EW33" s="316"/>
      <c r="EX33" s="316"/>
      <c r="EY33" s="316"/>
      <c r="EZ33" s="316"/>
      <c r="FA33" s="316"/>
      <c r="FB33" s="316"/>
      <c r="FC33" s="316"/>
      <c r="FD33" s="316"/>
      <c r="FE33" s="316"/>
      <c r="FF33" s="316"/>
      <c r="FG33" s="316"/>
      <c r="FH33" s="316"/>
      <c r="FI33" s="316"/>
      <c r="FJ33" s="316"/>
      <c r="FK33" s="316"/>
      <c r="FL33" s="316"/>
      <c r="FM33" s="316"/>
      <c r="FN33" s="316"/>
      <c r="FO33" s="316"/>
      <c r="FP33" s="316"/>
      <c r="FQ33" s="316"/>
      <c r="FR33" s="316"/>
      <c r="FS33" s="316"/>
      <c r="FT33" s="316"/>
      <c r="FU33" s="316"/>
      <c r="FV33" s="316"/>
      <c r="FW33" s="316"/>
      <c r="FX33" s="316"/>
      <c r="FY33" s="316"/>
      <c r="FZ33" s="316"/>
      <c r="GA33" s="316"/>
      <c r="GB33" s="316"/>
      <c r="GC33" s="316"/>
      <c r="GD33" s="316"/>
      <c r="GE33" s="316"/>
      <c r="GF33" s="316"/>
      <c r="GG33" s="316"/>
      <c r="GH33" s="316"/>
      <c r="GI33" s="316"/>
      <c r="GJ33" s="316"/>
      <c r="GK33" s="316"/>
      <c r="GL33" s="316"/>
      <c r="GM33" s="316"/>
      <c r="GN33" s="316"/>
      <c r="GO33" s="316"/>
      <c r="GP33" s="316"/>
      <c r="GQ33" s="316"/>
    </row>
    <row r="34" spans="1:199" ht="18" customHeight="1" x14ac:dyDescent="0.25">
      <c r="A34" s="317" t="s">
        <v>585</v>
      </c>
      <c r="B34" s="331">
        <f>'Base Calcs'!E16</f>
        <v>0</v>
      </c>
      <c r="C34" s="353">
        <f>IFERROR(B34/'Current System'!C58,0)</f>
        <v>0</v>
      </c>
      <c r="D34" s="260">
        <f>B34</f>
        <v>0</v>
      </c>
      <c r="E34" s="353">
        <f>IFERROR(D34/'Current System'!C58,0)</f>
        <v>0</v>
      </c>
      <c r="F34" s="315" t="str">
        <f>IF(E34-C34&gt;0.005,"Warning","")</f>
        <v/>
      </c>
      <c r="G34" s="372" t="s">
        <v>838</v>
      </c>
      <c r="H34" s="450"/>
      <c r="I34" s="450"/>
      <c r="J34" s="450"/>
      <c r="K34" s="450"/>
      <c r="L34" s="450"/>
      <c r="M34" s="450"/>
      <c r="N34" s="450"/>
      <c r="O34" s="450"/>
      <c r="P34" s="450"/>
      <c r="Q34" s="400"/>
      <c r="R34" s="400"/>
      <c r="S34" s="400"/>
      <c r="T34" s="400"/>
      <c r="U34" s="400"/>
      <c r="X34" s="343"/>
      <c r="Y34" s="343"/>
      <c r="Z34" s="343"/>
      <c r="AA34" s="343"/>
      <c r="AB34" s="343"/>
      <c r="AC34" s="343"/>
      <c r="AD34" s="343"/>
      <c r="AE34" s="343"/>
      <c r="AF34" s="343"/>
      <c r="AG34" s="343"/>
      <c r="AH34" s="343"/>
      <c r="AI34" s="343"/>
      <c r="AJ34" s="343"/>
      <c r="AK34" s="343"/>
      <c r="AL34" s="343"/>
      <c r="AM34" s="343"/>
      <c r="AN34" s="343"/>
      <c r="AO34" s="343"/>
      <c r="AP34" s="343"/>
      <c r="AQ34" s="343"/>
      <c r="AR34" s="343"/>
      <c r="AS34" s="343"/>
      <c r="AT34" s="343"/>
      <c r="AU34" s="343"/>
      <c r="AV34" s="343"/>
      <c r="AW34" s="343"/>
      <c r="AX34" s="343"/>
      <c r="AY34" s="343"/>
      <c r="AZ34" s="343"/>
      <c r="BA34" s="343"/>
      <c r="BB34" s="343"/>
      <c r="BC34" s="343"/>
      <c r="BD34" s="343"/>
      <c r="BE34" s="343"/>
      <c r="BF34" s="343"/>
      <c r="BG34" s="343"/>
      <c r="BH34" s="343"/>
      <c r="BI34" s="343"/>
      <c r="BJ34" s="343"/>
      <c r="BK34" s="343"/>
      <c r="BL34" s="343"/>
      <c r="BM34" s="343"/>
      <c r="BN34" s="343"/>
      <c r="BO34" s="343"/>
      <c r="BP34" s="343"/>
      <c r="BQ34" s="343"/>
      <c r="BR34" s="343"/>
      <c r="BS34" s="343"/>
      <c r="BT34" s="343"/>
      <c r="BU34" s="343"/>
      <c r="BV34" s="343"/>
      <c r="BW34" s="343"/>
      <c r="BX34" s="343"/>
      <c r="BY34" s="343"/>
      <c r="BZ34" s="343"/>
      <c r="CA34" s="343"/>
      <c r="CB34" s="343"/>
      <c r="CC34" s="343"/>
      <c r="CD34" s="343"/>
      <c r="CE34" s="343"/>
      <c r="CF34" s="343"/>
      <c r="CG34" s="343"/>
      <c r="CH34" s="343"/>
      <c r="CI34" s="343"/>
      <c r="CJ34" s="343"/>
      <c r="CK34" s="343"/>
      <c r="CL34" s="343"/>
      <c r="CM34" s="343"/>
      <c r="CN34" s="343"/>
      <c r="CO34" s="343"/>
      <c r="CP34" s="343"/>
      <c r="CQ34" s="343"/>
      <c r="CR34" s="343"/>
      <c r="CS34" s="343"/>
      <c r="CT34" s="343"/>
      <c r="CU34" s="343"/>
      <c r="CV34" s="343"/>
      <c r="CW34" s="343"/>
      <c r="CX34" s="343"/>
      <c r="CY34" s="343"/>
      <c r="CZ34" s="343"/>
      <c r="DA34" s="343"/>
      <c r="DB34" s="343"/>
      <c r="DC34" s="343"/>
      <c r="DD34" s="343"/>
      <c r="DE34" s="343"/>
      <c r="DF34" s="343"/>
      <c r="DG34" s="343"/>
      <c r="DH34" s="343"/>
      <c r="DI34" s="343"/>
      <c r="DJ34" s="343"/>
      <c r="DK34" s="343"/>
      <c r="DL34" s="343"/>
      <c r="DM34" s="343"/>
      <c r="DN34" s="343"/>
      <c r="DO34" s="343"/>
      <c r="DP34" s="343"/>
      <c r="DQ34" s="343"/>
      <c r="DR34" s="343"/>
      <c r="DS34" s="343"/>
      <c r="DT34" s="343"/>
      <c r="DU34" s="343"/>
      <c r="DV34" s="343"/>
      <c r="DW34" s="343"/>
      <c r="DX34" s="343"/>
      <c r="DY34" s="343"/>
      <c r="DZ34" s="343"/>
      <c r="EA34" s="343"/>
      <c r="EB34" s="343"/>
      <c r="EC34" s="343"/>
      <c r="ED34" s="343"/>
      <c r="EE34" s="343"/>
      <c r="EF34" s="343"/>
      <c r="EG34" s="343"/>
      <c r="EH34" s="343"/>
      <c r="EI34" s="343"/>
      <c r="EJ34" s="343"/>
      <c r="EK34" s="343"/>
      <c r="EL34" s="343"/>
      <c r="EM34" s="343"/>
      <c r="EN34" s="343"/>
      <c r="EO34" s="343"/>
      <c r="EP34" s="343"/>
      <c r="EQ34" s="343"/>
      <c r="ER34" s="343"/>
      <c r="ES34" s="343"/>
      <c r="ET34" s="343"/>
      <c r="EU34" s="343"/>
      <c r="EV34" s="343"/>
      <c r="EW34" s="343"/>
      <c r="EX34" s="343"/>
      <c r="EY34" s="343"/>
      <c r="EZ34" s="343"/>
      <c r="FA34" s="343"/>
      <c r="FB34" s="343"/>
      <c r="FC34" s="343"/>
      <c r="FD34" s="343"/>
      <c r="FE34" s="343"/>
      <c r="FF34" s="343"/>
      <c r="FG34" s="343"/>
      <c r="FH34" s="343"/>
      <c r="FI34" s="343"/>
      <c r="FJ34" s="343"/>
      <c r="FK34" s="343"/>
      <c r="FL34" s="343"/>
      <c r="FM34" s="343"/>
      <c r="FN34" s="343"/>
      <c r="FO34" s="343"/>
      <c r="FP34" s="343"/>
      <c r="FQ34" s="343"/>
      <c r="FR34" s="343"/>
      <c r="FS34" s="343"/>
      <c r="FT34" s="343"/>
      <c r="FU34" s="343"/>
      <c r="FV34" s="343"/>
      <c r="FW34" s="343"/>
      <c r="FX34" s="343"/>
      <c r="FY34" s="343"/>
      <c r="FZ34" s="343"/>
      <c r="GA34" s="343"/>
      <c r="GB34" s="343"/>
      <c r="GC34" s="343"/>
      <c r="GD34" s="343"/>
      <c r="GE34" s="343"/>
      <c r="GF34" s="343"/>
      <c r="GG34" s="343"/>
      <c r="GH34" s="343"/>
      <c r="GI34" s="343"/>
      <c r="GJ34" s="343"/>
      <c r="GK34" s="343"/>
      <c r="GL34" s="343"/>
      <c r="GM34" s="343"/>
      <c r="GN34" s="343"/>
      <c r="GO34" s="343"/>
      <c r="GP34" s="343"/>
      <c r="GQ34" s="343"/>
    </row>
    <row r="35" spans="1:199" ht="18" customHeight="1" x14ac:dyDescent="0.25">
      <c r="A35" s="317" t="s">
        <v>385</v>
      </c>
      <c r="B35" s="331">
        <f>'Base Calcs'!G15*'Proposed System'!C58</f>
        <v>0</v>
      </c>
      <c r="C35" s="353">
        <f>'Base Calcs'!G15</f>
        <v>0</v>
      </c>
      <c r="D35" s="260">
        <f>B35</f>
        <v>0</v>
      </c>
      <c r="E35" s="353">
        <f>'Base Calcs'!G15</f>
        <v>0</v>
      </c>
      <c r="F35" s="315" t="str">
        <f>IF(E35-C35&gt;0.005,"Warning","")</f>
        <v/>
      </c>
      <c r="G35" s="888" t="s">
        <v>429</v>
      </c>
      <c r="H35" s="867">
        <f>'Your Value Calcs'!B142</f>
        <v>-0.25</v>
      </c>
      <c r="I35" s="868"/>
      <c r="J35" s="867">
        <f>'Your Value Calcs'!C142</f>
        <v>-0.1</v>
      </c>
      <c r="K35" s="868"/>
      <c r="L35" s="867">
        <f>'Your Value Calcs'!E142</f>
        <v>0</v>
      </c>
      <c r="M35" s="868"/>
      <c r="N35" s="867">
        <f>'Your Value Calcs'!G142</f>
        <v>0.1</v>
      </c>
      <c r="O35" s="868"/>
      <c r="P35" s="867">
        <f>'Your Value Calcs'!H142</f>
        <v>0.25</v>
      </c>
      <c r="Q35" s="400"/>
      <c r="R35" s="343"/>
      <c r="S35" s="343"/>
      <c r="T35" s="343"/>
      <c r="U35" s="450"/>
      <c r="V35" s="343"/>
      <c r="W35" s="343"/>
    </row>
    <row r="36" spans="1:199" ht="18" customHeight="1" x14ac:dyDescent="0.25">
      <c r="A36" s="317" t="s">
        <v>486</v>
      </c>
      <c r="B36" s="331">
        <f>'Base Calcs'!E17</f>
        <v>0</v>
      </c>
      <c r="C36" s="353">
        <f>IFERROR(B36/'Proposed System'!C66,0)</f>
        <v>0</v>
      </c>
      <c r="D36" s="260">
        <f>B36</f>
        <v>0</v>
      </c>
      <c r="E36" s="353">
        <f>IFERROR(D36/'Proposed System'!C66,0)</f>
        <v>0</v>
      </c>
      <c r="F36" s="315" t="str">
        <f>IF(E36-C36&gt;0.005,"Warning","")</f>
        <v/>
      </c>
      <c r="G36" s="888" t="s">
        <v>485</v>
      </c>
      <c r="H36" s="870">
        <f>IFERROR('Your Value Calcs'!B141,0)</f>
        <v>0</v>
      </c>
      <c r="I36" s="597"/>
      <c r="J36" s="870">
        <f>IFERROR('Your Value Calcs'!C141,0)</f>
        <v>0</v>
      </c>
      <c r="K36" s="597"/>
      <c r="L36" s="870">
        <f>IFERROR('Your Value Calcs'!E141,0)</f>
        <v>0</v>
      </c>
      <c r="M36" s="597"/>
      <c r="N36" s="870">
        <f>IFERROR('Your Value Calcs'!G141,0)</f>
        <v>0</v>
      </c>
      <c r="O36" s="597"/>
      <c r="P36" s="870">
        <f>IFERROR('Your Value Calcs'!H141,0)</f>
        <v>0</v>
      </c>
      <c r="Q36" s="343"/>
      <c r="R36" s="450"/>
      <c r="S36" s="450"/>
      <c r="T36" s="450"/>
      <c r="U36" s="344"/>
    </row>
    <row r="37" spans="1:199" ht="18" customHeight="1" x14ac:dyDescent="0.25">
      <c r="A37" s="317" t="s">
        <v>487</v>
      </c>
      <c r="B37" s="331">
        <f>'Base Calcs'!E18</f>
        <v>0</v>
      </c>
      <c r="C37" s="353">
        <f>IFERROR(B37/'Proposed System'!C66,0)</f>
        <v>0</v>
      </c>
      <c r="D37" s="260">
        <f>B37</f>
        <v>0</v>
      </c>
      <c r="E37" s="353">
        <f>IFERROR(D37/'Proposed System'!C66,0)</f>
        <v>0</v>
      </c>
      <c r="F37" s="315" t="str">
        <f>IF(E37-C37&gt;0.005,"Warning","")</f>
        <v/>
      </c>
      <c r="G37" s="888" t="s">
        <v>140</v>
      </c>
      <c r="H37" s="870">
        <f>IFERROR('Your Value Calcs'!B143,0)</f>
        <v>0</v>
      </c>
      <c r="I37" s="597"/>
      <c r="J37" s="870">
        <f>IFERROR('Your Value Calcs'!C143,0)</f>
        <v>0</v>
      </c>
      <c r="K37" s="597"/>
      <c r="L37" s="870">
        <f>IFERROR('Your Value Calcs'!E143,0)</f>
        <v>0</v>
      </c>
      <c r="M37" s="597"/>
      <c r="N37" s="870">
        <f>IFERROR('Your Value Calcs'!G143,0)</f>
        <v>0</v>
      </c>
      <c r="O37" s="597"/>
      <c r="P37" s="870">
        <f>IFERROR('Your Value Calcs'!H143,0)</f>
        <v>0</v>
      </c>
      <c r="Q37" s="450"/>
      <c r="T37" s="344"/>
      <c r="U37" s="316"/>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c r="BG37" s="332"/>
      <c r="BH37" s="332"/>
      <c r="BI37" s="332"/>
      <c r="BJ37" s="332"/>
      <c r="BK37" s="332"/>
      <c r="BL37" s="332"/>
      <c r="BM37" s="332"/>
      <c r="BN37" s="332"/>
      <c r="BO37" s="332"/>
      <c r="BP37" s="332"/>
      <c r="BQ37" s="332"/>
      <c r="BR37" s="332"/>
      <c r="BS37" s="332"/>
      <c r="BT37" s="332"/>
      <c r="BU37" s="332"/>
      <c r="BV37" s="332"/>
      <c r="BW37" s="332"/>
      <c r="BX37" s="332"/>
      <c r="BY37" s="332"/>
      <c r="BZ37" s="332"/>
      <c r="CA37" s="332"/>
      <c r="CB37" s="332"/>
      <c r="CC37" s="332"/>
      <c r="CD37" s="332"/>
      <c r="CE37" s="332"/>
      <c r="CF37" s="332"/>
      <c r="CG37" s="332"/>
      <c r="CH37" s="332"/>
      <c r="CI37" s="332"/>
      <c r="CJ37" s="332"/>
      <c r="CK37" s="332"/>
      <c r="CL37" s="332"/>
      <c r="CM37" s="332"/>
      <c r="CN37" s="332"/>
      <c r="CO37" s="332"/>
      <c r="CP37" s="332"/>
      <c r="CQ37" s="332"/>
      <c r="CR37" s="332"/>
      <c r="CS37" s="332"/>
      <c r="CT37" s="332"/>
      <c r="CU37" s="332"/>
      <c r="CV37" s="332"/>
      <c r="CW37" s="332"/>
      <c r="CX37" s="332"/>
      <c r="CY37" s="332"/>
      <c r="CZ37" s="332"/>
      <c r="DA37" s="332"/>
      <c r="DB37" s="332"/>
      <c r="DC37" s="332"/>
      <c r="DD37" s="332"/>
      <c r="DE37" s="332"/>
      <c r="DF37" s="332"/>
      <c r="DG37" s="332"/>
      <c r="DH37" s="332"/>
      <c r="DI37" s="332"/>
      <c r="DJ37" s="332"/>
      <c r="DK37" s="332"/>
      <c r="DL37" s="332"/>
      <c r="DM37" s="332"/>
      <c r="DN37" s="332"/>
      <c r="DO37" s="332"/>
      <c r="DP37" s="332"/>
      <c r="DQ37" s="332"/>
      <c r="DR37" s="332"/>
      <c r="DS37" s="332"/>
      <c r="DT37" s="332"/>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c r="FQ37" s="332"/>
      <c r="FR37" s="332"/>
      <c r="FS37" s="332"/>
      <c r="FT37" s="332"/>
      <c r="FU37" s="332"/>
      <c r="FV37" s="332"/>
      <c r="FW37" s="332"/>
      <c r="FX37" s="332"/>
      <c r="FY37" s="332"/>
      <c r="FZ37" s="332"/>
      <c r="GA37" s="332"/>
      <c r="GB37" s="332"/>
      <c r="GC37" s="332"/>
      <c r="GD37" s="332"/>
      <c r="GE37" s="332"/>
      <c r="GF37" s="332"/>
      <c r="GG37" s="332"/>
      <c r="GH37" s="332"/>
      <c r="GI37" s="332"/>
      <c r="GJ37" s="332"/>
      <c r="GK37" s="332"/>
      <c r="GL37" s="332"/>
      <c r="GM37" s="332"/>
      <c r="GN37" s="332"/>
      <c r="GO37" s="332"/>
      <c r="GP37" s="332"/>
      <c r="GQ37" s="332"/>
    </row>
    <row r="38" spans="1:199" ht="18" customHeight="1" x14ac:dyDescent="0.25">
      <c r="A38" s="360" t="s">
        <v>601</v>
      </c>
      <c r="B38" s="361">
        <f>SUM(B34:B37)</f>
        <v>0</v>
      </c>
      <c r="C38" s="362">
        <f>IFERROR(B38/'Proposed System'!C66,0)</f>
        <v>0</v>
      </c>
      <c r="D38" s="363">
        <f>SUM(D34:D37)</f>
        <v>0</v>
      </c>
      <c r="E38" s="362">
        <f>IFERROR(D38/'Proposed System'!C66,0)</f>
        <v>0</v>
      </c>
      <c r="F38" s="359"/>
      <c r="G38" s="888" t="s">
        <v>141</v>
      </c>
      <c r="H38" s="885">
        <f>IFERROR('Your Value Calcs'!B144,0)</f>
        <v>0</v>
      </c>
      <c r="I38" s="886"/>
      <c r="J38" s="885">
        <f>IFERROR('Your Value Calcs'!C144,0)</f>
        <v>0</v>
      </c>
      <c r="K38" s="886"/>
      <c r="L38" s="885">
        <f>IFERROR('Your Value Calcs'!E144,0)</f>
        <v>0</v>
      </c>
      <c r="M38" s="886"/>
      <c r="N38" s="885">
        <f>IFERROR('Your Value Calcs'!G144,0)</f>
        <v>0</v>
      </c>
      <c r="O38" s="886"/>
      <c r="P38" s="885">
        <f>IFERROR('Your Value Calcs'!H144,0)</f>
        <v>0</v>
      </c>
      <c r="T38" s="316"/>
      <c r="U38" s="343"/>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332"/>
      <c r="BB38" s="332"/>
      <c r="BC38" s="332"/>
      <c r="BD38" s="332"/>
      <c r="BE38" s="332"/>
      <c r="BF38" s="332"/>
      <c r="BG38" s="332"/>
      <c r="BH38" s="332"/>
      <c r="BI38" s="332"/>
      <c r="BJ38" s="332"/>
      <c r="BK38" s="332"/>
      <c r="BL38" s="332"/>
      <c r="BM38" s="332"/>
      <c r="BN38" s="332"/>
      <c r="BO38" s="332"/>
      <c r="BP38" s="332"/>
      <c r="BQ38" s="332"/>
      <c r="BR38" s="332"/>
      <c r="BS38" s="332"/>
      <c r="BT38" s="332"/>
      <c r="BU38" s="332"/>
      <c r="BV38" s="332"/>
      <c r="BW38" s="332"/>
      <c r="BX38" s="332"/>
      <c r="BY38" s="332"/>
      <c r="BZ38" s="332"/>
      <c r="CA38" s="332"/>
      <c r="CB38" s="332"/>
      <c r="CC38" s="332"/>
      <c r="CD38" s="332"/>
      <c r="CE38" s="332"/>
      <c r="CF38" s="332"/>
      <c r="CG38" s="332"/>
      <c r="CH38" s="332"/>
      <c r="CI38" s="332"/>
      <c r="CJ38" s="332"/>
      <c r="CK38" s="332"/>
      <c r="CL38" s="332"/>
      <c r="CM38" s="332"/>
      <c r="CN38" s="332"/>
      <c r="CO38" s="332"/>
      <c r="CP38" s="332"/>
      <c r="CQ38" s="332"/>
      <c r="CR38" s="332"/>
      <c r="CS38" s="332"/>
      <c r="CT38" s="332"/>
      <c r="CU38" s="332"/>
      <c r="CV38" s="332"/>
      <c r="CW38" s="332"/>
      <c r="CX38" s="332"/>
      <c r="CY38" s="332"/>
      <c r="CZ38" s="332"/>
      <c r="DA38" s="332"/>
      <c r="DB38" s="332"/>
      <c r="DC38" s="332"/>
      <c r="DD38" s="332"/>
      <c r="DE38" s="332"/>
      <c r="DF38" s="332"/>
      <c r="DG38" s="332"/>
      <c r="DH38" s="332"/>
      <c r="DI38" s="332"/>
      <c r="DJ38" s="332"/>
      <c r="DK38" s="332"/>
      <c r="DL38" s="332"/>
      <c r="DM38" s="332"/>
      <c r="DN38" s="332"/>
      <c r="DO38" s="332"/>
      <c r="DP38" s="332"/>
      <c r="DQ38" s="332"/>
      <c r="DR38" s="332"/>
      <c r="DS38" s="332"/>
      <c r="DT38" s="332"/>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c r="FQ38" s="332"/>
      <c r="FR38" s="332"/>
      <c r="FS38" s="332"/>
      <c r="FT38" s="332"/>
      <c r="FU38" s="332"/>
      <c r="FV38" s="332"/>
      <c r="FW38" s="332"/>
      <c r="FX38" s="332"/>
      <c r="FY38" s="332"/>
      <c r="FZ38" s="332"/>
      <c r="GA38" s="332"/>
      <c r="GB38" s="332"/>
      <c r="GC38" s="332"/>
      <c r="GD38" s="332"/>
      <c r="GE38" s="332"/>
      <c r="GF38" s="332"/>
      <c r="GG38" s="332"/>
      <c r="GH38" s="332"/>
      <c r="GI38" s="332"/>
      <c r="GJ38" s="332"/>
      <c r="GK38" s="332"/>
      <c r="GL38" s="332"/>
      <c r="GM38" s="332"/>
      <c r="GN38" s="332"/>
      <c r="GO38" s="332"/>
      <c r="GP38" s="332"/>
      <c r="GQ38" s="332"/>
    </row>
    <row r="39" spans="1:199" ht="17.25" customHeight="1" x14ac:dyDescent="0.25">
      <c r="A39" s="365" t="s">
        <v>444</v>
      </c>
      <c r="B39" s="366">
        <f>IFERROR((B38*1000)/'Current System'!B5,0)</f>
        <v>0</v>
      </c>
      <c r="C39" s="367"/>
      <c r="D39" s="366">
        <f>IFERROR((D38*1000)/'Current System'!B5,0)</f>
        <v>0</v>
      </c>
      <c r="E39" s="367"/>
      <c r="F39" s="359"/>
      <c r="T39" s="343"/>
      <c r="V39" s="332"/>
      <c r="W39" s="332"/>
      <c r="X39" s="343"/>
      <c r="Y39" s="343"/>
      <c r="Z39" s="343"/>
      <c r="AA39" s="343"/>
      <c r="AB39" s="343"/>
      <c r="AC39" s="343"/>
      <c r="AD39" s="343"/>
      <c r="AE39" s="343"/>
      <c r="AF39" s="343"/>
      <c r="AG39" s="343"/>
      <c r="AH39" s="343"/>
      <c r="AI39" s="343"/>
      <c r="AJ39" s="343"/>
      <c r="AK39" s="343"/>
      <c r="AL39" s="343"/>
      <c r="AM39" s="343"/>
      <c r="AN39" s="343"/>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43"/>
      <c r="BN39" s="343"/>
      <c r="BO39" s="343"/>
      <c r="BP39" s="343"/>
      <c r="BQ39" s="343"/>
      <c r="BR39" s="343"/>
      <c r="BS39" s="343"/>
      <c r="BT39" s="343"/>
      <c r="BU39" s="343"/>
      <c r="BV39" s="343"/>
      <c r="BW39" s="343"/>
      <c r="BX39" s="343"/>
      <c r="BY39" s="343"/>
      <c r="BZ39" s="343"/>
      <c r="CA39" s="343"/>
      <c r="CB39" s="343"/>
      <c r="CC39" s="343"/>
      <c r="CD39" s="343"/>
      <c r="CE39" s="343"/>
      <c r="CF39" s="343"/>
      <c r="CG39" s="343"/>
      <c r="CH39" s="343"/>
      <c r="CI39" s="343"/>
      <c r="CJ39" s="343"/>
      <c r="CK39" s="343"/>
      <c r="CL39" s="343"/>
      <c r="CM39" s="343"/>
      <c r="CN39" s="343"/>
      <c r="CO39" s="343"/>
      <c r="CP39" s="343"/>
      <c r="CQ39" s="343"/>
      <c r="CR39" s="343"/>
      <c r="CS39" s="343"/>
      <c r="CT39" s="343"/>
      <c r="CU39" s="343"/>
      <c r="CV39" s="343"/>
      <c r="CW39" s="343"/>
      <c r="CX39" s="343"/>
      <c r="CY39" s="343"/>
      <c r="CZ39" s="343"/>
      <c r="DA39" s="343"/>
      <c r="DB39" s="343"/>
      <c r="DC39" s="343"/>
      <c r="DD39" s="343"/>
      <c r="DE39" s="343"/>
      <c r="DF39" s="343"/>
      <c r="DG39" s="343"/>
      <c r="DH39" s="343"/>
      <c r="DI39" s="343"/>
      <c r="DJ39" s="343"/>
      <c r="DK39" s="343"/>
      <c r="DL39" s="343"/>
      <c r="DM39" s="343"/>
      <c r="DN39" s="343"/>
      <c r="DO39" s="343"/>
      <c r="DP39" s="343"/>
      <c r="DQ39" s="343"/>
      <c r="DR39" s="343"/>
      <c r="DS39" s="343"/>
      <c r="DT39" s="343"/>
      <c r="DU39" s="343"/>
      <c r="DV39" s="343"/>
      <c r="DW39" s="343"/>
      <c r="DX39" s="343"/>
      <c r="DY39" s="343"/>
      <c r="DZ39" s="343"/>
      <c r="EA39" s="343"/>
      <c r="EB39" s="343"/>
      <c r="EC39" s="343"/>
      <c r="ED39" s="343"/>
      <c r="EE39" s="343"/>
      <c r="EF39" s="343"/>
      <c r="EG39" s="343"/>
      <c r="EH39" s="343"/>
      <c r="EI39" s="343"/>
      <c r="EJ39" s="343"/>
      <c r="EK39" s="343"/>
      <c r="EL39" s="343"/>
      <c r="EM39" s="343"/>
      <c r="EN39" s="343"/>
      <c r="EO39" s="343"/>
      <c r="EP39" s="343"/>
      <c r="EQ39" s="343"/>
      <c r="ER39" s="343"/>
      <c r="ES39" s="343"/>
      <c r="ET39" s="343"/>
      <c r="EU39" s="343"/>
      <c r="EV39" s="343"/>
      <c r="EW39" s="343"/>
      <c r="EX39" s="343"/>
      <c r="EY39" s="343"/>
      <c r="EZ39" s="343"/>
      <c r="FA39" s="343"/>
      <c r="FB39" s="343"/>
      <c r="FC39" s="343"/>
      <c r="FD39" s="343"/>
      <c r="FE39" s="343"/>
      <c r="FF39" s="343"/>
      <c r="FG39" s="343"/>
      <c r="FH39" s="343"/>
      <c r="FI39" s="343"/>
      <c r="FJ39" s="343"/>
      <c r="FK39" s="343"/>
      <c r="FL39" s="343"/>
      <c r="FM39" s="343"/>
      <c r="FN39" s="343"/>
      <c r="FO39" s="343"/>
      <c r="FP39" s="343"/>
      <c r="FQ39" s="343"/>
      <c r="FR39" s="343"/>
      <c r="FS39" s="343"/>
      <c r="FT39" s="343"/>
      <c r="FU39" s="343"/>
      <c r="FV39" s="343"/>
      <c r="FW39" s="343"/>
      <c r="FX39" s="343"/>
      <c r="FY39" s="343"/>
      <c r="FZ39" s="343"/>
      <c r="GA39" s="343"/>
      <c r="GB39" s="343"/>
      <c r="GC39" s="343"/>
      <c r="GD39" s="343"/>
      <c r="GE39" s="343"/>
      <c r="GF39" s="343"/>
      <c r="GG39" s="343"/>
      <c r="GH39" s="343"/>
      <c r="GI39" s="343"/>
      <c r="GJ39" s="343"/>
      <c r="GK39" s="343"/>
      <c r="GL39" s="343"/>
      <c r="GM39" s="343"/>
      <c r="GN39" s="343"/>
      <c r="GO39" s="343"/>
      <c r="GP39" s="343"/>
      <c r="GQ39" s="343"/>
    </row>
    <row r="40" spans="1:199" ht="17.25" customHeight="1" x14ac:dyDescent="0.25">
      <c r="A40" s="983" t="s">
        <v>842</v>
      </c>
      <c r="B40" s="983"/>
      <c r="C40" s="983"/>
      <c r="D40" s="983"/>
      <c r="E40" s="983"/>
      <c r="F40" s="359"/>
      <c r="G40" s="869" t="s">
        <v>841</v>
      </c>
      <c r="H40" s="889"/>
      <c r="I40" s="889"/>
      <c r="J40" s="889"/>
      <c r="K40" s="889"/>
      <c r="L40" s="889"/>
      <c r="M40" s="889"/>
      <c r="N40" s="889"/>
      <c r="O40" s="889"/>
      <c r="P40" s="889"/>
      <c r="Q40" s="889"/>
      <c r="R40" s="889"/>
      <c r="U40" s="343"/>
      <c r="V40" s="343"/>
      <c r="W40" s="343"/>
      <c r="X40" s="319"/>
      <c r="Y40" s="319"/>
      <c r="Z40" s="319"/>
      <c r="AA40" s="319"/>
      <c r="AB40" s="319"/>
      <c r="AC40" s="319"/>
      <c r="AD40" s="319"/>
      <c r="AE40" s="319"/>
      <c r="AF40" s="319"/>
      <c r="AG40" s="319"/>
      <c r="AH40" s="319"/>
      <c r="AI40" s="319"/>
      <c r="AJ40" s="319"/>
      <c r="AK40" s="319"/>
      <c r="AL40" s="319"/>
      <c r="AM40" s="319"/>
      <c r="AN40" s="319"/>
      <c r="AO40" s="319"/>
      <c r="AP40" s="319"/>
      <c r="AQ40" s="319"/>
      <c r="AR40" s="319"/>
      <c r="AS40" s="319"/>
      <c r="AT40" s="319"/>
      <c r="AU40" s="319"/>
      <c r="AV40" s="319"/>
      <c r="AW40" s="319"/>
      <c r="AX40" s="319"/>
      <c r="AY40" s="319"/>
      <c r="AZ40" s="319"/>
      <c r="BA40" s="319"/>
      <c r="BB40" s="319"/>
      <c r="BC40" s="319"/>
      <c r="BD40" s="319"/>
      <c r="BE40" s="319"/>
      <c r="BF40" s="319"/>
      <c r="BG40" s="319"/>
      <c r="BH40" s="319"/>
      <c r="BI40" s="319"/>
      <c r="BJ40" s="319"/>
      <c r="BK40" s="319"/>
      <c r="BL40" s="319"/>
      <c r="BM40" s="319"/>
      <c r="BN40" s="319"/>
      <c r="BO40" s="319"/>
      <c r="BP40" s="319"/>
      <c r="BQ40" s="319"/>
      <c r="BR40" s="319"/>
      <c r="BS40" s="319"/>
      <c r="BT40" s="319"/>
      <c r="BU40" s="319"/>
      <c r="BV40" s="319"/>
      <c r="BW40" s="319"/>
      <c r="BX40" s="319"/>
      <c r="BY40" s="319"/>
      <c r="BZ40" s="319"/>
      <c r="CA40" s="319"/>
      <c r="CB40" s="319"/>
      <c r="CC40" s="319"/>
      <c r="CD40" s="319"/>
      <c r="CE40" s="319"/>
      <c r="CF40" s="319"/>
      <c r="CG40" s="319"/>
      <c r="CH40" s="319"/>
      <c r="CI40" s="319"/>
      <c r="CJ40" s="319"/>
      <c r="CK40" s="319"/>
      <c r="CL40" s="319"/>
      <c r="CM40" s="319"/>
      <c r="CN40" s="319"/>
      <c r="CO40" s="319"/>
      <c r="CP40" s="319"/>
      <c r="CQ40" s="319"/>
      <c r="CR40" s="319"/>
      <c r="CS40" s="319"/>
      <c r="CT40" s="319"/>
      <c r="CU40" s="319"/>
      <c r="CV40" s="319"/>
      <c r="CW40" s="319"/>
      <c r="CX40" s="319"/>
      <c r="CY40" s="319"/>
      <c r="CZ40" s="319"/>
      <c r="DA40" s="319"/>
      <c r="DB40" s="319"/>
      <c r="DC40" s="319"/>
      <c r="DD40" s="319"/>
      <c r="DE40" s="319"/>
      <c r="DF40" s="319"/>
      <c r="DG40" s="319"/>
      <c r="DH40" s="319"/>
      <c r="DI40" s="319"/>
      <c r="DJ40" s="319"/>
      <c r="DK40" s="319"/>
      <c r="DL40" s="319"/>
      <c r="DM40" s="319"/>
      <c r="DN40" s="319"/>
      <c r="DO40" s="319"/>
      <c r="DP40" s="319"/>
      <c r="DQ40" s="319"/>
      <c r="DR40" s="319"/>
      <c r="DS40" s="319"/>
      <c r="DT40" s="319"/>
      <c r="DU40" s="319"/>
      <c r="DV40" s="319"/>
      <c r="DW40" s="319"/>
      <c r="DX40" s="319"/>
      <c r="DY40" s="319"/>
      <c r="DZ40" s="319"/>
      <c r="EA40" s="319"/>
      <c r="EB40" s="319"/>
      <c r="EC40" s="319"/>
      <c r="ED40" s="319"/>
      <c r="EE40" s="319"/>
      <c r="EF40" s="319"/>
      <c r="EG40" s="319"/>
      <c r="EH40" s="319"/>
      <c r="EI40" s="319"/>
      <c r="EJ40" s="319"/>
      <c r="EK40" s="319"/>
      <c r="EL40" s="319"/>
      <c r="EM40" s="319"/>
      <c r="EN40" s="319"/>
      <c r="EO40" s="319"/>
      <c r="EP40" s="319"/>
      <c r="EQ40" s="319"/>
      <c r="ER40" s="319"/>
      <c r="ES40" s="319"/>
      <c r="ET40" s="319"/>
      <c r="EU40" s="319"/>
      <c r="EV40" s="319"/>
      <c r="EW40" s="319"/>
      <c r="EX40" s="319"/>
      <c r="EY40" s="319"/>
      <c r="EZ40" s="319"/>
      <c r="FA40" s="319"/>
      <c r="FB40" s="319"/>
      <c r="FC40" s="319"/>
      <c r="FD40" s="319"/>
      <c r="FE40" s="319"/>
      <c r="FF40" s="319"/>
      <c r="FG40" s="319"/>
      <c r="FH40" s="319"/>
      <c r="FI40" s="319"/>
      <c r="FJ40" s="319"/>
      <c r="FK40" s="319"/>
      <c r="FL40" s="319"/>
      <c r="FM40" s="319"/>
      <c r="FN40" s="319"/>
      <c r="FO40" s="319"/>
      <c r="FP40" s="319"/>
      <c r="FQ40" s="319"/>
      <c r="FR40" s="319"/>
      <c r="FS40" s="319"/>
      <c r="FT40" s="319"/>
      <c r="FU40" s="319"/>
      <c r="FV40" s="319"/>
      <c r="FW40" s="319"/>
      <c r="FX40" s="319"/>
      <c r="FY40" s="319"/>
      <c r="FZ40" s="319"/>
      <c r="GA40" s="319"/>
      <c r="GB40" s="319"/>
      <c r="GC40" s="319"/>
      <c r="GD40" s="319"/>
      <c r="GE40" s="319"/>
      <c r="GF40" s="319"/>
      <c r="GG40" s="319"/>
      <c r="GH40" s="319"/>
      <c r="GI40" s="319"/>
      <c r="GJ40" s="319"/>
      <c r="GK40" s="319"/>
      <c r="GL40" s="319"/>
      <c r="GM40" s="319"/>
      <c r="GN40" s="319"/>
      <c r="GO40" s="319"/>
      <c r="GP40" s="319"/>
      <c r="GQ40" s="319"/>
    </row>
    <row r="41" spans="1:199" ht="17.25" customHeight="1" x14ac:dyDescent="0.25">
      <c r="A41" s="984"/>
      <c r="B41" s="984"/>
      <c r="C41" s="984"/>
      <c r="D41" s="984"/>
      <c r="E41" s="984"/>
      <c r="F41" s="370"/>
      <c r="G41" s="980" t="s">
        <v>844</v>
      </c>
      <c r="H41" s="980"/>
      <c r="I41" s="980"/>
      <c r="J41" s="980"/>
      <c r="K41" s="980"/>
      <c r="L41" s="980"/>
      <c r="M41" s="980"/>
      <c r="N41" s="980"/>
      <c r="O41" s="980"/>
      <c r="P41" s="980"/>
      <c r="Q41" s="980"/>
      <c r="R41" s="980"/>
      <c r="S41" s="828"/>
      <c r="T41" s="828"/>
      <c r="U41" s="828"/>
      <c r="V41" s="319"/>
      <c r="W41" s="319"/>
      <c r="X41" s="327"/>
      <c r="Y41" s="327"/>
      <c r="Z41" s="327"/>
      <c r="AA41" s="327"/>
      <c r="AB41" s="327"/>
      <c r="AC41" s="327"/>
      <c r="AD41" s="327"/>
      <c r="AE41" s="327"/>
      <c r="AF41" s="327"/>
      <c r="AG41" s="327"/>
      <c r="AH41" s="327"/>
      <c r="AI41" s="327"/>
      <c r="AJ41" s="327"/>
      <c r="AK41" s="327"/>
      <c r="AL41" s="327"/>
      <c r="AM41" s="327"/>
      <c r="AN41" s="327"/>
      <c r="AO41" s="327"/>
      <c r="AP41" s="327"/>
      <c r="AQ41" s="327"/>
      <c r="AR41" s="327"/>
      <c r="AS41" s="327"/>
      <c r="AT41" s="327"/>
      <c r="AU41" s="327"/>
      <c r="AV41" s="327"/>
      <c r="AW41" s="327"/>
      <c r="AX41" s="327"/>
      <c r="AY41" s="327"/>
      <c r="AZ41" s="327"/>
      <c r="BA41" s="327"/>
      <c r="BB41" s="327"/>
      <c r="BC41" s="327"/>
      <c r="BD41" s="327"/>
      <c r="BE41" s="327"/>
      <c r="BF41" s="327"/>
      <c r="BG41" s="327"/>
      <c r="BH41" s="327"/>
      <c r="BI41" s="327"/>
      <c r="BJ41" s="327"/>
      <c r="BK41" s="327"/>
      <c r="BL41" s="327"/>
      <c r="BM41" s="327"/>
      <c r="BN41" s="327"/>
      <c r="BO41" s="327"/>
      <c r="BP41" s="327"/>
      <c r="BQ41" s="327"/>
      <c r="BR41" s="327"/>
      <c r="BS41" s="327"/>
      <c r="BT41" s="327"/>
      <c r="BU41" s="327"/>
      <c r="BV41" s="327"/>
      <c r="BW41" s="327"/>
      <c r="BX41" s="327"/>
      <c r="BY41" s="327"/>
      <c r="BZ41" s="327"/>
      <c r="CA41" s="327"/>
      <c r="CB41" s="327"/>
      <c r="CC41" s="327"/>
      <c r="CD41" s="327"/>
      <c r="CE41" s="327"/>
      <c r="CF41" s="327"/>
      <c r="CG41" s="327"/>
      <c r="CH41" s="327"/>
      <c r="CI41" s="327"/>
      <c r="CJ41" s="327"/>
      <c r="CK41" s="327"/>
      <c r="CL41" s="327"/>
      <c r="CM41" s="327"/>
      <c r="CN41" s="327"/>
      <c r="CO41" s="327"/>
      <c r="CP41" s="327"/>
      <c r="CQ41" s="327"/>
      <c r="CR41" s="327"/>
      <c r="CS41" s="327"/>
      <c r="CT41" s="327"/>
      <c r="CU41" s="327"/>
      <c r="CV41" s="327"/>
      <c r="CW41" s="327"/>
      <c r="CX41" s="327"/>
      <c r="CY41" s="327"/>
      <c r="CZ41" s="327"/>
      <c r="DA41" s="327"/>
      <c r="DB41" s="327"/>
      <c r="DC41" s="327"/>
      <c r="DD41" s="327"/>
      <c r="DE41" s="327"/>
      <c r="DF41" s="327"/>
      <c r="DG41" s="327"/>
      <c r="DH41" s="327"/>
      <c r="DI41" s="327"/>
      <c r="DJ41" s="327"/>
      <c r="DK41" s="327"/>
      <c r="DL41" s="327"/>
      <c r="DM41" s="327"/>
      <c r="DN41" s="327"/>
      <c r="DO41" s="327"/>
      <c r="DP41" s="327"/>
      <c r="DQ41" s="327"/>
      <c r="DR41" s="327"/>
      <c r="DS41" s="327"/>
      <c r="DT41" s="327"/>
      <c r="DU41" s="327"/>
      <c r="DV41" s="327"/>
      <c r="DW41" s="327"/>
      <c r="DX41" s="327"/>
      <c r="DY41" s="327"/>
      <c r="DZ41" s="327"/>
      <c r="EA41" s="327"/>
      <c r="EB41" s="327"/>
      <c r="EC41" s="327"/>
      <c r="ED41" s="327"/>
      <c r="EE41" s="327"/>
      <c r="EF41" s="327"/>
      <c r="EG41" s="327"/>
      <c r="EH41" s="327"/>
      <c r="EI41" s="327"/>
      <c r="EJ41" s="327"/>
      <c r="EK41" s="327"/>
      <c r="EL41" s="327"/>
      <c r="EM41" s="327"/>
      <c r="EN41" s="327"/>
      <c r="EO41" s="327"/>
      <c r="EP41" s="327"/>
      <c r="EQ41" s="327"/>
      <c r="ER41" s="327"/>
      <c r="ES41" s="327"/>
      <c r="ET41" s="327"/>
      <c r="EU41" s="327"/>
      <c r="EV41" s="327"/>
      <c r="EW41" s="327"/>
      <c r="EX41" s="327"/>
      <c r="EY41" s="327"/>
      <c r="EZ41" s="327"/>
      <c r="FA41" s="327"/>
      <c r="FB41" s="327"/>
      <c r="FC41" s="327"/>
      <c r="FD41" s="327"/>
      <c r="FE41" s="327"/>
      <c r="FF41" s="327"/>
      <c r="FG41" s="327"/>
      <c r="FH41" s="327"/>
      <c r="FI41" s="327"/>
      <c r="FJ41" s="327"/>
      <c r="FK41" s="327"/>
      <c r="FL41" s="327"/>
      <c r="FM41" s="327"/>
      <c r="FN41" s="327"/>
      <c r="FO41" s="327"/>
      <c r="FP41" s="327"/>
      <c r="FQ41" s="327"/>
      <c r="FR41" s="327"/>
      <c r="FS41" s="327"/>
      <c r="FT41" s="327"/>
      <c r="FU41" s="327"/>
      <c r="FV41" s="327"/>
      <c r="FW41" s="327"/>
      <c r="FX41" s="327"/>
      <c r="FY41" s="327"/>
      <c r="FZ41" s="327"/>
      <c r="GA41" s="327"/>
      <c r="GB41" s="327"/>
      <c r="GC41" s="327"/>
      <c r="GD41" s="327"/>
      <c r="GE41" s="327"/>
      <c r="GF41" s="327"/>
      <c r="GG41" s="327"/>
      <c r="GH41" s="327"/>
      <c r="GI41" s="327"/>
      <c r="GJ41" s="327"/>
      <c r="GK41" s="327"/>
      <c r="GL41" s="327"/>
      <c r="GM41" s="327"/>
      <c r="GN41" s="327"/>
      <c r="GO41" s="327"/>
      <c r="GP41" s="327"/>
      <c r="GQ41" s="327"/>
    </row>
    <row r="42" spans="1:199" ht="18" customHeight="1" x14ac:dyDescent="0.25">
      <c r="G42" s="980"/>
      <c r="H42" s="980"/>
      <c r="I42" s="980"/>
      <c r="J42" s="980"/>
      <c r="K42" s="980"/>
      <c r="L42" s="980"/>
      <c r="M42" s="980"/>
      <c r="N42" s="980"/>
      <c r="O42" s="980"/>
      <c r="P42" s="980"/>
      <c r="Q42" s="980"/>
      <c r="R42" s="980"/>
      <c r="S42" s="828"/>
      <c r="T42" s="828"/>
      <c r="U42" s="828"/>
      <c r="V42" s="327"/>
      <c r="W42" s="327"/>
      <c r="X42" s="319"/>
      <c r="Y42" s="319"/>
      <c r="Z42" s="319"/>
      <c r="AA42" s="319"/>
      <c r="AB42" s="319"/>
      <c r="AC42" s="319"/>
      <c r="AD42" s="319"/>
      <c r="AE42" s="319"/>
      <c r="AF42" s="319"/>
      <c r="AG42" s="319"/>
      <c r="AH42" s="319"/>
      <c r="AI42" s="319"/>
      <c r="AJ42" s="319"/>
      <c r="AK42" s="319"/>
      <c r="AL42" s="319"/>
      <c r="AM42" s="319"/>
      <c r="AN42" s="319"/>
      <c r="AO42" s="319"/>
      <c r="AP42" s="319"/>
      <c r="AQ42" s="319"/>
      <c r="AR42" s="319"/>
      <c r="AS42" s="319"/>
      <c r="AT42" s="319"/>
      <c r="AU42" s="319"/>
      <c r="AV42" s="319"/>
      <c r="AW42" s="319"/>
      <c r="AX42" s="319"/>
      <c r="AY42" s="319"/>
      <c r="AZ42" s="319"/>
      <c r="BA42" s="319"/>
      <c r="BB42" s="319"/>
      <c r="BC42" s="319"/>
      <c r="BD42" s="319"/>
      <c r="BE42" s="319"/>
      <c r="BF42" s="319"/>
      <c r="BG42" s="319"/>
      <c r="BH42" s="319"/>
      <c r="BI42" s="319"/>
      <c r="BJ42" s="319"/>
      <c r="BK42" s="319"/>
      <c r="BL42" s="319"/>
      <c r="BM42" s="319"/>
      <c r="BN42" s="319"/>
      <c r="BO42" s="319"/>
      <c r="BP42" s="319"/>
      <c r="BQ42" s="319"/>
      <c r="BR42" s="319"/>
      <c r="BS42" s="319"/>
      <c r="BT42" s="319"/>
      <c r="BU42" s="319"/>
      <c r="BV42" s="319"/>
      <c r="BW42" s="319"/>
      <c r="BX42" s="319"/>
      <c r="BY42" s="319"/>
      <c r="BZ42" s="319"/>
      <c r="CA42" s="319"/>
      <c r="CB42" s="319"/>
      <c r="CC42" s="319"/>
      <c r="CD42" s="319"/>
      <c r="CE42" s="319"/>
      <c r="CF42" s="319"/>
      <c r="CG42" s="319"/>
      <c r="CH42" s="319"/>
      <c r="CI42" s="319"/>
      <c r="CJ42" s="319"/>
      <c r="CK42" s="319"/>
      <c r="CL42" s="319"/>
      <c r="CM42" s="319"/>
      <c r="CN42" s="319"/>
      <c r="CO42" s="319"/>
      <c r="CP42" s="319"/>
      <c r="CQ42" s="319"/>
      <c r="CR42" s="319"/>
      <c r="CS42" s="319"/>
      <c r="CT42" s="319"/>
      <c r="CU42" s="319"/>
      <c r="CV42" s="319"/>
      <c r="CW42" s="319"/>
      <c r="CX42" s="319"/>
      <c r="CY42" s="319"/>
      <c r="CZ42" s="319"/>
      <c r="DA42" s="319"/>
      <c r="DB42" s="319"/>
      <c r="DC42" s="319"/>
      <c r="DD42" s="319"/>
      <c r="DE42" s="319"/>
      <c r="DF42" s="319"/>
      <c r="DG42" s="319"/>
      <c r="DH42" s="319"/>
      <c r="DI42" s="319"/>
      <c r="DJ42" s="319"/>
      <c r="DK42" s="319"/>
      <c r="DL42" s="319"/>
      <c r="DM42" s="319"/>
      <c r="DN42" s="319"/>
      <c r="DO42" s="319"/>
      <c r="DP42" s="319"/>
      <c r="DQ42" s="319"/>
      <c r="DR42" s="319"/>
      <c r="DS42" s="319"/>
      <c r="DT42" s="319"/>
      <c r="DU42" s="319"/>
      <c r="DV42" s="319"/>
      <c r="DW42" s="319"/>
      <c r="DX42" s="319"/>
      <c r="DY42" s="319"/>
      <c r="DZ42" s="319"/>
      <c r="EA42" s="319"/>
      <c r="EB42" s="319"/>
      <c r="EC42" s="319"/>
      <c r="ED42" s="319"/>
      <c r="EE42" s="319"/>
      <c r="EF42" s="319"/>
      <c r="EG42" s="319"/>
      <c r="EH42" s="319"/>
      <c r="EI42" s="319"/>
      <c r="EJ42" s="319"/>
      <c r="EK42" s="319"/>
      <c r="EL42" s="319"/>
      <c r="EM42" s="319"/>
      <c r="EN42" s="319"/>
      <c r="EO42" s="319"/>
      <c r="EP42" s="319"/>
      <c r="EQ42" s="319"/>
      <c r="ER42" s="319"/>
      <c r="ES42" s="319"/>
      <c r="ET42" s="319"/>
      <c r="EU42" s="319"/>
      <c r="EV42" s="319"/>
      <c r="EW42" s="319"/>
      <c r="EX42" s="319"/>
      <c r="EY42" s="319"/>
      <c r="EZ42" s="319"/>
      <c r="FA42" s="319"/>
      <c r="FB42" s="319"/>
      <c r="FC42" s="319"/>
      <c r="FD42" s="319"/>
      <c r="FE42" s="319"/>
      <c r="FF42" s="319"/>
      <c r="FG42" s="319"/>
      <c r="FH42" s="319"/>
      <c r="FI42" s="319"/>
      <c r="FJ42" s="319"/>
      <c r="FK42" s="319"/>
      <c r="FL42" s="319"/>
      <c r="FM42" s="319"/>
      <c r="FN42" s="319"/>
      <c r="FO42" s="319"/>
      <c r="FP42" s="319"/>
      <c r="FQ42" s="319"/>
      <c r="FR42" s="319"/>
      <c r="FS42" s="319"/>
      <c r="FT42" s="319"/>
      <c r="FU42" s="319"/>
      <c r="FV42" s="319"/>
      <c r="FW42" s="319"/>
      <c r="FX42" s="319"/>
      <c r="FY42" s="319"/>
      <c r="FZ42" s="319"/>
      <c r="GA42" s="319"/>
      <c r="GB42" s="319"/>
      <c r="GC42" s="319"/>
      <c r="GD42" s="319"/>
      <c r="GE42" s="319"/>
      <c r="GF42" s="319"/>
      <c r="GG42" s="319"/>
      <c r="GH42" s="319"/>
      <c r="GI42" s="319"/>
      <c r="GJ42" s="319"/>
      <c r="GK42" s="319"/>
      <c r="GL42" s="319"/>
      <c r="GM42" s="319"/>
      <c r="GN42" s="319"/>
      <c r="GO42" s="319"/>
      <c r="GP42" s="319"/>
      <c r="GQ42" s="319"/>
    </row>
    <row r="43" spans="1:199" ht="18" customHeight="1" x14ac:dyDescent="0.25">
      <c r="A43" s="876" t="s">
        <v>642</v>
      </c>
      <c r="B43" s="852"/>
      <c r="C43" s="852"/>
      <c r="D43" s="852"/>
      <c r="E43" s="852"/>
      <c r="H43" s="828"/>
      <c r="I43" s="828"/>
      <c r="J43" s="828"/>
      <c r="K43" s="828"/>
      <c r="L43" s="828"/>
      <c r="M43" s="828"/>
      <c r="N43" s="828"/>
      <c r="O43" s="828"/>
      <c r="P43" s="828"/>
      <c r="Q43" s="828"/>
      <c r="R43" s="828"/>
      <c r="S43" s="828"/>
      <c r="T43" s="828"/>
      <c r="U43" s="828"/>
      <c r="V43" s="319"/>
      <c r="W43" s="319"/>
      <c r="X43" s="316"/>
      <c r="Y43" s="316"/>
      <c r="Z43" s="316"/>
      <c r="AA43" s="316"/>
      <c r="AB43" s="316"/>
      <c r="AC43" s="316"/>
      <c r="AD43" s="316"/>
      <c r="AE43" s="316"/>
      <c r="AF43" s="316"/>
      <c r="AG43" s="316"/>
      <c r="AH43" s="316"/>
      <c r="AI43" s="316"/>
      <c r="AJ43" s="316"/>
      <c r="AK43" s="316"/>
      <c r="AL43" s="316"/>
      <c r="AM43" s="316"/>
      <c r="AN43" s="316"/>
      <c r="AO43" s="316"/>
      <c r="AP43" s="316"/>
      <c r="AQ43" s="316"/>
      <c r="AR43" s="316"/>
      <c r="AS43" s="316"/>
      <c r="AT43" s="316"/>
      <c r="AU43" s="316"/>
      <c r="AV43" s="316"/>
      <c r="AW43" s="316"/>
      <c r="AX43" s="316"/>
      <c r="AY43" s="316"/>
      <c r="AZ43" s="316"/>
      <c r="BA43" s="316"/>
      <c r="BB43" s="316"/>
      <c r="BC43" s="316"/>
      <c r="BD43" s="316"/>
      <c r="BE43" s="316"/>
      <c r="BF43" s="316"/>
      <c r="BG43" s="316"/>
      <c r="BH43" s="316"/>
      <c r="BI43" s="316"/>
      <c r="BJ43" s="316"/>
      <c r="BK43" s="316"/>
      <c r="BL43" s="316"/>
      <c r="BM43" s="316"/>
      <c r="BN43" s="316"/>
      <c r="BO43" s="316"/>
      <c r="BP43" s="316"/>
      <c r="BQ43" s="316"/>
      <c r="BR43" s="316"/>
      <c r="BS43" s="316"/>
      <c r="BT43" s="316"/>
      <c r="BU43" s="316"/>
      <c r="BV43" s="316"/>
      <c r="BW43" s="316"/>
      <c r="BX43" s="316"/>
      <c r="BY43" s="316"/>
      <c r="BZ43" s="316"/>
      <c r="CA43" s="316"/>
      <c r="CB43" s="316"/>
      <c r="CC43" s="316"/>
      <c r="CD43" s="316"/>
      <c r="CE43" s="316"/>
      <c r="CF43" s="316"/>
      <c r="CG43" s="316"/>
      <c r="CH43" s="316"/>
      <c r="CI43" s="316"/>
      <c r="CJ43" s="316"/>
      <c r="CK43" s="316"/>
      <c r="CL43" s="316"/>
      <c r="CM43" s="316"/>
      <c r="CN43" s="316"/>
      <c r="CO43" s="316"/>
      <c r="CP43" s="316"/>
      <c r="CQ43" s="316"/>
      <c r="CR43" s="316"/>
      <c r="CS43" s="316"/>
      <c r="CT43" s="316"/>
      <c r="CU43" s="316"/>
      <c r="CV43" s="316"/>
      <c r="CW43" s="316"/>
      <c r="CX43" s="316"/>
      <c r="CY43" s="316"/>
      <c r="CZ43" s="316"/>
      <c r="DA43" s="316"/>
      <c r="DB43" s="316"/>
      <c r="DC43" s="316"/>
      <c r="DD43" s="316"/>
      <c r="DE43" s="316"/>
      <c r="DF43" s="316"/>
      <c r="DG43" s="316"/>
      <c r="DH43" s="316"/>
      <c r="DI43" s="316"/>
      <c r="DJ43" s="316"/>
      <c r="DK43" s="316"/>
      <c r="DL43" s="316"/>
      <c r="DM43" s="316"/>
      <c r="DN43" s="316"/>
      <c r="DO43" s="316"/>
      <c r="DP43" s="316"/>
      <c r="DQ43" s="316"/>
      <c r="DR43" s="316"/>
      <c r="DS43" s="316"/>
      <c r="DT43" s="316"/>
      <c r="DU43" s="316"/>
      <c r="DV43" s="316"/>
      <c r="DW43" s="316"/>
      <c r="DX43" s="316"/>
      <c r="DY43" s="316"/>
      <c r="DZ43" s="316"/>
      <c r="EA43" s="316"/>
      <c r="EB43" s="316"/>
      <c r="EC43" s="316"/>
      <c r="ED43" s="316"/>
      <c r="EE43" s="316"/>
      <c r="EF43" s="316"/>
      <c r="EG43" s="316"/>
      <c r="EH43" s="316"/>
      <c r="EI43" s="316"/>
      <c r="EJ43" s="316"/>
      <c r="EK43" s="316"/>
      <c r="EL43" s="316"/>
      <c r="EM43" s="316"/>
      <c r="EN43" s="316"/>
      <c r="EO43" s="316"/>
      <c r="EP43" s="316"/>
      <c r="EQ43" s="316"/>
      <c r="ER43" s="316"/>
      <c r="ES43" s="316"/>
      <c r="ET43" s="316"/>
      <c r="EU43" s="316"/>
      <c r="EV43" s="316"/>
      <c r="EW43" s="316"/>
      <c r="EX43" s="316"/>
      <c r="EY43" s="316"/>
      <c r="EZ43" s="316"/>
      <c r="FA43" s="316"/>
      <c r="FB43" s="316"/>
      <c r="FC43" s="316"/>
      <c r="FD43" s="316"/>
      <c r="FE43" s="316"/>
      <c r="FF43" s="316"/>
      <c r="FG43" s="316"/>
      <c r="FH43" s="316"/>
      <c r="FI43" s="316"/>
      <c r="FJ43" s="316"/>
      <c r="FK43" s="316"/>
      <c r="FL43" s="316"/>
      <c r="FM43" s="316"/>
      <c r="FN43" s="316"/>
      <c r="FO43" s="316"/>
      <c r="FP43" s="316"/>
      <c r="FQ43" s="316"/>
      <c r="FR43" s="316"/>
      <c r="FS43" s="316"/>
      <c r="FT43" s="316"/>
      <c r="FU43" s="316"/>
      <c r="FV43" s="316"/>
      <c r="FW43" s="316"/>
      <c r="FX43" s="316"/>
      <c r="FY43" s="316"/>
      <c r="FZ43" s="316"/>
      <c r="GA43" s="316"/>
      <c r="GB43" s="316"/>
      <c r="GC43" s="316"/>
      <c r="GD43" s="316"/>
      <c r="GE43" s="316"/>
      <c r="GF43" s="316"/>
      <c r="GG43" s="316"/>
      <c r="GH43" s="316"/>
      <c r="GI43" s="316"/>
      <c r="GJ43" s="316"/>
      <c r="GK43" s="316"/>
      <c r="GL43" s="316"/>
      <c r="GM43" s="316"/>
      <c r="GN43" s="316"/>
      <c r="GO43" s="316"/>
      <c r="GP43" s="316"/>
      <c r="GQ43" s="316"/>
    </row>
    <row r="44" spans="1:199" ht="18" customHeight="1" x14ac:dyDescent="0.25">
      <c r="A44" s="982" t="s">
        <v>643</v>
      </c>
      <c r="B44" s="982"/>
      <c r="C44" s="982"/>
      <c r="D44" s="982"/>
      <c r="E44" s="982"/>
      <c r="G44" s="828"/>
      <c r="H44" s="828"/>
      <c r="I44" s="828"/>
      <c r="J44" s="828"/>
      <c r="K44" s="828"/>
      <c r="L44" s="828"/>
      <c r="M44" s="828"/>
      <c r="N44" s="828"/>
      <c r="O44" s="828"/>
      <c r="P44" s="828"/>
      <c r="Q44" s="828"/>
      <c r="R44" s="828"/>
      <c r="S44" s="828"/>
      <c r="T44" s="828"/>
      <c r="U44" s="828"/>
      <c r="V44" s="316"/>
      <c r="W44" s="316"/>
      <c r="X44" s="343"/>
      <c r="Y44" s="343"/>
      <c r="Z44" s="343"/>
      <c r="AA44" s="343"/>
      <c r="AB44" s="343"/>
      <c r="AC44" s="343"/>
      <c r="AD44" s="343"/>
      <c r="AE44" s="343"/>
      <c r="AF44" s="343"/>
      <c r="AG44" s="343"/>
      <c r="AH44" s="343"/>
      <c r="AI44" s="343"/>
      <c r="AJ44" s="343"/>
      <c r="AK44" s="343"/>
      <c r="AL44" s="343"/>
      <c r="AM44" s="343"/>
      <c r="AN44" s="343"/>
      <c r="AO44" s="343"/>
      <c r="AP44" s="343"/>
      <c r="AQ44" s="343"/>
      <c r="AR44" s="343"/>
      <c r="AS44" s="343"/>
      <c r="AT44" s="343"/>
      <c r="AU44" s="343"/>
      <c r="AV44" s="343"/>
      <c r="AW44" s="343"/>
      <c r="AX44" s="343"/>
      <c r="AY44" s="343"/>
      <c r="AZ44" s="343"/>
      <c r="BA44" s="343"/>
      <c r="BB44" s="343"/>
      <c r="BC44" s="343"/>
      <c r="BD44" s="343"/>
      <c r="BE44" s="343"/>
      <c r="BF44" s="343"/>
      <c r="BG44" s="343"/>
      <c r="BH44" s="343"/>
      <c r="BI44" s="343"/>
      <c r="BJ44" s="343"/>
      <c r="BK44" s="343"/>
      <c r="BL44" s="343"/>
      <c r="BM44" s="343"/>
      <c r="BN44" s="343"/>
      <c r="BO44" s="343"/>
      <c r="BP44" s="343"/>
      <c r="BQ44" s="343"/>
      <c r="BR44" s="343"/>
      <c r="BS44" s="343"/>
      <c r="BT44" s="343"/>
      <c r="BU44" s="343"/>
      <c r="BV44" s="343"/>
      <c r="BW44" s="343"/>
      <c r="BX44" s="343"/>
      <c r="BY44" s="343"/>
      <c r="BZ44" s="343"/>
      <c r="CA44" s="343"/>
      <c r="CB44" s="343"/>
      <c r="CC44" s="343"/>
      <c r="CD44" s="343"/>
      <c r="CE44" s="343"/>
      <c r="CF44" s="343"/>
      <c r="CG44" s="343"/>
      <c r="CH44" s="343"/>
      <c r="CI44" s="343"/>
      <c r="CJ44" s="343"/>
      <c r="CK44" s="343"/>
      <c r="CL44" s="343"/>
      <c r="CM44" s="343"/>
      <c r="CN44" s="343"/>
      <c r="CO44" s="343"/>
      <c r="CP44" s="343"/>
      <c r="CQ44" s="343"/>
      <c r="CR44" s="343"/>
      <c r="CS44" s="343"/>
      <c r="CT44" s="343"/>
      <c r="CU44" s="343"/>
      <c r="CV44" s="343"/>
      <c r="CW44" s="343"/>
      <c r="CX44" s="343"/>
      <c r="CY44" s="343"/>
      <c r="CZ44" s="343"/>
      <c r="DA44" s="343"/>
      <c r="DB44" s="343"/>
      <c r="DC44" s="343"/>
      <c r="DD44" s="343"/>
      <c r="DE44" s="343"/>
      <c r="DF44" s="343"/>
      <c r="DG44" s="343"/>
      <c r="DH44" s="343"/>
      <c r="DI44" s="343"/>
      <c r="DJ44" s="343"/>
      <c r="DK44" s="343"/>
      <c r="DL44" s="343"/>
      <c r="DM44" s="343"/>
      <c r="DN44" s="343"/>
      <c r="DO44" s="343"/>
      <c r="DP44" s="343"/>
      <c r="DQ44" s="343"/>
      <c r="DR44" s="343"/>
      <c r="DS44" s="343"/>
      <c r="DT44" s="343"/>
      <c r="DU44" s="343"/>
      <c r="DV44" s="343"/>
      <c r="DW44" s="343"/>
      <c r="DX44" s="343"/>
      <c r="DY44" s="343"/>
      <c r="DZ44" s="343"/>
      <c r="EA44" s="343"/>
      <c r="EB44" s="343"/>
      <c r="EC44" s="343"/>
      <c r="ED44" s="343"/>
      <c r="EE44" s="343"/>
      <c r="EF44" s="343"/>
      <c r="EG44" s="343"/>
      <c r="EH44" s="343"/>
      <c r="EI44" s="343"/>
      <c r="EJ44" s="343"/>
      <c r="EK44" s="343"/>
      <c r="EL44" s="343"/>
      <c r="EM44" s="343"/>
      <c r="EN44" s="343"/>
      <c r="EO44" s="343"/>
      <c r="EP44" s="343"/>
      <c r="EQ44" s="343"/>
      <c r="ER44" s="343"/>
      <c r="ES44" s="343"/>
      <c r="ET44" s="343"/>
      <c r="EU44" s="343"/>
      <c r="EV44" s="343"/>
      <c r="EW44" s="343"/>
      <c r="EX44" s="343"/>
      <c r="EY44" s="343"/>
      <c r="EZ44" s="343"/>
      <c r="FA44" s="343"/>
      <c r="FB44" s="343"/>
      <c r="FC44" s="343"/>
      <c r="FD44" s="343"/>
      <c r="FE44" s="343"/>
      <c r="FF44" s="343"/>
      <c r="FG44" s="343"/>
      <c r="FH44" s="343"/>
      <c r="FI44" s="343"/>
      <c r="FJ44" s="343"/>
      <c r="FK44" s="343"/>
      <c r="FL44" s="343"/>
      <c r="FM44" s="343"/>
      <c r="FN44" s="343"/>
      <c r="FO44" s="343"/>
      <c r="FP44" s="343"/>
      <c r="FQ44" s="343"/>
      <c r="FR44" s="343"/>
      <c r="FS44" s="343"/>
      <c r="FT44" s="343"/>
      <c r="FU44" s="343"/>
      <c r="FV44" s="343"/>
      <c r="FW44" s="343"/>
      <c r="FX44" s="343"/>
      <c r="FY44" s="343"/>
      <c r="FZ44" s="343"/>
      <c r="GA44" s="343"/>
      <c r="GB44" s="343"/>
      <c r="GC44" s="343"/>
      <c r="GD44" s="343"/>
      <c r="GE44" s="343"/>
      <c r="GF44" s="343"/>
      <c r="GG44" s="343"/>
      <c r="GH44" s="343"/>
      <c r="GI44" s="343"/>
      <c r="GJ44" s="343"/>
      <c r="GK44" s="343"/>
      <c r="GL44" s="343"/>
      <c r="GM44" s="343"/>
      <c r="GN44" s="343"/>
      <c r="GO44" s="343"/>
      <c r="GP44" s="343"/>
      <c r="GQ44" s="343"/>
    </row>
    <row r="45" spans="1:199" ht="18" customHeight="1" x14ac:dyDescent="0.25">
      <c r="A45" s="982"/>
      <c r="B45" s="982"/>
      <c r="C45" s="982"/>
      <c r="D45" s="982"/>
      <c r="E45" s="982"/>
      <c r="G45" s="828"/>
      <c r="H45" s="828"/>
      <c r="I45" s="828"/>
      <c r="J45" s="828"/>
      <c r="K45" s="828"/>
      <c r="L45" s="828"/>
      <c r="M45" s="828"/>
      <c r="N45" s="828"/>
      <c r="O45" s="828"/>
      <c r="P45" s="828"/>
      <c r="Q45" s="828"/>
      <c r="R45" s="828"/>
      <c r="S45" s="828"/>
      <c r="T45" s="828"/>
      <c r="U45" s="828"/>
      <c r="V45" s="343"/>
      <c r="W45" s="343"/>
    </row>
    <row r="46" spans="1:199" ht="18" customHeight="1" x14ac:dyDescent="0.25">
      <c r="A46" s="377"/>
      <c r="B46" s="336" t="s">
        <v>386</v>
      </c>
      <c r="C46" s="378"/>
      <c r="D46" s="379" t="s">
        <v>445</v>
      </c>
      <c r="G46" s="828"/>
      <c r="H46" s="828"/>
      <c r="I46" s="828"/>
      <c r="J46" s="828"/>
      <c r="K46" s="828"/>
      <c r="L46" s="828"/>
      <c r="M46" s="828"/>
      <c r="N46" s="828"/>
      <c r="O46" s="828"/>
      <c r="P46" s="828"/>
      <c r="Q46" s="828"/>
      <c r="R46" s="828"/>
      <c r="S46" s="828"/>
      <c r="T46" s="828"/>
      <c r="U46" s="828"/>
    </row>
    <row r="47" spans="1:199" ht="18" customHeight="1" x14ac:dyDescent="0.25">
      <c r="A47" s="377" t="s">
        <v>847</v>
      </c>
      <c r="B47" s="380">
        <f>IFERROR('Base Calcs'!B60,0)</f>
        <v>0</v>
      </c>
      <c r="D47" s="933">
        <f>B47</f>
        <v>0</v>
      </c>
      <c r="G47" s="828"/>
      <c r="H47" s="828"/>
      <c r="I47" s="828"/>
      <c r="J47" s="828"/>
      <c r="K47" s="828"/>
      <c r="M47" s="828"/>
      <c r="N47" s="828"/>
      <c r="O47" s="828"/>
      <c r="P47" s="828"/>
      <c r="Q47" s="828"/>
      <c r="R47" s="828"/>
      <c r="S47" s="828"/>
      <c r="T47" s="828"/>
      <c r="U47" s="828"/>
    </row>
    <row r="48" spans="1:199" ht="18" customHeight="1" x14ac:dyDescent="0.25">
      <c r="A48" s="377" t="s">
        <v>848</v>
      </c>
      <c r="B48" s="380">
        <f>IFERROR('Base Calcs'!B61,0)</f>
        <v>0</v>
      </c>
      <c r="D48" s="933">
        <f>B48</f>
        <v>0</v>
      </c>
      <c r="G48" s="828"/>
      <c r="H48" s="828"/>
      <c r="I48" s="828"/>
      <c r="J48" s="828"/>
      <c r="K48" s="828"/>
      <c r="M48" s="828"/>
      <c r="N48" s="828"/>
      <c r="O48" s="828"/>
      <c r="P48" s="828"/>
      <c r="Q48" s="828"/>
      <c r="R48" s="828"/>
      <c r="S48" s="828"/>
      <c r="T48" s="828"/>
    </row>
    <row r="49" spans="1:20" ht="18" customHeight="1" x14ac:dyDescent="0.25">
      <c r="A49" s="377"/>
      <c r="B49" s="380"/>
      <c r="D49" s="381"/>
      <c r="M49" s="828"/>
      <c r="N49" s="828"/>
      <c r="O49" s="828"/>
      <c r="P49" s="828"/>
      <c r="Q49" s="828"/>
      <c r="R49" s="828"/>
      <c r="S49" s="828"/>
      <c r="T49" s="828"/>
    </row>
    <row r="50" spans="1:20" ht="18" customHeight="1" x14ac:dyDescent="0.25">
      <c r="A50" s="377" t="s">
        <v>597</v>
      </c>
      <c r="B50" s="331">
        <f>IFERROR('Base Calcs'!H160,0)</f>
        <v>0</v>
      </c>
      <c r="C50" s="331"/>
      <c r="D50" s="331">
        <f>'Base Calcs'!G9*('Your Results'!D47+'Your Results'!D48)</f>
        <v>0</v>
      </c>
      <c r="G50" s="871"/>
      <c r="M50" s="871"/>
      <c r="Q50" s="319"/>
      <c r="R50" s="319"/>
      <c r="S50" s="319"/>
    </row>
    <row r="51" spans="1:20" ht="18" customHeight="1" x14ac:dyDescent="0.25">
      <c r="A51" s="377" t="s">
        <v>598</v>
      </c>
      <c r="B51" s="331">
        <f>IFERROR('Base Calcs'!H161,0)</f>
        <v>0</v>
      </c>
      <c r="D51" s="260">
        <f>B51</f>
        <v>0</v>
      </c>
      <c r="Q51" s="316"/>
      <c r="R51" s="316"/>
      <c r="S51" s="316"/>
    </row>
    <row r="52" spans="1:20" ht="18" customHeight="1" x14ac:dyDescent="0.25">
      <c r="A52" s="377" t="s">
        <v>464</v>
      </c>
      <c r="B52" s="331">
        <v>0</v>
      </c>
      <c r="D52" s="260">
        <f>B52</f>
        <v>0</v>
      </c>
      <c r="Q52" s="343"/>
      <c r="R52" s="343"/>
      <c r="S52" s="343"/>
    </row>
    <row r="53" spans="1:20" ht="18" customHeight="1" x14ac:dyDescent="0.25">
      <c r="A53" s="382" t="s">
        <v>248</v>
      </c>
      <c r="B53" s="383">
        <f>SUM(B50:B52)</f>
        <v>0</v>
      </c>
      <c r="C53" s="384"/>
      <c r="D53" s="383">
        <f>SUM(D50:D52)</f>
        <v>0</v>
      </c>
    </row>
    <row r="54" spans="1:20" ht="18" customHeight="1" x14ac:dyDescent="0.25">
      <c r="G54" s="869" t="s">
        <v>835</v>
      </c>
    </row>
    <row r="55" spans="1:20" ht="18" customHeight="1" x14ac:dyDescent="0.25">
      <c r="A55" s="385" t="s">
        <v>460</v>
      </c>
      <c r="B55" s="380"/>
      <c r="D55" s="381"/>
      <c r="G55" s="959" t="s">
        <v>840</v>
      </c>
      <c r="H55" s="959"/>
      <c r="I55" s="959"/>
      <c r="J55" s="959"/>
      <c r="K55" s="959"/>
      <c r="L55" s="959"/>
      <c r="M55" s="959"/>
      <c r="N55" s="959"/>
      <c r="O55" s="959"/>
      <c r="P55" s="959"/>
      <c r="Q55" s="959"/>
      <c r="R55" s="959"/>
    </row>
    <row r="56" spans="1:20" ht="18" customHeight="1" x14ac:dyDescent="0.25">
      <c r="A56" s="386" t="s">
        <v>147</v>
      </c>
      <c r="B56" s="331">
        <f>IFERROR(ROUND('Base Calcs'!H174,-1),0)</f>
        <v>0</v>
      </c>
      <c r="D56" s="260">
        <f>B56</f>
        <v>0</v>
      </c>
      <c r="G56" s="959"/>
      <c r="H56" s="959"/>
      <c r="I56" s="959"/>
      <c r="J56" s="959"/>
      <c r="K56" s="959"/>
      <c r="L56" s="959"/>
      <c r="M56" s="959"/>
      <c r="N56" s="959"/>
      <c r="O56" s="959"/>
      <c r="P56" s="959"/>
      <c r="Q56" s="959"/>
      <c r="R56" s="959"/>
    </row>
    <row r="57" spans="1:20" ht="18" customHeight="1" x14ac:dyDescent="0.25">
      <c r="A57" s="386" t="s">
        <v>222</v>
      </c>
      <c r="B57" s="331">
        <f>IFERROR(ROUND('Base Calcs'!H178,-1),0)</f>
        <v>0</v>
      </c>
      <c r="D57" s="260">
        <f>B57</f>
        <v>0</v>
      </c>
    </row>
    <row r="58" spans="1:20" ht="18" customHeight="1" x14ac:dyDescent="0.25">
      <c r="A58" s="386" t="s">
        <v>819</v>
      </c>
      <c r="B58" s="387">
        <f>IFERROR(ROUND('Base Calcs'!H185-'Base Calcs'!H183,-2),0)</f>
        <v>0</v>
      </c>
      <c r="C58" s="345"/>
      <c r="D58" s="388">
        <f>IFERROR(ROUND('Your Value Calcs'!H179-'Your Value Calcs'!H177,-2),0)</f>
        <v>0</v>
      </c>
      <c r="H58" s="375"/>
    </row>
    <row r="59" spans="1:20" ht="18" customHeight="1" x14ac:dyDescent="0.25">
      <c r="A59" s="386" t="s">
        <v>820</v>
      </c>
      <c r="B59" s="331">
        <f>IFERROR(ROUND('Base Calcs'!H183,-1),0)</f>
        <v>0</v>
      </c>
      <c r="D59" s="260">
        <f t="shared" ref="D59:D65" si="1">B59</f>
        <v>0</v>
      </c>
    </row>
    <row r="60" spans="1:20" ht="18" customHeight="1" x14ac:dyDescent="0.25">
      <c r="A60" s="317" t="s">
        <v>437</v>
      </c>
      <c r="B60" s="331">
        <f>IFERROR(ROUND('Base Calcs'!H190,-1),0)</f>
        <v>0</v>
      </c>
      <c r="D60" s="260">
        <f t="shared" si="1"/>
        <v>0</v>
      </c>
      <c r="E60" s="358"/>
    </row>
    <row r="61" spans="1:20" ht="18" customHeight="1" x14ac:dyDescent="0.25">
      <c r="A61" s="317" t="s">
        <v>384</v>
      </c>
      <c r="B61" s="331">
        <f>IFERROR(ROUND('Base Calcs'!H191,-1),0)</f>
        <v>0</v>
      </c>
      <c r="D61" s="260">
        <f t="shared" si="1"/>
        <v>0</v>
      </c>
      <c r="E61" s="358"/>
    </row>
    <row r="62" spans="1:20" ht="18" customHeight="1" x14ac:dyDescent="0.25">
      <c r="A62" s="317" t="s">
        <v>341</v>
      </c>
      <c r="B62" s="331">
        <f>IFERROR(ROUND('Base Calcs'!H192,-1),0)</f>
        <v>0</v>
      </c>
      <c r="D62" s="260">
        <f t="shared" si="1"/>
        <v>0</v>
      </c>
    </row>
    <row r="63" spans="1:20" ht="18" customHeight="1" x14ac:dyDescent="0.25">
      <c r="A63" s="317" t="s">
        <v>275</v>
      </c>
      <c r="B63" s="331">
        <f>IFERROR(ROUND('Base Calcs'!H188,-1),0)</f>
        <v>0</v>
      </c>
      <c r="D63" s="260">
        <f t="shared" si="1"/>
        <v>0</v>
      </c>
    </row>
    <row r="64" spans="1:20" ht="18" customHeight="1" x14ac:dyDescent="0.25">
      <c r="A64" s="317" t="s">
        <v>185</v>
      </c>
      <c r="B64" s="331">
        <f>IFERROR(ROUND('Base Calcs'!H194,-1),0)</f>
        <v>0</v>
      </c>
      <c r="D64" s="260">
        <f t="shared" si="1"/>
        <v>0</v>
      </c>
    </row>
    <row r="65" spans="1:21" ht="18" customHeight="1" x14ac:dyDescent="0.25">
      <c r="A65" s="317" t="s">
        <v>821</v>
      </c>
      <c r="B65" s="331">
        <v>0</v>
      </c>
      <c r="D65" s="260">
        <f t="shared" si="1"/>
        <v>0</v>
      </c>
      <c r="H65" s="300"/>
      <c r="I65" s="300"/>
      <c r="J65" s="300"/>
      <c r="K65" s="300"/>
    </row>
    <row r="66" spans="1:21" ht="18" customHeight="1" x14ac:dyDescent="0.25">
      <c r="A66" s="300" t="s">
        <v>461</v>
      </c>
      <c r="B66" s="331"/>
      <c r="D66" s="358"/>
      <c r="M66" s="871"/>
    </row>
    <row r="67" spans="1:21" ht="18" customHeight="1" x14ac:dyDescent="0.25">
      <c r="A67" s="317" t="s">
        <v>439</v>
      </c>
      <c r="B67" s="331">
        <f>IFERROR(ROUND(-'Base Calcs'!H189,-1),0)</f>
        <v>0</v>
      </c>
      <c r="D67" s="260">
        <f>B67</f>
        <v>0</v>
      </c>
    </row>
    <row r="68" spans="1:21" ht="18" customHeight="1" x14ac:dyDescent="0.25">
      <c r="A68" s="317" t="s">
        <v>418</v>
      </c>
      <c r="B68" s="331">
        <f>IFERROR(ROUND(-'Base Calcs'!H193,-1),0)</f>
        <v>0</v>
      </c>
      <c r="D68" s="260">
        <f>B68</f>
        <v>0</v>
      </c>
      <c r="E68" s="331"/>
      <c r="G68" s="869" t="s">
        <v>836</v>
      </c>
      <c r="H68" s="828"/>
      <c r="I68" s="828"/>
      <c r="J68" s="828"/>
      <c r="K68" s="828"/>
      <c r="L68" s="828"/>
      <c r="M68" s="828"/>
      <c r="N68" s="828"/>
      <c r="O68" s="828"/>
      <c r="P68" s="828"/>
      <c r="Q68" s="828"/>
      <c r="R68" s="828"/>
      <c r="S68" s="828"/>
      <c r="T68" s="828"/>
      <c r="U68" s="828"/>
    </row>
    <row r="69" spans="1:21" ht="18" customHeight="1" x14ac:dyDescent="0.25">
      <c r="A69" s="317" t="s">
        <v>463</v>
      </c>
      <c r="B69" s="331">
        <v>0</v>
      </c>
      <c r="D69" s="260">
        <f>B69</f>
        <v>0</v>
      </c>
      <c r="G69" s="959" t="s">
        <v>839</v>
      </c>
      <c r="H69" s="959"/>
      <c r="I69" s="959"/>
      <c r="J69" s="959"/>
      <c r="K69" s="959"/>
      <c r="L69" s="959"/>
      <c r="M69" s="959"/>
      <c r="N69" s="959"/>
      <c r="O69" s="959"/>
      <c r="P69" s="959"/>
      <c r="Q69" s="959"/>
      <c r="R69" s="959"/>
      <c r="S69" s="828"/>
      <c r="T69" s="828"/>
      <c r="U69" s="828"/>
    </row>
    <row r="70" spans="1:21" ht="18" customHeight="1" x14ac:dyDescent="0.25">
      <c r="A70" s="390" t="s">
        <v>438</v>
      </c>
      <c r="B70" s="383">
        <f>SUM(B56,B57,B58,B59,B60,B61,B62,B63,B64,B65)-SUM(B67:B69)</f>
        <v>0</v>
      </c>
      <c r="C70" s="383"/>
      <c r="D70" s="383">
        <f>SUM(D56,D57,D58,D59,D60,D61,D62,D63,D64,D65)-SUM(D67:D69)</f>
        <v>0</v>
      </c>
      <c r="G70" s="959"/>
      <c r="H70" s="959"/>
      <c r="I70" s="959"/>
      <c r="J70" s="959"/>
      <c r="K70" s="959"/>
      <c r="L70" s="959"/>
      <c r="M70" s="959"/>
      <c r="N70" s="959"/>
      <c r="O70" s="959"/>
      <c r="P70" s="959"/>
      <c r="Q70" s="959"/>
      <c r="R70" s="959"/>
      <c r="S70" s="828"/>
      <c r="T70" s="828"/>
      <c r="U70" s="828"/>
    </row>
    <row r="71" spans="1:21" ht="18" customHeight="1" thickBot="1" x14ac:dyDescent="0.3">
      <c r="A71" s="391" t="s">
        <v>599</v>
      </c>
      <c r="B71" s="392">
        <f>B53-B70</f>
        <v>0</v>
      </c>
      <c r="C71" s="393"/>
      <c r="D71" s="392">
        <f>D53-D70</f>
        <v>0</v>
      </c>
      <c r="G71" s="959"/>
      <c r="H71" s="959"/>
      <c r="I71" s="959"/>
      <c r="J71" s="959"/>
      <c r="K71" s="959"/>
      <c r="L71" s="959"/>
      <c r="M71" s="959"/>
      <c r="N71" s="959"/>
      <c r="O71" s="959"/>
      <c r="P71" s="959"/>
      <c r="Q71" s="959"/>
      <c r="R71" s="959"/>
    </row>
    <row r="72" spans="1:21" ht="18" customHeight="1" thickTop="1" x14ac:dyDescent="0.25"/>
    <row r="73" spans="1:21" ht="18" customHeight="1" x14ac:dyDescent="0.25">
      <c r="A73" s="876" t="s">
        <v>806</v>
      </c>
      <c r="B73" s="852"/>
      <c r="C73" s="852"/>
      <c r="D73" s="852"/>
      <c r="E73" s="852"/>
    </row>
    <row r="74" spans="1:21" ht="18" customHeight="1" x14ac:dyDescent="0.25">
      <c r="A74" s="299" t="s">
        <v>807</v>
      </c>
    </row>
    <row r="75" spans="1:21" ht="18" customHeight="1" x14ac:dyDescent="0.25">
      <c r="B75" s="336" t="s">
        <v>386</v>
      </c>
      <c r="C75" s="378"/>
      <c r="D75" s="379" t="s">
        <v>445</v>
      </c>
    </row>
    <row r="76" spans="1:21" ht="18" customHeight="1" x14ac:dyDescent="0.25">
      <c r="A76" s="299" t="s">
        <v>866</v>
      </c>
      <c r="B76" s="319">
        <f>'Base Calcs'!B140</f>
        <v>0.08</v>
      </c>
      <c r="D76" s="931">
        <f>B76</f>
        <v>0.08</v>
      </c>
      <c r="E76" s="486" t="str">
        <f>IF(D76&lt;0.06,"WARNING: Too Low","")</f>
        <v/>
      </c>
    </row>
    <row r="77" spans="1:21" ht="18" customHeight="1" x14ac:dyDescent="0.25">
      <c r="A77" s="299" t="s">
        <v>818</v>
      </c>
      <c r="B77" s="331">
        <f>ROUND('Base Calcs'!L132+'Base Calcs'!L133,-3)</f>
        <v>0</v>
      </c>
      <c r="D77" s="260">
        <f>B77</f>
        <v>0</v>
      </c>
    </row>
    <row r="78" spans="1:21" ht="18" customHeight="1" x14ac:dyDescent="0.25">
      <c r="A78" s="850" t="s">
        <v>808</v>
      </c>
      <c r="B78" s="805">
        <f>IFERROR(B77/(B20+B21),0)</f>
        <v>0</v>
      </c>
      <c r="D78" s="805">
        <f>IFERROR(D77/(D20+D21),0)</f>
        <v>0</v>
      </c>
    </row>
    <row r="79" spans="1:21" ht="18" customHeight="1" thickBot="1" x14ac:dyDescent="0.3">
      <c r="A79" s="399"/>
      <c r="B79" s="399"/>
      <c r="C79" s="399"/>
      <c r="D79" s="399"/>
      <c r="E79" s="399"/>
    </row>
    <row r="80" spans="1:21" ht="18" customHeight="1" thickTop="1" x14ac:dyDescent="0.25"/>
    <row r="81" spans="1:2" ht="19.5" customHeight="1" x14ac:dyDescent="0.25">
      <c r="A81" s="515" t="s">
        <v>793</v>
      </c>
      <c r="B81" s="629" t="s">
        <v>792</v>
      </c>
    </row>
    <row r="82" spans="1:2" ht="19.5" customHeight="1" x14ac:dyDescent="0.25">
      <c r="A82" s="302" t="s">
        <v>794</v>
      </c>
      <c r="B82" s="313"/>
    </row>
  </sheetData>
  <sheetProtection password="D89C" sheet="1" objects="1" scenarios="1"/>
  <mergeCells count="8">
    <mergeCell ref="G55:R56"/>
    <mergeCell ref="G69:R71"/>
    <mergeCell ref="G41:R42"/>
    <mergeCell ref="G25:R27"/>
    <mergeCell ref="A2:R3"/>
    <mergeCell ref="B7:D7"/>
    <mergeCell ref="A40:E41"/>
    <mergeCell ref="A44:E45"/>
  </mergeCells>
  <conditionalFormatting sqref="J31 J29 L31 L29">
    <cfRule type="cellIs" dxfId="11" priority="24" operator="lessThan">
      <formula>0.74</formula>
    </cfRule>
    <cfRule type="cellIs" dxfId="10" priority="25" operator="greaterThan">
      <formula>0.74</formula>
    </cfRule>
  </conditionalFormatting>
  <conditionalFormatting sqref="J19:M19">
    <cfRule type="cellIs" dxfId="9" priority="6" operator="lessThan">
      <formula>0</formula>
    </cfRule>
    <cfRule type="cellIs" dxfId="8" priority="7" operator="greaterThan">
      <formula>0</formula>
    </cfRule>
  </conditionalFormatting>
  <conditionalFormatting sqref="J31">
    <cfRule type="cellIs" dxfId="7" priority="3" operator="greaterThan">
      <formula>0.49</formula>
    </cfRule>
    <cfRule type="cellIs" dxfId="6" priority="4" operator="lessThan">
      <formula>0.49</formula>
    </cfRule>
  </conditionalFormatting>
  <conditionalFormatting sqref="L31">
    <cfRule type="cellIs" dxfId="5" priority="1" operator="greaterThan">
      <formula>0.59</formula>
    </cfRule>
    <cfRule type="cellIs" dxfId="4" priority="2" operator="lessThan">
      <formula>0.59</formula>
    </cfRule>
  </conditionalFormatting>
  <hyperlinks>
    <hyperlink ref="B81" r:id="rId1"/>
    <hyperlink ref="H19" location="'Your Results'!CP1" display="What is NPV?"/>
    <hyperlink ref="H20" location="'Your Results'!DF1" display="What is IRR?"/>
    <hyperlink ref="H21" location="'Your Results'!CP30" display="What is ROI?"/>
    <hyperlink ref="H22" location="'Your Results'!DF30" display="What is PP?"/>
    <hyperlink ref="BY24" location="'Your Results'!H22" display="RETURN"/>
    <hyperlink ref="CP24" location="'Your Results'!H23" display="RETURN"/>
    <hyperlink ref="CP2" location="'Your Results'!H21" display="RETURN"/>
    <hyperlink ref="BY2" location="'Your Results'!H20" display="RETURN"/>
  </hyperlinks>
  <pageMargins left="0.25" right="0.25" top="0.75" bottom="0.75" header="0.3" footer="0.3"/>
  <pageSetup paperSize="9" orientation="portrait"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'Reference Sheet'!$BB$4:$BB$9</xm:f>
          </x14:formula1>
          <xm:sqref>D17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35"/>
  <sheetViews>
    <sheetView zoomScaleNormal="100" workbookViewId="0"/>
  </sheetViews>
  <sheetFormatPr defaultRowHeight="15" x14ac:dyDescent="0.25"/>
  <cols>
    <col min="1" max="1" width="51.28515625" style="299" customWidth="1"/>
    <col min="2" max="9" width="14.85546875" style="299" customWidth="1"/>
    <col min="10" max="10" width="14.85546875" style="345" customWidth="1"/>
    <col min="11" max="11" width="14.85546875" style="299" customWidth="1"/>
    <col min="12" max="12" width="3.140625" style="299" customWidth="1"/>
    <col min="13" max="14" width="14.85546875" style="299" customWidth="1"/>
    <col min="15" max="15" width="9.140625" style="345"/>
    <col min="16" max="18" width="9.140625" style="299"/>
    <col min="19" max="19" width="9.140625" style="299" customWidth="1"/>
    <col min="20" max="16384" width="9.140625" style="299"/>
  </cols>
  <sheetData>
    <row r="1" spans="1:15" ht="21" x14ac:dyDescent="0.35">
      <c r="A1" s="929" t="s">
        <v>398</v>
      </c>
      <c r="B1" s="852"/>
      <c r="C1" s="852"/>
      <c r="D1" s="852"/>
      <c r="E1" s="852"/>
      <c r="F1" s="852"/>
      <c r="G1" s="852"/>
      <c r="H1" s="852"/>
      <c r="I1" s="852"/>
      <c r="J1" s="852"/>
      <c r="K1" s="852"/>
      <c r="L1" s="852"/>
      <c r="O1" s="299"/>
    </row>
    <row r="2" spans="1:15" x14ac:dyDescent="0.25">
      <c r="L2" s="852"/>
    </row>
    <row r="3" spans="1:15" ht="50.25" customHeight="1" x14ac:dyDescent="0.25">
      <c r="A3" s="982" t="s">
        <v>869</v>
      </c>
      <c r="B3" s="982"/>
      <c r="C3" s="982"/>
      <c r="D3" s="982"/>
      <c r="E3" s="982"/>
      <c r="F3" s="982"/>
      <c r="G3" s="982"/>
      <c r="H3" s="982"/>
      <c r="I3" s="982"/>
      <c r="J3" s="982"/>
      <c r="K3" s="982"/>
      <c r="L3" s="853"/>
      <c r="O3" s="299"/>
    </row>
    <row r="4" spans="1:15" x14ac:dyDescent="0.25">
      <c r="L4" s="852"/>
    </row>
    <row r="5" spans="1:15" ht="18.75" x14ac:dyDescent="0.3">
      <c r="A5" s="865" t="s">
        <v>199</v>
      </c>
      <c r="B5" s="852"/>
      <c r="C5" s="852"/>
      <c r="D5" s="852"/>
      <c r="E5" s="852"/>
      <c r="F5" s="852"/>
      <c r="G5" s="852"/>
      <c r="H5" s="852"/>
      <c r="I5" s="852"/>
      <c r="J5" s="852"/>
      <c r="K5" s="852"/>
      <c r="L5" s="852"/>
      <c r="O5" s="299"/>
    </row>
    <row r="6" spans="1:15" x14ac:dyDescent="0.25">
      <c r="A6" s="300" t="s">
        <v>432</v>
      </c>
      <c r="L6" s="852"/>
      <c r="O6" s="299"/>
    </row>
    <row r="7" spans="1:15" x14ac:dyDescent="0.25">
      <c r="B7" s="799" t="s">
        <v>91</v>
      </c>
      <c r="C7" s="335"/>
      <c r="D7" s="904" t="s">
        <v>93</v>
      </c>
      <c r="L7" s="852"/>
      <c r="O7" s="299"/>
    </row>
    <row r="8" spans="1:15" x14ac:dyDescent="0.25">
      <c r="A8" s="317" t="s">
        <v>284</v>
      </c>
      <c r="B8" s="331">
        <f>'Current System'!B5</f>
        <v>0</v>
      </c>
      <c r="C8" s="331"/>
      <c r="D8" s="331">
        <f>B8</f>
        <v>0</v>
      </c>
      <c r="L8" s="852"/>
      <c r="O8" s="299"/>
    </row>
    <row r="9" spans="1:15" ht="30" customHeight="1" x14ac:dyDescent="0.25">
      <c r="A9" s="864" t="s">
        <v>276</v>
      </c>
      <c r="B9" s="863" t="str">
        <f>'Current System'!B6</f>
        <v>Select Drainage Characteristics</v>
      </c>
      <c r="C9" s="331"/>
      <c r="D9" s="863" t="str">
        <f>B9</f>
        <v>Select Drainage Characteristics</v>
      </c>
      <c r="L9" s="852"/>
      <c r="O9" s="299"/>
    </row>
    <row r="10" spans="1:15" x14ac:dyDescent="0.25">
      <c r="A10" s="317" t="s">
        <v>282</v>
      </c>
      <c r="B10" s="331">
        <f>'Current System'!B9</f>
        <v>0</v>
      </c>
      <c r="C10" s="331"/>
      <c r="D10" s="331">
        <f>'Proposed System'!C14</f>
        <v>0</v>
      </c>
      <c r="L10" s="852"/>
      <c r="O10" s="299"/>
    </row>
    <row r="11" spans="1:15" x14ac:dyDescent="0.25">
      <c r="A11" s="317" t="s">
        <v>286</v>
      </c>
      <c r="B11" s="331">
        <f>'Current System'!C54</f>
        <v>0</v>
      </c>
      <c r="C11" s="331"/>
      <c r="D11" s="331">
        <f>'Proposed System'!C58</f>
        <v>0</v>
      </c>
      <c r="L11" s="852"/>
      <c r="O11" s="299"/>
    </row>
    <row r="12" spans="1:15" x14ac:dyDescent="0.25">
      <c r="A12" s="317" t="s">
        <v>285</v>
      </c>
      <c r="B12" s="331">
        <f>'Current System'!B10</f>
        <v>0</v>
      </c>
      <c r="C12" s="331"/>
      <c r="D12" s="331">
        <f>'Proposed System'!C15</f>
        <v>0</v>
      </c>
      <c r="L12" s="852"/>
      <c r="O12" s="299"/>
    </row>
    <row r="13" spans="1:15" x14ac:dyDescent="0.25">
      <c r="A13" s="587" t="s">
        <v>342</v>
      </c>
      <c r="B13" s="331">
        <f>IFERROR(ROUND(B12/B8,-1),0)</f>
        <v>0</v>
      </c>
      <c r="C13" s="331"/>
      <c r="D13" s="331">
        <f>IFERROR(ROUND(D12/D8,-1),0)</f>
        <v>0</v>
      </c>
      <c r="L13" s="852"/>
      <c r="O13" s="299"/>
    </row>
    <row r="14" spans="1:15" x14ac:dyDescent="0.25">
      <c r="A14" s="587" t="s">
        <v>343</v>
      </c>
      <c r="B14" s="331">
        <f>IFERROR(ROUND(B12/B10,-1),0)</f>
        <v>0</v>
      </c>
      <c r="C14" s="331"/>
      <c r="D14" s="331">
        <f>IFERROR(ROUND(D12/D10,-1),0)</f>
        <v>0</v>
      </c>
      <c r="L14" s="852"/>
      <c r="O14" s="299"/>
    </row>
    <row r="15" spans="1:15" x14ac:dyDescent="0.25">
      <c r="B15" s="331"/>
      <c r="D15" s="376"/>
      <c r="J15" s="358"/>
      <c r="L15" s="854"/>
      <c r="O15" s="299"/>
    </row>
    <row r="16" spans="1:15" x14ac:dyDescent="0.25">
      <c r="A16" s="300" t="s">
        <v>469</v>
      </c>
      <c r="L16" s="852"/>
      <c r="O16" s="299"/>
    </row>
    <row r="17" spans="1:15" x14ac:dyDescent="0.25">
      <c r="A17" s="299" t="s">
        <v>354</v>
      </c>
      <c r="B17" s="299" t="str">
        <f>'Base Calcs'!E34</f>
        <v>Select a Structure</v>
      </c>
      <c r="F17" s="959" t="str">
        <f>IF(B17="Plastic covered feed pad / stand-off (concrete slats)","NOTE:  Our Estimates are based on typical stock densities of 3.5 m2/cow for this type of structure. This means it is only suited to short term stand-off. Prolonged 24/7 stand-off requires a greater floor area of up to 8 m2/cow.","")</f>
        <v/>
      </c>
      <c r="G17" s="959"/>
      <c r="H17" s="959"/>
      <c r="I17" s="959"/>
      <c r="J17" s="959"/>
      <c r="K17" s="959"/>
      <c r="L17" s="852"/>
      <c r="O17" s="299"/>
    </row>
    <row r="18" spans="1:15" x14ac:dyDescent="0.25">
      <c r="A18" s="299" t="s">
        <v>352</v>
      </c>
      <c r="B18" s="299">
        <f>'Proposed System'!C5</f>
        <v>0</v>
      </c>
      <c r="F18" s="959"/>
      <c r="G18" s="959"/>
      <c r="H18" s="959"/>
      <c r="I18" s="959"/>
      <c r="J18" s="959"/>
      <c r="K18" s="959"/>
      <c r="L18" s="852"/>
      <c r="O18" s="299"/>
    </row>
    <row r="19" spans="1:15" ht="17.25" x14ac:dyDescent="0.25">
      <c r="A19" s="299" t="s">
        <v>353</v>
      </c>
      <c r="B19" s="331">
        <f>'Proposed System'!C7</f>
        <v>0</v>
      </c>
      <c r="D19" s="376">
        <f>IFERROR(B19/B18,0)</f>
        <v>0</v>
      </c>
      <c r="E19" s="445" t="s">
        <v>827</v>
      </c>
      <c r="F19" s="959"/>
      <c r="G19" s="959"/>
      <c r="H19" s="959"/>
      <c r="I19" s="959"/>
      <c r="J19" s="959"/>
      <c r="K19" s="959"/>
      <c r="L19" s="852"/>
      <c r="O19" s="299"/>
    </row>
    <row r="20" spans="1:15" x14ac:dyDescent="0.25">
      <c r="A20" s="377" t="s">
        <v>828</v>
      </c>
      <c r="B20" s="331">
        <f>IFERROR(D23/D10,0)</f>
        <v>0</v>
      </c>
      <c r="C20" s="377" t="s">
        <v>425</v>
      </c>
      <c r="D20" s="331">
        <f>IFERROR(D23/B19,0)</f>
        <v>0</v>
      </c>
      <c r="E20" s="445" t="s">
        <v>194</v>
      </c>
      <c r="L20" s="852"/>
      <c r="O20" s="299"/>
    </row>
    <row r="21" spans="1:15" x14ac:dyDescent="0.25">
      <c r="D21" s="376"/>
      <c r="L21" s="852"/>
      <c r="O21" s="299"/>
    </row>
    <row r="22" spans="1:15" x14ac:dyDescent="0.25">
      <c r="A22" s="300" t="s">
        <v>283</v>
      </c>
      <c r="D22" s="906" t="s">
        <v>386</v>
      </c>
      <c r="F22" s="892" t="s">
        <v>445</v>
      </c>
      <c r="L22" s="852"/>
      <c r="O22" s="299"/>
    </row>
    <row r="23" spans="1:15" x14ac:dyDescent="0.25">
      <c r="A23" s="317" t="s">
        <v>347</v>
      </c>
      <c r="D23" s="331">
        <f>'Base Calcs'!C40</f>
        <v>0</v>
      </c>
      <c r="F23" s="331">
        <f>'Your Results'!D20</f>
        <v>0</v>
      </c>
      <c r="L23" s="852"/>
      <c r="O23" s="299"/>
    </row>
    <row r="24" spans="1:15" x14ac:dyDescent="0.25">
      <c r="A24" s="317" t="s">
        <v>348</v>
      </c>
      <c r="D24" s="331">
        <f>'Base Calcs'!C41</f>
        <v>0</v>
      </c>
      <c r="F24" s="331">
        <f>'Your Results'!D21</f>
        <v>0</v>
      </c>
      <c r="L24" s="852"/>
      <c r="O24" s="299"/>
    </row>
    <row r="25" spans="1:15" x14ac:dyDescent="0.25">
      <c r="A25" s="317" t="s">
        <v>441</v>
      </c>
      <c r="D25" s="331">
        <f>'Base Calcs'!C42</f>
        <v>10000</v>
      </c>
      <c r="F25" s="331">
        <f>'Your Results'!D22</f>
        <v>10000</v>
      </c>
      <c r="L25" s="852"/>
      <c r="O25" s="299"/>
    </row>
    <row r="26" spans="1:15" x14ac:dyDescent="0.25">
      <c r="A26" s="317" t="s">
        <v>108</v>
      </c>
      <c r="D26" s="331">
        <f>'Base Calcs'!C44</f>
        <v>0</v>
      </c>
      <c r="F26" s="331">
        <f>'Your Results'!D23</f>
        <v>0</v>
      </c>
      <c r="L26" s="852"/>
      <c r="O26" s="299"/>
    </row>
    <row r="27" spans="1:15" x14ac:dyDescent="0.25">
      <c r="A27" s="317" t="s">
        <v>349</v>
      </c>
      <c r="D27" s="331">
        <f>'Base Calcs'!C45</f>
        <v>0</v>
      </c>
      <c r="F27" s="331">
        <f>'Your Results'!D25</f>
        <v>0</v>
      </c>
      <c r="L27" s="852"/>
      <c r="O27" s="299"/>
    </row>
    <row r="28" spans="1:15" x14ac:dyDescent="0.25">
      <c r="A28" s="317" t="s">
        <v>582</v>
      </c>
      <c r="D28" s="331">
        <f>'Base Calcs'!C46</f>
        <v>0</v>
      </c>
      <c r="F28" s="331">
        <f>'Your Results'!D24</f>
        <v>0</v>
      </c>
      <c r="L28" s="852"/>
      <c r="O28" s="299"/>
    </row>
    <row r="29" spans="1:15" x14ac:dyDescent="0.25">
      <c r="A29" s="317" t="s">
        <v>350</v>
      </c>
      <c r="D29" s="331">
        <f>SUM('Base Calcs'!C129:L129)</f>
        <v>0</v>
      </c>
      <c r="F29" s="331">
        <f>D29</f>
        <v>0</v>
      </c>
      <c r="L29" s="852"/>
      <c r="O29" s="299"/>
    </row>
    <row r="30" spans="1:15" ht="15.75" thickBot="1" x14ac:dyDescent="0.3">
      <c r="A30" s="800" t="s">
        <v>86</v>
      </c>
      <c r="B30" s="800"/>
      <c r="C30" s="800"/>
      <c r="D30" s="801">
        <f>SUM(D23:D29)</f>
        <v>10000</v>
      </c>
      <c r="E30" s="801"/>
      <c r="F30" s="801">
        <f>SUM(F23:F29)</f>
        <v>10000</v>
      </c>
      <c r="L30" s="852"/>
      <c r="O30" s="299"/>
    </row>
    <row r="31" spans="1:15" ht="15.75" thickTop="1" x14ac:dyDescent="0.25">
      <c r="A31" s="802" t="s">
        <v>433</v>
      </c>
      <c r="D31" s="318">
        <f>IFERROR(D30/D8,0)</f>
        <v>0</v>
      </c>
      <c r="F31" s="318">
        <f>IFERROR(F30/F8,0)</f>
        <v>0</v>
      </c>
      <c r="L31" s="852"/>
      <c r="O31" s="299"/>
    </row>
    <row r="32" spans="1:15" x14ac:dyDescent="0.25">
      <c r="A32" s="586" t="s">
        <v>425</v>
      </c>
      <c r="D32" s="318">
        <f>IFERROR(D30/D10,0)</f>
        <v>0</v>
      </c>
      <c r="F32" s="318">
        <f>IFERROR(F30/F10,0)</f>
        <v>0</v>
      </c>
      <c r="L32" s="852"/>
      <c r="O32" s="299"/>
    </row>
    <row r="33" spans="1:15" x14ac:dyDescent="0.25">
      <c r="L33" s="852"/>
    </row>
    <row r="34" spans="1:15" ht="18.75" x14ac:dyDescent="0.25">
      <c r="A34" s="866" t="s">
        <v>355</v>
      </c>
      <c r="B34" s="852"/>
      <c r="C34" s="852"/>
      <c r="D34" s="852"/>
      <c r="E34" s="852"/>
      <c r="F34" s="852"/>
      <c r="G34" s="852"/>
      <c r="H34" s="852"/>
      <c r="I34" s="852"/>
      <c r="J34" s="852"/>
      <c r="K34" s="852"/>
      <c r="L34" s="852"/>
    </row>
    <row r="35" spans="1:15" x14ac:dyDescent="0.25">
      <c r="B35" s="799" t="s">
        <v>91</v>
      </c>
      <c r="C35" s="335"/>
      <c r="D35" s="906" t="s">
        <v>386</v>
      </c>
      <c r="F35" s="892" t="s">
        <v>445</v>
      </c>
      <c r="L35" s="852"/>
    </row>
    <row r="36" spans="1:15" x14ac:dyDescent="0.25">
      <c r="A36" s="352" t="s">
        <v>415</v>
      </c>
      <c r="B36" s="335"/>
      <c r="C36" s="335"/>
      <c r="D36" s="335"/>
      <c r="E36" s="335"/>
      <c r="F36" s="335"/>
      <c r="L36" s="852"/>
    </row>
    <row r="37" spans="1:15" x14ac:dyDescent="0.25">
      <c r="A37" s="317" t="s">
        <v>412</v>
      </c>
      <c r="B37" s="335"/>
      <c r="C37" s="335"/>
      <c r="D37" s="803">
        <f>'Base Calcs'!E16</f>
        <v>0</v>
      </c>
      <c r="E37" s="335"/>
      <c r="F37" s="803">
        <f>'Your Results'!D34</f>
        <v>0</v>
      </c>
      <c r="L37" s="852"/>
    </row>
    <row r="38" spans="1:15" x14ac:dyDescent="0.25">
      <c r="A38" s="317" t="s">
        <v>385</v>
      </c>
      <c r="B38" s="804">
        <f>'Current System'!F54</f>
        <v>0</v>
      </c>
      <c r="C38" s="335"/>
      <c r="D38" s="805">
        <f>'Proposed System'!F58</f>
        <v>0</v>
      </c>
      <c r="E38" s="335"/>
      <c r="F38" s="805">
        <f>D38</f>
        <v>0</v>
      </c>
      <c r="L38" s="852"/>
    </row>
    <row r="39" spans="1:15" x14ac:dyDescent="0.25">
      <c r="A39" s="317" t="s">
        <v>413</v>
      </c>
      <c r="B39" s="331"/>
      <c r="C39" s="331"/>
      <c r="D39" s="806">
        <f>'Base Calcs'!E17</f>
        <v>0</v>
      </c>
      <c r="F39" s="806">
        <f>'Your Results'!D36</f>
        <v>0</v>
      </c>
      <c r="L39" s="852"/>
    </row>
    <row r="40" spans="1:15" x14ac:dyDescent="0.25">
      <c r="A40" s="317" t="s">
        <v>414</v>
      </c>
      <c r="B40" s="331"/>
      <c r="C40" s="331"/>
      <c r="D40" s="806">
        <f>'Base Calcs'!E18</f>
        <v>0</v>
      </c>
      <c r="F40" s="806">
        <f>'Your Results'!D37</f>
        <v>0</v>
      </c>
      <c r="L40" s="852"/>
    </row>
    <row r="41" spans="1:15" ht="15.75" thickBot="1" x14ac:dyDescent="0.3">
      <c r="A41" s="807" t="s">
        <v>408</v>
      </c>
      <c r="B41" s="348">
        <f>'Current System'!C62</f>
        <v>0</v>
      </c>
      <c r="C41" s="348"/>
      <c r="D41" s="348">
        <f>'Proposed System'!C66</f>
        <v>0</v>
      </c>
      <c r="E41" s="808"/>
      <c r="F41" s="348">
        <f>'Proposed System'!C66</f>
        <v>0</v>
      </c>
      <c r="L41" s="852"/>
    </row>
    <row r="42" spans="1:15" ht="15.75" thickTop="1" x14ac:dyDescent="0.25">
      <c r="A42" s="317" t="s">
        <v>416</v>
      </c>
      <c r="B42" s="376">
        <f>'Current System'!D62</f>
        <v>0</v>
      </c>
      <c r="D42" s="376">
        <f>'Proposed System'!D66</f>
        <v>0</v>
      </c>
      <c r="E42" s="805"/>
      <c r="F42" s="376">
        <f>'Proposed System'!D66</f>
        <v>0</v>
      </c>
      <c r="G42" s="805"/>
      <c r="L42" s="852"/>
    </row>
    <row r="43" spans="1:15" x14ac:dyDescent="0.25">
      <c r="A43" s="317" t="s">
        <v>417</v>
      </c>
      <c r="B43" s="376">
        <f>'Current System'!E62</f>
        <v>0</v>
      </c>
      <c r="D43" s="376">
        <f>'Proposed System'!E66</f>
        <v>0</v>
      </c>
      <c r="E43" s="805"/>
      <c r="F43" s="376">
        <f>'Proposed System'!E66</f>
        <v>0</v>
      </c>
      <c r="G43" s="805"/>
      <c r="L43" s="852"/>
    </row>
    <row r="44" spans="1:15" x14ac:dyDescent="0.25">
      <c r="A44" s="809" t="s">
        <v>826</v>
      </c>
      <c r="B44" s="810">
        <f>IFERROR(((('Current System'!C54*'Current System'!F54)+(('Current System'!C40*'Current System'!E40)/1000))/'Current System'!B5)/B42,0)</f>
        <v>0</v>
      </c>
      <c r="C44" s="810"/>
      <c r="D44" s="810">
        <f>IFERROR(((('Proposed System'!C58*'Proposed System'!F58)+(('Proposed System'!C44*'Proposed System'!E44)/1000))/'Current System'!B5)/D42,0)</f>
        <v>0</v>
      </c>
      <c r="E44" s="810"/>
      <c r="F44" s="810">
        <f>IFERROR(((('Proposed System'!C58*'Proposed System'!F58)+(('Proposed System'!C44*'Proposed System'!E44)/1000)-'Your Results'!D38)/'Current System'!B5)/F42,0)</f>
        <v>0</v>
      </c>
      <c r="G44" s="805"/>
      <c r="L44" s="852"/>
    </row>
    <row r="45" spans="1:15" x14ac:dyDescent="0.25">
      <c r="A45" s="317"/>
      <c r="B45" s="376"/>
      <c r="C45" s="331"/>
      <c r="D45" s="811"/>
      <c r="E45" s="805"/>
      <c r="F45" s="811"/>
      <c r="G45" s="805"/>
      <c r="L45" s="852"/>
    </row>
    <row r="46" spans="1:15" ht="18.75" x14ac:dyDescent="0.3">
      <c r="A46" s="865" t="s">
        <v>305</v>
      </c>
      <c r="B46" s="852"/>
      <c r="C46" s="852"/>
      <c r="D46" s="852"/>
      <c r="E46" s="852"/>
      <c r="F46" s="852"/>
      <c r="G46" s="852"/>
      <c r="H46" s="852"/>
      <c r="I46" s="852"/>
      <c r="J46" s="852"/>
      <c r="K46" s="852"/>
      <c r="L46" s="852"/>
    </row>
    <row r="47" spans="1:15" s="524" customFormat="1" x14ac:dyDescent="0.25">
      <c r="A47" s="300"/>
      <c r="J47" s="812"/>
      <c r="L47" s="855"/>
      <c r="M47" s="299"/>
      <c r="N47" s="299"/>
      <c r="O47" s="812"/>
    </row>
    <row r="48" spans="1:15" s="524" customFormat="1" x14ac:dyDescent="0.25">
      <c r="A48" s="300" t="s">
        <v>448</v>
      </c>
      <c r="J48" s="812"/>
      <c r="L48" s="855"/>
      <c r="M48" s="299"/>
      <c r="N48" s="299"/>
      <c r="O48" s="812"/>
    </row>
    <row r="49" spans="1:19" s="524" customFormat="1" ht="39" customHeight="1" x14ac:dyDescent="0.25">
      <c r="A49" s="978" t="s">
        <v>860</v>
      </c>
      <c r="B49" s="978"/>
      <c r="C49" s="978"/>
      <c r="D49" s="978"/>
      <c r="E49" s="978"/>
      <c r="F49" s="978"/>
      <c r="G49" s="978"/>
      <c r="H49" s="978"/>
      <c r="I49" s="978"/>
      <c r="J49" s="978"/>
      <c r="K49" s="978"/>
      <c r="L49" s="856"/>
      <c r="M49" s="299"/>
      <c r="N49" s="299"/>
      <c r="O49" s="813"/>
      <c r="P49" s="814"/>
      <c r="Q49" s="814"/>
      <c r="R49" s="814"/>
      <c r="S49" s="814"/>
    </row>
    <row r="50" spans="1:19" s="524" customFormat="1" ht="15" customHeight="1" x14ac:dyDescent="0.25">
      <c r="A50" s="903"/>
      <c r="B50" s="903"/>
      <c r="C50" s="903"/>
      <c r="D50" s="903"/>
      <c r="E50" s="903"/>
      <c r="F50" s="903"/>
      <c r="G50" s="903"/>
      <c r="H50" s="903"/>
      <c r="I50" s="903"/>
      <c r="J50" s="816"/>
      <c r="K50" s="903"/>
      <c r="L50" s="857"/>
      <c r="M50" s="299"/>
      <c r="N50" s="299"/>
      <c r="O50" s="816"/>
      <c r="P50" s="903"/>
      <c r="Q50" s="903"/>
      <c r="R50" s="903"/>
      <c r="S50" s="903"/>
    </row>
    <row r="51" spans="1:19" s="524" customFormat="1" ht="15" customHeight="1" x14ac:dyDescent="0.25">
      <c r="A51" s="903"/>
      <c r="B51" s="986" t="s">
        <v>91</v>
      </c>
      <c r="C51" s="986"/>
      <c r="D51" s="906"/>
      <c r="E51" s="986" t="s">
        <v>386</v>
      </c>
      <c r="F51" s="986"/>
      <c r="H51" s="986" t="s">
        <v>445</v>
      </c>
      <c r="I51" s="986"/>
      <c r="J51" s="816"/>
      <c r="K51" s="903"/>
      <c r="L51" s="857"/>
      <c r="M51" s="299"/>
      <c r="N51" s="299"/>
      <c r="O51" s="816"/>
      <c r="P51" s="903"/>
      <c r="Q51" s="903"/>
      <c r="R51" s="903"/>
      <c r="S51" s="903"/>
    </row>
    <row r="52" spans="1:19" s="524" customFormat="1" ht="15" customHeight="1" x14ac:dyDescent="0.25">
      <c r="A52" s="903" t="s">
        <v>473</v>
      </c>
      <c r="B52" s="817">
        <f>sensitivity!I28</f>
        <v>0</v>
      </c>
      <c r="C52" s="817">
        <f>sensitivity!J28</f>
        <v>0</v>
      </c>
      <c r="D52" s="817"/>
      <c r="E52" s="817">
        <f>sensitivity!L28</f>
        <v>0</v>
      </c>
      <c r="F52" s="817">
        <f>sensitivity!M28</f>
        <v>0</v>
      </c>
      <c r="G52" s="817"/>
      <c r="H52" s="817">
        <f>sensitivity!O28</f>
        <v>0</v>
      </c>
      <c r="I52" s="817">
        <f>sensitivity!P28</f>
        <v>0</v>
      </c>
      <c r="J52" s="816"/>
      <c r="K52" s="903"/>
      <c r="L52" s="857"/>
      <c r="M52" s="299"/>
      <c r="N52" s="299"/>
      <c r="O52" s="816"/>
      <c r="P52" s="903"/>
      <c r="Q52" s="903"/>
      <c r="R52" s="903"/>
      <c r="S52" s="903"/>
    </row>
    <row r="53" spans="1:19" s="524" customFormat="1" ht="15" customHeight="1" x14ac:dyDescent="0.25">
      <c r="A53" s="903"/>
      <c r="B53" s="903"/>
      <c r="C53" s="903"/>
      <c r="D53" s="903"/>
      <c r="E53" s="903"/>
      <c r="F53" s="903"/>
      <c r="G53" s="903"/>
      <c r="H53" s="903"/>
      <c r="I53" s="903"/>
      <c r="J53" s="816"/>
      <c r="K53" s="903"/>
      <c r="L53" s="857"/>
      <c r="M53" s="299"/>
      <c r="N53" s="299"/>
      <c r="O53" s="816"/>
      <c r="P53" s="903"/>
      <c r="Q53" s="903"/>
      <c r="R53" s="903"/>
      <c r="S53" s="903"/>
    </row>
    <row r="54" spans="1:19" s="524" customFormat="1" ht="15" customHeight="1" x14ac:dyDescent="0.25">
      <c r="A54" s="299" t="s">
        <v>250</v>
      </c>
      <c r="B54" s="331">
        <f>IFERROR(sensitivity!I30,0)</f>
        <v>0</v>
      </c>
      <c r="C54" s="331">
        <f>IFERROR(sensitivity!J30,0)</f>
        <v>0</v>
      </c>
      <c r="D54" s="331"/>
      <c r="E54" s="331">
        <f>IFERROR(sensitivity!L30,0)</f>
        <v>0</v>
      </c>
      <c r="F54" s="331">
        <f>IFERROR(sensitivity!M30,0)</f>
        <v>0</v>
      </c>
      <c r="G54" s="331"/>
      <c r="H54" s="331">
        <f>IFERROR(sensitivity!O30,0)</f>
        <v>0</v>
      </c>
      <c r="I54" s="331">
        <f>IFERROR(sensitivity!P30,0)</f>
        <v>0</v>
      </c>
      <c r="J54" s="816"/>
      <c r="K54" s="903"/>
      <c r="L54" s="857"/>
      <c r="M54" s="299"/>
      <c r="N54" s="299"/>
      <c r="O54" s="816"/>
      <c r="P54" s="903"/>
      <c r="Q54" s="903"/>
      <c r="R54" s="903"/>
      <c r="S54" s="903"/>
    </row>
    <row r="55" spans="1:19" s="524" customFormat="1" ht="15" customHeight="1" x14ac:dyDescent="0.25">
      <c r="A55" s="299" t="s">
        <v>251</v>
      </c>
      <c r="B55" s="331">
        <f>IFERROR(sensitivity!I31,0)</f>
        <v>0</v>
      </c>
      <c r="C55" s="331">
        <f>IFERROR(sensitivity!J31,0)</f>
        <v>0</v>
      </c>
      <c r="D55" s="331"/>
      <c r="E55" s="331">
        <f>IFERROR(sensitivity!L31,0)</f>
        <v>0</v>
      </c>
      <c r="F55" s="331">
        <f>IFERROR(sensitivity!M31,0)</f>
        <v>0</v>
      </c>
      <c r="G55" s="331"/>
      <c r="H55" s="331">
        <f>IFERROR(sensitivity!O31,0)</f>
        <v>0</v>
      </c>
      <c r="I55" s="331">
        <f>IFERROR(sensitivity!P31,0)</f>
        <v>0</v>
      </c>
      <c r="J55" s="816"/>
      <c r="K55" s="903"/>
      <c r="L55" s="857"/>
      <c r="M55" s="299"/>
      <c r="N55" s="299"/>
      <c r="O55" s="816"/>
      <c r="P55" s="903"/>
      <c r="Q55" s="903"/>
      <c r="R55" s="903"/>
      <c r="S55" s="903"/>
    </row>
    <row r="56" spans="1:19" s="524" customFormat="1" ht="15" customHeight="1" x14ac:dyDescent="0.25">
      <c r="A56" s="354" t="s">
        <v>337</v>
      </c>
      <c r="B56" s="355">
        <f>IFERROR(sensitivity!I32,0)</f>
        <v>0</v>
      </c>
      <c r="C56" s="355">
        <f>IFERROR(sensitivity!J32,0)</f>
        <v>0</v>
      </c>
      <c r="D56" s="355"/>
      <c r="E56" s="355">
        <f>IFERROR(sensitivity!L32,0)</f>
        <v>0</v>
      </c>
      <c r="F56" s="355">
        <f>IFERROR(sensitivity!M32,0)</f>
        <v>0</v>
      </c>
      <c r="G56" s="355"/>
      <c r="H56" s="355">
        <f>IFERROR(sensitivity!O32,0)</f>
        <v>0</v>
      </c>
      <c r="I56" s="355">
        <f>IFERROR(sensitivity!P32,0)</f>
        <v>0</v>
      </c>
      <c r="J56" s="816"/>
      <c r="K56" s="903"/>
      <c r="L56" s="857"/>
      <c r="M56" s="299"/>
      <c r="N56" s="299"/>
      <c r="O56" s="816"/>
      <c r="P56" s="903"/>
      <c r="Q56" s="903"/>
      <c r="R56" s="903"/>
      <c r="S56" s="903"/>
    </row>
    <row r="57" spans="1:19" s="524" customFormat="1" ht="15" customHeight="1" x14ac:dyDescent="0.25">
      <c r="A57" s="356" t="s">
        <v>338</v>
      </c>
      <c r="B57" s="357">
        <f>IFERROR(sensitivity!I33,0)</f>
        <v>0</v>
      </c>
      <c r="C57" s="357">
        <f>IFERROR(sensitivity!J33,0)</f>
        <v>0</v>
      </c>
      <c r="D57" s="357"/>
      <c r="E57" s="357">
        <f>IFERROR(sensitivity!L33,0)</f>
        <v>0</v>
      </c>
      <c r="F57" s="357">
        <f>IFERROR(sensitivity!M33,0)</f>
        <v>0</v>
      </c>
      <c r="G57" s="357"/>
      <c r="H57" s="357">
        <f>IFERROR(sensitivity!O33,0)</f>
        <v>0</v>
      </c>
      <c r="I57" s="357">
        <f>IFERROR(sensitivity!P33,0)</f>
        <v>0</v>
      </c>
      <c r="J57" s="816"/>
      <c r="K57" s="903"/>
      <c r="L57" s="857"/>
      <c r="M57" s="299"/>
      <c r="N57" s="299"/>
      <c r="O57" s="816"/>
      <c r="P57" s="903"/>
      <c r="Q57" s="903"/>
      <c r="R57" s="903"/>
      <c r="S57" s="903"/>
    </row>
    <row r="58" spans="1:19" s="524" customFormat="1" ht="15" customHeight="1" x14ac:dyDescent="0.25">
      <c r="A58" s="354" t="s">
        <v>316</v>
      </c>
      <c r="B58" s="355">
        <f>B56-B57</f>
        <v>0</v>
      </c>
      <c r="C58" s="355">
        <f t="shared" ref="C58:H58" si="0">C56-C57</f>
        <v>0</v>
      </c>
      <c r="D58" s="355"/>
      <c r="E58" s="355">
        <f>E56-E57</f>
        <v>0</v>
      </c>
      <c r="F58" s="355">
        <f t="shared" si="0"/>
        <v>0</v>
      </c>
      <c r="G58" s="355"/>
      <c r="H58" s="355">
        <f t="shared" si="0"/>
        <v>0</v>
      </c>
      <c r="I58" s="355">
        <f>I56-I57</f>
        <v>0</v>
      </c>
      <c r="J58" s="816"/>
      <c r="K58" s="903"/>
      <c r="L58" s="857"/>
      <c r="M58" s="299"/>
      <c r="N58" s="299"/>
      <c r="O58" s="816"/>
      <c r="P58" s="903"/>
      <c r="Q58" s="903"/>
      <c r="R58" s="903"/>
      <c r="S58" s="903"/>
    </row>
    <row r="59" spans="1:19" s="524" customFormat="1" ht="15" customHeight="1" x14ac:dyDescent="0.25">
      <c r="A59" s="356" t="s">
        <v>339</v>
      </c>
      <c r="B59" s="357">
        <f>IFERROR(sensitivity!I35,0)</f>
        <v>0</v>
      </c>
      <c r="C59" s="357">
        <f>IFERROR(sensitivity!J35,0)</f>
        <v>0</v>
      </c>
      <c r="D59" s="357"/>
      <c r="E59" s="357">
        <f>IFERROR(sensitivity!L35,0)</f>
        <v>0</v>
      </c>
      <c r="F59" s="357">
        <f>IFERROR(sensitivity!M35,0)</f>
        <v>0</v>
      </c>
      <c r="G59" s="357"/>
      <c r="H59" s="357">
        <f>IFERROR(sensitivity!O35,0)</f>
        <v>0</v>
      </c>
      <c r="I59" s="357">
        <f>IFERROR(sensitivity!P35,0)</f>
        <v>0</v>
      </c>
      <c r="J59" s="816"/>
      <c r="K59" s="903"/>
      <c r="L59" s="857"/>
      <c r="M59" s="299"/>
      <c r="N59" s="299"/>
      <c r="O59" s="816"/>
      <c r="P59" s="903"/>
      <c r="Q59" s="903"/>
      <c r="R59" s="903"/>
      <c r="S59" s="903"/>
    </row>
    <row r="60" spans="1:19" s="524" customFormat="1" ht="15" customHeight="1" thickBot="1" x14ac:dyDescent="0.3">
      <c r="A60" s="347" t="s">
        <v>852</v>
      </c>
      <c r="B60" s="348">
        <f>B58-B59</f>
        <v>0</v>
      </c>
      <c r="C60" s="348">
        <f t="shared" ref="C60:H60" si="1">C58-C59</f>
        <v>0</v>
      </c>
      <c r="D60" s="348"/>
      <c r="E60" s="348">
        <f>E58-E59</f>
        <v>0</v>
      </c>
      <c r="F60" s="348">
        <f t="shared" si="1"/>
        <v>0</v>
      </c>
      <c r="G60" s="348"/>
      <c r="H60" s="348">
        <f t="shared" si="1"/>
        <v>0</v>
      </c>
      <c r="I60" s="348">
        <f>I58-I59</f>
        <v>0</v>
      </c>
      <c r="J60" s="816"/>
      <c r="K60" s="903"/>
      <c r="L60" s="857"/>
      <c r="M60" s="299"/>
      <c r="N60" s="299"/>
      <c r="O60" s="816"/>
      <c r="P60" s="903"/>
      <c r="Q60" s="903"/>
      <c r="R60" s="903"/>
      <c r="S60" s="903"/>
    </row>
    <row r="61" spans="1:19" s="524" customFormat="1" ht="15" customHeight="1" thickTop="1" x14ac:dyDescent="0.25">
      <c r="A61" s="903"/>
      <c r="B61" s="903"/>
      <c r="C61" s="903"/>
      <c r="D61" s="903"/>
      <c r="E61" s="903"/>
      <c r="F61" s="903"/>
      <c r="G61" s="903"/>
      <c r="H61" s="903"/>
      <c r="I61" s="903"/>
      <c r="J61" s="816"/>
      <c r="K61" s="903"/>
      <c r="L61" s="857"/>
      <c r="M61" s="299"/>
      <c r="N61" s="299"/>
      <c r="O61" s="816"/>
      <c r="P61" s="903"/>
      <c r="Q61" s="903"/>
      <c r="R61" s="903"/>
      <c r="S61" s="903"/>
    </row>
    <row r="62" spans="1:19" s="524" customFormat="1" ht="15" customHeight="1" x14ac:dyDescent="0.25">
      <c r="J62" s="816"/>
      <c r="K62" s="903"/>
      <c r="L62" s="857"/>
      <c r="M62" s="299"/>
      <c r="N62" s="299"/>
      <c r="O62" s="816"/>
      <c r="P62" s="903"/>
      <c r="Q62" s="903"/>
      <c r="R62" s="903"/>
      <c r="S62" s="903"/>
    </row>
    <row r="63" spans="1:19" s="524" customFormat="1" ht="15" customHeight="1" x14ac:dyDescent="0.25">
      <c r="A63" s="300" t="s">
        <v>380</v>
      </c>
      <c r="B63" s="906"/>
      <c r="C63" s="906"/>
      <c r="E63" s="906"/>
      <c r="G63" s="903"/>
      <c r="H63" s="903"/>
      <c r="I63" s="906"/>
      <c r="J63" s="816"/>
      <c r="K63" s="903"/>
      <c r="L63" s="857"/>
      <c r="M63" s="299"/>
      <c r="N63" s="299"/>
      <c r="O63" s="816"/>
      <c r="P63" s="903"/>
      <c r="Q63" s="903"/>
      <c r="R63" s="903"/>
      <c r="S63" s="903"/>
    </row>
    <row r="64" spans="1:19" s="524" customFormat="1" ht="15" customHeight="1" x14ac:dyDescent="0.25">
      <c r="A64" s="346" t="s">
        <v>376</v>
      </c>
      <c r="B64" s="818">
        <f>IFERROR('Base Calcs'!B225,0)</f>
        <v>0</v>
      </c>
      <c r="C64" s="818">
        <f>IFERROR(C56/C59,0)</f>
        <v>0</v>
      </c>
      <c r="E64" s="818">
        <f>IFERROR('Base Calcs'!D225,0)</f>
        <v>0</v>
      </c>
      <c r="F64" s="819">
        <f>IFERROR(F56/F59,0)</f>
        <v>0</v>
      </c>
      <c r="G64" s="903"/>
      <c r="H64" s="820">
        <f>IFERROR(H56/H59,0)</f>
        <v>0</v>
      </c>
      <c r="I64" s="821">
        <f>IFERROR('Your Value Calcs'!D220,0)</f>
        <v>0</v>
      </c>
      <c r="J64" s="816"/>
      <c r="K64" s="903"/>
      <c r="L64" s="857"/>
      <c r="M64" s="299"/>
      <c r="N64" s="299"/>
      <c r="O64" s="816"/>
      <c r="P64" s="903"/>
      <c r="Q64" s="903"/>
      <c r="R64" s="903"/>
      <c r="S64" s="903"/>
    </row>
    <row r="65" spans="1:19" s="524" customFormat="1" ht="15" customHeight="1" x14ac:dyDescent="0.25">
      <c r="A65" s="346" t="s">
        <v>378</v>
      </c>
      <c r="B65" s="822">
        <f>IFERROR('Base Calcs'!B226,0)</f>
        <v>0</v>
      </c>
      <c r="C65" s="822">
        <f>IFERROR(C56/C54,0)</f>
        <v>0</v>
      </c>
      <c r="E65" s="822">
        <f>IFERROR('Base Calcs'!D226,0)</f>
        <v>0</v>
      </c>
      <c r="F65" s="805">
        <f>IFERROR(F56/F54,0)</f>
        <v>0</v>
      </c>
      <c r="G65" s="903"/>
      <c r="H65" s="823">
        <f>IFERROR(H56/H54,0)</f>
        <v>0</v>
      </c>
      <c r="I65" s="805">
        <f>IFERROR('Your Value Calcs'!D221,0)</f>
        <v>0</v>
      </c>
      <c r="J65" s="816"/>
      <c r="K65" s="903"/>
      <c r="L65" s="857"/>
      <c r="M65" s="299"/>
      <c r="N65" s="299"/>
      <c r="O65" s="816"/>
      <c r="P65" s="903"/>
      <c r="Q65" s="903"/>
      <c r="R65" s="903"/>
      <c r="S65" s="903"/>
    </row>
    <row r="66" spans="1:19" s="524" customFormat="1" ht="15" customHeight="1" x14ac:dyDescent="0.25">
      <c r="J66" s="812"/>
      <c r="L66" s="855"/>
      <c r="M66" s="299"/>
      <c r="N66" s="299"/>
      <c r="S66" s="903"/>
    </row>
    <row r="67" spans="1:19" s="524" customFormat="1" ht="15" customHeight="1" x14ac:dyDescent="0.25">
      <c r="A67" s="824" t="s">
        <v>474</v>
      </c>
      <c r="B67" s="903"/>
      <c r="C67" s="903"/>
      <c r="D67" s="903"/>
      <c r="E67" s="903"/>
      <c r="F67" s="903"/>
      <c r="G67" s="903"/>
      <c r="H67" s="903"/>
      <c r="I67" s="903"/>
      <c r="J67" s="816"/>
      <c r="K67" s="903"/>
      <c r="L67" s="857"/>
      <c r="M67" s="299"/>
      <c r="N67" s="299"/>
      <c r="O67" s="816"/>
      <c r="P67" s="903"/>
      <c r="Q67" s="903"/>
      <c r="R67" s="903"/>
      <c r="S67" s="903"/>
    </row>
    <row r="68" spans="1:19" s="524" customFormat="1" ht="15" customHeight="1" x14ac:dyDescent="0.25">
      <c r="A68" s="960" t="s">
        <v>476</v>
      </c>
      <c r="B68" s="960"/>
      <c r="C68" s="960"/>
      <c r="D68" s="960"/>
      <c r="E68" s="960"/>
      <c r="F68" s="960"/>
      <c r="G68" s="960"/>
      <c r="H68" s="960"/>
      <c r="I68" s="960"/>
      <c r="J68" s="960"/>
      <c r="K68" s="960"/>
      <c r="L68" s="858"/>
      <c r="M68" s="299"/>
      <c r="N68" s="299"/>
      <c r="O68" s="903"/>
      <c r="P68" s="903"/>
      <c r="Q68" s="903"/>
      <c r="R68" s="903"/>
      <c r="S68" s="903"/>
    </row>
    <row r="69" spans="1:19" s="524" customFormat="1" ht="15" customHeight="1" x14ac:dyDescent="0.25">
      <c r="J69" s="812"/>
      <c r="L69" s="855"/>
      <c r="M69" s="299"/>
      <c r="N69" s="299"/>
      <c r="O69" s="812"/>
    </row>
    <row r="70" spans="1:19" x14ac:dyDescent="0.25">
      <c r="B70" s="799" t="s">
        <v>91</v>
      </c>
      <c r="C70" s="906"/>
      <c r="D70" s="906" t="s">
        <v>386</v>
      </c>
      <c r="F70" s="892" t="s">
        <v>445</v>
      </c>
      <c r="G70" s="892"/>
      <c r="L70" s="852"/>
    </row>
    <row r="71" spans="1:19" x14ac:dyDescent="0.25">
      <c r="A71" s="299" t="s">
        <v>475</v>
      </c>
      <c r="B71" s="825"/>
      <c r="C71" s="826"/>
      <c r="D71" s="825"/>
      <c r="E71" s="524"/>
      <c r="F71" s="331">
        <f>'Your Results'!D52</f>
        <v>0</v>
      </c>
      <c r="L71" s="852"/>
    </row>
    <row r="72" spans="1:19" x14ac:dyDescent="0.25">
      <c r="B72" s="331"/>
      <c r="C72" s="331"/>
      <c r="D72" s="331"/>
      <c r="F72" s="331"/>
      <c r="L72" s="852"/>
    </row>
    <row r="73" spans="1:19" x14ac:dyDescent="0.25">
      <c r="A73" s="300" t="s">
        <v>251</v>
      </c>
      <c r="B73" s="331"/>
      <c r="C73" s="331"/>
      <c r="D73" s="331"/>
      <c r="L73" s="852"/>
    </row>
    <row r="74" spans="1:19" x14ac:dyDescent="0.25">
      <c r="A74" s="386" t="s">
        <v>428</v>
      </c>
      <c r="B74" s="331">
        <f>IFERROR('Base Calcs'!C201-'Base Calcs'!C199,0)</f>
        <v>0</v>
      </c>
      <c r="C74" s="331"/>
      <c r="D74" s="331">
        <f>B74</f>
        <v>0</v>
      </c>
      <c r="F74" s="331">
        <f>B74</f>
        <v>0</v>
      </c>
      <c r="L74" s="852"/>
    </row>
    <row r="75" spans="1:19" x14ac:dyDescent="0.25">
      <c r="A75" s="396" t="s">
        <v>477</v>
      </c>
      <c r="B75" s="331"/>
      <c r="C75" s="331"/>
      <c r="D75" s="331"/>
      <c r="H75" s="385"/>
      <c r="L75" s="852"/>
    </row>
    <row r="76" spans="1:19" x14ac:dyDescent="0.25">
      <c r="A76" s="587" t="s">
        <v>147</v>
      </c>
      <c r="B76" s="331"/>
      <c r="C76" s="331"/>
      <c r="D76" s="331">
        <f>IFERROR('Base Calcs'!H174,0)</f>
        <v>0</v>
      </c>
      <c r="F76" s="331">
        <f>'Your Results'!D56</f>
        <v>0</v>
      </c>
      <c r="H76" s="386"/>
      <c r="I76" s="386"/>
      <c r="L76" s="852"/>
    </row>
    <row r="77" spans="1:19" x14ac:dyDescent="0.25">
      <c r="A77" s="587" t="s">
        <v>107</v>
      </c>
      <c r="B77" s="331"/>
      <c r="C77" s="331"/>
      <c r="D77" s="331">
        <f>IFERROR('Base Calcs'!H178,0)</f>
        <v>0</v>
      </c>
      <c r="F77" s="331">
        <f>'Your Results'!D57</f>
        <v>0</v>
      </c>
      <c r="H77" s="386"/>
      <c r="I77" s="386"/>
      <c r="L77" s="852"/>
    </row>
    <row r="78" spans="1:19" x14ac:dyDescent="0.25">
      <c r="A78" s="587" t="s">
        <v>155</v>
      </c>
      <c r="B78" s="331"/>
      <c r="C78" s="331"/>
      <c r="D78" s="331">
        <f>IFERROR('Base Calcs'!H185,0)</f>
        <v>0</v>
      </c>
      <c r="F78" s="331">
        <f>'Your Results'!D58</f>
        <v>0</v>
      </c>
      <c r="H78" s="386"/>
      <c r="I78" s="386"/>
      <c r="L78" s="852"/>
    </row>
    <row r="79" spans="1:19" x14ac:dyDescent="0.25">
      <c r="A79" s="586" t="s">
        <v>614</v>
      </c>
      <c r="B79" s="331"/>
      <c r="C79" s="331"/>
      <c r="D79" s="331">
        <f>'Base Calcs'!H186</f>
        <v>0</v>
      </c>
      <c r="F79" s="331">
        <f>'Your Results'!D59</f>
        <v>0</v>
      </c>
      <c r="H79" s="386"/>
      <c r="L79" s="852"/>
    </row>
    <row r="80" spans="1:19" x14ac:dyDescent="0.25">
      <c r="A80" s="364" t="s">
        <v>290</v>
      </c>
      <c r="B80" s="331"/>
      <c r="C80" s="331"/>
      <c r="D80" s="331">
        <f>'Base Calcs'!H190</f>
        <v>0</v>
      </c>
      <c r="F80" s="331">
        <f>'Your Results'!D60</f>
        <v>0</v>
      </c>
      <c r="H80" s="827"/>
      <c r="I80" s="317"/>
      <c r="L80" s="852"/>
    </row>
    <row r="81" spans="1:19" x14ac:dyDescent="0.25">
      <c r="A81" s="368" t="s">
        <v>384</v>
      </c>
      <c r="B81" s="331"/>
      <c r="C81" s="331"/>
      <c r="D81" s="331">
        <f>IFERROR('Base Calcs'!H191,0)</f>
        <v>0</v>
      </c>
      <c r="F81" s="331">
        <f>'Your Results'!D61</f>
        <v>0</v>
      </c>
      <c r="H81" s="317"/>
      <c r="I81" s="317"/>
      <c r="L81" s="852"/>
    </row>
    <row r="82" spans="1:19" x14ac:dyDescent="0.25">
      <c r="A82" s="364" t="s">
        <v>381</v>
      </c>
      <c r="B82" s="331"/>
      <c r="C82" s="331"/>
      <c r="D82" s="331">
        <f>IFERROR('Base Calcs'!H192,0)</f>
        <v>0</v>
      </c>
      <c r="F82" s="331">
        <f>'Your Results'!D62</f>
        <v>0</v>
      </c>
      <c r="H82" s="317"/>
      <c r="I82" s="317"/>
      <c r="L82" s="852"/>
    </row>
    <row r="83" spans="1:19" x14ac:dyDescent="0.25">
      <c r="A83" s="368" t="s">
        <v>275</v>
      </c>
      <c r="B83" s="331"/>
      <c r="C83" s="331"/>
      <c r="D83" s="331">
        <f>IFERROR('Base Calcs'!H188,0)</f>
        <v>0</v>
      </c>
      <c r="F83" s="331">
        <f>'Your Results'!D63</f>
        <v>0</v>
      </c>
      <c r="H83" s="317"/>
      <c r="I83" s="317"/>
      <c r="L83" s="852"/>
    </row>
    <row r="84" spans="1:19" x14ac:dyDescent="0.25">
      <c r="A84" s="368" t="s">
        <v>291</v>
      </c>
      <c r="B84" s="331"/>
      <c r="C84" s="331"/>
      <c r="D84" s="331">
        <f>IFERROR('Base Calcs'!H194,0)</f>
        <v>0</v>
      </c>
      <c r="F84" s="331">
        <f>'Your Results'!D64</f>
        <v>0</v>
      </c>
      <c r="H84" s="317"/>
      <c r="I84" s="317"/>
      <c r="L84" s="852"/>
    </row>
    <row r="85" spans="1:19" x14ac:dyDescent="0.25">
      <c r="A85" s="587" t="s">
        <v>462</v>
      </c>
      <c r="B85" s="331"/>
      <c r="C85" s="331"/>
      <c r="D85" s="331"/>
      <c r="F85" s="331">
        <f>'Your Results'!D65</f>
        <v>0</v>
      </c>
      <c r="H85" s="317"/>
      <c r="L85" s="852"/>
    </row>
    <row r="86" spans="1:19" x14ac:dyDescent="0.25">
      <c r="A86" s="396" t="s">
        <v>470</v>
      </c>
      <c r="H86" s="317"/>
      <c r="I86" s="317"/>
      <c r="L86" s="852"/>
    </row>
    <row r="87" spans="1:19" x14ac:dyDescent="0.25">
      <c r="A87" s="368" t="s">
        <v>226</v>
      </c>
      <c r="B87" s="331"/>
      <c r="C87" s="331"/>
      <c r="D87" s="331">
        <f>IFERROR('Base Calcs'!H189*-1,0)</f>
        <v>0</v>
      </c>
      <c r="F87" s="331">
        <f>'Your Results'!D67</f>
        <v>0</v>
      </c>
      <c r="H87" s="317"/>
      <c r="I87" s="300"/>
      <c r="L87" s="852"/>
    </row>
    <row r="88" spans="1:19" x14ac:dyDescent="0.25">
      <c r="A88" s="368" t="s">
        <v>418</v>
      </c>
      <c r="B88" s="331"/>
      <c r="C88" s="331"/>
      <c r="D88" s="331">
        <f>IFERROR('Base Calcs'!H193*-1,0)</f>
        <v>0</v>
      </c>
      <c r="F88" s="331">
        <f>'Your Results'!D68</f>
        <v>0</v>
      </c>
      <c r="H88" s="317"/>
      <c r="I88" s="317"/>
      <c r="L88" s="852"/>
    </row>
    <row r="89" spans="1:19" x14ac:dyDescent="0.25">
      <c r="A89" s="368" t="s">
        <v>471</v>
      </c>
      <c r="F89" s="331">
        <f>-'Your Results'!D69</f>
        <v>0</v>
      </c>
      <c r="H89" s="317"/>
      <c r="I89" s="317"/>
      <c r="L89" s="852"/>
    </row>
    <row r="90" spans="1:19" x14ac:dyDescent="0.25">
      <c r="A90" s="368"/>
      <c r="B90" s="331"/>
      <c r="C90" s="331"/>
      <c r="D90" s="331"/>
      <c r="F90" s="331"/>
      <c r="H90" s="317"/>
      <c r="I90" s="317"/>
      <c r="L90" s="852"/>
    </row>
    <row r="91" spans="1:19" x14ac:dyDescent="0.25">
      <c r="A91" s="382" t="s">
        <v>251</v>
      </c>
      <c r="B91" s="383">
        <f>B74</f>
        <v>0</v>
      </c>
      <c r="C91" s="383"/>
      <c r="D91" s="383">
        <f>SUM(D74:D85)-SUM(D87:D89)</f>
        <v>0</v>
      </c>
      <c r="E91" s="383"/>
      <c r="F91" s="383">
        <f>SUM(F74:F85)-SUM(F87:F89)</f>
        <v>0</v>
      </c>
      <c r="H91" s="300"/>
      <c r="L91" s="852"/>
    </row>
    <row r="92" spans="1:19" x14ac:dyDescent="0.25">
      <c r="H92" s="317"/>
      <c r="L92" s="852"/>
    </row>
    <row r="93" spans="1:19" x14ac:dyDescent="0.25">
      <c r="L93" s="852"/>
    </row>
    <row r="94" spans="1:19" ht="18.75" x14ac:dyDescent="0.3">
      <c r="A94" s="865" t="s">
        <v>446</v>
      </c>
      <c r="B94" s="852"/>
      <c r="C94" s="852"/>
      <c r="D94" s="852"/>
      <c r="E94" s="852"/>
      <c r="F94" s="852"/>
      <c r="G94" s="852"/>
      <c r="H94" s="852"/>
      <c r="I94" s="852"/>
      <c r="J94" s="852"/>
      <c r="K94" s="852"/>
      <c r="L94" s="852"/>
    </row>
    <row r="95" spans="1:19" ht="50.25" customHeight="1" x14ac:dyDescent="0.25">
      <c r="A95" s="959" t="s">
        <v>357</v>
      </c>
      <c r="B95" s="959"/>
      <c r="C95" s="959"/>
      <c r="D95" s="959"/>
      <c r="E95" s="959"/>
      <c r="F95" s="959"/>
      <c r="G95" s="959"/>
      <c r="H95" s="959"/>
      <c r="I95" s="959"/>
      <c r="J95" s="959"/>
      <c r="K95" s="959"/>
      <c r="L95" s="859"/>
      <c r="O95" s="488"/>
      <c r="P95" s="828"/>
      <c r="Q95" s="828"/>
      <c r="R95" s="828"/>
      <c r="S95" s="828"/>
    </row>
    <row r="96" spans="1:19" x14ac:dyDescent="0.25">
      <c r="L96" s="852"/>
    </row>
    <row r="97" spans="1:19" s="524" customFormat="1" ht="15" customHeight="1" x14ac:dyDescent="0.25">
      <c r="A97" s="903"/>
      <c r="B97" s="799" t="s">
        <v>386</v>
      </c>
      <c r="C97" s="799"/>
      <c r="D97" s="799" t="s">
        <v>445</v>
      </c>
      <c r="J97" s="816"/>
      <c r="K97" s="903"/>
      <c r="L97" s="857"/>
      <c r="M97" s="299"/>
      <c r="N97" s="299"/>
      <c r="O97" s="816"/>
      <c r="P97" s="903"/>
      <c r="Q97" s="903"/>
      <c r="R97" s="903"/>
      <c r="S97" s="903"/>
    </row>
    <row r="98" spans="1:19" s="524" customFormat="1" ht="15" customHeight="1" x14ac:dyDescent="0.25">
      <c r="A98" s="903" t="s">
        <v>473</v>
      </c>
      <c r="B98" s="829">
        <f>B52</f>
        <v>0</v>
      </c>
      <c r="C98" s="829"/>
      <c r="D98" s="829">
        <f>F52</f>
        <v>0</v>
      </c>
      <c r="E98" s="829"/>
      <c r="J98" s="816"/>
      <c r="K98" s="903"/>
      <c r="L98" s="857"/>
      <c r="M98" s="299"/>
      <c r="N98" s="299"/>
      <c r="O98" s="816"/>
      <c r="P98" s="903"/>
      <c r="Q98" s="903"/>
      <c r="R98" s="903"/>
      <c r="S98" s="903"/>
    </row>
    <row r="99" spans="1:19" ht="96" customHeight="1" x14ac:dyDescent="0.25">
      <c r="A99" s="313" t="s">
        <v>358</v>
      </c>
      <c r="B99" s="830">
        <f>IFERROR('Base Calcs'!B142,0)</f>
        <v>0</v>
      </c>
      <c r="C99" s="830"/>
      <c r="D99" s="831">
        <f>'Your Results'!L19</f>
        <v>0</v>
      </c>
      <c r="E99" s="831"/>
      <c r="F99" s="959" t="s">
        <v>823</v>
      </c>
      <c r="G99" s="959"/>
      <c r="H99" s="959"/>
      <c r="I99" s="959"/>
      <c r="J99" s="959"/>
      <c r="K99" s="959"/>
      <c r="L99" s="859"/>
      <c r="O99" s="488"/>
      <c r="P99" s="828"/>
      <c r="Q99" s="828"/>
      <c r="R99" s="828"/>
      <c r="S99" s="828"/>
    </row>
    <row r="100" spans="1:19" ht="81.75" customHeight="1" x14ac:dyDescent="0.25">
      <c r="A100" s="313" t="s">
        <v>359</v>
      </c>
      <c r="B100" s="832">
        <f>IFERROR('Base Calcs'!B143,0)</f>
        <v>0</v>
      </c>
      <c r="C100" s="832"/>
      <c r="D100" s="833">
        <f>'Your Results'!L20</f>
        <v>0</v>
      </c>
      <c r="E100" s="833"/>
      <c r="F100" s="985" t="s">
        <v>824</v>
      </c>
      <c r="G100" s="985"/>
      <c r="H100" s="985"/>
      <c r="I100" s="985"/>
      <c r="J100" s="985"/>
      <c r="K100" s="985"/>
      <c r="L100" s="860"/>
      <c r="O100" s="834"/>
      <c r="P100" s="835"/>
      <c r="Q100" s="835"/>
      <c r="R100" s="835"/>
      <c r="S100" s="835"/>
    </row>
    <row r="101" spans="1:19" ht="15" customHeight="1" x14ac:dyDescent="0.25">
      <c r="A101" s="313" t="s">
        <v>615</v>
      </c>
      <c r="B101" s="832">
        <f>'Your Results'!J21</f>
        <v>0</v>
      </c>
      <c r="C101" s="832"/>
      <c r="D101" s="832">
        <f>'Your Results'!L21</f>
        <v>0</v>
      </c>
      <c r="E101" s="833"/>
      <c r="F101" s="905"/>
      <c r="G101" s="905"/>
      <c r="H101" s="905"/>
      <c r="I101" s="905"/>
      <c r="J101" s="905"/>
      <c r="K101" s="905"/>
      <c r="L101" s="860"/>
      <c r="O101" s="834"/>
      <c r="P101" s="835"/>
      <c r="Q101" s="835"/>
      <c r="R101" s="835"/>
      <c r="S101" s="835"/>
    </row>
    <row r="102" spans="1:19" ht="15" customHeight="1" x14ac:dyDescent="0.25">
      <c r="A102" s="313" t="s">
        <v>853</v>
      </c>
      <c r="B102" s="899">
        <f>'Your Results'!J22</f>
        <v>0</v>
      </c>
      <c r="C102" s="899"/>
      <c r="D102" s="899">
        <f>'Your Results'!L22</f>
        <v>0</v>
      </c>
      <c r="E102" s="833"/>
      <c r="F102" s="327" t="s">
        <v>857</v>
      </c>
      <c r="G102" s="905"/>
      <c r="H102" s="905"/>
      <c r="I102" s="905"/>
      <c r="J102" s="905"/>
      <c r="K102" s="905"/>
      <c r="L102" s="860"/>
      <c r="O102" s="834"/>
      <c r="P102" s="835"/>
      <c r="Q102" s="835"/>
      <c r="R102" s="835"/>
      <c r="S102" s="835"/>
    </row>
    <row r="103" spans="1:19" x14ac:dyDescent="0.25">
      <c r="L103" s="852"/>
    </row>
    <row r="104" spans="1:19" ht="18.75" x14ac:dyDescent="0.3">
      <c r="A104" s="865" t="s">
        <v>336</v>
      </c>
      <c r="B104" s="852"/>
      <c r="C104" s="852"/>
      <c r="D104" s="852"/>
      <c r="E104" s="852"/>
      <c r="F104" s="852"/>
      <c r="G104" s="852"/>
      <c r="H104" s="852"/>
      <c r="I104" s="852"/>
      <c r="J104" s="852"/>
      <c r="K104" s="852"/>
      <c r="L104" s="852"/>
    </row>
    <row r="105" spans="1:19" ht="15" customHeight="1" x14ac:dyDescent="0.25">
      <c r="A105" s="981" t="s">
        <v>843</v>
      </c>
      <c r="B105" s="981"/>
      <c r="C105" s="981"/>
      <c r="D105" s="981"/>
      <c r="E105" s="981"/>
      <c r="F105" s="981"/>
      <c r="G105" s="981"/>
      <c r="H105" s="981"/>
      <c r="I105" s="981"/>
      <c r="J105" s="981"/>
      <c r="K105" s="981"/>
      <c r="L105" s="852"/>
    </row>
    <row r="106" spans="1:19" x14ac:dyDescent="0.25">
      <c r="A106" s="981"/>
      <c r="B106" s="981"/>
      <c r="C106" s="981"/>
      <c r="D106" s="981"/>
      <c r="E106" s="981"/>
      <c r="F106" s="981"/>
      <c r="G106" s="981"/>
      <c r="H106" s="981"/>
      <c r="I106" s="981"/>
      <c r="J106" s="981"/>
      <c r="K106" s="981"/>
      <c r="L106" s="852"/>
    </row>
    <row r="107" spans="1:19" ht="15" customHeight="1" x14ac:dyDescent="0.25">
      <c r="E107" s="883"/>
      <c r="F107" s="883"/>
      <c r="G107" s="883"/>
      <c r="H107" s="883"/>
      <c r="I107" s="883"/>
      <c r="J107" s="883"/>
      <c r="K107" s="883"/>
      <c r="L107" s="852"/>
    </row>
    <row r="108" spans="1:19" ht="15" customHeight="1" x14ac:dyDescent="0.25">
      <c r="A108" s="883"/>
      <c r="B108" s="799" t="s">
        <v>386</v>
      </c>
      <c r="C108" s="799"/>
      <c r="D108" s="799" t="s">
        <v>445</v>
      </c>
      <c r="H108" s="883"/>
      <c r="I108" s="883"/>
      <c r="J108" s="883"/>
      <c r="K108" s="883"/>
      <c r="L108" s="852"/>
    </row>
    <row r="109" spans="1:19" ht="15" customHeight="1" x14ac:dyDescent="0.25">
      <c r="A109" s="377" t="s">
        <v>608</v>
      </c>
      <c r="B109" s="349">
        <f ca="1">'Your Results'!J29</f>
        <v>0</v>
      </c>
      <c r="D109" s="349">
        <f ca="1">'Your Results'!L29</f>
        <v>0</v>
      </c>
      <c r="E109" s="981" t="s">
        <v>849</v>
      </c>
      <c r="F109" s="981"/>
      <c r="G109" s="981"/>
      <c r="H109" s="981"/>
      <c r="I109" s="981"/>
      <c r="J109" s="981"/>
      <c r="K109" s="981"/>
      <c r="L109" s="852"/>
    </row>
    <row r="110" spans="1:19" ht="15" customHeight="1" x14ac:dyDescent="0.25">
      <c r="E110" s="981"/>
      <c r="F110" s="981"/>
      <c r="G110" s="981"/>
      <c r="H110" s="981"/>
      <c r="I110" s="981"/>
      <c r="J110" s="981"/>
      <c r="K110" s="981"/>
      <c r="L110" s="852"/>
    </row>
    <row r="111" spans="1:19" x14ac:dyDescent="0.25">
      <c r="E111" s="981"/>
      <c r="F111" s="981"/>
      <c r="G111" s="981"/>
      <c r="H111" s="981"/>
      <c r="I111" s="981"/>
      <c r="J111" s="981"/>
      <c r="K111" s="981"/>
      <c r="L111" s="852"/>
    </row>
    <row r="112" spans="1:19" ht="15" customHeight="1" x14ac:dyDescent="0.25">
      <c r="E112" s="981"/>
      <c r="F112" s="981"/>
      <c r="G112" s="981"/>
      <c r="H112" s="981"/>
      <c r="I112" s="981"/>
      <c r="J112" s="981"/>
      <c r="K112" s="981"/>
      <c r="L112" s="852"/>
    </row>
    <row r="113" spans="1:19" ht="15" customHeight="1" x14ac:dyDescent="0.25">
      <c r="F113" s="828"/>
      <c r="G113" s="828"/>
      <c r="H113" s="828"/>
      <c r="I113" s="828"/>
      <c r="J113" s="828"/>
      <c r="K113" s="828"/>
      <c r="L113" s="852"/>
    </row>
    <row r="114" spans="1:19" ht="15" customHeight="1" x14ac:dyDescent="0.25">
      <c r="A114" s="377" t="s">
        <v>609</v>
      </c>
      <c r="B114" s="349">
        <f ca="1">'Your Results'!J31</f>
        <v>0</v>
      </c>
      <c r="D114" s="349">
        <f ca="1">'Your Results'!L31</f>
        <v>0</v>
      </c>
      <c r="E114" s="959" t="s">
        <v>846</v>
      </c>
      <c r="F114" s="959"/>
      <c r="G114" s="959"/>
      <c r="H114" s="959"/>
      <c r="I114" s="959"/>
      <c r="J114" s="959"/>
      <c r="K114" s="959"/>
      <c r="L114" s="852"/>
    </row>
    <row r="115" spans="1:19" x14ac:dyDescent="0.25">
      <c r="E115" s="959"/>
      <c r="F115" s="959"/>
      <c r="G115" s="959"/>
      <c r="H115" s="959"/>
      <c r="I115" s="959"/>
      <c r="J115" s="959"/>
      <c r="K115" s="959"/>
      <c r="L115" s="852"/>
    </row>
    <row r="116" spans="1:19" x14ac:dyDescent="0.25">
      <c r="E116" s="959"/>
      <c r="F116" s="959"/>
      <c r="G116" s="959"/>
      <c r="H116" s="959"/>
      <c r="I116" s="959"/>
      <c r="J116" s="959"/>
      <c r="K116" s="959"/>
      <c r="L116" s="852"/>
    </row>
    <row r="117" spans="1:19" x14ac:dyDescent="0.25">
      <c r="G117" s="828"/>
      <c r="H117" s="828"/>
      <c r="I117" s="828"/>
      <c r="J117" s="828"/>
      <c r="K117" s="828"/>
      <c r="L117" s="852"/>
    </row>
    <row r="118" spans="1:19" x14ac:dyDescent="0.25">
      <c r="A118" s="300" t="str">
        <f>'Base Calcs'!A146</f>
        <v>Sensitivity Of NPV to Capital Costs Arising From Off Paddock Facility, Other Infrastructure and Machinery</v>
      </c>
      <c r="L118" s="852"/>
    </row>
    <row r="119" spans="1:19" x14ac:dyDescent="0.25">
      <c r="A119" s="960" t="s">
        <v>845</v>
      </c>
      <c r="B119" s="960"/>
      <c r="C119" s="960"/>
      <c r="D119" s="960"/>
      <c r="E119" s="960"/>
      <c r="F119" s="960"/>
      <c r="G119" s="960"/>
      <c r="H119" s="960"/>
      <c r="I119" s="960"/>
      <c r="J119" s="960"/>
      <c r="K119" s="960"/>
      <c r="L119" s="861"/>
    </row>
    <row r="120" spans="1:19" ht="15" customHeight="1" x14ac:dyDescent="0.25">
      <c r="A120" s="960"/>
      <c r="B120" s="960"/>
      <c r="C120" s="960"/>
      <c r="D120" s="960"/>
      <c r="E120" s="960"/>
      <c r="F120" s="960"/>
      <c r="G120" s="960"/>
      <c r="H120" s="960"/>
      <c r="I120" s="960"/>
      <c r="J120" s="960"/>
      <c r="K120" s="960"/>
      <c r="L120" s="861"/>
      <c r="O120" s="837"/>
      <c r="P120" s="838"/>
      <c r="Q120" s="838"/>
      <c r="R120" s="838"/>
      <c r="S120" s="838"/>
    </row>
    <row r="121" spans="1:19" ht="12.75" customHeight="1" x14ac:dyDescent="0.25">
      <c r="I121" s="300"/>
      <c r="J121" s="851"/>
      <c r="K121" s="300"/>
      <c r="L121" s="861"/>
    </row>
    <row r="122" spans="1:19" x14ac:dyDescent="0.25">
      <c r="A122" s="839" t="s">
        <v>429</v>
      </c>
      <c r="B122" s="840">
        <f>'Your Value Calcs'!B142</f>
        <v>-0.25</v>
      </c>
      <c r="C122" s="840">
        <f>'Your Value Calcs'!C142</f>
        <v>-0.1</v>
      </c>
      <c r="D122" s="840">
        <f>'Your Value Calcs'!D142</f>
        <v>-0.05</v>
      </c>
      <c r="E122" s="840">
        <f>'Your Value Calcs'!E142</f>
        <v>0</v>
      </c>
      <c r="F122" s="840">
        <f>'Your Value Calcs'!F142</f>
        <v>0.05</v>
      </c>
      <c r="G122" s="840">
        <f>'Your Value Calcs'!G142</f>
        <v>0.1</v>
      </c>
      <c r="H122" s="840">
        <f>'Your Value Calcs'!H142</f>
        <v>0.25</v>
      </c>
      <c r="I122" s="300"/>
      <c r="J122" s="851"/>
      <c r="K122" s="300"/>
      <c r="L122" s="861"/>
    </row>
    <row r="123" spans="1:19" x14ac:dyDescent="0.25">
      <c r="A123" s="839" t="s">
        <v>485</v>
      </c>
      <c r="B123" s="841">
        <f>IFERROR('Your Value Calcs'!B141,0)</f>
        <v>0</v>
      </c>
      <c r="C123" s="841">
        <f>IFERROR('Your Value Calcs'!C141,0)</f>
        <v>0</v>
      </c>
      <c r="D123" s="841">
        <f>IFERROR('Your Value Calcs'!D141,0)</f>
        <v>0</v>
      </c>
      <c r="E123" s="841">
        <f>IFERROR('Your Value Calcs'!E141,0)</f>
        <v>0</v>
      </c>
      <c r="F123" s="841">
        <f>IFERROR('Your Value Calcs'!F141,0)</f>
        <v>0</v>
      </c>
      <c r="G123" s="841">
        <f>IFERROR('Your Value Calcs'!G141,0)</f>
        <v>0</v>
      </c>
      <c r="H123" s="841">
        <f>IFERROR('Your Value Calcs'!H141,0)</f>
        <v>0</v>
      </c>
      <c r="I123" s="300"/>
      <c r="J123" s="851"/>
      <c r="K123" s="300"/>
      <c r="L123" s="861"/>
    </row>
    <row r="124" spans="1:19" x14ac:dyDescent="0.25">
      <c r="A124" s="839" t="s">
        <v>140</v>
      </c>
      <c r="B124" s="841">
        <f>IFERROR('Your Value Calcs'!B143,0)</f>
        <v>0</v>
      </c>
      <c r="C124" s="841">
        <f>IFERROR('Your Value Calcs'!C143,0)</f>
        <v>0</v>
      </c>
      <c r="D124" s="841">
        <f>IFERROR('Your Value Calcs'!D143,0)</f>
        <v>0</v>
      </c>
      <c r="E124" s="841">
        <f>IFERROR('Your Value Calcs'!E143,0)</f>
        <v>0</v>
      </c>
      <c r="F124" s="841">
        <f>IFERROR('Your Value Calcs'!F143,0)</f>
        <v>0</v>
      </c>
      <c r="G124" s="841">
        <f>IFERROR('Your Value Calcs'!G143,0)</f>
        <v>0</v>
      </c>
      <c r="H124" s="841">
        <f>IFERROR('Your Value Calcs'!H143,0)</f>
        <v>0</v>
      </c>
      <c r="I124" s="300"/>
      <c r="J124" s="851"/>
      <c r="K124" s="300"/>
      <c r="L124" s="861"/>
    </row>
    <row r="125" spans="1:19" x14ac:dyDescent="0.25">
      <c r="A125" s="839" t="str">
        <f>'Base Calcs'!A151</f>
        <v>IRR</v>
      </c>
      <c r="B125" s="836">
        <f>IFERROR('Your Value Calcs'!B144,0)</f>
        <v>0</v>
      </c>
      <c r="C125" s="836">
        <f>IFERROR('Your Value Calcs'!C144,0)</f>
        <v>0</v>
      </c>
      <c r="D125" s="836">
        <f>IFERROR('Your Value Calcs'!D144,0)</f>
        <v>0</v>
      </c>
      <c r="E125" s="836">
        <f>IFERROR('Your Value Calcs'!E144,0)</f>
        <v>0</v>
      </c>
      <c r="F125" s="836">
        <f>IFERROR('Your Value Calcs'!F144,0)</f>
        <v>0</v>
      </c>
      <c r="G125" s="836">
        <f>IFERROR('Your Value Calcs'!G144,0)</f>
        <v>0</v>
      </c>
      <c r="H125" s="836">
        <f>IFERROR('Your Value Calcs'!H144,0)</f>
        <v>0</v>
      </c>
      <c r="I125" s="300"/>
      <c r="J125" s="851"/>
      <c r="K125" s="300"/>
      <c r="L125" s="861"/>
    </row>
    <row r="126" spans="1:19" x14ac:dyDescent="0.25">
      <c r="A126" s="300"/>
      <c r="B126" s="319"/>
      <c r="C126" s="319"/>
      <c r="D126" s="319"/>
      <c r="E126" s="319"/>
      <c r="F126" s="319"/>
      <c r="G126" s="319"/>
      <c r="H126" s="319"/>
      <c r="I126" s="300"/>
      <c r="J126" s="851"/>
      <c r="K126" s="300"/>
      <c r="L126" s="861"/>
    </row>
    <row r="127" spans="1:19" x14ac:dyDescent="0.25">
      <c r="A127" s="300"/>
      <c r="L127" s="861"/>
    </row>
    <row r="128" spans="1:19" ht="15" customHeight="1" x14ac:dyDescent="0.25">
      <c r="A128" s="869" t="s">
        <v>841</v>
      </c>
      <c r="B128" s="301"/>
      <c r="C128" s="301"/>
      <c r="D128" s="890"/>
      <c r="E128" s="301"/>
      <c r="F128" s="301"/>
      <c r="G128" s="301"/>
      <c r="I128" s="301"/>
      <c r="J128" s="301"/>
      <c r="K128" s="301"/>
      <c r="L128" s="861"/>
    </row>
    <row r="129" spans="1:17" x14ac:dyDescent="0.25">
      <c r="A129" s="987" t="s">
        <v>844</v>
      </c>
      <c r="B129" s="987"/>
      <c r="C129" s="987"/>
      <c r="D129" s="987"/>
      <c r="E129" s="987"/>
      <c r="F129" s="987"/>
      <c r="G129" s="987"/>
      <c r="H129" s="987"/>
      <c r="I129" s="987"/>
      <c r="J129" s="987"/>
      <c r="K129" s="987"/>
      <c r="L129" s="861"/>
      <c r="O129" s="889"/>
      <c r="P129" s="889"/>
    </row>
    <row r="130" spans="1:17" ht="15" customHeight="1" x14ac:dyDescent="0.25">
      <c r="A130" s="987"/>
      <c r="B130" s="987"/>
      <c r="C130" s="987"/>
      <c r="D130" s="987"/>
      <c r="E130" s="987"/>
      <c r="F130" s="987"/>
      <c r="G130" s="987"/>
      <c r="H130" s="987"/>
      <c r="I130" s="987"/>
      <c r="J130" s="987"/>
      <c r="K130" s="987"/>
      <c r="L130" s="861"/>
      <c r="O130" s="889"/>
      <c r="P130" s="889"/>
      <c r="Q130" s="828"/>
    </row>
    <row r="131" spans="1:17" x14ac:dyDescent="0.25">
      <c r="E131" s="889"/>
      <c r="F131" s="889"/>
      <c r="G131" s="889"/>
      <c r="H131" s="889"/>
      <c r="I131" s="889"/>
      <c r="J131" s="889"/>
      <c r="K131" s="889"/>
      <c r="L131" s="861"/>
      <c r="O131" s="889"/>
      <c r="P131" s="889"/>
      <c r="Q131" s="828"/>
    </row>
    <row r="132" spans="1:17" x14ac:dyDescent="0.25">
      <c r="F132" s="828"/>
      <c r="G132" s="828"/>
      <c r="H132" s="828"/>
      <c r="I132" s="828"/>
      <c r="J132" s="828"/>
      <c r="K132" s="828"/>
      <c r="L132" s="861"/>
      <c r="O132" s="828"/>
      <c r="P132" s="828"/>
      <c r="Q132" s="828"/>
    </row>
    <row r="133" spans="1:17" x14ac:dyDescent="0.25">
      <c r="E133" s="828"/>
      <c r="F133" s="828"/>
      <c r="G133" s="828"/>
      <c r="H133" s="828"/>
      <c r="I133" s="828"/>
      <c r="J133" s="828"/>
      <c r="K133" s="828"/>
      <c r="L133" s="861"/>
      <c r="O133" s="828"/>
      <c r="P133" s="828"/>
      <c r="Q133" s="828"/>
    </row>
    <row r="134" spans="1:17" x14ac:dyDescent="0.25">
      <c r="E134" s="828"/>
      <c r="F134" s="828"/>
      <c r="G134" s="828"/>
      <c r="H134" s="828"/>
      <c r="I134" s="828"/>
      <c r="J134" s="828"/>
      <c r="K134" s="828"/>
      <c r="L134" s="861"/>
      <c r="O134" s="828"/>
      <c r="P134" s="828"/>
      <c r="Q134" s="828"/>
    </row>
    <row r="135" spans="1:17" x14ac:dyDescent="0.25">
      <c r="E135" s="828"/>
      <c r="F135" s="828"/>
      <c r="G135" s="828"/>
      <c r="H135" s="828"/>
      <c r="I135" s="828"/>
      <c r="J135" s="828"/>
      <c r="K135" s="828"/>
      <c r="L135" s="861"/>
      <c r="O135" s="828"/>
      <c r="P135" s="828"/>
      <c r="Q135" s="828"/>
    </row>
    <row r="136" spans="1:17" x14ac:dyDescent="0.25">
      <c r="E136" s="828"/>
      <c r="F136" s="828"/>
      <c r="G136" s="828"/>
      <c r="H136" s="828"/>
      <c r="I136" s="828"/>
      <c r="J136" s="299"/>
      <c r="K136" s="828"/>
      <c r="L136" s="861"/>
      <c r="O136" s="828"/>
      <c r="P136" s="828"/>
      <c r="Q136" s="828"/>
    </row>
    <row r="137" spans="1:17" x14ac:dyDescent="0.25">
      <c r="E137" s="828"/>
      <c r="F137" s="828"/>
      <c r="G137" s="828"/>
      <c r="H137" s="828"/>
      <c r="I137" s="828"/>
      <c r="J137" s="299"/>
      <c r="K137" s="828"/>
      <c r="L137" s="861"/>
      <c r="O137" s="828"/>
      <c r="P137" s="828"/>
      <c r="Q137" s="828"/>
    </row>
    <row r="138" spans="1:17" x14ac:dyDescent="0.25">
      <c r="J138" s="299"/>
      <c r="K138" s="828"/>
      <c r="L138" s="861"/>
      <c r="O138" s="828"/>
      <c r="P138" s="828"/>
      <c r="Q138" s="828"/>
    </row>
    <row r="139" spans="1:17" x14ac:dyDescent="0.25">
      <c r="E139" s="871"/>
      <c r="J139" s="299"/>
      <c r="K139" s="871"/>
      <c r="L139" s="861"/>
      <c r="O139" s="319"/>
      <c r="P139" s="319"/>
      <c r="Q139" s="319"/>
    </row>
    <row r="140" spans="1:17" x14ac:dyDescent="0.25">
      <c r="J140" s="299"/>
      <c r="L140" s="861"/>
      <c r="O140" s="316"/>
      <c r="P140" s="316"/>
      <c r="Q140" s="316"/>
    </row>
    <row r="141" spans="1:17" x14ac:dyDescent="0.25">
      <c r="J141" s="299"/>
      <c r="L141" s="861"/>
      <c r="O141" s="343"/>
      <c r="P141" s="343"/>
      <c r="Q141" s="343"/>
    </row>
    <row r="142" spans="1:17" x14ac:dyDescent="0.25">
      <c r="J142" s="299"/>
      <c r="L142" s="861"/>
      <c r="O142" s="299"/>
    </row>
    <row r="143" spans="1:17" x14ac:dyDescent="0.25">
      <c r="J143" s="299"/>
      <c r="L143" s="861"/>
      <c r="O143" s="299"/>
    </row>
    <row r="144" spans="1:17" ht="15" customHeight="1" x14ac:dyDescent="0.25">
      <c r="F144" s="828"/>
      <c r="G144" s="828"/>
      <c r="H144" s="828"/>
      <c r="I144" s="828"/>
      <c r="J144" s="828"/>
      <c r="K144" s="828"/>
      <c r="L144" s="861"/>
      <c r="O144" s="828"/>
      <c r="P144" s="828"/>
    </row>
    <row r="145" spans="1:19" ht="15.75" x14ac:dyDescent="0.25">
      <c r="A145" s="891" t="s">
        <v>835</v>
      </c>
      <c r="E145" s="828"/>
      <c r="F145" s="828"/>
      <c r="G145" s="828"/>
      <c r="H145" s="828"/>
      <c r="I145" s="828"/>
      <c r="J145" s="828"/>
      <c r="K145" s="828"/>
      <c r="L145" s="861"/>
      <c r="O145" s="828"/>
      <c r="P145" s="828"/>
    </row>
    <row r="146" spans="1:19" x14ac:dyDescent="0.25">
      <c r="A146" s="959" t="s">
        <v>840</v>
      </c>
      <c r="B146" s="959"/>
      <c r="C146" s="959"/>
      <c r="D146" s="959"/>
      <c r="E146" s="959"/>
      <c r="F146" s="959"/>
      <c r="G146" s="959"/>
      <c r="H146" s="959"/>
      <c r="I146" s="959"/>
      <c r="J146" s="959"/>
      <c r="K146" s="959"/>
      <c r="L146" s="861"/>
      <c r="O146" s="299"/>
      <c r="R146" s="842"/>
      <c r="S146" s="842"/>
    </row>
    <row r="147" spans="1:19" x14ac:dyDescent="0.25">
      <c r="A147" s="959"/>
      <c r="B147" s="959"/>
      <c r="C147" s="959"/>
      <c r="D147" s="959"/>
      <c r="E147" s="959"/>
      <c r="F147" s="959"/>
      <c r="G147" s="959"/>
      <c r="H147" s="959"/>
      <c r="I147" s="959"/>
      <c r="J147" s="959"/>
      <c r="K147" s="959"/>
      <c r="L147" s="861"/>
      <c r="O147" s="299"/>
      <c r="R147" s="842"/>
      <c r="S147" s="842"/>
    </row>
    <row r="148" spans="1:19" x14ac:dyDescent="0.25">
      <c r="J148" s="299"/>
      <c r="L148" s="861"/>
      <c r="O148" s="299"/>
      <c r="R148" s="842"/>
      <c r="S148" s="842"/>
    </row>
    <row r="149" spans="1:19" x14ac:dyDescent="0.25">
      <c r="J149" s="299"/>
      <c r="L149" s="861"/>
      <c r="O149" s="299"/>
      <c r="R149" s="842"/>
      <c r="S149" s="842"/>
    </row>
    <row r="150" spans="1:19" ht="15" customHeight="1" x14ac:dyDescent="0.25">
      <c r="J150" s="299"/>
      <c r="L150" s="861"/>
      <c r="O150" s="299"/>
      <c r="R150" s="842"/>
      <c r="S150" s="842"/>
    </row>
    <row r="151" spans="1:19" x14ac:dyDescent="0.25">
      <c r="J151" s="299"/>
      <c r="L151" s="861"/>
      <c r="O151" s="299"/>
      <c r="R151" s="842"/>
      <c r="S151" s="842"/>
    </row>
    <row r="152" spans="1:19" x14ac:dyDescent="0.25">
      <c r="J152" s="299"/>
      <c r="L152" s="861"/>
      <c r="O152" s="299"/>
      <c r="R152" s="842"/>
      <c r="S152" s="842"/>
    </row>
    <row r="153" spans="1:19" x14ac:dyDescent="0.25">
      <c r="J153" s="299"/>
      <c r="L153" s="861"/>
      <c r="O153" s="299"/>
      <c r="R153" s="842"/>
      <c r="S153" s="842"/>
    </row>
    <row r="154" spans="1:19" x14ac:dyDescent="0.25">
      <c r="F154" s="300"/>
      <c r="G154" s="300"/>
      <c r="H154" s="300"/>
      <c r="I154" s="300"/>
      <c r="J154" s="299"/>
      <c r="L154" s="861"/>
      <c r="O154" s="299"/>
      <c r="R154" s="842"/>
      <c r="S154" s="842"/>
    </row>
    <row r="155" spans="1:19" x14ac:dyDescent="0.25">
      <c r="J155" s="299"/>
      <c r="K155" s="871"/>
      <c r="L155" s="861"/>
      <c r="O155" s="299"/>
      <c r="R155" s="842"/>
      <c r="S155" s="842"/>
    </row>
    <row r="156" spans="1:19" ht="15" customHeight="1" x14ac:dyDescent="0.25">
      <c r="J156" s="299"/>
      <c r="L156" s="861"/>
      <c r="O156" s="299"/>
      <c r="R156" s="842"/>
      <c r="S156" s="842"/>
    </row>
    <row r="157" spans="1:19" ht="15" customHeight="1" x14ac:dyDescent="0.25">
      <c r="F157" s="828"/>
      <c r="G157" s="828"/>
      <c r="H157" s="828"/>
      <c r="I157" s="828"/>
      <c r="J157" s="828"/>
      <c r="K157" s="828"/>
      <c r="L157" s="861"/>
      <c r="O157" s="828"/>
      <c r="P157" s="828"/>
      <c r="Q157" s="828"/>
      <c r="R157" s="842"/>
      <c r="S157" s="842"/>
    </row>
    <row r="158" spans="1:19" ht="15" customHeight="1" x14ac:dyDescent="0.25">
      <c r="F158" s="828"/>
      <c r="G158" s="828"/>
      <c r="H158" s="828"/>
      <c r="I158" s="828"/>
      <c r="J158" s="828"/>
      <c r="K158" s="828"/>
      <c r="L158" s="861"/>
      <c r="O158" s="828"/>
      <c r="P158" s="828"/>
      <c r="Q158" s="828"/>
      <c r="R158" s="842"/>
      <c r="S158" s="842"/>
    </row>
    <row r="159" spans="1:19" ht="15" customHeight="1" x14ac:dyDescent="0.25">
      <c r="F159" s="828"/>
      <c r="G159" s="828"/>
      <c r="H159" s="828"/>
      <c r="I159" s="828"/>
      <c r="J159" s="828"/>
      <c r="K159" s="828"/>
      <c r="L159" s="861"/>
      <c r="O159" s="828"/>
      <c r="P159" s="828"/>
      <c r="Q159" s="828"/>
      <c r="R159" s="842"/>
      <c r="S159" s="842"/>
    </row>
    <row r="160" spans="1:19" ht="15" customHeight="1" x14ac:dyDescent="0.25">
      <c r="F160" s="828"/>
      <c r="G160" s="828"/>
      <c r="H160" s="828"/>
      <c r="I160" s="828"/>
      <c r="J160" s="828"/>
      <c r="K160" s="828"/>
      <c r="L160" s="861"/>
      <c r="O160" s="828"/>
      <c r="P160" s="828"/>
      <c r="Q160" s="828"/>
      <c r="R160" s="842"/>
      <c r="S160" s="842"/>
    </row>
    <row r="161" spans="1:19" ht="15" customHeight="1" x14ac:dyDescent="0.25">
      <c r="F161" s="828"/>
      <c r="G161" s="828"/>
      <c r="H161" s="828"/>
      <c r="I161" s="828"/>
      <c r="J161" s="828"/>
      <c r="K161" s="828"/>
      <c r="L161" s="861"/>
      <c r="O161" s="828"/>
      <c r="P161" s="828"/>
      <c r="Q161" s="828"/>
      <c r="R161" s="842"/>
      <c r="S161" s="842"/>
    </row>
    <row r="162" spans="1:19" ht="15" customHeight="1" x14ac:dyDescent="0.25">
      <c r="A162" s="890" t="s">
        <v>836</v>
      </c>
      <c r="B162" s="828"/>
      <c r="C162" s="828"/>
      <c r="D162" s="828"/>
      <c r="E162" s="828"/>
      <c r="F162" s="828"/>
      <c r="G162" s="828"/>
      <c r="H162" s="828"/>
      <c r="I162" s="828"/>
      <c r="J162" s="828"/>
      <c r="K162" s="828"/>
      <c r="L162" s="861"/>
      <c r="O162" s="828"/>
      <c r="P162" s="828"/>
      <c r="Q162" s="828"/>
      <c r="R162" s="842"/>
      <c r="S162" s="842"/>
    </row>
    <row r="163" spans="1:19" ht="15" customHeight="1" x14ac:dyDescent="0.25">
      <c r="A163" s="959" t="s">
        <v>839</v>
      </c>
      <c r="B163" s="959"/>
      <c r="C163" s="959"/>
      <c r="D163" s="959"/>
      <c r="E163" s="959"/>
      <c r="F163" s="959"/>
      <c r="G163" s="959"/>
      <c r="H163" s="959"/>
      <c r="I163" s="959"/>
      <c r="J163" s="959"/>
      <c r="K163" s="959"/>
      <c r="L163" s="861"/>
      <c r="O163" s="828"/>
      <c r="P163" s="828"/>
      <c r="Q163" s="828"/>
      <c r="R163" s="842"/>
      <c r="S163" s="842"/>
    </row>
    <row r="164" spans="1:19" ht="15" customHeight="1" x14ac:dyDescent="0.25">
      <c r="A164" s="959"/>
      <c r="B164" s="959"/>
      <c r="C164" s="959"/>
      <c r="D164" s="959"/>
      <c r="E164" s="959"/>
      <c r="F164" s="959"/>
      <c r="G164" s="959"/>
      <c r="H164" s="959"/>
      <c r="I164" s="959"/>
      <c r="J164" s="959"/>
      <c r="K164" s="959"/>
      <c r="L164" s="861"/>
      <c r="O164" s="828"/>
      <c r="P164" s="828"/>
      <c r="Q164" s="828"/>
      <c r="R164" s="842"/>
      <c r="S164" s="842"/>
    </row>
    <row r="165" spans="1:19" ht="15" customHeight="1" x14ac:dyDescent="0.25">
      <c r="A165" s="959"/>
      <c r="B165" s="959"/>
      <c r="C165" s="959"/>
      <c r="D165" s="959"/>
      <c r="E165" s="959"/>
      <c r="F165" s="959"/>
      <c r="G165" s="959"/>
      <c r="H165" s="959"/>
      <c r="I165" s="959"/>
      <c r="J165" s="959"/>
      <c r="K165" s="959"/>
      <c r="L165" s="861"/>
      <c r="O165" s="828"/>
      <c r="P165" s="828"/>
      <c r="Q165" s="828"/>
      <c r="R165" s="842"/>
      <c r="S165" s="842"/>
    </row>
    <row r="166" spans="1:19" ht="15" customHeight="1" x14ac:dyDescent="0.25">
      <c r="F166" s="828"/>
      <c r="G166" s="828"/>
      <c r="H166" s="828"/>
      <c r="I166" s="828"/>
      <c r="J166" s="828"/>
      <c r="K166" s="828"/>
      <c r="L166" s="861"/>
      <c r="O166" s="828"/>
      <c r="P166" s="828"/>
      <c r="Q166" s="828"/>
      <c r="R166" s="842"/>
      <c r="S166" s="842"/>
    </row>
    <row r="167" spans="1:19" ht="15" customHeight="1" x14ac:dyDescent="0.25">
      <c r="F167" s="828"/>
      <c r="G167" s="828"/>
      <c r="H167" s="828"/>
      <c r="I167" s="828"/>
      <c r="J167" s="828"/>
      <c r="K167" s="828"/>
      <c r="L167" s="861"/>
      <c r="O167" s="828"/>
      <c r="P167" s="828"/>
      <c r="Q167" s="828"/>
      <c r="R167" s="842"/>
      <c r="S167" s="842"/>
    </row>
    <row r="168" spans="1:19" ht="15" customHeight="1" x14ac:dyDescent="0.25">
      <c r="F168" s="828"/>
      <c r="G168" s="828"/>
      <c r="H168" s="828"/>
      <c r="I168" s="828"/>
      <c r="J168" s="828"/>
      <c r="K168" s="828"/>
      <c r="L168" s="861"/>
      <c r="O168" s="828"/>
      <c r="P168" s="828"/>
      <c r="Q168" s="828"/>
      <c r="R168" s="842"/>
      <c r="S168" s="842"/>
    </row>
    <row r="169" spans="1:19" ht="15" customHeight="1" x14ac:dyDescent="0.25">
      <c r="F169" s="828"/>
      <c r="G169" s="828"/>
      <c r="H169" s="828"/>
      <c r="I169" s="828"/>
      <c r="J169" s="828"/>
      <c r="K169" s="828"/>
      <c r="L169" s="861"/>
      <c r="O169" s="828"/>
      <c r="P169" s="828"/>
      <c r="Q169" s="828"/>
      <c r="R169" s="842"/>
      <c r="S169" s="842"/>
    </row>
    <row r="170" spans="1:19" ht="15" customHeight="1" x14ac:dyDescent="0.25">
      <c r="F170" s="828"/>
      <c r="G170" s="828"/>
      <c r="H170" s="828"/>
      <c r="I170" s="828"/>
      <c r="J170" s="828"/>
      <c r="K170" s="828"/>
      <c r="L170" s="861"/>
      <c r="O170" s="828"/>
      <c r="P170" s="828"/>
      <c r="Q170" s="828"/>
      <c r="R170" s="842"/>
      <c r="S170" s="842"/>
    </row>
    <row r="171" spans="1:19" ht="15" customHeight="1" x14ac:dyDescent="0.25">
      <c r="F171" s="828"/>
      <c r="G171" s="828"/>
      <c r="H171" s="828"/>
      <c r="I171" s="828"/>
      <c r="J171" s="828"/>
      <c r="K171" s="828"/>
      <c r="L171" s="861"/>
      <c r="O171" s="828"/>
      <c r="P171" s="828"/>
      <c r="Q171" s="828"/>
      <c r="R171" s="842"/>
      <c r="S171" s="842"/>
    </row>
    <row r="172" spans="1:19" ht="15" customHeight="1" x14ac:dyDescent="0.25">
      <c r="F172" s="828"/>
      <c r="G172" s="828"/>
      <c r="H172" s="828"/>
      <c r="I172" s="828"/>
      <c r="J172" s="828"/>
      <c r="K172" s="828"/>
      <c r="L172" s="861"/>
      <c r="O172" s="828"/>
      <c r="P172" s="828"/>
      <c r="Q172" s="828"/>
      <c r="R172" s="842"/>
      <c r="S172" s="842"/>
    </row>
    <row r="173" spans="1:19" x14ac:dyDescent="0.25">
      <c r="E173" s="828"/>
      <c r="F173" s="828"/>
      <c r="G173" s="828"/>
      <c r="H173" s="828"/>
      <c r="I173" s="828"/>
      <c r="J173" s="828"/>
      <c r="K173" s="828"/>
      <c r="L173" s="861"/>
      <c r="O173" s="828"/>
      <c r="P173" s="828"/>
      <c r="Q173" s="828"/>
      <c r="R173" s="842"/>
      <c r="S173" s="842"/>
    </row>
    <row r="174" spans="1:19" x14ac:dyDescent="0.25">
      <c r="E174" s="828"/>
      <c r="F174" s="828"/>
      <c r="G174" s="828"/>
      <c r="H174" s="828"/>
      <c r="I174" s="828"/>
      <c r="J174" s="828"/>
      <c r="K174" s="828"/>
      <c r="L174" s="861"/>
      <c r="O174" s="828"/>
      <c r="P174" s="828"/>
      <c r="R174" s="842"/>
      <c r="S174" s="842"/>
    </row>
    <row r="175" spans="1:19" x14ac:dyDescent="0.25">
      <c r="J175" s="299"/>
      <c r="L175" s="861"/>
      <c r="O175" s="299"/>
      <c r="R175" s="842"/>
      <c r="S175" s="842"/>
    </row>
    <row r="176" spans="1:19" x14ac:dyDescent="0.25">
      <c r="J176" s="299"/>
      <c r="L176" s="861"/>
      <c r="O176" s="299"/>
      <c r="R176" s="842"/>
      <c r="S176" s="842"/>
    </row>
    <row r="177" spans="1:15" x14ac:dyDescent="0.25">
      <c r="J177" s="299"/>
      <c r="L177" s="861"/>
      <c r="O177" s="299"/>
    </row>
    <row r="178" spans="1:15" x14ac:dyDescent="0.25">
      <c r="J178" s="299"/>
      <c r="L178" s="861"/>
      <c r="O178" s="299"/>
    </row>
    <row r="179" spans="1:15" ht="18.75" x14ac:dyDescent="0.3">
      <c r="A179" s="865" t="s">
        <v>822</v>
      </c>
      <c r="B179" s="852"/>
      <c r="C179" s="852"/>
      <c r="D179" s="852"/>
      <c r="E179" s="852"/>
      <c r="F179" s="852"/>
      <c r="G179" s="852"/>
      <c r="H179" s="852"/>
      <c r="I179" s="852"/>
      <c r="J179" s="852"/>
      <c r="K179" s="852"/>
      <c r="L179" s="861"/>
      <c r="O179" s="299"/>
    </row>
    <row r="180" spans="1:15" x14ac:dyDescent="0.25">
      <c r="J180" s="299"/>
      <c r="L180" s="861"/>
      <c r="O180" s="299"/>
    </row>
    <row r="181" spans="1:15" x14ac:dyDescent="0.25">
      <c r="J181" s="299"/>
      <c r="L181" s="861"/>
      <c r="O181" s="299"/>
    </row>
    <row r="182" spans="1:15" x14ac:dyDescent="0.25">
      <c r="J182" s="299"/>
      <c r="L182" s="861"/>
      <c r="O182" s="299"/>
    </row>
    <row r="183" spans="1:15" x14ac:dyDescent="0.25">
      <c r="J183" s="299"/>
      <c r="L183" s="861"/>
      <c r="O183" s="299"/>
    </row>
    <row r="184" spans="1:15" x14ac:dyDescent="0.25">
      <c r="J184" s="299"/>
      <c r="L184" s="861"/>
      <c r="O184" s="299"/>
    </row>
    <row r="185" spans="1:15" x14ac:dyDescent="0.25">
      <c r="J185" s="299"/>
      <c r="L185" s="861"/>
      <c r="O185" s="299"/>
    </row>
    <row r="186" spans="1:15" x14ac:dyDescent="0.25">
      <c r="L186" s="861"/>
    </row>
    <row r="187" spans="1:15" x14ac:dyDescent="0.25">
      <c r="L187" s="861"/>
    </row>
    <row r="188" spans="1:15" x14ac:dyDescent="0.25">
      <c r="L188" s="852"/>
    </row>
    <row r="189" spans="1:15" x14ac:dyDescent="0.25">
      <c r="L189" s="852"/>
    </row>
    <row r="190" spans="1:15" x14ac:dyDescent="0.25">
      <c r="L190" s="852"/>
    </row>
    <row r="191" spans="1:15" x14ac:dyDescent="0.25">
      <c r="L191" s="852"/>
    </row>
    <row r="192" spans="1:15" x14ac:dyDescent="0.25">
      <c r="L192" s="852"/>
    </row>
    <row r="193" spans="12:12" x14ac:dyDescent="0.25">
      <c r="L193" s="852"/>
    </row>
    <row r="194" spans="12:12" x14ac:dyDescent="0.25">
      <c r="L194" s="852"/>
    </row>
    <row r="195" spans="12:12" x14ac:dyDescent="0.25">
      <c r="L195" s="852"/>
    </row>
    <row r="196" spans="12:12" x14ac:dyDescent="0.25">
      <c r="L196" s="852"/>
    </row>
    <row r="197" spans="12:12" x14ac:dyDescent="0.25">
      <c r="L197" s="852"/>
    </row>
    <row r="198" spans="12:12" x14ac:dyDescent="0.25">
      <c r="L198" s="852"/>
    </row>
    <row r="199" spans="12:12" x14ac:dyDescent="0.25">
      <c r="L199" s="852"/>
    </row>
    <row r="200" spans="12:12" x14ac:dyDescent="0.25">
      <c r="L200" s="852"/>
    </row>
    <row r="201" spans="12:12" x14ac:dyDescent="0.25">
      <c r="L201" s="852"/>
    </row>
    <row r="202" spans="12:12" x14ac:dyDescent="0.25">
      <c r="L202" s="852"/>
    </row>
    <row r="203" spans="12:12" x14ac:dyDescent="0.25">
      <c r="L203" s="852"/>
    </row>
    <row r="204" spans="12:12" x14ac:dyDescent="0.25">
      <c r="L204" s="852"/>
    </row>
    <row r="205" spans="12:12" x14ac:dyDescent="0.25">
      <c r="L205" s="852"/>
    </row>
    <row r="206" spans="12:12" x14ac:dyDescent="0.25">
      <c r="L206" s="852"/>
    </row>
    <row r="207" spans="12:12" x14ac:dyDescent="0.25">
      <c r="L207" s="852"/>
    </row>
    <row r="208" spans="12:12" x14ac:dyDescent="0.25">
      <c r="L208" s="852"/>
    </row>
    <row r="209" spans="1:12" x14ac:dyDescent="0.25">
      <c r="L209" s="852"/>
    </row>
    <row r="210" spans="1:12" x14ac:dyDescent="0.25">
      <c r="L210" s="852"/>
    </row>
    <row r="211" spans="1:12" x14ac:dyDescent="0.25">
      <c r="L211" s="852"/>
    </row>
    <row r="212" spans="1:12" x14ac:dyDescent="0.25">
      <c r="L212" s="852"/>
    </row>
    <row r="213" spans="1:12" x14ac:dyDescent="0.25">
      <c r="L213" s="852"/>
    </row>
    <row r="214" spans="1:12" x14ac:dyDescent="0.25">
      <c r="L214" s="852"/>
    </row>
    <row r="215" spans="1:12" x14ac:dyDescent="0.25">
      <c r="L215" s="852"/>
    </row>
    <row r="216" spans="1:12" x14ac:dyDescent="0.25">
      <c r="L216" s="852"/>
    </row>
    <row r="217" spans="1:12" x14ac:dyDescent="0.25">
      <c r="L217" s="852"/>
    </row>
    <row r="218" spans="1:12" x14ac:dyDescent="0.25">
      <c r="L218" s="852"/>
    </row>
    <row r="219" spans="1:12" x14ac:dyDescent="0.25">
      <c r="L219" s="852"/>
    </row>
    <row r="220" spans="1:12" x14ac:dyDescent="0.25">
      <c r="L220" s="852"/>
    </row>
    <row r="221" spans="1:12" x14ac:dyDescent="0.25">
      <c r="L221" s="852"/>
    </row>
    <row r="222" spans="1:12" x14ac:dyDescent="0.25">
      <c r="L222" s="852"/>
    </row>
    <row r="223" spans="1:12" x14ac:dyDescent="0.25">
      <c r="L223" s="852"/>
    </row>
    <row r="224" spans="1:12" ht="18.75" x14ac:dyDescent="0.25">
      <c r="A224" s="515" t="s">
        <v>793</v>
      </c>
      <c r="B224" s="629" t="s">
        <v>792</v>
      </c>
      <c r="L224" s="852"/>
    </row>
    <row r="225" spans="1:12" ht="15" customHeight="1" x14ac:dyDescent="0.25">
      <c r="A225" s="988" t="s">
        <v>862</v>
      </c>
      <c r="B225" s="988"/>
      <c r="C225" s="988"/>
      <c r="D225" s="988"/>
      <c r="E225" s="988"/>
      <c r="F225" s="988"/>
      <c r="G225" s="988"/>
      <c r="H225" s="988"/>
      <c r="I225" s="988"/>
      <c r="J225" s="988"/>
      <c r="K225" s="988"/>
      <c r="L225" s="852"/>
    </row>
    <row r="226" spans="1:12" ht="15" customHeight="1" x14ac:dyDescent="0.25">
      <c r="A226" s="988"/>
      <c r="B226" s="988"/>
      <c r="C226" s="988"/>
      <c r="D226" s="988"/>
      <c r="E226" s="988"/>
      <c r="F226" s="988"/>
      <c r="G226" s="988"/>
      <c r="H226" s="988"/>
      <c r="I226" s="988"/>
      <c r="J226" s="988"/>
      <c r="K226" s="988"/>
      <c r="L226" s="852"/>
    </row>
    <row r="227" spans="1:12" x14ac:dyDescent="0.25">
      <c r="A227" s="988"/>
      <c r="B227" s="988"/>
      <c r="C227" s="988"/>
      <c r="D227" s="988"/>
      <c r="E227" s="988"/>
      <c r="F227" s="988"/>
      <c r="G227" s="988"/>
      <c r="H227" s="988"/>
      <c r="I227" s="988"/>
      <c r="J227" s="988"/>
      <c r="K227" s="988"/>
      <c r="L227" s="852"/>
    </row>
    <row r="228" spans="1:12" x14ac:dyDescent="0.25">
      <c r="A228" s="988"/>
      <c r="B228" s="988"/>
      <c r="C228" s="988"/>
      <c r="D228" s="988"/>
      <c r="E228" s="988"/>
      <c r="F228" s="988"/>
      <c r="G228" s="988"/>
      <c r="H228" s="988"/>
      <c r="I228" s="988"/>
      <c r="J228" s="988"/>
      <c r="K228" s="988"/>
      <c r="L228" s="852"/>
    </row>
    <row r="229" spans="1:12" x14ac:dyDescent="0.25">
      <c r="A229" s="852"/>
      <c r="B229" s="852"/>
      <c r="C229" s="852"/>
      <c r="D229" s="852"/>
      <c r="E229" s="852"/>
      <c r="F229" s="852"/>
      <c r="G229" s="852"/>
      <c r="H229" s="852"/>
      <c r="I229" s="852"/>
      <c r="J229" s="852"/>
      <c r="K229" s="852"/>
      <c r="L229" s="852"/>
    </row>
    <row r="235" spans="1:12" ht="18.75" x14ac:dyDescent="0.25">
      <c r="A235" s="302"/>
      <c r="B235" s="313"/>
    </row>
  </sheetData>
  <sheetProtection password="D89C" sheet="1" objects="1" scenarios="1"/>
  <mergeCells count="18">
    <mergeCell ref="A146:K147"/>
    <mergeCell ref="A225:K228"/>
    <mergeCell ref="A3:K3"/>
    <mergeCell ref="A68:K68"/>
    <mergeCell ref="A95:K95"/>
    <mergeCell ref="F99:K99"/>
    <mergeCell ref="A163:K165"/>
    <mergeCell ref="F100:K100"/>
    <mergeCell ref="B51:C51"/>
    <mergeCell ref="E51:F51"/>
    <mergeCell ref="H51:I51"/>
    <mergeCell ref="F17:K19"/>
    <mergeCell ref="A49:K49"/>
    <mergeCell ref="A105:K106"/>
    <mergeCell ref="E109:K112"/>
    <mergeCell ref="A119:K120"/>
    <mergeCell ref="E114:K116"/>
    <mergeCell ref="A129:K130"/>
  </mergeCells>
  <conditionalFormatting sqref="B109 D109 D114 B114">
    <cfRule type="cellIs" dxfId="3" priority="6" operator="lessThan">
      <formula>0.74</formula>
    </cfRule>
    <cfRule type="cellIs" dxfId="2" priority="7" operator="greaterThan">
      <formula>0.74</formula>
    </cfRule>
  </conditionalFormatting>
  <conditionalFormatting sqref="F17:K19">
    <cfRule type="notContainsBlanks" dxfId="1" priority="1">
      <formula>LEN(TRIM(F17))&gt;0</formula>
    </cfRule>
  </conditionalFormatting>
  <hyperlinks>
    <hyperlink ref="B224" r:id="rId1"/>
  </hyperlinks>
  <pageMargins left="0.7" right="0.7" top="0.75" bottom="0.75" header="0.3" footer="0.3"/>
  <pageSetup paperSize="9" scale="65" fitToHeight="0" orientation="landscape" r:id="rId2"/>
  <rowBreaks count="4" manualBreakCount="4">
    <brk id="45" max="16383" man="1"/>
    <brk id="93" max="16383" man="1"/>
    <brk id="127" max="10" man="1"/>
    <brk id="178" max="10" man="1"/>
  </rowBreaks>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N3267"/>
  <sheetViews>
    <sheetView topLeftCell="A240" zoomScale="80" zoomScaleNormal="80" workbookViewId="0">
      <selection activeCell="E264" sqref="E264"/>
    </sheetView>
  </sheetViews>
  <sheetFormatPr defaultRowHeight="15" x14ac:dyDescent="0.25"/>
  <cols>
    <col min="1" max="1" width="53.7109375" style="15" customWidth="1"/>
    <col min="2" max="9" width="15.5703125" style="15" customWidth="1"/>
    <col min="10" max="13" width="14.7109375" style="15" customWidth="1"/>
    <col min="14" max="14" width="18" style="15" customWidth="1"/>
    <col min="15" max="20" width="14.7109375" style="15" customWidth="1"/>
    <col min="21" max="27" width="11.28515625" style="15" customWidth="1"/>
    <col min="28" max="28" width="32.42578125" style="15" customWidth="1"/>
    <col min="29" max="29" width="19.140625" style="15" customWidth="1"/>
    <col min="30" max="32" width="11.28515625" style="15" customWidth="1"/>
    <col min="33" max="33" width="13.42578125" style="15" customWidth="1"/>
    <col min="34" max="37" width="11.28515625" style="15" customWidth="1"/>
    <col min="38" max="44" width="9.140625" style="15"/>
    <col min="45" max="45" width="12.85546875" style="15" customWidth="1"/>
    <col min="46" max="67" width="9.140625" style="15"/>
    <col min="68" max="69" width="14.7109375" style="15" customWidth="1"/>
    <col min="70" max="70" width="17.28515625" style="15" customWidth="1"/>
    <col min="71" max="71" width="9.140625" style="15"/>
    <col min="72" max="72" width="18.42578125" style="15" customWidth="1"/>
    <col min="73" max="79" width="9.140625" style="15"/>
    <col min="80" max="83" width="12.28515625" style="15" customWidth="1"/>
    <col min="84" max="84" width="13.7109375" style="15" customWidth="1"/>
    <col min="85" max="86" width="12.28515625" style="15" customWidth="1"/>
    <col min="87" max="89" width="21.140625" style="15" customWidth="1"/>
    <col min="90" max="90" width="9.140625" style="15"/>
    <col min="91" max="91" width="18" style="15" customWidth="1"/>
    <col min="92" max="95" width="13.140625" style="15" customWidth="1"/>
    <col min="96" max="103" width="9.140625" style="15"/>
    <col min="104" max="108" width="20.85546875" style="15" customWidth="1"/>
    <col min="109" max="109" width="9.140625" style="15"/>
    <col min="110" max="110" width="16.140625" style="15" customWidth="1"/>
    <col min="111" max="116" width="9.140625" style="15"/>
    <col min="117" max="118" width="24.140625" style="15" customWidth="1"/>
    <col min="119" max="268" width="9.140625" style="15"/>
    <col min="269" max="269" width="31.7109375" style="15" customWidth="1"/>
    <col min="270" max="270" width="11.85546875" style="15" customWidth="1"/>
    <col min="271" max="276" width="9.5703125" style="15" customWidth="1"/>
    <col min="277" max="524" width="9.140625" style="15"/>
    <col min="525" max="525" width="31.7109375" style="15" customWidth="1"/>
    <col min="526" max="526" width="11.85546875" style="15" customWidth="1"/>
    <col min="527" max="532" width="9.5703125" style="15" customWidth="1"/>
    <col min="533" max="780" width="9.140625" style="15"/>
    <col min="781" max="781" width="31.7109375" style="15" customWidth="1"/>
    <col min="782" max="782" width="11.85546875" style="15" customWidth="1"/>
    <col min="783" max="788" width="9.5703125" style="15" customWidth="1"/>
    <col min="789" max="1036" width="9.140625" style="15"/>
    <col min="1037" max="1037" width="31.7109375" style="15" customWidth="1"/>
    <col min="1038" max="1038" width="11.85546875" style="15" customWidth="1"/>
    <col min="1039" max="1044" width="9.5703125" style="15" customWidth="1"/>
    <col min="1045" max="1292" width="9.140625" style="15"/>
    <col min="1293" max="1293" width="31.7109375" style="15" customWidth="1"/>
    <col min="1294" max="1294" width="11.85546875" style="15" customWidth="1"/>
    <col min="1295" max="1300" width="9.5703125" style="15" customWidth="1"/>
    <col min="1301" max="1548" width="9.140625" style="15"/>
    <col min="1549" max="1549" width="31.7109375" style="15" customWidth="1"/>
    <col min="1550" max="1550" width="11.85546875" style="15" customWidth="1"/>
    <col min="1551" max="1556" width="9.5703125" style="15" customWidth="1"/>
    <col min="1557" max="1804" width="9.140625" style="15"/>
    <col min="1805" max="1805" width="31.7109375" style="15" customWidth="1"/>
    <col min="1806" max="1806" width="11.85546875" style="15" customWidth="1"/>
    <col min="1807" max="1812" width="9.5703125" style="15" customWidth="1"/>
    <col min="1813" max="2060" width="9.140625" style="15"/>
    <col min="2061" max="2061" width="31.7109375" style="15" customWidth="1"/>
    <col min="2062" max="2062" width="11.85546875" style="15" customWidth="1"/>
    <col min="2063" max="2068" width="9.5703125" style="15" customWidth="1"/>
    <col min="2069" max="2316" width="9.140625" style="15"/>
    <col min="2317" max="2317" width="31.7109375" style="15" customWidth="1"/>
    <col min="2318" max="2318" width="11.85546875" style="15" customWidth="1"/>
    <col min="2319" max="2324" width="9.5703125" style="15" customWidth="1"/>
    <col min="2325" max="2572" width="9.140625" style="15"/>
    <col min="2573" max="2573" width="31.7109375" style="15" customWidth="1"/>
    <col min="2574" max="2574" width="11.85546875" style="15" customWidth="1"/>
    <col min="2575" max="2580" width="9.5703125" style="15" customWidth="1"/>
    <col min="2581" max="2828" width="9.140625" style="15"/>
    <col min="2829" max="2829" width="31.7109375" style="15" customWidth="1"/>
    <col min="2830" max="2830" width="11.85546875" style="15" customWidth="1"/>
    <col min="2831" max="2836" width="9.5703125" style="15" customWidth="1"/>
    <col min="2837" max="3084" width="9.140625" style="15"/>
    <col min="3085" max="3085" width="31.7109375" style="15" customWidth="1"/>
    <col min="3086" max="3086" width="11.85546875" style="15" customWidth="1"/>
    <col min="3087" max="3092" width="9.5703125" style="15" customWidth="1"/>
    <col min="3093" max="3340" width="9.140625" style="15"/>
    <col min="3341" max="3341" width="31.7109375" style="15" customWidth="1"/>
    <col min="3342" max="3342" width="11.85546875" style="15" customWidth="1"/>
    <col min="3343" max="3348" width="9.5703125" style="15" customWidth="1"/>
    <col min="3349" max="3596" width="9.140625" style="15"/>
    <col min="3597" max="3597" width="31.7109375" style="15" customWidth="1"/>
    <col min="3598" max="3598" width="11.85546875" style="15" customWidth="1"/>
    <col min="3599" max="3604" width="9.5703125" style="15" customWidth="1"/>
    <col min="3605" max="3852" width="9.140625" style="15"/>
    <col min="3853" max="3853" width="31.7109375" style="15" customWidth="1"/>
    <col min="3854" max="3854" width="11.85546875" style="15" customWidth="1"/>
    <col min="3855" max="3860" width="9.5703125" style="15" customWidth="1"/>
    <col min="3861" max="4108" width="9.140625" style="15"/>
    <col min="4109" max="4109" width="31.7109375" style="15" customWidth="1"/>
    <col min="4110" max="4110" width="11.85546875" style="15" customWidth="1"/>
    <col min="4111" max="4116" width="9.5703125" style="15" customWidth="1"/>
    <col min="4117" max="4364" width="9.140625" style="15"/>
    <col min="4365" max="4365" width="31.7109375" style="15" customWidth="1"/>
    <col min="4366" max="4366" width="11.85546875" style="15" customWidth="1"/>
    <col min="4367" max="4372" width="9.5703125" style="15" customWidth="1"/>
    <col min="4373" max="4620" width="9.140625" style="15"/>
    <col min="4621" max="4621" width="31.7109375" style="15" customWidth="1"/>
    <col min="4622" max="4622" width="11.85546875" style="15" customWidth="1"/>
    <col min="4623" max="4628" width="9.5703125" style="15" customWidth="1"/>
    <col min="4629" max="4876" width="9.140625" style="15"/>
    <col min="4877" max="4877" width="31.7109375" style="15" customWidth="1"/>
    <col min="4878" max="4878" width="11.85546875" style="15" customWidth="1"/>
    <col min="4879" max="4884" width="9.5703125" style="15" customWidth="1"/>
    <col min="4885" max="5132" width="9.140625" style="15"/>
    <col min="5133" max="5133" width="31.7109375" style="15" customWidth="1"/>
    <col min="5134" max="5134" width="11.85546875" style="15" customWidth="1"/>
    <col min="5135" max="5140" width="9.5703125" style="15" customWidth="1"/>
    <col min="5141" max="5388" width="9.140625" style="15"/>
    <col min="5389" max="5389" width="31.7109375" style="15" customWidth="1"/>
    <col min="5390" max="5390" width="11.85546875" style="15" customWidth="1"/>
    <col min="5391" max="5396" width="9.5703125" style="15" customWidth="1"/>
    <col min="5397" max="5644" width="9.140625" style="15"/>
    <col min="5645" max="5645" width="31.7109375" style="15" customWidth="1"/>
    <col min="5646" max="5646" width="11.85546875" style="15" customWidth="1"/>
    <col min="5647" max="5652" width="9.5703125" style="15" customWidth="1"/>
    <col min="5653" max="5900" width="9.140625" style="15"/>
    <col min="5901" max="5901" width="31.7109375" style="15" customWidth="1"/>
    <col min="5902" max="5902" width="11.85546875" style="15" customWidth="1"/>
    <col min="5903" max="5908" width="9.5703125" style="15" customWidth="1"/>
    <col min="5909" max="6156" width="9.140625" style="15"/>
    <col min="6157" max="6157" width="31.7109375" style="15" customWidth="1"/>
    <col min="6158" max="6158" width="11.85546875" style="15" customWidth="1"/>
    <col min="6159" max="6164" width="9.5703125" style="15" customWidth="1"/>
    <col min="6165" max="6412" width="9.140625" style="15"/>
    <col min="6413" max="6413" width="31.7109375" style="15" customWidth="1"/>
    <col min="6414" max="6414" width="11.85546875" style="15" customWidth="1"/>
    <col min="6415" max="6420" width="9.5703125" style="15" customWidth="1"/>
    <col min="6421" max="6668" width="9.140625" style="15"/>
    <col min="6669" max="6669" width="31.7109375" style="15" customWidth="1"/>
    <col min="6670" max="6670" width="11.85546875" style="15" customWidth="1"/>
    <col min="6671" max="6676" width="9.5703125" style="15" customWidth="1"/>
    <col min="6677" max="6924" width="9.140625" style="15"/>
    <col min="6925" max="6925" width="31.7109375" style="15" customWidth="1"/>
    <col min="6926" max="6926" width="11.85546875" style="15" customWidth="1"/>
    <col min="6927" max="6932" width="9.5703125" style="15" customWidth="1"/>
    <col min="6933" max="7180" width="9.140625" style="15"/>
    <col min="7181" max="7181" width="31.7109375" style="15" customWidth="1"/>
    <col min="7182" max="7182" width="11.85546875" style="15" customWidth="1"/>
    <col min="7183" max="7188" width="9.5703125" style="15" customWidth="1"/>
    <col min="7189" max="7436" width="9.140625" style="15"/>
    <col min="7437" max="7437" width="31.7109375" style="15" customWidth="1"/>
    <col min="7438" max="7438" width="11.85546875" style="15" customWidth="1"/>
    <col min="7439" max="7444" width="9.5703125" style="15" customWidth="1"/>
    <col min="7445" max="7692" width="9.140625" style="15"/>
    <col min="7693" max="7693" width="31.7109375" style="15" customWidth="1"/>
    <col min="7694" max="7694" width="11.85546875" style="15" customWidth="1"/>
    <col min="7695" max="7700" width="9.5703125" style="15" customWidth="1"/>
    <col min="7701" max="7948" width="9.140625" style="15"/>
    <col min="7949" max="7949" width="31.7109375" style="15" customWidth="1"/>
    <col min="7950" max="7950" width="11.85546875" style="15" customWidth="1"/>
    <col min="7951" max="7956" width="9.5703125" style="15" customWidth="1"/>
    <col min="7957" max="8204" width="9.140625" style="15"/>
    <col min="8205" max="8205" width="31.7109375" style="15" customWidth="1"/>
    <col min="8206" max="8206" width="11.85546875" style="15" customWidth="1"/>
    <col min="8207" max="8212" width="9.5703125" style="15" customWidth="1"/>
    <col min="8213" max="8460" width="9.140625" style="15"/>
    <col min="8461" max="8461" width="31.7109375" style="15" customWidth="1"/>
    <col min="8462" max="8462" width="11.85546875" style="15" customWidth="1"/>
    <col min="8463" max="8468" width="9.5703125" style="15" customWidth="1"/>
    <col min="8469" max="8716" width="9.140625" style="15"/>
    <col min="8717" max="8717" width="31.7109375" style="15" customWidth="1"/>
    <col min="8718" max="8718" width="11.85546875" style="15" customWidth="1"/>
    <col min="8719" max="8724" width="9.5703125" style="15" customWidth="1"/>
    <col min="8725" max="8972" width="9.140625" style="15"/>
    <col min="8973" max="8973" width="31.7109375" style="15" customWidth="1"/>
    <col min="8974" max="8974" width="11.85546875" style="15" customWidth="1"/>
    <col min="8975" max="8980" width="9.5703125" style="15" customWidth="1"/>
    <col min="8981" max="9228" width="9.140625" style="15"/>
    <col min="9229" max="9229" width="31.7109375" style="15" customWidth="1"/>
    <col min="9230" max="9230" width="11.85546875" style="15" customWidth="1"/>
    <col min="9231" max="9236" width="9.5703125" style="15" customWidth="1"/>
    <col min="9237" max="9484" width="9.140625" style="15"/>
    <col min="9485" max="9485" width="31.7109375" style="15" customWidth="1"/>
    <col min="9486" max="9486" width="11.85546875" style="15" customWidth="1"/>
    <col min="9487" max="9492" width="9.5703125" style="15" customWidth="1"/>
    <col min="9493" max="9740" width="9.140625" style="15"/>
    <col min="9741" max="9741" width="31.7109375" style="15" customWidth="1"/>
    <col min="9742" max="9742" width="11.85546875" style="15" customWidth="1"/>
    <col min="9743" max="9748" width="9.5703125" style="15" customWidth="1"/>
    <col min="9749" max="9996" width="9.140625" style="15"/>
    <col min="9997" max="9997" width="31.7109375" style="15" customWidth="1"/>
    <col min="9998" max="9998" width="11.85546875" style="15" customWidth="1"/>
    <col min="9999" max="10004" width="9.5703125" style="15" customWidth="1"/>
    <col min="10005" max="10252" width="9.140625" style="15"/>
    <col min="10253" max="10253" width="31.7109375" style="15" customWidth="1"/>
    <col min="10254" max="10254" width="11.85546875" style="15" customWidth="1"/>
    <col min="10255" max="10260" width="9.5703125" style="15" customWidth="1"/>
    <col min="10261" max="10508" width="9.140625" style="15"/>
    <col min="10509" max="10509" width="31.7109375" style="15" customWidth="1"/>
    <col min="10510" max="10510" width="11.85546875" style="15" customWidth="1"/>
    <col min="10511" max="10516" width="9.5703125" style="15" customWidth="1"/>
    <col min="10517" max="10764" width="9.140625" style="15"/>
    <col min="10765" max="10765" width="31.7109375" style="15" customWidth="1"/>
    <col min="10766" max="10766" width="11.85546875" style="15" customWidth="1"/>
    <col min="10767" max="10772" width="9.5703125" style="15" customWidth="1"/>
    <col min="10773" max="11020" width="9.140625" style="15"/>
    <col min="11021" max="11021" width="31.7109375" style="15" customWidth="1"/>
    <col min="11022" max="11022" width="11.85546875" style="15" customWidth="1"/>
    <col min="11023" max="11028" width="9.5703125" style="15" customWidth="1"/>
    <col min="11029" max="11276" width="9.140625" style="15"/>
    <col min="11277" max="11277" width="31.7109375" style="15" customWidth="1"/>
    <col min="11278" max="11278" width="11.85546875" style="15" customWidth="1"/>
    <col min="11279" max="11284" width="9.5703125" style="15" customWidth="1"/>
    <col min="11285" max="11532" width="9.140625" style="15"/>
    <col min="11533" max="11533" width="31.7109375" style="15" customWidth="1"/>
    <col min="11534" max="11534" width="11.85546875" style="15" customWidth="1"/>
    <col min="11535" max="11540" width="9.5703125" style="15" customWidth="1"/>
    <col min="11541" max="11788" width="9.140625" style="15"/>
    <col min="11789" max="11789" width="31.7109375" style="15" customWidth="1"/>
    <col min="11790" max="11790" width="11.85546875" style="15" customWidth="1"/>
    <col min="11791" max="11796" width="9.5703125" style="15" customWidth="1"/>
    <col min="11797" max="12044" width="9.140625" style="15"/>
    <col min="12045" max="12045" width="31.7109375" style="15" customWidth="1"/>
    <col min="12046" max="12046" width="11.85546875" style="15" customWidth="1"/>
    <col min="12047" max="12052" width="9.5703125" style="15" customWidth="1"/>
    <col min="12053" max="12300" width="9.140625" style="15"/>
    <col min="12301" max="12301" width="31.7109375" style="15" customWidth="1"/>
    <col min="12302" max="12302" width="11.85546875" style="15" customWidth="1"/>
    <col min="12303" max="12308" width="9.5703125" style="15" customWidth="1"/>
    <col min="12309" max="12556" width="9.140625" style="15"/>
    <col min="12557" max="12557" width="31.7109375" style="15" customWidth="1"/>
    <col min="12558" max="12558" width="11.85546875" style="15" customWidth="1"/>
    <col min="12559" max="12564" width="9.5703125" style="15" customWidth="1"/>
    <col min="12565" max="12812" width="9.140625" style="15"/>
    <col min="12813" max="12813" width="31.7109375" style="15" customWidth="1"/>
    <col min="12814" max="12814" width="11.85546875" style="15" customWidth="1"/>
    <col min="12815" max="12820" width="9.5703125" style="15" customWidth="1"/>
    <col min="12821" max="13068" width="9.140625" style="15"/>
    <col min="13069" max="13069" width="31.7109375" style="15" customWidth="1"/>
    <col min="13070" max="13070" width="11.85546875" style="15" customWidth="1"/>
    <col min="13071" max="13076" width="9.5703125" style="15" customWidth="1"/>
    <col min="13077" max="13324" width="9.140625" style="15"/>
    <col min="13325" max="13325" width="31.7109375" style="15" customWidth="1"/>
    <col min="13326" max="13326" width="11.85546875" style="15" customWidth="1"/>
    <col min="13327" max="13332" width="9.5703125" style="15" customWidth="1"/>
    <col min="13333" max="13580" width="9.140625" style="15"/>
    <col min="13581" max="13581" width="31.7109375" style="15" customWidth="1"/>
    <col min="13582" max="13582" width="11.85546875" style="15" customWidth="1"/>
    <col min="13583" max="13588" width="9.5703125" style="15" customWidth="1"/>
    <col min="13589" max="13836" width="9.140625" style="15"/>
    <col min="13837" max="13837" width="31.7109375" style="15" customWidth="1"/>
    <col min="13838" max="13838" width="11.85546875" style="15" customWidth="1"/>
    <col min="13839" max="13844" width="9.5703125" style="15" customWidth="1"/>
    <col min="13845" max="14092" width="9.140625" style="15"/>
    <col min="14093" max="14093" width="31.7109375" style="15" customWidth="1"/>
    <col min="14094" max="14094" width="11.85546875" style="15" customWidth="1"/>
    <col min="14095" max="14100" width="9.5703125" style="15" customWidth="1"/>
    <col min="14101" max="14348" width="9.140625" style="15"/>
    <col min="14349" max="14349" width="31.7109375" style="15" customWidth="1"/>
    <col min="14350" max="14350" width="11.85546875" style="15" customWidth="1"/>
    <col min="14351" max="14356" width="9.5703125" style="15" customWidth="1"/>
    <col min="14357" max="14604" width="9.140625" style="15"/>
    <col min="14605" max="14605" width="31.7109375" style="15" customWidth="1"/>
    <col min="14606" max="14606" width="11.85546875" style="15" customWidth="1"/>
    <col min="14607" max="14612" width="9.5703125" style="15" customWidth="1"/>
    <col min="14613" max="14860" width="9.140625" style="15"/>
    <col min="14861" max="14861" width="31.7109375" style="15" customWidth="1"/>
    <col min="14862" max="14862" width="11.85546875" style="15" customWidth="1"/>
    <col min="14863" max="14868" width="9.5703125" style="15" customWidth="1"/>
    <col min="14869" max="15116" width="9.140625" style="15"/>
    <col min="15117" max="15117" width="31.7109375" style="15" customWidth="1"/>
    <col min="15118" max="15118" width="11.85546875" style="15" customWidth="1"/>
    <col min="15119" max="15124" width="9.5703125" style="15" customWidth="1"/>
    <col min="15125" max="15372" width="9.140625" style="15"/>
    <col min="15373" max="15373" width="31.7109375" style="15" customWidth="1"/>
    <col min="15374" max="15374" width="11.85546875" style="15" customWidth="1"/>
    <col min="15375" max="15380" width="9.5703125" style="15" customWidth="1"/>
    <col min="15381" max="15628" width="9.140625" style="15"/>
    <col min="15629" max="15629" width="31.7109375" style="15" customWidth="1"/>
    <col min="15630" max="15630" width="11.85546875" style="15" customWidth="1"/>
    <col min="15631" max="15636" width="9.5703125" style="15" customWidth="1"/>
    <col min="15637" max="15884" width="9.140625" style="15"/>
    <col min="15885" max="15885" width="31.7109375" style="15" customWidth="1"/>
    <col min="15886" max="15886" width="11.85546875" style="15" customWidth="1"/>
    <col min="15887" max="15892" width="9.5703125" style="15" customWidth="1"/>
    <col min="15893" max="16140" width="9.140625" style="15"/>
    <col min="16141" max="16141" width="31.7109375" style="15" customWidth="1"/>
    <col min="16142" max="16142" width="11.85546875" style="15" customWidth="1"/>
    <col min="16143" max="16148" width="9.5703125" style="15" customWidth="1"/>
    <col min="16149" max="16384" width="9.140625" style="15"/>
  </cols>
  <sheetData>
    <row r="1" spans="1:118" ht="18.75" x14ac:dyDescent="0.3">
      <c r="A1" s="5" t="s">
        <v>168</v>
      </c>
      <c r="B1"/>
      <c r="C1" s="6" t="s">
        <v>91</v>
      </c>
      <c r="E1" s="6" t="s">
        <v>440</v>
      </c>
      <c r="G1" s="25" t="s">
        <v>190</v>
      </c>
      <c r="J1" s="5"/>
    </row>
    <row r="2" spans="1:118" x14ac:dyDescent="0.25">
      <c r="B2"/>
      <c r="E2" s="6"/>
      <c r="G2" s="23"/>
    </row>
    <row r="3" spans="1:118" x14ac:dyDescent="0.25">
      <c r="A3" s="15" t="s">
        <v>0</v>
      </c>
      <c r="C3" s="15" t="str">
        <f>'Current System'!B4</f>
        <v>Select Region</v>
      </c>
      <c r="E3" s="15" t="str">
        <f>'Current System'!B4</f>
        <v>Select Region</v>
      </c>
      <c r="G3" s="23"/>
    </row>
    <row r="4" spans="1:118" x14ac:dyDescent="0.25">
      <c r="A4" s="15" t="s">
        <v>170</v>
      </c>
      <c r="C4" s="15">
        <f>'Current System'!B5</f>
        <v>0</v>
      </c>
      <c r="E4" s="15">
        <f>'Current System'!B5</f>
        <v>0</v>
      </c>
      <c r="G4" s="23"/>
    </row>
    <row r="5" spans="1:118" x14ac:dyDescent="0.25">
      <c r="A5" s="15" t="s">
        <v>576</v>
      </c>
      <c r="C5" s="15" t="str">
        <f>'Current System'!B6</f>
        <v>Select Drainage Characteristics</v>
      </c>
      <c r="E5" s="15" t="str">
        <f>'Current System'!B6</f>
        <v>Select Drainage Characteristics</v>
      </c>
    </row>
    <row r="6" spans="1:118" x14ac:dyDescent="0.25">
      <c r="A6" s="15" t="s">
        <v>22</v>
      </c>
      <c r="C6" s="15" t="str">
        <f>'Current System'!B7</f>
        <v>Select Breed</v>
      </c>
      <c r="E6" s="15" t="str">
        <f>'Proposed System'!C12</f>
        <v>Select Breed</v>
      </c>
    </row>
    <row r="7" spans="1:118" x14ac:dyDescent="0.25">
      <c r="A7" s="15" t="s">
        <v>572</v>
      </c>
      <c r="C7" s="15">
        <f>'Current System'!B8</f>
        <v>0</v>
      </c>
      <c r="E7" s="140">
        <f>'Proposed System'!C13</f>
        <v>0</v>
      </c>
      <c r="G7" s="147">
        <f>E7-C7</f>
        <v>0</v>
      </c>
    </row>
    <row r="8" spans="1:118" x14ac:dyDescent="0.25">
      <c r="A8" t="s">
        <v>171</v>
      </c>
      <c r="B8"/>
      <c r="C8" s="15">
        <f>'Current System'!B9</f>
        <v>0</v>
      </c>
      <c r="D8" s="147"/>
      <c r="E8" s="140">
        <f>'Proposed System'!C14</f>
        <v>0</v>
      </c>
      <c r="G8" s="147">
        <f t="shared" ref="G8:G12" si="0">E8-C8</f>
        <v>0</v>
      </c>
      <c r="J8"/>
    </row>
    <row r="9" spans="1:118" x14ac:dyDescent="0.25">
      <c r="A9" t="s">
        <v>169</v>
      </c>
      <c r="B9"/>
      <c r="C9" s="15">
        <f>'Current System'!B10</f>
        <v>0</v>
      </c>
      <c r="D9" s="147"/>
      <c r="E9" s="140">
        <f>'Proposed System'!C15</f>
        <v>0</v>
      </c>
      <c r="G9" s="147">
        <f t="shared" si="0"/>
        <v>0</v>
      </c>
      <c r="J9"/>
    </row>
    <row r="10" spans="1:118" x14ac:dyDescent="0.25">
      <c r="A10" s="43" t="s">
        <v>573</v>
      </c>
      <c r="C10" s="15" t="e">
        <f>C9/C4</f>
        <v>#DIV/0!</v>
      </c>
      <c r="E10" s="15" t="e">
        <f>E9/E4</f>
        <v>#DIV/0!</v>
      </c>
      <c r="G10" s="147" t="e">
        <f t="shared" si="0"/>
        <v>#DIV/0!</v>
      </c>
      <c r="J10" s="43"/>
      <c r="AA10" s="23" t="s">
        <v>151</v>
      </c>
      <c r="AC10" s="23"/>
      <c r="AS10" s="15" t="s">
        <v>174</v>
      </c>
      <c r="BC10" s="15" t="s">
        <v>176</v>
      </c>
      <c r="BG10" s="15" t="s">
        <v>186</v>
      </c>
      <c r="BP10" s="15" t="s">
        <v>424</v>
      </c>
      <c r="BT10" s="23" t="s">
        <v>191</v>
      </c>
      <c r="CB10" s="77" t="s">
        <v>219</v>
      </c>
      <c r="CM10" s="4" t="s">
        <v>234</v>
      </c>
      <c r="CS10" s="77" t="s">
        <v>237</v>
      </c>
      <c r="CZ10" s="77" t="s">
        <v>253</v>
      </c>
      <c r="DF10" s="23" t="s">
        <v>287</v>
      </c>
      <c r="DM10" s="990" t="s">
        <v>419</v>
      </c>
      <c r="DN10" s="990"/>
    </row>
    <row r="11" spans="1:118" ht="18" customHeight="1" x14ac:dyDescent="0.25">
      <c r="A11" s="43" t="s">
        <v>574</v>
      </c>
      <c r="C11" s="63" t="e">
        <f>C9/C8</f>
        <v>#DIV/0!</v>
      </c>
      <c r="D11" s="63"/>
      <c r="E11" s="63" t="e">
        <f>E9/E8</f>
        <v>#DIV/0!</v>
      </c>
      <c r="G11" s="147" t="e">
        <f t="shared" si="0"/>
        <v>#DIV/0!</v>
      </c>
      <c r="J11" s="43"/>
      <c r="AA11" s="48" t="s">
        <v>201</v>
      </c>
      <c r="AX11" s="54" t="s">
        <v>175</v>
      </c>
      <c r="BD11" s="23" t="s">
        <v>177</v>
      </c>
      <c r="BP11" s="176" t="s">
        <v>143</v>
      </c>
      <c r="BQ11" s="176" t="s">
        <v>423</v>
      </c>
      <c r="BR11" s="176" t="s">
        <v>382</v>
      </c>
      <c r="BU11" s="77" t="s">
        <v>425</v>
      </c>
      <c r="BX11" s="67"/>
      <c r="CB11" s="72"/>
      <c r="CC11" s="76" t="s">
        <v>172</v>
      </c>
      <c r="CD11" s="76" t="s">
        <v>206</v>
      </c>
      <c r="CE11" s="76" t="s">
        <v>207</v>
      </c>
      <c r="CF11" s="76" t="s">
        <v>208</v>
      </c>
      <c r="CG11" s="76" t="s">
        <v>108</v>
      </c>
      <c r="CH11" s="76" t="s">
        <v>85</v>
      </c>
      <c r="CI11" s="76" t="s">
        <v>209</v>
      </c>
      <c r="CJ11" s="76" t="s">
        <v>210</v>
      </c>
      <c r="CK11" s="76" t="s">
        <v>211</v>
      </c>
      <c r="CM11" s="81"/>
      <c r="CN11" s="86" t="s">
        <v>232</v>
      </c>
      <c r="CO11" s="87" t="s">
        <v>235</v>
      </c>
      <c r="CP11" s="86" t="s">
        <v>233</v>
      </c>
      <c r="CQ11" s="87" t="s">
        <v>235</v>
      </c>
      <c r="CS11" s="81"/>
      <c r="CT11" s="93" t="s">
        <v>238</v>
      </c>
      <c r="CU11" s="93" t="s">
        <v>239</v>
      </c>
      <c r="CV11" s="93" t="s">
        <v>240</v>
      </c>
      <c r="CW11" s="93" t="s">
        <v>241</v>
      </c>
      <c r="CX11" s="93" t="s">
        <v>242</v>
      </c>
      <c r="CY11"/>
      <c r="CZ11" s="992" t="s">
        <v>262</v>
      </c>
      <c r="DA11" s="992"/>
      <c r="DB11" s="992"/>
      <c r="DC11" s="992"/>
      <c r="DD11" s="992"/>
      <c r="DF11" s="276"/>
      <c r="DG11" s="277" t="s">
        <v>584</v>
      </c>
      <c r="DH11" s="278" t="s">
        <v>288</v>
      </c>
      <c r="DI11" s="279" t="s">
        <v>568</v>
      </c>
      <c r="DJ11" s="279" t="s">
        <v>569</v>
      </c>
      <c r="DK11" s="279" t="s">
        <v>550</v>
      </c>
      <c r="DL11" s="287"/>
      <c r="DM11" s="991"/>
      <c r="DN11" s="991"/>
    </row>
    <row r="12" spans="1:118" x14ac:dyDescent="0.25">
      <c r="A12" s="43" t="s">
        <v>575</v>
      </c>
      <c r="C12" s="47" t="e">
        <f>C11/C7</f>
        <v>#DIV/0!</v>
      </c>
      <c r="E12" s="47" t="e">
        <f>E11/E7</f>
        <v>#DIV/0!</v>
      </c>
      <c r="G12" s="147" t="e">
        <f t="shared" si="0"/>
        <v>#DIV/0!</v>
      </c>
      <c r="J12" s="43"/>
      <c r="AA12" s="49">
        <v>1</v>
      </c>
      <c r="AB12" s="15" t="s">
        <v>152</v>
      </c>
      <c r="AD12" s="46" t="s">
        <v>6</v>
      </c>
      <c r="AE12" s="46" t="s">
        <v>13</v>
      </c>
      <c r="AF12" s="46" t="s">
        <v>12</v>
      </c>
      <c r="AG12" s="46" t="s">
        <v>8</v>
      </c>
      <c r="AH12" s="46" t="s">
        <v>7</v>
      </c>
      <c r="AI12" s="46" t="s">
        <v>9</v>
      </c>
      <c r="AJ12" s="46" t="s">
        <v>10</v>
      </c>
      <c r="AK12" s="46" t="s">
        <v>11</v>
      </c>
      <c r="AL12" s="46" t="s">
        <v>166</v>
      </c>
      <c r="AM12" s="46" t="s">
        <v>167</v>
      </c>
      <c r="AN12" s="46" t="s">
        <v>14</v>
      </c>
      <c r="AO12" s="46" t="s">
        <v>15</v>
      </c>
      <c r="AP12" s="46" t="s">
        <v>16</v>
      </c>
      <c r="AR12" s="68"/>
      <c r="AS12" s="23" t="s">
        <v>143</v>
      </c>
      <c r="AU12" s="15">
        <v>300</v>
      </c>
      <c r="AV12" s="15">
        <v>400</v>
      </c>
      <c r="AW12" s="15">
        <v>500</v>
      </c>
      <c r="AX12" s="15">
        <v>600</v>
      </c>
      <c r="AY12" s="15">
        <v>900</v>
      </c>
      <c r="AZ12" s="15">
        <v>1200</v>
      </c>
      <c r="BD12" s="25" t="s">
        <v>179</v>
      </c>
      <c r="BE12" s="25" t="s">
        <v>180</v>
      </c>
      <c r="BG12" s="993" t="s">
        <v>187</v>
      </c>
      <c r="BH12" s="993"/>
      <c r="BI12" s="993"/>
      <c r="BJ12" s="993"/>
      <c r="BK12" s="993"/>
      <c r="BL12" s="993"/>
      <c r="BM12" s="993"/>
      <c r="BN12" s="993"/>
      <c r="BP12" s="68"/>
      <c r="BQ12" s="68"/>
      <c r="BR12" s="68"/>
      <c r="CB12" s="72" t="s">
        <v>212</v>
      </c>
      <c r="CC12" s="73">
        <v>1100000</v>
      </c>
      <c r="CD12" s="73">
        <v>280000</v>
      </c>
      <c r="CE12" s="73">
        <v>7000</v>
      </c>
      <c r="CF12" s="73">
        <v>0</v>
      </c>
      <c r="CG12" s="73">
        <v>150000</v>
      </c>
      <c r="CH12" s="73">
        <v>1537000</v>
      </c>
      <c r="CI12" s="74">
        <v>0.39727272727272728</v>
      </c>
      <c r="CJ12" s="74">
        <v>0.25454545454545452</v>
      </c>
      <c r="CK12" s="74">
        <v>0.13636363636363635</v>
      </c>
      <c r="CM12" s="72" t="s">
        <v>172</v>
      </c>
      <c r="CN12" s="82">
        <v>8.5000000000000006E-2</v>
      </c>
      <c r="CO12" s="88">
        <v>0.41</v>
      </c>
      <c r="CP12" s="82">
        <v>0.05</v>
      </c>
      <c r="CQ12" s="88">
        <v>0.5</v>
      </c>
      <c r="CS12" s="92">
        <v>1</v>
      </c>
      <c r="CT12" s="92">
        <v>2</v>
      </c>
      <c r="CU12" s="92">
        <v>3</v>
      </c>
      <c r="CV12" s="92">
        <v>4</v>
      </c>
      <c r="CW12" s="92">
        <v>5</v>
      </c>
      <c r="CX12" s="92">
        <v>6</v>
      </c>
      <c r="CY12"/>
      <c r="CZ12" s="992"/>
      <c r="DA12" s="992"/>
      <c r="DB12" s="992"/>
      <c r="DC12" s="992"/>
      <c r="DD12" s="992"/>
      <c r="DF12" s="275" t="s">
        <v>111</v>
      </c>
      <c r="DG12" s="280">
        <v>2</v>
      </c>
      <c r="DH12" s="280"/>
      <c r="DI12" s="281">
        <v>0.01</v>
      </c>
      <c r="DJ12" s="281">
        <v>0.01</v>
      </c>
      <c r="DK12" s="281">
        <v>1.4999999999999999E-2</v>
      </c>
      <c r="DL12" s="288"/>
      <c r="DM12" s="10" t="s">
        <v>276</v>
      </c>
      <c r="DN12" s="113" t="s">
        <v>420</v>
      </c>
    </row>
    <row r="13" spans="1:118" x14ac:dyDescent="0.25">
      <c r="AA13" s="49">
        <v>2</v>
      </c>
      <c r="AB13" s="70">
        <v>1</v>
      </c>
      <c r="AC13" s="70">
        <v>2</v>
      </c>
      <c r="AD13" s="70">
        <v>3</v>
      </c>
      <c r="AE13" s="70">
        <v>4</v>
      </c>
      <c r="AF13" s="70">
        <v>5</v>
      </c>
      <c r="AG13" s="70">
        <v>6</v>
      </c>
      <c r="AH13" s="70">
        <v>7</v>
      </c>
      <c r="AI13" s="70">
        <v>8</v>
      </c>
      <c r="AJ13" s="70">
        <v>9</v>
      </c>
      <c r="AK13" s="70">
        <v>10</v>
      </c>
      <c r="AL13" s="70">
        <v>11</v>
      </c>
      <c r="AM13" s="70">
        <v>12</v>
      </c>
      <c r="AN13" s="70">
        <v>13</v>
      </c>
      <c r="AO13" s="70">
        <v>14</v>
      </c>
      <c r="AP13" s="70">
        <v>15</v>
      </c>
      <c r="AR13" s="68"/>
      <c r="AS13" s="68">
        <v>1</v>
      </c>
      <c r="AT13" s="68">
        <v>2</v>
      </c>
      <c r="AU13" s="68">
        <v>3</v>
      </c>
      <c r="AV13" s="68">
        <v>4</v>
      </c>
      <c r="AW13" s="68">
        <v>5</v>
      </c>
      <c r="AX13" s="68">
        <v>6</v>
      </c>
      <c r="AY13" s="68">
        <v>7</v>
      </c>
      <c r="AZ13" s="68">
        <v>8</v>
      </c>
      <c r="BC13" s="15" t="s">
        <v>156</v>
      </c>
      <c r="BD13" s="15">
        <v>0</v>
      </c>
      <c r="BE13" s="15">
        <v>15</v>
      </c>
      <c r="BG13" s="993"/>
      <c r="BH13" s="993"/>
      <c r="BI13" s="993"/>
      <c r="BJ13" s="993"/>
      <c r="BK13" s="993"/>
      <c r="BL13" s="993"/>
      <c r="BM13" s="993"/>
      <c r="BN13" s="993"/>
      <c r="BP13" s="15" t="s">
        <v>195</v>
      </c>
      <c r="BQ13" s="15">
        <v>60</v>
      </c>
      <c r="BR13" s="15">
        <v>40</v>
      </c>
      <c r="BT13" s="15" t="s">
        <v>195</v>
      </c>
      <c r="BU13" s="15">
        <v>6</v>
      </c>
      <c r="CB13" s="72" t="s">
        <v>213</v>
      </c>
      <c r="CC13" s="73">
        <v>1228556</v>
      </c>
      <c r="CD13" s="73">
        <v>37789</v>
      </c>
      <c r="CE13" s="73">
        <v>4651</v>
      </c>
      <c r="CF13" s="73">
        <v>244266</v>
      </c>
      <c r="CG13" s="73">
        <v>137000</v>
      </c>
      <c r="CH13" s="73">
        <v>1652262</v>
      </c>
      <c r="CI13" s="74">
        <v>0.34488130781177251</v>
      </c>
      <c r="CJ13" s="74">
        <v>0.22958253429229111</v>
      </c>
      <c r="CK13" s="74">
        <v>0.11151302830314613</v>
      </c>
      <c r="CM13" s="72" t="s">
        <v>228</v>
      </c>
      <c r="CN13" s="82">
        <v>0.13</v>
      </c>
      <c r="CO13" s="88">
        <v>0.25</v>
      </c>
      <c r="CP13" s="82">
        <v>8.5000000000000006E-2</v>
      </c>
      <c r="CQ13" s="88">
        <v>0.15</v>
      </c>
      <c r="CS13" s="10" t="s">
        <v>111</v>
      </c>
      <c r="CT13" s="85">
        <v>1</v>
      </c>
      <c r="CU13" s="85">
        <v>1</v>
      </c>
      <c r="CV13" s="85">
        <v>1</v>
      </c>
      <c r="CW13" s="85">
        <v>1</v>
      </c>
      <c r="CX13" s="85">
        <v>1</v>
      </c>
      <c r="CY13"/>
      <c r="CZ13" s="992"/>
      <c r="DA13" s="992"/>
      <c r="DB13" s="992"/>
      <c r="DC13" s="992"/>
      <c r="DD13" s="992"/>
      <c r="DF13" s="275" t="s">
        <v>112</v>
      </c>
      <c r="DG13" s="280">
        <v>3</v>
      </c>
      <c r="DH13" s="280"/>
      <c r="DI13" s="281">
        <f>DI12+0.0015</f>
        <v>1.15E-2</v>
      </c>
      <c r="DJ13" s="281">
        <f>DJ12+0.001</f>
        <v>1.0999999999999999E-2</v>
      </c>
      <c r="DK13" s="281">
        <f>DK12+0.0025</f>
        <v>1.7499999999999998E-2</v>
      </c>
      <c r="DL13" s="288"/>
      <c r="DM13" s="11" t="s">
        <v>277</v>
      </c>
      <c r="DN13" s="157">
        <v>0.4</v>
      </c>
    </row>
    <row r="14" spans="1:118" ht="18.75" x14ac:dyDescent="0.3">
      <c r="A14" s="5" t="s">
        <v>577</v>
      </c>
      <c r="I14"/>
      <c r="J14"/>
      <c r="AA14" s="49">
        <v>3</v>
      </c>
      <c r="AB14" s="15" t="s">
        <v>153</v>
      </c>
      <c r="AD14" s="15">
        <v>100</v>
      </c>
      <c r="AE14" s="15">
        <v>100</v>
      </c>
      <c r="AF14" s="15">
        <v>100</v>
      </c>
      <c r="AG14" s="15">
        <v>100</v>
      </c>
      <c r="AH14" s="15">
        <v>100</v>
      </c>
      <c r="AI14" s="15">
        <v>100</v>
      </c>
      <c r="AJ14" s="15">
        <v>100</v>
      </c>
      <c r="AK14" s="15">
        <v>100</v>
      </c>
      <c r="AL14" s="15">
        <v>100</v>
      </c>
      <c r="AM14" s="15">
        <v>100</v>
      </c>
      <c r="AN14" s="15">
        <v>100</v>
      </c>
      <c r="AO14" s="15">
        <v>100</v>
      </c>
      <c r="AP14" s="15">
        <v>100</v>
      </c>
      <c r="AR14" s="68"/>
      <c r="AS14" s="15" t="s">
        <v>195</v>
      </c>
      <c r="AT14" s="15" t="s">
        <v>194</v>
      </c>
      <c r="BC14" s="15" t="s">
        <v>178</v>
      </c>
      <c r="BD14" s="15">
        <v>15.1</v>
      </c>
      <c r="BE14" s="15">
        <v>35</v>
      </c>
      <c r="BG14" s="993"/>
      <c r="BH14" s="993"/>
      <c r="BI14" s="993"/>
      <c r="BJ14" s="993"/>
      <c r="BK14" s="993"/>
      <c r="BL14" s="993"/>
      <c r="BM14" s="993"/>
      <c r="BN14" s="993"/>
      <c r="BP14" s="15" t="s">
        <v>192</v>
      </c>
      <c r="BQ14" s="15">
        <v>25</v>
      </c>
      <c r="BR14" s="15">
        <v>35</v>
      </c>
      <c r="BT14" s="15" t="s">
        <v>192</v>
      </c>
      <c r="BU14" s="15">
        <v>8</v>
      </c>
      <c r="CB14" s="72" t="s">
        <v>214</v>
      </c>
      <c r="CC14" s="73">
        <v>2000000</v>
      </c>
      <c r="CD14" s="73">
        <v>0</v>
      </c>
      <c r="CE14" s="73">
        <v>50000</v>
      </c>
      <c r="CF14" s="73">
        <v>0</v>
      </c>
      <c r="CG14" s="73">
        <v>215000</v>
      </c>
      <c r="CH14" s="73">
        <v>2265000</v>
      </c>
      <c r="CI14" s="74">
        <v>0.13250000000000001</v>
      </c>
      <c r="CJ14" s="74">
        <v>0</v>
      </c>
      <c r="CK14" s="74">
        <v>0.1075</v>
      </c>
      <c r="CM14" s="72" t="s">
        <v>229</v>
      </c>
      <c r="CN14" s="82">
        <v>0.16</v>
      </c>
      <c r="CO14" s="88">
        <v>0.17</v>
      </c>
      <c r="CP14" s="82">
        <v>0.105</v>
      </c>
      <c r="CQ14" s="85">
        <v>0</v>
      </c>
      <c r="CS14" s="10" t="s">
        <v>112</v>
      </c>
      <c r="CT14" s="85">
        <v>0.98</v>
      </c>
      <c r="CU14" s="85">
        <v>1</v>
      </c>
      <c r="CV14" s="85">
        <v>1</v>
      </c>
      <c r="CW14" s="85">
        <v>1</v>
      </c>
      <c r="CX14" s="85">
        <v>1</v>
      </c>
      <c r="CY14"/>
      <c r="DF14" s="275" t="s">
        <v>113</v>
      </c>
      <c r="DG14" s="280">
        <v>4</v>
      </c>
      <c r="DH14" s="280"/>
      <c r="DI14" s="281">
        <f t="shared" ref="DI14:DI21" si="1">DI13+0.0015</f>
        <v>1.2999999999999999E-2</v>
      </c>
      <c r="DJ14" s="281">
        <f t="shared" ref="DJ14:DJ21" si="2">DJ13+0.001</f>
        <v>1.2E-2</v>
      </c>
      <c r="DK14" s="281">
        <f t="shared" ref="DK14:DK21" si="3">DK13+0.0025</f>
        <v>1.9999999999999997E-2</v>
      </c>
      <c r="DL14" s="288"/>
      <c r="DM14" s="11" t="s">
        <v>278</v>
      </c>
      <c r="DN14" s="114">
        <v>0.6</v>
      </c>
    </row>
    <row r="15" spans="1:118" x14ac:dyDescent="0.25">
      <c r="A15" s="163" t="s">
        <v>579</v>
      </c>
      <c r="B15" s="162"/>
      <c r="C15" s="155"/>
      <c r="D15" s="155"/>
      <c r="E15" s="155">
        <f>'Your Results'!D34</f>
        <v>0</v>
      </c>
      <c r="F15" s="162"/>
      <c r="G15" s="155">
        <f>E15-C15</f>
        <v>0</v>
      </c>
      <c r="I15"/>
      <c r="J15"/>
      <c r="AA15" s="49">
        <v>4</v>
      </c>
      <c r="AR15" s="68"/>
      <c r="AS15" s="15" t="s">
        <v>192</v>
      </c>
      <c r="AT15" s="15" t="s">
        <v>194</v>
      </c>
      <c r="AU15" s="15">
        <v>500</v>
      </c>
      <c r="AV15" s="15">
        <v>480</v>
      </c>
      <c r="AW15" s="15">
        <v>460</v>
      </c>
      <c r="AX15" s="15">
        <v>440</v>
      </c>
      <c r="AY15" s="15">
        <v>400</v>
      </c>
      <c r="AZ15" s="15">
        <v>400</v>
      </c>
      <c r="BC15" s="15" t="s">
        <v>158</v>
      </c>
      <c r="BD15" s="15">
        <v>35.1</v>
      </c>
      <c r="BE15" s="15">
        <v>60</v>
      </c>
      <c r="BG15" s="993"/>
      <c r="BH15" s="993"/>
      <c r="BI15" s="993"/>
      <c r="BJ15" s="993"/>
      <c r="BK15" s="993"/>
      <c r="BL15" s="993"/>
      <c r="BM15" s="993"/>
      <c r="BN15" s="993"/>
      <c r="BP15" s="15" t="s">
        <v>196</v>
      </c>
      <c r="BQ15" s="15">
        <v>10</v>
      </c>
      <c r="BR15" s="15">
        <v>35</v>
      </c>
      <c r="BT15" s="15" t="s">
        <v>196</v>
      </c>
      <c r="BU15" s="15">
        <v>12</v>
      </c>
      <c r="CB15" s="72" t="s">
        <v>215</v>
      </c>
      <c r="CC15" s="73">
        <v>1710000</v>
      </c>
      <c r="CD15" s="73">
        <v>69000</v>
      </c>
      <c r="CE15" s="73">
        <v>4000</v>
      </c>
      <c r="CF15" s="73">
        <v>49000</v>
      </c>
      <c r="CG15" s="73">
        <v>283478.26086956525</v>
      </c>
      <c r="CH15" s="73">
        <v>2115478.2608695654</v>
      </c>
      <c r="CI15" s="74">
        <v>0.23712178998220201</v>
      </c>
      <c r="CJ15" s="74">
        <v>6.9005847953216376E-2</v>
      </c>
      <c r="CK15" s="74">
        <v>0.1657767607424358</v>
      </c>
      <c r="CM15" s="72" t="s">
        <v>230</v>
      </c>
      <c r="CN15" s="82">
        <v>0.13</v>
      </c>
      <c r="CO15" s="88">
        <v>0.25</v>
      </c>
      <c r="CP15" s="82">
        <v>8.5000000000000006E-2</v>
      </c>
      <c r="CQ15" s="88">
        <v>0.15</v>
      </c>
      <c r="CS15" s="10" t="s">
        <v>113</v>
      </c>
      <c r="CT15" s="85">
        <v>0.93</v>
      </c>
      <c r="CU15" s="85">
        <v>0.98</v>
      </c>
      <c r="CV15" s="85">
        <v>1</v>
      </c>
      <c r="CW15" s="85">
        <v>1</v>
      </c>
      <c r="CX15" s="85">
        <v>1</v>
      </c>
      <c r="CY15"/>
      <c r="CZ15" s="103" t="s">
        <v>254</v>
      </c>
      <c r="DA15" s="103" t="s">
        <v>255</v>
      </c>
      <c r="DB15" s="103" t="s">
        <v>260</v>
      </c>
      <c r="DC15" s="103" t="s">
        <v>261</v>
      </c>
      <c r="DD15" s="102" t="s">
        <v>264</v>
      </c>
      <c r="DF15" s="275" t="s">
        <v>114</v>
      </c>
      <c r="DG15" s="280">
        <v>5</v>
      </c>
      <c r="DH15" s="280"/>
      <c r="DI15" s="281">
        <f t="shared" si="1"/>
        <v>1.4499999999999999E-2</v>
      </c>
      <c r="DJ15" s="281">
        <f t="shared" si="2"/>
        <v>1.3000000000000001E-2</v>
      </c>
      <c r="DK15" s="281">
        <f t="shared" si="3"/>
        <v>2.2499999999999996E-2</v>
      </c>
      <c r="DL15" s="288"/>
      <c r="DM15" s="11" t="s">
        <v>279</v>
      </c>
      <c r="DN15" s="114">
        <v>0.8</v>
      </c>
    </row>
    <row r="16" spans="1:118" x14ac:dyDescent="0.25">
      <c r="A16" s="163" t="s">
        <v>406</v>
      </c>
      <c r="B16" s="162"/>
      <c r="C16" s="155"/>
      <c r="D16" s="155"/>
      <c r="E16" s="155">
        <f>'Your Results'!D35</f>
        <v>0</v>
      </c>
      <c r="F16" s="162"/>
      <c r="G16" s="155">
        <f t="shared" ref="G16:G18" si="4">E16-C16</f>
        <v>0</v>
      </c>
      <c r="I16"/>
      <c r="J16"/>
      <c r="AA16" s="49">
        <v>5</v>
      </c>
      <c r="AR16" s="68"/>
      <c r="AS16" s="15" t="s">
        <v>196</v>
      </c>
      <c r="AT16" s="15" t="s">
        <v>194</v>
      </c>
      <c r="BG16" s="993"/>
      <c r="BH16" s="993"/>
      <c r="BI16" s="993"/>
      <c r="BJ16" s="993"/>
      <c r="BK16" s="993"/>
      <c r="BL16" s="993"/>
      <c r="BM16" s="993"/>
      <c r="BN16" s="993"/>
      <c r="CB16" s="72" t="s">
        <v>216</v>
      </c>
      <c r="CC16" s="73">
        <v>3600000</v>
      </c>
      <c r="CD16" s="73">
        <v>700000</v>
      </c>
      <c r="CE16" s="73">
        <v>7000</v>
      </c>
      <c r="CF16" s="73">
        <v>700000</v>
      </c>
      <c r="CG16" s="73">
        <v>202000</v>
      </c>
      <c r="CH16" s="73">
        <v>5209000</v>
      </c>
      <c r="CI16" s="74">
        <v>0.44694444444444442</v>
      </c>
      <c r="CJ16" s="74">
        <v>0.3888888888888889</v>
      </c>
      <c r="CK16" s="74">
        <v>5.6111111111111112E-2</v>
      </c>
      <c r="CM16" s="72" t="s">
        <v>231</v>
      </c>
      <c r="CN16" s="83">
        <v>0.06</v>
      </c>
      <c r="CO16" s="88">
        <v>0.54</v>
      </c>
      <c r="CP16" s="84"/>
      <c r="CQ16" s="85"/>
      <c r="CS16" s="10" t="s">
        <v>114</v>
      </c>
      <c r="CT16" s="85">
        <v>0.88</v>
      </c>
      <c r="CU16" s="85">
        <v>0.93</v>
      </c>
      <c r="CV16" s="85">
        <v>0.98</v>
      </c>
      <c r="CW16" s="85">
        <v>1</v>
      </c>
      <c r="CX16" s="85">
        <v>1</v>
      </c>
      <c r="CY16"/>
      <c r="CZ16" s="81" t="s">
        <v>259</v>
      </c>
      <c r="DA16" s="105">
        <v>1.6E-2</v>
      </c>
      <c r="DB16" s="81">
        <v>1.45</v>
      </c>
      <c r="DC16" s="81">
        <v>0.16</v>
      </c>
      <c r="DD16" s="81">
        <f>DC16+DB16</f>
        <v>1.6099999999999999</v>
      </c>
      <c r="DF16" s="275" t="s">
        <v>115</v>
      </c>
      <c r="DG16" s="280">
        <v>6</v>
      </c>
      <c r="DH16" s="280"/>
      <c r="DI16" s="281">
        <f t="shared" si="1"/>
        <v>1.6E-2</v>
      </c>
      <c r="DJ16" s="281">
        <f t="shared" si="2"/>
        <v>1.4000000000000002E-2</v>
      </c>
      <c r="DK16" s="281">
        <f t="shared" si="3"/>
        <v>2.4999999999999994E-2</v>
      </c>
      <c r="DL16" s="286"/>
      <c r="DM16"/>
      <c r="DN16"/>
    </row>
    <row r="17" spans="1:116" x14ac:dyDescent="0.25">
      <c r="A17" s="163" t="s">
        <v>407</v>
      </c>
      <c r="B17" s="162"/>
      <c r="C17" s="155"/>
      <c r="D17" s="155"/>
      <c r="E17" s="155">
        <f>'Your Results'!D36</f>
        <v>0</v>
      </c>
      <c r="F17" s="162"/>
      <c r="G17" s="155">
        <f t="shared" si="4"/>
        <v>0</v>
      </c>
      <c r="I17"/>
      <c r="J17"/>
      <c r="L17" s="18"/>
      <c r="M17" s="18"/>
      <c r="N17" s="18"/>
      <c r="AA17" s="49">
        <v>6</v>
      </c>
      <c r="AB17" s="15" t="s">
        <v>127</v>
      </c>
      <c r="AR17" s="68"/>
      <c r="BG17" s="993"/>
      <c r="BH17" s="993"/>
      <c r="BI17" s="993"/>
      <c r="BJ17" s="993"/>
      <c r="BK17" s="993"/>
      <c r="BL17" s="993"/>
      <c r="BM17" s="993"/>
      <c r="BN17" s="993"/>
      <c r="BT17" s="15" t="s">
        <v>426</v>
      </c>
      <c r="CB17" s="72" t="s">
        <v>217</v>
      </c>
      <c r="CC17" s="73">
        <v>719774</v>
      </c>
      <c r="CD17" s="73">
        <v>0</v>
      </c>
      <c r="CE17" s="73">
        <v>0</v>
      </c>
      <c r="CF17" s="73">
        <v>153100</v>
      </c>
      <c r="CG17" s="73">
        <v>5000</v>
      </c>
      <c r="CH17" s="73">
        <v>877874</v>
      </c>
      <c r="CI17" s="74">
        <v>0.21965227974336388</v>
      </c>
      <c r="CJ17" s="74">
        <v>0.21270565483054404</v>
      </c>
      <c r="CK17" s="74">
        <v>6.9466249128198572E-3</v>
      </c>
      <c r="CS17" s="10" t="s">
        <v>115</v>
      </c>
      <c r="CT17" s="85">
        <v>0.8</v>
      </c>
      <c r="CU17" s="85">
        <v>0.88</v>
      </c>
      <c r="CV17" s="85">
        <v>0.93</v>
      </c>
      <c r="CW17" s="85">
        <v>0.98</v>
      </c>
      <c r="CX17" s="85">
        <v>1</v>
      </c>
      <c r="CY17"/>
      <c r="CZ17" s="81" t="s">
        <v>256</v>
      </c>
      <c r="DA17" s="104">
        <v>2.5000000000000001E-3</v>
      </c>
      <c r="DB17" s="81">
        <v>3.5</v>
      </c>
      <c r="DC17" s="81">
        <v>0.04</v>
      </c>
      <c r="DD17" s="81">
        <f t="shared" ref="DD17:DD19" si="5">DC17+DB17</f>
        <v>3.54</v>
      </c>
      <c r="DF17" s="275" t="s">
        <v>116</v>
      </c>
      <c r="DG17" s="280">
        <v>7</v>
      </c>
      <c r="DH17" s="280"/>
      <c r="DI17" s="281">
        <f t="shared" si="1"/>
        <v>1.7500000000000002E-2</v>
      </c>
      <c r="DJ17" s="281">
        <f t="shared" si="2"/>
        <v>1.5000000000000003E-2</v>
      </c>
      <c r="DK17" s="281">
        <f t="shared" si="3"/>
        <v>2.7499999999999993E-2</v>
      </c>
      <c r="DL17" s="286"/>
    </row>
    <row r="18" spans="1:116" x14ac:dyDescent="0.25">
      <c r="A18" s="163" t="s">
        <v>405</v>
      </c>
      <c r="B18" s="162"/>
      <c r="C18" s="155"/>
      <c r="D18" s="155"/>
      <c r="E18" s="155">
        <f>'Your Results'!D37</f>
        <v>0</v>
      </c>
      <c r="F18" s="162"/>
      <c r="G18" s="155">
        <f t="shared" si="4"/>
        <v>0</v>
      </c>
      <c r="I18"/>
      <c r="J18"/>
      <c r="AA18" s="49">
        <v>7</v>
      </c>
      <c r="AB18" s="15" t="s">
        <v>159</v>
      </c>
      <c r="AR18" s="68"/>
      <c r="CB18" s="72" t="s">
        <v>218</v>
      </c>
      <c r="CC18" s="73">
        <v>580000</v>
      </c>
      <c r="CD18" s="73">
        <v>0</v>
      </c>
      <c r="CE18" s="73">
        <v>0</v>
      </c>
      <c r="CF18" s="73">
        <v>300000</v>
      </c>
      <c r="CG18" s="73">
        <v>112500</v>
      </c>
      <c r="CH18" s="73">
        <v>992500</v>
      </c>
      <c r="CI18" s="74">
        <v>0.71120689655172409</v>
      </c>
      <c r="CJ18" s="74">
        <v>0.51724137931034486</v>
      </c>
      <c r="CK18" s="74">
        <v>0.19396551724137931</v>
      </c>
      <c r="CZ18" s="81" t="s">
        <v>257</v>
      </c>
      <c r="DA18" s="104">
        <v>8.9999999999999993E-3</v>
      </c>
      <c r="DB18" s="81">
        <v>1.35</v>
      </c>
      <c r="DC18" s="81">
        <v>0.04</v>
      </c>
      <c r="DD18" s="81">
        <f t="shared" si="5"/>
        <v>1.3900000000000001</v>
      </c>
      <c r="DF18" s="275" t="s">
        <v>117</v>
      </c>
      <c r="DG18" s="280">
        <v>8</v>
      </c>
      <c r="DH18" s="280"/>
      <c r="DI18" s="281">
        <f t="shared" si="1"/>
        <v>1.9000000000000003E-2</v>
      </c>
      <c r="DJ18" s="281">
        <f t="shared" si="2"/>
        <v>1.6000000000000004E-2</v>
      </c>
      <c r="DK18" s="281">
        <f t="shared" si="3"/>
        <v>2.9999999999999992E-2</v>
      </c>
      <c r="DL18" s="286"/>
    </row>
    <row r="19" spans="1:116" x14ac:dyDescent="0.25">
      <c r="C19" s="147"/>
      <c r="D19" s="25" t="s">
        <v>587</v>
      </c>
      <c r="E19" s="155">
        <f>SUM(E15:E18)</f>
        <v>0</v>
      </c>
      <c r="F19" s="162"/>
      <c r="I19"/>
      <c r="J19"/>
      <c r="AA19" s="49">
        <v>8</v>
      </c>
      <c r="AB19" s="79" t="s">
        <v>163</v>
      </c>
      <c r="AC19" s="15" t="s">
        <v>160</v>
      </c>
      <c r="AD19" s="15">
        <v>62</v>
      </c>
      <c r="AE19" s="15">
        <v>62</v>
      </c>
      <c r="AF19" s="15">
        <v>62</v>
      </c>
      <c r="AG19" s="15">
        <v>62</v>
      </c>
      <c r="AH19" s="15">
        <v>62</v>
      </c>
      <c r="AI19" s="15">
        <v>62</v>
      </c>
      <c r="AJ19" s="15">
        <v>62</v>
      </c>
      <c r="AK19" s="15">
        <v>62</v>
      </c>
      <c r="AL19" s="15">
        <v>62</v>
      </c>
      <c r="AM19" s="15">
        <v>62</v>
      </c>
      <c r="AN19" s="15">
        <v>62</v>
      </c>
      <c r="AO19" s="15">
        <v>62</v>
      </c>
      <c r="AP19" s="15">
        <v>62</v>
      </c>
      <c r="CB19" s="72"/>
      <c r="CC19" s="72"/>
      <c r="CD19" s="72"/>
      <c r="CE19" s="72"/>
      <c r="CF19" s="72"/>
      <c r="CG19" s="72"/>
      <c r="CH19" s="72"/>
      <c r="CI19" s="75">
        <f>AVERAGE(CI12:CI18)</f>
        <v>0.35565420654374774</v>
      </c>
      <c r="CJ19" s="75">
        <f>AVERAGE(CJ12:CJ18)</f>
        <v>0.23885282283153428</v>
      </c>
      <c r="CK19" s="75">
        <f>AVERAGE(CK12:CK18)</f>
        <v>0.11116809695350408</v>
      </c>
      <c r="CZ19" s="81" t="s">
        <v>258</v>
      </c>
      <c r="DA19" s="104">
        <v>1.5E-3</v>
      </c>
      <c r="DB19" s="81">
        <v>0</v>
      </c>
      <c r="DC19" s="81">
        <v>0</v>
      </c>
      <c r="DD19" s="81">
        <f t="shared" si="5"/>
        <v>0</v>
      </c>
      <c r="DF19" s="275" t="s">
        <v>118</v>
      </c>
      <c r="DG19" s="280">
        <v>9</v>
      </c>
      <c r="DH19" s="280"/>
      <c r="DI19" s="281">
        <f t="shared" si="1"/>
        <v>2.0500000000000004E-2</v>
      </c>
      <c r="DJ19" s="281">
        <f t="shared" si="2"/>
        <v>1.7000000000000005E-2</v>
      </c>
      <c r="DK19" s="281">
        <f t="shared" si="3"/>
        <v>3.2499999999999994E-2</v>
      </c>
      <c r="DL19" s="286"/>
    </row>
    <row r="20" spans="1:116" x14ac:dyDescent="0.25">
      <c r="A20" s="15" t="s">
        <v>590</v>
      </c>
      <c r="E20" s="63">
        <f>'Your Results'!B38</f>
        <v>0</v>
      </c>
      <c r="I20"/>
      <c r="J20"/>
      <c r="AA20" s="49">
        <v>9</v>
      </c>
      <c r="AB20" s="79"/>
      <c r="AC20" s="15" t="s">
        <v>161</v>
      </c>
      <c r="AD20" s="15">
        <v>39000</v>
      </c>
      <c r="AE20" s="15">
        <v>39000</v>
      </c>
      <c r="AF20" s="15">
        <v>39000</v>
      </c>
      <c r="AG20" s="15">
        <v>39000</v>
      </c>
      <c r="AH20" s="15">
        <v>39000</v>
      </c>
      <c r="AI20" s="15">
        <v>39000</v>
      </c>
      <c r="AJ20" s="15">
        <v>39000</v>
      </c>
      <c r="AK20" s="15">
        <v>39000</v>
      </c>
      <c r="AL20" s="15">
        <v>39000</v>
      </c>
      <c r="AM20" s="15">
        <v>39000</v>
      </c>
      <c r="AN20" s="15">
        <v>39000</v>
      </c>
      <c r="AO20" s="15">
        <v>39000</v>
      </c>
      <c r="AP20" s="15">
        <v>39000</v>
      </c>
      <c r="CB20" s="15" t="s">
        <v>220</v>
      </c>
      <c r="CE20" s="15">
        <v>7000</v>
      </c>
      <c r="CJ20" s="21">
        <v>0.2</v>
      </c>
      <c r="CK20" s="21">
        <v>0.1</v>
      </c>
      <c r="CN20" s="91"/>
      <c r="CZ20" s="15" t="s">
        <v>263</v>
      </c>
      <c r="DF20" s="275" t="s">
        <v>119</v>
      </c>
      <c r="DG20" s="280">
        <v>10</v>
      </c>
      <c r="DH20" s="280"/>
      <c r="DI20" s="281">
        <f t="shared" si="1"/>
        <v>2.2000000000000006E-2</v>
      </c>
      <c r="DJ20" s="281">
        <f t="shared" si="2"/>
        <v>1.8000000000000006E-2</v>
      </c>
      <c r="DK20" s="281">
        <f t="shared" si="3"/>
        <v>3.4999999999999996E-2</v>
      </c>
      <c r="DL20" s="286"/>
    </row>
    <row r="21" spans="1:116" x14ac:dyDescent="0.25">
      <c r="A21" s="15" t="s">
        <v>591</v>
      </c>
      <c r="G21" s="155">
        <f>E19-E20</f>
        <v>0</v>
      </c>
      <c r="I21"/>
      <c r="J21"/>
      <c r="AA21" s="49">
        <v>10</v>
      </c>
      <c r="AB21" s="79" t="s">
        <v>38</v>
      </c>
      <c r="AD21" s="15">
        <v>55000</v>
      </c>
      <c r="AE21" s="15">
        <v>55000</v>
      </c>
      <c r="AF21" s="15">
        <v>55000</v>
      </c>
      <c r="AG21" s="15">
        <v>55000</v>
      </c>
      <c r="AH21" s="15">
        <v>55000</v>
      </c>
      <c r="AI21" s="15">
        <v>55000</v>
      </c>
      <c r="AJ21" s="15">
        <v>55000</v>
      </c>
      <c r="AK21" s="15">
        <v>55000</v>
      </c>
      <c r="AL21" s="15">
        <v>55000</v>
      </c>
      <c r="AM21" s="15">
        <v>55000</v>
      </c>
      <c r="AN21" s="15">
        <v>55000</v>
      </c>
      <c r="AO21" s="15">
        <v>55000</v>
      </c>
      <c r="AP21" s="15">
        <v>55000</v>
      </c>
      <c r="CN21" s="89"/>
      <c r="CO21" s="90"/>
      <c r="CP21" s="90"/>
      <c r="CQ21" s="90"/>
      <c r="CR21" s="90"/>
      <c r="CS21" s="90"/>
      <c r="CT21" s="90"/>
      <c r="CU21" s="90"/>
      <c r="CV21" s="90"/>
      <c r="CW21" s="90"/>
      <c r="CX21" s="90"/>
      <c r="DF21" s="275" t="s">
        <v>120</v>
      </c>
      <c r="DG21" s="280">
        <v>11</v>
      </c>
      <c r="DH21" s="280"/>
      <c r="DI21" s="281">
        <f t="shared" si="1"/>
        <v>2.3500000000000007E-2</v>
      </c>
      <c r="DJ21" s="281">
        <f t="shared" si="2"/>
        <v>1.9000000000000006E-2</v>
      </c>
      <c r="DK21" s="281">
        <f t="shared" si="3"/>
        <v>3.7499999999999999E-2</v>
      </c>
      <c r="DL21" s="286"/>
    </row>
    <row r="22" spans="1:116" x14ac:dyDescent="0.25">
      <c r="I22"/>
      <c r="J22"/>
      <c r="AA22" s="49">
        <v>11</v>
      </c>
      <c r="AB22" s="79" t="s">
        <v>162</v>
      </c>
      <c r="AD22" s="15">
        <v>40000</v>
      </c>
      <c r="AE22" s="15">
        <v>40000</v>
      </c>
      <c r="AF22" s="15">
        <v>40000</v>
      </c>
      <c r="AG22" s="15">
        <v>40000</v>
      </c>
      <c r="AH22" s="15">
        <v>40000</v>
      </c>
      <c r="AI22" s="15">
        <v>40000</v>
      </c>
      <c r="AJ22" s="15">
        <v>40000</v>
      </c>
      <c r="AK22" s="15">
        <v>40000</v>
      </c>
      <c r="AL22" s="15">
        <v>40000</v>
      </c>
      <c r="AM22" s="15">
        <v>40000</v>
      </c>
      <c r="AN22" s="15">
        <v>40000</v>
      </c>
      <c r="AO22" s="15">
        <v>40000</v>
      </c>
      <c r="AP22" s="15">
        <v>40000</v>
      </c>
      <c r="CB22" s="992" t="s">
        <v>236</v>
      </c>
      <c r="CC22" s="992"/>
      <c r="CD22" s="992"/>
      <c r="CE22" s="992"/>
      <c r="CF22" s="992"/>
      <c r="CG22" s="992"/>
      <c r="CH22" s="992"/>
      <c r="CI22" s="992"/>
      <c r="CJ22" s="992"/>
      <c r="CK22" s="992"/>
      <c r="CZ22" s="15" t="s">
        <v>297</v>
      </c>
      <c r="DI22" s="91"/>
    </row>
    <row r="23" spans="1:116" x14ac:dyDescent="0.25">
      <c r="A23" s="165" t="s">
        <v>409</v>
      </c>
      <c r="B23" s="165"/>
      <c r="C23" s="167">
        <f>'Current System'!C58</f>
        <v>0</v>
      </c>
      <c r="D23" s="167"/>
      <c r="E23" s="167">
        <f>'Proposed System'!C62</f>
        <v>0</v>
      </c>
      <c r="F23" s="165"/>
      <c r="G23" s="283">
        <f>E23-C23</f>
        <v>0</v>
      </c>
      <c r="I23"/>
      <c r="J23"/>
      <c r="AA23" s="49">
        <v>12</v>
      </c>
      <c r="CB23" s="992"/>
      <c r="CC23" s="992"/>
      <c r="CD23" s="992"/>
      <c r="CE23" s="992"/>
      <c r="CF23" s="992"/>
      <c r="CG23" s="992"/>
      <c r="CH23" s="992"/>
      <c r="CI23" s="992"/>
      <c r="CJ23" s="992"/>
      <c r="CK23" s="992"/>
      <c r="CZ23" s="103" t="s">
        <v>254</v>
      </c>
      <c r="DA23" s="103" t="s">
        <v>255</v>
      </c>
      <c r="DI23" s="91"/>
    </row>
    <row r="24" spans="1:116" x14ac:dyDescent="0.25">
      <c r="C24" s="15">
        <f>'Current System'!C59</f>
        <v>0</v>
      </c>
      <c r="E24" s="167">
        <f>'Proposed System'!C63</f>
        <v>0</v>
      </c>
      <c r="G24" s="283">
        <f>E24-C24</f>
        <v>0</v>
      </c>
      <c r="H24" s="15" t="s">
        <v>589</v>
      </c>
      <c r="I24"/>
      <c r="J24"/>
      <c r="AA24" s="49">
        <v>13</v>
      </c>
      <c r="AB24" s="15" t="s">
        <v>344</v>
      </c>
      <c r="AC24" s="15" t="s">
        <v>345</v>
      </c>
      <c r="AD24" s="15">
        <v>7.5</v>
      </c>
      <c r="AE24" s="15">
        <v>7.5</v>
      </c>
      <c r="AF24" s="15">
        <v>7.5</v>
      </c>
      <c r="AG24" s="15">
        <v>7.5</v>
      </c>
      <c r="AH24" s="15">
        <v>7.5</v>
      </c>
      <c r="AI24" s="15">
        <v>7.5</v>
      </c>
      <c r="AJ24" s="15">
        <v>7.5</v>
      </c>
      <c r="AK24" s="15">
        <v>7.5</v>
      </c>
      <c r="AL24" s="15">
        <v>7.5</v>
      </c>
      <c r="AM24" s="15">
        <v>7.5</v>
      </c>
      <c r="AN24" s="15">
        <v>7.5</v>
      </c>
      <c r="AO24" s="15">
        <v>7.5</v>
      </c>
      <c r="AP24" s="15">
        <v>7.5</v>
      </c>
      <c r="CZ24" s="81" t="s">
        <v>259</v>
      </c>
      <c r="DA24" s="105">
        <f>25.2%/6.25</f>
        <v>4.0320000000000002E-2</v>
      </c>
      <c r="DF24"/>
      <c r="DG24"/>
      <c r="DH24"/>
      <c r="DI24"/>
      <c r="DJ24"/>
      <c r="DK24"/>
      <c r="DL24" s="287"/>
    </row>
    <row r="25" spans="1:116" x14ac:dyDescent="0.25">
      <c r="A25" s="59" t="s">
        <v>189</v>
      </c>
      <c r="B25"/>
      <c r="C25" s="140">
        <f>'Current System'!C60</f>
        <v>0</v>
      </c>
      <c r="D25" s="147"/>
      <c r="E25" s="140">
        <f>'Proposed System'!C64-G21</f>
        <v>0</v>
      </c>
      <c r="F25" s="63"/>
      <c r="G25" s="169">
        <f>E25-C25</f>
        <v>0</v>
      </c>
      <c r="J25" s="27"/>
      <c r="AA25" s="49">
        <v>14</v>
      </c>
      <c r="AB25" s="15" t="s">
        <v>155</v>
      </c>
      <c r="AC25" s="15" t="s">
        <v>346</v>
      </c>
      <c r="AD25" s="15">
        <v>9</v>
      </c>
      <c r="AE25" s="15">
        <v>9</v>
      </c>
      <c r="AF25" s="15">
        <v>9</v>
      </c>
      <c r="AG25" s="15">
        <v>9</v>
      </c>
      <c r="AH25" s="15">
        <v>9</v>
      </c>
      <c r="AI25" s="15">
        <v>9</v>
      </c>
      <c r="AJ25" s="15">
        <v>9</v>
      </c>
      <c r="AK25" s="15">
        <v>9</v>
      </c>
      <c r="AL25" s="15">
        <v>9</v>
      </c>
      <c r="AM25" s="15">
        <v>9</v>
      </c>
      <c r="AN25" s="15">
        <v>9</v>
      </c>
      <c r="AO25" s="15">
        <v>9</v>
      </c>
      <c r="AP25" s="15">
        <v>9</v>
      </c>
      <c r="CZ25" s="81"/>
      <c r="DA25" s="105"/>
      <c r="DF25"/>
      <c r="DG25"/>
      <c r="DH25"/>
      <c r="DI25"/>
      <c r="DJ25"/>
      <c r="DK25"/>
      <c r="DL25" s="286"/>
    </row>
    <row r="26" spans="1:116" ht="18.75" x14ac:dyDescent="0.3">
      <c r="A26" s="59" t="s">
        <v>280</v>
      </c>
      <c r="B26"/>
      <c r="C26" s="140">
        <f>'Current System'!C61</f>
        <v>0</v>
      </c>
      <c r="D26" s="147"/>
      <c r="E26" s="140">
        <f>'Proposed System'!C65</f>
        <v>0</v>
      </c>
      <c r="F26" s="63"/>
      <c r="G26" s="169">
        <f>E26-C26</f>
        <v>0</v>
      </c>
      <c r="J26" s="59"/>
      <c r="K26" s="62"/>
      <c r="AA26" s="49">
        <v>15</v>
      </c>
      <c r="CZ26" s="81" t="s">
        <v>256</v>
      </c>
      <c r="DA26" s="105">
        <v>7.4999999999999997E-3</v>
      </c>
      <c r="DF26"/>
      <c r="DG26"/>
      <c r="DH26"/>
      <c r="DI26"/>
      <c r="DJ26"/>
      <c r="DK26"/>
      <c r="DL26" s="286"/>
    </row>
    <row r="27" spans="1:116" ht="15.75" thickBot="1" x14ac:dyDescent="0.3">
      <c r="A27" s="166" t="s">
        <v>408</v>
      </c>
      <c r="B27" s="95"/>
      <c r="C27" s="168">
        <f>SUM(C23:C26)</f>
        <v>0</v>
      </c>
      <c r="D27" s="152"/>
      <c r="E27" s="168">
        <f>SUM(E23:E26)</f>
        <v>0</v>
      </c>
      <c r="F27" s="164"/>
      <c r="G27" s="171">
        <f>SUM(G23:G26)</f>
        <v>0</v>
      </c>
      <c r="J27" s="59"/>
      <c r="AA27" s="49">
        <v>16</v>
      </c>
      <c r="CZ27" s="81" t="s">
        <v>257</v>
      </c>
      <c r="DA27" s="105">
        <v>1.1299999999999999E-2</v>
      </c>
      <c r="DF27"/>
      <c r="DG27"/>
      <c r="DH27"/>
      <c r="DI27"/>
      <c r="DJ27"/>
      <c r="DK27"/>
      <c r="DL27" s="286"/>
    </row>
    <row r="28" spans="1:116" ht="15.75" thickTop="1" x14ac:dyDescent="0.25">
      <c r="A28" s="59"/>
      <c r="B28"/>
      <c r="C28" s="60"/>
      <c r="E28" s="60"/>
      <c r="G28" s="64"/>
      <c r="AA28" s="49">
        <v>17</v>
      </c>
      <c r="CZ28" s="81" t="s">
        <v>258</v>
      </c>
      <c r="DA28" s="105">
        <v>2.5000000000000001E-3</v>
      </c>
      <c r="DF28"/>
      <c r="DG28"/>
      <c r="DH28"/>
      <c r="DI28"/>
      <c r="DJ28"/>
      <c r="DK28"/>
      <c r="DL28" s="286"/>
    </row>
    <row r="29" spans="1:116" ht="18.75" x14ac:dyDescent="0.3">
      <c r="A29" s="62" t="s">
        <v>142</v>
      </c>
      <c r="G29" s="23"/>
      <c r="AA29" s="49">
        <v>18</v>
      </c>
      <c r="DF29"/>
      <c r="DG29"/>
      <c r="DH29"/>
      <c r="DI29"/>
      <c r="DJ29"/>
      <c r="DK29"/>
      <c r="DL29" s="286"/>
    </row>
    <row r="30" spans="1:116" x14ac:dyDescent="0.25">
      <c r="A30" t="s">
        <v>143</v>
      </c>
      <c r="E30" s="69">
        <f>'Your Results'!D20</f>
        <v>0</v>
      </c>
      <c r="AA30" s="49">
        <v>19</v>
      </c>
      <c r="AC30" s="9"/>
      <c r="AD30" s="47"/>
      <c r="AE30" s="47"/>
      <c r="AF30" s="47"/>
      <c r="AG30" s="47"/>
      <c r="AH30" s="47"/>
      <c r="AI30" s="47"/>
      <c r="AJ30" s="47"/>
      <c r="AK30" s="47"/>
      <c r="AL30" s="47"/>
      <c r="AM30" s="47"/>
      <c r="AN30" s="47"/>
      <c r="AO30" s="47"/>
      <c r="AP30" s="47"/>
      <c r="DF30"/>
      <c r="DG30"/>
      <c r="DH30"/>
      <c r="DI30"/>
      <c r="DJ30"/>
      <c r="DK30"/>
      <c r="DL30" s="286"/>
    </row>
    <row r="31" spans="1:116" x14ac:dyDescent="0.25">
      <c r="A31" t="s">
        <v>221</v>
      </c>
      <c r="D31" s="17"/>
      <c r="E31" s="69">
        <f>'Your Results'!D21</f>
        <v>0</v>
      </c>
      <c r="AA31" s="49">
        <v>20</v>
      </c>
      <c r="AC31" s="9"/>
      <c r="AD31" s="47"/>
      <c r="AE31" s="47"/>
      <c r="AF31" s="47"/>
      <c r="AG31" s="47"/>
      <c r="AH31" s="47"/>
      <c r="AI31" s="47"/>
      <c r="AJ31" s="47"/>
      <c r="AK31" s="47"/>
      <c r="AL31" s="47"/>
      <c r="AM31" s="47"/>
      <c r="AN31" s="47"/>
      <c r="AO31" s="47"/>
      <c r="AP31" s="47"/>
      <c r="DF31"/>
      <c r="DG31"/>
      <c r="DH31"/>
      <c r="DI31"/>
      <c r="DJ31"/>
      <c r="DK31"/>
      <c r="DL31" s="286"/>
    </row>
    <row r="32" spans="1:116" ht="18.75" x14ac:dyDescent="0.3">
      <c r="A32" t="s">
        <v>173</v>
      </c>
      <c r="D32" s="17"/>
      <c r="E32" s="69">
        <f>'Your Results'!D22</f>
        <v>10000</v>
      </c>
      <c r="K32" s="62"/>
      <c r="AA32" s="49">
        <v>21</v>
      </c>
      <c r="DF32"/>
      <c r="DG32"/>
      <c r="DH32"/>
      <c r="DI32"/>
      <c r="DJ32"/>
      <c r="DK32"/>
      <c r="DL32" s="286"/>
    </row>
    <row r="33" spans="1:116" x14ac:dyDescent="0.25">
      <c r="K33"/>
      <c r="AA33" s="49">
        <v>22</v>
      </c>
      <c r="AB33" s="15" t="s">
        <v>184</v>
      </c>
      <c r="AC33" s="15" t="s">
        <v>165</v>
      </c>
      <c r="DF33"/>
      <c r="DG33"/>
      <c r="DH33"/>
      <c r="DI33"/>
      <c r="DJ33"/>
      <c r="DK33"/>
      <c r="DL33" s="286"/>
    </row>
    <row r="34" spans="1:116" x14ac:dyDescent="0.25">
      <c r="A34" t="s">
        <v>108</v>
      </c>
      <c r="E34" s="69">
        <f>'Your Results'!D23</f>
        <v>0</v>
      </c>
      <c r="K34"/>
      <c r="AA34" s="49">
        <v>23</v>
      </c>
      <c r="AB34" s="15" t="s">
        <v>154</v>
      </c>
      <c r="AC34" s="15" t="s">
        <v>157</v>
      </c>
      <c r="AD34" s="15">
        <f>5.32-0.35</f>
        <v>4.9700000000000006</v>
      </c>
      <c r="AE34" s="15">
        <f>5.19-0.33</f>
        <v>4.8600000000000003</v>
      </c>
      <c r="AF34" s="15">
        <f>5.21-0.38</f>
        <v>4.83</v>
      </c>
      <c r="AG34" s="15">
        <f>5.21-0.38</f>
        <v>4.83</v>
      </c>
      <c r="AH34" s="15">
        <f>4.62-0.35</f>
        <v>4.2700000000000005</v>
      </c>
      <c r="AI34" s="15">
        <f>4.76-0.33</f>
        <v>4.43</v>
      </c>
      <c r="AJ34" s="15">
        <f>4.76-0.33</f>
        <v>4.43</v>
      </c>
      <c r="AK34" s="15">
        <f>4.76-0.33</f>
        <v>4.43</v>
      </c>
      <c r="AL34" s="15">
        <f>5.27-0.49</f>
        <v>4.7799999999999994</v>
      </c>
      <c r="AM34" s="15">
        <f>4.98-0.51</f>
        <v>4.4700000000000006</v>
      </c>
      <c r="AN34" s="15">
        <f>4.98-0.51</f>
        <v>4.4700000000000006</v>
      </c>
      <c r="AO34" s="15">
        <f>4.98-0.42</f>
        <v>4.5600000000000005</v>
      </c>
      <c r="AP34" s="15">
        <f>4.98-0.42</f>
        <v>4.5600000000000005</v>
      </c>
      <c r="DF34"/>
      <c r="DG34"/>
      <c r="DH34"/>
      <c r="DI34"/>
      <c r="DJ34"/>
      <c r="DK34"/>
      <c r="DL34" s="286"/>
    </row>
    <row r="35" spans="1:116" x14ac:dyDescent="0.25">
      <c r="A35" s="15" t="s">
        <v>107</v>
      </c>
      <c r="D35" s="19"/>
      <c r="E35" s="69">
        <f>'Your Results'!D25</f>
        <v>0</v>
      </c>
      <c r="K35"/>
      <c r="AA35" s="49">
        <v>24</v>
      </c>
      <c r="AC35" s="15" t="s">
        <v>158</v>
      </c>
    </row>
    <row r="36" spans="1:116" x14ac:dyDescent="0.25">
      <c r="A36" s="15" t="s">
        <v>582</v>
      </c>
      <c r="E36" s="69">
        <f>'Your Results'!D24</f>
        <v>0</v>
      </c>
      <c r="AA36" s="49">
        <v>25</v>
      </c>
      <c r="AB36" s="15" t="s">
        <v>182</v>
      </c>
      <c r="AC36" s="15" t="s">
        <v>165</v>
      </c>
    </row>
    <row r="37" spans="1:116" x14ac:dyDescent="0.25">
      <c r="D37" s="19"/>
      <c r="E37" s="19"/>
      <c r="K37"/>
      <c r="AA37" s="49">
        <v>26</v>
      </c>
      <c r="AB37" s="15" t="s">
        <v>154</v>
      </c>
      <c r="AC37" s="15" t="s">
        <v>157</v>
      </c>
      <c r="AD37" s="15">
        <v>1.22</v>
      </c>
      <c r="AE37" s="15">
        <v>1.1599999999999999</v>
      </c>
      <c r="AF37" s="15">
        <v>0.99</v>
      </c>
      <c r="AG37" s="15">
        <v>0.99</v>
      </c>
      <c r="AH37" s="15">
        <v>1.04</v>
      </c>
      <c r="AI37" s="15">
        <v>0.99</v>
      </c>
      <c r="AJ37" s="15">
        <v>0.99</v>
      </c>
      <c r="AK37" s="15">
        <v>0.99</v>
      </c>
      <c r="AL37" s="15">
        <v>0.99</v>
      </c>
      <c r="AM37" s="15">
        <v>0.86</v>
      </c>
      <c r="AN37" s="15">
        <v>0.86</v>
      </c>
      <c r="AO37" s="15">
        <v>0.97</v>
      </c>
      <c r="AP37" s="15">
        <v>0.97</v>
      </c>
    </row>
    <row r="38" spans="1:116" x14ac:dyDescent="0.25">
      <c r="A38" s="15" t="s">
        <v>400</v>
      </c>
      <c r="C38" s="23"/>
      <c r="D38" s="19"/>
      <c r="E38" s="66">
        <f>SUM(E30:E37)</f>
        <v>10000</v>
      </c>
      <c r="AA38" s="49">
        <v>27</v>
      </c>
      <c r="AC38" s="15" t="s">
        <v>158</v>
      </c>
    </row>
    <row r="39" spans="1:116" x14ac:dyDescent="0.25">
      <c r="A39" s="15" t="s">
        <v>581</v>
      </c>
      <c r="D39" s="19"/>
      <c r="E39" s="20" t="e">
        <f>SUM(C122:L122)</f>
        <v>#N/A</v>
      </c>
      <c r="AA39" s="49">
        <v>28</v>
      </c>
    </row>
    <row r="40" spans="1:116" x14ac:dyDescent="0.25">
      <c r="A40" s="15" t="s">
        <v>580</v>
      </c>
      <c r="E40" s="20" t="e">
        <f>E38+E39</f>
        <v>#N/A</v>
      </c>
      <c r="AA40" s="49">
        <v>29</v>
      </c>
      <c r="AB40" s="994" t="s">
        <v>183</v>
      </c>
      <c r="AC40" s="15" t="s">
        <v>165</v>
      </c>
    </row>
    <row r="41" spans="1:116" x14ac:dyDescent="0.25">
      <c r="AA41" s="49">
        <v>30</v>
      </c>
      <c r="AB41" s="994"/>
      <c r="AC41" s="15" t="s">
        <v>157</v>
      </c>
      <c r="AD41" s="15">
        <v>1.29</v>
      </c>
      <c r="AE41" s="15">
        <v>1.47</v>
      </c>
      <c r="AF41" s="15">
        <v>1.44</v>
      </c>
      <c r="AG41" s="15">
        <v>1.44</v>
      </c>
      <c r="AH41" s="15">
        <v>1.1299999999999999</v>
      </c>
      <c r="AI41" s="15">
        <v>1.43</v>
      </c>
      <c r="AJ41" s="15">
        <v>1.43</v>
      </c>
      <c r="AK41" s="15">
        <v>1.43</v>
      </c>
      <c r="AL41" s="15">
        <v>1.17</v>
      </c>
      <c r="AM41" s="15">
        <v>1.53</v>
      </c>
      <c r="AN41" s="15">
        <v>1.53</v>
      </c>
      <c r="AO41" s="15">
        <v>1.56</v>
      </c>
      <c r="AP41" s="15">
        <v>1.56</v>
      </c>
    </row>
    <row r="42" spans="1:116" ht="18.75" x14ac:dyDescent="0.3">
      <c r="A42" s="62" t="s">
        <v>298</v>
      </c>
      <c r="D42" s="19"/>
      <c r="E42" s="19"/>
      <c r="AA42" s="49">
        <v>31</v>
      </c>
      <c r="AB42" s="15" t="s">
        <v>154</v>
      </c>
      <c r="AC42" s="15" t="s">
        <v>158</v>
      </c>
    </row>
    <row r="43" spans="1:116" x14ac:dyDescent="0.25">
      <c r="A43" s="15" t="s">
        <v>301</v>
      </c>
      <c r="D43" s="19"/>
      <c r="E43" s="19" t="e">
        <f>IF('Current System'!C73&gt;0,'Current System'!C73,HLOOKUP('Base Calcs'!E3,'Base Calcs'!AC6:AQ101,72,FALSE)*'Base Calcs'!E4)</f>
        <v>#N/A</v>
      </c>
      <c r="AA43" s="49">
        <v>32</v>
      </c>
    </row>
    <row r="44" spans="1:116" x14ac:dyDescent="0.25">
      <c r="A44" s="15" t="s">
        <v>299</v>
      </c>
      <c r="D44" s="19"/>
      <c r="E44" s="19" t="e">
        <f>IF('Current System'!C74&gt;0,'Current System'!C74,E43*0.4)</f>
        <v>#N/A</v>
      </c>
      <c r="AA44" s="49">
        <v>33</v>
      </c>
      <c r="AB44" s="15" t="s">
        <v>109</v>
      </c>
      <c r="AC44" s="15" t="s">
        <v>165</v>
      </c>
    </row>
    <row r="45" spans="1:116" x14ac:dyDescent="0.25">
      <c r="A45" s="15" t="s">
        <v>300</v>
      </c>
      <c r="B45" s="71"/>
      <c r="D45" s="19"/>
      <c r="E45" s="45">
        <f>IF('Current System'!C75&gt;0,'Current System'!C75,0.075)</f>
        <v>7.4999999999999997E-2</v>
      </c>
      <c r="AA45" s="49">
        <v>34</v>
      </c>
      <c r="AB45" s="15" t="s">
        <v>154</v>
      </c>
      <c r="AC45" s="15" t="s">
        <v>157</v>
      </c>
      <c r="AD45" s="15">
        <v>0.35</v>
      </c>
      <c r="AE45" s="15">
        <v>0.33</v>
      </c>
      <c r="AF45" s="15">
        <v>0.38</v>
      </c>
      <c r="AG45" s="15">
        <v>0.38</v>
      </c>
      <c r="AH45" s="15">
        <v>0.35</v>
      </c>
      <c r="AI45" s="15">
        <v>0.33</v>
      </c>
      <c r="AJ45" s="15">
        <v>0.33</v>
      </c>
      <c r="AK45" s="15">
        <v>0.33</v>
      </c>
      <c r="AL45" s="15">
        <v>0.49</v>
      </c>
      <c r="AM45" s="15">
        <v>0.51</v>
      </c>
      <c r="AN45" s="15">
        <v>0.51</v>
      </c>
      <c r="AO45" s="15">
        <v>0.42</v>
      </c>
      <c r="AP45" s="15">
        <v>0.42</v>
      </c>
    </row>
    <row r="46" spans="1:116" x14ac:dyDescent="0.25">
      <c r="AA46" s="49">
        <v>35</v>
      </c>
      <c r="AC46" s="15" t="s">
        <v>158</v>
      </c>
    </row>
    <row r="47" spans="1:116" x14ac:dyDescent="0.25">
      <c r="AA47" s="49">
        <v>36</v>
      </c>
    </row>
    <row r="48" spans="1:116" ht="18.75" x14ac:dyDescent="0.3">
      <c r="A48" s="62" t="s">
        <v>146</v>
      </c>
      <c r="B48" s="20"/>
      <c r="E48" s="284" t="s">
        <v>440</v>
      </c>
      <c r="AA48" s="49">
        <v>37</v>
      </c>
      <c r="AB48" s="15" t="s">
        <v>185</v>
      </c>
      <c r="AC48" s="15" t="s">
        <v>165</v>
      </c>
    </row>
    <row r="49" spans="1:42" x14ac:dyDescent="0.25">
      <c r="A49" s="15" t="s">
        <v>110</v>
      </c>
      <c r="E49" s="22">
        <f>'Your Results'!D47</f>
        <v>0</v>
      </c>
      <c r="AA49" s="49">
        <v>38</v>
      </c>
      <c r="AB49" s="15" t="s">
        <v>154</v>
      </c>
      <c r="AC49" s="15" t="s">
        <v>157</v>
      </c>
      <c r="AD49" s="15">
        <v>0.08</v>
      </c>
      <c r="AE49" s="15">
        <v>0.06</v>
      </c>
      <c r="AF49" s="15">
        <v>7.0000000000000007E-2</v>
      </c>
      <c r="AG49" s="15">
        <v>7.0000000000000007E-2</v>
      </c>
      <c r="AH49" s="15">
        <v>7.0000000000000007E-2</v>
      </c>
      <c r="AI49" s="15">
        <v>7.0000000000000007E-2</v>
      </c>
      <c r="AJ49" s="15">
        <v>7.0000000000000007E-2</v>
      </c>
      <c r="AK49" s="15">
        <v>7.0000000000000007E-2</v>
      </c>
      <c r="AL49" s="15">
        <v>0.08</v>
      </c>
      <c r="AM49" s="15">
        <v>0.05</v>
      </c>
      <c r="AN49" s="15">
        <v>0.05</v>
      </c>
      <c r="AO49" s="15">
        <v>0.06</v>
      </c>
      <c r="AP49" s="15">
        <v>0.06</v>
      </c>
    </row>
    <row r="50" spans="1:42" x14ac:dyDescent="0.25">
      <c r="A50" s="15" t="s">
        <v>388</v>
      </c>
      <c r="E50" s="22">
        <f>'Your Results'!D48</f>
        <v>0</v>
      </c>
      <c r="AA50" s="49">
        <v>39</v>
      </c>
      <c r="AC50" s="15" t="s">
        <v>158</v>
      </c>
    </row>
    <row r="51" spans="1:42" x14ac:dyDescent="0.25">
      <c r="AA51" s="49">
        <v>40</v>
      </c>
    </row>
    <row r="52" spans="1:42" x14ac:dyDescent="0.25">
      <c r="C52"/>
      <c r="D52"/>
      <c r="AA52" s="49">
        <v>41</v>
      </c>
      <c r="AB52" s="15" t="s">
        <v>193</v>
      </c>
      <c r="AC52" s="15" t="s">
        <v>165</v>
      </c>
    </row>
    <row r="53" spans="1:42" ht="18.75" x14ac:dyDescent="0.3">
      <c r="A53" s="5" t="s">
        <v>144</v>
      </c>
      <c r="B53"/>
      <c r="C53" s="284" t="s">
        <v>91</v>
      </c>
      <c r="D53" s="43"/>
      <c r="E53" s="284" t="s">
        <v>440</v>
      </c>
      <c r="F53" s="43"/>
      <c r="G53" s="65" t="s">
        <v>190</v>
      </c>
      <c r="I53" s="23"/>
      <c r="J53" s="23"/>
      <c r="K53" s="23"/>
      <c r="L53" s="23"/>
      <c r="M53" s="23"/>
      <c r="N53" s="23"/>
      <c r="O53" s="23"/>
      <c r="P53" s="23"/>
      <c r="Q53" s="23"/>
      <c r="R53" s="23"/>
      <c r="S53" s="23"/>
      <c r="T53" s="23"/>
      <c r="U53" s="23"/>
      <c r="V53" s="23"/>
      <c r="W53" s="23"/>
      <c r="X53" s="23"/>
      <c r="Y53" s="23"/>
      <c r="AA53" s="49">
        <v>42</v>
      </c>
      <c r="AC53" s="15" t="s">
        <v>157</v>
      </c>
      <c r="AD53" s="15">
        <v>181</v>
      </c>
      <c r="AE53" s="15">
        <v>208</v>
      </c>
      <c r="AF53" s="15">
        <v>204</v>
      </c>
      <c r="AG53" s="15">
        <v>204</v>
      </c>
      <c r="AH53" s="15">
        <v>188</v>
      </c>
      <c r="AI53" s="15">
        <v>178</v>
      </c>
      <c r="AJ53" s="15">
        <v>178</v>
      </c>
      <c r="AK53" s="15">
        <v>178</v>
      </c>
      <c r="AL53" s="15">
        <v>161</v>
      </c>
      <c r="AM53" s="15">
        <v>227</v>
      </c>
      <c r="AN53" s="15">
        <v>227</v>
      </c>
      <c r="AO53" s="15">
        <v>203</v>
      </c>
      <c r="AP53" s="15">
        <v>203</v>
      </c>
    </row>
    <row r="54" spans="1:42" ht="15.75" x14ac:dyDescent="0.25">
      <c r="A54" s="51" t="s">
        <v>121</v>
      </c>
      <c r="B54"/>
      <c r="C54"/>
      <c r="D54" s="55" t="s">
        <v>154</v>
      </c>
      <c r="E54"/>
      <c r="F54" s="55" t="s">
        <v>154</v>
      </c>
      <c r="G54" s="65"/>
      <c r="H54" s="23"/>
      <c r="I54" s="23"/>
      <c r="J54" s="23"/>
      <c r="K54" s="23"/>
      <c r="L54" s="23"/>
      <c r="M54" s="23"/>
      <c r="N54" s="23"/>
      <c r="O54" s="23"/>
      <c r="P54" s="23"/>
      <c r="Q54" s="23"/>
      <c r="AA54" s="49">
        <v>43</v>
      </c>
      <c r="AC54" s="15" t="s">
        <v>158</v>
      </c>
    </row>
    <row r="55" spans="1:42" x14ac:dyDescent="0.25">
      <c r="A55" s="15" t="s">
        <v>164</v>
      </c>
      <c r="B55"/>
      <c r="C55" s="52">
        <f>C9*(E49+E50)</f>
        <v>0</v>
      </c>
      <c r="D55" s="56" t="e">
        <f>C55/$C$9</f>
        <v>#DIV/0!</v>
      </c>
      <c r="E55" s="144">
        <f>'Proposed System'!C15*(E49+IF(E50&gt;0,E50,0))</f>
        <v>0</v>
      </c>
      <c r="F55" s="56" t="e">
        <f>E55/$E$9</f>
        <v>#DIV/0!</v>
      </c>
      <c r="G55" s="66">
        <f>E55-C55</f>
        <v>0</v>
      </c>
      <c r="AA55" s="49">
        <v>44</v>
      </c>
    </row>
    <row r="56" spans="1:42" x14ac:dyDescent="0.25">
      <c r="A56" t="s">
        <v>145</v>
      </c>
      <c r="B56"/>
      <c r="C56" s="52" t="e">
        <f>'Base Calcs'!C67</f>
        <v>#N/A</v>
      </c>
      <c r="D56" s="56" t="e">
        <f>C56/$C$9</f>
        <v>#N/A</v>
      </c>
      <c r="E56" s="144" t="e">
        <f>C56+'Your Results'!D51</f>
        <v>#N/A</v>
      </c>
      <c r="F56" s="56" t="e">
        <f>E56/$E$9</f>
        <v>#N/A</v>
      </c>
      <c r="G56" s="66" t="e">
        <f>E56-C56</f>
        <v>#N/A</v>
      </c>
      <c r="AA56" s="49">
        <v>45</v>
      </c>
    </row>
    <row r="57" spans="1:42" x14ac:dyDescent="0.25">
      <c r="A57" s="15" t="s">
        <v>465</v>
      </c>
      <c r="E57" s="15">
        <f>'Your Results'!D52</f>
        <v>0</v>
      </c>
      <c r="F57" s="56" t="e">
        <f>E57/$E$9</f>
        <v>#DIV/0!</v>
      </c>
      <c r="G57" s="66">
        <f>E57-C57</f>
        <v>0</v>
      </c>
      <c r="AA57" s="49">
        <v>46</v>
      </c>
      <c r="AB57" s="15" t="s">
        <v>200</v>
      </c>
    </row>
    <row r="58" spans="1:42" x14ac:dyDescent="0.25">
      <c r="AA58" s="49">
        <v>47</v>
      </c>
      <c r="AB58" s="2" t="s">
        <v>98</v>
      </c>
      <c r="AD58" s="19">
        <v>1800</v>
      </c>
      <c r="AE58" s="19">
        <v>1800</v>
      </c>
      <c r="AF58" s="19">
        <v>1800</v>
      </c>
      <c r="AG58" s="19">
        <v>1800</v>
      </c>
      <c r="AH58" s="19">
        <v>1800</v>
      </c>
      <c r="AI58" s="19">
        <v>1800</v>
      </c>
      <c r="AJ58" s="19">
        <v>1800</v>
      </c>
      <c r="AK58" s="19">
        <v>1800</v>
      </c>
      <c r="AL58" s="19">
        <v>1800</v>
      </c>
      <c r="AM58" s="19">
        <v>1800</v>
      </c>
      <c r="AN58" s="19">
        <v>1800</v>
      </c>
      <c r="AO58" s="19">
        <v>1800</v>
      </c>
      <c r="AP58" s="19">
        <v>1800</v>
      </c>
    </row>
    <row r="59" spans="1:42" x14ac:dyDescent="0.25">
      <c r="AA59" s="49">
        <v>48</v>
      </c>
      <c r="AB59" s="2" t="s">
        <v>99</v>
      </c>
      <c r="AD59" s="19">
        <v>1900</v>
      </c>
      <c r="AE59" s="19">
        <v>1900</v>
      </c>
      <c r="AF59" s="19">
        <v>1900</v>
      </c>
      <c r="AG59" s="19">
        <v>1900</v>
      </c>
      <c r="AH59" s="19">
        <v>1900</v>
      </c>
      <c r="AI59" s="19">
        <v>1900</v>
      </c>
      <c r="AJ59" s="19">
        <v>1900</v>
      </c>
      <c r="AK59" s="19">
        <v>1900</v>
      </c>
      <c r="AL59" s="19">
        <v>1900</v>
      </c>
      <c r="AM59" s="19">
        <v>1900</v>
      </c>
      <c r="AN59" s="19">
        <v>1900</v>
      </c>
      <c r="AO59" s="19">
        <v>1900</v>
      </c>
      <c r="AP59" s="19">
        <v>1900</v>
      </c>
    </row>
    <row r="60" spans="1:42" ht="16.5" thickBot="1" x14ac:dyDescent="0.3">
      <c r="A60" s="94" t="s">
        <v>248</v>
      </c>
      <c r="B60" s="95"/>
      <c r="C60" s="95"/>
      <c r="D60" s="96"/>
      <c r="E60" s="152"/>
      <c r="F60" s="97"/>
      <c r="G60" s="98" t="e">
        <f>SUM(G55:G57)</f>
        <v>#N/A</v>
      </c>
      <c r="H60" s="23"/>
      <c r="I60" s="23"/>
      <c r="J60" s="23"/>
      <c r="K60" s="23"/>
      <c r="L60" s="23"/>
      <c r="M60" s="23"/>
      <c r="N60" s="23"/>
      <c r="O60" s="23"/>
      <c r="P60" s="23"/>
      <c r="Q60" s="23"/>
      <c r="AA60" s="49">
        <v>49</v>
      </c>
      <c r="AB60" s="2" t="s">
        <v>100</v>
      </c>
      <c r="AD60" s="19">
        <v>2000</v>
      </c>
      <c r="AE60" s="19">
        <v>2000</v>
      </c>
      <c r="AF60" s="19">
        <v>2000</v>
      </c>
      <c r="AG60" s="19">
        <v>2000</v>
      </c>
      <c r="AH60" s="19">
        <v>2000</v>
      </c>
      <c r="AI60" s="19">
        <v>2000</v>
      </c>
      <c r="AJ60" s="19">
        <v>2000</v>
      </c>
      <c r="AK60" s="19">
        <v>2000</v>
      </c>
      <c r="AL60" s="19">
        <v>2000</v>
      </c>
      <c r="AM60" s="19">
        <v>2000</v>
      </c>
      <c r="AN60" s="19">
        <v>2000</v>
      </c>
      <c r="AO60" s="19">
        <v>2000</v>
      </c>
      <c r="AP60" s="19">
        <v>2000</v>
      </c>
    </row>
    <row r="61" spans="1:42" ht="15.75" thickTop="1" x14ac:dyDescent="0.25">
      <c r="A61"/>
      <c r="B61"/>
      <c r="C61"/>
      <c r="D61" s="55"/>
      <c r="E61" s="144"/>
      <c r="F61" s="55"/>
      <c r="G61" s="66"/>
      <c r="H61" s="23"/>
      <c r="I61" s="23"/>
      <c r="J61" s="23"/>
      <c r="K61" s="23"/>
      <c r="L61" s="23"/>
      <c r="M61" s="23"/>
      <c r="N61" s="23"/>
      <c r="O61" s="23"/>
      <c r="P61" s="23"/>
      <c r="Q61" s="23"/>
      <c r="AA61" s="49">
        <v>50</v>
      </c>
      <c r="AB61" s="2" t="s">
        <v>101</v>
      </c>
      <c r="AD61" s="19">
        <v>2100</v>
      </c>
      <c r="AE61" s="19">
        <v>2100</v>
      </c>
      <c r="AF61" s="19">
        <v>2100</v>
      </c>
      <c r="AG61" s="19">
        <v>2100</v>
      </c>
      <c r="AH61" s="19">
        <v>2100</v>
      </c>
      <c r="AI61" s="19">
        <v>2100</v>
      </c>
      <c r="AJ61" s="19">
        <v>2100</v>
      </c>
      <c r="AK61" s="19">
        <v>1800</v>
      </c>
      <c r="AL61" s="19">
        <v>2100</v>
      </c>
      <c r="AM61" s="19">
        <v>2100</v>
      </c>
      <c r="AN61" s="19">
        <v>2100</v>
      </c>
      <c r="AO61" s="19">
        <v>2100</v>
      </c>
      <c r="AP61" s="19">
        <v>2100</v>
      </c>
    </row>
    <row r="62" spans="1:42" ht="15.75" x14ac:dyDescent="0.25">
      <c r="A62" s="51" t="s">
        <v>205</v>
      </c>
      <c r="B62"/>
      <c r="C62"/>
      <c r="D62" s="55" t="s">
        <v>154</v>
      </c>
      <c r="E62" s="144"/>
      <c r="F62" s="55" t="s">
        <v>154</v>
      </c>
      <c r="G62" s="65"/>
      <c r="H62" s="23"/>
      <c r="I62" s="23"/>
      <c r="J62" s="23"/>
      <c r="K62" s="23"/>
      <c r="L62" s="23"/>
      <c r="M62" s="23"/>
      <c r="N62" s="23"/>
      <c r="O62" s="23"/>
      <c r="P62" s="23"/>
      <c r="Q62" s="23"/>
      <c r="AA62" s="49">
        <v>51</v>
      </c>
    </row>
    <row r="63" spans="1:42" x14ac:dyDescent="0.25">
      <c r="A63" s="7" t="s">
        <v>147</v>
      </c>
      <c r="B63"/>
      <c r="C63"/>
      <c r="D63" s="56"/>
      <c r="E63" s="144"/>
      <c r="F63" s="56"/>
      <c r="G63" s="66"/>
      <c r="H63" s="23"/>
      <c r="I63" s="23"/>
      <c r="J63" s="23"/>
      <c r="K63" s="23"/>
      <c r="L63" s="23"/>
      <c r="M63" s="23"/>
      <c r="N63" s="23"/>
      <c r="O63" s="23"/>
      <c r="P63" s="23"/>
      <c r="Q63" s="23"/>
      <c r="AA63" s="49">
        <v>52</v>
      </c>
    </row>
    <row r="64" spans="1:42" x14ac:dyDescent="0.25">
      <c r="A64" s="50" t="s">
        <v>36</v>
      </c>
      <c r="B64"/>
      <c r="C64" s="144" t="e">
        <f>'Base Calcs'!C73</f>
        <v>#N/A</v>
      </c>
      <c r="D64" s="56" t="e">
        <f t="shared" ref="D64:D66" si="6">C64/$C$9</f>
        <v>#N/A</v>
      </c>
      <c r="E64" s="144" t="e">
        <f>'Proposed System'!C75*('Proposed System'!C14*HLOOKUP('Current System'!B4,'Base Calcs'!AB6:AQ101,8,FALSE)+HLOOKUP('Current System'!B4,'Base Calcs'!AB6:AQ101,9,FALSE))</f>
        <v>#N/A</v>
      </c>
      <c r="F64" s="56" t="e">
        <f>E64/$E$9</f>
        <v>#N/A</v>
      </c>
      <c r="G64" s="78" t="e">
        <f>E64-C165</f>
        <v>#N/A</v>
      </c>
      <c r="H64" s="23"/>
      <c r="I64" s="23"/>
      <c r="J64" s="23"/>
      <c r="K64" s="23"/>
      <c r="L64" s="23"/>
      <c r="M64" s="23"/>
      <c r="N64" s="23"/>
      <c r="O64" s="23"/>
      <c r="P64" s="23"/>
      <c r="Q64" s="23"/>
      <c r="AA64" s="49">
        <v>53</v>
      </c>
    </row>
    <row r="65" spans="1:42" x14ac:dyDescent="0.25">
      <c r="A65" s="50" t="s">
        <v>38</v>
      </c>
      <c r="B65"/>
      <c r="C65" s="144" t="e">
        <f>'Base Calcs'!C74</f>
        <v>#N/A</v>
      </c>
      <c r="D65" s="56" t="e">
        <f t="shared" si="6"/>
        <v>#N/A</v>
      </c>
      <c r="E65" s="153" t="e">
        <f>'Proposed System'!C76*HLOOKUP('Current System'!$B$4,'Base Calcs'!AB6:AQ101,10,FALSE)</f>
        <v>#N/A</v>
      </c>
      <c r="F65" s="56" t="e">
        <f>E65/$E$9</f>
        <v>#N/A</v>
      </c>
      <c r="G65" s="78" t="e">
        <f>E65-C166</f>
        <v>#N/A</v>
      </c>
      <c r="H65" s="23"/>
      <c r="I65" s="23"/>
      <c r="J65" s="23"/>
      <c r="K65" s="23"/>
      <c r="L65" s="23"/>
      <c r="M65" s="23"/>
      <c r="N65" s="23"/>
      <c r="O65" s="23"/>
      <c r="P65" s="23"/>
      <c r="Q65" s="23"/>
      <c r="AA65" s="49">
        <v>54</v>
      </c>
      <c r="AB65" s="15" t="s">
        <v>427</v>
      </c>
    </row>
    <row r="66" spans="1:42" x14ac:dyDescent="0.25">
      <c r="A66" s="50" t="s">
        <v>37</v>
      </c>
      <c r="B66"/>
      <c r="C66" s="144" t="e">
        <f>'Base Calcs'!C75</f>
        <v>#N/A</v>
      </c>
      <c r="D66" s="56" t="e">
        <f t="shared" si="6"/>
        <v>#N/A</v>
      </c>
      <c r="E66" s="153" t="e">
        <f>'Proposed System'!C77*HLOOKUP('Current System'!$B$4,'Base Calcs'!AB6:AQ101,11,FALSE)</f>
        <v>#N/A</v>
      </c>
      <c r="F66" s="56" t="e">
        <f>E66/$E$9</f>
        <v>#N/A</v>
      </c>
      <c r="G66" s="78" t="e">
        <f>E66-C167</f>
        <v>#N/A</v>
      </c>
      <c r="H66" s="23"/>
      <c r="I66" s="23"/>
      <c r="J66" s="23"/>
      <c r="K66" s="23"/>
      <c r="L66" s="23"/>
      <c r="M66" s="23"/>
      <c r="N66" s="23"/>
      <c r="O66" s="23"/>
      <c r="P66" s="23"/>
      <c r="Q66" s="23"/>
      <c r="AA66" s="49">
        <v>55</v>
      </c>
      <c r="AB66" s="15" t="s">
        <v>266</v>
      </c>
      <c r="AC66" s="15" t="s">
        <v>165</v>
      </c>
    </row>
    <row r="67" spans="1:42" x14ac:dyDescent="0.25">
      <c r="C67" s="144"/>
      <c r="E67" s="147"/>
      <c r="G67" s="147"/>
      <c r="H67" s="23"/>
      <c r="I67" s="23"/>
      <c r="J67" s="23"/>
      <c r="K67" s="23"/>
      <c r="L67" s="23"/>
      <c r="M67" s="23"/>
      <c r="N67" s="23"/>
      <c r="O67" s="23"/>
      <c r="P67" s="23"/>
      <c r="Q67" s="23"/>
      <c r="AA67" s="49">
        <v>56</v>
      </c>
      <c r="AC67" s="15" t="s">
        <v>157</v>
      </c>
      <c r="AD67" s="15">
        <v>1.45</v>
      </c>
      <c r="AE67" s="15">
        <v>1.23</v>
      </c>
      <c r="AF67" s="15">
        <v>1.34</v>
      </c>
      <c r="AG67" s="15">
        <v>1.34</v>
      </c>
      <c r="AH67" s="15">
        <v>1.18</v>
      </c>
      <c r="AI67" s="15">
        <v>1.1200000000000001</v>
      </c>
      <c r="AJ67" s="15">
        <v>1.1200000000000001</v>
      </c>
      <c r="AK67" s="15">
        <v>1.1200000000000001</v>
      </c>
      <c r="AL67" s="15">
        <v>1.78</v>
      </c>
      <c r="AM67" s="15">
        <v>1.29</v>
      </c>
      <c r="AN67" s="15">
        <v>1.29</v>
      </c>
      <c r="AO67" s="15">
        <v>1.25</v>
      </c>
      <c r="AP67" s="15">
        <v>1.25</v>
      </c>
    </row>
    <row r="68" spans="1:42" x14ac:dyDescent="0.25">
      <c r="A68" s="15" t="s">
        <v>222</v>
      </c>
      <c r="C68" s="144"/>
      <c r="E68" s="147"/>
      <c r="G68" s="147"/>
      <c r="H68" s="23"/>
      <c r="I68" s="23"/>
      <c r="J68" s="23"/>
      <c r="K68" s="23"/>
      <c r="L68" s="23"/>
      <c r="M68" s="23"/>
      <c r="N68" s="23"/>
      <c r="O68" s="23"/>
      <c r="P68" s="23"/>
      <c r="Q68" s="23"/>
      <c r="AA68" s="49">
        <v>57</v>
      </c>
      <c r="AC68" s="15" t="s">
        <v>158</v>
      </c>
    </row>
    <row r="69" spans="1:42" x14ac:dyDescent="0.25">
      <c r="A69" s="79" t="s">
        <v>223</v>
      </c>
      <c r="C69" s="144" t="e">
        <f>'Base Calcs'!C78</f>
        <v>#N/A</v>
      </c>
      <c r="D69" s="56" t="e">
        <f>C69/$C$9</f>
        <v>#N/A</v>
      </c>
      <c r="E69" s="147" t="e">
        <f>HLOOKUP(E3,$AB$12:$AP$108,42,FALSE)*E8</f>
        <v>#N/A</v>
      </c>
      <c r="F69" s="56" t="e">
        <f>E69/$E$9</f>
        <v>#N/A</v>
      </c>
      <c r="G69" s="78" t="e">
        <f>E69-C69</f>
        <v>#N/A</v>
      </c>
      <c r="H69" s="23"/>
      <c r="I69" s="23"/>
      <c r="J69" s="23"/>
      <c r="K69" s="23"/>
      <c r="L69" s="23"/>
      <c r="M69" s="23"/>
      <c r="N69" s="23"/>
      <c r="O69" s="23"/>
      <c r="P69" s="23"/>
      <c r="Q69" s="23"/>
      <c r="AA69" s="49">
        <v>58</v>
      </c>
    </row>
    <row r="70" spans="1:42" x14ac:dyDescent="0.25">
      <c r="A70" s="79"/>
      <c r="C70" s="144"/>
      <c r="E70" s="147"/>
      <c r="G70" s="78"/>
      <c r="H70" s="23"/>
      <c r="I70" s="23"/>
      <c r="J70" s="23"/>
      <c r="K70" s="23"/>
      <c r="L70" s="23"/>
      <c r="M70" s="23"/>
      <c r="N70" s="23"/>
      <c r="O70" s="23"/>
      <c r="P70" s="23"/>
      <c r="Q70" s="23"/>
      <c r="AA70" s="49">
        <v>59</v>
      </c>
      <c r="AB70" s="15" t="s">
        <v>269</v>
      </c>
      <c r="AC70" s="15" t="s">
        <v>165</v>
      </c>
    </row>
    <row r="71" spans="1:42" x14ac:dyDescent="0.25">
      <c r="A71" s="15" t="s">
        <v>224</v>
      </c>
      <c r="B71"/>
      <c r="C71" s="144"/>
      <c r="D71" s="57"/>
      <c r="E71" s="147"/>
      <c r="F71" s="55"/>
      <c r="G71" s="147"/>
      <c r="H71" s="23"/>
      <c r="AA71" s="49">
        <v>60</v>
      </c>
      <c r="AC71" s="15" t="s">
        <v>157</v>
      </c>
      <c r="AD71" s="15">
        <v>0.64</v>
      </c>
      <c r="AE71" s="15">
        <v>0.55000000000000004</v>
      </c>
      <c r="AF71" s="15">
        <v>0.51</v>
      </c>
      <c r="AG71" s="15">
        <v>0.51</v>
      </c>
      <c r="AH71" s="15">
        <v>0.56999999999999995</v>
      </c>
      <c r="AI71" s="15">
        <v>0.44</v>
      </c>
      <c r="AJ71" s="15">
        <v>0.44</v>
      </c>
      <c r="AK71" s="15">
        <v>0.44</v>
      </c>
      <c r="AL71" s="15">
        <v>1.03</v>
      </c>
      <c r="AM71" s="15">
        <v>0.54</v>
      </c>
      <c r="AN71" s="15">
        <v>0.54</v>
      </c>
      <c r="AO71" s="15">
        <v>0.62</v>
      </c>
      <c r="AP71" s="15">
        <v>0.62</v>
      </c>
    </row>
    <row r="72" spans="1:42" x14ac:dyDescent="0.25">
      <c r="A72" s="80" t="s">
        <v>148</v>
      </c>
      <c r="B72"/>
      <c r="C72" s="144">
        <f>'Base Calcs'!C81</f>
        <v>0</v>
      </c>
      <c r="D72" s="56" t="e">
        <f>C72/$C$9</f>
        <v>#DIV/0!</v>
      </c>
      <c r="E72" s="154">
        <f>IF(E25=0,0,(E25/'Proposed System'!F58)*'Proposed System'!D58)</f>
        <v>0</v>
      </c>
      <c r="F72" s="56" t="e">
        <f>E72/$E$9</f>
        <v>#DIV/0!</v>
      </c>
      <c r="G72" s="78">
        <f>E72-C72</f>
        <v>0</v>
      </c>
      <c r="H72" s="23"/>
      <c r="AA72" s="49">
        <v>61</v>
      </c>
      <c r="AC72" s="15" t="s">
        <v>158</v>
      </c>
    </row>
    <row r="73" spans="1:42" x14ac:dyDescent="0.25">
      <c r="A73" s="80" t="s">
        <v>149</v>
      </c>
      <c r="B73"/>
      <c r="C73" s="144">
        <f>'Base Calcs'!C82</f>
        <v>0</v>
      </c>
      <c r="D73" s="56" t="e">
        <f>C73/$C$9</f>
        <v>#DIV/0!</v>
      </c>
      <c r="E73" s="154">
        <f>'Proposed System'!B38*'Proposed System'!C38*'Proposed System'!D38+'Proposed System'!B39*'Proposed System'!C39*'Proposed System'!D39</f>
        <v>0</v>
      </c>
      <c r="F73" s="56" t="e">
        <f>E73/$E$9</f>
        <v>#DIV/0!</v>
      </c>
      <c r="G73" s="78">
        <f>E73-C73</f>
        <v>0</v>
      </c>
      <c r="H73" s="23"/>
      <c r="AA73" s="49">
        <v>62</v>
      </c>
    </row>
    <row r="74" spans="1:42" x14ac:dyDescent="0.25">
      <c r="A74" s="80" t="s">
        <v>150</v>
      </c>
      <c r="B74"/>
      <c r="C74" s="144" t="e">
        <f>'Base Calcs'!C83</f>
        <v>#N/A</v>
      </c>
      <c r="D74" s="161" t="e">
        <f>C74/$C$9</f>
        <v>#N/A</v>
      </c>
      <c r="E74" s="154" t="e">
        <f>IF('Proposed System'!D28="Grazed on farm",0,'Proposed System'!C28*(10-'Proposed System'!E28)*4.33*HLOOKUP(E3,AA12:AP106,13,FALSE))+IF('Proposed System'!D29="Grazed on farm",0,'Proposed System'!C29*(12-'Proposed System'!E29)*4.33*HLOOKUP(E3,AA12:AP106,14,FALSE))</f>
        <v>#N/A</v>
      </c>
      <c r="F74" s="161" t="e">
        <f>E74/$E$9</f>
        <v>#N/A</v>
      </c>
      <c r="G74" s="78" t="e">
        <f>E74-C74</f>
        <v>#N/A</v>
      </c>
      <c r="H74" s="23"/>
      <c r="AA74" s="49">
        <v>63</v>
      </c>
      <c r="AB74" s="15" t="s">
        <v>267</v>
      </c>
      <c r="AC74" s="15" t="s">
        <v>165</v>
      </c>
    </row>
    <row r="75" spans="1:42" x14ac:dyDescent="0.25">
      <c r="A75" s="79" t="s">
        <v>594</v>
      </c>
      <c r="C75" s="15">
        <f>'Current System'!H20</f>
        <v>0</v>
      </c>
      <c r="D75" s="161" t="e">
        <f>C75/$C$9</f>
        <v>#DIV/0!</v>
      </c>
      <c r="E75" s="15">
        <f>'Proposed System'!I24</f>
        <v>0</v>
      </c>
      <c r="F75" s="161" t="e">
        <f>E75/$E$9</f>
        <v>#DIV/0!</v>
      </c>
      <c r="G75" s="78">
        <f>E75-C75</f>
        <v>0</v>
      </c>
      <c r="H75" s="23"/>
      <c r="AA75" s="49">
        <v>64</v>
      </c>
      <c r="AB75" s="15" t="s">
        <v>268</v>
      </c>
      <c r="AC75" s="15" t="s">
        <v>157</v>
      </c>
      <c r="AD75" s="15">
        <v>0.39</v>
      </c>
      <c r="AE75" s="15">
        <v>0.35</v>
      </c>
      <c r="AF75" s="15">
        <v>0.46</v>
      </c>
      <c r="AG75" s="15">
        <v>0.46</v>
      </c>
      <c r="AH75" s="15">
        <v>0.36</v>
      </c>
      <c r="AI75" s="15">
        <v>0.71</v>
      </c>
      <c r="AJ75" s="15">
        <v>0.71</v>
      </c>
      <c r="AK75" s="15">
        <v>0.71</v>
      </c>
      <c r="AL75" s="15">
        <v>0.28000000000000003</v>
      </c>
      <c r="AM75" s="15">
        <v>0.23</v>
      </c>
      <c r="AN75" s="15">
        <v>0.23</v>
      </c>
      <c r="AO75" s="15">
        <v>0.25</v>
      </c>
      <c r="AP75" s="15">
        <v>0.25</v>
      </c>
    </row>
    <row r="76" spans="1:42" x14ac:dyDescent="0.25">
      <c r="C76" s="144"/>
      <c r="E76" s="147"/>
      <c r="G76" s="78"/>
      <c r="H76" s="23"/>
      <c r="AA76" s="49">
        <v>65</v>
      </c>
      <c r="AC76" s="15" t="s">
        <v>158</v>
      </c>
    </row>
    <row r="77" spans="1:42" x14ac:dyDescent="0.25">
      <c r="A77" s="15" t="s">
        <v>225</v>
      </c>
      <c r="C77" s="144"/>
      <c r="E77" s="147"/>
      <c r="G77" s="78"/>
      <c r="H77" s="23"/>
      <c r="AA77" s="49">
        <v>66</v>
      </c>
    </row>
    <row r="78" spans="1:42" ht="15.75" customHeight="1" x14ac:dyDescent="0.25">
      <c r="A78" s="79" t="s">
        <v>226</v>
      </c>
      <c r="C78" s="144">
        <f>'Base Calcs'!C87</f>
        <v>0</v>
      </c>
      <c r="E78" s="293" t="e">
        <f>(((G25*DA16*1000)-(G9*DA24*(G25/G27)))*DD16+((G25*DA17*1000)-(G9*DA26*(G25/G27)))*DD17+((G25*DA18*1000)-(G9*DA27*(G25/G27)))*DD18+((G25*DA19*1000)-(G9*DA28*(G25/G27)))*DD19)*-1</f>
        <v>#DIV/0!</v>
      </c>
      <c r="G78" s="78" t="e">
        <f t="shared" ref="G78" si="7">E78-C78</f>
        <v>#DIV/0!</v>
      </c>
      <c r="H78" s="23"/>
      <c r="AA78" s="49">
        <v>67</v>
      </c>
      <c r="AB78" s="15" t="s">
        <v>270</v>
      </c>
      <c r="AC78" s="15" t="s">
        <v>165</v>
      </c>
    </row>
    <row r="79" spans="1:42" x14ac:dyDescent="0.25">
      <c r="A79" s="50" t="s">
        <v>188</v>
      </c>
      <c r="B79"/>
      <c r="C79" s="144">
        <f>'Base Calcs'!C88</f>
        <v>0</v>
      </c>
      <c r="D79" s="57"/>
      <c r="E79" s="131">
        <f>0.037*G25*1000</f>
        <v>0</v>
      </c>
      <c r="F79" s="55"/>
      <c r="G79" s="78">
        <f>E79-C79</f>
        <v>0</v>
      </c>
      <c r="H79" s="23"/>
      <c r="AA79" s="49">
        <v>68</v>
      </c>
      <c r="AC79" s="15" t="s">
        <v>157</v>
      </c>
      <c r="AD79" s="15">
        <v>0.35</v>
      </c>
      <c r="AE79" s="15">
        <v>0.33</v>
      </c>
      <c r="AF79" s="15">
        <v>0.38</v>
      </c>
      <c r="AG79" s="15">
        <v>0.38</v>
      </c>
      <c r="AH79" s="15">
        <v>0.35</v>
      </c>
      <c r="AI79" s="15">
        <v>0.38</v>
      </c>
      <c r="AJ79" s="15">
        <v>0.38</v>
      </c>
      <c r="AK79" s="15">
        <v>0.38</v>
      </c>
      <c r="AL79" s="15">
        <v>0.49</v>
      </c>
      <c r="AM79" s="15">
        <v>0.51</v>
      </c>
      <c r="AN79" s="15">
        <v>0.51</v>
      </c>
      <c r="AO79" s="15">
        <v>0.42</v>
      </c>
      <c r="AP79" s="15">
        <v>0.42</v>
      </c>
    </row>
    <row r="80" spans="1:42" x14ac:dyDescent="0.25">
      <c r="A80" s="79" t="s">
        <v>383</v>
      </c>
      <c r="C80" s="144">
        <f>'Base Calcs'!C89</f>
        <v>0</v>
      </c>
      <c r="E80" s="147" t="e">
        <f>'Base Calcs'!E89</f>
        <v>#N/A</v>
      </c>
      <c r="G80" s="78" t="e">
        <f>E80-C80</f>
        <v>#N/A</v>
      </c>
      <c r="H80" s="23"/>
      <c r="AA80" s="49">
        <v>69</v>
      </c>
      <c r="AC80" s="15" t="s">
        <v>158</v>
      </c>
    </row>
    <row r="81" spans="1:41" x14ac:dyDescent="0.25">
      <c r="A81" s="79" t="s">
        <v>341</v>
      </c>
      <c r="C81" s="144">
        <f>'Base Calcs'!C90</f>
        <v>0</v>
      </c>
      <c r="E81" s="147" t="e">
        <f>'Base Calcs'!E90</f>
        <v>#N/A</v>
      </c>
      <c r="G81" s="78" t="e">
        <f>E81-C81</f>
        <v>#N/A</v>
      </c>
      <c r="H81" s="23"/>
      <c r="AA81" s="49">
        <v>70</v>
      </c>
    </row>
    <row r="82" spans="1:41" x14ac:dyDescent="0.25">
      <c r="A82" s="79" t="s">
        <v>421</v>
      </c>
      <c r="C82" s="144">
        <f>'Base Calcs'!C91</f>
        <v>0</v>
      </c>
      <c r="E82" s="147" t="e">
        <f>-'Current System'!B5*0.07*700*(1-VLOOKUP('Current System'!B6,'Base Calcs'!DJ6:DK9,2,FALSE))</f>
        <v>#N/A</v>
      </c>
      <c r="G82" s="78" t="e">
        <f>E82-C82</f>
        <v>#N/A</v>
      </c>
      <c r="H82" s="23"/>
      <c r="AA82" s="49">
        <v>71</v>
      </c>
    </row>
    <row r="83" spans="1:41" x14ac:dyDescent="0.25">
      <c r="C83" s="144"/>
      <c r="H83" s="23"/>
      <c r="AA83" s="49">
        <v>72</v>
      </c>
    </row>
    <row r="84" spans="1:41" x14ac:dyDescent="0.25">
      <c r="A84" s="15" t="s">
        <v>227</v>
      </c>
      <c r="C84" s="144"/>
      <c r="E84" s="147"/>
      <c r="G84" s="78"/>
      <c r="H84" s="23"/>
      <c r="I84" s="177"/>
      <c r="J84" s="177"/>
      <c r="AA84" s="49">
        <v>73</v>
      </c>
    </row>
    <row r="85" spans="1:41" x14ac:dyDescent="0.25">
      <c r="A85" s="79" t="s">
        <v>185</v>
      </c>
      <c r="C85" s="144">
        <f>'Base Calcs'!C96</f>
        <v>0</v>
      </c>
      <c r="E85" s="181" t="e">
        <f>'Base Calcs'!E96</f>
        <v>#N/A</v>
      </c>
      <c r="G85" s="78" t="e">
        <f>E85-C85</f>
        <v>#N/A</v>
      </c>
      <c r="H85" s="23"/>
      <c r="AA85" s="49">
        <v>74</v>
      </c>
    </row>
    <row r="86" spans="1:41" x14ac:dyDescent="0.25">
      <c r="H86" s="23"/>
      <c r="AA86" s="49">
        <v>75</v>
      </c>
    </row>
    <row r="87" spans="1:41" x14ac:dyDescent="0.25">
      <c r="A87" s="15" t="s">
        <v>592</v>
      </c>
      <c r="E87" s="15">
        <f>'Your Results'!D65</f>
        <v>0</v>
      </c>
      <c r="G87" s="78">
        <f t="shared" ref="G87:G88" si="8">E87-C87</f>
        <v>0</v>
      </c>
      <c r="H87" s="23"/>
      <c r="AA87" s="49">
        <v>76</v>
      </c>
      <c r="AD87" s="162"/>
      <c r="AE87" s="162"/>
      <c r="AF87" s="162"/>
      <c r="AG87" s="162"/>
      <c r="AH87" s="162"/>
      <c r="AI87" s="162"/>
      <c r="AJ87" s="162"/>
      <c r="AK87" s="162"/>
      <c r="AN87" s="162"/>
      <c r="AO87" s="162"/>
    </row>
    <row r="88" spans="1:41" ht="15.75" x14ac:dyDescent="0.25">
      <c r="A88" s="285" t="s">
        <v>593</v>
      </c>
      <c r="B88"/>
      <c r="C88"/>
      <c r="D88" s="57"/>
      <c r="E88" s="15">
        <f>-'Your Results'!D69</f>
        <v>0</v>
      </c>
      <c r="F88" s="55"/>
      <c r="G88" s="78">
        <f t="shared" si="8"/>
        <v>0</v>
      </c>
      <c r="H88" s="23"/>
      <c r="AA88" s="49">
        <v>77</v>
      </c>
    </row>
    <row r="89" spans="1:41" x14ac:dyDescent="0.25">
      <c r="H89" s="23"/>
      <c r="AA89" s="49">
        <v>78</v>
      </c>
    </row>
    <row r="90" spans="1:41" x14ac:dyDescent="0.25">
      <c r="H90" s="23"/>
      <c r="AA90" s="49">
        <v>79</v>
      </c>
    </row>
    <row r="91" spans="1:41" ht="16.5" thickBot="1" x14ac:dyDescent="0.3">
      <c r="A91" s="94" t="s">
        <v>247</v>
      </c>
      <c r="B91" s="95"/>
      <c r="C91" s="95"/>
      <c r="D91" s="96"/>
      <c r="E91" s="152"/>
      <c r="F91" s="97"/>
      <c r="G91" s="156" t="e">
        <f>SUM(G64:G89)</f>
        <v>#N/A</v>
      </c>
      <c r="H91" s="23"/>
      <c r="AA91" s="49">
        <v>80</v>
      </c>
    </row>
    <row r="92" spans="1:41" ht="15.75" thickTop="1" x14ac:dyDescent="0.25">
      <c r="AA92" s="49">
        <v>81</v>
      </c>
    </row>
    <row r="93" spans="1:41" x14ac:dyDescent="0.25">
      <c r="AA93" s="49">
        <v>82</v>
      </c>
    </row>
    <row r="94" spans="1:41" x14ac:dyDescent="0.25">
      <c r="AA94" s="49">
        <v>83</v>
      </c>
    </row>
    <row r="95" spans="1:41" x14ac:dyDescent="0.25">
      <c r="AA95" s="49">
        <v>84</v>
      </c>
    </row>
    <row r="96" spans="1:41" x14ac:dyDescent="0.25">
      <c r="A96"/>
      <c r="B96" s="58"/>
      <c r="C96"/>
      <c r="D96"/>
      <c r="F96" s="55"/>
      <c r="AA96" s="49">
        <v>85</v>
      </c>
    </row>
    <row r="97" spans="1:27" ht="18.75" x14ac:dyDescent="0.3">
      <c r="A97" s="62" t="s">
        <v>244</v>
      </c>
      <c r="AA97" s="49">
        <v>86</v>
      </c>
    </row>
    <row r="98" spans="1:27" x14ac:dyDescent="0.25">
      <c r="A98" s="23"/>
      <c r="B98" s="54" t="s">
        <v>245</v>
      </c>
      <c r="C98" s="54" t="s">
        <v>111</v>
      </c>
      <c r="D98" s="54" t="s">
        <v>112</v>
      </c>
      <c r="E98" s="54" t="s">
        <v>113</v>
      </c>
      <c r="F98" s="54" t="s">
        <v>114</v>
      </c>
      <c r="G98" s="54" t="s">
        <v>115</v>
      </c>
      <c r="H98" s="54" t="s">
        <v>116</v>
      </c>
      <c r="I98" s="54" t="s">
        <v>117</v>
      </c>
      <c r="J98" s="54" t="s">
        <v>118</v>
      </c>
      <c r="K98" s="54" t="s">
        <v>119</v>
      </c>
      <c r="L98" s="54" t="s">
        <v>120</v>
      </c>
      <c r="AA98" s="49"/>
    </row>
    <row r="99" spans="1:27" x14ac:dyDescent="0.25">
      <c r="A99" s="23" t="s">
        <v>142</v>
      </c>
      <c r="B99" s="20">
        <f>E38</f>
        <v>10000</v>
      </c>
      <c r="AA99" s="49"/>
    </row>
    <row r="100" spans="1:27" x14ac:dyDescent="0.25">
      <c r="AA100" s="49"/>
    </row>
    <row r="101" spans="1:27" x14ac:dyDescent="0.25">
      <c r="A101" s="23" t="s">
        <v>121</v>
      </c>
      <c r="AA101" s="49"/>
    </row>
    <row r="102" spans="1:27" x14ac:dyDescent="0.25">
      <c r="A102" s="24" t="s">
        <v>122</v>
      </c>
      <c r="M102" s="23"/>
      <c r="AA102" s="49"/>
    </row>
    <row r="103" spans="1:27" x14ac:dyDescent="0.25">
      <c r="A103" s="100" t="s">
        <v>123</v>
      </c>
      <c r="B103" s="25"/>
      <c r="C103" s="26" t="e">
        <f>VLOOKUP('Proposed System'!C16,'Base Calcs'!CO5:CT11,2,FALSE)</f>
        <v>#N/A</v>
      </c>
      <c r="D103" s="26" t="e">
        <f>VLOOKUP('Proposed System'!C16,'Base Calcs'!CO5:CT11,3,FALSE)</f>
        <v>#N/A</v>
      </c>
      <c r="E103" s="26" t="e">
        <f>VLOOKUP('Proposed System'!C16,'Base Calcs'!CO5:CT11,4,FALSE)</f>
        <v>#N/A</v>
      </c>
      <c r="F103" s="26" t="e">
        <f>VLOOKUP('Proposed System'!C16,'Base Calcs'!CO5:CT11,5,FALSE)</f>
        <v>#N/A</v>
      </c>
      <c r="G103" s="26" t="e">
        <f>VLOOKUP('Proposed System'!C16,'Base Calcs'!CO5:CT11,6,FALSE)</f>
        <v>#N/A</v>
      </c>
      <c r="H103" s="26">
        <v>1</v>
      </c>
      <c r="I103" s="26">
        <v>1</v>
      </c>
      <c r="J103" s="26">
        <v>1</v>
      </c>
      <c r="K103" s="26">
        <v>1</v>
      </c>
      <c r="L103" s="26">
        <v>1</v>
      </c>
      <c r="M103" s="23"/>
      <c r="AA103" s="49"/>
    </row>
    <row r="104" spans="1:27" x14ac:dyDescent="0.25">
      <c r="A104" s="27" t="s">
        <v>246</v>
      </c>
      <c r="C104" s="19" t="e">
        <f t="shared" ref="C104:L104" si="9">$G$9*C103</f>
        <v>#N/A</v>
      </c>
      <c r="D104" s="19" t="e">
        <f t="shared" si="9"/>
        <v>#N/A</v>
      </c>
      <c r="E104" s="19" t="e">
        <f t="shared" si="9"/>
        <v>#N/A</v>
      </c>
      <c r="F104" s="19" t="e">
        <f t="shared" si="9"/>
        <v>#N/A</v>
      </c>
      <c r="G104" s="19" t="e">
        <f t="shared" si="9"/>
        <v>#N/A</v>
      </c>
      <c r="H104" s="19">
        <f t="shared" si="9"/>
        <v>0</v>
      </c>
      <c r="I104" s="19">
        <f t="shared" si="9"/>
        <v>0</v>
      </c>
      <c r="J104" s="19">
        <f t="shared" si="9"/>
        <v>0</v>
      </c>
      <c r="K104" s="19">
        <f t="shared" si="9"/>
        <v>0</v>
      </c>
      <c r="L104" s="19">
        <f t="shared" si="9"/>
        <v>0</v>
      </c>
      <c r="M104" s="23"/>
      <c r="AA104" s="49"/>
    </row>
    <row r="105" spans="1:27" x14ac:dyDescent="0.25">
      <c r="A105" s="27" t="s">
        <v>124</v>
      </c>
      <c r="B105" s="23"/>
      <c r="C105" s="19" t="e">
        <f>($E$49+IF('Current System'!$B$11="Fonterra",$E$50,0))*C104</f>
        <v>#N/A</v>
      </c>
      <c r="D105" s="19" t="e">
        <f>($E$49+IF('Current System'!$B$11="Fonterra",$E$50,0))*D104</f>
        <v>#N/A</v>
      </c>
      <c r="E105" s="19" t="e">
        <f>($E$49+IF('Current System'!$B$11="Fonterra",$E$50,0))*E104</f>
        <v>#N/A</v>
      </c>
      <c r="F105" s="19" t="e">
        <f>($E$49+IF('Current System'!$B$11="Fonterra",$E$50,0))*F104</f>
        <v>#N/A</v>
      </c>
      <c r="G105" s="19" t="e">
        <f>($E$49+IF('Current System'!$B$11="Fonterra",$E$50,0))*G104</f>
        <v>#N/A</v>
      </c>
      <c r="H105" s="19">
        <f>($E$49+IF('Current System'!$B$11="Fonterra",$E$50,0))*H104</f>
        <v>0</v>
      </c>
      <c r="I105" s="19">
        <f>($E$49+IF('Current System'!$B$11="Fonterra",$E$50,0))*I104</f>
        <v>0</v>
      </c>
      <c r="J105" s="19">
        <f>($E$49+IF('Current System'!$B$11="Fonterra",$E$50,0))*J104</f>
        <v>0</v>
      </c>
      <c r="K105" s="19">
        <f>($E$49+IF('Current System'!$B$11="Fonterra",$E$50,0))*K104</f>
        <v>0</v>
      </c>
      <c r="L105" s="19">
        <f>($E$49+IF('Current System'!$B$11="Fonterra",$E$50,0))*L104</f>
        <v>0</v>
      </c>
      <c r="AA105" s="49"/>
    </row>
    <row r="106" spans="1:27" x14ac:dyDescent="0.25">
      <c r="A106" s="27" t="s">
        <v>125</v>
      </c>
      <c r="B106" s="23"/>
      <c r="C106" s="19" t="e">
        <f>(('Proposed System'!C14*HLOOKUP('Current System'!B4,'Base Calcs'!AB6:AQ101,3,FALSE))-('Current System'!B9*HLOOKUP('Current System'!B4,'Base Calcs'!AB6:AQ101,3,FALSE)))*C103</f>
        <v>#N/A</v>
      </c>
      <c r="D106" s="19" t="e">
        <f>($C$106/$C$103)*D103</f>
        <v>#N/A</v>
      </c>
      <c r="E106" s="19" t="e">
        <f>($C$106/$C$103)*E103</f>
        <v>#N/A</v>
      </c>
      <c r="F106" s="19" t="e">
        <f t="shared" ref="F106:L106" si="10">($C$106/$C$103)*F103</f>
        <v>#N/A</v>
      </c>
      <c r="G106" s="19" t="e">
        <f t="shared" si="10"/>
        <v>#N/A</v>
      </c>
      <c r="H106" s="19" t="e">
        <f t="shared" si="10"/>
        <v>#N/A</v>
      </c>
      <c r="I106" s="19" t="e">
        <f t="shared" si="10"/>
        <v>#N/A</v>
      </c>
      <c r="J106" s="19" t="e">
        <f t="shared" si="10"/>
        <v>#N/A</v>
      </c>
      <c r="K106" s="19" t="e">
        <f t="shared" si="10"/>
        <v>#N/A</v>
      </c>
      <c r="L106" s="19" t="e">
        <f t="shared" si="10"/>
        <v>#N/A</v>
      </c>
      <c r="AA106" s="49"/>
    </row>
    <row r="107" spans="1:27" x14ac:dyDescent="0.25">
      <c r="A107" s="27" t="s">
        <v>467</v>
      </c>
      <c r="B107" s="23"/>
      <c r="C107" s="19">
        <f>'Your Results'!D52</f>
        <v>0</v>
      </c>
      <c r="D107" s="19">
        <f>$C107</f>
        <v>0</v>
      </c>
      <c r="E107" s="19">
        <f t="shared" ref="E107:L107" si="11">$C107</f>
        <v>0</v>
      </c>
      <c r="F107" s="19">
        <f t="shared" si="11"/>
        <v>0</v>
      </c>
      <c r="G107" s="19">
        <f t="shared" si="11"/>
        <v>0</v>
      </c>
      <c r="H107" s="19">
        <f t="shared" si="11"/>
        <v>0</v>
      </c>
      <c r="I107" s="19">
        <f t="shared" si="11"/>
        <v>0</v>
      </c>
      <c r="J107" s="19">
        <f t="shared" si="11"/>
        <v>0</v>
      </c>
      <c r="K107" s="19">
        <f t="shared" si="11"/>
        <v>0</v>
      </c>
      <c r="L107" s="19">
        <f t="shared" si="11"/>
        <v>0</v>
      </c>
      <c r="AA107" s="49"/>
    </row>
    <row r="108" spans="1:27" s="23" customFormat="1" x14ac:dyDescent="0.25">
      <c r="A108" s="28" t="s">
        <v>126</v>
      </c>
      <c r="B108" s="29"/>
      <c r="C108" s="30" t="e">
        <f>C105+C106+C107</f>
        <v>#N/A</v>
      </c>
      <c r="D108" s="30" t="e">
        <f t="shared" ref="D108:L108" si="12">D105+D106+D107</f>
        <v>#N/A</v>
      </c>
      <c r="E108" s="30" t="e">
        <f t="shared" si="12"/>
        <v>#N/A</v>
      </c>
      <c r="F108" s="30" t="e">
        <f t="shared" si="12"/>
        <v>#N/A</v>
      </c>
      <c r="G108" s="30" t="e">
        <f t="shared" si="12"/>
        <v>#N/A</v>
      </c>
      <c r="H108" s="30" t="e">
        <f t="shared" si="12"/>
        <v>#N/A</v>
      </c>
      <c r="I108" s="30" t="e">
        <f t="shared" si="12"/>
        <v>#N/A</v>
      </c>
      <c r="J108" s="30" t="e">
        <f t="shared" si="12"/>
        <v>#N/A</v>
      </c>
      <c r="K108" s="30" t="e">
        <f t="shared" si="12"/>
        <v>#N/A</v>
      </c>
      <c r="L108" s="30" t="e">
        <f t="shared" si="12"/>
        <v>#N/A</v>
      </c>
      <c r="M108" s="15"/>
      <c r="N108" s="15"/>
      <c r="O108" s="15"/>
      <c r="P108" s="15"/>
      <c r="Q108" s="15"/>
      <c r="R108" s="15"/>
      <c r="S108" s="15"/>
      <c r="T108" s="15"/>
      <c r="U108" s="15"/>
      <c r="V108" s="15"/>
      <c r="W108" s="15"/>
      <c r="X108" s="15"/>
      <c r="Y108" s="15"/>
      <c r="Z108" s="15"/>
    </row>
    <row r="109" spans="1:27" s="23" customFormat="1" x14ac:dyDescent="0.25">
      <c r="A109" s="15"/>
      <c r="B109" s="15"/>
      <c r="C109" s="15"/>
      <c r="D109" s="15"/>
      <c r="E109" s="15"/>
      <c r="F109" s="15"/>
      <c r="G109" s="15"/>
      <c r="H109" s="15"/>
      <c r="I109" s="15"/>
      <c r="J109" s="15"/>
      <c r="K109" s="15"/>
      <c r="L109" s="15"/>
      <c r="N109" s="15"/>
      <c r="O109" s="15"/>
      <c r="P109" s="15"/>
      <c r="Q109" s="15"/>
      <c r="R109" s="15"/>
      <c r="S109" s="15"/>
      <c r="T109" s="15"/>
      <c r="U109" s="15"/>
      <c r="V109" s="15"/>
      <c r="W109" s="15"/>
      <c r="X109" s="15"/>
      <c r="Y109" s="15"/>
      <c r="Z109" s="15"/>
    </row>
    <row r="110" spans="1:27" s="23" customFormat="1" x14ac:dyDescent="0.25">
      <c r="A110" s="24" t="s">
        <v>127</v>
      </c>
      <c r="B110" s="15"/>
      <c r="C110" s="20" t="e">
        <f>C111-'Base Calcs'!C119</f>
        <v>#N/A</v>
      </c>
      <c r="D110" s="15"/>
      <c r="E110" s="15"/>
      <c r="F110" s="15"/>
      <c r="G110" s="15"/>
      <c r="H110" s="15"/>
      <c r="I110" s="15"/>
      <c r="J110" s="15"/>
      <c r="K110" s="15"/>
      <c r="L110" s="15"/>
      <c r="M110" s="15"/>
      <c r="N110" s="15"/>
      <c r="O110" s="15"/>
      <c r="P110" s="15"/>
      <c r="Q110" s="15"/>
      <c r="R110" s="15"/>
      <c r="S110" s="15"/>
      <c r="T110" s="15"/>
      <c r="U110" s="15"/>
      <c r="V110" s="15"/>
      <c r="W110" s="15"/>
      <c r="X110" s="15"/>
      <c r="Y110" s="15"/>
      <c r="Z110" s="15"/>
    </row>
    <row r="111" spans="1:27" s="23" customFormat="1" x14ac:dyDescent="0.25">
      <c r="A111" s="31" t="s">
        <v>252</v>
      </c>
      <c r="B111" s="15"/>
      <c r="C111" s="19" t="e">
        <f>G91</f>
        <v>#N/A</v>
      </c>
      <c r="D111" s="19" t="e">
        <f>C111</f>
        <v>#N/A</v>
      </c>
      <c r="E111" s="19" t="e">
        <f t="shared" ref="E111:L111" si="13">D111</f>
        <v>#N/A</v>
      </c>
      <c r="F111" s="19" t="e">
        <f t="shared" si="13"/>
        <v>#N/A</v>
      </c>
      <c r="G111" s="19" t="e">
        <f t="shared" si="13"/>
        <v>#N/A</v>
      </c>
      <c r="H111" s="19" t="e">
        <f t="shared" si="13"/>
        <v>#N/A</v>
      </c>
      <c r="I111" s="19" t="e">
        <f t="shared" si="13"/>
        <v>#N/A</v>
      </c>
      <c r="J111" s="19" t="e">
        <f t="shared" si="13"/>
        <v>#N/A</v>
      </c>
      <c r="K111" s="19" t="e">
        <f t="shared" si="13"/>
        <v>#N/A</v>
      </c>
      <c r="L111" s="19" t="e">
        <f t="shared" si="13"/>
        <v>#N/A</v>
      </c>
      <c r="M111" s="15"/>
      <c r="N111" s="15"/>
      <c r="O111" s="15"/>
      <c r="P111" s="15"/>
      <c r="Q111" s="15"/>
      <c r="R111" s="15"/>
      <c r="S111" s="15"/>
      <c r="T111" s="15"/>
      <c r="U111" s="15"/>
      <c r="V111" s="15"/>
      <c r="W111" s="15"/>
      <c r="X111" s="15"/>
      <c r="Y111" s="15"/>
      <c r="Z111" s="15"/>
    </row>
    <row r="112" spans="1:27" x14ac:dyDescent="0.25">
      <c r="A112" s="31" t="s">
        <v>422</v>
      </c>
      <c r="C112" s="19" t="e">
        <f>($E$30+$E$31)*HLOOKUP('Base Calcs'!$E$34,$DF$11:$DK$21,VLOOKUP(C98,$DF$11:$DK$21,2,FALSE),FALSE)</f>
        <v>#N/A</v>
      </c>
      <c r="D112" s="19" t="e">
        <f>($E$30+$E$31)*HLOOKUP('Base Calcs'!$E$34,$DF$11:$DK$21,VLOOKUP(D98,$DF$11:$DK$21,2,FALSE),FALSE)</f>
        <v>#N/A</v>
      </c>
      <c r="E112" s="19" t="e">
        <f>($E$30+$E$31)*HLOOKUP('Base Calcs'!$E$34,$DF$11:$DK$21,VLOOKUP(E98,$DF$11:$DK$21,2,FALSE),FALSE)</f>
        <v>#N/A</v>
      </c>
      <c r="F112" s="19" t="e">
        <f>($E$30+$E$31)*HLOOKUP('Base Calcs'!$E$34,$DF$11:$DK$21,VLOOKUP(F98,$DF$11:$DK$21,2,FALSE),FALSE)</f>
        <v>#N/A</v>
      </c>
      <c r="G112" s="19" t="e">
        <f>($E$30+$E$31)*HLOOKUP('Base Calcs'!$E$34,$DF$11:$DK$21,VLOOKUP(G98,$DF$11:$DK$21,2,FALSE),FALSE)</f>
        <v>#N/A</v>
      </c>
      <c r="H112" s="19" t="e">
        <f>($E$30+$E$31)*HLOOKUP('Base Calcs'!$E$34,$DF$11:$DK$21,VLOOKUP(H98,$DF$11:$DK$21,2,FALSE),FALSE)</f>
        <v>#N/A</v>
      </c>
      <c r="I112" s="19" t="e">
        <f>($E$30+$E$31)*HLOOKUP('Base Calcs'!$E$34,$DF$11:$DK$21,VLOOKUP(I98,$DF$11:$DK$21,2,FALSE),FALSE)</f>
        <v>#N/A</v>
      </c>
      <c r="J112" s="19" t="e">
        <f>($E$30+$E$31)*HLOOKUP('Base Calcs'!$E$34,$DF$11:$DK$21,VLOOKUP(J98,$DF$11:$DK$21,2,FALSE),FALSE)</f>
        <v>#N/A</v>
      </c>
      <c r="K112" s="19" t="e">
        <f>($E$30+$E$31)*HLOOKUP('Base Calcs'!$E$34,$DF$11:$DK$21,VLOOKUP(K98,$DF$11:$DK$21,2,FALSE),FALSE)</f>
        <v>#N/A</v>
      </c>
      <c r="L112" s="19" t="e">
        <f>($E$30+$E$31)*HLOOKUP('Base Calcs'!$E$34,$DF$11:$DK$21,VLOOKUP(L98,$DF$11:$DK$21,2,FALSE),FALSE)</f>
        <v>#N/A</v>
      </c>
      <c r="M112" s="20"/>
    </row>
    <row r="113" spans="1:26" x14ac:dyDescent="0.25">
      <c r="A113" s="31"/>
      <c r="C113" s="131"/>
      <c r="D113" s="131"/>
      <c r="E113" s="131"/>
      <c r="F113" s="131"/>
      <c r="G113" s="131"/>
      <c r="H113" s="131"/>
      <c r="I113" s="131"/>
      <c r="J113" s="131"/>
      <c r="K113" s="131"/>
      <c r="L113" s="131"/>
      <c r="M113" s="20"/>
    </row>
    <row r="114" spans="1:26" x14ac:dyDescent="0.25">
      <c r="A114" s="32" t="s">
        <v>128</v>
      </c>
      <c r="B114" s="29"/>
      <c r="C114" s="33" t="e">
        <f>SUM(C111:C113)</f>
        <v>#N/A</v>
      </c>
      <c r="D114" s="33" t="e">
        <f t="shared" ref="D114:L114" si="14">SUM(D111:D113)</f>
        <v>#N/A</v>
      </c>
      <c r="E114" s="33" t="e">
        <f t="shared" si="14"/>
        <v>#N/A</v>
      </c>
      <c r="F114" s="33" t="e">
        <f t="shared" si="14"/>
        <v>#N/A</v>
      </c>
      <c r="G114" s="33" t="e">
        <f t="shared" si="14"/>
        <v>#N/A</v>
      </c>
      <c r="H114" s="33" t="e">
        <f t="shared" si="14"/>
        <v>#N/A</v>
      </c>
      <c r="I114" s="33" t="e">
        <f t="shared" si="14"/>
        <v>#N/A</v>
      </c>
      <c r="J114" s="33" t="e">
        <f t="shared" si="14"/>
        <v>#N/A</v>
      </c>
      <c r="K114" s="33" t="e">
        <f t="shared" si="14"/>
        <v>#N/A</v>
      </c>
      <c r="L114" s="33" t="e">
        <f t="shared" si="14"/>
        <v>#N/A</v>
      </c>
    </row>
    <row r="115" spans="1:26" x14ac:dyDescent="0.25">
      <c r="A115" s="34" t="s">
        <v>129</v>
      </c>
      <c r="B115" s="34"/>
      <c r="C115" s="99" t="e">
        <f>C108-C114</f>
        <v>#N/A</v>
      </c>
      <c r="D115" s="99" t="e">
        <f t="shared" ref="D115:L115" si="15">D108-D114</f>
        <v>#N/A</v>
      </c>
      <c r="E115" s="99" t="e">
        <f t="shared" si="15"/>
        <v>#N/A</v>
      </c>
      <c r="F115" s="99" t="e">
        <f t="shared" si="15"/>
        <v>#N/A</v>
      </c>
      <c r="G115" s="99" t="e">
        <f t="shared" si="15"/>
        <v>#N/A</v>
      </c>
      <c r="H115" s="99" t="e">
        <f t="shared" si="15"/>
        <v>#N/A</v>
      </c>
      <c r="I115" s="99" t="e">
        <f t="shared" si="15"/>
        <v>#N/A</v>
      </c>
      <c r="J115" s="99" t="e">
        <f t="shared" si="15"/>
        <v>#N/A</v>
      </c>
      <c r="K115" s="99" t="e">
        <f t="shared" si="15"/>
        <v>#N/A</v>
      </c>
      <c r="L115" s="99" t="e">
        <f t="shared" si="15"/>
        <v>#N/A</v>
      </c>
    </row>
    <row r="116" spans="1:26" x14ac:dyDescent="0.25">
      <c r="A116" s="25"/>
      <c r="B116" s="25"/>
      <c r="C116" s="35"/>
      <c r="D116" s="35"/>
      <c r="E116" s="35"/>
      <c r="F116" s="35"/>
      <c r="G116" s="35"/>
      <c r="H116" s="35"/>
    </row>
    <row r="117" spans="1:26" s="23" customFormat="1" x14ac:dyDescent="0.25">
      <c r="A117" s="23" t="s">
        <v>130</v>
      </c>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s="15"/>
      <c r="Z117" s="15"/>
    </row>
    <row r="118" spans="1:26" x14ac:dyDescent="0.25">
      <c r="A118" s="15" t="s">
        <v>131</v>
      </c>
      <c r="B118" s="19"/>
      <c r="C118" s="19" t="e">
        <f t="shared" ref="C118:L118" si="16">C111*0.1</f>
        <v>#N/A</v>
      </c>
      <c r="D118" s="19" t="e">
        <f t="shared" si="16"/>
        <v>#N/A</v>
      </c>
      <c r="E118" s="19" t="e">
        <f t="shared" si="16"/>
        <v>#N/A</v>
      </c>
      <c r="F118" s="19" t="e">
        <f t="shared" si="16"/>
        <v>#N/A</v>
      </c>
      <c r="G118" s="19" t="e">
        <f t="shared" si="16"/>
        <v>#N/A</v>
      </c>
      <c r="H118" s="19" t="e">
        <f t="shared" si="16"/>
        <v>#N/A</v>
      </c>
      <c r="I118" s="19" t="e">
        <f t="shared" si="16"/>
        <v>#N/A</v>
      </c>
      <c r="J118" s="19" t="e">
        <f t="shared" si="16"/>
        <v>#N/A</v>
      </c>
      <c r="K118" s="19" t="e">
        <f t="shared" si="16"/>
        <v>#N/A</v>
      </c>
      <c r="L118" s="19" t="e">
        <f t="shared" si="16"/>
        <v>#N/A</v>
      </c>
    </row>
    <row r="119" spans="1:26" x14ac:dyDescent="0.25">
      <c r="A119" s="25" t="s">
        <v>132</v>
      </c>
      <c r="B119" s="19" t="e">
        <f>C118</f>
        <v>#N/A</v>
      </c>
      <c r="C119" s="36" t="e">
        <f t="shared" ref="C119:K119" si="17">D118-C118</f>
        <v>#N/A</v>
      </c>
      <c r="D119" s="36" t="e">
        <f t="shared" si="17"/>
        <v>#N/A</v>
      </c>
      <c r="E119" s="36" t="e">
        <f t="shared" si="17"/>
        <v>#N/A</v>
      </c>
      <c r="F119" s="36" t="e">
        <f t="shared" si="17"/>
        <v>#N/A</v>
      </c>
      <c r="G119" s="36" t="e">
        <f t="shared" si="17"/>
        <v>#N/A</v>
      </c>
      <c r="H119" s="36" t="e">
        <f t="shared" si="17"/>
        <v>#N/A</v>
      </c>
      <c r="I119" s="36" t="e">
        <f t="shared" si="17"/>
        <v>#N/A</v>
      </c>
      <c r="J119" s="36" t="e">
        <f t="shared" si="17"/>
        <v>#N/A</v>
      </c>
      <c r="K119" s="36" t="e">
        <f t="shared" si="17"/>
        <v>#N/A</v>
      </c>
      <c r="L119" s="36" t="e">
        <f>-L118</f>
        <v>#N/A</v>
      </c>
    </row>
    <row r="120" spans="1:26" x14ac:dyDescent="0.25">
      <c r="A120" s="25"/>
      <c r="B120" s="36"/>
      <c r="C120" s="36"/>
      <c r="D120" s="36"/>
      <c r="E120" s="36"/>
      <c r="F120" s="36"/>
      <c r="G120" s="36"/>
      <c r="H120" s="36"/>
      <c r="I120" s="19"/>
    </row>
    <row r="121" spans="1:26" s="23" customFormat="1" x14ac:dyDescent="0.25">
      <c r="A121" s="23" t="s">
        <v>133</v>
      </c>
      <c r="B121" s="19"/>
      <c r="C121" s="19"/>
      <c r="D121" s="19"/>
      <c r="E121" s="19"/>
      <c r="F121" s="19"/>
      <c r="G121" s="19"/>
      <c r="H121" s="19"/>
      <c r="I121" s="19"/>
      <c r="J121" s="15"/>
      <c r="K121" s="15"/>
      <c r="L121" s="15"/>
      <c r="N121" s="15"/>
      <c r="O121" s="15"/>
      <c r="P121" s="15"/>
      <c r="Q121" s="15"/>
      <c r="R121" s="15"/>
      <c r="S121" s="15"/>
      <c r="T121" s="15"/>
      <c r="U121" s="15"/>
      <c r="V121" s="15"/>
      <c r="W121" s="15"/>
      <c r="X121" s="15"/>
      <c r="Y121" s="15"/>
      <c r="Z121" s="15"/>
    </row>
    <row r="122" spans="1:26" x14ac:dyDescent="0.25">
      <c r="A122" s="15" t="s">
        <v>134</v>
      </c>
      <c r="B122" s="37"/>
      <c r="C122" s="101" t="e">
        <f>'Your Results'!$D$26*'Your Value Calcs'!C103</f>
        <v>#N/A</v>
      </c>
      <c r="D122" s="101" t="e">
        <f>'Your Results'!$D$26*('Your Value Calcs'!D103-C103)</f>
        <v>#N/A</v>
      </c>
      <c r="E122" s="101" t="e">
        <f>'Your Results'!$D$26*('Your Value Calcs'!E103-D103)</f>
        <v>#N/A</v>
      </c>
      <c r="F122" s="101" t="e">
        <f>'Your Results'!$D$26*('Your Value Calcs'!F103-E103)</f>
        <v>#N/A</v>
      </c>
      <c r="G122" s="101" t="e">
        <f>'Your Results'!$D$26*('Your Value Calcs'!G103-F103)</f>
        <v>#N/A</v>
      </c>
      <c r="H122" s="101" t="e">
        <f>'Your Results'!$D$26*('Your Value Calcs'!H103-G103)</f>
        <v>#N/A</v>
      </c>
      <c r="I122" s="101">
        <f>'Your Results'!$D$26*('Your Value Calcs'!I103-H103)</f>
        <v>0</v>
      </c>
      <c r="J122" s="101">
        <f>'Your Results'!$D$26*('Your Value Calcs'!J103-I103)</f>
        <v>0</v>
      </c>
      <c r="K122" s="101">
        <f>'Your Results'!$D$26*('Your Value Calcs'!K103-J103)</f>
        <v>0</v>
      </c>
      <c r="L122" s="101">
        <f>'Your Results'!$D$26*('Your Value Calcs'!L103-K103)</f>
        <v>0</v>
      </c>
      <c r="N122" s="23"/>
      <c r="O122" s="23"/>
      <c r="P122" s="23"/>
      <c r="Q122" s="23"/>
      <c r="R122" s="23"/>
      <c r="S122" s="23"/>
      <c r="T122" s="23"/>
      <c r="U122" s="23"/>
      <c r="V122" s="23"/>
      <c r="W122" s="23"/>
      <c r="X122" s="23"/>
      <c r="Y122" s="23"/>
      <c r="Z122" s="23"/>
    </row>
    <row r="123" spans="1:26" x14ac:dyDescent="0.25">
      <c r="N123" s="23"/>
      <c r="O123" s="23"/>
      <c r="P123" s="23"/>
      <c r="Q123" s="23"/>
      <c r="R123" s="23"/>
      <c r="S123" s="23"/>
      <c r="T123" s="23"/>
      <c r="U123" s="23"/>
      <c r="V123" s="23"/>
      <c r="W123" s="23"/>
      <c r="X123" s="23"/>
      <c r="Y123" s="23"/>
      <c r="Z123" s="23"/>
    </row>
    <row r="124" spans="1:26" x14ac:dyDescent="0.25">
      <c r="A124" s="25" t="s">
        <v>136</v>
      </c>
      <c r="B124" s="23"/>
      <c r="C124" s="23"/>
      <c r="D124" s="23"/>
      <c r="E124" s="23"/>
      <c r="F124" s="23"/>
      <c r="G124" s="23"/>
      <c r="H124" s="23"/>
      <c r="I124" s="23"/>
      <c r="J124" s="23"/>
      <c r="K124" s="23"/>
      <c r="L124" s="23"/>
      <c r="N124" s="23"/>
      <c r="O124" s="23"/>
      <c r="P124" s="23"/>
      <c r="Q124" s="23"/>
      <c r="R124" s="23"/>
      <c r="S124" s="23"/>
      <c r="T124" s="23"/>
      <c r="U124" s="23"/>
      <c r="V124" s="23"/>
      <c r="W124" s="23"/>
      <c r="X124" s="23"/>
      <c r="Y124" s="23"/>
      <c r="Z124" s="23"/>
    </row>
    <row r="125" spans="1:26" x14ac:dyDescent="0.25">
      <c r="A125" s="27" t="s">
        <v>143</v>
      </c>
      <c r="G125" s="19"/>
      <c r="L125" s="19">
        <f>IF('Your Results'!D77&gt;0,'Your Results'!D77-L126,'Base Calcs'!L132)</f>
        <v>0</v>
      </c>
      <c r="N125" s="23"/>
      <c r="O125" s="23"/>
      <c r="P125" s="23"/>
      <c r="Q125" s="23"/>
      <c r="R125" s="23"/>
      <c r="S125" s="23"/>
      <c r="T125" s="23"/>
      <c r="U125" s="23"/>
      <c r="V125" s="23"/>
      <c r="W125" s="23"/>
      <c r="X125" s="23"/>
      <c r="Y125" s="23"/>
      <c r="Z125" s="23"/>
    </row>
    <row r="126" spans="1:26" x14ac:dyDescent="0.25">
      <c r="A126" s="27" t="s">
        <v>208</v>
      </c>
      <c r="G126" s="19"/>
      <c r="L126" s="19">
        <f>E31*CO12</f>
        <v>0</v>
      </c>
    </row>
    <row r="127" spans="1:26" x14ac:dyDescent="0.25">
      <c r="A127" s="27" t="s">
        <v>108</v>
      </c>
      <c r="B127" s="19"/>
      <c r="G127" s="19"/>
      <c r="L127" s="19">
        <f>E34*CO13</f>
        <v>0</v>
      </c>
    </row>
    <row r="128" spans="1:26" x14ac:dyDescent="0.25">
      <c r="A128" s="27" t="s">
        <v>107</v>
      </c>
      <c r="B128" s="19"/>
      <c r="C128" s="22"/>
      <c r="G128" s="19"/>
      <c r="L128" s="19">
        <f>E35</f>
        <v>0</v>
      </c>
    </row>
    <row r="129" spans="1:26" x14ac:dyDescent="0.25">
      <c r="A129" s="27" t="s">
        <v>137</v>
      </c>
      <c r="L129" s="19" t="e">
        <f>SUM(C122:L122)</f>
        <v>#N/A</v>
      </c>
    </row>
    <row r="130" spans="1:26" x14ac:dyDescent="0.25">
      <c r="A130" s="41" t="s">
        <v>588</v>
      </c>
      <c r="B130" s="42"/>
      <c r="G130" s="19"/>
      <c r="L130" s="20">
        <f>E36</f>
        <v>0</v>
      </c>
      <c r="N130" s="23"/>
      <c r="P130" s="23"/>
      <c r="Q130" s="23"/>
      <c r="R130" s="23"/>
      <c r="S130" s="23"/>
      <c r="T130" s="23"/>
      <c r="U130" s="23"/>
      <c r="V130" s="23"/>
      <c r="W130" s="23"/>
      <c r="X130" s="23"/>
      <c r="Y130" s="23"/>
      <c r="Z130" s="23"/>
    </row>
    <row r="131" spans="1:26" x14ac:dyDescent="0.25">
      <c r="A131" s="29" t="s">
        <v>135</v>
      </c>
      <c r="B131" s="38" t="e">
        <f>-B99-B119</f>
        <v>#N/A</v>
      </c>
      <c r="C131" s="38" t="e">
        <f t="shared" ref="C131:K131" si="18">C115-C119-C122</f>
        <v>#N/A</v>
      </c>
      <c r="D131" s="38" t="e">
        <f t="shared" si="18"/>
        <v>#N/A</v>
      </c>
      <c r="E131" s="38" t="e">
        <f t="shared" si="18"/>
        <v>#N/A</v>
      </c>
      <c r="F131" s="38" t="e">
        <f t="shared" si="18"/>
        <v>#N/A</v>
      </c>
      <c r="G131" s="38" t="e">
        <f t="shared" si="18"/>
        <v>#N/A</v>
      </c>
      <c r="H131" s="38" t="e">
        <f t="shared" si="18"/>
        <v>#N/A</v>
      </c>
      <c r="I131" s="38" t="e">
        <f t="shared" si="18"/>
        <v>#N/A</v>
      </c>
      <c r="J131" s="38" t="e">
        <f t="shared" si="18"/>
        <v>#N/A</v>
      </c>
      <c r="K131" s="38" t="e">
        <f t="shared" si="18"/>
        <v>#N/A</v>
      </c>
      <c r="L131" s="38" t="e">
        <f>L115-L119-L122+SUM(L125:L130)</f>
        <v>#N/A</v>
      </c>
    </row>
    <row r="132" spans="1:26" x14ac:dyDescent="0.25">
      <c r="A132" s="27"/>
      <c r="B132" s="42"/>
      <c r="G132" s="19"/>
      <c r="L132" s="40"/>
    </row>
    <row r="133" spans="1:26" x14ac:dyDescent="0.25">
      <c r="A133" s="15" t="s">
        <v>138</v>
      </c>
      <c r="B133" s="44">
        <f>IF('Your Results'!D76&gt;0,'Your Results'!D76,'Base Calcs'!B140)</f>
        <v>0.08</v>
      </c>
    </row>
    <row r="134" spans="1:26" x14ac:dyDescent="0.25">
      <c r="A134" s="15" t="s">
        <v>139</v>
      </c>
      <c r="B134" s="39" t="e">
        <f>NPV(B133,C131:L131)</f>
        <v>#N/A</v>
      </c>
      <c r="C134" s="40"/>
      <c r="N134" s="23"/>
      <c r="O134" s="23"/>
      <c r="P134" s="23"/>
      <c r="Q134" s="23"/>
      <c r="R134" s="23"/>
      <c r="S134" s="23"/>
      <c r="T134" s="23"/>
      <c r="U134" s="23"/>
      <c r="V134" s="23"/>
      <c r="W134" s="23"/>
      <c r="X134" s="23"/>
      <c r="Y134" s="23"/>
      <c r="Z134" s="23"/>
    </row>
    <row r="135" spans="1:26" x14ac:dyDescent="0.25">
      <c r="A135" s="15" t="s">
        <v>140</v>
      </c>
      <c r="B135" s="39" t="e">
        <f>B131+B134</f>
        <v>#N/A</v>
      </c>
      <c r="O135" s="214"/>
    </row>
    <row r="136" spans="1:26" x14ac:dyDescent="0.25">
      <c r="A136" s="15" t="s">
        <v>141</v>
      </c>
      <c r="B136" s="44" t="e">
        <f>IRR(B131:L131)</f>
        <v>#VALUE!</v>
      </c>
    </row>
    <row r="137" spans="1:26" x14ac:dyDescent="0.25">
      <c r="B137" s="45"/>
      <c r="O137" s="15" t="s">
        <v>335</v>
      </c>
    </row>
    <row r="138" spans="1:26" x14ac:dyDescent="0.25">
      <c r="B138" s="45"/>
      <c r="O138" s="15" t="s">
        <v>142</v>
      </c>
      <c r="P138" s="54" t="s">
        <v>245</v>
      </c>
      <c r="Q138" s="54" t="s">
        <v>111</v>
      </c>
      <c r="R138" s="54" t="s">
        <v>112</v>
      </c>
      <c r="S138" s="54" t="s">
        <v>113</v>
      </c>
      <c r="T138" s="54" t="s">
        <v>114</v>
      </c>
      <c r="U138" s="54" t="s">
        <v>115</v>
      </c>
      <c r="V138" s="54" t="s">
        <v>116</v>
      </c>
      <c r="W138" s="54" t="s">
        <v>117</v>
      </c>
      <c r="X138" s="54" t="s">
        <v>118</v>
      </c>
      <c r="Y138" s="54" t="s">
        <v>119</v>
      </c>
      <c r="Z138" s="54" t="s">
        <v>120</v>
      </c>
    </row>
    <row r="139" spans="1:26" x14ac:dyDescent="0.25">
      <c r="A139" s="23" t="s">
        <v>331</v>
      </c>
      <c r="B139"/>
      <c r="C139" s="23"/>
      <c r="D139" s="23"/>
      <c r="E139" s="23"/>
      <c r="F139" s="23"/>
      <c r="G139" s="23"/>
      <c r="H139" s="23"/>
      <c r="O139" s="134">
        <v>-0.5</v>
      </c>
      <c r="P139" s="129" t="e">
        <f>-B141+SUM($C$122:$L$122)-$B$119</f>
        <v>#N/A</v>
      </c>
      <c r="Q139" s="129" t="e">
        <f t="shared" ref="Q139:Z145" si="19">C$131</f>
        <v>#N/A</v>
      </c>
      <c r="R139" s="129" t="e">
        <f t="shared" si="19"/>
        <v>#N/A</v>
      </c>
      <c r="S139" s="129" t="e">
        <f t="shared" si="19"/>
        <v>#N/A</v>
      </c>
      <c r="T139" s="129" t="e">
        <f t="shared" si="19"/>
        <v>#N/A</v>
      </c>
      <c r="U139" s="129" t="e">
        <f t="shared" si="19"/>
        <v>#N/A</v>
      </c>
      <c r="V139" s="129" t="e">
        <f t="shared" si="19"/>
        <v>#N/A</v>
      </c>
      <c r="W139" s="129" t="e">
        <f t="shared" si="19"/>
        <v>#N/A</v>
      </c>
      <c r="X139" s="129" t="e">
        <f t="shared" si="19"/>
        <v>#N/A</v>
      </c>
      <c r="Y139" s="129" t="e">
        <f t="shared" si="19"/>
        <v>#N/A</v>
      </c>
      <c r="Z139" s="129" t="e">
        <f t="shared" si="19"/>
        <v>#N/A</v>
      </c>
    </row>
    <row r="140" spans="1:26" x14ac:dyDescent="0.25">
      <c r="A140" s="23"/>
      <c r="B140"/>
      <c r="C140" s="23"/>
      <c r="D140" s="23"/>
      <c r="E140" s="23"/>
      <c r="F140" s="23"/>
      <c r="G140" s="23"/>
      <c r="H140" s="23"/>
      <c r="O140" s="134">
        <v>-0.25</v>
      </c>
      <c r="P140" s="129" t="e">
        <f>-C141+SUM($C$122:$L$122)-$B$119</f>
        <v>#N/A</v>
      </c>
      <c r="Q140" s="129" t="e">
        <f t="shared" si="19"/>
        <v>#N/A</v>
      </c>
      <c r="R140" s="129" t="e">
        <f t="shared" si="19"/>
        <v>#N/A</v>
      </c>
      <c r="S140" s="129" t="e">
        <f t="shared" si="19"/>
        <v>#N/A</v>
      </c>
      <c r="T140" s="129" t="e">
        <f t="shared" si="19"/>
        <v>#N/A</v>
      </c>
      <c r="U140" s="129" t="e">
        <f t="shared" si="19"/>
        <v>#N/A</v>
      </c>
      <c r="V140" s="129" t="e">
        <f t="shared" si="19"/>
        <v>#N/A</v>
      </c>
      <c r="W140" s="129" t="e">
        <f t="shared" si="19"/>
        <v>#N/A</v>
      </c>
      <c r="X140" s="129" t="e">
        <f t="shared" si="19"/>
        <v>#N/A</v>
      </c>
      <c r="Y140" s="129" t="e">
        <f t="shared" si="19"/>
        <v>#N/A</v>
      </c>
      <c r="Z140" s="129" t="e">
        <f t="shared" si="19"/>
        <v>#N/A</v>
      </c>
    </row>
    <row r="141" spans="1:26" x14ac:dyDescent="0.25">
      <c r="A141" s="15" t="s">
        <v>332</v>
      </c>
      <c r="B141" s="133" t="e">
        <f t="shared" ref="B141:D141" si="20">$E$141*(1+B142)</f>
        <v>#N/A</v>
      </c>
      <c r="C141" s="133" t="e">
        <f t="shared" si="20"/>
        <v>#N/A</v>
      </c>
      <c r="D141" s="133" t="e">
        <f t="shared" si="20"/>
        <v>#N/A</v>
      </c>
      <c r="E141" s="133" t="e">
        <f>(E40)*(1+E142)</f>
        <v>#N/A</v>
      </c>
      <c r="F141" s="133" t="e">
        <f>$E$141*(1+F142)</f>
        <v>#N/A</v>
      </c>
      <c r="G141" s="133" t="e">
        <f t="shared" ref="G141:H141" si="21">$E$141*(1+G142)</f>
        <v>#N/A</v>
      </c>
      <c r="H141" s="133" t="e">
        <f t="shared" si="21"/>
        <v>#N/A</v>
      </c>
      <c r="O141" s="134">
        <v>-0.1</v>
      </c>
      <c r="P141" s="129" t="e">
        <f>-D141+SUM($C$122:$L$122)-$B$119</f>
        <v>#N/A</v>
      </c>
      <c r="Q141" s="129" t="e">
        <f t="shared" si="19"/>
        <v>#N/A</v>
      </c>
      <c r="R141" s="129" t="e">
        <f t="shared" si="19"/>
        <v>#N/A</v>
      </c>
      <c r="S141" s="129" t="e">
        <f t="shared" si="19"/>
        <v>#N/A</v>
      </c>
      <c r="T141" s="129" t="e">
        <f t="shared" si="19"/>
        <v>#N/A</v>
      </c>
      <c r="U141" s="129" t="e">
        <f t="shared" si="19"/>
        <v>#N/A</v>
      </c>
      <c r="V141" s="129" t="e">
        <f t="shared" si="19"/>
        <v>#N/A</v>
      </c>
      <c r="W141" s="129" t="e">
        <f t="shared" si="19"/>
        <v>#N/A</v>
      </c>
      <c r="X141" s="129" t="e">
        <f t="shared" si="19"/>
        <v>#N/A</v>
      </c>
      <c r="Y141" s="129" t="e">
        <f t="shared" si="19"/>
        <v>#N/A</v>
      </c>
      <c r="Z141" s="129" t="e">
        <f t="shared" si="19"/>
        <v>#N/A</v>
      </c>
    </row>
    <row r="142" spans="1:26" x14ac:dyDescent="0.25">
      <c r="A142" s="25" t="s">
        <v>333</v>
      </c>
      <c r="B142" s="134">
        <v>-0.25</v>
      </c>
      <c r="C142" s="134">
        <v>-0.1</v>
      </c>
      <c r="D142" s="134">
        <v>-0.05</v>
      </c>
      <c r="E142" s="215">
        <v>0</v>
      </c>
      <c r="F142" s="134">
        <v>0.05</v>
      </c>
      <c r="G142" s="134">
        <v>0.1</v>
      </c>
      <c r="H142" s="134">
        <v>0.25</v>
      </c>
      <c r="O142" s="215">
        <v>0</v>
      </c>
      <c r="P142" s="129" t="e">
        <f>-E$141+SUM($C$122:$L$122)-$B$119</f>
        <v>#N/A</v>
      </c>
      <c r="Q142" s="129" t="e">
        <f t="shared" si="19"/>
        <v>#N/A</v>
      </c>
      <c r="R142" s="129" t="e">
        <f t="shared" si="19"/>
        <v>#N/A</v>
      </c>
      <c r="S142" s="129" t="e">
        <f t="shared" si="19"/>
        <v>#N/A</v>
      </c>
      <c r="T142" s="129" t="e">
        <f t="shared" si="19"/>
        <v>#N/A</v>
      </c>
      <c r="U142" s="129" t="e">
        <f t="shared" si="19"/>
        <v>#N/A</v>
      </c>
      <c r="V142" s="129" t="e">
        <f t="shared" si="19"/>
        <v>#N/A</v>
      </c>
      <c r="W142" s="129" t="e">
        <f t="shared" si="19"/>
        <v>#N/A</v>
      </c>
      <c r="X142" s="129" t="e">
        <f t="shared" si="19"/>
        <v>#N/A</v>
      </c>
      <c r="Y142" s="129" t="e">
        <f t="shared" si="19"/>
        <v>#N/A</v>
      </c>
      <c r="Z142" s="129" t="e">
        <f t="shared" si="19"/>
        <v>#N/A</v>
      </c>
    </row>
    <row r="143" spans="1:26" x14ac:dyDescent="0.25">
      <c r="A143" s="15" t="s">
        <v>334</v>
      </c>
      <c r="B143" s="216" t="e">
        <f t="shared" ref="B143:D143" si="22">-B141+SUM($C$122:$L$122)-$B$119+$B$134</f>
        <v>#N/A</v>
      </c>
      <c r="C143" s="216" t="e">
        <f t="shared" si="22"/>
        <v>#N/A</v>
      </c>
      <c r="D143" s="216" t="e">
        <f t="shared" si="22"/>
        <v>#N/A</v>
      </c>
      <c r="E143" s="216" t="e">
        <f>-E141+SUM($C$122:$L$122)-$B$119+$B$134</f>
        <v>#N/A</v>
      </c>
      <c r="F143" s="216" t="e">
        <f t="shared" ref="F143:H143" si="23">-F141+SUM($C$122:$L$122)-$B$119+$B$134</f>
        <v>#N/A</v>
      </c>
      <c r="G143" s="216" t="e">
        <f t="shared" si="23"/>
        <v>#N/A</v>
      </c>
      <c r="H143" s="216" t="e">
        <f t="shared" si="23"/>
        <v>#N/A</v>
      </c>
      <c r="O143" s="134">
        <v>0.1</v>
      </c>
      <c r="P143" s="129" t="e">
        <f>-F$141+SUM($C$122:$L$122)-$B$119</f>
        <v>#N/A</v>
      </c>
      <c r="Q143" s="129" t="e">
        <f t="shared" si="19"/>
        <v>#N/A</v>
      </c>
      <c r="R143" s="129" t="e">
        <f t="shared" si="19"/>
        <v>#N/A</v>
      </c>
      <c r="S143" s="129" t="e">
        <f t="shared" si="19"/>
        <v>#N/A</v>
      </c>
      <c r="T143" s="129" t="e">
        <f t="shared" si="19"/>
        <v>#N/A</v>
      </c>
      <c r="U143" s="129" t="e">
        <f t="shared" si="19"/>
        <v>#N/A</v>
      </c>
      <c r="V143" s="129" t="e">
        <f t="shared" si="19"/>
        <v>#N/A</v>
      </c>
      <c r="W143" s="129" t="e">
        <f t="shared" si="19"/>
        <v>#N/A</v>
      </c>
      <c r="X143" s="129" t="e">
        <f t="shared" si="19"/>
        <v>#N/A</v>
      </c>
      <c r="Y143" s="129" t="e">
        <f t="shared" si="19"/>
        <v>#N/A</v>
      </c>
      <c r="Z143" s="129" t="e">
        <f t="shared" si="19"/>
        <v>#N/A</v>
      </c>
    </row>
    <row r="144" spans="1:26" x14ac:dyDescent="0.25">
      <c r="A144" s="15" t="s">
        <v>141</v>
      </c>
      <c r="B144" s="139" t="e">
        <f>IRR($P$139:$Z$139)</f>
        <v>#VALUE!</v>
      </c>
      <c r="C144" s="44" t="e">
        <f>IRR(P140:Z140)</f>
        <v>#VALUE!</v>
      </c>
      <c r="D144" s="44" t="e">
        <f>IRR(P141:Z141)</f>
        <v>#VALUE!</v>
      </c>
      <c r="E144" s="217" t="e">
        <f>B136</f>
        <v>#VALUE!</v>
      </c>
      <c r="F144" s="44" t="e">
        <f>IRR(P143:Z143)</f>
        <v>#VALUE!</v>
      </c>
      <c r="G144" s="44" t="e">
        <f>IRR(P144:Z144)</f>
        <v>#VALUE!</v>
      </c>
      <c r="H144" s="44" t="e">
        <f>IRR(P145:Z145)</f>
        <v>#VALUE!</v>
      </c>
      <c r="O144" s="134">
        <v>0.25</v>
      </c>
      <c r="P144" s="129" t="e">
        <f>-G141+SUM($C$122:$L$122)-$B$119</f>
        <v>#N/A</v>
      </c>
      <c r="Q144" s="129" t="e">
        <f t="shared" si="19"/>
        <v>#N/A</v>
      </c>
      <c r="R144" s="129" t="e">
        <f t="shared" si="19"/>
        <v>#N/A</v>
      </c>
      <c r="S144" s="129" t="e">
        <f t="shared" si="19"/>
        <v>#N/A</v>
      </c>
      <c r="T144" s="129" t="e">
        <f t="shared" si="19"/>
        <v>#N/A</v>
      </c>
      <c r="U144" s="129" t="e">
        <f t="shared" si="19"/>
        <v>#N/A</v>
      </c>
      <c r="V144" s="129" t="e">
        <f t="shared" si="19"/>
        <v>#N/A</v>
      </c>
      <c r="W144" s="129" t="e">
        <f t="shared" si="19"/>
        <v>#N/A</v>
      </c>
      <c r="X144" s="129" t="e">
        <f t="shared" si="19"/>
        <v>#N/A</v>
      </c>
      <c r="Y144" s="129" t="e">
        <f t="shared" si="19"/>
        <v>#N/A</v>
      </c>
      <c r="Z144" s="129" t="e">
        <f t="shared" si="19"/>
        <v>#N/A</v>
      </c>
    </row>
    <row r="145" spans="1:26" x14ac:dyDescent="0.25">
      <c r="B145" s="45"/>
      <c r="O145" s="134">
        <v>0.5</v>
      </c>
      <c r="P145" s="129" t="e">
        <f>-H141+SUM($C$122:$L$122)-$B$119</f>
        <v>#N/A</v>
      </c>
      <c r="Q145" s="129" t="e">
        <f t="shared" si="19"/>
        <v>#N/A</v>
      </c>
      <c r="R145" s="129" t="e">
        <f t="shared" si="19"/>
        <v>#N/A</v>
      </c>
      <c r="S145" s="129" t="e">
        <f t="shared" si="19"/>
        <v>#N/A</v>
      </c>
      <c r="T145" s="129" t="e">
        <f t="shared" si="19"/>
        <v>#N/A</v>
      </c>
      <c r="U145" s="129" t="e">
        <f t="shared" si="19"/>
        <v>#N/A</v>
      </c>
      <c r="V145" s="129" t="e">
        <f t="shared" si="19"/>
        <v>#N/A</v>
      </c>
      <c r="W145" s="129" t="e">
        <f t="shared" si="19"/>
        <v>#N/A</v>
      </c>
      <c r="X145" s="129" t="e">
        <f t="shared" si="19"/>
        <v>#N/A</v>
      </c>
      <c r="Y145" s="129" t="e">
        <f t="shared" si="19"/>
        <v>#N/A</v>
      </c>
      <c r="Z145" s="129" t="e">
        <f t="shared" si="19"/>
        <v>#N/A</v>
      </c>
    </row>
    <row r="146" spans="1:26" x14ac:dyDescent="0.25">
      <c r="B146" s="45"/>
    </row>
    <row r="147" spans="1:26" x14ac:dyDescent="0.25">
      <c r="B147" s="45"/>
    </row>
    <row r="148" spans="1:26" x14ac:dyDescent="0.25">
      <c r="A148"/>
      <c r="B148"/>
      <c r="C148"/>
      <c r="D148"/>
      <c r="E148"/>
      <c r="F148"/>
      <c r="G148"/>
      <c r="H148"/>
      <c r="I148"/>
    </row>
    <row r="149" spans="1:26" x14ac:dyDescent="0.25">
      <c r="A149"/>
      <c r="B149"/>
      <c r="C149"/>
      <c r="D149"/>
      <c r="E149"/>
      <c r="F149"/>
      <c r="G149"/>
      <c r="H149"/>
      <c r="I149"/>
    </row>
    <row r="150" spans="1:26" ht="18.75" x14ac:dyDescent="0.3">
      <c r="A150" s="5" t="s">
        <v>249</v>
      </c>
      <c r="B150"/>
      <c r="C150"/>
      <c r="D150"/>
      <c r="E150"/>
      <c r="F150"/>
      <c r="G150"/>
      <c r="H150"/>
      <c r="I150"/>
    </row>
    <row r="151" spans="1:26" x14ac:dyDescent="0.25">
      <c r="A151"/>
      <c r="B151"/>
      <c r="C151" s="212" t="s">
        <v>308</v>
      </c>
      <c r="D151" s="212"/>
      <c r="E151" s="212" t="s">
        <v>443</v>
      </c>
      <c r="F151"/>
      <c r="G151"/>
      <c r="H151"/>
      <c r="I151"/>
    </row>
    <row r="152" spans="1:26" ht="15.75" x14ac:dyDescent="0.25">
      <c r="A152" s="51" t="s">
        <v>121</v>
      </c>
      <c r="B152"/>
      <c r="C152"/>
      <c r="D152" s="55" t="s">
        <v>154</v>
      </c>
      <c r="E152"/>
      <c r="F152" s="55" t="s">
        <v>154</v>
      </c>
      <c r="G152" s="55"/>
      <c r="H152" s="55" t="s">
        <v>190</v>
      </c>
      <c r="I152"/>
    </row>
    <row r="153" spans="1:26" x14ac:dyDescent="0.25">
      <c r="A153" s="15" t="s">
        <v>164</v>
      </c>
      <c r="B153"/>
      <c r="C153" s="52">
        <f>'Current System'!B10*(E49+IF(E50&gt;0,E50,0))</f>
        <v>0</v>
      </c>
      <c r="D153" s="56" t="e">
        <f>C153/$C$9</f>
        <v>#DIV/0!</v>
      </c>
      <c r="E153" s="52">
        <f>'Proposed System'!C15*(E49+IF(E50&gt;0,E50,0))</f>
        <v>0</v>
      </c>
      <c r="F153" s="56" t="e">
        <f>E153/$E$9</f>
        <v>#DIV/0!</v>
      </c>
      <c r="G153" s="56"/>
      <c r="H153" s="183">
        <f>E153-C153</f>
        <v>0</v>
      </c>
      <c r="I153"/>
    </row>
    <row r="154" spans="1:26" x14ac:dyDescent="0.25">
      <c r="A154" t="s">
        <v>145</v>
      </c>
      <c r="B154"/>
      <c r="C154" s="52" t="e">
        <f>'Current System'!B9*HLOOKUP('Current System'!B4,'Base Calcs'!AB6:AQ101,3,FALSE)</f>
        <v>#N/A</v>
      </c>
      <c r="D154" s="56" t="e">
        <f>C154/$C$9</f>
        <v>#N/A</v>
      </c>
      <c r="E154" s="52" t="e">
        <f>'Proposed System'!C14*HLOOKUP('Current System'!B4,'Base Calcs'!AB6:AQ101,3,FALSE)</f>
        <v>#N/A</v>
      </c>
      <c r="F154" s="56" t="e">
        <f>E154/$E$9</f>
        <v>#N/A</v>
      </c>
      <c r="G154" s="56"/>
      <c r="H154" s="183" t="e">
        <f t="shared" ref="H154:H202" si="24">E154-C154</f>
        <v>#N/A</v>
      </c>
      <c r="I154"/>
    </row>
    <row r="155" spans="1:26" x14ac:dyDescent="0.25">
      <c r="A155" t="s">
        <v>465</v>
      </c>
      <c r="B155"/>
      <c r="D155" s="56"/>
      <c r="E155" s="52">
        <f>'Your Results'!D52</f>
        <v>0</v>
      </c>
      <c r="F155" s="56" t="e">
        <f>E155/$E$9</f>
        <v>#DIV/0!</v>
      </c>
      <c r="G155" s="56"/>
      <c r="H155" s="183">
        <f t="shared" si="24"/>
        <v>0</v>
      </c>
      <c r="I155"/>
    </row>
    <row r="156" spans="1:26" x14ac:dyDescent="0.25">
      <c r="A156"/>
      <c r="B156"/>
      <c r="C156"/>
      <c r="D156" s="55"/>
      <c r="E156"/>
      <c r="F156" s="55"/>
      <c r="G156" s="55"/>
      <c r="H156" s="183"/>
      <c r="I156"/>
    </row>
    <row r="157" spans="1:26" ht="16.5" thickBot="1" x14ac:dyDescent="0.3">
      <c r="A157" s="94" t="s">
        <v>250</v>
      </c>
      <c r="B157" s="95"/>
      <c r="C157" s="116" t="e">
        <f>SUM(C153:C156)</f>
        <v>#N/A</v>
      </c>
      <c r="D157" s="96"/>
      <c r="E157" s="117" t="e">
        <f>SUM(E153:E156)</f>
        <v>#N/A</v>
      </c>
      <c r="F157" s="97"/>
      <c r="G157" s="97"/>
      <c r="H157" s="184" t="e">
        <f t="shared" si="24"/>
        <v>#N/A</v>
      </c>
      <c r="I157"/>
    </row>
    <row r="158" spans="1:26" ht="15.75" thickTop="1" x14ac:dyDescent="0.25">
      <c r="A158"/>
      <c r="B158"/>
      <c r="C158"/>
      <c r="D158" s="55"/>
      <c r="E158"/>
      <c r="F158" s="55"/>
      <c r="G158" s="55"/>
      <c r="H158" s="183"/>
    </row>
    <row r="159" spans="1:26" ht="15.75" x14ac:dyDescent="0.25">
      <c r="A159" s="51" t="s">
        <v>127</v>
      </c>
      <c r="B159"/>
      <c r="C159"/>
      <c r="D159" s="55" t="s">
        <v>154</v>
      </c>
      <c r="E159"/>
      <c r="F159" s="55" t="s">
        <v>154</v>
      </c>
      <c r="G159" s="55"/>
      <c r="H159" s="183"/>
    </row>
    <row r="160" spans="1:26" x14ac:dyDescent="0.25">
      <c r="A160" s="50" t="s">
        <v>271</v>
      </c>
      <c r="B160"/>
      <c r="C160"/>
      <c r="D160" s="182">
        <f>'Current System'!C76</f>
        <v>0</v>
      </c>
      <c r="E160"/>
      <c r="F160" s="55"/>
      <c r="G160" s="55"/>
      <c r="H160" s="183"/>
    </row>
    <row r="161" spans="1:10" x14ac:dyDescent="0.25">
      <c r="A161" s="50" t="s">
        <v>272</v>
      </c>
      <c r="B161"/>
      <c r="C161"/>
      <c r="D161" s="55" t="e">
        <f>HLOOKUP(C3,AA12:AP112,23,FALSE)</f>
        <v>#N/A</v>
      </c>
      <c r="E161"/>
      <c r="F161" s="55"/>
      <c r="G161" s="55"/>
      <c r="H161" s="183"/>
    </row>
    <row r="162" spans="1:10" ht="15.75" x14ac:dyDescent="0.25">
      <c r="A162" s="51"/>
      <c r="B162"/>
      <c r="C162"/>
      <c r="D162" s="55"/>
      <c r="E162"/>
      <c r="F162" s="55"/>
      <c r="G162" s="55"/>
      <c r="H162" s="183"/>
    </row>
    <row r="163" spans="1:10" ht="15.75" x14ac:dyDescent="0.25">
      <c r="A163" s="51" t="s">
        <v>273</v>
      </c>
      <c r="B163"/>
      <c r="C163"/>
      <c r="D163" s="55"/>
      <c r="E163"/>
      <c r="F163" s="55"/>
      <c r="G163" s="55"/>
      <c r="H163" s="183"/>
    </row>
    <row r="164" spans="1:10" x14ac:dyDescent="0.25">
      <c r="A164" s="7" t="s">
        <v>147</v>
      </c>
      <c r="B164"/>
      <c r="C164"/>
      <c r="D164" s="56"/>
      <c r="E164"/>
      <c r="F164" s="56"/>
      <c r="G164" s="56"/>
      <c r="H164" s="183"/>
    </row>
    <row r="165" spans="1:10" x14ac:dyDescent="0.25">
      <c r="A165" s="50" t="s">
        <v>36</v>
      </c>
      <c r="B165"/>
      <c r="C165" s="153" t="e">
        <f>'Current System'!C67*'Current System'!B9*HLOOKUP('Current System'!B4,'Base Calcs'!AB6:AQ101,8,FALSE)+HLOOKUP('Current System'!B4,'Base Calcs'!AB6:AQ101,9,FALSE)</f>
        <v>#N/A</v>
      </c>
      <c r="D165" s="56" t="e">
        <f>C165/$C$9</f>
        <v>#N/A</v>
      </c>
      <c r="E165" s="12"/>
      <c r="F165" s="56"/>
      <c r="G165" s="56"/>
      <c r="H165" s="183"/>
    </row>
    <row r="166" spans="1:10" x14ac:dyDescent="0.25">
      <c r="A166" s="50" t="s">
        <v>38</v>
      </c>
      <c r="B166"/>
      <c r="C166" s="153" t="e">
        <f>'Current System'!C68*HLOOKUP('Current System'!$B$4,'Base Calcs'!AB6:AQ101,10,FALSE)</f>
        <v>#N/A</v>
      </c>
      <c r="D166" s="56" t="e">
        <f>C166/$C$9</f>
        <v>#N/A</v>
      </c>
      <c r="E166" s="12"/>
      <c r="F166" s="56"/>
      <c r="G166" s="56"/>
      <c r="H166" s="183"/>
    </row>
    <row r="167" spans="1:10" x14ac:dyDescent="0.25">
      <c r="A167" s="50" t="s">
        <v>37</v>
      </c>
      <c r="B167"/>
      <c r="C167" s="153" t="e">
        <f>'Current System'!C69*HLOOKUP('Current System'!$B$4,'Base Calcs'!AB6:AQ101,11,FALSE)</f>
        <v>#N/A</v>
      </c>
      <c r="D167" s="56" t="e">
        <f>C167/$C$9</f>
        <v>#N/A</v>
      </c>
      <c r="E167" s="12"/>
      <c r="F167" s="56"/>
      <c r="G167" s="56"/>
      <c r="H167" s="183"/>
    </row>
    <row r="168" spans="1:10" x14ac:dyDescent="0.25">
      <c r="A168" s="106" t="s">
        <v>265</v>
      </c>
      <c r="B168" s="107"/>
      <c r="C168" s="108" t="e">
        <f>SUM(C165:C167)</f>
        <v>#N/A</v>
      </c>
      <c r="D168" s="112" t="e">
        <f>SUM(D165:D167)</f>
        <v>#N/A</v>
      </c>
      <c r="E168" s="108" t="e">
        <f>C168+'Your Results'!D56</f>
        <v>#N/A</v>
      </c>
      <c r="F168" s="112" t="e">
        <f>E168/$E$9</f>
        <v>#N/A</v>
      </c>
      <c r="G168" s="112"/>
      <c r="H168" s="108" t="e">
        <f t="shared" si="24"/>
        <v>#N/A</v>
      </c>
    </row>
    <row r="169" spans="1:10" x14ac:dyDescent="0.25">
      <c r="H169" s="20"/>
    </row>
    <row r="170" spans="1:10" x14ac:dyDescent="0.25">
      <c r="A170" s="15" t="s">
        <v>222</v>
      </c>
      <c r="H170" s="20"/>
    </row>
    <row r="171" spans="1:10" x14ac:dyDescent="0.25">
      <c r="A171" s="79" t="s">
        <v>223</v>
      </c>
      <c r="C171" s="12" t="e">
        <f>C69</f>
        <v>#N/A</v>
      </c>
      <c r="D171" s="56" t="e">
        <f>C171/$C$9</f>
        <v>#N/A</v>
      </c>
      <c r="F171" s="56"/>
      <c r="G171" s="56"/>
      <c r="H171" s="183"/>
    </row>
    <row r="172" spans="1:10" x14ac:dyDescent="0.25">
      <c r="A172" s="106" t="s">
        <v>265</v>
      </c>
      <c r="B172" s="107"/>
      <c r="C172" s="108" t="e">
        <f>SUM(C169:C171)</f>
        <v>#N/A</v>
      </c>
      <c r="D172" s="112" t="e">
        <f>SUM(D169:D171)</f>
        <v>#N/A</v>
      </c>
      <c r="E172" s="108" t="e">
        <f>C172+'Your Results'!D57</f>
        <v>#N/A</v>
      </c>
      <c r="F172" s="112" t="e">
        <f>E172/$E$9</f>
        <v>#N/A</v>
      </c>
      <c r="G172" s="112"/>
      <c r="H172" s="108" t="e">
        <f t="shared" si="24"/>
        <v>#N/A</v>
      </c>
    </row>
    <row r="173" spans="1:10" x14ac:dyDescent="0.25">
      <c r="H173" s="20"/>
    </row>
    <row r="174" spans="1:10" x14ac:dyDescent="0.25">
      <c r="A174" s="15" t="s">
        <v>224</v>
      </c>
      <c r="B174"/>
      <c r="C174"/>
      <c r="D174" s="289"/>
      <c r="E174" s="177"/>
      <c r="F174" s="290"/>
      <c r="G174" s="55"/>
      <c r="H174" s="183"/>
    </row>
    <row r="175" spans="1:10" x14ac:dyDescent="0.25">
      <c r="A175" s="80" t="s">
        <v>148</v>
      </c>
      <c r="B175"/>
      <c r="C175" s="12">
        <f>C72</f>
        <v>0</v>
      </c>
      <c r="D175" s="291" t="e">
        <f>C175/$C$9</f>
        <v>#DIV/0!</v>
      </c>
      <c r="E175" s="292">
        <f>E72</f>
        <v>0</v>
      </c>
      <c r="F175" s="178" t="e">
        <f t="shared" ref="F175:F178" si="25">E175/$E$9</f>
        <v>#DIV/0!</v>
      </c>
      <c r="G175" s="56"/>
      <c r="H175" s="183">
        <f t="shared" si="24"/>
        <v>0</v>
      </c>
      <c r="J175" s="20"/>
    </row>
    <row r="176" spans="1:10" x14ac:dyDescent="0.25">
      <c r="A176" s="80" t="s">
        <v>149</v>
      </c>
      <c r="B176"/>
      <c r="C176" s="12">
        <f>C73</f>
        <v>0</v>
      </c>
      <c r="D176" s="291" t="e">
        <f>C176/$C$9</f>
        <v>#DIV/0!</v>
      </c>
      <c r="E176" s="292">
        <f>E73</f>
        <v>0</v>
      </c>
      <c r="F176" s="178" t="e">
        <f t="shared" si="25"/>
        <v>#DIV/0!</v>
      </c>
      <c r="G176" s="56"/>
      <c r="H176" s="183">
        <f t="shared" si="24"/>
        <v>0</v>
      </c>
      <c r="J176" s="20"/>
    </row>
    <row r="177" spans="1:10" x14ac:dyDescent="0.25">
      <c r="A177" s="80" t="s">
        <v>150</v>
      </c>
      <c r="B177"/>
      <c r="C177" s="12" t="e">
        <f>C74</f>
        <v>#N/A</v>
      </c>
      <c r="D177" s="56" t="e">
        <f>C177/$C$9</f>
        <v>#N/A</v>
      </c>
      <c r="E177" s="12" t="e">
        <f>E74</f>
        <v>#N/A</v>
      </c>
      <c r="F177" s="178" t="e">
        <f t="shared" si="25"/>
        <v>#N/A</v>
      </c>
      <c r="G177" s="56"/>
      <c r="H177" s="183" t="e">
        <f t="shared" si="24"/>
        <v>#N/A</v>
      </c>
      <c r="J177" s="20"/>
    </row>
    <row r="178" spans="1:10" x14ac:dyDescent="0.25">
      <c r="A178" s="80" t="s">
        <v>594</v>
      </c>
      <c r="B178"/>
      <c r="C178" s="12">
        <f>'Current System'!H20</f>
        <v>0</v>
      </c>
      <c r="D178" s="56" t="e">
        <f>C178/$C$9</f>
        <v>#DIV/0!</v>
      </c>
      <c r="E178" s="12">
        <f>'Proposed System'!I24</f>
        <v>0</v>
      </c>
      <c r="F178" s="178" t="e">
        <f t="shared" si="25"/>
        <v>#DIV/0!</v>
      </c>
      <c r="G178" s="56"/>
      <c r="H178" s="203">
        <f t="shared" si="24"/>
        <v>0</v>
      </c>
      <c r="J178" s="20"/>
    </row>
    <row r="179" spans="1:10" x14ac:dyDescent="0.25">
      <c r="A179" s="106" t="s">
        <v>265</v>
      </c>
      <c r="B179" s="107"/>
      <c r="C179" s="108" t="e">
        <f>SUM(C175:C178)</f>
        <v>#N/A</v>
      </c>
      <c r="D179" s="112" t="e">
        <f>SUM(D175:D177)</f>
        <v>#DIV/0!</v>
      </c>
      <c r="E179" s="108" t="e">
        <f>SUM(E175:E178)</f>
        <v>#N/A</v>
      </c>
      <c r="F179" s="112" t="e">
        <f>E179/$E$9</f>
        <v>#N/A</v>
      </c>
      <c r="G179" s="112"/>
      <c r="H179" s="108" t="e">
        <f>SUM(H175:H178)</f>
        <v>#N/A</v>
      </c>
    </row>
    <row r="180" spans="1:10" x14ac:dyDescent="0.25">
      <c r="A180" s="106"/>
      <c r="B180" s="109"/>
      <c r="C180" s="110"/>
      <c r="D180" s="111"/>
      <c r="E180" s="110"/>
      <c r="F180" s="111"/>
      <c r="G180" s="111"/>
      <c r="H180" s="185"/>
    </row>
    <row r="181" spans="1:10" x14ac:dyDescent="0.25">
      <c r="A181" s="15" t="s">
        <v>274</v>
      </c>
      <c r="H181" s="20"/>
    </row>
    <row r="182" spans="1:10" x14ac:dyDescent="0.25">
      <c r="A182" s="79" t="s">
        <v>275</v>
      </c>
      <c r="D182" s="56" t="e">
        <f>C182/$C$9</f>
        <v>#DIV/0!</v>
      </c>
      <c r="E182" s="147" t="e">
        <f>C112</f>
        <v>#N/A</v>
      </c>
      <c r="F182" s="178" t="e">
        <f t="shared" ref="F182:F189" si="26">E182/$E$9</f>
        <v>#N/A</v>
      </c>
      <c r="G182" s="178"/>
      <c r="H182" s="203" t="e">
        <f t="shared" si="24"/>
        <v>#N/A</v>
      </c>
      <c r="I182" s="79"/>
    </row>
    <row r="183" spans="1:10" x14ac:dyDescent="0.25">
      <c r="A183" s="79" t="s">
        <v>226</v>
      </c>
      <c r="C183" s="19" t="e">
        <f>HLOOKUP(C3,AA12:AQ106,60,FALSE)*C9</f>
        <v>#N/A</v>
      </c>
      <c r="D183" s="56" t="e">
        <f>C183/$C$9</f>
        <v>#N/A</v>
      </c>
      <c r="E183" s="147" t="e">
        <f>-'Your Results'!D67+C183</f>
        <v>#N/A</v>
      </c>
      <c r="F183" s="178" t="e">
        <f t="shared" si="26"/>
        <v>#N/A</v>
      </c>
      <c r="G183" s="178"/>
      <c r="H183" s="203" t="e">
        <f t="shared" si="24"/>
        <v>#N/A</v>
      </c>
      <c r="I183" s="79"/>
    </row>
    <row r="184" spans="1:10" x14ac:dyDescent="0.25">
      <c r="A184" s="50" t="s">
        <v>290</v>
      </c>
      <c r="C184"/>
      <c r="D184" s="56" t="e">
        <f>C184/$C$9</f>
        <v>#DIV/0!</v>
      </c>
      <c r="E184" s="147">
        <f>'Your Results'!D60</f>
        <v>0</v>
      </c>
      <c r="F184" s="178" t="e">
        <f t="shared" si="26"/>
        <v>#DIV/0!</v>
      </c>
      <c r="G184" s="178"/>
      <c r="H184" s="203">
        <f t="shared" si="24"/>
        <v>0</v>
      </c>
      <c r="I184" s="50"/>
    </row>
    <row r="185" spans="1:10" x14ac:dyDescent="0.25">
      <c r="A185" s="79" t="s">
        <v>384</v>
      </c>
      <c r="C185"/>
      <c r="D185" s="56"/>
      <c r="E185" s="147">
        <f>'Your Results'!D61</f>
        <v>0</v>
      </c>
      <c r="F185" s="178" t="e">
        <f t="shared" si="26"/>
        <v>#DIV/0!</v>
      </c>
      <c r="G185" s="178"/>
      <c r="H185" s="203">
        <f t="shared" si="24"/>
        <v>0</v>
      </c>
      <c r="I185" s="79"/>
    </row>
    <row r="186" spans="1:10" x14ac:dyDescent="0.25">
      <c r="A186" s="50" t="s">
        <v>381</v>
      </c>
      <c r="C186"/>
      <c r="D186" s="56"/>
      <c r="E186" s="147">
        <f>'Your Results'!D62</f>
        <v>0</v>
      </c>
      <c r="F186" s="178" t="e">
        <f t="shared" si="26"/>
        <v>#DIV/0!</v>
      </c>
      <c r="G186" s="178"/>
      <c r="H186" s="203">
        <f t="shared" si="24"/>
        <v>0</v>
      </c>
      <c r="I186" s="50"/>
    </row>
    <row r="187" spans="1:10" x14ac:dyDescent="0.25">
      <c r="A187" s="79" t="s">
        <v>418</v>
      </c>
      <c r="E187" s="147">
        <f>-'Your Results'!D68</f>
        <v>0</v>
      </c>
      <c r="F187" s="178" t="e">
        <f t="shared" si="26"/>
        <v>#DIV/0!</v>
      </c>
      <c r="G187" s="178"/>
      <c r="H187" s="203">
        <f t="shared" si="24"/>
        <v>0</v>
      </c>
      <c r="I187" s="79"/>
    </row>
    <row r="188" spans="1:10" x14ac:dyDescent="0.25">
      <c r="A188" s="79" t="s">
        <v>291</v>
      </c>
      <c r="C188"/>
      <c r="D188" s="56" t="e">
        <f>C188/$C$9</f>
        <v>#DIV/0!</v>
      </c>
      <c r="E188" s="147">
        <f>'Your Results'!D64</f>
        <v>0</v>
      </c>
      <c r="F188" s="178" t="e">
        <f t="shared" si="26"/>
        <v>#DIV/0!</v>
      </c>
      <c r="G188" s="178"/>
      <c r="H188" s="203">
        <f t="shared" si="24"/>
        <v>0</v>
      </c>
      <c r="I188" s="79"/>
    </row>
    <row r="189" spans="1:10" x14ac:dyDescent="0.25">
      <c r="A189" s="79" t="s">
        <v>466</v>
      </c>
      <c r="C189"/>
      <c r="D189" s="56"/>
      <c r="E189" s="147">
        <f>'Your Results'!D65-'Your Results'!D69</f>
        <v>0</v>
      </c>
      <c r="F189" s="178" t="e">
        <f t="shared" si="26"/>
        <v>#DIV/0!</v>
      </c>
      <c r="G189" s="178"/>
      <c r="H189" s="203">
        <f t="shared" si="24"/>
        <v>0</v>
      </c>
      <c r="I189" s="79"/>
    </row>
    <row r="190" spans="1:10" x14ac:dyDescent="0.25">
      <c r="A190" s="106" t="s">
        <v>265</v>
      </c>
      <c r="B190" s="107"/>
      <c r="C190" s="108" t="e">
        <f>SUM(C182:C188)</f>
        <v>#N/A</v>
      </c>
      <c r="D190" s="112" t="e">
        <f>SUM(D182:D188)</f>
        <v>#DIV/0!</v>
      </c>
      <c r="E190" s="108" t="e">
        <f>SUM(E182:E189)</f>
        <v>#N/A</v>
      </c>
      <c r="F190" s="179" t="e">
        <f>SUM(F182:F188)</f>
        <v>#N/A</v>
      </c>
      <c r="G190" s="179"/>
      <c r="H190" s="186" t="e">
        <f t="shared" si="24"/>
        <v>#N/A</v>
      </c>
    </row>
    <row r="191" spans="1:10" x14ac:dyDescent="0.25">
      <c r="H191" s="20"/>
    </row>
    <row r="192" spans="1:10" x14ac:dyDescent="0.25">
      <c r="A192" s="15" t="s">
        <v>289</v>
      </c>
      <c r="C192" s="20" t="e">
        <f>D192*C9</f>
        <v>#N/A</v>
      </c>
      <c r="D192" s="180" t="e">
        <f>IF(D160&gt;0,D160-D168-D172-D179-D190,D161-D168-D172-D179-D190)</f>
        <v>#N/A</v>
      </c>
      <c r="E192" s="20" t="e">
        <f>C192</f>
        <v>#N/A</v>
      </c>
      <c r="F192" s="180" t="e">
        <f>E192/$E$9</f>
        <v>#N/A</v>
      </c>
      <c r="G192" s="180"/>
      <c r="H192" s="187" t="e">
        <f t="shared" si="24"/>
        <v>#N/A</v>
      </c>
    </row>
    <row r="193" spans="1:22" x14ac:dyDescent="0.25">
      <c r="C193" s="20"/>
      <c r="D193" s="115"/>
      <c r="E193" s="20"/>
      <c r="F193" s="115"/>
      <c r="G193" s="115"/>
      <c r="H193" s="19"/>
    </row>
    <row r="194" spans="1:22" x14ac:dyDescent="0.25">
      <c r="A194" s="15" t="s">
        <v>109</v>
      </c>
      <c r="C194" s="20" t="e">
        <f>C9*HLOOKUP(C3,AA12:AP106,68,FALSE)</f>
        <v>#N/A</v>
      </c>
      <c r="D194" s="56" t="e">
        <f>C194/$C$9</f>
        <v>#N/A</v>
      </c>
      <c r="E194" s="20" t="e">
        <f>C194+((E30+E31)*CP12)+(E34*CP13)</f>
        <v>#N/A</v>
      </c>
      <c r="F194" s="56" t="e">
        <f>E194/$E$9</f>
        <v>#N/A</v>
      </c>
      <c r="G194" s="56"/>
      <c r="H194" s="183" t="e">
        <f t="shared" si="24"/>
        <v>#N/A</v>
      </c>
    </row>
    <row r="195" spans="1:22" x14ac:dyDescent="0.25">
      <c r="C195" s="20"/>
      <c r="D195" s="115"/>
      <c r="E195" s="20"/>
      <c r="F195" s="115"/>
      <c r="G195" s="115"/>
      <c r="H195" s="19"/>
    </row>
    <row r="196" spans="1:22" ht="16.5" thickBot="1" x14ac:dyDescent="0.3">
      <c r="A196" s="94" t="s">
        <v>251</v>
      </c>
      <c r="B196" s="95"/>
      <c r="C196" s="118" t="e">
        <f>C168+C172+C179+C190+C192+C194</f>
        <v>#N/A</v>
      </c>
      <c r="D196" s="121" t="e">
        <f>C196/$C$9</f>
        <v>#N/A</v>
      </c>
      <c r="E196" s="119" t="e">
        <f>E168+E172+E179+E190+E192+E194</f>
        <v>#N/A</v>
      </c>
      <c r="F196" s="120" t="e">
        <f>E196/$E$9</f>
        <v>#N/A</v>
      </c>
      <c r="G196" s="120"/>
      <c r="H196" s="188" t="e">
        <f t="shared" si="24"/>
        <v>#N/A</v>
      </c>
      <c r="I196" s="20"/>
    </row>
    <row r="197" spans="1:22" ht="16.5" thickTop="1" x14ac:dyDescent="0.25">
      <c r="A197" s="124"/>
      <c r="B197" s="109"/>
      <c r="C197" s="125"/>
      <c r="D197" s="126"/>
      <c r="E197" s="127"/>
      <c r="F197" s="128"/>
      <c r="G197" s="128"/>
      <c r="H197" s="189">
        <f t="shared" si="24"/>
        <v>0</v>
      </c>
    </row>
    <row r="198" spans="1:22" ht="16.5" thickBot="1" x14ac:dyDescent="0.3">
      <c r="A198" s="94" t="s">
        <v>316</v>
      </c>
      <c r="B198" s="95"/>
      <c r="C198" s="118" t="e">
        <f>C157-C196</f>
        <v>#N/A</v>
      </c>
      <c r="D198" s="121" t="e">
        <f>C198/$C$9</f>
        <v>#N/A</v>
      </c>
      <c r="E198" s="119" t="e">
        <f>E157-E196</f>
        <v>#N/A</v>
      </c>
      <c r="F198" s="120" t="e">
        <f>E198/$E$9</f>
        <v>#N/A</v>
      </c>
      <c r="G198" s="120"/>
      <c r="H198" s="188" t="e">
        <f t="shared" si="24"/>
        <v>#N/A</v>
      </c>
    </row>
    <row r="199" spans="1:22" ht="16.5" thickTop="1" x14ac:dyDescent="0.25">
      <c r="A199" s="124"/>
      <c r="B199" s="109"/>
      <c r="C199" s="125"/>
      <c r="D199" s="126"/>
      <c r="E199" s="127"/>
      <c r="F199" s="128"/>
      <c r="G199" s="128"/>
      <c r="H199" s="189">
        <f t="shared" si="24"/>
        <v>0</v>
      </c>
    </row>
    <row r="200" spans="1:22" x14ac:dyDescent="0.25">
      <c r="A200" s="31" t="s">
        <v>292</v>
      </c>
      <c r="C200" s="19" t="e">
        <f>E44*E45</f>
        <v>#N/A</v>
      </c>
      <c r="D200" s="56" t="e">
        <f>C200/$C$9</f>
        <v>#N/A</v>
      </c>
      <c r="E200" s="20" t="e">
        <f>C200+(-B131+C122-'Proposed System'!C83)*E45</f>
        <v>#N/A</v>
      </c>
      <c r="F200" s="56" t="e">
        <f>E200/$E$9</f>
        <v>#N/A</v>
      </c>
      <c r="G200" s="56"/>
      <c r="H200" s="183" t="e">
        <f t="shared" si="24"/>
        <v>#N/A</v>
      </c>
    </row>
    <row r="201" spans="1:22" x14ac:dyDescent="0.25">
      <c r="A201"/>
      <c r="B201"/>
      <c r="C201"/>
      <c r="D201"/>
      <c r="E201"/>
      <c r="F201"/>
      <c r="G201"/>
      <c r="H201" s="52">
        <f t="shared" si="24"/>
        <v>0</v>
      </c>
    </row>
    <row r="202" spans="1:22" ht="16.5" thickBot="1" x14ac:dyDescent="0.3">
      <c r="A202" s="94" t="s">
        <v>340</v>
      </c>
      <c r="B202" s="95"/>
      <c r="C202" s="146" t="e">
        <f>C198-C200</f>
        <v>#N/A</v>
      </c>
      <c r="D202" s="146"/>
      <c r="E202" s="146" t="e">
        <f>E198-E200</f>
        <v>#N/A</v>
      </c>
      <c r="F202" s="146"/>
      <c r="G202" s="146"/>
      <c r="H202" s="190" t="e">
        <f t="shared" si="24"/>
        <v>#N/A</v>
      </c>
    </row>
    <row r="203" spans="1:22" ht="15.75" thickTop="1" x14ac:dyDescent="0.25">
      <c r="A203"/>
      <c r="B203"/>
      <c r="C203"/>
      <c r="D203"/>
      <c r="E203"/>
      <c r="F203"/>
      <c r="G203"/>
    </row>
    <row r="204" spans="1:22" x14ac:dyDescent="0.25">
      <c r="A204"/>
      <c r="B204"/>
      <c r="C204"/>
      <c r="D204"/>
      <c r="E204"/>
      <c r="F204"/>
      <c r="G204"/>
    </row>
    <row r="205" spans="1:22" x14ac:dyDescent="0.25">
      <c r="A205"/>
      <c r="B205"/>
      <c r="C205" s="122"/>
      <c r="D205" s="122"/>
      <c r="E205" s="122"/>
      <c r="F205"/>
      <c r="G205"/>
      <c r="H205" s="15" t="s">
        <v>361</v>
      </c>
      <c r="R205" s="23" t="s">
        <v>369</v>
      </c>
    </row>
    <row r="206" spans="1:22" x14ac:dyDescent="0.25">
      <c r="A206" s="23" t="s">
        <v>293</v>
      </c>
      <c r="B206" s="25" t="s">
        <v>309</v>
      </c>
      <c r="C206" s="25" t="s">
        <v>294</v>
      </c>
      <c r="D206" s="25" t="s">
        <v>295</v>
      </c>
      <c r="E206" s="25" t="s">
        <v>296</v>
      </c>
      <c r="H206" s="25" t="s">
        <v>368</v>
      </c>
      <c r="I206" s="25" t="s">
        <v>362</v>
      </c>
      <c r="K206" s="25" t="s">
        <v>373</v>
      </c>
      <c r="L206" s="25" t="s">
        <v>374</v>
      </c>
      <c r="M206" s="25" t="s">
        <v>484</v>
      </c>
      <c r="N206" s="15" t="s">
        <v>365</v>
      </c>
      <c r="O206" s="15" t="s">
        <v>366</v>
      </c>
      <c r="P206" s="15" t="s">
        <v>367</v>
      </c>
      <c r="R206" s="15" t="s">
        <v>368</v>
      </c>
      <c r="T206" s="25" t="s">
        <v>165</v>
      </c>
      <c r="U206" s="25" t="s">
        <v>374</v>
      </c>
      <c r="V206" s="25" t="s">
        <v>158</v>
      </c>
    </row>
    <row r="207" spans="1:22" x14ac:dyDescent="0.25">
      <c r="A207" s="15" t="s">
        <v>370</v>
      </c>
      <c r="B207" s="131" t="e">
        <f>-B131+SUM(C122:L122)</f>
        <v>#N/A</v>
      </c>
      <c r="C207" s="123" t="s">
        <v>306</v>
      </c>
      <c r="D207" s="21">
        <v>0.8</v>
      </c>
      <c r="E207" s="21">
        <v>1.2</v>
      </c>
      <c r="H207" s="149" t="e">
        <f>_xlfn.RANK.EQ(P207,$P$207:$P$211)</f>
        <v>#N/A</v>
      </c>
      <c r="I207" s="15" t="s">
        <v>370</v>
      </c>
      <c r="K207" s="131" t="e">
        <f>E202+((E194-C194)*(1-D207))+((E200-C200)*(1-D207))</f>
        <v>#N/A</v>
      </c>
      <c r="L207" s="147" t="e">
        <f>$E$202</f>
        <v>#N/A</v>
      </c>
      <c r="M207" s="131" t="e">
        <f>E202+(E194-C194)*(1-E207)+(E200-C200)*(1-E207)</f>
        <v>#N/A</v>
      </c>
      <c r="N207" s="147" t="e">
        <f>M207-K207</f>
        <v>#N/A</v>
      </c>
      <c r="O207" s="148" t="e">
        <f>N207^2</f>
        <v>#N/A</v>
      </c>
      <c r="P207" s="91" t="e">
        <f>O207/$O$212</f>
        <v>#N/A</v>
      </c>
      <c r="R207" s="15">
        <v>1</v>
      </c>
      <c r="S207" s="15" t="e">
        <f>VLOOKUP(R207,$H$207:$M$211,2,FALSE)</f>
        <v>#N/A</v>
      </c>
      <c r="T207" s="147" t="e">
        <f>VLOOKUP($R207,$H$207:$M$211,4,FALSE)</f>
        <v>#N/A</v>
      </c>
      <c r="U207" s="147" t="e">
        <f>VLOOKUP($R207,$H$207:$M$211,5,FALSE)</f>
        <v>#N/A</v>
      </c>
      <c r="V207" s="147" t="e">
        <f>VLOOKUP($R207,$H$207:$M$211,6,FALSE)</f>
        <v>#N/A</v>
      </c>
    </row>
    <row r="208" spans="1:22" x14ac:dyDescent="0.25">
      <c r="A208" s="15" t="s">
        <v>285</v>
      </c>
      <c r="B208" s="131">
        <f>E9</f>
        <v>0</v>
      </c>
      <c r="D208" s="42">
        <v>0.9</v>
      </c>
      <c r="E208" s="42">
        <v>1.05</v>
      </c>
      <c r="F208" s="15" t="s">
        <v>307</v>
      </c>
      <c r="H208" s="149" t="e">
        <f>_xlfn.RANK.EQ(P208,$P$207:$P$211)</f>
        <v>#N/A</v>
      </c>
      <c r="I208" s="15" t="s">
        <v>285</v>
      </c>
      <c r="K208" s="131" t="e">
        <f>(B208*D208*B209)+E154-E196-E200</f>
        <v>#N/A</v>
      </c>
      <c r="L208" s="147" t="e">
        <f>$E$202</f>
        <v>#N/A</v>
      </c>
      <c r="M208" s="131" t="e">
        <f>(B208*E208*B209)+E154-E196-E200</f>
        <v>#N/A</v>
      </c>
      <c r="N208" s="147" t="e">
        <f>M208-K208</f>
        <v>#N/A</v>
      </c>
      <c r="O208" s="148" t="e">
        <f t="shared" ref="O208:O211" si="27">N208^2</f>
        <v>#N/A</v>
      </c>
      <c r="P208" s="91" t="e">
        <f>O208/$O$212</f>
        <v>#N/A</v>
      </c>
      <c r="R208" s="15">
        <v>2</v>
      </c>
      <c r="S208" s="15" t="e">
        <f>VLOOKUP(R208,$H$207:$M$211,2,FALSE)</f>
        <v>#N/A</v>
      </c>
      <c r="T208" s="147" t="e">
        <f>VLOOKUP($R208,$H$207:$M$211,4,FALSE)</f>
        <v>#N/A</v>
      </c>
      <c r="U208" s="147" t="e">
        <f>VLOOKUP($R208,$H$207:$M$211,5,FALSE)</f>
        <v>#N/A</v>
      </c>
      <c r="V208" s="147" t="e">
        <f>VLOOKUP($R208,$H$207:$M$211,6,FALSE)</f>
        <v>#N/A</v>
      </c>
    </row>
    <row r="209" spans="1:22" x14ac:dyDescent="0.25">
      <c r="A209" s="15" t="s">
        <v>371</v>
      </c>
      <c r="B209" s="22">
        <f>E49</f>
        <v>0</v>
      </c>
      <c r="C209" s="123" t="s">
        <v>442</v>
      </c>
      <c r="D209" s="22">
        <f>B209-2</f>
        <v>-2</v>
      </c>
      <c r="E209" s="22">
        <f>B209+2</f>
        <v>2</v>
      </c>
      <c r="H209" s="149" t="e">
        <f>_xlfn.RANK.EQ(P209,$P$207:$P$211)</f>
        <v>#N/A</v>
      </c>
      <c r="I209" s="15" t="s">
        <v>371</v>
      </c>
      <c r="K209" s="131" t="e">
        <f>(B208*D209)+E154-E196-E200</f>
        <v>#N/A</v>
      </c>
      <c r="L209" s="147" t="e">
        <f>$E$202</f>
        <v>#N/A</v>
      </c>
      <c r="M209" s="131" t="e">
        <f>(B208*E209)+E154-E196-E200</f>
        <v>#N/A</v>
      </c>
      <c r="N209" s="147" t="e">
        <f>M209-K209</f>
        <v>#N/A</v>
      </c>
      <c r="O209" s="148" t="e">
        <f t="shared" si="27"/>
        <v>#N/A</v>
      </c>
      <c r="P209" s="91" t="e">
        <f>O209/$O$212</f>
        <v>#N/A</v>
      </c>
      <c r="R209" s="15">
        <v>3</v>
      </c>
      <c r="S209" s="15" t="e">
        <f>VLOOKUP(R209,$H$207:$M$211,2,FALSE)</f>
        <v>#N/A</v>
      </c>
      <c r="T209" s="147" t="e">
        <f>VLOOKUP($R209,$H$207:$M$211,4,FALSE)</f>
        <v>#N/A</v>
      </c>
      <c r="U209" s="147" t="e">
        <f>VLOOKUP($R209,$H$207:$M$211,5,FALSE)</f>
        <v>#N/A</v>
      </c>
      <c r="V209" s="147" t="e">
        <f>VLOOKUP($R209,$H$207:$M$211,6,FALSE)</f>
        <v>#N/A</v>
      </c>
    </row>
    <row r="210" spans="1:22" x14ac:dyDescent="0.25">
      <c r="A210" s="15" t="s">
        <v>364</v>
      </c>
      <c r="B210" s="204" t="e">
        <f>SUM(F72:F74)</f>
        <v>#DIV/0!</v>
      </c>
      <c r="C210" s="123" t="s">
        <v>306</v>
      </c>
      <c r="D210" s="21">
        <v>0.8</v>
      </c>
      <c r="E210" s="21">
        <v>1.2</v>
      </c>
      <c r="H210" s="149" t="e">
        <f>_xlfn.RANK.EQ(P210,$P$207:$P$211)</f>
        <v>#N/A</v>
      </c>
      <c r="I210" s="15" t="s">
        <v>364</v>
      </c>
      <c r="K210" s="131" t="e">
        <f>E202+E179-(E179*D210)</f>
        <v>#N/A</v>
      </c>
      <c r="L210" s="147" t="e">
        <f>$E$202</f>
        <v>#N/A</v>
      </c>
      <c r="M210" s="131" t="e">
        <f>E202+E179-(E179*E210)</f>
        <v>#N/A</v>
      </c>
      <c r="N210" s="147" t="e">
        <f>M210-K210</f>
        <v>#N/A</v>
      </c>
      <c r="O210" s="148" t="e">
        <f t="shared" si="27"/>
        <v>#N/A</v>
      </c>
      <c r="P210" s="91" t="e">
        <f>O210/$O$212</f>
        <v>#N/A</v>
      </c>
      <c r="R210" s="15">
        <v>4</v>
      </c>
      <c r="S210" s="15" t="e">
        <f>VLOOKUP(R210,$H$207:$M$211,2,FALSE)</f>
        <v>#N/A</v>
      </c>
      <c r="T210" s="147" t="e">
        <f>VLOOKUP($R210,$H$207:$M$211,4,FALSE)</f>
        <v>#N/A</v>
      </c>
      <c r="U210" s="147" t="e">
        <f>VLOOKUP($R210,$H$207:$M$211,5,FALSE)</f>
        <v>#N/A</v>
      </c>
      <c r="V210" s="147" t="e">
        <f>VLOOKUP($R210,$H$207:$M$211,6,FALSE)</f>
        <v>#N/A</v>
      </c>
    </row>
    <row r="211" spans="1:22" x14ac:dyDescent="0.25">
      <c r="A211" s="15" t="s">
        <v>363</v>
      </c>
      <c r="B211" s="91">
        <v>6.2E-2</v>
      </c>
      <c r="D211" s="44">
        <v>0.05</v>
      </c>
      <c r="E211" s="44">
        <v>0.09</v>
      </c>
      <c r="H211" s="149" t="e">
        <f>_xlfn.RANK.EQ(P211,$P$207:$P$211)</f>
        <v>#N/A</v>
      </c>
      <c r="I211" s="15" t="s">
        <v>363</v>
      </c>
      <c r="K211" s="131" t="e">
        <f>E202+E200-((E200/B211)*D211)</f>
        <v>#N/A</v>
      </c>
      <c r="L211" s="147" t="e">
        <f>$E$202</f>
        <v>#N/A</v>
      </c>
      <c r="M211" s="131" t="e">
        <f>E202+E200-((E200/B211)*E211)</f>
        <v>#N/A</v>
      </c>
      <c r="N211" s="147" t="e">
        <f>M211-K211</f>
        <v>#N/A</v>
      </c>
      <c r="O211" s="148" t="e">
        <f t="shared" si="27"/>
        <v>#N/A</v>
      </c>
      <c r="P211" s="91" t="e">
        <f>O211/$O$212</f>
        <v>#N/A</v>
      </c>
      <c r="R211" s="15">
        <v>5</v>
      </c>
      <c r="S211" s="15" t="e">
        <f>VLOOKUP(R211,$H$207:$M$211,2,FALSE)</f>
        <v>#N/A</v>
      </c>
      <c r="T211" s="147" t="e">
        <f>VLOOKUP($R211,$H$207:$M$211,4,FALSE)</f>
        <v>#N/A</v>
      </c>
      <c r="U211" s="147" t="e">
        <f>VLOOKUP($R211,$H$207:$M$211,5,FALSE)</f>
        <v>#N/A</v>
      </c>
      <c r="V211" s="147" t="e">
        <f>VLOOKUP($R211,$H$207:$M$211,6,FALSE)</f>
        <v>#N/A</v>
      </c>
    </row>
    <row r="212" spans="1:22" x14ac:dyDescent="0.25">
      <c r="D212" s="44"/>
      <c r="E212" s="44"/>
      <c r="G212"/>
      <c r="M212" s="19"/>
      <c r="O212" s="148" t="e">
        <f>SUM(O207:O211)</f>
        <v>#N/A</v>
      </c>
    </row>
    <row r="213" spans="1:22" x14ac:dyDescent="0.25">
      <c r="A213" s="23" t="s">
        <v>377</v>
      </c>
      <c r="B213" s="25" t="s">
        <v>308</v>
      </c>
      <c r="D213" s="25" t="s">
        <v>440</v>
      </c>
      <c r="E213" s="44"/>
      <c r="G213"/>
      <c r="L213" s="19"/>
    </row>
    <row r="214" spans="1:22" x14ac:dyDescent="0.25">
      <c r="A214" s="31" t="s">
        <v>313</v>
      </c>
      <c r="B214" s="19"/>
      <c r="D214" s="20" t="e">
        <f>D215-B215</f>
        <v>#N/A</v>
      </c>
      <c r="E214" s="44"/>
      <c r="G214"/>
      <c r="L214" s="19"/>
    </row>
    <row r="215" spans="1:22" x14ac:dyDescent="0.25">
      <c r="A215" s="15" t="s">
        <v>379</v>
      </c>
      <c r="B215" s="19" t="e">
        <f>E43</f>
        <v>#N/A</v>
      </c>
      <c r="D215" s="20" t="e">
        <f>B215-(B131+B119)+SUM(C122:L122)</f>
        <v>#N/A</v>
      </c>
      <c r="E215" s="44"/>
      <c r="G215"/>
      <c r="L215" s="19"/>
    </row>
    <row r="216" spans="1:22" x14ac:dyDescent="0.25">
      <c r="A216" s="15" t="s">
        <v>312</v>
      </c>
      <c r="B216" s="19" t="e">
        <f>B215-B218</f>
        <v>#N/A</v>
      </c>
      <c r="D216" s="20" t="e">
        <f>B216+D217</f>
        <v>#N/A</v>
      </c>
      <c r="E216" s="44"/>
      <c r="G216"/>
      <c r="L216" s="19"/>
    </row>
    <row r="217" spans="1:22" x14ac:dyDescent="0.25">
      <c r="A217" s="15" t="s">
        <v>314</v>
      </c>
      <c r="D217" s="19">
        <f>'Proposed System'!C83</f>
        <v>0</v>
      </c>
      <c r="E217" s="44"/>
      <c r="G217"/>
      <c r="L217" s="19"/>
    </row>
    <row r="218" spans="1:22" x14ac:dyDescent="0.25">
      <c r="A218" s="15" t="s">
        <v>299</v>
      </c>
      <c r="B218" s="19" t="e">
        <f>E44</f>
        <v>#N/A</v>
      </c>
      <c r="D218" s="19" t="e">
        <f>B218+IF('Proposed System'!C83&gt;D214,0,D214-'Proposed System'!C83)</f>
        <v>#N/A</v>
      </c>
      <c r="G218"/>
      <c r="L218" s="19"/>
    </row>
    <row r="219" spans="1:22" x14ac:dyDescent="0.25">
      <c r="A219" s="15" t="s">
        <v>375</v>
      </c>
      <c r="B219" s="42" t="e">
        <f>B218/B215</f>
        <v>#N/A</v>
      </c>
      <c r="D219" s="44" t="e">
        <f>D218/D215</f>
        <v>#N/A</v>
      </c>
    </row>
    <row r="220" spans="1:22" x14ac:dyDescent="0.25">
      <c r="A220" s="15" t="s">
        <v>376</v>
      </c>
      <c r="B220" s="150" t="e">
        <f>(C198+C194)/C200</f>
        <v>#N/A</v>
      </c>
      <c r="C220" s="42"/>
      <c r="D220" s="150" t="e">
        <f>(E198+E194)/E200</f>
        <v>#N/A</v>
      </c>
      <c r="E220" s="44"/>
      <c r="G220"/>
      <c r="L220" s="19"/>
    </row>
    <row r="221" spans="1:22" x14ac:dyDescent="0.25">
      <c r="A221" s="15" t="s">
        <v>378</v>
      </c>
      <c r="B221" s="42" t="e">
        <f>(C198+C194)/C157</f>
        <v>#N/A</v>
      </c>
      <c r="C221" s="42"/>
      <c r="D221" s="42" t="e">
        <f>(E198+E194)/E157</f>
        <v>#N/A</v>
      </c>
      <c r="E221" s="44"/>
      <c r="G221"/>
      <c r="L221" s="19"/>
    </row>
    <row r="222" spans="1:22" x14ac:dyDescent="0.25">
      <c r="B222" s="150"/>
      <c r="C222" s="42"/>
      <c r="D222" s="150"/>
      <c r="E222" s="44"/>
      <c r="G222"/>
      <c r="L222" s="19"/>
    </row>
    <row r="223" spans="1:22" x14ac:dyDescent="0.25">
      <c r="B223" s="150"/>
      <c r="C223" s="42"/>
      <c r="D223" s="150"/>
      <c r="E223" s="44"/>
      <c r="G223"/>
      <c r="L223" s="19"/>
    </row>
    <row r="224" spans="1:22" x14ac:dyDescent="0.25">
      <c r="B224" s="42"/>
      <c r="C224" s="42"/>
      <c r="D224" s="42"/>
      <c r="E224" s="44"/>
      <c r="G224"/>
      <c r="L224" s="19"/>
    </row>
    <row r="225" spans="1:18" x14ac:dyDescent="0.25">
      <c r="B225" s="42"/>
      <c r="C225" s="42"/>
      <c r="D225" s="42"/>
      <c r="E225" s="44"/>
      <c r="G225"/>
      <c r="L225" s="19"/>
    </row>
    <row r="226" spans="1:18" ht="45" x14ac:dyDescent="0.25">
      <c r="B226" s="15" t="s">
        <v>140</v>
      </c>
      <c r="C226" s="295" t="s">
        <v>611</v>
      </c>
      <c r="E226" s="25" t="s">
        <v>308</v>
      </c>
      <c r="I226" s="25" t="s">
        <v>443</v>
      </c>
      <c r="L226" s="295" t="s">
        <v>606</v>
      </c>
      <c r="P226" s="132" t="s">
        <v>302</v>
      </c>
      <c r="Q226" s="130" t="s">
        <v>311</v>
      </c>
      <c r="R226" s="130" t="s">
        <v>310</v>
      </c>
    </row>
    <row r="227" spans="1:18" x14ac:dyDescent="0.25">
      <c r="A227" s="23" t="s">
        <v>303</v>
      </c>
      <c r="D227" s="67" t="s">
        <v>302</v>
      </c>
      <c r="E227" s="67" t="s">
        <v>311</v>
      </c>
      <c r="F227" s="67" t="s">
        <v>310</v>
      </c>
      <c r="H227" s="67" t="s">
        <v>302</v>
      </c>
      <c r="I227" s="67" t="s">
        <v>311</v>
      </c>
      <c r="J227" s="67" t="s">
        <v>310</v>
      </c>
      <c r="L227" s="67" t="s">
        <v>302</v>
      </c>
      <c r="O227" s="15" t="s">
        <v>324</v>
      </c>
      <c r="P227" s="131" t="e">
        <f ca="1">D228</f>
        <v>#N/A</v>
      </c>
      <c r="Q227" s="91" t="e">
        <f ca="1">E228</f>
        <v>#N/A</v>
      </c>
      <c r="R227" s="91" t="e">
        <f ca="1">F228</f>
        <v>#N/A</v>
      </c>
    </row>
    <row r="228" spans="1:18" x14ac:dyDescent="0.25">
      <c r="A228" s="15" t="s">
        <v>180</v>
      </c>
      <c r="B228" s="147" t="e">
        <f ca="1">MAX(B268:B3267)</f>
        <v>#N/A</v>
      </c>
      <c r="C228" s="147" t="e">
        <f ca="1">MAX(AK268:AK1268)</f>
        <v>#N/A</v>
      </c>
      <c r="D228" s="131" t="e">
        <f ca="1">MAX(P268:P1268)</f>
        <v>#N/A</v>
      </c>
      <c r="E228" s="91" t="e">
        <f ca="1">MAX(Q268:Q1268)</f>
        <v>#N/A</v>
      </c>
      <c r="F228" s="91" t="e">
        <f ca="1">MAX(R268:R1268)</f>
        <v>#N/A</v>
      </c>
      <c r="H228" s="131" t="e">
        <f ca="1">MAX(T268:T1268)</f>
        <v>#N/A</v>
      </c>
      <c r="I228" s="91" t="e">
        <f ca="1">MAX(U268:U1268)</f>
        <v>#N/A</v>
      </c>
      <c r="J228" s="91" t="e">
        <f ca="1">MAX(V268:V1268)</f>
        <v>#N/A</v>
      </c>
      <c r="L228" s="131" t="e">
        <f ca="1">MAX(AI268:AI1268)</f>
        <v>#N/A</v>
      </c>
      <c r="O228" s="15" t="s">
        <v>326</v>
      </c>
      <c r="P228" s="131" t="e">
        <f ca="1">H228</f>
        <v>#N/A</v>
      </c>
      <c r="Q228" s="91" t="e">
        <f ca="1">I228</f>
        <v>#N/A</v>
      </c>
      <c r="R228" s="91" t="e">
        <f ca="1">J228</f>
        <v>#N/A</v>
      </c>
    </row>
    <row r="229" spans="1:18" x14ac:dyDescent="0.25">
      <c r="A229" s="15" t="s">
        <v>434</v>
      </c>
      <c r="B229" s="147" t="e">
        <f ca="1">PERCENTILE($B$268:$B$3267,0.75)</f>
        <v>#N/A</v>
      </c>
      <c r="C229" s="147" t="e">
        <f ca="1">PERCENTILE(AK268:AK1268,0.75)</f>
        <v>#N/A</v>
      </c>
      <c r="D229" s="147" t="e">
        <f ca="1">PERCENTILE(P$268:P$1268,0.75)</f>
        <v>#N/A</v>
      </c>
      <c r="E229" s="91" t="e">
        <f ca="1">PERCENTILE(Q$268:Q$1268,0.75)</f>
        <v>#N/A</v>
      </c>
      <c r="F229" s="91" t="e">
        <f ca="1">PERCENTILE(R$268:R$1268,0.75)</f>
        <v>#N/A</v>
      </c>
      <c r="H229" s="147" t="e">
        <f ca="1">PERCENTILE(T$268:T$1268,0.75)</f>
        <v>#N/A</v>
      </c>
      <c r="I229" s="91" t="e">
        <f ca="1">PERCENTILE(U$268:U$1268,0.75)</f>
        <v>#N/A</v>
      </c>
      <c r="J229" s="91" t="e">
        <f ca="1">PERCENTILE(V$268:V$1268,0.75)</f>
        <v>#N/A</v>
      </c>
      <c r="L229" s="147" t="e">
        <f ca="1">PERCENTILE(AI$268:AI$1268,0.75)</f>
        <v>#N/A</v>
      </c>
      <c r="P229" s="131"/>
      <c r="Q229" s="91"/>
      <c r="R229" s="91"/>
    </row>
    <row r="230" spans="1:18" x14ac:dyDescent="0.25">
      <c r="A230" s="15" t="s">
        <v>304</v>
      </c>
      <c r="B230" s="147" t="e">
        <f ca="1">AVERAGE(B268:B3267)</f>
        <v>#N/A</v>
      </c>
      <c r="C230" s="147" t="e">
        <f ca="1">AVERAGE(AK268:AK1268)</f>
        <v>#N/A</v>
      </c>
      <c r="D230" s="131" t="e">
        <f ca="1">AVERAGE(P268:P1268)</f>
        <v>#N/A</v>
      </c>
      <c r="E230" s="91" t="e">
        <f ca="1">AVERAGE(Q268:Q1268)</f>
        <v>#N/A</v>
      </c>
      <c r="F230" s="91" t="e">
        <f ca="1">AVERAGE(R268:R1268)</f>
        <v>#N/A</v>
      </c>
      <c r="H230" s="131" t="e">
        <f ca="1">AVERAGE(T268:T1268)</f>
        <v>#N/A</v>
      </c>
      <c r="I230" s="91" t="e">
        <f ca="1">AVERAGE(U268:U1268)</f>
        <v>#N/A</v>
      </c>
      <c r="J230" s="91" t="e">
        <f ca="1">AVERAGE(V268:V1268)</f>
        <v>#N/A</v>
      </c>
      <c r="L230" s="131" t="e">
        <f ca="1">AVERAGE(AI$268:AI$1268)</f>
        <v>#N/A</v>
      </c>
      <c r="O230" s="15" t="s">
        <v>325</v>
      </c>
      <c r="P230" s="131" t="e">
        <f ca="1">D232</f>
        <v>#N/A</v>
      </c>
      <c r="Q230" s="91" t="e">
        <f ca="1">E232</f>
        <v>#N/A</v>
      </c>
      <c r="R230" s="91" t="e">
        <f ca="1">F232</f>
        <v>#N/A</v>
      </c>
    </row>
    <row r="231" spans="1:18" x14ac:dyDescent="0.25">
      <c r="A231" s="15" t="s">
        <v>435</v>
      </c>
      <c r="B231" s="147" t="e">
        <f ca="1">PERCENTILE($B$268:$B$3267,0.25)</f>
        <v>#N/A</v>
      </c>
      <c r="C231" s="147" t="e">
        <f ca="1">PERCENTILE(AK268:AK1268,0.25)</f>
        <v>#N/A</v>
      </c>
      <c r="D231" s="147" t="e">
        <f ca="1">PERCENTILE(P$268:P$1268,0.25)</f>
        <v>#N/A</v>
      </c>
      <c r="E231" s="91" t="e">
        <f ca="1">PERCENTILE(Q$268:Q$1268,0.25)</f>
        <v>#N/A</v>
      </c>
      <c r="F231" s="91" t="e">
        <f ca="1">PERCENTILE(R$268:R$1268,0.25)</f>
        <v>#N/A</v>
      </c>
      <c r="H231" s="147" t="e">
        <f ca="1">PERCENTILE(T$268:T$1268,0.25)</f>
        <v>#N/A</v>
      </c>
      <c r="I231" s="91" t="e">
        <f ca="1">PERCENTILE(U$268:U$1268,0.25)</f>
        <v>#N/A</v>
      </c>
      <c r="J231" s="91" t="e">
        <f ca="1">PERCENTILE(V$268:V$1268,0.25)</f>
        <v>#N/A</v>
      </c>
      <c r="L231" s="147" t="e">
        <f ca="1">PERCENTILE(AI$268:AI$1268,0.25)</f>
        <v>#N/A</v>
      </c>
    </row>
    <row r="232" spans="1:18" x14ac:dyDescent="0.25">
      <c r="A232" s="15" t="s">
        <v>179</v>
      </c>
      <c r="B232" s="147" t="e">
        <f ca="1">MIN(B268:B3267)</f>
        <v>#N/A</v>
      </c>
      <c r="C232" s="147" t="e">
        <f ca="1">MIN(AK268:AK1268)</f>
        <v>#N/A</v>
      </c>
      <c r="D232" s="131" t="e">
        <f ca="1">MIN(P268:P1268)</f>
        <v>#N/A</v>
      </c>
      <c r="E232" s="91" t="e">
        <f ca="1">MIN(Q268:Q1268)</f>
        <v>#N/A</v>
      </c>
      <c r="F232" s="91" t="e">
        <f ca="1">MIN(R268:R1268)</f>
        <v>#N/A</v>
      </c>
      <c r="H232" s="131" t="e">
        <f ca="1">MIN(T268:T1268)</f>
        <v>#N/A</v>
      </c>
      <c r="I232" s="91" t="e">
        <f ca="1">MIN(U268:U1268)</f>
        <v>#N/A</v>
      </c>
      <c r="J232" s="91" t="e">
        <f ca="1">MIN(V268:V1268)</f>
        <v>#N/A</v>
      </c>
      <c r="L232" s="131" t="e">
        <f ca="1">MIN(AI$268:AI$1268)</f>
        <v>#N/A</v>
      </c>
      <c r="O232" s="15" t="s">
        <v>327</v>
      </c>
      <c r="P232" s="131" t="e">
        <f ca="1">H232</f>
        <v>#N/A</v>
      </c>
      <c r="Q232" s="91" t="e">
        <f ca="1">I232</f>
        <v>#N/A</v>
      </c>
      <c r="R232" s="91" t="e">
        <f ca="1">J232</f>
        <v>#N/A</v>
      </c>
    </row>
    <row r="233" spans="1:18" x14ac:dyDescent="0.25">
      <c r="A233" s="15" t="s">
        <v>315</v>
      </c>
      <c r="B233" s="42" t="e">
        <f ca="1">COUNTIF(B268:B3267,"&lt;0")/COUNT(B268:B3267)</f>
        <v>#DIV/0!</v>
      </c>
      <c r="C233" s="42" t="e">
        <f ca="1">COUNTIF(AK268:AK1268,"&lt;0")/COUNT(AK268:AK1268)</f>
        <v>#DIV/0!</v>
      </c>
      <c r="D233" s="42" t="e">
        <f ca="1">COUNTIF(P268:P1268,"&lt;0")/COUNT(P268:P1268)</f>
        <v>#DIV/0!</v>
      </c>
      <c r="E233" s="91" t="e">
        <f ca="1">COUNTIF(Q268:Q1268,"&lt;0")/COUNT(Q268:Q1268)</f>
        <v>#DIV/0!</v>
      </c>
      <c r="F233" s="91" t="e">
        <f ca="1">COUNTIF(R268:R1268,"&lt;0")/COUNT(R268:R1268)</f>
        <v>#DIV/0!</v>
      </c>
      <c r="H233" s="42" t="e">
        <f ca="1">COUNTIF(T268:T1268,"&lt;0")/COUNT(T268:T1268)</f>
        <v>#DIV/0!</v>
      </c>
      <c r="I233" s="42" t="e">
        <f ca="1">COUNTIF(U268:U1268,"&lt;0")/COUNT(U268:U1268)</f>
        <v>#DIV/0!</v>
      </c>
      <c r="J233" s="42" t="e">
        <f ca="1">COUNTIF(V268:V1268,"&lt;0")/COUNT(V268:V1268)</f>
        <v>#DIV/0!</v>
      </c>
      <c r="L233" s="42" t="e">
        <f ca="1">COUNTIF(AI$268:AI$1268,"&lt;0")/COUNT(AI$268:AI$1268)</f>
        <v>#DIV/0!</v>
      </c>
    </row>
    <row r="234" spans="1:18" x14ac:dyDescent="0.25">
      <c r="B234" s="42"/>
      <c r="D234" s="42"/>
      <c r="E234" s="91"/>
      <c r="F234" s="91"/>
      <c r="H234" s="42"/>
      <c r="I234" s="42"/>
      <c r="J234" s="42"/>
    </row>
    <row r="235" spans="1:18" x14ac:dyDescent="0.25">
      <c r="B235" s="42"/>
      <c r="D235" s="42"/>
      <c r="E235" s="91"/>
      <c r="F235" s="91"/>
      <c r="H235" s="42"/>
      <c r="I235" s="42"/>
      <c r="J235" s="42"/>
    </row>
    <row r="256" spans="2:22" x14ac:dyDescent="0.25">
      <c r="B256" s="15" t="s">
        <v>140</v>
      </c>
      <c r="D256" s="15" t="s">
        <v>180</v>
      </c>
      <c r="E256" s="15" t="s">
        <v>179</v>
      </c>
      <c r="T256" s="29" t="s">
        <v>302</v>
      </c>
      <c r="U256" s="15" t="s">
        <v>180</v>
      </c>
      <c r="V256" s="15" t="s">
        <v>179</v>
      </c>
    </row>
    <row r="257" spans="2:55" x14ac:dyDescent="0.25">
      <c r="B257" s="15" t="s">
        <v>453</v>
      </c>
      <c r="D257" s="147" t="e">
        <f ca="1">'Base Calcs'!B233</f>
        <v>#N/A</v>
      </c>
      <c r="E257" s="147" t="e">
        <f ca="1">'Base Calcs'!B237</f>
        <v>#N/A</v>
      </c>
      <c r="T257" s="15" t="s">
        <v>308</v>
      </c>
      <c r="U257" s="147" t="e">
        <f ca="1">D228</f>
        <v>#N/A</v>
      </c>
      <c r="V257" s="147" t="e">
        <f ca="1">D232</f>
        <v>#N/A</v>
      </c>
    </row>
    <row r="258" spans="2:55" x14ac:dyDescent="0.25">
      <c r="B258" s="15" t="s">
        <v>479</v>
      </c>
      <c r="D258" s="147" t="e">
        <f ca="1">'Base Calcs'!C233</f>
        <v>#N/A</v>
      </c>
      <c r="E258" s="147" t="e">
        <f ca="1">'Base Calcs'!C237</f>
        <v>#N/A</v>
      </c>
      <c r="T258" s="15" t="s">
        <v>453</v>
      </c>
      <c r="U258" s="147" t="e">
        <f ca="1">MAX('Base Calcs'!T258:T1258)</f>
        <v>#N/A</v>
      </c>
      <c r="V258" s="147" t="e">
        <f ca="1">MIN('Base Calcs'!T258:T1258)</f>
        <v>#N/A</v>
      </c>
    </row>
    <row r="259" spans="2:55" x14ac:dyDescent="0.25">
      <c r="B259" s="15" t="s">
        <v>440</v>
      </c>
      <c r="D259" s="147" t="e">
        <f ca="1">B228</f>
        <v>#N/A</v>
      </c>
      <c r="E259" s="147" t="e">
        <f ca="1">B232</f>
        <v>#N/A</v>
      </c>
      <c r="T259" s="15" t="s">
        <v>440</v>
      </c>
      <c r="U259" s="147" t="e">
        <f ca="1">H228</f>
        <v>#N/A</v>
      </c>
      <c r="V259" s="147" t="e">
        <f ca="1">H232</f>
        <v>#N/A</v>
      </c>
    </row>
    <row r="265" spans="2:55" x14ac:dyDescent="0.25">
      <c r="B265" s="201" t="s">
        <v>140</v>
      </c>
      <c r="C265" s="199"/>
      <c r="D265" s="199"/>
      <c r="E265" s="199"/>
      <c r="F265" s="199"/>
      <c r="G265" s="199"/>
      <c r="H265" s="199"/>
      <c r="I265" s="199"/>
      <c r="J265" s="199"/>
      <c r="K265" s="199"/>
      <c r="P265" s="199"/>
      <c r="X265" s="29" t="s">
        <v>323</v>
      </c>
      <c r="Y265" s="205"/>
      <c r="Z265" s="205"/>
      <c r="AA265" s="205"/>
      <c r="AB265" s="205"/>
      <c r="AC265" s="205"/>
      <c r="AD265" s="205"/>
      <c r="AE265" s="205"/>
      <c r="AF265" s="205"/>
      <c r="AG265" s="205"/>
      <c r="AH265"/>
      <c r="AI265"/>
      <c r="AJ265"/>
      <c r="AK265"/>
      <c r="AL265"/>
      <c r="AM265"/>
      <c r="AN265"/>
      <c r="AO265"/>
      <c r="AP265"/>
      <c r="AQ265"/>
      <c r="AR265"/>
      <c r="AS265"/>
      <c r="AT265"/>
      <c r="AU265"/>
      <c r="AV265"/>
      <c r="AW265"/>
      <c r="AX265"/>
      <c r="AY265"/>
      <c r="AZ265"/>
      <c r="BA265"/>
      <c r="BB265"/>
    </row>
    <row r="266" spans="2:55" x14ac:dyDescent="0.25">
      <c r="C266" s="22"/>
      <c r="D266" s="22"/>
      <c r="E266" s="22"/>
      <c r="F266" s="989" t="s">
        <v>445</v>
      </c>
      <c r="G266" s="989"/>
      <c r="I266" s="221" t="s">
        <v>454</v>
      </c>
      <c r="J266" s="22"/>
      <c r="K266" s="22"/>
      <c r="L266" s="23" t="s">
        <v>478</v>
      </c>
      <c r="P266" s="22"/>
      <c r="Q266" s="67" t="s">
        <v>308</v>
      </c>
      <c r="R266" s="67"/>
      <c r="S266" s="23"/>
      <c r="T266" s="67"/>
      <c r="U266" s="67" t="s">
        <v>443</v>
      </c>
      <c r="V266" s="67"/>
      <c r="X266" s="205"/>
      <c r="Y266" s="205"/>
      <c r="Z266" s="224" t="s">
        <v>459</v>
      </c>
      <c r="AA266" s="224"/>
      <c r="AB266" s="205"/>
      <c r="AC266" s="29" t="s">
        <v>454</v>
      </c>
      <c r="AD266" s="29"/>
      <c r="AE266" s="29"/>
      <c r="AF266" s="29"/>
      <c r="AG266" s="29" t="s">
        <v>445</v>
      </c>
      <c r="AH266"/>
      <c r="AI266"/>
      <c r="AJ266"/>
      <c r="AK266"/>
      <c r="AL266"/>
      <c r="AM266"/>
      <c r="AN266"/>
      <c r="AO266"/>
      <c r="AP266"/>
      <c r="AQ266"/>
      <c r="AR266"/>
      <c r="AS266"/>
      <c r="AT266"/>
      <c r="AU266"/>
      <c r="AV266"/>
      <c r="AW266"/>
      <c r="AX266"/>
      <c r="AY266"/>
      <c r="AZ266"/>
      <c r="BA266"/>
      <c r="BB266"/>
    </row>
    <row r="267" spans="2:55" ht="75" x14ac:dyDescent="0.25">
      <c r="C267" s="77" t="s">
        <v>360</v>
      </c>
      <c r="D267" s="202" t="s">
        <v>317</v>
      </c>
      <c r="E267" s="202" t="s">
        <v>328</v>
      </c>
      <c r="F267" s="202" t="s">
        <v>320</v>
      </c>
      <c r="G267" s="202" t="s">
        <v>321</v>
      </c>
      <c r="I267" s="202" t="s">
        <v>320</v>
      </c>
      <c r="J267" s="202" t="s">
        <v>321</v>
      </c>
      <c r="L267" s="202" t="s">
        <v>320</v>
      </c>
      <c r="M267" s="202" t="s">
        <v>321</v>
      </c>
      <c r="P267" s="67" t="s">
        <v>302</v>
      </c>
      <c r="Q267" s="67" t="s">
        <v>311</v>
      </c>
      <c r="R267" s="67" t="s">
        <v>310</v>
      </c>
      <c r="S267" s="23"/>
      <c r="T267" s="67" t="s">
        <v>302</v>
      </c>
      <c r="U267" s="67" t="s">
        <v>311</v>
      </c>
      <c r="V267" s="67" t="s">
        <v>310</v>
      </c>
      <c r="W267" s="145"/>
      <c r="X267" s="220" t="s">
        <v>317</v>
      </c>
      <c r="Y267" s="220" t="s">
        <v>328</v>
      </c>
      <c r="Z267" s="220" t="s">
        <v>320</v>
      </c>
      <c r="AA267" s="220" t="s">
        <v>321</v>
      </c>
      <c r="AB267" s="205"/>
      <c r="AC267" s="220" t="s">
        <v>320</v>
      </c>
      <c r="AD267" s="220" t="s">
        <v>321</v>
      </c>
      <c r="AE267" s="205"/>
      <c r="AF267" s="220" t="s">
        <v>320</v>
      </c>
      <c r="AG267" s="220" t="s">
        <v>321</v>
      </c>
      <c r="AH267"/>
      <c r="AI267" s="202" t="s">
        <v>605</v>
      </c>
      <c r="AJ267"/>
      <c r="AK267" s="272" t="s">
        <v>610</v>
      </c>
      <c r="AL267"/>
      <c r="AM267"/>
      <c r="AN267"/>
      <c r="AO267"/>
      <c r="AP267"/>
      <c r="AQ267"/>
      <c r="AR267"/>
      <c r="AS267"/>
      <c r="AT267"/>
      <c r="AU267"/>
      <c r="AV267"/>
      <c r="AW267"/>
      <c r="AX267"/>
      <c r="AY267"/>
      <c r="AZ267"/>
      <c r="BA267"/>
      <c r="BB267"/>
      <c r="BC267" s="130"/>
    </row>
    <row r="268" spans="2:55" x14ac:dyDescent="0.25">
      <c r="B268" s="198" t="e">
        <f t="shared" ref="B268:B331" ca="1" si="28">($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D268" s="129" t="e">
        <f ca="1">MIN(E257:E259)</f>
        <v>#N/A</v>
      </c>
      <c r="E268" s="129" t="e">
        <f ca="1">D268/1000</f>
        <v>#N/A</v>
      </c>
      <c r="F268" s="63">
        <v>0</v>
      </c>
      <c r="G268" s="42">
        <f>F268</f>
        <v>0</v>
      </c>
      <c r="I268" s="15">
        <v>0</v>
      </c>
      <c r="J268" s="15">
        <f>I268</f>
        <v>0</v>
      </c>
      <c r="L268" s="15">
        <v>0</v>
      </c>
      <c r="M268" s="15">
        <f>L268</f>
        <v>0</v>
      </c>
      <c r="P268" s="200" t="e">
        <f ca="1">(($C$9*(RAND()*($E$208-$D$208)+$D$208))*(RAND()*($E$209-$D$209)+$D$209+IF($E$50&gt;0,$E$50,0)))+$C$154+$C$155-$C$196+$C$179-($C$179*(RAND()*($E$210-$D$210)+$D$210))-($E$44*(RAND()*($E$211-$D$211)+$D$211))</f>
        <v>#N/A</v>
      </c>
      <c r="Q268" s="91" t="e">
        <f t="shared" ref="Q268:Q331" ca="1" si="29">P268/$B$216</f>
        <v>#N/A</v>
      </c>
      <c r="R268" s="91" t="e">
        <f t="shared" ref="R268:R331" ca="1" si="30">(P268+$C$200)/$B$215</f>
        <v>#N/A</v>
      </c>
      <c r="T268" s="200" t="e">
        <f t="shared" ref="T268:T331" ca="1" si="31">(($E$9*(RAND()*($E$208-$D$208)+$D$208))*(RAND()*($E$209-$D$209)+$D$209+IF($E$50&gt;0,$E$50,0)))+$E$154+$E$155-$E$196+$E$179-($E$179*(RAND()*($E$210-$D$210)+$D$210))-(($E$200/$E$45)*(RAND()*($E$211-$D$211)+$D$211))</f>
        <v>#N/A</v>
      </c>
      <c r="U268" s="91" t="e">
        <f t="shared" ref="U268:U331" ca="1" si="32">T268/$D$216</f>
        <v>#N/A</v>
      </c>
      <c r="V268" s="91" t="e">
        <f t="shared" ref="V268:V331" ca="1" si="33">(T268+$E$200)/$D$215</f>
        <v>#N/A</v>
      </c>
      <c r="X268" s="207" t="e">
        <f ca="1">MIN(V257:V259)</f>
        <v>#N/A</v>
      </c>
      <c r="Y268" s="207" t="e">
        <f ca="1">ROUND(X268,-4)/1000</f>
        <v>#N/A</v>
      </c>
      <c r="Z268" s="209">
        <v>0</v>
      </c>
      <c r="AA268" s="209">
        <f>Z268</f>
        <v>0</v>
      </c>
      <c r="AB268" s="205"/>
      <c r="AC268" s="205">
        <v>0</v>
      </c>
      <c r="AD268" s="209">
        <f>AC268</f>
        <v>0</v>
      </c>
      <c r="AE268" s="205"/>
      <c r="AF268" s="209">
        <v>0</v>
      </c>
      <c r="AG268" s="209">
        <f>AF268</f>
        <v>0</v>
      </c>
      <c r="AH268"/>
      <c r="AI268" s="218" t="e">
        <f ca="1">(($E$9*(RAND()*($E$208-$D$208)+$D$208))*(RAND()*('Base Calcs'!$E$214-'Base Calcs'!$D$214)+'Base Calcs'!$D$214+IF($E$50&gt;0,$E$50,0)))+$E$154+$E$155-$E$196+$E$179-($E$179*(RAND()*($E$210-$D$210)+$D$210))-(($E$200/$E$45)*(RAND()*($E$211-$D$211)+$D$211))</f>
        <v>#N/A</v>
      </c>
      <c r="AJ268"/>
      <c r="AK2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68"/>
      <c r="AM268"/>
      <c r="AN268"/>
      <c r="AO268"/>
      <c r="AP268"/>
      <c r="AQ268"/>
      <c r="AR268"/>
      <c r="AS268"/>
      <c r="AT268"/>
      <c r="AU268"/>
      <c r="AV268"/>
      <c r="AW268"/>
      <c r="AX268"/>
      <c r="AY268"/>
      <c r="AZ268"/>
      <c r="BA268"/>
      <c r="BB268"/>
      <c r="BC268" s="129"/>
    </row>
    <row r="269" spans="2:55" x14ac:dyDescent="0.25">
      <c r="B269" s="198" t="e">
        <f t="shared" ca="1" si="28"/>
        <v>#N/A</v>
      </c>
      <c r="C269" s="15">
        <v>1</v>
      </c>
      <c r="D269" s="129" t="e">
        <f t="shared" ref="D269:D300" ca="1" si="34">D268+((MAX($D$257:$D$259)-MIN($E$257:$E$259))/100)</f>
        <v>#N/A</v>
      </c>
      <c r="E269" s="129" t="e">
        <f t="shared" ref="E269:E332" ca="1" si="35">D269/1000</f>
        <v>#N/A</v>
      </c>
      <c r="F269" s="42" t="e">
        <f t="shared" ref="F269:F300" ca="1" si="36">(COUNTIF($B$268:$B$3267,"&lt;"&amp;D269)-COUNTIF($B$268:$B$3267,"&lt;"&amp;D268))/COUNT($B$268:$B$3267)</f>
        <v>#DIV/0!</v>
      </c>
      <c r="G269" s="42" t="e">
        <f ca="1">F269+G268</f>
        <v>#DIV/0!</v>
      </c>
      <c r="I269" s="42" t="e">
        <f ca="1">(COUNTIF('Base Calcs'!$C$258:$C$3257,"&lt;"&amp;D269)-COUNTIF('Base Calcs'!$C$258:$C$3257,"&lt;"&amp;D268))/COUNT('Base Calcs'!$C$258:$C$3257)</f>
        <v>#DIV/0!</v>
      </c>
      <c r="J269" s="44" t="e">
        <f ca="1">I269+J268</f>
        <v>#DIV/0!</v>
      </c>
      <c r="L269" s="42" t="e">
        <f ca="1">(COUNTIF('Base Calcs'!$B$258:$B$3257,"&lt;"&amp;D269)-COUNTIF('Base Calcs'!$B$258:$B$3257,"&lt;"&amp;D268))/COUNT('Base Calcs'!$B$258:$B$3257)</f>
        <v>#DIV/0!</v>
      </c>
      <c r="M269" s="44" t="e">
        <f ca="1">L269+M268</f>
        <v>#DIV/0!</v>
      </c>
      <c r="P269" s="200" t="e">
        <f t="shared" ref="P269:P331" ca="1" si="37">(($C$9*(RAND()*($E$208-$D$208)+$D$208))*(RAND()*($E$209-$D$209)+$D$209+IF($E$50&gt;0,$E$50,0)))+$C$154+$C$155-$C$196+$C$179-($C$179*(RAND()*($E$210-$D$210)+$D$210))-($E$44*(RAND()*($E$211-$D$211)+$D$211))</f>
        <v>#N/A</v>
      </c>
      <c r="Q269" s="91" t="e">
        <f t="shared" ca="1" si="29"/>
        <v>#N/A</v>
      </c>
      <c r="R269" s="91" t="e">
        <f t="shared" ca="1" si="30"/>
        <v>#N/A</v>
      </c>
      <c r="T269" s="200" t="e">
        <f t="shared" ca="1" si="31"/>
        <v>#N/A</v>
      </c>
      <c r="U269" s="91" t="e">
        <f t="shared" ca="1" si="32"/>
        <v>#N/A</v>
      </c>
      <c r="V269" s="91" t="e">
        <f t="shared" ca="1" si="33"/>
        <v>#N/A</v>
      </c>
      <c r="X269" s="207" t="e">
        <f ca="1">X268+((MAX($U$257:$U$259)-MIN($V$257:$V$259))/100)</f>
        <v>#N/A</v>
      </c>
      <c r="Y269" s="207" t="e">
        <f t="shared" ref="Y269:Y332" ca="1" si="38">ROUND(X269,-3)/1000</f>
        <v>#N/A</v>
      </c>
      <c r="Z269" s="209" t="e">
        <f t="shared" ref="Z269:Z300" ca="1" si="39">(COUNTIF($P$268:$P$1268,"&lt;"&amp;X269)-COUNTIF($P$268:$P$1268,"&lt;"&amp;X268))/COUNT($P$268:$P$1268)</f>
        <v>#DIV/0!</v>
      </c>
      <c r="AA269" s="209" t="e">
        <f ca="1">Z269+AA268</f>
        <v>#DIV/0!</v>
      </c>
      <c r="AB269" s="209"/>
      <c r="AC269" s="209" t="e">
        <f ca="1">(COUNTIF('Base Calcs'!$T$258:$T$1258,"&lt;"&amp;X269)-COUNTIF('Base Calcs'!$T$258:$T$1258,"&lt;"&amp;X268))/COUNT('Base Calcs'!$T$258:$T$1258)</f>
        <v>#DIV/0!</v>
      </c>
      <c r="AD269" s="209" t="e">
        <f ca="1">AC269+AD268</f>
        <v>#DIV/0!</v>
      </c>
      <c r="AE269" s="205"/>
      <c r="AF269" s="209" t="e">
        <f t="shared" ref="AF269:AF300" ca="1" si="40">(COUNTIF($T$268:$T$1268,"&lt;"&amp;X269)-COUNTIF($T$268:$T$1268,"&lt;"&amp;X268))/COUNT($T$268:$T$1268)</f>
        <v>#DIV/0!</v>
      </c>
      <c r="AG269" s="209" t="e">
        <f ca="1">AF269+AG268</f>
        <v>#DIV/0!</v>
      </c>
      <c r="AH269"/>
      <c r="AI269" s="218" t="e">
        <f ca="1">(($E$9*(RAND()*($E$208-$D$208)+$D$208))*(RAND()*('Base Calcs'!$E$214-'Base Calcs'!$D$214)+'Base Calcs'!$D$214+IF($E$50&gt;0,$E$50,0)))+$E$154+$E$155-$E$196+$E$179-($E$179*(RAND()*($E$210-$D$210)+$D$210))-(($E$200/$E$45)*(RAND()*($E$211-$D$211)+$D$211))</f>
        <v>#N/A</v>
      </c>
      <c r="AJ269"/>
      <c r="AK2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69"/>
      <c r="AM269"/>
      <c r="AN269"/>
      <c r="AO269"/>
      <c r="AP269"/>
      <c r="AQ269"/>
      <c r="AR269"/>
      <c r="AS269"/>
      <c r="AT269"/>
      <c r="AU269"/>
      <c r="AV269"/>
      <c r="AW269"/>
      <c r="AX269"/>
      <c r="AY269"/>
      <c r="AZ269"/>
      <c r="BA269"/>
      <c r="BB269"/>
      <c r="BC269" s="129"/>
    </row>
    <row r="270" spans="2:55" x14ac:dyDescent="0.25">
      <c r="B270" s="198" t="e">
        <f t="shared" ca="1" si="28"/>
        <v>#N/A</v>
      </c>
      <c r="C270" s="15">
        <v>2</v>
      </c>
      <c r="D270" s="129" t="e">
        <f t="shared" ca="1" si="34"/>
        <v>#N/A</v>
      </c>
      <c r="E270" s="129" t="e">
        <f t="shared" ca="1" si="35"/>
        <v>#N/A</v>
      </c>
      <c r="F270" s="42" t="e">
        <f t="shared" ca="1" si="36"/>
        <v>#DIV/0!</v>
      </c>
      <c r="G270" s="42" t="e">
        <f t="shared" ref="G270:G333" ca="1" si="41">F270+G269</f>
        <v>#DIV/0!</v>
      </c>
      <c r="I270" s="42" t="e">
        <f ca="1">(COUNTIF('Base Calcs'!$C$258:$C$3257,"&lt;"&amp;D270)-COUNTIF('Base Calcs'!$C$258:$C$3257,"&lt;"&amp;D269))/COUNT('Base Calcs'!$C$258:$C$3257)</f>
        <v>#DIV/0!</v>
      </c>
      <c r="J270" s="44" t="e">
        <f t="shared" ref="J270:J333" ca="1" si="42">I270+J269</f>
        <v>#DIV/0!</v>
      </c>
      <c r="L270" s="42" t="e">
        <f ca="1">(COUNTIF('Base Calcs'!$B$258:$B$3257,"&lt;"&amp;D270)-COUNTIF('Base Calcs'!$B$258:$B$3257,"&lt;"&amp;D269))/COUNT('Base Calcs'!$B$258:$B$3257)</f>
        <v>#DIV/0!</v>
      </c>
      <c r="M270" s="44" t="e">
        <f t="shared" ref="M270:M333" ca="1" si="43">L270+M269</f>
        <v>#DIV/0!</v>
      </c>
      <c r="P270" s="200" t="e">
        <f t="shared" ca="1" si="37"/>
        <v>#N/A</v>
      </c>
      <c r="Q270" s="91" t="e">
        <f t="shared" ca="1" si="29"/>
        <v>#N/A</v>
      </c>
      <c r="R270" s="91" t="e">
        <f t="shared" ca="1" si="30"/>
        <v>#N/A</v>
      </c>
      <c r="T270" s="200" t="e">
        <f t="shared" ca="1" si="31"/>
        <v>#N/A</v>
      </c>
      <c r="U270" s="91" t="e">
        <f t="shared" ca="1" si="32"/>
        <v>#N/A</v>
      </c>
      <c r="V270" s="91" t="e">
        <f t="shared" ca="1" si="33"/>
        <v>#N/A</v>
      </c>
      <c r="X270" s="207" t="e">
        <f t="shared" ref="X270:X333" ca="1" si="44">X269+((MAX($U$257:$U$259)-MIN($V$257:$V$259))/100)</f>
        <v>#N/A</v>
      </c>
      <c r="Y270" s="207" t="e">
        <f t="shared" ca="1" si="38"/>
        <v>#N/A</v>
      </c>
      <c r="Z270" s="209" t="e">
        <f t="shared" ca="1" si="39"/>
        <v>#DIV/0!</v>
      </c>
      <c r="AA270" s="209" t="e">
        <f t="shared" ref="AA270:AA333" ca="1" si="45">Z270+AA269</f>
        <v>#DIV/0!</v>
      </c>
      <c r="AB270" s="209"/>
      <c r="AC270" s="209" t="e">
        <f ca="1">(COUNTIF('Base Calcs'!$T$258:$T$1258,"&lt;"&amp;X270)-COUNTIF('Base Calcs'!$T$258:$T$1258,"&lt;"&amp;X269))/COUNT('Base Calcs'!$T$258:$T$1258)</f>
        <v>#DIV/0!</v>
      </c>
      <c r="AD270" s="209" t="e">
        <f t="shared" ref="AD270:AD333" ca="1" si="46">AC270+AD269</f>
        <v>#DIV/0!</v>
      </c>
      <c r="AE270" s="205"/>
      <c r="AF270" s="209" t="e">
        <f t="shared" ca="1" si="40"/>
        <v>#DIV/0!</v>
      </c>
      <c r="AG270" s="209" t="e">
        <f t="shared" ref="AG270:AG333" ca="1" si="47">AF270+AG269</f>
        <v>#DIV/0!</v>
      </c>
      <c r="AH270"/>
      <c r="AI270" s="218" t="e">
        <f ca="1">(($E$9*(RAND()*($E$208-$D$208)+$D$208))*(RAND()*('Base Calcs'!$E$214-'Base Calcs'!$D$214)+'Base Calcs'!$D$214+IF($E$50&gt;0,$E$50,0)))+$E$154+$E$155-$E$196+$E$179-($E$179*(RAND()*($E$210-$D$210)+$D$210))-(($E$200/$E$45)*(RAND()*($E$211-$D$211)+$D$211))</f>
        <v>#N/A</v>
      </c>
      <c r="AJ270"/>
      <c r="AK2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0"/>
      <c r="AM270"/>
      <c r="AN270"/>
      <c r="AO270"/>
      <c r="AP270"/>
      <c r="AQ270"/>
      <c r="AR270"/>
      <c r="AS270"/>
      <c r="AT270"/>
      <c r="AU270"/>
      <c r="AV270"/>
      <c r="AW270"/>
      <c r="AX270"/>
      <c r="AY270"/>
      <c r="AZ270"/>
      <c r="BA270"/>
      <c r="BB270"/>
      <c r="BC270" s="129"/>
    </row>
    <row r="271" spans="2:55" x14ac:dyDescent="0.25">
      <c r="B271" s="198" t="e">
        <f t="shared" ca="1" si="28"/>
        <v>#N/A</v>
      </c>
      <c r="C271" s="15">
        <v>3</v>
      </c>
      <c r="D271" s="129" t="e">
        <f t="shared" ca="1" si="34"/>
        <v>#N/A</v>
      </c>
      <c r="E271" s="129" t="e">
        <f t="shared" ca="1" si="35"/>
        <v>#N/A</v>
      </c>
      <c r="F271" s="42" t="e">
        <f t="shared" ca="1" si="36"/>
        <v>#DIV/0!</v>
      </c>
      <c r="G271" s="42" t="e">
        <f t="shared" ca="1" si="41"/>
        <v>#DIV/0!</v>
      </c>
      <c r="I271" s="42" t="e">
        <f ca="1">(COUNTIF('Base Calcs'!$C$258:$C$3257,"&lt;"&amp;D271)-COUNTIF('Base Calcs'!$C$258:$C$3257,"&lt;"&amp;D270))/COUNT('Base Calcs'!$C$258:$C$3257)</f>
        <v>#DIV/0!</v>
      </c>
      <c r="J271" s="44" t="e">
        <f t="shared" ca="1" si="42"/>
        <v>#DIV/0!</v>
      </c>
      <c r="L271" s="42" t="e">
        <f ca="1">(COUNTIF('Base Calcs'!$B$258:$B$3257,"&lt;"&amp;D271)-COUNTIF('Base Calcs'!$B$258:$B$3257,"&lt;"&amp;D270))/COUNT('Base Calcs'!$B$258:$B$3257)</f>
        <v>#DIV/0!</v>
      </c>
      <c r="M271" s="44" t="e">
        <f t="shared" ca="1" si="43"/>
        <v>#DIV/0!</v>
      </c>
      <c r="P271" s="200" t="e">
        <f t="shared" ca="1" si="37"/>
        <v>#N/A</v>
      </c>
      <c r="Q271" s="91" t="e">
        <f t="shared" ca="1" si="29"/>
        <v>#N/A</v>
      </c>
      <c r="R271" s="91" t="e">
        <f t="shared" ca="1" si="30"/>
        <v>#N/A</v>
      </c>
      <c r="T271" s="200" t="e">
        <f t="shared" ca="1" si="31"/>
        <v>#N/A</v>
      </c>
      <c r="U271" s="91" t="e">
        <f t="shared" ca="1" si="32"/>
        <v>#N/A</v>
      </c>
      <c r="V271" s="91" t="e">
        <f t="shared" ca="1" si="33"/>
        <v>#N/A</v>
      </c>
      <c r="X271" s="207" t="e">
        <f t="shared" ca="1" si="44"/>
        <v>#N/A</v>
      </c>
      <c r="Y271" s="207" t="e">
        <f t="shared" ca="1" si="38"/>
        <v>#N/A</v>
      </c>
      <c r="Z271" s="209" t="e">
        <f t="shared" ca="1" si="39"/>
        <v>#DIV/0!</v>
      </c>
      <c r="AA271" s="209" t="e">
        <f t="shared" ca="1" si="45"/>
        <v>#DIV/0!</v>
      </c>
      <c r="AB271" s="209"/>
      <c r="AC271" s="209" t="e">
        <f ca="1">(COUNTIF('Base Calcs'!$T$258:$T$1258,"&lt;"&amp;X271)-COUNTIF('Base Calcs'!$T$258:$T$1258,"&lt;"&amp;X270))/COUNT('Base Calcs'!$T$258:$T$1258)</f>
        <v>#DIV/0!</v>
      </c>
      <c r="AD271" s="209" t="e">
        <f t="shared" ca="1" si="46"/>
        <v>#DIV/0!</v>
      </c>
      <c r="AE271" s="205"/>
      <c r="AF271" s="209" t="e">
        <f t="shared" ca="1" si="40"/>
        <v>#DIV/0!</v>
      </c>
      <c r="AG271" s="209" t="e">
        <f t="shared" ca="1" si="47"/>
        <v>#DIV/0!</v>
      </c>
      <c r="AH271"/>
      <c r="AI271" s="218" t="e">
        <f ca="1">(($E$9*(RAND()*($E$208-$D$208)+$D$208))*(RAND()*('Base Calcs'!$E$214-'Base Calcs'!$D$214)+'Base Calcs'!$D$214+IF($E$50&gt;0,$E$50,0)))+$E$154+$E$155-$E$196+$E$179-($E$179*(RAND()*($E$210-$D$210)+$D$210))-(($E$200/$E$45)*(RAND()*($E$211-$D$211)+$D$211))</f>
        <v>#N/A</v>
      </c>
      <c r="AJ271"/>
      <c r="AK2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1"/>
      <c r="AM271"/>
      <c r="AN271"/>
      <c r="AO271"/>
      <c r="AP271"/>
      <c r="AQ271"/>
      <c r="AR271"/>
      <c r="AS271"/>
      <c r="AT271"/>
      <c r="AU271"/>
      <c r="AV271"/>
      <c r="AW271"/>
      <c r="AX271"/>
      <c r="AY271"/>
      <c r="AZ271"/>
      <c r="BA271"/>
      <c r="BB271"/>
      <c r="BC271" s="129"/>
    </row>
    <row r="272" spans="2:55" x14ac:dyDescent="0.25">
      <c r="B272" s="198" t="e">
        <f t="shared" ca="1" si="28"/>
        <v>#N/A</v>
      </c>
      <c r="C272" s="15">
        <v>4</v>
      </c>
      <c r="D272" s="129" t="e">
        <f t="shared" ca="1" si="34"/>
        <v>#N/A</v>
      </c>
      <c r="E272" s="129" t="e">
        <f t="shared" ca="1" si="35"/>
        <v>#N/A</v>
      </c>
      <c r="F272" s="42" t="e">
        <f t="shared" ca="1" si="36"/>
        <v>#DIV/0!</v>
      </c>
      <c r="G272" s="42" t="e">
        <f t="shared" ca="1" si="41"/>
        <v>#DIV/0!</v>
      </c>
      <c r="I272" s="42" t="e">
        <f ca="1">(COUNTIF('Base Calcs'!$C$258:$C$3257,"&lt;"&amp;D272)-COUNTIF('Base Calcs'!$C$258:$C$3257,"&lt;"&amp;D271))/COUNT('Base Calcs'!$C$258:$C$3257)</f>
        <v>#DIV/0!</v>
      </c>
      <c r="J272" s="44" t="e">
        <f t="shared" ca="1" si="42"/>
        <v>#DIV/0!</v>
      </c>
      <c r="L272" s="42" t="e">
        <f ca="1">(COUNTIF('Base Calcs'!$B$258:$B$3257,"&lt;"&amp;D272)-COUNTIF('Base Calcs'!$B$258:$B$3257,"&lt;"&amp;D271))/COUNT('Base Calcs'!$B$258:$B$3257)</f>
        <v>#DIV/0!</v>
      </c>
      <c r="M272" s="44" t="e">
        <f t="shared" ca="1" si="43"/>
        <v>#DIV/0!</v>
      </c>
      <c r="P272" s="200" t="e">
        <f t="shared" ca="1" si="37"/>
        <v>#N/A</v>
      </c>
      <c r="Q272" s="91" t="e">
        <f t="shared" ca="1" si="29"/>
        <v>#N/A</v>
      </c>
      <c r="R272" s="91" t="e">
        <f t="shared" ca="1" si="30"/>
        <v>#N/A</v>
      </c>
      <c r="T272" s="200" t="e">
        <f t="shared" ca="1" si="31"/>
        <v>#N/A</v>
      </c>
      <c r="U272" s="91" t="e">
        <f t="shared" ca="1" si="32"/>
        <v>#N/A</v>
      </c>
      <c r="V272" s="91" t="e">
        <f t="shared" ca="1" si="33"/>
        <v>#N/A</v>
      </c>
      <c r="X272" s="207" t="e">
        <f t="shared" ca="1" si="44"/>
        <v>#N/A</v>
      </c>
      <c r="Y272" s="207" t="e">
        <f t="shared" ca="1" si="38"/>
        <v>#N/A</v>
      </c>
      <c r="Z272" s="209" t="e">
        <f t="shared" ca="1" si="39"/>
        <v>#DIV/0!</v>
      </c>
      <c r="AA272" s="209" t="e">
        <f t="shared" ca="1" si="45"/>
        <v>#DIV/0!</v>
      </c>
      <c r="AB272" s="209"/>
      <c r="AC272" s="209" t="e">
        <f ca="1">(COUNTIF('Base Calcs'!$T$258:$T$1258,"&lt;"&amp;X272)-COUNTIF('Base Calcs'!$T$258:$T$1258,"&lt;"&amp;X271))/COUNT('Base Calcs'!$T$258:$T$1258)</f>
        <v>#DIV/0!</v>
      </c>
      <c r="AD272" s="209" t="e">
        <f t="shared" ca="1" si="46"/>
        <v>#DIV/0!</v>
      </c>
      <c r="AE272" s="205"/>
      <c r="AF272" s="209" t="e">
        <f t="shared" ca="1" si="40"/>
        <v>#DIV/0!</v>
      </c>
      <c r="AG272" s="209" t="e">
        <f t="shared" ca="1" si="47"/>
        <v>#DIV/0!</v>
      </c>
      <c r="AH272"/>
      <c r="AI272" s="218" t="e">
        <f ca="1">(($E$9*(RAND()*($E$208-$D$208)+$D$208))*(RAND()*('Base Calcs'!$E$214-'Base Calcs'!$D$214)+'Base Calcs'!$D$214+IF($E$50&gt;0,$E$50,0)))+$E$154+$E$155-$E$196+$E$179-($E$179*(RAND()*($E$210-$D$210)+$D$210))-(($E$200/$E$45)*(RAND()*($E$211-$D$211)+$D$211))</f>
        <v>#N/A</v>
      </c>
      <c r="AJ272"/>
      <c r="AK2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2"/>
      <c r="AM272"/>
      <c r="AN272"/>
      <c r="AO272"/>
      <c r="AP272"/>
      <c r="AQ272"/>
      <c r="AR272"/>
      <c r="AS272"/>
      <c r="AT272"/>
      <c r="AU272"/>
      <c r="AV272"/>
      <c r="AW272"/>
      <c r="AX272"/>
      <c r="AY272"/>
      <c r="AZ272"/>
      <c r="BA272"/>
      <c r="BB272"/>
      <c r="BC272" s="129"/>
    </row>
    <row r="273" spans="2:55" x14ac:dyDescent="0.25">
      <c r="B273" s="198" t="e">
        <f t="shared" ca="1" si="28"/>
        <v>#N/A</v>
      </c>
      <c r="C273" s="15">
        <v>5</v>
      </c>
      <c r="D273" s="129" t="e">
        <f t="shared" ca="1" si="34"/>
        <v>#N/A</v>
      </c>
      <c r="E273" s="129" t="e">
        <f t="shared" ca="1" si="35"/>
        <v>#N/A</v>
      </c>
      <c r="F273" s="42" t="e">
        <f t="shared" ca="1" si="36"/>
        <v>#DIV/0!</v>
      </c>
      <c r="G273" s="42" t="e">
        <f t="shared" ca="1" si="41"/>
        <v>#DIV/0!</v>
      </c>
      <c r="I273" s="42" t="e">
        <f ca="1">(COUNTIF('Base Calcs'!$C$258:$C$3257,"&lt;"&amp;D273)-COUNTIF('Base Calcs'!$C$258:$C$3257,"&lt;"&amp;D272))/COUNT('Base Calcs'!$C$258:$C$3257)</f>
        <v>#DIV/0!</v>
      </c>
      <c r="J273" s="44" t="e">
        <f t="shared" ca="1" si="42"/>
        <v>#DIV/0!</v>
      </c>
      <c r="L273" s="42" t="e">
        <f ca="1">(COUNTIF('Base Calcs'!$B$258:$B$3257,"&lt;"&amp;D273)-COUNTIF('Base Calcs'!$B$258:$B$3257,"&lt;"&amp;D272))/COUNT('Base Calcs'!$B$258:$B$3257)</f>
        <v>#DIV/0!</v>
      </c>
      <c r="M273" s="44" t="e">
        <f t="shared" ca="1" si="43"/>
        <v>#DIV/0!</v>
      </c>
      <c r="P273" s="200" t="e">
        <f t="shared" ca="1" si="37"/>
        <v>#N/A</v>
      </c>
      <c r="Q273" s="91" t="e">
        <f t="shared" ca="1" si="29"/>
        <v>#N/A</v>
      </c>
      <c r="R273" s="91" t="e">
        <f t="shared" ca="1" si="30"/>
        <v>#N/A</v>
      </c>
      <c r="T273" s="200" t="e">
        <f t="shared" ca="1" si="31"/>
        <v>#N/A</v>
      </c>
      <c r="U273" s="91" t="e">
        <f t="shared" ca="1" si="32"/>
        <v>#N/A</v>
      </c>
      <c r="V273" s="91" t="e">
        <f t="shared" ca="1" si="33"/>
        <v>#N/A</v>
      </c>
      <c r="X273" s="207" t="e">
        <f t="shared" ca="1" si="44"/>
        <v>#N/A</v>
      </c>
      <c r="Y273" s="207" t="e">
        <f t="shared" ca="1" si="38"/>
        <v>#N/A</v>
      </c>
      <c r="Z273" s="209" t="e">
        <f t="shared" ca="1" si="39"/>
        <v>#DIV/0!</v>
      </c>
      <c r="AA273" s="209" t="e">
        <f t="shared" ca="1" si="45"/>
        <v>#DIV/0!</v>
      </c>
      <c r="AB273" s="209"/>
      <c r="AC273" s="209" t="e">
        <f ca="1">(COUNTIF('Base Calcs'!$T$258:$T$1258,"&lt;"&amp;X273)-COUNTIF('Base Calcs'!$T$258:$T$1258,"&lt;"&amp;X272))/COUNT('Base Calcs'!$T$258:$T$1258)</f>
        <v>#DIV/0!</v>
      </c>
      <c r="AD273" s="209" t="e">
        <f t="shared" ca="1" si="46"/>
        <v>#DIV/0!</v>
      </c>
      <c r="AE273" s="205"/>
      <c r="AF273" s="209" t="e">
        <f t="shared" ca="1" si="40"/>
        <v>#DIV/0!</v>
      </c>
      <c r="AG273" s="209" t="e">
        <f t="shared" ca="1" si="47"/>
        <v>#DIV/0!</v>
      </c>
      <c r="AH273"/>
      <c r="AI273" s="218" t="e">
        <f ca="1">(($E$9*(RAND()*($E$208-$D$208)+$D$208))*(RAND()*('Base Calcs'!$E$214-'Base Calcs'!$D$214)+'Base Calcs'!$D$214+IF($E$50&gt;0,$E$50,0)))+$E$154+$E$155-$E$196+$E$179-($E$179*(RAND()*($E$210-$D$210)+$D$210))-(($E$200/$E$45)*(RAND()*($E$211-$D$211)+$D$211))</f>
        <v>#N/A</v>
      </c>
      <c r="AJ273"/>
      <c r="AK2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3"/>
      <c r="AM273"/>
      <c r="AN273"/>
      <c r="AO273"/>
      <c r="AP273"/>
      <c r="AQ273"/>
      <c r="AR273"/>
      <c r="AS273"/>
      <c r="AT273"/>
      <c r="AU273"/>
      <c r="AV273"/>
      <c r="AW273"/>
      <c r="AX273"/>
      <c r="AY273"/>
      <c r="AZ273"/>
      <c r="BA273"/>
      <c r="BB273"/>
      <c r="BC273" s="129"/>
    </row>
    <row r="274" spans="2:55" x14ac:dyDescent="0.25">
      <c r="B274" s="198" t="e">
        <f t="shared" ca="1" si="28"/>
        <v>#N/A</v>
      </c>
      <c r="C274" s="15">
        <v>6</v>
      </c>
      <c r="D274" s="129" t="e">
        <f t="shared" ca="1" si="34"/>
        <v>#N/A</v>
      </c>
      <c r="E274" s="129" t="e">
        <f t="shared" ca="1" si="35"/>
        <v>#N/A</v>
      </c>
      <c r="F274" s="42" t="e">
        <f t="shared" ca="1" si="36"/>
        <v>#DIV/0!</v>
      </c>
      <c r="G274" s="42" t="e">
        <f t="shared" ca="1" si="41"/>
        <v>#DIV/0!</v>
      </c>
      <c r="I274" s="42" t="e">
        <f ca="1">(COUNTIF('Base Calcs'!$C$258:$C$3257,"&lt;"&amp;D274)-COUNTIF('Base Calcs'!$C$258:$C$3257,"&lt;"&amp;D273))/COUNT('Base Calcs'!$C$258:$C$3257)</f>
        <v>#DIV/0!</v>
      </c>
      <c r="J274" s="44" t="e">
        <f t="shared" ca="1" si="42"/>
        <v>#DIV/0!</v>
      </c>
      <c r="L274" s="42" t="e">
        <f ca="1">(COUNTIF('Base Calcs'!$B$258:$B$3257,"&lt;"&amp;D274)-COUNTIF('Base Calcs'!$B$258:$B$3257,"&lt;"&amp;D273))/COUNT('Base Calcs'!$B$258:$B$3257)</f>
        <v>#DIV/0!</v>
      </c>
      <c r="M274" s="44" t="e">
        <f t="shared" ca="1" si="43"/>
        <v>#DIV/0!</v>
      </c>
      <c r="P274" s="200" t="e">
        <f t="shared" ca="1" si="37"/>
        <v>#N/A</v>
      </c>
      <c r="Q274" s="91" t="e">
        <f t="shared" ca="1" si="29"/>
        <v>#N/A</v>
      </c>
      <c r="R274" s="91" t="e">
        <f t="shared" ca="1" si="30"/>
        <v>#N/A</v>
      </c>
      <c r="T274" s="200" t="e">
        <f t="shared" ca="1" si="31"/>
        <v>#N/A</v>
      </c>
      <c r="U274" s="91" t="e">
        <f t="shared" ca="1" si="32"/>
        <v>#N/A</v>
      </c>
      <c r="V274" s="91" t="e">
        <f t="shared" ca="1" si="33"/>
        <v>#N/A</v>
      </c>
      <c r="X274" s="207" t="e">
        <f t="shared" ca="1" si="44"/>
        <v>#N/A</v>
      </c>
      <c r="Y274" s="207" t="e">
        <f t="shared" ca="1" si="38"/>
        <v>#N/A</v>
      </c>
      <c r="Z274" s="209" t="e">
        <f t="shared" ca="1" si="39"/>
        <v>#DIV/0!</v>
      </c>
      <c r="AA274" s="209" t="e">
        <f t="shared" ca="1" si="45"/>
        <v>#DIV/0!</v>
      </c>
      <c r="AB274" s="209"/>
      <c r="AC274" s="209" t="e">
        <f ca="1">(COUNTIF('Base Calcs'!$T$258:$T$1258,"&lt;"&amp;X274)-COUNTIF('Base Calcs'!$T$258:$T$1258,"&lt;"&amp;X273))/COUNT('Base Calcs'!$T$258:$T$1258)</f>
        <v>#DIV/0!</v>
      </c>
      <c r="AD274" s="209" t="e">
        <f t="shared" ca="1" si="46"/>
        <v>#DIV/0!</v>
      </c>
      <c r="AE274" s="205"/>
      <c r="AF274" s="209" t="e">
        <f t="shared" ca="1" si="40"/>
        <v>#DIV/0!</v>
      </c>
      <c r="AG274" s="209" t="e">
        <f t="shared" ca="1" si="47"/>
        <v>#DIV/0!</v>
      </c>
      <c r="AH274"/>
      <c r="AI274" s="218" t="e">
        <f ca="1">(($E$9*(RAND()*($E$208-$D$208)+$D$208))*(RAND()*('Base Calcs'!$E$214-'Base Calcs'!$D$214)+'Base Calcs'!$D$214+IF($E$50&gt;0,$E$50,0)))+$E$154+$E$155-$E$196+$E$179-($E$179*(RAND()*($E$210-$D$210)+$D$210))-(($E$200/$E$45)*(RAND()*($E$211-$D$211)+$D$211))</f>
        <v>#N/A</v>
      </c>
      <c r="AJ274"/>
      <c r="AK2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4"/>
      <c r="AM274"/>
      <c r="AN274"/>
      <c r="AO274"/>
      <c r="AP274"/>
      <c r="AQ274"/>
      <c r="AR274"/>
      <c r="AS274"/>
      <c r="AT274"/>
      <c r="AU274"/>
      <c r="AV274"/>
      <c r="AW274"/>
      <c r="AX274"/>
      <c r="AY274"/>
      <c r="AZ274"/>
      <c r="BA274"/>
      <c r="BB274"/>
      <c r="BC274" s="129"/>
    </row>
    <row r="275" spans="2:55" x14ac:dyDescent="0.25">
      <c r="B275" s="198" t="e">
        <f t="shared" ca="1" si="28"/>
        <v>#N/A</v>
      </c>
      <c r="C275" s="15">
        <v>7</v>
      </c>
      <c r="D275" s="129" t="e">
        <f t="shared" ca="1" si="34"/>
        <v>#N/A</v>
      </c>
      <c r="E275" s="129" t="e">
        <f t="shared" ca="1" si="35"/>
        <v>#N/A</v>
      </c>
      <c r="F275" s="42" t="e">
        <f t="shared" ca="1" si="36"/>
        <v>#DIV/0!</v>
      </c>
      <c r="G275" s="42" t="e">
        <f t="shared" ca="1" si="41"/>
        <v>#DIV/0!</v>
      </c>
      <c r="I275" s="42" t="e">
        <f ca="1">(COUNTIF('Base Calcs'!$C$258:$C$3257,"&lt;"&amp;D275)-COUNTIF('Base Calcs'!$C$258:$C$3257,"&lt;"&amp;D274))/COUNT('Base Calcs'!$C$258:$C$3257)</f>
        <v>#DIV/0!</v>
      </c>
      <c r="J275" s="44" t="e">
        <f t="shared" ca="1" si="42"/>
        <v>#DIV/0!</v>
      </c>
      <c r="L275" s="42" t="e">
        <f ca="1">(COUNTIF('Base Calcs'!$B$258:$B$3257,"&lt;"&amp;D275)-COUNTIF('Base Calcs'!$B$258:$B$3257,"&lt;"&amp;D274))/COUNT('Base Calcs'!$B$258:$B$3257)</f>
        <v>#DIV/0!</v>
      </c>
      <c r="M275" s="44" t="e">
        <f t="shared" ca="1" si="43"/>
        <v>#DIV/0!</v>
      </c>
      <c r="P275" s="200" t="e">
        <f t="shared" ca="1" si="37"/>
        <v>#N/A</v>
      </c>
      <c r="Q275" s="91" t="e">
        <f t="shared" ca="1" si="29"/>
        <v>#N/A</v>
      </c>
      <c r="R275" s="91" t="e">
        <f t="shared" ca="1" si="30"/>
        <v>#N/A</v>
      </c>
      <c r="T275" s="200" t="e">
        <f t="shared" ca="1" si="31"/>
        <v>#N/A</v>
      </c>
      <c r="U275" s="91" t="e">
        <f t="shared" ca="1" si="32"/>
        <v>#N/A</v>
      </c>
      <c r="V275" s="91" t="e">
        <f t="shared" ca="1" si="33"/>
        <v>#N/A</v>
      </c>
      <c r="X275" s="207" t="e">
        <f t="shared" ca="1" si="44"/>
        <v>#N/A</v>
      </c>
      <c r="Y275" s="207" t="e">
        <f t="shared" ca="1" si="38"/>
        <v>#N/A</v>
      </c>
      <c r="Z275" s="209" t="e">
        <f t="shared" ca="1" si="39"/>
        <v>#DIV/0!</v>
      </c>
      <c r="AA275" s="209" t="e">
        <f t="shared" ca="1" si="45"/>
        <v>#DIV/0!</v>
      </c>
      <c r="AB275" s="209"/>
      <c r="AC275" s="209" t="e">
        <f ca="1">(COUNTIF('Base Calcs'!$T$258:$T$1258,"&lt;"&amp;X275)-COUNTIF('Base Calcs'!$T$258:$T$1258,"&lt;"&amp;X274))/COUNT('Base Calcs'!$T$258:$T$1258)</f>
        <v>#DIV/0!</v>
      </c>
      <c r="AD275" s="209" t="e">
        <f t="shared" ca="1" si="46"/>
        <v>#DIV/0!</v>
      </c>
      <c r="AE275" s="205"/>
      <c r="AF275" s="209" t="e">
        <f t="shared" ca="1" si="40"/>
        <v>#DIV/0!</v>
      </c>
      <c r="AG275" s="209" t="e">
        <f t="shared" ca="1" si="47"/>
        <v>#DIV/0!</v>
      </c>
      <c r="AH275"/>
      <c r="AI275" s="218" t="e">
        <f ca="1">(($E$9*(RAND()*($E$208-$D$208)+$D$208))*(RAND()*('Base Calcs'!$E$214-'Base Calcs'!$D$214)+'Base Calcs'!$D$214+IF($E$50&gt;0,$E$50,0)))+$E$154+$E$155-$E$196+$E$179-($E$179*(RAND()*($E$210-$D$210)+$D$210))-(($E$200/$E$45)*(RAND()*($E$211-$D$211)+$D$211))</f>
        <v>#N/A</v>
      </c>
      <c r="AJ275"/>
      <c r="AK2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5"/>
      <c r="AM275"/>
      <c r="AN275"/>
      <c r="AO275"/>
      <c r="AP275"/>
      <c r="AQ275"/>
      <c r="AR275"/>
      <c r="AS275"/>
      <c r="AT275"/>
      <c r="AU275"/>
      <c r="AV275"/>
      <c r="AW275"/>
      <c r="AX275"/>
      <c r="AY275"/>
      <c r="AZ275"/>
      <c r="BA275"/>
      <c r="BB275"/>
      <c r="BC275" s="129"/>
    </row>
    <row r="276" spans="2:55" x14ac:dyDescent="0.25">
      <c r="B276" s="198" t="e">
        <f t="shared" ca="1" si="28"/>
        <v>#N/A</v>
      </c>
      <c r="C276" s="15">
        <v>8</v>
      </c>
      <c r="D276" s="129" t="e">
        <f t="shared" ca="1" si="34"/>
        <v>#N/A</v>
      </c>
      <c r="E276" s="129" t="e">
        <f t="shared" ca="1" si="35"/>
        <v>#N/A</v>
      </c>
      <c r="F276" s="42" t="e">
        <f t="shared" ca="1" si="36"/>
        <v>#DIV/0!</v>
      </c>
      <c r="G276" s="42" t="e">
        <f t="shared" ca="1" si="41"/>
        <v>#DIV/0!</v>
      </c>
      <c r="I276" s="42" t="e">
        <f ca="1">(COUNTIF('Base Calcs'!$C$258:$C$3257,"&lt;"&amp;D276)-COUNTIF('Base Calcs'!$C$258:$C$3257,"&lt;"&amp;D275))/COUNT('Base Calcs'!$C$258:$C$3257)</f>
        <v>#DIV/0!</v>
      </c>
      <c r="J276" s="44" t="e">
        <f t="shared" ca="1" si="42"/>
        <v>#DIV/0!</v>
      </c>
      <c r="L276" s="42" t="e">
        <f ca="1">(COUNTIF('Base Calcs'!$B$258:$B$3257,"&lt;"&amp;D276)-COUNTIF('Base Calcs'!$B$258:$B$3257,"&lt;"&amp;D275))/COUNT('Base Calcs'!$B$258:$B$3257)</f>
        <v>#DIV/0!</v>
      </c>
      <c r="M276" s="44" t="e">
        <f t="shared" ca="1" si="43"/>
        <v>#DIV/0!</v>
      </c>
      <c r="P276" s="200" t="e">
        <f t="shared" ca="1" si="37"/>
        <v>#N/A</v>
      </c>
      <c r="Q276" s="91" t="e">
        <f t="shared" ca="1" si="29"/>
        <v>#N/A</v>
      </c>
      <c r="R276" s="91" t="e">
        <f t="shared" ca="1" si="30"/>
        <v>#N/A</v>
      </c>
      <c r="T276" s="200" t="e">
        <f t="shared" ca="1" si="31"/>
        <v>#N/A</v>
      </c>
      <c r="U276" s="91" t="e">
        <f t="shared" ca="1" si="32"/>
        <v>#N/A</v>
      </c>
      <c r="V276" s="91" t="e">
        <f t="shared" ca="1" si="33"/>
        <v>#N/A</v>
      </c>
      <c r="X276" s="207" t="e">
        <f t="shared" ca="1" si="44"/>
        <v>#N/A</v>
      </c>
      <c r="Y276" s="207" t="e">
        <f t="shared" ca="1" si="38"/>
        <v>#N/A</v>
      </c>
      <c r="Z276" s="209" t="e">
        <f t="shared" ca="1" si="39"/>
        <v>#DIV/0!</v>
      </c>
      <c r="AA276" s="209" t="e">
        <f t="shared" ca="1" si="45"/>
        <v>#DIV/0!</v>
      </c>
      <c r="AB276" s="209"/>
      <c r="AC276" s="209" t="e">
        <f ca="1">(COUNTIF('Base Calcs'!$T$258:$T$1258,"&lt;"&amp;X276)-COUNTIF('Base Calcs'!$T$258:$T$1258,"&lt;"&amp;X275))/COUNT('Base Calcs'!$T$258:$T$1258)</f>
        <v>#DIV/0!</v>
      </c>
      <c r="AD276" s="209" t="e">
        <f t="shared" ca="1" si="46"/>
        <v>#DIV/0!</v>
      </c>
      <c r="AE276" s="205"/>
      <c r="AF276" s="209" t="e">
        <f t="shared" ca="1" si="40"/>
        <v>#DIV/0!</v>
      </c>
      <c r="AG276" s="209" t="e">
        <f t="shared" ca="1" si="47"/>
        <v>#DIV/0!</v>
      </c>
      <c r="AH276"/>
      <c r="AI276" s="218" t="e">
        <f ca="1">(($E$9*(RAND()*($E$208-$D$208)+$D$208))*(RAND()*('Base Calcs'!$E$214-'Base Calcs'!$D$214)+'Base Calcs'!$D$214+IF($E$50&gt;0,$E$50,0)))+$E$154+$E$155-$E$196+$E$179-($E$179*(RAND()*($E$210-$D$210)+$D$210))-(($E$200/$E$45)*(RAND()*($E$211-$D$211)+$D$211))</f>
        <v>#N/A</v>
      </c>
      <c r="AJ276"/>
      <c r="AK2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6"/>
      <c r="AM276"/>
      <c r="AN276"/>
      <c r="AO276"/>
      <c r="AP276"/>
      <c r="AQ276"/>
      <c r="AR276"/>
      <c r="AS276"/>
      <c r="AT276"/>
      <c r="AU276"/>
      <c r="AV276"/>
      <c r="AW276"/>
      <c r="AX276"/>
      <c r="AY276"/>
      <c r="AZ276"/>
      <c r="BA276"/>
      <c r="BB276"/>
      <c r="BC276" s="129"/>
    </row>
    <row r="277" spans="2:55" x14ac:dyDescent="0.25">
      <c r="B277" s="198" t="e">
        <f t="shared" ca="1" si="28"/>
        <v>#N/A</v>
      </c>
      <c r="C277" s="15">
        <v>9</v>
      </c>
      <c r="D277" s="129" t="e">
        <f t="shared" ca="1" si="34"/>
        <v>#N/A</v>
      </c>
      <c r="E277" s="129" t="e">
        <f t="shared" ca="1" si="35"/>
        <v>#N/A</v>
      </c>
      <c r="F277" s="42" t="e">
        <f t="shared" ca="1" si="36"/>
        <v>#DIV/0!</v>
      </c>
      <c r="G277" s="42" t="e">
        <f t="shared" ca="1" si="41"/>
        <v>#DIV/0!</v>
      </c>
      <c r="I277" s="42" t="e">
        <f ca="1">(COUNTIF('Base Calcs'!$C$258:$C$3257,"&lt;"&amp;D277)-COUNTIF('Base Calcs'!$C$258:$C$3257,"&lt;"&amp;D276))/COUNT('Base Calcs'!$C$258:$C$3257)</f>
        <v>#DIV/0!</v>
      </c>
      <c r="J277" s="44" t="e">
        <f t="shared" ca="1" si="42"/>
        <v>#DIV/0!</v>
      </c>
      <c r="L277" s="42" t="e">
        <f ca="1">(COUNTIF('Base Calcs'!$B$258:$B$3257,"&lt;"&amp;D277)-COUNTIF('Base Calcs'!$B$258:$B$3257,"&lt;"&amp;D276))/COUNT('Base Calcs'!$B$258:$B$3257)</f>
        <v>#DIV/0!</v>
      </c>
      <c r="M277" s="44" t="e">
        <f t="shared" ca="1" si="43"/>
        <v>#DIV/0!</v>
      </c>
      <c r="P277" s="200" t="e">
        <f t="shared" ca="1" si="37"/>
        <v>#N/A</v>
      </c>
      <c r="Q277" s="91" t="e">
        <f t="shared" ca="1" si="29"/>
        <v>#N/A</v>
      </c>
      <c r="R277" s="91" t="e">
        <f t="shared" ca="1" si="30"/>
        <v>#N/A</v>
      </c>
      <c r="T277" s="200" t="e">
        <f t="shared" ca="1" si="31"/>
        <v>#N/A</v>
      </c>
      <c r="U277" s="91" t="e">
        <f t="shared" ca="1" si="32"/>
        <v>#N/A</v>
      </c>
      <c r="V277" s="91" t="e">
        <f t="shared" ca="1" si="33"/>
        <v>#N/A</v>
      </c>
      <c r="X277" s="207" t="e">
        <f t="shared" ca="1" si="44"/>
        <v>#N/A</v>
      </c>
      <c r="Y277" s="207" t="e">
        <f t="shared" ca="1" si="38"/>
        <v>#N/A</v>
      </c>
      <c r="Z277" s="209" t="e">
        <f t="shared" ca="1" si="39"/>
        <v>#DIV/0!</v>
      </c>
      <c r="AA277" s="209" t="e">
        <f t="shared" ca="1" si="45"/>
        <v>#DIV/0!</v>
      </c>
      <c r="AB277" s="209"/>
      <c r="AC277" s="209" t="e">
        <f ca="1">(COUNTIF('Base Calcs'!$T$258:$T$1258,"&lt;"&amp;X277)-COUNTIF('Base Calcs'!$T$258:$T$1258,"&lt;"&amp;X276))/COUNT('Base Calcs'!$T$258:$T$1258)</f>
        <v>#DIV/0!</v>
      </c>
      <c r="AD277" s="209" t="e">
        <f t="shared" ca="1" si="46"/>
        <v>#DIV/0!</v>
      </c>
      <c r="AE277" s="205"/>
      <c r="AF277" s="209" t="e">
        <f t="shared" ca="1" si="40"/>
        <v>#DIV/0!</v>
      </c>
      <c r="AG277" s="209" t="e">
        <f t="shared" ca="1" si="47"/>
        <v>#DIV/0!</v>
      </c>
      <c r="AH277"/>
      <c r="AI277" s="218" t="e">
        <f ca="1">(($E$9*(RAND()*($E$208-$D$208)+$D$208))*(RAND()*('Base Calcs'!$E$214-'Base Calcs'!$D$214)+'Base Calcs'!$D$214+IF($E$50&gt;0,$E$50,0)))+$E$154+$E$155-$E$196+$E$179-($E$179*(RAND()*($E$210-$D$210)+$D$210))-(($E$200/$E$45)*(RAND()*($E$211-$D$211)+$D$211))</f>
        <v>#N/A</v>
      </c>
      <c r="AJ277"/>
      <c r="AK2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7"/>
      <c r="AM277"/>
      <c r="AN277"/>
      <c r="AO277"/>
      <c r="AP277"/>
      <c r="AQ277"/>
      <c r="AR277"/>
      <c r="AS277"/>
      <c r="AT277"/>
      <c r="AU277"/>
      <c r="AV277"/>
      <c r="AW277"/>
      <c r="AX277"/>
      <c r="AY277"/>
      <c r="AZ277"/>
      <c r="BA277"/>
      <c r="BB277"/>
      <c r="BC277" s="129"/>
    </row>
    <row r="278" spans="2:55" x14ac:dyDescent="0.25">
      <c r="B278" s="198" t="e">
        <f t="shared" ca="1" si="28"/>
        <v>#N/A</v>
      </c>
      <c r="C278" s="15">
        <v>10</v>
      </c>
      <c r="D278" s="129" t="e">
        <f t="shared" ca="1" si="34"/>
        <v>#N/A</v>
      </c>
      <c r="E278" s="129" t="e">
        <f t="shared" ca="1" si="35"/>
        <v>#N/A</v>
      </c>
      <c r="F278" s="42" t="e">
        <f t="shared" ca="1" si="36"/>
        <v>#DIV/0!</v>
      </c>
      <c r="G278" s="42" t="e">
        <f t="shared" ca="1" si="41"/>
        <v>#DIV/0!</v>
      </c>
      <c r="I278" s="42" t="e">
        <f ca="1">(COUNTIF('Base Calcs'!$C$258:$C$3257,"&lt;"&amp;D278)-COUNTIF('Base Calcs'!$C$258:$C$3257,"&lt;"&amp;D277))/COUNT('Base Calcs'!$C$258:$C$3257)</f>
        <v>#DIV/0!</v>
      </c>
      <c r="J278" s="44" t="e">
        <f t="shared" ca="1" si="42"/>
        <v>#DIV/0!</v>
      </c>
      <c r="L278" s="42" t="e">
        <f ca="1">(COUNTIF('Base Calcs'!$B$258:$B$3257,"&lt;"&amp;D278)-COUNTIF('Base Calcs'!$B$258:$B$3257,"&lt;"&amp;D277))/COUNT('Base Calcs'!$B$258:$B$3257)</f>
        <v>#DIV/0!</v>
      </c>
      <c r="M278" s="44" t="e">
        <f t="shared" ca="1" si="43"/>
        <v>#DIV/0!</v>
      </c>
      <c r="P278" s="200" t="e">
        <f t="shared" ca="1" si="37"/>
        <v>#N/A</v>
      </c>
      <c r="Q278" s="91" t="e">
        <f t="shared" ca="1" si="29"/>
        <v>#N/A</v>
      </c>
      <c r="R278" s="91" t="e">
        <f t="shared" ca="1" si="30"/>
        <v>#N/A</v>
      </c>
      <c r="T278" s="200" t="e">
        <f t="shared" ca="1" si="31"/>
        <v>#N/A</v>
      </c>
      <c r="U278" s="91" t="e">
        <f t="shared" ca="1" si="32"/>
        <v>#N/A</v>
      </c>
      <c r="V278" s="91" t="e">
        <f t="shared" ca="1" si="33"/>
        <v>#N/A</v>
      </c>
      <c r="X278" s="207" t="e">
        <f t="shared" ca="1" si="44"/>
        <v>#N/A</v>
      </c>
      <c r="Y278" s="207" t="e">
        <f t="shared" ca="1" si="38"/>
        <v>#N/A</v>
      </c>
      <c r="Z278" s="209" t="e">
        <f t="shared" ca="1" si="39"/>
        <v>#DIV/0!</v>
      </c>
      <c r="AA278" s="209" t="e">
        <f t="shared" ca="1" si="45"/>
        <v>#DIV/0!</v>
      </c>
      <c r="AB278" s="209"/>
      <c r="AC278" s="209" t="e">
        <f ca="1">(COUNTIF('Base Calcs'!$T$258:$T$1258,"&lt;"&amp;X278)-COUNTIF('Base Calcs'!$T$258:$T$1258,"&lt;"&amp;X277))/COUNT('Base Calcs'!$T$258:$T$1258)</f>
        <v>#DIV/0!</v>
      </c>
      <c r="AD278" s="209" t="e">
        <f t="shared" ca="1" si="46"/>
        <v>#DIV/0!</v>
      </c>
      <c r="AE278" s="205"/>
      <c r="AF278" s="209" t="e">
        <f t="shared" ca="1" si="40"/>
        <v>#DIV/0!</v>
      </c>
      <c r="AG278" s="209" t="e">
        <f t="shared" ca="1" si="47"/>
        <v>#DIV/0!</v>
      </c>
      <c r="AH278"/>
      <c r="AI278" s="218" t="e">
        <f ca="1">(($E$9*(RAND()*($E$208-$D$208)+$D$208))*(RAND()*('Base Calcs'!$E$214-'Base Calcs'!$D$214)+'Base Calcs'!$D$214+IF($E$50&gt;0,$E$50,0)))+$E$154+$E$155-$E$196+$E$179-($E$179*(RAND()*($E$210-$D$210)+$D$210))-(($E$200/$E$45)*(RAND()*($E$211-$D$211)+$D$211))</f>
        <v>#N/A</v>
      </c>
      <c r="AJ278"/>
      <c r="AK2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8"/>
      <c r="AM278"/>
      <c r="AN278"/>
      <c r="AO278"/>
      <c r="AP278"/>
      <c r="AQ278"/>
      <c r="AR278"/>
      <c r="AS278"/>
      <c r="AT278"/>
      <c r="AU278"/>
      <c r="AV278"/>
      <c r="AW278"/>
      <c r="AX278"/>
      <c r="AY278"/>
      <c r="AZ278"/>
      <c r="BA278"/>
      <c r="BB278"/>
      <c r="BC278" s="129"/>
    </row>
    <row r="279" spans="2:55" x14ac:dyDescent="0.25">
      <c r="B279" s="198" t="e">
        <f t="shared" ca="1" si="28"/>
        <v>#N/A</v>
      </c>
      <c r="C279" s="15">
        <v>11</v>
      </c>
      <c r="D279" s="129" t="e">
        <f t="shared" ca="1" si="34"/>
        <v>#N/A</v>
      </c>
      <c r="E279" s="129" t="e">
        <f t="shared" ca="1" si="35"/>
        <v>#N/A</v>
      </c>
      <c r="F279" s="42" t="e">
        <f t="shared" ca="1" si="36"/>
        <v>#DIV/0!</v>
      </c>
      <c r="G279" s="42" t="e">
        <f t="shared" ca="1" si="41"/>
        <v>#DIV/0!</v>
      </c>
      <c r="I279" s="42" t="e">
        <f ca="1">(COUNTIF('Base Calcs'!$C$258:$C$3257,"&lt;"&amp;D279)-COUNTIF('Base Calcs'!$C$258:$C$3257,"&lt;"&amp;D278))/COUNT('Base Calcs'!$C$258:$C$3257)</f>
        <v>#DIV/0!</v>
      </c>
      <c r="J279" s="44" t="e">
        <f t="shared" ca="1" si="42"/>
        <v>#DIV/0!</v>
      </c>
      <c r="L279" s="42" t="e">
        <f ca="1">(COUNTIF('Base Calcs'!$B$258:$B$3257,"&lt;"&amp;D279)-COUNTIF('Base Calcs'!$B$258:$B$3257,"&lt;"&amp;D278))/COUNT('Base Calcs'!$B$258:$B$3257)</f>
        <v>#DIV/0!</v>
      </c>
      <c r="M279" s="44" t="e">
        <f t="shared" ca="1" si="43"/>
        <v>#DIV/0!</v>
      </c>
      <c r="P279" s="200" t="e">
        <f t="shared" ca="1" si="37"/>
        <v>#N/A</v>
      </c>
      <c r="Q279" s="91" t="e">
        <f t="shared" ca="1" si="29"/>
        <v>#N/A</v>
      </c>
      <c r="R279" s="91" t="e">
        <f t="shared" ca="1" si="30"/>
        <v>#N/A</v>
      </c>
      <c r="T279" s="200" t="e">
        <f t="shared" ca="1" si="31"/>
        <v>#N/A</v>
      </c>
      <c r="U279" s="91" t="e">
        <f t="shared" ca="1" si="32"/>
        <v>#N/A</v>
      </c>
      <c r="V279" s="91" t="e">
        <f t="shared" ca="1" si="33"/>
        <v>#N/A</v>
      </c>
      <c r="X279" s="207" t="e">
        <f t="shared" ca="1" si="44"/>
        <v>#N/A</v>
      </c>
      <c r="Y279" s="207" t="e">
        <f t="shared" ca="1" si="38"/>
        <v>#N/A</v>
      </c>
      <c r="Z279" s="209" t="e">
        <f t="shared" ca="1" si="39"/>
        <v>#DIV/0!</v>
      </c>
      <c r="AA279" s="209" t="e">
        <f t="shared" ca="1" si="45"/>
        <v>#DIV/0!</v>
      </c>
      <c r="AB279" s="209"/>
      <c r="AC279" s="209" t="e">
        <f ca="1">(COUNTIF('Base Calcs'!$T$258:$T$1258,"&lt;"&amp;X279)-COUNTIF('Base Calcs'!$T$258:$T$1258,"&lt;"&amp;X278))/COUNT('Base Calcs'!$T$258:$T$1258)</f>
        <v>#DIV/0!</v>
      </c>
      <c r="AD279" s="209" t="e">
        <f t="shared" ca="1" si="46"/>
        <v>#DIV/0!</v>
      </c>
      <c r="AE279" s="205"/>
      <c r="AF279" s="209" t="e">
        <f t="shared" ca="1" si="40"/>
        <v>#DIV/0!</v>
      </c>
      <c r="AG279" s="209" t="e">
        <f t="shared" ca="1" si="47"/>
        <v>#DIV/0!</v>
      </c>
      <c r="AH279"/>
      <c r="AI279" s="218" t="e">
        <f ca="1">(($E$9*(RAND()*($E$208-$D$208)+$D$208))*(RAND()*('Base Calcs'!$E$214-'Base Calcs'!$D$214)+'Base Calcs'!$D$214+IF($E$50&gt;0,$E$50,0)))+$E$154+$E$155-$E$196+$E$179-($E$179*(RAND()*($E$210-$D$210)+$D$210))-(($E$200/$E$45)*(RAND()*($E$211-$D$211)+$D$211))</f>
        <v>#N/A</v>
      </c>
      <c r="AJ279"/>
      <c r="AK2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79"/>
      <c r="AM279"/>
      <c r="AN279"/>
      <c r="AO279"/>
      <c r="AP279"/>
      <c r="AQ279"/>
      <c r="AR279"/>
      <c r="AS279"/>
      <c r="AT279"/>
      <c r="AU279"/>
      <c r="AV279"/>
      <c r="AW279"/>
      <c r="AX279"/>
      <c r="AY279"/>
      <c r="AZ279"/>
      <c r="BA279"/>
      <c r="BB279"/>
      <c r="BC279" s="129"/>
    </row>
    <row r="280" spans="2:55" x14ac:dyDescent="0.25">
      <c r="B280" s="198" t="e">
        <f t="shared" ca="1" si="28"/>
        <v>#N/A</v>
      </c>
      <c r="C280" s="15">
        <v>12</v>
      </c>
      <c r="D280" s="129" t="e">
        <f t="shared" ca="1" si="34"/>
        <v>#N/A</v>
      </c>
      <c r="E280" s="129" t="e">
        <f t="shared" ca="1" si="35"/>
        <v>#N/A</v>
      </c>
      <c r="F280" s="42" t="e">
        <f t="shared" ca="1" si="36"/>
        <v>#DIV/0!</v>
      </c>
      <c r="G280" s="42" t="e">
        <f t="shared" ca="1" si="41"/>
        <v>#DIV/0!</v>
      </c>
      <c r="I280" s="42" t="e">
        <f ca="1">(COUNTIF('Base Calcs'!$C$258:$C$3257,"&lt;"&amp;D280)-COUNTIF('Base Calcs'!$C$258:$C$3257,"&lt;"&amp;D279))/COUNT('Base Calcs'!$C$258:$C$3257)</f>
        <v>#DIV/0!</v>
      </c>
      <c r="J280" s="44" t="e">
        <f t="shared" ca="1" si="42"/>
        <v>#DIV/0!</v>
      </c>
      <c r="L280" s="42" t="e">
        <f ca="1">(COUNTIF('Base Calcs'!$B$258:$B$3257,"&lt;"&amp;D280)-COUNTIF('Base Calcs'!$B$258:$B$3257,"&lt;"&amp;D279))/COUNT('Base Calcs'!$B$258:$B$3257)</f>
        <v>#DIV/0!</v>
      </c>
      <c r="M280" s="44" t="e">
        <f t="shared" ca="1" si="43"/>
        <v>#DIV/0!</v>
      </c>
      <c r="P280" s="200" t="e">
        <f t="shared" ca="1" si="37"/>
        <v>#N/A</v>
      </c>
      <c r="Q280" s="91" t="e">
        <f t="shared" ca="1" si="29"/>
        <v>#N/A</v>
      </c>
      <c r="R280" s="91" t="e">
        <f t="shared" ca="1" si="30"/>
        <v>#N/A</v>
      </c>
      <c r="T280" s="200" t="e">
        <f t="shared" ca="1" si="31"/>
        <v>#N/A</v>
      </c>
      <c r="U280" s="91" t="e">
        <f t="shared" ca="1" si="32"/>
        <v>#N/A</v>
      </c>
      <c r="V280" s="91" t="e">
        <f t="shared" ca="1" si="33"/>
        <v>#N/A</v>
      </c>
      <c r="X280" s="207" t="e">
        <f t="shared" ca="1" si="44"/>
        <v>#N/A</v>
      </c>
      <c r="Y280" s="207" t="e">
        <f t="shared" ca="1" si="38"/>
        <v>#N/A</v>
      </c>
      <c r="Z280" s="209" t="e">
        <f t="shared" ca="1" si="39"/>
        <v>#DIV/0!</v>
      </c>
      <c r="AA280" s="209" t="e">
        <f t="shared" ca="1" si="45"/>
        <v>#DIV/0!</v>
      </c>
      <c r="AB280" s="209"/>
      <c r="AC280" s="209" t="e">
        <f ca="1">(COUNTIF('Base Calcs'!$T$258:$T$1258,"&lt;"&amp;X280)-COUNTIF('Base Calcs'!$T$258:$T$1258,"&lt;"&amp;X279))/COUNT('Base Calcs'!$T$258:$T$1258)</f>
        <v>#DIV/0!</v>
      </c>
      <c r="AD280" s="209" t="e">
        <f t="shared" ca="1" si="46"/>
        <v>#DIV/0!</v>
      </c>
      <c r="AE280" s="205"/>
      <c r="AF280" s="209" t="e">
        <f t="shared" ca="1" si="40"/>
        <v>#DIV/0!</v>
      </c>
      <c r="AG280" s="209" t="e">
        <f t="shared" ca="1" si="47"/>
        <v>#DIV/0!</v>
      </c>
      <c r="AH280"/>
      <c r="AI280" s="218" t="e">
        <f ca="1">(($E$9*(RAND()*($E$208-$D$208)+$D$208))*(RAND()*('Base Calcs'!$E$214-'Base Calcs'!$D$214)+'Base Calcs'!$D$214+IF($E$50&gt;0,$E$50,0)))+$E$154+$E$155-$E$196+$E$179-($E$179*(RAND()*($E$210-$D$210)+$D$210))-(($E$200/$E$45)*(RAND()*($E$211-$D$211)+$D$211))</f>
        <v>#N/A</v>
      </c>
      <c r="AJ280"/>
      <c r="AK2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0"/>
      <c r="AM280"/>
      <c r="AN280"/>
      <c r="AO280"/>
      <c r="AP280"/>
      <c r="AQ280"/>
      <c r="AR280"/>
      <c r="AS280"/>
      <c r="AT280"/>
      <c r="AU280"/>
      <c r="AV280"/>
      <c r="AW280"/>
      <c r="AX280"/>
      <c r="AY280"/>
      <c r="AZ280"/>
      <c r="BA280"/>
      <c r="BB280"/>
      <c r="BC280" s="129"/>
    </row>
    <row r="281" spans="2:55" x14ac:dyDescent="0.25">
      <c r="B281" s="198" t="e">
        <f t="shared" ca="1" si="28"/>
        <v>#N/A</v>
      </c>
      <c r="C281" s="15">
        <v>13</v>
      </c>
      <c r="D281" s="129" t="e">
        <f t="shared" ca="1" si="34"/>
        <v>#N/A</v>
      </c>
      <c r="E281" s="129" t="e">
        <f t="shared" ca="1" si="35"/>
        <v>#N/A</v>
      </c>
      <c r="F281" s="42" t="e">
        <f t="shared" ca="1" si="36"/>
        <v>#DIV/0!</v>
      </c>
      <c r="G281" s="42" t="e">
        <f t="shared" ca="1" si="41"/>
        <v>#DIV/0!</v>
      </c>
      <c r="I281" s="42" t="e">
        <f ca="1">(COUNTIF('Base Calcs'!$C$258:$C$3257,"&lt;"&amp;D281)-COUNTIF('Base Calcs'!$C$258:$C$3257,"&lt;"&amp;D280))/COUNT('Base Calcs'!$C$258:$C$3257)</f>
        <v>#DIV/0!</v>
      </c>
      <c r="J281" s="44" t="e">
        <f t="shared" ca="1" si="42"/>
        <v>#DIV/0!</v>
      </c>
      <c r="L281" s="42" t="e">
        <f ca="1">(COUNTIF('Base Calcs'!$B$258:$B$3257,"&lt;"&amp;D281)-COUNTIF('Base Calcs'!$B$258:$B$3257,"&lt;"&amp;D280))/COUNT('Base Calcs'!$B$258:$B$3257)</f>
        <v>#DIV/0!</v>
      </c>
      <c r="M281" s="44" t="e">
        <f t="shared" ca="1" si="43"/>
        <v>#DIV/0!</v>
      </c>
      <c r="P281" s="200" t="e">
        <f t="shared" ca="1" si="37"/>
        <v>#N/A</v>
      </c>
      <c r="Q281" s="91" t="e">
        <f t="shared" ca="1" si="29"/>
        <v>#N/A</v>
      </c>
      <c r="R281" s="91" t="e">
        <f t="shared" ca="1" si="30"/>
        <v>#N/A</v>
      </c>
      <c r="T281" s="200" t="e">
        <f t="shared" ca="1" si="31"/>
        <v>#N/A</v>
      </c>
      <c r="U281" s="91" t="e">
        <f t="shared" ca="1" si="32"/>
        <v>#N/A</v>
      </c>
      <c r="V281" s="91" t="e">
        <f t="shared" ca="1" si="33"/>
        <v>#N/A</v>
      </c>
      <c r="X281" s="207" t="e">
        <f t="shared" ca="1" si="44"/>
        <v>#N/A</v>
      </c>
      <c r="Y281" s="207" t="e">
        <f t="shared" ca="1" si="38"/>
        <v>#N/A</v>
      </c>
      <c r="Z281" s="209" t="e">
        <f t="shared" ca="1" si="39"/>
        <v>#DIV/0!</v>
      </c>
      <c r="AA281" s="209" t="e">
        <f t="shared" ca="1" si="45"/>
        <v>#DIV/0!</v>
      </c>
      <c r="AB281" s="209"/>
      <c r="AC281" s="209" t="e">
        <f ca="1">(COUNTIF('Base Calcs'!$T$258:$T$1258,"&lt;"&amp;X281)-COUNTIF('Base Calcs'!$T$258:$T$1258,"&lt;"&amp;X280))/COUNT('Base Calcs'!$T$258:$T$1258)</f>
        <v>#DIV/0!</v>
      </c>
      <c r="AD281" s="209" t="e">
        <f t="shared" ca="1" si="46"/>
        <v>#DIV/0!</v>
      </c>
      <c r="AE281" s="205"/>
      <c r="AF281" s="209" t="e">
        <f t="shared" ca="1" si="40"/>
        <v>#DIV/0!</v>
      </c>
      <c r="AG281" s="209" t="e">
        <f t="shared" ca="1" si="47"/>
        <v>#DIV/0!</v>
      </c>
      <c r="AH281"/>
      <c r="AI281" s="218" t="e">
        <f ca="1">(($E$9*(RAND()*($E$208-$D$208)+$D$208))*(RAND()*('Base Calcs'!$E$214-'Base Calcs'!$D$214)+'Base Calcs'!$D$214+IF($E$50&gt;0,$E$50,0)))+$E$154+$E$155-$E$196+$E$179-($E$179*(RAND()*($E$210-$D$210)+$D$210))-(($E$200/$E$45)*(RAND()*($E$211-$D$211)+$D$211))</f>
        <v>#N/A</v>
      </c>
      <c r="AJ281"/>
      <c r="AK2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1"/>
      <c r="AM281"/>
      <c r="AN281"/>
      <c r="AO281"/>
      <c r="AP281"/>
      <c r="AQ281"/>
      <c r="AR281"/>
      <c r="AS281"/>
      <c r="AT281"/>
      <c r="AU281"/>
      <c r="AV281"/>
      <c r="AW281"/>
      <c r="AX281"/>
      <c r="AY281"/>
      <c r="AZ281"/>
      <c r="BA281"/>
      <c r="BB281"/>
      <c r="BC281" s="129"/>
    </row>
    <row r="282" spans="2:55" x14ac:dyDescent="0.25">
      <c r="B282" s="198" t="e">
        <f t="shared" ca="1" si="28"/>
        <v>#N/A</v>
      </c>
      <c r="C282" s="15">
        <v>14</v>
      </c>
      <c r="D282" s="129" t="e">
        <f t="shared" ca="1" si="34"/>
        <v>#N/A</v>
      </c>
      <c r="E282" s="129" t="e">
        <f t="shared" ca="1" si="35"/>
        <v>#N/A</v>
      </c>
      <c r="F282" s="42" t="e">
        <f t="shared" ca="1" si="36"/>
        <v>#DIV/0!</v>
      </c>
      <c r="G282" s="42" t="e">
        <f t="shared" ca="1" si="41"/>
        <v>#DIV/0!</v>
      </c>
      <c r="I282" s="42" t="e">
        <f ca="1">(COUNTIF('Base Calcs'!$C$258:$C$3257,"&lt;"&amp;D282)-COUNTIF('Base Calcs'!$C$258:$C$3257,"&lt;"&amp;D281))/COUNT('Base Calcs'!$C$258:$C$3257)</f>
        <v>#DIV/0!</v>
      </c>
      <c r="J282" s="44" t="e">
        <f t="shared" ca="1" si="42"/>
        <v>#DIV/0!</v>
      </c>
      <c r="L282" s="42" t="e">
        <f ca="1">(COUNTIF('Base Calcs'!$B$258:$B$3257,"&lt;"&amp;D282)-COUNTIF('Base Calcs'!$B$258:$B$3257,"&lt;"&amp;D281))/COUNT('Base Calcs'!$B$258:$B$3257)</f>
        <v>#DIV/0!</v>
      </c>
      <c r="M282" s="44" t="e">
        <f t="shared" ca="1" si="43"/>
        <v>#DIV/0!</v>
      </c>
      <c r="P282" s="200" t="e">
        <f t="shared" ca="1" si="37"/>
        <v>#N/A</v>
      </c>
      <c r="Q282" s="91" t="e">
        <f t="shared" ca="1" si="29"/>
        <v>#N/A</v>
      </c>
      <c r="R282" s="91" t="e">
        <f t="shared" ca="1" si="30"/>
        <v>#N/A</v>
      </c>
      <c r="T282" s="200" t="e">
        <f t="shared" ca="1" si="31"/>
        <v>#N/A</v>
      </c>
      <c r="U282" s="91" t="e">
        <f t="shared" ca="1" si="32"/>
        <v>#N/A</v>
      </c>
      <c r="V282" s="91" t="e">
        <f t="shared" ca="1" si="33"/>
        <v>#N/A</v>
      </c>
      <c r="X282" s="207" t="e">
        <f t="shared" ca="1" si="44"/>
        <v>#N/A</v>
      </c>
      <c r="Y282" s="207" t="e">
        <f t="shared" ca="1" si="38"/>
        <v>#N/A</v>
      </c>
      <c r="Z282" s="209" t="e">
        <f t="shared" ca="1" si="39"/>
        <v>#DIV/0!</v>
      </c>
      <c r="AA282" s="209" t="e">
        <f t="shared" ca="1" si="45"/>
        <v>#DIV/0!</v>
      </c>
      <c r="AB282" s="209"/>
      <c r="AC282" s="209" t="e">
        <f ca="1">(COUNTIF('Base Calcs'!$T$258:$T$1258,"&lt;"&amp;X282)-COUNTIF('Base Calcs'!$T$258:$T$1258,"&lt;"&amp;X281))/COUNT('Base Calcs'!$T$258:$T$1258)</f>
        <v>#DIV/0!</v>
      </c>
      <c r="AD282" s="209" t="e">
        <f t="shared" ca="1" si="46"/>
        <v>#DIV/0!</v>
      </c>
      <c r="AE282" s="205"/>
      <c r="AF282" s="209" t="e">
        <f t="shared" ca="1" si="40"/>
        <v>#DIV/0!</v>
      </c>
      <c r="AG282" s="209" t="e">
        <f t="shared" ca="1" si="47"/>
        <v>#DIV/0!</v>
      </c>
      <c r="AH282"/>
      <c r="AI282" s="218" t="e">
        <f ca="1">(($E$9*(RAND()*($E$208-$D$208)+$D$208))*(RAND()*('Base Calcs'!$E$214-'Base Calcs'!$D$214)+'Base Calcs'!$D$214+IF($E$50&gt;0,$E$50,0)))+$E$154+$E$155-$E$196+$E$179-($E$179*(RAND()*($E$210-$D$210)+$D$210))-(($E$200/$E$45)*(RAND()*($E$211-$D$211)+$D$211))</f>
        <v>#N/A</v>
      </c>
      <c r="AJ282"/>
      <c r="AK2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2"/>
      <c r="AM282"/>
      <c r="AN282"/>
      <c r="AO282"/>
      <c r="AP282"/>
      <c r="AQ282"/>
      <c r="AR282"/>
      <c r="AS282"/>
      <c r="AT282"/>
      <c r="AU282"/>
      <c r="AV282"/>
      <c r="AW282"/>
      <c r="AX282"/>
      <c r="AY282"/>
      <c r="AZ282"/>
      <c r="BA282"/>
      <c r="BB282"/>
      <c r="BC282" s="129"/>
    </row>
    <row r="283" spans="2:55" x14ac:dyDescent="0.25">
      <c r="B283" s="198" t="e">
        <f t="shared" ca="1" si="28"/>
        <v>#N/A</v>
      </c>
      <c r="C283" s="15">
        <v>15</v>
      </c>
      <c r="D283" s="129" t="e">
        <f t="shared" ca="1" si="34"/>
        <v>#N/A</v>
      </c>
      <c r="E283" s="129" t="e">
        <f t="shared" ca="1" si="35"/>
        <v>#N/A</v>
      </c>
      <c r="F283" s="42" t="e">
        <f t="shared" ca="1" si="36"/>
        <v>#DIV/0!</v>
      </c>
      <c r="G283" s="42" t="e">
        <f t="shared" ca="1" si="41"/>
        <v>#DIV/0!</v>
      </c>
      <c r="I283" s="42" t="e">
        <f ca="1">(COUNTIF('Base Calcs'!$C$258:$C$3257,"&lt;"&amp;D283)-COUNTIF('Base Calcs'!$C$258:$C$3257,"&lt;"&amp;D282))/COUNT('Base Calcs'!$C$258:$C$3257)</f>
        <v>#DIV/0!</v>
      </c>
      <c r="J283" s="44" t="e">
        <f t="shared" ca="1" si="42"/>
        <v>#DIV/0!</v>
      </c>
      <c r="L283" s="42" t="e">
        <f ca="1">(COUNTIF('Base Calcs'!$B$258:$B$3257,"&lt;"&amp;D283)-COUNTIF('Base Calcs'!$B$258:$B$3257,"&lt;"&amp;D282))/COUNT('Base Calcs'!$B$258:$B$3257)</f>
        <v>#DIV/0!</v>
      </c>
      <c r="M283" s="44" t="e">
        <f t="shared" ca="1" si="43"/>
        <v>#DIV/0!</v>
      </c>
      <c r="P283" s="200" t="e">
        <f t="shared" ca="1" si="37"/>
        <v>#N/A</v>
      </c>
      <c r="Q283" s="91" t="e">
        <f t="shared" ca="1" si="29"/>
        <v>#N/A</v>
      </c>
      <c r="R283" s="91" t="e">
        <f t="shared" ca="1" si="30"/>
        <v>#N/A</v>
      </c>
      <c r="T283" s="200" t="e">
        <f t="shared" ca="1" si="31"/>
        <v>#N/A</v>
      </c>
      <c r="U283" s="91" t="e">
        <f t="shared" ca="1" si="32"/>
        <v>#N/A</v>
      </c>
      <c r="V283" s="91" t="e">
        <f t="shared" ca="1" si="33"/>
        <v>#N/A</v>
      </c>
      <c r="X283" s="207" t="e">
        <f t="shared" ca="1" si="44"/>
        <v>#N/A</v>
      </c>
      <c r="Y283" s="207" t="e">
        <f t="shared" ca="1" si="38"/>
        <v>#N/A</v>
      </c>
      <c r="Z283" s="209" t="e">
        <f t="shared" ca="1" si="39"/>
        <v>#DIV/0!</v>
      </c>
      <c r="AA283" s="209" t="e">
        <f t="shared" ca="1" si="45"/>
        <v>#DIV/0!</v>
      </c>
      <c r="AB283" s="209"/>
      <c r="AC283" s="209" t="e">
        <f ca="1">(COUNTIF('Base Calcs'!$T$258:$T$1258,"&lt;"&amp;X283)-COUNTIF('Base Calcs'!$T$258:$T$1258,"&lt;"&amp;X282))/COUNT('Base Calcs'!$T$258:$T$1258)</f>
        <v>#DIV/0!</v>
      </c>
      <c r="AD283" s="209" t="e">
        <f t="shared" ca="1" si="46"/>
        <v>#DIV/0!</v>
      </c>
      <c r="AE283" s="205"/>
      <c r="AF283" s="209" t="e">
        <f t="shared" ca="1" si="40"/>
        <v>#DIV/0!</v>
      </c>
      <c r="AG283" s="209" t="e">
        <f t="shared" ca="1" si="47"/>
        <v>#DIV/0!</v>
      </c>
      <c r="AH283"/>
      <c r="AI283" s="218" t="e">
        <f ca="1">(($E$9*(RAND()*($E$208-$D$208)+$D$208))*(RAND()*('Base Calcs'!$E$214-'Base Calcs'!$D$214)+'Base Calcs'!$D$214+IF($E$50&gt;0,$E$50,0)))+$E$154+$E$155-$E$196+$E$179-($E$179*(RAND()*($E$210-$D$210)+$D$210))-(($E$200/$E$45)*(RAND()*($E$211-$D$211)+$D$211))</f>
        <v>#N/A</v>
      </c>
      <c r="AJ283"/>
      <c r="AK2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3"/>
      <c r="AM283"/>
      <c r="AN283"/>
      <c r="AO283"/>
      <c r="AP283"/>
      <c r="AQ283"/>
      <c r="AR283"/>
      <c r="AS283"/>
      <c r="AT283"/>
      <c r="AU283"/>
      <c r="AV283"/>
      <c r="AW283"/>
      <c r="AX283"/>
      <c r="AY283"/>
      <c r="AZ283"/>
      <c r="BA283"/>
      <c r="BB283"/>
      <c r="BC283" s="129"/>
    </row>
    <row r="284" spans="2:55" x14ac:dyDescent="0.25">
      <c r="B284" s="198" t="e">
        <f t="shared" ca="1" si="28"/>
        <v>#N/A</v>
      </c>
      <c r="C284" s="15">
        <v>16</v>
      </c>
      <c r="D284" s="129" t="e">
        <f t="shared" ca="1" si="34"/>
        <v>#N/A</v>
      </c>
      <c r="E284" s="129" t="e">
        <f t="shared" ca="1" si="35"/>
        <v>#N/A</v>
      </c>
      <c r="F284" s="42" t="e">
        <f t="shared" ca="1" si="36"/>
        <v>#DIV/0!</v>
      </c>
      <c r="G284" s="42" t="e">
        <f t="shared" ca="1" si="41"/>
        <v>#DIV/0!</v>
      </c>
      <c r="I284" s="42" t="e">
        <f ca="1">(COUNTIF('Base Calcs'!$C$258:$C$3257,"&lt;"&amp;D284)-COUNTIF('Base Calcs'!$C$258:$C$3257,"&lt;"&amp;D283))/COUNT('Base Calcs'!$C$258:$C$3257)</f>
        <v>#DIV/0!</v>
      </c>
      <c r="J284" s="44" t="e">
        <f t="shared" ca="1" si="42"/>
        <v>#DIV/0!</v>
      </c>
      <c r="L284" s="42" t="e">
        <f ca="1">(COUNTIF('Base Calcs'!$B$258:$B$3257,"&lt;"&amp;D284)-COUNTIF('Base Calcs'!$B$258:$B$3257,"&lt;"&amp;D283))/COUNT('Base Calcs'!$B$258:$B$3257)</f>
        <v>#DIV/0!</v>
      </c>
      <c r="M284" s="44" t="e">
        <f t="shared" ca="1" si="43"/>
        <v>#DIV/0!</v>
      </c>
      <c r="P284" s="200" t="e">
        <f t="shared" ca="1" si="37"/>
        <v>#N/A</v>
      </c>
      <c r="Q284" s="91" t="e">
        <f t="shared" ca="1" si="29"/>
        <v>#N/A</v>
      </c>
      <c r="R284" s="91" t="e">
        <f t="shared" ca="1" si="30"/>
        <v>#N/A</v>
      </c>
      <c r="T284" s="200" t="e">
        <f t="shared" ca="1" si="31"/>
        <v>#N/A</v>
      </c>
      <c r="U284" s="91" t="e">
        <f t="shared" ca="1" si="32"/>
        <v>#N/A</v>
      </c>
      <c r="V284" s="91" t="e">
        <f t="shared" ca="1" si="33"/>
        <v>#N/A</v>
      </c>
      <c r="X284" s="207" t="e">
        <f t="shared" ca="1" si="44"/>
        <v>#N/A</v>
      </c>
      <c r="Y284" s="207" t="e">
        <f t="shared" ca="1" si="38"/>
        <v>#N/A</v>
      </c>
      <c r="Z284" s="209" t="e">
        <f t="shared" ca="1" si="39"/>
        <v>#DIV/0!</v>
      </c>
      <c r="AA284" s="209" t="e">
        <f t="shared" ca="1" si="45"/>
        <v>#DIV/0!</v>
      </c>
      <c r="AB284" s="209"/>
      <c r="AC284" s="209" t="e">
        <f ca="1">(COUNTIF('Base Calcs'!$T$258:$T$1258,"&lt;"&amp;X284)-COUNTIF('Base Calcs'!$T$258:$T$1258,"&lt;"&amp;X283))/COUNT('Base Calcs'!$T$258:$T$1258)</f>
        <v>#DIV/0!</v>
      </c>
      <c r="AD284" s="209" t="e">
        <f t="shared" ca="1" si="46"/>
        <v>#DIV/0!</v>
      </c>
      <c r="AE284" s="205"/>
      <c r="AF284" s="209" t="e">
        <f t="shared" ca="1" si="40"/>
        <v>#DIV/0!</v>
      </c>
      <c r="AG284" s="209" t="e">
        <f t="shared" ca="1" si="47"/>
        <v>#DIV/0!</v>
      </c>
      <c r="AH284"/>
      <c r="AI284" s="218" t="e">
        <f ca="1">(($E$9*(RAND()*($E$208-$D$208)+$D$208))*(RAND()*('Base Calcs'!$E$214-'Base Calcs'!$D$214)+'Base Calcs'!$D$214+IF($E$50&gt;0,$E$50,0)))+$E$154+$E$155-$E$196+$E$179-($E$179*(RAND()*($E$210-$D$210)+$D$210))-(($E$200/$E$45)*(RAND()*($E$211-$D$211)+$D$211))</f>
        <v>#N/A</v>
      </c>
      <c r="AJ284"/>
      <c r="AK2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4"/>
      <c r="AM284"/>
      <c r="AN284"/>
      <c r="AO284"/>
      <c r="AP284"/>
      <c r="AQ284"/>
      <c r="AR284"/>
      <c r="AS284"/>
      <c r="AT284"/>
      <c r="AU284"/>
      <c r="AV284"/>
      <c r="AW284"/>
      <c r="AX284"/>
      <c r="AY284"/>
      <c r="AZ284"/>
      <c r="BA284"/>
      <c r="BB284"/>
      <c r="BC284" s="129"/>
    </row>
    <row r="285" spans="2:55" x14ac:dyDescent="0.25">
      <c r="B285" s="198" t="e">
        <f t="shared" ca="1" si="28"/>
        <v>#N/A</v>
      </c>
      <c r="C285" s="15">
        <v>17</v>
      </c>
      <c r="D285" s="129" t="e">
        <f t="shared" ca="1" si="34"/>
        <v>#N/A</v>
      </c>
      <c r="E285" s="129" t="e">
        <f t="shared" ca="1" si="35"/>
        <v>#N/A</v>
      </c>
      <c r="F285" s="42" t="e">
        <f t="shared" ca="1" si="36"/>
        <v>#DIV/0!</v>
      </c>
      <c r="G285" s="42" t="e">
        <f t="shared" ca="1" si="41"/>
        <v>#DIV/0!</v>
      </c>
      <c r="I285" s="42" t="e">
        <f ca="1">(COUNTIF('Base Calcs'!$C$258:$C$3257,"&lt;"&amp;D285)-COUNTIF('Base Calcs'!$C$258:$C$3257,"&lt;"&amp;D284))/COUNT('Base Calcs'!$C$258:$C$3257)</f>
        <v>#DIV/0!</v>
      </c>
      <c r="J285" s="44" t="e">
        <f t="shared" ca="1" si="42"/>
        <v>#DIV/0!</v>
      </c>
      <c r="L285" s="42" t="e">
        <f ca="1">(COUNTIF('Base Calcs'!$B$258:$B$3257,"&lt;"&amp;D285)-COUNTIF('Base Calcs'!$B$258:$B$3257,"&lt;"&amp;D284))/COUNT('Base Calcs'!$B$258:$B$3257)</f>
        <v>#DIV/0!</v>
      </c>
      <c r="M285" s="44" t="e">
        <f t="shared" ca="1" si="43"/>
        <v>#DIV/0!</v>
      </c>
      <c r="P285" s="200" t="e">
        <f t="shared" ca="1" si="37"/>
        <v>#N/A</v>
      </c>
      <c r="Q285" s="91" t="e">
        <f t="shared" ca="1" si="29"/>
        <v>#N/A</v>
      </c>
      <c r="R285" s="91" t="e">
        <f t="shared" ca="1" si="30"/>
        <v>#N/A</v>
      </c>
      <c r="T285" s="200" t="e">
        <f t="shared" ca="1" si="31"/>
        <v>#N/A</v>
      </c>
      <c r="U285" s="91" t="e">
        <f t="shared" ca="1" si="32"/>
        <v>#N/A</v>
      </c>
      <c r="V285" s="91" t="e">
        <f t="shared" ca="1" si="33"/>
        <v>#N/A</v>
      </c>
      <c r="X285" s="207" t="e">
        <f t="shared" ca="1" si="44"/>
        <v>#N/A</v>
      </c>
      <c r="Y285" s="207" t="e">
        <f t="shared" ca="1" si="38"/>
        <v>#N/A</v>
      </c>
      <c r="Z285" s="209" t="e">
        <f t="shared" ca="1" si="39"/>
        <v>#DIV/0!</v>
      </c>
      <c r="AA285" s="209" t="e">
        <f t="shared" ca="1" si="45"/>
        <v>#DIV/0!</v>
      </c>
      <c r="AB285" s="209"/>
      <c r="AC285" s="209" t="e">
        <f ca="1">(COUNTIF('Base Calcs'!$T$258:$T$1258,"&lt;"&amp;X285)-COUNTIF('Base Calcs'!$T$258:$T$1258,"&lt;"&amp;X284))/COUNT('Base Calcs'!$T$258:$T$1258)</f>
        <v>#DIV/0!</v>
      </c>
      <c r="AD285" s="209" t="e">
        <f t="shared" ca="1" si="46"/>
        <v>#DIV/0!</v>
      </c>
      <c r="AE285" s="205"/>
      <c r="AF285" s="209" t="e">
        <f t="shared" ca="1" si="40"/>
        <v>#DIV/0!</v>
      </c>
      <c r="AG285" s="209" t="e">
        <f t="shared" ca="1" si="47"/>
        <v>#DIV/0!</v>
      </c>
      <c r="AH285"/>
      <c r="AI285" s="218" t="e">
        <f ca="1">(($E$9*(RAND()*($E$208-$D$208)+$D$208))*(RAND()*('Base Calcs'!$E$214-'Base Calcs'!$D$214)+'Base Calcs'!$D$214+IF($E$50&gt;0,$E$50,0)))+$E$154+$E$155-$E$196+$E$179-($E$179*(RAND()*($E$210-$D$210)+$D$210))-(($E$200/$E$45)*(RAND()*($E$211-$D$211)+$D$211))</f>
        <v>#N/A</v>
      </c>
      <c r="AJ285"/>
      <c r="AK2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5"/>
      <c r="AM285"/>
      <c r="AN285"/>
      <c r="AO285"/>
      <c r="AP285"/>
      <c r="AQ285"/>
      <c r="AR285"/>
      <c r="AS285"/>
      <c r="AT285"/>
      <c r="AU285"/>
      <c r="AV285"/>
      <c r="AW285"/>
      <c r="AX285"/>
      <c r="AY285"/>
      <c r="AZ285"/>
      <c r="BA285"/>
      <c r="BB285"/>
      <c r="BC285" s="129"/>
    </row>
    <row r="286" spans="2:55" x14ac:dyDescent="0.25">
      <c r="B286" s="198" t="e">
        <f t="shared" ca="1" si="28"/>
        <v>#N/A</v>
      </c>
      <c r="C286" s="15">
        <v>18</v>
      </c>
      <c r="D286" s="129" t="e">
        <f t="shared" ca="1" si="34"/>
        <v>#N/A</v>
      </c>
      <c r="E286" s="129" t="e">
        <f t="shared" ca="1" si="35"/>
        <v>#N/A</v>
      </c>
      <c r="F286" s="42" t="e">
        <f t="shared" ca="1" si="36"/>
        <v>#DIV/0!</v>
      </c>
      <c r="G286" s="42" t="e">
        <f t="shared" ca="1" si="41"/>
        <v>#DIV/0!</v>
      </c>
      <c r="I286" s="42" t="e">
        <f ca="1">(COUNTIF('Base Calcs'!$C$258:$C$3257,"&lt;"&amp;D286)-COUNTIF('Base Calcs'!$C$258:$C$3257,"&lt;"&amp;D285))/COUNT('Base Calcs'!$C$258:$C$3257)</f>
        <v>#DIV/0!</v>
      </c>
      <c r="J286" s="44" t="e">
        <f t="shared" ca="1" si="42"/>
        <v>#DIV/0!</v>
      </c>
      <c r="L286" s="42" t="e">
        <f ca="1">(COUNTIF('Base Calcs'!$B$258:$B$3257,"&lt;"&amp;D286)-COUNTIF('Base Calcs'!$B$258:$B$3257,"&lt;"&amp;D285))/COUNT('Base Calcs'!$B$258:$B$3257)</f>
        <v>#DIV/0!</v>
      </c>
      <c r="M286" s="44" t="e">
        <f t="shared" ca="1" si="43"/>
        <v>#DIV/0!</v>
      </c>
      <c r="P286" s="200" t="e">
        <f t="shared" ca="1" si="37"/>
        <v>#N/A</v>
      </c>
      <c r="Q286" s="91" t="e">
        <f t="shared" ca="1" si="29"/>
        <v>#N/A</v>
      </c>
      <c r="R286" s="91" t="e">
        <f t="shared" ca="1" si="30"/>
        <v>#N/A</v>
      </c>
      <c r="T286" s="200" t="e">
        <f t="shared" ca="1" si="31"/>
        <v>#N/A</v>
      </c>
      <c r="U286" s="91" t="e">
        <f t="shared" ca="1" si="32"/>
        <v>#N/A</v>
      </c>
      <c r="V286" s="91" t="e">
        <f t="shared" ca="1" si="33"/>
        <v>#N/A</v>
      </c>
      <c r="X286" s="207" t="e">
        <f t="shared" ca="1" si="44"/>
        <v>#N/A</v>
      </c>
      <c r="Y286" s="207" t="e">
        <f t="shared" ca="1" si="38"/>
        <v>#N/A</v>
      </c>
      <c r="Z286" s="209" t="e">
        <f t="shared" ca="1" si="39"/>
        <v>#DIV/0!</v>
      </c>
      <c r="AA286" s="209" t="e">
        <f t="shared" ca="1" si="45"/>
        <v>#DIV/0!</v>
      </c>
      <c r="AB286" s="209"/>
      <c r="AC286" s="209" t="e">
        <f ca="1">(COUNTIF('Base Calcs'!$T$258:$T$1258,"&lt;"&amp;X286)-COUNTIF('Base Calcs'!$T$258:$T$1258,"&lt;"&amp;X285))/COUNT('Base Calcs'!$T$258:$T$1258)</f>
        <v>#DIV/0!</v>
      </c>
      <c r="AD286" s="209" t="e">
        <f t="shared" ca="1" si="46"/>
        <v>#DIV/0!</v>
      </c>
      <c r="AE286" s="205"/>
      <c r="AF286" s="209" t="e">
        <f t="shared" ca="1" si="40"/>
        <v>#DIV/0!</v>
      </c>
      <c r="AG286" s="209" t="e">
        <f t="shared" ca="1" si="47"/>
        <v>#DIV/0!</v>
      </c>
      <c r="AH286"/>
      <c r="AI286" s="218" t="e">
        <f ca="1">(($E$9*(RAND()*($E$208-$D$208)+$D$208))*(RAND()*('Base Calcs'!$E$214-'Base Calcs'!$D$214)+'Base Calcs'!$D$214+IF($E$50&gt;0,$E$50,0)))+$E$154+$E$155-$E$196+$E$179-($E$179*(RAND()*($E$210-$D$210)+$D$210))-(($E$200/$E$45)*(RAND()*($E$211-$D$211)+$D$211))</f>
        <v>#N/A</v>
      </c>
      <c r="AJ286"/>
      <c r="AK2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6"/>
      <c r="AM286"/>
      <c r="AN286"/>
      <c r="AO286"/>
      <c r="AP286"/>
      <c r="AQ286"/>
      <c r="AR286"/>
      <c r="AS286"/>
      <c r="AT286"/>
      <c r="AU286"/>
      <c r="AV286"/>
      <c r="AW286"/>
      <c r="AX286"/>
      <c r="AY286"/>
      <c r="AZ286"/>
      <c r="BA286"/>
      <c r="BB286"/>
      <c r="BC286" s="129"/>
    </row>
    <row r="287" spans="2:55" x14ac:dyDescent="0.25">
      <c r="B287" s="198" t="e">
        <f t="shared" ca="1" si="28"/>
        <v>#N/A</v>
      </c>
      <c r="C287" s="15">
        <v>19</v>
      </c>
      <c r="D287" s="129" t="e">
        <f t="shared" ca="1" si="34"/>
        <v>#N/A</v>
      </c>
      <c r="E287" s="129" t="e">
        <f t="shared" ca="1" si="35"/>
        <v>#N/A</v>
      </c>
      <c r="F287" s="42" t="e">
        <f t="shared" ca="1" si="36"/>
        <v>#DIV/0!</v>
      </c>
      <c r="G287" s="42" t="e">
        <f t="shared" ca="1" si="41"/>
        <v>#DIV/0!</v>
      </c>
      <c r="I287" s="42" t="e">
        <f ca="1">(COUNTIF('Base Calcs'!$C$258:$C$3257,"&lt;"&amp;D287)-COUNTIF('Base Calcs'!$C$258:$C$3257,"&lt;"&amp;D286))/COUNT('Base Calcs'!$C$258:$C$3257)</f>
        <v>#DIV/0!</v>
      </c>
      <c r="J287" s="44" t="e">
        <f t="shared" ca="1" si="42"/>
        <v>#DIV/0!</v>
      </c>
      <c r="L287" s="42" t="e">
        <f ca="1">(COUNTIF('Base Calcs'!$B$258:$B$3257,"&lt;"&amp;D287)-COUNTIF('Base Calcs'!$B$258:$B$3257,"&lt;"&amp;D286))/COUNT('Base Calcs'!$B$258:$B$3257)</f>
        <v>#DIV/0!</v>
      </c>
      <c r="M287" s="44" t="e">
        <f t="shared" ca="1" si="43"/>
        <v>#DIV/0!</v>
      </c>
      <c r="P287" s="200" t="e">
        <f t="shared" ca="1" si="37"/>
        <v>#N/A</v>
      </c>
      <c r="Q287" s="91" t="e">
        <f t="shared" ca="1" si="29"/>
        <v>#N/A</v>
      </c>
      <c r="R287" s="91" t="e">
        <f t="shared" ca="1" si="30"/>
        <v>#N/A</v>
      </c>
      <c r="T287" s="200" t="e">
        <f t="shared" ca="1" si="31"/>
        <v>#N/A</v>
      </c>
      <c r="U287" s="91" t="e">
        <f t="shared" ca="1" si="32"/>
        <v>#N/A</v>
      </c>
      <c r="V287" s="91" t="e">
        <f t="shared" ca="1" si="33"/>
        <v>#N/A</v>
      </c>
      <c r="X287" s="207" t="e">
        <f t="shared" ca="1" si="44"/>
        <v>#N/A</v>
      </c>
      <c r="Y287" s="207" t="e">
        <f t="shared" ca="1" si="38"/>
        <v>#N/A</v>
      </c>
      <c r="Z287" s="209" t="e">
        <f t="shared" ca="1" si="39"/>
        <v>#DIV/0!</v>
      </c>
      <c r="AA287" s="209" t="e">
        <f t="shared" ca="1" si="45"/>
        <v>#DIV/0!</v>
      </c>
      <c r="AB287" s="209"/>
      <c r="AC287" s="209" t="e">
        <f ca="1">(COUNTIF('Base Calcs'!$T$258:$T$1258,"&lt;"&amp;X287)-COUNTIF('Base Calcs'!$T$258:$T$1258,"&lt;"&amp;X286))/COUNT('Base Calcs'!$T$258:$T$1258)</f>
        <v>#DIV/0!</v>
      </c>
      <c r="AD287" s="209" t="e">
        <f t="shared" ca="1" si="46"/>
        <v>#DIV/0!</v>
      </c>
      <c r="AE287" s="205"/>
      <c r="AF287" s="209" t="e">
        <f t="shared" ca="1" si="40"/>
        <v>#DIV/0!</v>
      </c>
      <c r="AG287" s="209" t="e">
        <f t="shared" ca="1" si="47"/>
        <v>#DIV/0!</v>
      </c>
      <c r="AH287"/>
      <c r="AI287" s="218" t="e">
        <f ca="1">(($E$9*(RAND()*($E$208-$D$208)+$D$208))*(RAND()*('Base Calcs'!$E$214-'Base Calcs'!$D$214)+'Base Calcs'!$D$214+IF($E$50&gt;0,$E$50,0)))+$E$154+$E$155-$E$196+$E$179-($E$179*(RAND()*($E$210-$D$210)+$D$210))-(($E$200/$E$45)*(RAND()*($E$211-$D$211)+$D$211))</f>
        <v>#N/A</v>
      </c>
      <c r="AJ287"/>
      <c r="AK2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7"/>
      <c r="AM287"/>
      <c r="AN287"/>
      <c r="AO287"/>
      <c r="AP287"/>
      <c r="AQ287"/>
      <c r="AR287"/>
      <c r="AS287"/>
      <c r="AT287"/>
      <c r="AU287"/>
      <c r="AV287"/>
      <c r="AW287"/>
      <c r="AX287"/>
      <c r="AY287"/>
      <c r="AZ287"/>
      <c r="BA287"/>
      <c r="BB287"/>
      <c r="BC287" s="129"/>
    </row>
    <row r="288" spans="2:55" x14ac:dyDescent="0.25">
      <c r="B288" s="198" t="e">
        <f t="shared" ca="1" si="28"/>
        <v>#N/A</v>
      </c>
      <c r="C288" s="15">
        <v>20</v>
      </c>
      <c r="D288" s="129" t="e">
        <f t="shared" ca="1" si="34"/>
        <v>#N/A</v>
      </c>
      <c r="E288" s="129" t="e">
        <f t="shared" ca="1" si="35"/>
        <v>#N/A</v>
      </c>
      <c r="F288" s="42" t="e">
        <f t="shared" ca="1" si="36"/>
        <v>#DIV/0!</v>
      </c>
      <c r="G288" s="42" t="e">
        <f t="shared" ca="1" si="41"/>
        <v>#DIV/0!</v>
      </c>
      <c r="I288" s="42" t="e">
        <f ca="1">(COUNTIF('Base Calcs'!$C$258:$C$3257,"&lt;"&amp;D288)-COUNTIF('Base Calcs'!$C$258:$C$3257,"&lt;"&amp;D287))/COUNT('Base Calcs'!$C$258:$C$3257)</f>
        <v>#DIV/0!</v>
      </c>
      <c r="J288" s="44" t="e">
        <f t="shared" ca="1" si="42"/>
        <v>#DIV/0!</v>
      </c>
      <c r="L288" s="42" t="e">
        <f ca="1">(COUNTIF('Base Calcs'!$B$258:$B$3257,"&lt;"&amp;D288)-COUNTIF('Base Calcs'!$B$258:$B$3257,"&lt;"&amp;D287))/COUNT('Base Calcs'!$B$258:$B$3257)</f>
        <v>#DIV/0!</v>
      </c>
      <c r="M288" s="44" t="e">
        <f t="shared" ca="1" si="43"/>
        <v>#DIV/0!</v>
      </c>
      <c r="P288" s="200" t="e">
        <f t="shared" ca="1" si="37"/>
        <v>#N/A</v>
      </c>
      <c r="Q288" s="91" t="e">
        <f t="shared" ca="1" si="29"/>
        <v>#N/A</v>
      </c>
      <c r="R288" s="91" t="e">
        <f t="shared" ca="1" si="30"/>
        <v>#N/A</v>
      </c>
      <c r="T288" s="200" t="e">
        <f t="shared" ca="1" si="31"/>
        <v>#N/A</v>
      </c>
      <c r="U288" s="91" t="e">
        <f t="shared" ca="1" si="32"/>
        <v>#N/A</v>
      </c>
      <c r="V288" s="91" t="e">
        <f t="shared" ca="1" si="33"/>
        <v>#N/A</v>
      </c>
      <c r="X288" s="207" t="e">
        <f t="shared" ca="1" si="44"/>
        <v>#N/A</v>
      </c>
      <c r="Y288" s="207" t="e">
        <f t="shared" ca="1" si="38"/>
        <v>#N/A</v>
      </c>
      <c r="Z288" s="209" t="e">
        <f t="shared" ca="1" si="39"/>
        <v>#DIV/0!</v>
      </c>
      <c r="AA288" s="209" t="e">
        <f t="shared" ca="1" si="45"/>
        <v>#DIV/0!</v>
      </c>
      <c r="AB288" s="209"/>
      <c r="AC288" s="209" t="e">
        <f ca="1">(COUNTIF('Base Calcs'!$T$258:$T$1258,"&lt;"&amp;X288)-COUNTIF('Base Calcs'!$T$258:$T$1258,"&lt;"&amp;X287))/COUNT('Base Calcs'!$T$258:$T$1258)</f>
        <v>#DIV/0!</v>
      </c>
      <c r="AD288" s="209" t="e">
        <f t="shared" ca="1" si="46"/>
        <v>#DIV/0!</v>
      </c>
      <c r="AE288" s="205"/>
      <c r="AF288" s="209" t="e">
        <f t="shared" ca="1" si="40"/>
        <v>#DIV/0!</v>
      </c>
      <c r="AG288" s="209" t="e">
        <f t="shared" ca="1" si="47"/>
        <v>#DIV/0!</v>
      </c>
      <c r="AH288"/>
      <c r="AI288" s="218" t="e">
        <f ca="1">(($E$9*(RAND()*($E$208-$D$208)+$D$208))*(RAND()*('Base Calcs'!$E$214-'Base Calcs'!$D$214)+'Base Calcs'!$D$214+IF($E$50&gt;0,$E$50,0)))+$E$154+$E$155-$E$196+$E$179-($E$179*(RAND()*($E$210-$D$210)+$D$210))-(($E$200/$E$45)*(RAND()*($E$211-$D$211)+$D$211))</f>
        <v>#N/A</v>
      </c>
      <c r="AJ288"/>
      <c r="AK2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8"/>
      <c r="AM288"/>
      <c r="AN288"/>
      <c r="AO288"/>
      <c r="AP288"/>
      <c r="AQ288"/>
      <c r="AR288"/>
      <c r="AS288"/>
      <c r="AT288"/>
      <c r="AU288"/>
      <c r="AV288"/>
      <c r="AW288"/>
      <c r="AX288"/>
      <c r="AY288"/>
      <c r="AZ288"/>
      <c r="BA288"/>
      <c r="BB288"/>
      <c r="BC288" s="129"/>
    </row>
    <row r="289" spans="2:55" x14ac:dyDescent="0.25">
      <c r="B289" s="198" t="e">
        <f t="shared" ca="1" si="28"/>
        <v>#N/A</v>
      </c>
      <c r="C289" s="15">
        <v>21</v>
      </c>
      <c r="D289" s="129" t="e">
        <f t="shared" ca="1" si="34"/>
        <v>#N/A</v>
      </c>
      <c r="E289" s="129" t="e">
        <f t="shared" ca="1" si="35"/>
        <v>#N/A</v>
      </c>
      <c r="F289" s="42" t="e">
        <f t="shared" ca="1" si="36"/>
        <v>#DIV/0!</v>
      </c>
      <c r="G289" s="42" t="e">
        <f t="shared" ca="1" si="41"/>
        <v>#DIV/0!</v>
      </c>
      <c r="I289" s="42" t="e">
        <f ca="1">(COUNTIF('Base Calcs'!$C$258:$C$3257,"&lt;"&amp;D289)-COUNTIF('Base Calcs'!$C$258:$C$3257,"&lt;"&amp;D288))/COUNT('Base Calcs'!$C$258:$C$3257)</f>
        <v>#DIV/0!</v>
      </c>
      <c r="J289" s="44" t="e">
        <f t="shared" ca="1" si="42"/>
        <v>#DIV/0!</v>
      </c>
      <c r="L289" s="42" t="e">
        <f ca="1">(COUNTIF('Base Calcs'!$B$258:$B$3257,"&lt;"&amp;D289)-COUNTIF('Base Calcs'!$B$258:$B$3257,"&lt;"&amp;D288))/COUNT('Base Calcs'!$B$258:$B$3257)</f>
        <v>#DIV/0!</v>
      </c>
      <c r="M289" s="44" t="e">
        <f t="shared" ca="1" si="43"/>
        <v>#DIV/0!</v>
      </c>
      <c r="P289" s="200" t="e">
        <f t="shared" ca="1" si="37"/>
        <v>#N/A</v>
      </c>
      <c r="Q289" s="91" t="e">
        <f t="shared" ca="1" si="29"/>
        <v>#N/A</v>
      </c>
      <c r="R289" s="91" t="e">
        <f t="shared" ca="1" si="30"/>
        <v>#N/A</v>
      </c>
      <c r="T289" s="200" t="e">
        <f t="shared" ca="1" si="31"/>
        <v>#N/A</v>
      </c>
      <c r="U289" s="91" t="e">
        <f t="shared" ca="1" si="32"/>
        <v>#N/A</v>
      </c>
      <c r="V289" s="91" t="e">
        <f t="shared" ca="1" si="33"/>
        <v>#N/A</v>
      </c>
      <c r="X289" s="207" t="e">
        <f t="shared" ca="1" si="44"/>
        <v>#N/A</v>
      </c>
      <c r="Y289" s="207" t="e">
        <f t="shared" ca="1" si="38"/>
        <v>#N/A</v>
      </c>
      <c r="Z289" s="209" t="e">
        <f t="shared" ca="1" si="39"/>
        <v>#DIV/0!</v>
      </c>
      <c r="AA289" s="209" t="e">
        <f t="shared" ca="1" si="45"/>
        <v>#DIV/0!</v>
      </c>
      <c r="AB289" s="209"/>
      <c r="AC289" s="209" t="e">
        <f ca="1">(COUNTIF('Base Calcs'!$T$258:$T$1258,"&lt;"&amp;X289)-COUNTIF('Base Calcs'!$T$258:$T$1258,"&lt;"&amp;X288))/COUNT('Base Calcs'!$T$258:$T$1258)</f>
        <v>#DIV/0!</v>
      </c>
      <c r="AD289" s="209" t="e">
        <f t="shared" ca="1" si="46"/>
        <v>#DIV/0!</v>
      </c>
      <c r="AE289" s="205"/>
      <c r="AF289" s="209" t="e">
        <f t="shared" ca="1" si="40"/>
        <v>#DIV/0!</v>
      </c>
      <c r="AG289" s="209" t="e">
        <f t="shared" ca="1" si="47"/>
        <v>#DIV/0!</v>
      </c>
      <c r="AH289"/>
      <c r="AI289" s="218" t="e">
        <f ca="1">(($E$9*(RAND()*($E$208-$D$208)+$D$208))*(RAND()*('Base Calcs'!$E$214-'Base Calcs'!$D$214)+'Base Calcs'!$D$214+IF($E$50&gt;0,$E$50,0)))+$E$154+$E$155-$E$196+$E$179-($E$179*(RAND()*($E$210-$D$210)+$D$210))-(($E$200/$E$45)*(RAND()*($E$211-$D$211)+$D$211))</f>
        <v>#N/A</v>
      </c>
      <c r="AJ289"/>
      <c r="AK2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89"/>
      <c r="AM289"/>
      <c r="AN289"/>
      <c r="AO289"/>
      <c r="AP289"/>
      <c r="AQ289"/>
      <c r="AR289"/>
      <c r="AS289"/>
      <c r="AT289"/>
      <c r="AU289"/>
      <c r="AV289"/>
      <c r="AW289"/>
      <c r="AX289"/>
      <c r="AY289"/>
      <c r="AZ289"/>
      <c r="BA289"/>
      <c r="BB289"/>
      <c r="BC289" s="129"/>
    </row>
    <row r="290" spans="2:55" x14ac:dyDescent="0.25">
      <c r="B290" s="198" t="e">
        <f t="shared" ca="1" si="28"/>
        <v>#N/A</v>
      </c>
      <c r="C290" s="15">
        <v>22</v>
      </c>
      <c r="D290" s="129" t="e">
        <f t="shared" ca="1" si="34"/>
        <v>#N/A</v>
      </c>
      <c r="E290" s="129" t="e">
        <f t="shared" ca="1" si="35"/>
        <v>#N/A</v>
      </c>
      <c r="F290" s="42" t="e">
        <f t="shared" ca="1" si="36"/>
        <v>#DIV/0!</v>
      </c>
      <c r="G290" s="42" t="e">
        <f t="shared" ca="1" si="41"/>
        <v>#DIV/0!</v>
      </c>
      <c r="I290" s="42" t="e">
        <f ca="1">(COUNTIF('Base Calcs'!$C$258:$C$3257,"&lt;"&amp;D290)-COUNTIF('Base Calcs'!$C$258:$C$3257,"&lt;"&amp;D289))/COUNT('Base Calcs'!$C$258:$C$3257)</f>
        <v>#DIV/0!</v>
      </c>
      <c r="J290" s="44" t="e">
        <f t="shared" ca="1" si="42"/>
        <v>#DIV/0!</v>
      </c>
      <c r="L290" s="42" t="e">
        <f ca="1">(COUNTIF('Base Calcs'!$B$258:$B$3257,"&lt;"&amp;D290)-COUNTIF('Base Calcs'!$B$258:$B$3257,"&lt;"&amp;D289))/COUNT('Base Calcs'!$B$258:$B$3257)</f>
        <v>#DIV/0!</v>
      </c>
      <c r="M290" s="44" t="e">
        <f t="shared" ca="1" si="43"/>
        <v>#DIV/0!</v>
      </c>
      <c r="P290" s="200" t="e">
        <f t="shared" ca="1" si="37"/>
        <v>#N/A</v>
      </c>
      <c r="Q290" s="91" t="e">
        <f t="shared" ca="1" si="29"/>
        <v>#N/A</v>
      </c>
      <c r="R290" s="91" t="e">
        <f t="shared" ca="1" si="30"/>
        <v>#N/A</v>
      </c>
      <c r="T290" s="200" t="e">
        <f t="shared" ca="1" si="31"/>
        <v>#N/A</v>
      </c>
      <c r="U290" s="91" t="e">
        <f t="shared" ca="1" si="32"/>
        <v>#N/A</v>
      </c>
      <c r="V290" s="91" t="e">
        <f t="shared" ca="1" si="33"/>
        <v>#N/A</v>
      </c>
      <c r="X290" s="207" t="e">
        <f t="shared" ca="1" si="44"/>
        <v>#N/A</v>
      </c>
      <c r="Y290" s="207" t="e">
        <f t="shared" ca="1" si="38"/>
        <v>#N/A</v>
      </c>
      <c r="Z290" s="209" t="e">
        <f t="shared" ca="1" si="39"/>
        <v>#DIV/0!</v>
      </c>
      <c r="AA290" s="209" t="e">
        <f t="shared" ca="1" si="45"/>
        <v>#DIV/0!</v>
      </c>
      <c r="AB290" s="209"/>
      <c r="AC290" s="209" t="e">
        <f ca="1">(COUNTIF('Base Calcs'!$T$258:$T$1258,"&lt;"&amp;X290)-COUNTIF('Base Calcs'!$T$258:$T$1258,"&lt;"&amp;X289))/COUNT('Base Calcs'!$T$258:$T$1258)</f>
        <v>#DIV/0!</v>
      </c>
      <c r="AD290" s="209" t="e">
        <f t="shared" ca="1" si="46"/>
        <v>#DIV/0!</v>
      </c>
      <c r="AE290" s="205"/>
      <c r="AF290" s="209" t="e">
        <f t="shared" ca="1" si="40"/>
        <v>#DIV/0!</v>
      </c>
      <c r="AG290" s="209" t="e">
        <f t="shared" ca="1" si="47"/>
        <v>#DIV/0!</v>
      </c>
      <c r="AH290"/>
      <c r="AI290" s="218" t="e">
        <f ca="1">(($E$9*(RAND()*($E$208-$D$208)+$D$208))*(RAND()*('Base Calcs'!$E$214-'Base Calcs'!$D$214)+'Base Calcs'!$D$214+IF($E$50&gt;0,$E$50,0)))+$E$154+$E$155-$E$196+$E$179-($E$179*(RAND()*($E$210-$D$210)+$D$210))-(($E$200/$E$45)*(RAND()*($E$211-$D$211)+$D$211))</f>
        <v>#N/A</v>
      </c>
      <c r="AJ290"/>
      <c r="AK2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0"/>
      <c r="AM290"/>
      <c r="AN290"/>
      <c r="AO290"/>
      <c r="AP290"/>
      <c r="AQ290"/>
      <c r="AR290"/>
      <c r="AS290"/>
      <c r="AT290"/>
      <c r="AU290"/>
      <c r="AV290"/>
      <c r="AW290"/>
      <c r="AX290"/>
      <c r="AY290"/>
      <c r="AZ290"/>
      <c r="BA290"/>
      <c r="BB290"/>
      <c r="BC290" s="129"/>
    </row>
    <row r="291" spans="2:55" x14ac:dyDescent="0.25">
      <c r="B291" s="198" t="e">
        <f t="shared" ca="1" si="28"/>
        <v>#N/A</v>
      </c>
      <c r="C291" s="15">
        <v>23</v>
      </c>
      <c r="D291" s="129" t="e">
        <f t="shared" ca="1" si="34"/>
        <v>#N/A</v>
      </c>
      <c r="E291" s="129" t="e">
        <f t="shared" ca="1" si="35"/>
        <v>#N/A</v>
      </c>
      <c r="F291" s="42" t="e">
        <f t="shared" ca="1" si="36"/>
        <v>#DIV/0!</v>
      </c>
      <c r="G291" s="42" t="e">
        <f t="shared" ca="1" si="41"/>
        <v>#DIV/0!</v>
      </c>
      <c r="I291" s="42" t="e">
        <f ca="1">(COUNTIF('Base Calcs'!$C$258:$C$3257,"&lt;"&amp;D291)-COUNTIF('Base Calcs'!$C$258:$C$3257,"&lt;"&amp;D290))/COUNT('Base Calcs'!$C$258:$C$3257)</f>
        <v>#DIV/0!</v>
      </c>
      <c r="J291" s="44" t="e">
        <f t="shared" ca="1" si="42"/>
        <v>#DIV/0!</v>
      </c>
      <c r="L291" s="42" t="e">
        <f ca="1">(COUNTIF('Base Calcs'!$B$258:$B$3257,"&lt;"&amp;D291)-COUNTIF('Base Calcs'!$B$258:$B$3257,"&lt;"&amp;D290))/COUNT('Base Calcs'!$B$258:$B$3257)</f>
        <v>#DIV/0!</v>
      </c>
      <c r="M291" s="44" t="e">
        <f t="shared" ca="1" si="43"/>
        <v>#DIV/0!</v>
      </c>
      <c r="P291" s="200" t="e">
        <f t="shared" ca="1" si="37"/>
        <v>#N/A</v>
      </c>
      <c r="Q291" s="91" t="e">
        <f t="shared" ca="1" si="29"/>
        <v>#N/A</v>
      </c>
      <c r="R291" s="91" t="e">
        <f t="shared" ca="1" si="30"/>
        <v>#N/A</v>
      </c>
      <c r="T291" s="200" t="e">
        <f t="shared" ca="1" si="31"/>
        <v>#N/A</v>
      </c>
      <c r="U291" s="91" t="e">
        <f t="shared" ca="1" si="32"/>
        <v>#N/A</v>
      </c>
      <c r="V291" s="91" t="e">
        <f t="shared" ca="1" si="33"/>
        <v>#N/A</v>
      </c>
      <c r="X291" s="207" t="e">
        <f t="shared" ca="1" si="44"/>
        <v>#N/A</v>
      </c>
      <c r="Y291" s="207" t="e">
        <f t="shared" ca="1" si="38"/>
        <v>#N/A</v>
      </c>
      <c r="Z291" s="209" t="e">
        <f t="shared" ca="1" si="39"/>
        <v>#DIV/0!</v>
      </c>
      <c r="AA291" s="209" t="e">
        <f t="shared" ca="1" si="45"/>
        <v>#DIV/0!</v>
      </c>
      <c r="AB291" s="209"/>
      <c r="AC291" s="209" t="e">
        <f ca="1">(COUNTIF('Base Calcs'!$T$258:$T$1258,"&lt;"&amp;X291)-COUNTIF('Base Calcs'!$T$258:$T$1258,"&lt;"&amp;X290))/COUNT('Base Calcs'!$T$258:$T$1258)</f>
        <v>#DIV/0!</v>
      </c>
      <c r="AD291" s="209" t="e">
        <f t="shared" ca="1" si="46"/>
        <v>#DIV/0!</v>
      </c>
      <c r="AE291" s="205"/>
      <c r="AF291" s="209" t="e">
        <f t="shared" ca="1" si="40"/>
        <v>#DIV/0!</v>
      </c>
      <c r="AG291" s="209" t="e">
        <f t="shared" ca="1" si="47"/>
        <v>#DIV/0!</v>
      </c>
      <c r="AH291"/>
      <c r="AI291" s="218" t="e">
        <f ca="1">(($E$9*(RAND()*($E$208-$D$208)+$D$208))*(RAND()*('Base Calcs'!$E$214-'Base Calcs'!$D$214)+'Base Calcs'!$D$214+IF($E$50&gt;0,$E$50,0)))+$E$154+$E$155-$E$196+$E$179-($E$179*(RAND()*($E$210-$D$210)+$D$210))-(($E$200/$E$45)*(RAND()*($E$211-$D$211)+$D$211))</f>
        <v>#N/A</v>
      </c>
      <c r="AJ291"/>
      <c r="AK2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1"/>
      <c r="AM291"/>
      <c r="AN291"/>
      <c r="AO291"/>
      <c r="AP291"/>
      <c r="AQ291"/>
      <c r="AR291"/>
      <c r="AS291"/>
      <c r="AT291"/>
      <c r="AU291"/>
      <c r="AV291"/>
      <c r="AW291"/>
      <c r="AX291"/>
      <c r="AY291"/>
      <c r="AZ291"/>
      <c r="BA291"/>
      <c r="BB291"/>
      <c r="BC291" s="129"/>
    </row>
    <row r="292" spans="2:55" x14ac:dyDescent="0.25">
      <c r="B292" s="198" t="e">
        <f t="shared" ca="1" si="28"/>
        <v>#N/A</v>
      </c>
      <c r="C292" s="15">
        <v>24</v>
      </c>
      <c r="D292" s="129" t="e">
        <f t="shared" ca="1" si="34"/>
        <v>#N/A</v>
      </c>
      <c r="E292" s="129" t="e">
        <f t="shared" ca="1" si="35"/>
        <v>#N/A</v>
      </c>
      <c r="F292" s="42" t="e">
        <f t="shared" ca="1" si="36"/>
        <v>#DIV/0!</v>
      </c>
      <c r="G292" s="42" t="e">
        <f t="shared" ca="1" si="41"/>
        <v>#DIV/0!</v>
      </c>
      <c r="I292" s="42" t="e">
        <f ca="1">(COUNTIF('Base Calcs'!$C$258:$C$3257,"&lt;"&amp;D292)-COUNTIF('Base Calcs'!$C$258:$C$3257,"&lt;"&amp;D291))/COUNT('Base Calcs'!$C$258:$C$3257)</f>
        <v>#DIV/0!</v>
      </c>
      <c r="J292" s="44" t="e">
        <f t="shared" ca="1" si="42"/>
        <v>#DIV/0!</v>
      </c>
      <c r="L292" s="42" t="e">
        <f ca="1">(COUNTIF('Base Calcs'!$B$258:$B$3257,"&lt;"&amp;D292)-COUNTIF('Base Calcs'!$B$258:$B$3257,"&lt;"&amp;D291))/COUNT('Base Calcs'!$B$258:$B$3257)</f>
        <v>#DIV/0!</v>
      </c>
      <c r="M292" s="44" t="e">
        <f t="shared" ca="1" si="43"/>
        <v>#DIV/0!</v>
      </c>
      <c r="P292" s="200" t="e">
        <f t="shared" ca="1" si="37"/>
        <v>#N/A</v>
      </c>
      <c r="Q292" s="91" t="e">
        <f t="shared" ca="1" si="29"/>
        <v>#N/A</v>
      </c>
      <c r="R292" s="91" t="e">
        <f t="shared" ca="1" si="30"/>
        <v>#N/A</v>
      </c>
      <c r="T292" s="200" t="e">
        <f t="shared" ca="1" si="31"/>
        <v>#N/A</v>
      </c>
      <c r="U292" s="91" t="e">
        <f t="shared" ca="1" si="32"/>
        <v>#N/A</v>
      </c>
      <c r="V292" s="91" t="e">
        <f t="shared" ca="1" si="33"/>
        <v>#N/A</v>
      </c>
      <c r="X292" s="207" t="e">
        <f t="shared" ca="1" si="44"/>
        <v>#N/A</v>
      </c>
      <c r="Y292" s="207" t="e">
        <f t="shared" ca="1" si="38"/>
        <v>#N/A</v>
      </c>
      <c r="Z292" s="209" t="e">
        <f t="shared" ca="1" si="39"/>
        <v>#DIV/0!</v>
      </c>
      <c r="AA292" s="209" t="e">
        <f t="shared" ca="1" si="45"/>
        <v>#DIV/0!</v>
      </c>
      <c r="AB292" s="209"/>
      <c r="AC292" s="209" t="e">
        <f ca="1">(COUNTIF('Base Calcs'!$T$258:$T$1258,"&lt;"&amp;X292)-COUNTIF('Base Calcs'!$T$258:$T$1258,"&lt;"&amp;X291))/COUNT('Base Calcs'!$T$258:$T$1258)</f>
        <v>#DIV/0!</v>
      </c>
      <c r="AD292" s="209" t="e">
        <f t="shared" ca="1" si="46"/>
        <v>#DIV/0!</v>
      </c>
      <c r="AE292" s="205"/>
      <c r="AF292" s="209" t="e">
        <f t="shared" ca="1" si="40"/>
        <v>#DIV/0!</v>
      </c>
      <c r="AG292" s="209" t="e">
        <f t="shared" ca="1" si="47"/>
        <v>#DIV/0!</v>
      </c>
      <c r="AH292"/>
      <c r="AI292" s="218" t="e">
        <f ca="1">(($E$9*(RAND()*($E$208-$D$208)+$D$208))*(RAND()*('Base Calcs'!$E$214-'Base Calcs'!$D$214)+'Base Calcs'!$D$214+IF($E$50&gt;0,$E$50,0)))+$E$154+$E$155-$E$196+$E$179-($E$179*(RAND()*($E$210-$D$210)+$D$210))-(($E$200/$E$45)*(RAND()*($E$211-$D$211)+$D$211))</f>
        <v>#N/A</v>
      </c>
      <c r="AJ292"/>
      <c r="AK2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2"/>
      <c r="AM292"/>
      <c r="AN292"/>
      <c r="AO292"/>
      <c r="AP292"/>
      <c r="AQ292"/>
      <c r="AR292"/>
      <c r="AS292"/>
      <c r="AT292"/>
      <c r="AU292"/>
      <c r="AV292"/>
      <c r="AW292"/>
      <c r="AX292"/>
      <c r="AY292"/>
      <c r="AZ292"/>
      <c r="BA292"/>
      <c r="BB292"/>
      <c r="BC292" s="129"/>
    </row>
    <row r="293" spans="2:55" x14ac:dyDescent="0.25">
      <c r="B293" s="198" t="e">
        <f t="shared" ca="1" si="28"/>
        <v>#N/A</v>
      </c>
      <c r="C293" s="15">
        <v>25</v>
      </c>
      <c r="D293" s="129" t="e">
        <f t="shared" ca="1" si="34"/>
        <v>#N/A</v>
      </c>
      <c r="E293" s="129" t="e">
        <f t="shared" ca="1" si="35"/>
        <v>#N/A</v>
      </c>
      <c r="F293" s="42" t="e">
        <f t="shared" ca="1" si="36"/>
        <v>#DIV/0!</v>
      </c>
      <c r="G293" s="42" t="e">
        <f t="shared" ca="1" si="41"/>
        <v>#DIV/0!</v>
      </c>
      <c r="I293" s="42" t="e">
        <f ca="1">(COUNTIF('Base Calcs'!$C$258:$C$3257,"&lt;"&amp;D293)-COUNTIF('Base Calcs'!$C$258:$C$3257,"&lt;"&amp;D292))/COUNT('Base Calcs'!$C$258:$C$3257)</f>
        <v>#DIV/0!</v>
      </c>
      <c r="J293" s="44" t="e">
        <f t="shared" ca="1" si="42"/>
        <v>#DIV/0!</v>
      </c>
      <c r="L293" s="42" t="e">
        <f ca="1">(COUNTIF('Base Calcs'!$B$258:$B$3257,"&lt;"&amp;D293)-COUNTIF('Base Calcs'!$B$258:$B$3257,"&lt;"&amp;D292))/COUNT('Base Calcs'!$B$258:$B$3257)</f>
        <v>#DIV/0!</v>
      </c>
      <c r="M293" s="44" t="e">
        <f t="shared" ca="1" si="43"/>
        <v>#DIV/0!</v>
      </c>
      <c r="P293" s="200" t="e">
        <f t="shared" ca="1" si="37"/>
        <v>#N/A</v>
      </c>
      <c r="Q293" s="91" t="e">
        <f t="shared" ca="1" si="29"/>
        <v>#N/A</v>
      </c>
      <c r="R293" s="91" t="e">
        <f t="shared" ca="1" si="30"/>
        <v>#N/A</v>
      </c>
      <c r="T293" s="200" t="e">
        <f t="shared" ca="1" si="31"/>
        <v>#N/A</v>
      </c>
      <c r="U293" s="91" t="e">
        <f t="shared" ca="1" si="32"/>
        <v>#N/A</v>
      </c>
      <c r="V293" s="91" t="e">
        <f t="shared" ca="1" si="33"/>
        <v>#N/A</v>
      </c>
      <c r="X293" s="207" t="e">
        <f t="shared" ca="1" si="44"/>
        <v>#N/A</v>
      </c>
      <c r="Y293" s="207" t="e">
        <f t="shared" ca="1" si="38"/>
        <v>#N/A</v>
      </c>
      <c r="Z293" s="209" t="e">
        <f t="shared" ca="1" si="39"/>
        <v>#DIV/0!</v>
      </c>
      <c r="AA293" s="209" t="e">
        <f t="shared" ca="1" si="45"/>
        <v>#DIV/0!</v>
      </c>
      <c r="AB293" s="209"/>
      <c r="AC293" s="209" t="e">
        <f ca="1">(COUNTIF('Base Calcs'!$T$258:$T$1258,"&lt;"&amp;X293)-COUNTIF('Base Calcs'!$T$258:$T$1258,"&lt;"&amp;X292))/COUNT('Base Calcs'!$T$258:$T$1258)</f>
        <v>#DIV/0!</v>
      </c>
      <c r="AD293" s="209" t="e">
        <f t="shared" ca="1" si="46"/>
        <v>#DIV/0!</v>
      </c>
      <c r="AE293" s="205"/>
      <c r="AF293" s="209" t="e">
        <f t="shared" ca="1" si="40"/>
        <v>#DIV/0!</v>
      </c>
      <c r="AG293" s="209" t="e">
        <f t="shared" ca="1" si="47"/>
        <v>#DIV/0!</v>
      </c>
      <c r="AH293"/>
      <c r="AI293" s="218" t="e">
        <f ca="1">(($E$9*(RAND()*($E$208-$D$208)+$D$208))*(RAND()*('Base Calcs'!$E$214-'Base Calcs'!$D$214)+'Base Calcs'!$D$214+IF($E$50&gt;0,$E$50,0)))+$E$154+$E$155-$E$196+$E$179-($E$179*(RAND()*($E$210-$D$210)+$D$210))-(($E$200/$E$45)*(RAND()*($E$211-$D$211)+$D$211))</f>
        <v>#N/A</v>
      </c>
      <c r="AJ293"/>
      <c r="AK2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3"/>
      <c r="AM293"/>
      <c r="AN293"/>
      <c r="AO293"/>
      <c r="AP293"/>
      <c r="AQ293"/>
      <c r="AR293"/>
      <c r="AS293"/>
      <c r="AT293"/>
      <c r="AU293"/>
      <c r="AV293"/>
      <c r="AW293"/>
      <c r="AX293"/>
      <c r="AY293"/>
      <c r="AZ293"/>
      <c r="BA293"/>
      <c r="BB293"/>
      <c r="BC293" s="129"/>
    </row>
    <row r="294" spans="2:55" x14ac:dyDescent="0.25">
      <c r="B294" s="198" t="e">
        <f t="shared" ca="1" si="28"/>
        <v>#N/A</v>
      </c>
      <c r="C294" s="15">
        <v>26</v>
      </c>
      <c r="D294" s="129" t="e">
        <f t="shared" ca="1" si="34"/>
        <v>#N/A</v>
      </c>
      <c r="E294" s="129" t="e">
        <f t="shared" ca="1" si="35"/>
        <v>#N/A</v>
      </c>
      <c r="F294" s="42" t="e">
        <f t="shared" ca="1" si="36"/>
        <v>#DIV/0!</v>
      </c>
      <c r="G294" s="42" t="e">
        <f t="shared" ca="1" si="41"/>
        <v>#DIV/0!</v>
      </c>
      <c r="I294" s="42" t="e">
        <f ca="1">(COUNTIF('Base Calcs'!$C$258:$C$3257,"&lt;"&amp;D294)-COUNTIF('Base Calcs'!$C$258:$C$3257,"&lt;"&amp;D293))/COUNT('Base Calcs'!$C$258:$C$3257)</f>
        <v>#DIV/0!</v>
      </c>
      <c r="J294" s="44" t="e">
        <f t="shared" ca="1" si="42"/>
        <v>#DIV/0!</v>
      </c>
      <c r="L294" s="42" t="e">
        <f ca="1">(COUNTIF('Base Calcs'!$B$258:$B$3257,"&lt;"&amp;D294)-COUNTIF('Base Calcs'!$B$258:$B$3257,"&lt;"&amp;D293))/COUNT('Base Calcs'!$B$258:$B$3257)</f>
        <v>#DIV/0!</v>
      </c>
      <c r="M294" s="44" t="e">
        <f t="shared" ca="1" si="43"/>
        <v>#DIV/0!</v>
      </c>
      <c r="P294" s="200" t="e">
        <f t="shared" ca="1" si="37"/>
        <v>#N/A</v>
      </c>
      <c r="Q294" s="91" t="e">
        <f t="shared" ca="1" si="29"/>
        <v>#N/A</v>
      </c>
      <c r="R294" s="91" t="e">
        <f t="shared" ca="1" si="30"/>
        <v>#N/A</v>
      </c>
      <c r="T294" s="200" t="e">
        <f t="shared" ca="1" si="31"/>
        <v>#N/A</v>
      </c>
      <c r="U294" s="91" t="e">
        <f t="shared" ca="1" si="32"/>
        <v>#N/A</v>
      </c>
      <c r="V294" s="91" t="e">
        <f t="shared" ca="1" si="33"/>
        <v>#N/A</v>
      </c>
      <c r="X294" s="207" t="e">
        <f t="shared" ca="1" si="44"/>
        <v>#N/A</v>
      </c>
      <c r="Y294" s="207" t="e">
        <f t="shared" ca="1" si="38"/>
        <v>#N/A</v>
      </c>
      <c r="Z294" s="209" t="e">
        <f t="shared" ca="1" si="39"/>
        <v>#DIV/0!</v>
      </c>
      <c r="AA294" s="209" t="e">
        <f t="shared" ca="1" si="45"/>
        <v>#DIV/0!</v>
      </c>
      <c r="AB294" s="209"/>
      <c r="AC294" s="209" t="e">
        <f ca="1">(COUNTIF('Base Calcs'!$T$258:$T$1258,"&lt;"&amp;X294)-COUNTIF('Base Calcs'!$T$258:$T$1258,"&lt;"&amp;X293))/COUNT('Base Calcs'!$T$258:$T$1258)</f>
        <v>#DIV/0!</v>
      </c>
      <c r="AD294" s="209" t="e">
        <f t="shared" ca="1" si="46"/>
        <v>#DIV/0!</v>
      </c>
      <c r="AE294" s="205"/>
      <c r="AF294" s="209" t="e">
        <f t="shared" ca="1" si="40"/>
        <v>#DIV/0!</v>
      </c>
      <c r="AG294" s="209" t="e">
        <f t="shared" ca="1" si="47"/>
        <v>#DIV/0!</v>
      </c>
      <c r="AH294"/>
      <c r="AI294" s="218" t="e">
        <f ca="1">(($E$9*(RAND()*($E$208-$D$208)+$D$208))*(RAND()*('Base Calcs'!$E$214-'Base Calcs'!$D$214)+'Base Calcs'!$D$214+IF($E$50&gt;0,$E$50,0)))+$E$154+$E$155-$E$196+$E$179-($E$179*(RAND()*($E$210-$D$210)+$D$210))-(($E$200/$E$45)*(RAND()*($E$211-$D$211)+$D$211))</f>
        <v>#N/A</v>
      </c>
      <c r="AJ294"/>
      <c r="AK2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4"/>
      <c r="AM294"/>
      <c r="AN294"/>
      <c r="AO294"/>
      <c r="AP294"/>
      <c r="AQ294"/>
      <c r="AR294"/>
      <c r="AS294"/>
      <c r="AT294"/>
      <c r="AU294"/>
      <c r="AV294"/>
      <c r="AW294"/>
      <c r="AX294"/>
      <c r="AY294"/>
      <c r="AZ294"/>
      <c r="BA294"/>
      <c r="BB294"/>
      <c r="BC294" s="129"/>
    </row>
    <row r="295" spans="2:55" x14ac:dyDescent="0.25">
      <c r="B295" s="198" t="e">
        <f t="shared" ca="1" si="28"/>
        <v>#N/A</v>
      </c>
      <c r="C295" s="15">
        <v>27</v>
      </c>
      <c r="D295" s="129" t="e">
        <f t="shared" ca="1" si="34"/>
        <v>#N/A</v>
      </c>
      <c r="E295" s="129" t="e">
        <f t="shared" ca="1" si="35"/>
        <v>#N/A</v>
      </c>
      <c r="F295" s="42" t="e">
        <f t="shared" ca="1" si="36"/>
        <v>#DIV/0!</v>
      </c>
      <c r="G295" s="42" t="e">
        <f t="shared" ca="1" si="41"/>
        <v>#DIV/0!</v>
      </c>
      <c r="I295" s="42" t="e">
        <f ca="1">(COUNTIF('Base Calcs'!$C$258:$C$3257,"&lt;"&amp;D295)-COUNTIF('Base Calcs'!$C$258:$C$3257,"&lt;"&amp;D294))/COUNT('Base Calcs'!$C$258:$C$3257)</f>
        <v>#DIV/0!</v>
      </c>
      <c r="J295" s="44" t="e">
        <f t="shared" ca="1" si="42"/>
        <v>#DIV/0!</v>
      </c>
      <c r="L295" s="42" t="e">
        <f ca="1">(COUNTIF('Base Calcs'!$B$258:$B$3257,"&lt;"&amp;D295)-COUNTIF('Base Calcs'!$B$258:$B$3257,"&lt;"&amp;D294))/COUNT('Base Calcs'!$B$258:$B$3257)</f>
        <v>#DIV/0!</v>
      </c>
      <c r="M295" s="44" t="e">
        <f t="shared" ca="1" si="43"/>
        <v>#DIV/0!</v>
      </c>
      <c r="P295" s="200" t="e">
        <f t="shared" ca="1" si="37"/>
        <v>#N/A</v>
      </c>
      <c r="Q295" s="91" t="e">
        <f t="shared" ca="1" si="29"/>
        <v>#N/A</v>
      </c>
      <c r="R295" s="91" t="e">
        <f t="shared" ca="1" si="30"/>
        <v>#N/A</v>
      </c>
      <c r="T295" s="200" t="e">
        <f t="shared" ca="1" si="31"/>
        <v>#N/A</v>
      </c>
      <c r="U295" s="91" t="e">
        <f t="shared" ca="1" si="32"/>
        <v>#N/A</v>
      </c>
      <c r="V295" s="91" t="e">
        <f t="shared" ca="1" si="33"/>
        <v>#N/A</v>
      </c>
      <c r="X295" s="207" t="e">
        <f t="shared" ca="1" si="44"/>
        <v>#N/A</v>
      </c>
      <c r="Y295" s="207" t="e">
        <f t="shared" ca="1" si="38"/>
        <v>#N/A</v>
      </c>
      <c r="Z295" s="209" t="e">
        <f t="shared" ca="1" si="39"/>
        <v>#DIV/0!</v>
      </c>
      <c r="AA295" s="209" t="e">
        <f t="shared" ca="1" si="45"/>
        <v>#DIV/0!</v>
      </c>
      <c r="AB295" s="209"/>
      <c r="AC295" s="209" t="e">
        <f ca="1">(COUNTIF('Base Calcs'!$T$258:$T$1258,"&lt;"&amp;X295)-COUNTIF('Base Calcs'!$T$258:$T$1258,"&lt;"&amp;X294))/COUNT('Base Calcs'!$T$258:$T$1258)</f>
        <v>#DIV/0!</v>
      </c>
      <c r="AD295" s="209" t="e">
        <f t="shared" ca="1" si="46"/>
        <v>#DIV/0!</v>
      </c>
      <c r="AE295" s="205"/>
      <c r="AF295" s="209" t="e">
        <f t="shared" ca="1" si="40"/>
        <v>#DIV/0!</v>
      </c>
      <c r="AG295" s="209" t="e">
        <f t="shared" ca="1" si="47"/>
        <v>#DIV/0!</v>
      </c>
      <c r="AH295"/>
      <c r="AI295" s="218" t="e">
        <f ca="1">(($E$9*(RAND()*($E$208-$D$208)+$D$208))*(RAND()*('Base Calcs'!$E$214-'Base Calcs'!$D$214)+'Base Calcs'!$D$214+IF($E$50&gt;0,$E$50,0)))+$E$154+$E$155-$E$196+$E$179-($E$179*(RAND()*($E$210-$D$210)+$D$210))-(($E$200/$E$45)*(RAND()*($E$211-$D$211)+$D$211))</f>
        <v>#N/A</v>
      </c>
      <c r="AJ295"/>
      <c r="AK2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5"/>
      <c r="AM295"/>
      <c r="AN295"/>
      <c r="AO295"/>
      <c r="AP295"/>
      <c r="AQ295"/>
      <c r="AR295"/>
      <c r="AS295"/>
      <c r="AT295"/>
      <c r="AU295"/>
      <c r="AV295"/>
      <c r="AW295"/>
      <c r="AX295"/>
      <c r="AY295"/>
      <c r="AZ295"/>
      <c r="BA295"/>
      <c r="BB295"/>
      <c r="BC295" s="129"/>
    </row>
    <row r="296" spans="2:55" x14ac:dyDescent="0.25">
      <c r="B296" s="198" t="e">
        <f t="shared" ca="1" si="28"/>
        <v>#N/A</v>
      </c>
      <c r="C296" s="15">
        <v>28</v>
      </c>
      <c r="D296" s="129" t="e">
        <f t="shared" ca="1" si="34"/>
        <v>#N/A</v>
      </c>
      <c r="E296" s="129" t="e">
        <f t="shared" ca="1" si="35"/>
        <v>#N/A</v>
      </c>
      <c r="F296" s="42" t="e">
        <f t="shared" ca="1" si="36"/>
        <v>#DIV/0!</v>
      </c>
      <c r="G296" s="42" t="e">
        <f t="shared" ca="1" si="41"/>
        <v>#DIV/0!</v>
      </c>
      <c r="I296" s="42" t="e">
        <f ca="1">(COUNTIF('Base Calcs'!$C$258:$C$3257,"&lt;"&amp;D296)-COUNTIF('Base Calcs'!$C$258:$C$3257,"&lt;"&amp;D295))/COUNT('Base Calcs'!$C$258:$C$3257)</f>
        <v>#DIV/0!</v>
      </c>
      <c r="J296" s="44" t="e">
        <f t="shared" ca="1" si="42"/>
        <v>#DIV/0!</v>
      </c>
      <c r="L296" s="42" t="e">
        <f ca="1">(COUNTIF('Base Calcs'!$B$258:$B$3257,"&lt;"&amp;D296)-COUNTIF('Base Calcs'!$B$258:$B$3257,"&lt;"&amp;D295))/COUNT('Base Calcs'!$B$258:$B$3257)</f>
        <v>#DIV/0!</v>
      </c>
      <c r="M296" s="44" t="e">
        <f t="shared" ca="1" si="43"/>
        <v>#DIV/0!</v>
      </c>
      <c r="P296" s="200" t="e">
        <f t="shared" ca="1" si="37"/>
        <v>#N/A</v>
      </c>
      <c r="Q296" s="91" t="e">
        <f t="shared" ca="1" si="29"/>
        <v>#N/A</v>
      </c>
      <c r="R296" s="91" t="e">
        <f t="shared" ca="1" si="30"/>
        <v>#N/A</v>
      </c>
      <c r="T296" s="200" t="e">
        <f t="shared" ca="1" si="31"/>
        <v>#N/A</v>
      </c>
      <c r="U296" s="91" t="e">
        <f t="shared" ca="1" si="32"/>
        <v>#N/A</v>
      </c>
      <c r="V296" s="91" t="e">
        <f t="shared" ca="1" si="33"/>
        <v>#N/A</v>
      </c>
      <c r="X296" s="207" t="e">
        <f t="shared" ca="1" si="44"/>
        <v>#N/A</v>
      </c>
      <c r="Y296" s="207" t="e">
        <f t="shared" ca="1" si="38"/>
        <v>#N/A</v>
      </c>
      <c r="Z296" s="209" t="e">
        <f t="shared" ca="1" si="39"/>
        <v>#DIV/0!</v>
      </c>
      <c r="AA296" s="209" t="e">
        <f t="shared" ca="1" si="45"/>
        <v>#DIV/0!</v>
      </c>
      <c r="AB296" s="209"/>
      <c r="AC296" s="209" t="e">
        <f ca="1">(COUNTIF('Base Calcs'!$T$258:$T$1258,"&lt;"&amp;X296)-COUNTIF('Base Calcs'!$T$258:$T$1258,"&lt;"&amp;X295))/COUNT('Base Calcs'!$T$258:$T$1258)</f>
        <v>#DIV/0!</v>
      </c>
      <c r="AD296" s="209" t="e">
        <f t="shared" ca="1" si="46"/>
        <v>#DIV/0!</v>
      </c>
      <c r="AE296" s="205"/>
      <c r="AF296" s="209" t="e">
        <f t="shared" ca="1" si="40"/>
        <v>#DIV/0!</v>
      </c>
      <c r="AG296" s="209" t="e">
        <f t="shared" ca="1" si="47"/>
        <v>#DIV/0!</v>
      </c>
      <c r="AH296"/>
      <c r="AI296" s="218" t="e">
        <f ca="1">(($E$9*(RAND()*($E$208-$D$208)+$D$208))*(RAND()*('Base Calcs'!$E$214-'Base Calcs'!$D$214)+'Base Calcs'!$D$214+IF($E$50&gt;0,$E$50,0)))+$E$154+$E$155-$E$196+$E$179-($E$179*(RAND()*($E$210-$D$210)+$D$210))-(($E$200/$E$45)*(RAND()*($E$211-$D$211)+$D$211))</f>
        <v>#N/A</v>
      </c>
      <c r="AJ296"/>
      <c r="AK2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6"/>
      <c r="AM296"/>
      <c r="AN296"/>
      <c r="AO296"/>
      <c r="AP296"/>
      <c r="AQ296"/>
      <c r="AR296"/>
      <c r="AS296"/>
      <c r="AT296"/>
      <c r="AU296"/>
      <c r="AV296"/>
      <c r="AW296"/>
      <c r="AX296"/>
      <c r="AY296"/>
      <c r="AZ296"/>
      <c r="BA296"/>
      <c r="BB296"/>
      <c r="BC296" s="129"/>
    </row>
    <row r="297" spans="2:55" x14ac:dyDescent="0.25">
      <c r="B297" s="198" t="e">
        <f t="shared" ca="1" si="28"/>
        <v>#N/A</v>
      </c>
      <c r="C297" s="15">
        <v>29</v>
      </c>
      <c r="D297" s="129" t="e">
        <f t="shared" ca="1" si="34"/>
        <v>#N/A</v>
      </c>
      <c r="E297" s="129" t="e">
        <f t="shared" ca="1" si="35"/>
        <v>#N/A</v>
      </c>
      <c r="F297" s="42" t="e">
        <f t="shared" ca="1" si="36"/>
        <v>#DIV/0!</v>
      </c>
      <c r="G297" s="42" t="e">
        <f t="shared" ca="1" si="41"/>
        <v>#DIV/0!</v>
      </c>
      <c r="I297" s="42" t="e">
        <f ca="1">(COUNTIF('Base Calcs'!$C$258:$C$3257,"&lt;"&amp;D297)-COUNTIF('Base Calcs'!$C$258:$C$3257,"&lt;"&amp;D296))/COUNT('Base Calcs'!$C$258:$C$3257)</f>
        <v>#DIV/0!</v>
      </c>
      <c r="J297" s="44" t="e">
        <f t="shared" ca="1" si="42"/>
        <v>#DIV/0!</v>
      </c>
      <c r="L297" s="42" t="e">
        <f ca="1">(COUNTIF('Base Calcs'!$B$258:$B$3257,"&lt;"&amp;D297)-COUNTIF('Base Calcs'!$B$258:$B$3257,"&lt;"&amp;D296))/COUNT('Base Calcs'!$B$258:$B$3257)</f>
        <v>#DIV/0!</v>
      </c>
      <c r="M297" s="44" t="e">
        <f t="shared" ca="1" si="43"/>
        <v>#DIV/0!</v>
      </c>
      <c r="P297" s="200" t="e">
        <f t="shared" ca="1" si="37"/>
        <v>#N/A</v>
      </c>
      <c r="Q297" s="91" t="e">
        <f t="shared" ca="1" si="29"/>
        <v>#N/A</v>
      </c>
      <c r="R297" s="91" t="e">
        <f t="shared" ca="1" si="30"/>
        <v>#N/A</v>
      </c>
      <c r="T297" s="200" t="e">
        <f t="shared" ca="1" si="31"/>
        <v>#N/A</v>
      </c>
      <c r="U297" s="91" t="e">
        <f t="shared" ca="1" si="32"/>
        <v>#N/A</v>
      </c>
      <c r="V297" s="91" t="e">
        <f t="shared" ca="1" si="33"/>
        <v>#N/A</v>
      </c>
      <c r="X297" s="207" t="e">
        <f t="shared" ca="1" si="44"/>
        <v>#N/A</v>
      </c>
      <c r="Y297" s="207" t="e">
        <f t="shared" ca="1" si="38"/>
        <v>#N/A</v>
      </c>
      <c r="Z297" s="209" t="e">
        <f t="shared" ca="1" si="39"/>
        <v>#DIV/0!</v>
      </c>
      <c r="AA297" s="209" t="e">
        <f t="shared" ca="1" si="45"/>
        <v>#DIV/0!</v>
      </c>
      <c r="AB297" s="209"/>
      <c r="AC297" s="209" t="e">
        <f ca="1">(COUNTIF('Base Calcs'!$T$258:$T$1258,"&lt;"&amp;X297)-COUNTIF('Base Calcs'!$T$258:$T$1258,"&lt;"&amp;X296))/COUNT('Base Calcs'!$T$258:$T$1258)</f>
        <v>#DIV/0!</v>
      </c>
      <c r="AD297" s="209" t="e">
        <f t="shared" ca="1" si="46"/>
        <v>#DIV/0!</v>
      </c>
      <c r="AE297" s="205"/>
      <c r="AF297" s="209" t="e">
        <f t="shared" ca="1" si="40"/>
        <v>#DIV/0!</v>
      </c>
      <c r="AG297" s="209" t="e">
        <f t="shared" ca="1" si="47"/>
        <v>#DIV/0!</v>
      </c>
      <c r="AH297"/>
      <c r="AI297" s="218" t="e">
        <f ca="1">(($E$9*(RAND()*($E$208-$D$208)+$D$208))*(RAND()*('Base Calcs'!$E$214-'Base Calcs'!$D$214)+'Base Calcs'!$D$214+IF($E$50&gt;0,$E$50,0)))+$E$154+$E$155-$E$196+$E$179-($E$179*(RAND()*($E$210-$D$210)+$D$210))-(($E$200/$E$45)*(RAND()*($E$211-$D$211)+$D$211))</f>
        <v>#N/A</v>
      </c>
      <c r="AJ297"/>
      <c r="AK2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7"/>
      <c r="AM297"/>
      <c r="AN297"/>
      <c r="AO297"/>
      <c r="AP297"/>
      <c r="AQ297"/>
      <c r="AR297"/>
      <c r="AS297"/>
      <c r="AT297"/>
      <c r="AU297"/>
      <c r="AV297"/>
      <c r="AW297"/>
      <c r="AX297"/>
      <c r="AY297"/>
      <c r="AZ297"/>
      <c r="BA297"/>
      <c r="BB297"/>
      <c r="BC297" s="129"/>
    </row>
    <row r="298" spans="2:55" x14ac:dyDescent="0.25">
      <c r="B298" s="198" t="e">
        <f t="shared" ca="1" si="28"/>
        <v>#N/A</v>
      </c>
      <c r="C298" s="15">
        <v>30</v>
      </c>
      <c r="D298" s="129" t="e">
        <f t="shared" ca="1" si="34"/>
        <v>#N/A</v>
      </c>
      <c r="E298" s="129" t="e">
        <f t="shared" ca="1" si="35"/>
        <v>#N/A</v>
      </c>
      <c r="F298" s="42" t="e">
        <f t="shared" ca="1" si="36"/>
        <v>#DIV/0!</v>
      </c>
      <c r="G298" s="42" t="e">
        <f t="shared" ca="1" si="41"/>
        <v>#DIV/0!</v>
      </c>
      <c r="I298" s="42" t="e">
        <f ca="1">(COUNTIF('Base Calcs'!$C$258:$C$3257,"&lt;"&amp;D298)-COUNTIF('Base Calcs'!$C$258:$C$3257,"&lt;"&amp;D297))/COUNT('Base Calcs'!$C$258:$C$3257)</f>
        <v>#DIV/0!</v>
      </c>
      <c r="J298" s="44" t="e">
        <f t="shared" ca="1" si="42"/>
        <v>#DIV/0!</v>
      </c>
      <c r="L298" s="42" t="e">
        <f ca="1">(COUNTIF('Base Calcs'!$B$258:$B$3257,"&lt;"&amp;D298)-COUNTIF('Base Calcs'!$B$258:$B$3257,"&lt;"&amp;D297))/COUNT('Base Calcs'!$B$258:$B$3257)</f>
        <v>#DIV/0!</v>
      </c>
      <c r="M298" s="44" t="e">
        <f t="shared" ca="1" si="43"/>
        <v>#DIV/0!</v>
      </c>
      <c r="P298" s="200" t="e">
        <f t="shared" ca="1" si="37"/>
        <v>#N/A</v>
      </c>
      <c r="Q298" s="91" t="e">
        <f t="shared" ca="1" si="29"/>
        <v>#N/A</v>
      </c>
      <c r="R298" s="91" t="e">
        <f t="shared" ca="1" si="30"/>
        <v>#N/A</v>
      </c>
      <c r="T298" s="200" t="e">
        <f t="shared" ca="1" si="31"/>
        <v>#N/A</v>
      </c>
      <c r="U298" s="91" t="e">
        <f t="shared" ca="1" si="32"/>
        <v>#N/A</v>
      </c>
      <c r="V298" s="91" t="e">
        <f t="shared" ca="1" si="33"/>
        <v>#N/A</v>
      </c>
      <c r="X298" s="207" t="e">
        <f t="shared" ca="1" si="44"/>
        <v>#N/A</v>
      </c>
      <c r="Y298" s="207" t="e">
        <f t="shared" ca="1" si="38"/>
        <v>#N/A</v>
      </c>
      <c r="Z298" s="209" t="e">
        <f t="shared" ca="1" si="39"/>
        <v>#DIV/0!</v>
      </c>
      <c r="AA298" s="209" t="e">
        <f t="shared" ca="1" si="45"/>
        <v>#DIV/0!</v>
      </c>
      <c r="AB298" s="209"/>
      <c r="AC298" s="209" t="e">
        <f ca="1">(COUNTIF('Base Calcs'!$T$258:$T$1258,"&lt;"&amp;X298)-COUNTIF('Base Calcs'!$T$258:$T$1258,"&lt;"&amp;X297))/COUNT('Base Calcs'!$T$258:$T$1258)</f>
        <v>#DIV/0!</v>
      </c>
      <c r="AD298" s="209" t="e">
        <f t="shared" ca="1" si="46"/>
        <v>#DIV/0!</v>
      </c>
      <c r="AE298" s="205"/>
      <c r="AF298" s="209" t="e">
        <f t="shared" ca="1" si="40"/>
        <v>#DIV/0!</v>
      </c>
      <c r="AG298" s="209" t="e">
        <f t="shared" ca="1" si="47"/>
        <v>#DIV/0!</v>
      </c>
      <c r="AH298"/>
      <c r="AI298" s="218" t="e">
        <f ca="1">(($E$9*(RAND()*($E$208-$D$208)+$D$208))*(RAND()*('Base Calcs'!$E$214-'Base Calcs'!$D$214)+'Base Calcs'!$D$214+IF($E$50&gt;0,$E$50,0)))+$E$154+$E$155-$E$196+$E$179-($E$179*(RAND()*($E$210-$D$210)+$D$210))-(($E$200/$E$45)*(RAND()*($E$211-$D$211)+$D$211))</f>
        <v>#N/A</v>
      </c>
      <c r="AJ298"/>
      <c r="AK2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8"/>
      <c r="AM298"/>
      <c r="AN298"/>
      <c r="AO298"/>
      <c r="AP298"/>
      <c r="AQ298"/>
      <c r="AR298"/>
      <c r="AS298"/>
      <c r="AT298"/>
      <c r="AU298"/>
      <c r="AV298"/>
      <c r="AW298"/>
      <c r="AX298"/>
      <c r="AY298"/>
      <c r="AZ298"/>
      <c r="BA298"/>
      <c r="BB298"/>
      <c r="BC298" s="129"/>
    </row>
    <row r="299" spans="2:55" x14ac:dyDescent="0.25">
      <c r="B299" s="198" t="e">
        <f t="shared" ca="1" si="28"/>
        <v>#N/A</v>
      </c>
      <c r="C299" s="15">
        <v>31</v>
      </c>
      <c r="D299" s="129" t="e">
        <f t="shared" ca="1" si="34"/>
        <v>#N/A</v>
      </c>
      <c r="E299" s="129" t="e">
        <f t="shared" ca="1" si="35"/>
        <v>#N/A</v>
      </c>
      <c r="F299" s="42" t="e">
        <f t="shared" ca="1" si="36"/>
        <v>#DIV/0!</v>
      </c>
      <c r="G299" s="42" t="e">
        <f t="shared" ca="1" si="41"/>
        <v>#DIV/0!</v>
      </c>
      <c r="I299" s="42" t="e">
        <f ca="1">(COUNTIF('Base Calcs'!$C$258:$C$3257,"&lt;"&amp;D299)-COUNTIF('Base Calcs'!$C$258:$C$3257,"&lt;"&amp;D298))/COUNT('Base Calcs'!$C$258:$C$3257)</f>
        <v>#DIV/0!</v>
      </c>
      <c r="J299" s="44" t="e">
        <f t="shared" ca="1" si="42"/>
        <v>#DIV/0!</v>
      </c>
      <c r="L299" s="42" t="e">
        <f ca="1">(COUNTIF('Base Calcs'!$B$258:$B$3257,"&lt;"&amp;D299)-COUNTIF('Base Calcs'!$B$258:$B$3257,"&lt;"&amp;D298))/COUNT('Base Calcs'!$B$258:$B$3257)</f>
        <v>#DIV/0!</v>
      </c>
      <c r="M299" s="44" t="e">
        <f t="shared" ca="1" si="43"/>
        <v>#DIV/0!</v>
      </c>
      <c r="P299" s="200" t="e">
        <f t="shared" ca="1" si="37"/>
        <v>#N/A</v>
      </c>
      <c r="Q299" s="91" t="e">
        <f t="shared" ca="1" si="29"/>
        <v>#N/A</v>
      </c>
      <c r="R299" s="91" t="e">
        <f t="shared" ca="1" si="30"/>
        <v>#N/A</v>
      </c>
      <c r="T299" s="200" t="e">
        <f t="shared" ca="1" si="31"/>
        <v>#N/A</v>
      </c>
      <c r="U299" s="91" t="e">
        <f t="shared" ca="1" si="32"/>
        <v>#N/A</v>
      </c>
      <c r="V299" s="91" t="e">
        <f t="shared" ca="1" si="33"/>
        <v>#N/A</v>
      </c>
      <c r="X299" s="207" t="e">
        <f t="shared" ca="1" si="44"/>
        <v>#N/A</v>
      </c>
      <c r="Y299" s="207" t="e">
        <f t="shared" ca="1" si="38"/>
        <v>#N/A</v>
      </c>
      <c r="Z299" s="209" t="e">
        <f t="shared" ca="1" si="39"/>
        <v>#DIV/0!</v>
      </c>
      <c r="AA299" s="209" t="e">
        <f t="shared" ca="1" si="45"/>
        <v>#DIV/0!</v>
      </c>
      <c r="AB299" s="209"/>
      <c r="AC299" s="209" t="e">
        <f ca="1">(COUNTIF('Base Calcs'!$T$258:$T$1258,"&lt;"&amp;X299)-COUNTIF('Base Calcs'!$T$258:$T$1258,"&lt;"&amp;X298))/COUNT('Base Calcs'!$T$258:$T$1258)</f>
        <v>#DIV/0!</v>
      </c>
      <c r="AD299" s="209" t="e">
        <f t="shared" ca="1" si="46"/>
        <v>#DIV/0!</v>
      </c>
      <c r="AE299" s="205"/>
      <c r="AF299" s="209" t="e">
        <f t="shared" ca="1" si="40"/>
        <v>#DIV/0!</v>
      </c>
      <c r="AG299" s="209" t="e">
        <f t="shared" ca="1" si="47"/>
        <v>#DIV/0!</v>
      </c>
      <c r="AH299"/>
      <c r="AI299" s="218" t="e">
        <f ca="1">(($E$9*(RAND()*($E$208-$D$208)+$D$208))*(RAND()*('Base Calcs'!$E$214-'Base Calcs'!$D$214)+'Base Calcs'!$D$214+IF($E$50&gt;0,$E$50,0)))+$E$154+$E$155-$E$196+$E$179-($E$179*(RAND()*($E$210-$D$210)+$D$210))-(($E$200/$E$45)*(RAND()*($E$211-$D$211)+$D$211))</f>
        <v>#N/A</v>
      </c>
      <c r="AJ299"/>
      <c r="AK2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299"/>
      <c r="AM299"/>
      <c r="AN299"/>
      <c r="AO299"/>
      <c r="AP299"/>
      <c r="AQ299"/>
      <c r="AR299"/>
      <c r="AS299"/>
      <c r="AT299"/>
      <c r="AU299"/>
      <c r="AV299"/>
      <c r="AW299"/>
      <c r="AX299"/>
      <c r="AY299"/>
      <c r="AZ299"/>
      <c r="BA299"/>
      <c r="BB299"/>
      <c r="BC299" s="129"/>
    </row>
    <row r="300" spans="2:55" x14ac:dyDescent="0.25">
      <c r="B300" s="198" t="e">
        <f t="shared" ca="1" si="28"/>
        <v>#N/A</v>
      </c>
      <c r="C300" s="15">
        <v>32</v>
      </c>
      <c r="D300" s="129" t="e">
        <f t="shared" ca="1" si="34"/>
        <v>#N/A</v>
      </c>
      <c r="E300" s="129" t="e">
        <f t="shared" ca="1" si="35"/>
        <v>#N/A</v>
      </c>
      <c r="F300" s="42" t="e">
        <f t="shared" ca="1" si="36"/>
        <v>#DIV/0!</v>
      </c>
      <c r="G300" s="42" t="e">
        <f t="shared" ca="1" si="41"/>
        <v>#DIV/0!</v>
      </c>
      <c r="I300" s="42" t="e">
        <f ca="1">(COUNTIF('Base Calcs'!$C$258:$C$3257,"&lt;"&amp;D300)-COUNTIF('Base Calcs'!$C$258:$C$3257,"&lt;"&amp;D299))/COUNT('Base Calcs'!$C$258:$C$3257)</f>
        <v>#DIV/0!</v>
      </c>
      <c r="J300" s="44" t="e">
        <f t="shared" ca="1" si="42"/>
        <v>#DIV/0!</v>
      </c>
      <c r="L300" s="42" t="e">
        <f ca="1">(COUNTIF('Base Calcs'!$B$258:$B$3257,"&lt;"&amp;D300)-COUNTIF('Base Calcs'!$B$258:$B$3257,"&lt;"&amp;D299))/COUNT('Base Calcs'!$B$258:$B$3257)</f>
        <v>#DIV/0!</v>
      </c>
      <c r="M300" s="44" t="e">
        <f t="shared" ca="1" si="43"/>
        <v>#DIV/0!</v>
      </c>
      <c r="P300" s="200" t="e">
        <f t="shared" ca="1" si="37"/>
        <v>#N/A</v>
      </c>
      <c r="Q300" s="91" t="e">
        <f t="shared" ca="1" si="29"/>
        <v>#N/A</v>
      </c>
      <c r="R300" s="91" t="e">
        <f t="shared" ca="1" si="30"/>
        <v>#N/A</v>
      </c>
      <c r="T300" s="200" t="e">
        <f t="shared" ca="1" si="31"/>
        <v>#N/A</v>
      </c>
      <c r="U300" s="91" t="e">
        <f t="shared" ca="1" si="32"/>
        <v>#N/A</v>
      </c>
      <c r="V300" s="91" t="e">
        <f t="shared" ca="1" si="33"/>
        <v>#N/A</v>
      </c>
      <c r="X300" s="207" t="e">
        <f t="shared" ca="1" si="44"/>
        <v>#N/A</v>
      </c>
      <c r="Y300" s="207" t="e">
        <f t="shared" ca="1" si="38"/>
        <v>#N/A</v>
      </c>
      <c r="Z300" s="209" t="e">
        <f t="shared" ca="1" si="39"/>
        <v>#DIV/0!</v>
      </c>
      <c r="AA300" s="209" t="e">
        <f t="shared" ca="1" si="45"/>
        <v>#DIV/0!</v>
      </c>
      <c r="AB300" s="209"/>
      <c r="AC300" s="209" t="e">
        <f ca="1">(COUNTIF('Base Calcs'!$T$258:$T$1258,"&lt;"&amp;X300)-COUNTIF('Base Calcs'!$T$258:$T$1258,"&lt;"&amp;X299))/COUNT('Base Calcs'!$T$258:$T$1258)</f>
        <v>#DIV/0!</v>
      </c>
      <c r="AD300" s="209" t="e">
        <f t="shared" ca="1" si="46"/>
        <v>#DIV/0!</v>
      </c>
      <c r="AE300" s="205"/>
      <c r="AF300" s="209" t="e">
        <f t="shared" ca="1" si="40"/>
        <v>#DIV/0!</v>
      </c>
      <c r="AG300" s="209" t="e">
        <f t="shared" ca="1" si="47"/>
        <v>#DIV/0!</v>
      </c>
      <c r="AH300"/>
      <c r="AI300" s="218" t="e">
        <f ca="1">(($E$9*(RAND()*($E$208-$D$208)+$D$208))*(RAND()*('Base Calcs'!$E$214-'Base Calcs'!$D$214)+'Base Calcs'!$D$214+IF($E$50&gt;0,$E$50,0)))+$E$154+$E$155-$E$196+$E$179-($E$179*(RAND()*($E$210-$D$210)+$D$210))-(($E$200/$E$45)*(RAND()*($E$211-$D$211)+$D$211))</f>
        <v>#N/A</v>
      </c>
      <c r="AJ300"/>
      <c r="AK3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0"/>
      <c r="AM300"/>
      <c r="AN300"/>
      <c r="AO300"/>
      <c r="AP300"/>
      <c r="AQ300"/>
      <c r="AR300"/>
      <c r="AS300"/>
      <c r="AT300"/>
      <c r="AU300"/>
      <c r="AV300"/>
      <c r="AW300"/>
      <c r="AX300"/>
      <c r="AY300"/>
      <c r="AZ300"/>
      <c r="BA300"/>
      <c r="BB300"/>
      <c r="BC300" s="129"/>
    </row>
    <row r="301" spans="2:55" x14ac:dyDescent="0.25">
      <c r="B301" s="198" t="e">
        <f t="shared" ca="1" si="28"/>
        <v>#N/A</v>
      </c>
      <c r="C301" s="15">
        <v>33</v>
      </c>
      <c r="D301" s="129" t="e">
        <f t="shared" ref="D301:D332" ca="1" si="48">D300+((MAX($D$257:$D$259)-MIN($E$257:$E$259))/100)</f>
        <v>#N/A</v>
      </c>
      <c r="E301" s="129" t="e">
        <f t="shared" ca="1" si="35"/>
        <v>#N/A</v>
      </c>
      <c r="F301" s="42" t="e">
        <f t="shared" ref="F301:F332" ca="1" si="49">(COUNTIF($B$268:$B$3267,"&lt;"&amp;D301)-COUNTIF($B$268:$B$3267,"&lt;"&amp;D300))/COUNT($B$268:$B$3267)</f>
        <v>#DIV/0!</v>
      </c>
      <c r="G301" s="42" t="e">
        <f t="shared" ca="1" si="41"/>
        <v>#DIV/0!</v>
      </c>
      <c r="I301" s="42" t="e">
        <f ca="1">(COUNTIF('Base Calcs'!$C$258:$C$3257,"&lt;"&amp;D301)-COUNTIF('Base Calcs'!$C$258:$C$3257,"&lt;"&amp;D300))/COUNT('Base Calcs'!$C$258:$C$3257)</f>
        <v>#DIV/0!</v>
      </c>
      <c r="J301" s="44" t="e">
        <f t="shared" ca="1" si="42"/>
        <v>#DIV/0!</v>
      </c>
      <c r="L301" s="42" t="e">
        <f ca="1">(COUNTIF('Base Calcs'!$B$258:$B$3257,"&lt;"&amp;D301)-COUNTIF('Base Calcs'!$B$258:$B$3257,"&lt;"&amp;D300))/COUNT('Base Calcs'!$B$258:$B$3257)</f>
        <v>#DIV/0!</v>
      </c>
      <c r="M301" s="44" t="e">
        <f t="shared" ca="1" si="43"/>
        <v>#DIV/0!</v>
      </c>
      <c r="P301" s="200" t="e">
        <f t="shared" ca="1" si="37"/>
        <v>#N/A</v>
      </c>
      <c r="Q301" s="91" t="e">
        <f t="shared" ca="1" si="29"/>
        <v>#N/A</v>
      </c>
      <c r="R301" s="91" t="e">
        <f t="shared" ca="1" si="30"/>
        <v>#N/A</v>
      </c>
      <c r="T301" s="200" t="e">
        <f t="shared" ca="1" si="31"/>
        <v>#N/A</v>
      </c>
      <c r="U301" s="91" t="e">
        <f t="shared" ca="1" si="32"/>
        <v>#N/A</v>
      </c>
      <c r="V301" s="91" t="e">
        <f t="shared" ca="1" si="33"/>
        <v>#N/A</v>
      </c>
      <c r="X301" s="207" t="e">
        <f t="shared" ca="1" si="44"/>
        <v>#N/A</v>
      </c>
      <c r="Y301" s="207" t="e">
        <f t="shared" ca="1" si="38"/>
        <v>#N/A</v>
      </c>
      <c r="Z301" s="209" t="e">
        <f t="shared" ref="Z301:Z332" ca="1" si="50">(COUNTIF($P$268:$P$1268,"&lt;"&amp;X301)-COUNTIF($P$268:$P$1268,"&lt;"&amp;X300))/COUNT($P$268:$P$1268)</f>
        <v>#DIV/0!</v>
      </c>
      <c r="AA301" s="209" t="e">
        <f t="shared" ca="1" si="45"/>
        <v>#DIV/0!</v>
      </c>
      <c r="AB301" s="209"/>
      <c r="AC301" s="209" t="e">
        <f ca="1">(COUNTIF('Base Calcs'!$T$258:$T$1258,"&lt;"&amp;X301)-COUNTIF('Base Calcs'!$T$258:$T$1258,"&lt;"&amp;X300))/COUNT('Base Calcs'!$T$258:$T$1258)</f>
        <v>#DIV/0!</v>
      </c>
      <c r="AD301" s="209" t="e">
        <f t="shared" ca="1" si="46"/>
        <v>#DIV/0!</v>
      </c>
      <c r="AE301" s="205"/>
      <c r="AF301" s="209" t="e">
        <f t="shared" ref="AF301:AF332" ca="1" si="51">(COUNTIF($T$268:$T$1268,"&lt;"&amp;X301)-COUNTIF($T$268:$T$1268,"&lt;"&amp;X300))/COUNT($T$268:$T$1268)</f>
        <v>#DIV/0!</v>
      </c>
      <c r="AG301" s="209" t="e">
        <f t="shared" ca="1" si="47"/>
        <v>#DIV/0!</v>
      </c>
      <c r="AH301"/>
      <c r="AI301" s="218" t="e">
        <f ca="1">(($E$9*(RAND()*($E$208-$D$208)+$D$208))*(RAND()*('Base Calcs'!$E$214-'Base Calcs'!$D$214)+'Base Calcs'!$D$214+IF($E$50&gt;0,$E$50,0)))+$E$154+$E$155-$E$196+$E$179-($E$179*(RAND()*($E$210-$D$210)+$D$210))-(($E$200/$E$45)*(RAND()*($E$211-$D$211)+$D$211))</f>
        <v>#N/A</v>
      </c>
      <c r="AJ301"/>
      <c r="AK3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1"/>
      <c r="AM301"/>
      <c r="AN301"/>
      <c r="AO301"/>
      <c r="AP301"/>
      <c r="AQ301"/>
      <c r="AR301"/>
      <c r="AS301"/>
      <c r="AT301"/>
      <c r="AU301"/>
      <c r="AV301"/>
      <c r="AW301"/>
      <c r="AX301"/>
      <c r="AY301"/>
      <c r="AZ301"/>
      <c r="BA301"/>
      <c r="BB301"/>
      <c r="BC301" s="129"/>
    </row>
    <row r="302" spans="2:55" x14ac:dyDescent="0.25">
      <c r="B302" s="198" t="e">
        <f t="shared" ca="1" si="28"/>
        <v>#N/A</v>
      </c>
      <c r="C302" s="15">
        <v>34</v>
      </c>
      <c r="D302" s="129" t="e">
        <f t="shared" ca="1" si="48"/>
        <v>#N/A</v>
      </c>
      <c r="E302" s="129" t="e">
        <f t="shared" ca="1" si="35"/>
        <v>#N/A</v>
      </c>
      <c r="F302" s="42" t="e">
        <f t="shared" ca="1" si="49"/>
        <v>#DIV/0!</v>
      </c>
      <c r="G302" s="42" t="e">
        <f t="shared" ca="1" si="41"/>
        <v>#DIV/0!</v>
      </c>
      <c r="I302" s="42" t="e">
        <f ca="1">(COUNTIF('Base Calcs'!$C$258:$C$3257,"&lt;"&amp;D302)-COUNTIF('Base Calcs'!$C$258:$C$3257,"&lt;"&amp;D301))/COUNT('Base Calcs'!$C$258:$C$3257)</f>
        <v>#DIV/0!</v>
      </c>
      <c r="J302" s="44" t="e">
        <f t="shared" ca="1" si="42"/>
        <v>#DIV/0!</v>
      </c>
      <c r="L302" s="42" t="e">
        <f ca="1">(COUNTIF('Base Calcs'!$B$258:$B$3257,"&lt;"&amp;D302)-COUNTIF('Base Calcs'!$B$258:$B$3257,"&lt;"&amp;D301))/COUNT('Base Calcs'!$B$258:$B$3257)</f>
        <v>#DIV/0!</v>
      </c>
      <c r="M302" s="44" t="e">
        <f t="shared" ca="1" si="43"/>
        <v>#DIV/0!</v>
      </c>
      <c r="P302" s="200" t="e">
        <f t="shared" ca="1" si="37"/>
        <v>#N/A</v>
      </c>
      <c r="Q302" s="91" t="e">
        <f t="shared" ca="1" si="29"/>
        <v>#N/A</v>
      </c>
      <c r="R302" s="91" t="e">
        <f t="shared" ca="1" si="30"/>
        <v>#N/A</v>
      </c>
      <c r="T302" s="200" t="e">
        <f t="shared" ca="1" si="31"/>
        <v>#N/A</v>
      </c>
      <c r="U302" s="91" t="e">
        <f t="shared" ca="1" si="32"/>
        <v>#N/A</v>
      </c>
      <c r="V302" s="91" t="e">
        <f t="shared" ca="1" si="33"/>
        <v>#N/A</v>
      </c>
      <c r="X302" s="207" t="e">
        <f t="shared" ca="1" si="44"/>
        <v>#N/A</v>
      </c>
      <c r="Y302" s="207" t="e">
        <f t="shared" ca="1" si="38"/>
        <v>#N/A</v>
      </c>
      <c r="Z302" s="209" t="e">
        <f t="shared" ca="1" si="50"/>
        <v>#DIV/0!</v>
      </c>
      <c r="AA302" s="209" t="e">
        <f t="shared" ca="1" si="45"/>
        <v>#DIV/0!</v>
      </c>
      <c r="AB302" s="209"/>
      <c r="AC302" s="209" t="e">
        <f ca="1">(COUNTIF('Base Calcs'!$T$258:$T$1258,"&lt;"&amp;X302)-COUNTIF('Base Calcs'!$T$258:$T$1258,"&lt;"&amp;X301))/COUNT('Base Calcs'!$T$258:$T$1258)</f>
        <v>#DIV/0!</v>
      </c>
      <c r="AD302" s="209" t="e">
        <f t="shared" ca="1" si="46"/>
        <v>#DIV/0!</v>
      </c>
      <c r="AE302" s="205"/>
      <c r="AF302" s="209" t="e">
        <f t="shared" ca="1" si="51"/>
        <v>#DIV/0!</v>
      </c>
      <c r="AG302" s="209" t="e">
        <f t="shared" ca="1" si="47"/>
        <v>#DIV/0!</v>
      </c>
      <c r="AH302"/>
      <c r="AI302" s="218" t="e">
        <f ca="1">(($E$9*(RAND()*($E$208-$D$208)+$D$208))*(RAND()*('Base Calcs'!$E$214-'Base Calcs'!$D$214)+'Base Calcs'!$D$214+IF($E$50&gt;0,$E$50,0)))+$E$154+$E$155-$E$196+$E$179-($E$179*(RAND()*($E$210-$D$210)+$D$210))-(($E$200/$E$45)*(RAND()*($E$211-$D$211)+$D$211))</f>
        <v>#N/A</v>
      </c>
      <c r="AJ302"/>
      <c r="AK3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2"/>
      <c r="AM302"/>
      <c r="AN302"/>
      <c r="AO302"/>
      <c r="AP302"/>
      <c r="AQ302"/>
      <c r="AR302"/>
      <c r="AS302"/>
      <c r="AT302"/>
      <c r="AU302"/>
      <c r="AV302"/>
      <c r="AW302"/>
      <c r="AX302"/>
      <c r="AY302"/>
      <c r="AZ302"/>
      <c r="BA302"/>
      <c r="BB302"/>
      <c r="BC302" s="129"/>
    </row>
    <row r="303" spans="2:55" x14ac:dyDescent="0.25">
      <c r="B303" s="198" t="e">
        <f t="shared" ca="1" si="28"/>
        <v>#N/A</v>
      </c>
      <c r="C303" s="15">
        <v>35</v>
      </c>
      <c r="D303" s="129" t="e">
        <f t="shared" ca="1" si="48"/>
        <v>#N/A</v>
      </c>
      <c r="E303" s="129" t="e">
        <f t="shared" ca="1" si="35"/>
        <v>#N/A</v>
      </c>
      <c r="F303" s="42" t="e">
        <f t="shared" ca="1" si="49"/>
        <v>#DIV/0!</v>
      </c>
      <c r="G303" s="42" t="e">
        <f t="shared" ca="1" si="41"/>
        <v>#DIV/0!</v>
      </c>
      <c r="I303" s="42" t="e">
        <f ca="1">(COUNTIF('Base Calcs'!$C$258:$C$3257,"&lt;"&amp;D303)-COUNTIF('Base Calcs'!$C$258:$C$3257,"&lt;"&amp;D302))/COUNT('Base Calcs'!$C$258:$C$3257)</f>
        <v>#DIV/0!</v>
      </c>
      <c r="J303" s="44" t="e">
        <f t="shared" ca="1" si="42"/>
        <v>#DIV/0!</v>
      </c>
      <c r="L303" s="42" t="e">
        <f ca="1">(COUNTIF('Base Calcs'!$B$258:$B$3257,"&lt;"&amp;D303)-COUNTIF('Base Calcs'!$B$258:$B$3257,"&lt;"&amp;D302))/COUNT('Base Calcs'!$B$258:$B$3257)</f>
        <v>#DIV/0!</v>
      </c>
      <c r="M303" s="44" t="e">
        <f t="shared" ca="1" si="43"/>
        <v>#DIV/0!</v>
      </c>
      <c r="P303" s="200" t="e">
        <f t="shared" ca="1" si="37"/>
        <v>#N/A</v>
      </c>
      <c r="Q303" s="91" t="e">
        <f t="shared" ca="1" si="29"/>
        <v>#N/A</v>
      </c>
      <c r="R303" s="91" t="e">
        <f t="shared" ca="1" si="30"/>
        <v>#N/A</v>
      </c>
      <c r="T303" s="200" t="e">
        <f t="shared" ca="1" si="31"/>
        <v>#N/A</v>
      </c>
      <c r="U303" s="91" t="e">
        <f t="shared" ca="1" si="32"/>
        <v>#N/A</v>
      </c>
      <c r="V303" s="91" t="e">
        <f t="shared" ca="1" si="33"/>
        <v>#N/A</v>
      </c>
      <c r="X303" s="207" t="e">
        <f t="shared" ca="1" si="44"/>
        <v>#N/A</v>
      </c>
      <c r="Y303" s="207" t="e">
        <f t="shared" ca="1" si="38"/>
        <v>#N/A</v>
      </c>
      <c r="Z303" s="209" t="e">
        <f t="shared" ca="1" si="50"/>
        <v>#DIV/0!</v>
      </c>
      <c r="AA303" s="209" t="e">
        <f t="shared" ca="1" si="45"/>
        <v>#DIV/0!</v>
      </c>
      <c r="AB303" s="209"/>
      <c r="AC303" s="209" t="e">
        <f ca="1">(COUNTIF('Base Calcs'!$T$258:$T$1258,"&lt;"&amp;X303)-COUNTIF('Base Calcs'!$T$258:$T$1258,"&lt;"&amp;X302))/COUNT('Base Calcs'!$T$258:$T$1258)</f>
        <v>#DIV/0!</v>
      </c>
      <c r="AD303" s="209" t="e">
        <f t="shared" ca="1" si="46"/>
        <v>#DIV/0!</v>
      </c>
      <c r="AE303" s="205"/>
      <c r="AF303" s="209" t="e">
        <f t="shared" ca="1" si="51"/>
        <v>#DIV/0!</v>
      </c>
      <c r="AG303" s="209" t="e">
        <f t="shared" ca="1" si="47"/>
        <v>#DIV/0!</v>
      </c>
      <c r="AH303"/>
      <c r="AI303" s="218" t="e">
        <f ca="1">(($E$9*(RAND()*($E$208-$D$208)+$D$208))*(RAND()*('Base Calcs'!$E$214-'Base Calcs'!$D$214)+'Base Calcs'!$D$214+IF($E$50&gt;0,$E$50,0)))+$E$154+$E$155-$E$196+$E$179-($E$179*(RAND()*($E$210-$D$210)+$D$210))-(($E$200/$E$45)*(RAND()*($E$211-$D$211)+$D$211))</f>
        <v>#N/A</v>
      </c>
      <c r="AJ303"/>
      <c r="AK3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3"/>
      <c r="AM303"/>
      <c r="AN303"/>
      <c r="AO303"/>
      <c r="AP303"/>
      <c r="AQ303"/>
      <c r="AR303"/>
      <c r="AS303"/>
      <c r="AT303"/>
      <c r="AU303"/>
      <c r="AV303"/>
      <c r="AW303"/>
      <c r="AX303"/>
      <c r="AY303"/>
      <c r="AZ303"/>
      <c r="BA303"/>
      <c r="BB303"/>
      <c r="BC303" s="129"/>
    </row>
    <row r="304" spans="2:55" x14ac:dyDescent="0.25">
      <c r="B304" s="198" t="e">
        <f t="shared" ca="1" si="28"/>
        <v>#N/A</v>
      </c>
      <c r="C304" s="15">
        <v>36</v>
      </c>
      <c r="D304" s="129" t="e">
        <f t="shared" ca="1" si="48"/>
        <v>#N/A</v>
      </c>
      <c r="E304" s="129" t="e">
        <f t="shared" ca="1" si="35"/>
        <v>#N/A</v>
      </c>
      <c r="F304" s="42" t="e">
        <f t="shared" ca="1" si="49"/>
        <v>#DIV/0!</v>
      </c>
      <c r="G304" s="42" t="e">
        <f t="shared" ca="1" si="41"/>
        <v>#DIV/0!</v>
      </c>
      <c r="I304" s="42" t="e">
        <f ca="1">(COUNTIF('Base Calcs'!$C$258:$C$3257,"&lt;"&amp;D304)-COUNTIF('Base Calcs'!$C$258:$C$3257,"&lt;"&amp;D303))/COUNT('Base Calcs'!$C$258:$C$3257)</f>
        <v>#DIV/0!</v>
      </c>
      <c r="J304" s="44" t="e">
        <f t="shared" ca="1" si="42"/>
        <v>#DIV/0!</v>
      </c>
      <c r="L304" s="42" t="e">
        <f ca="1">(COUNTIF('Base Calcs'!$B$258:$B$3257,"&lt;"&amp;D304)-COUNTIF('Base Calcs'!$B$258:$B$3257,"&lt;"&amp;D303))/COUNT('Base Calcs'!$B$258:$B$3257)</f>
        <v>#DIV/0!</v>
      </c>
      <c r="M304" s="44" t="e">
        <f t="shared" ca="1" si="43"/>
        <v>#DIV/0!</v>
      </c>
      <c r="P304" s="200" t="e">
        <f t="shared" ca="1" si="37"/>
        <v>#N/A</v>
      </c>
      <c r="Q304" s="91" t="e">
        <f t="shared" ca="1" si="29"/>
        <v>#N/A</v>
      </c>
      <c r="R304" s="91" t="e">
        <f t="shared" ca="1" si="30"/>
        <v>#N/A</v>
      </c>
      <c r="T304" s="200" t="e">
        <f t="shared" ca="1" si="31"/>
        <v>#N/A</v>
      </c>
      <c r="U304" s="91" t="e">
        <f t="shared" ca="1" si="32"/>
        <v>#N/A</v>
      </c>
      <c r="V304" s="91" t="e">
        <f t="shared" ca="1" si="33"/>
        <v>#N/A</v>
      </c>
      <c r="X304" s="207" t="e">
        <f t="shared" ca="1" si="44"/>
        <v>#N/A</v>
      </c>
      <c r="Y304" s="207" t="e">
        <f t="shared" ca="1" si="38"/>
        <v>#N/A</v>
      </c>
      <c r="Z304" s="209" t="e">
        <f t="shared" ca="1" si="50"/>
        <v>#DIV/0!</v>
      </c>
      <c r="AA304" s="209" t="e">
        <f t="shared" ca="1" si="45"/>
        <v>#DIV/0!</v>
      </c>
      <c r="AB304" s="209"/>
      <c r="AC304" s="209" t="e">
        <f ca="1">(COUNTIF('Base Calcs'!$T$258:$T$1258,"&lt;"&amp;X304)-COUNTIF('Base Calcs'!$T$258:$T$1258,"&lt;"&amp;X303))/COUNT('Base Calcs'!$T$258:$T$1258)</f>
        <v>#DIV/0!</v>
      </c>
      <c r="AD304" s="209" t="e">
        <f t="shared" ca="1" si="46"/>
        <v>#DIV/0!</v>
      </c>
      <c r="AE304" s="205"/>
      <c r="AF304" s="209" t="e">
        <f t="shared" ca="1" si="51"/>
        <v>#DIV/0!</v>
      </c>
      <c r="AG304" s="209" t="e">
        <f t="shared" ca="1" si="47"/>
        <v>#DIV/0!</v>
      </c>
      <c r="AH304"/>
      <c r="AI304" s="218" t="e">
        <f ca="1">(($E$9*(RAND()*($E$208-$D$208)+$D$208))*(RAND()*('Base Calcs'!$E$214-'Base Calcs'!$D$214)+'Base Calcs'!$D$214+IF($E$50&gt;0,$E$50,0)))+$E$154+$E$155-$E$196+$E$179-($E$179*(RAND()*($E$210-$D$210)+$D$210))-(($E$200/$E$45)*(RAND()*($E$211-$D$211)+$D$211))</f>
        <v>#N/A</v>
      </c>
      <c r="AJ304"/>
      <c r="AK3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4"/>
      <c r="AM304"/>
      <c r="AN304"/>
      <c r="AO304"/>
      <c r="AP304"/>
      <c r="AQ304"/>
      <c r="AR304"/>
      <c r="AS304"/>
      <c r="AT304"/>
      <c r="AU304"/>
      <c r="AV304"/>
      <c r="AW304"/>
      <c r="AX304"/>
      <c r="AY304"/>
      <c r="AZ304"/>
      <c r="BA304"/>
      <c r="BB304"/>
      <c r="BC304" s="129"/>
    </row>
    <row r="305" spans="2:55" x14ac:dyDescent="0.25">
      <c r="B305" s="198" t="e">
        <f t="shared" ca="1" si="28"/>
        <v>#N/A</v>
      </c>
      <c r="C305" s="15">
        <v>37</v>
      </c>
      <c r="D305" s="129" t="e">
        <f t="shared" ca="1" si="48"/>
        <v>#N/A</v>
      </c>
      <c r="E305" s="129" t="e">
        <f t="shared" ca="1" si="35"/>
        <v>#N/A</v>
      </c>
      <c r="F305" s="42" t="e">
        <f t="shared" ca="1" si="49"/>
        <v>#DIV/0!</v>
      </c>
      <c r="G305" s="42" t="e">
        <f t="shared" ca="1" si="41"/>
        <v>#DIV/0!</v>
      </c>
      <c r="I305" s="42" t="e">
        <f ca="1">(COUNTIF('Base Calcs'!$C$258:$C$3257,"&lt;"&amp;D305)-COUNTIF('Base Calcs'!$C$258:$C$3257,"&lt;"&amp;D304))/COUNT('Base Calcs'!$C$258:$C$3257)</f>
        <v>#DIV/0!</v>
      </c>
      <c r="J305" s="44" t="e">
        <f t="shared" ca="1" si="42"/>
        <v>#DIV/0!</v>
      </c>
      <c r="L305" s="42" t="e">
        <f ca="1">(COUNTIF('Base Calcs'!$B$258:$B$3257,"&lt;"&amp;D305)-COUNTIF('Base Calcs'!$B$258:$B$3257,"&lt;"&amp;D304))/COUNT('Base Calcs'!$B$258:$B$3257)</f>
        <v>#DIV/0!</v>
      </c>
      <c r="M305" s="44" t="e">
        <f t="shared" ca="1" si="43"/>
        <v>#DIV/0!</v>
      </c>
      <c r="P305" s="200" t="e">
        <f t="shared" ca="1" si="37"/>
        <v>#N/A</v>
      </c>
      <c r="Q305" s="91" t="e">
        <f t="shared" ca="1" si="29"/>
        <v>#N/A</v>
      </c>
      <c r="R305" s="91" t="e">
        <f t="shared" ca="1" si="30"/>
        <v>#N/A</v>
      </c>
      <c r="T305" s="200" t="e">
        <f t="shared" ca="1" si="31"/>
        <v>#N/A</v>
      </c>
      <c r="U305" s="91" t="e">
        <f t="shared" ca="1" si="32"/>
        <v>#N/A</v>
      </c>
      <c r="V305" s="91" t="e">
        <f t="shared" ca="1" si="33"/>
        <v>#N/A</v>
      </c>
      <c r="X305" s="207" t="e">
        <f t="shared" ca="1" si="44"/>
        <v>#N/A</v>
      </c>
      <c r="Y305" s="207" t="e">
        <f t="shared" ca="1" si="38"/>
        <v>#N/A</v>
      </c>
      <c r="Z305" s="209" t="e">
        <f t="shared" ca="1" si="50"/>
        <v>#DIV/0!</v>
      </c>
      <c r="AA305" s="209" t="e">
        <f t="shared" ca="1" si="45"/>
        <v>#DIV/0!</v>
      </c>
      <c r="AB305" s="209"/>
      <c r="AC305" s="209" t="e">
        <f ca="1">(COUNTIF('Base Calcs'!$T$258:$T$1258,"&lt;"&amp;X305)-COUNTIF('Base Calcs'!$T$258:$T$1258,"&lt;"&amp;X304))/COUNT('Base Calcs'!$T$258:$T$1258)</f>
        <v>#DIV/0!</v>
      </c>
      <c r="AD305" s="209" t="e">
        <f t="shared" ca="1" si="46"/>
        <v>#DIV/0!</v>
      </c>
      <c r="AE305" s="205"/>
      <c r="AF305" s="209" t="e">
        <f t="shared" ca="1" si="51"/>
        <v>#DIV/0!</v>
      </c>
      <c r="AG305" s="209" t="e">
        <f t="shared" ca="1" si="47"/>
        <v>#DIV/0!</v>
      </c>
      <c r="AH305"/>
      <c r="AI305" s="218" t="e">
        <f ca="1">(($E$9*(RAND()*($E$208-$D$208)+$D$208))*(RAND()*('Base Calcs'!$E$214-'Base Calcs'!$D$214)+'Base Calcs'!$D$214+IF($E$50&gt;0,$E$50,0)))+$E$154+$E$155-$E$196+$E$179-($E$179*(RAND()*($E$210-$D$210)+$D$210))-(($E$200/$E$45)*(RAND()*($E$211-$D$211)+$D$211))</f>
        <v>#N/A</v>
      </c>
      <c r="AJ305"/>
      <c r="AK3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5"/>
      <c r="AM305"/>
      <c r="AN305"/>
      <c r="AO305"/>
      <c r="AP305"/>
      <c r="AQ305"/>
      <c r="AR305"/>
      <c r="AS305"/>
      <c r="AT305"/>
      <c r="AU305"/>
      <c r="AV305"/>
      <c r="AW305"/>
      <c r="AX305"/>
      <c r="AY305"/>
      <c r="AZ305"/>
      <c r="BA305"/>
      <c r="BB305"/>
      <c r="BC305" s="129"/>
    </row>
    <row r="306" spans="2:55" x14ac:dyDescent="0.25">
      <c r="B306" s="198" t="e">
        <f t="shared" ca="1" si="28"/>
        <v>#N/A</v>
      </c>
      <c r="C306" s="15">
        <v>38</v>
      </c>
      <c r="D306" s="129" t="e">
        <f t="shared" ca="1" si="48"/>
        <v>#N/A</v>
      </c>
      <c r="E306" s="129" t="e">
        <f t="shared" ca="1" si="35"/>
        <v>#N/A</v>
      </c>
      <c r="F306" s="42" t="e">
        <f t="shared" ca="1" si="49"/>
        <v>#DIV/0!</v>
      </c>
      <c r="G306" s="42" t="e">
        <f t="shared" ca="1" si="41"/>
        <v>#DIV/0!</v>
      </c>
      <c r="I306" s="42" t="e">
        <f ca="1">(COUNTIF('Base Calcs'!$C$258:$C$3257,"&lt;"&amp;D306)-COUNTIF('Base Calcs'!$C$258:$C$3257,"&lt;"&amp;D305))/COUNT('Base Calcs'!$C$258:$C$3257)</f>
        <v>#DIV/0!</v>
      </c>
      <c r="J306" s="44" t="e">
        <f t="shared" ca="1" si="42"/>
        <v>#DIV/0!</v>
      </c>
      <c r="L306" s="42" t="e">
        <f ca="1">(COUNTIF('Base Calcs'!$B$258:$B$3257,"&lt;"&amp;D306)-COUNTIF('Base Calcs'!$B$258:$B$3257,"&lt;"&amp;D305))/COUNT('Base Calcs'!$B$258:$B$3257)</f>
        <v>#DIV/0!</v>
      </c>
      <c r="M306" s="44" t="e">
        <f t="shared" ca="1" si="43"/>
        <v>#DIV/0!</v>
      </c>
      <c r="P306" s="200" t="e">
        <f t="shared" ca="1" si="37"/>
        <v>#N/A</v>
      </c>
      <c r="Q306" s="91" t="e">
        <f t="shared" ca="1" si="29"/>
        <v>#N/A</v>
      </c>
      <c r="R306" s="91" t="e">
        <f t="shared" ca="1" si="30"/>
        <v>#N/A</v>
      </c>
      <c r="T306" s="200" t="e">
        <f t="shared" ca="1" si="31"/>
        <v>#N/A</v>
      </c>
      <c r="U306" s="91" t="e">
        <f t="shared" ca="1" si="32"/>
        <v>#N/A</v>
      </c>
      <c r="V306" s="91" t="e">
        <f t="shared" ca="1" si="33"/>
        <v>#N/A</v>
      </c>
      <c r="X306" s="207" t="e">
        <f t="shared" ca="1" si="44"/>
        <v>#N/A</v>
      </c>
      <c r="Y306" s="207" t="e">
        <f t="shared" ca="1" si="38"/>
        <v>#N/A</v>
      </c>
      <c r="Z306" s="209" t="e">
        <f t="shared" ca="1" si="50"/>
        <v>#DIV/0!</v>
      </c>
      <c r="AA306" s="209" t="e">
        <f t="shared" ca="1" si="45"/>
        <v>#DIV/0!</v>
      </c>
      <c r="AB306" s="209"/>
      <c r="AC306" s="209" t="e">
        <f ca="1">(COUNTIF('Base Calcs'!$T$258:$T$1258,"&lt;"&amp;X306)-COUNTIF('Base Calcs'!$T$258:$T$1258,"&lt;"&amp;X305))/COUNT('Base Calcs'!$T$258:$T$1258)</f>
        <v>#DIV/0!</v>
      </c>
      <c r="AD306" s="209" t="e">
        <f t="shared" ca="1" si="46"/>
        <v>#DIV/0!</v>
      </c>
      <c r="AE306" s="205"/>
      <c r="AF306" s="209" t="e">
        <f t="shared" ca="1" si="51"/>
        <v>#DIV/0!</v>
      </c>
      <c r="AG306" s="209" t="e">
        <f t="shared" ca="1" si="47"/>
        <v>#DIV/0!</v>
      </c>
      <c r="AH306"/>
      <c r="AI306" s="218" t="e">
        <f ca="1">(($E$9*(RAND()*($E$208-$D$208)+$D$208))*(RAND()*('Base Calcs'!$E$214-'Base Calcs'!$D$214)+'Base Calcs'!$D$214+IF($E$50&gt;0,$E$50,0)))+$E$154+$E$155-$E$196+$E$179-($E$179*(RAND()*($E$210-$D$210)+$D$210))-(($E$200/$E$45)*(RAND()*($E$211-$D$211)+$D$211))</f>
        <v>#N/A</v>
      </c>
      <c r="AJ306"/>
      <c r="AK3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6"/>
      <c r="AM306"/>
      <c r="AN306"/>
      <c r="AO306"/>
      <c r="AP306"/>
      <c r="AQ306"/>
      <c r="AR306"/>
      <c r="AS306"/>
      <c r="AT306"/>
      <c r="AU306"/>
      <c r="AV306"/>
      <c r="AW306"/>
      <c r="AX306"/>
      <c r="AY306"/>
      <c r="AZ306"/>
      <c r="BA306"/>
      <c r="BB306"/>
      <c r="BC306" s="129"/>
    </row>
    <row r="307" spans="2:55" x14ac:dyDescent="0.25">
      <c r="B307" s="198" t="e">
        <f t="shared" ca="1" si="28"/>
        <v>#N/A</v>
      </c>
      <c r="C307" s="15">
        <v>39</v>
      </c>
      <c r="D307" s="129" t="e">
        <f t="shared" ca="1" si="48"/>
        <v>#N/A</v>
      </c>
      <c r="E307" s="129" t="e">
        <f t="shared" ca="1" si="35"/>
        <v>#N/A</v>
      </c>
      <c r="F307" s="42" t="e">
        <f t="shared" ca="1" si="49"/>
        <v>#DIV/0!</v>
      </c>
      <c r="G307" s="42" t="e">
        <f t="shared" ca="1" si="41"/>
        <v>#DIV/0!</v>
      </c>
      <c r="I307" s="42" t="e">
        <f ca="1">(COUNTIF('Base Calcs'!$C$258:$C$3257,"&lt;"&amp;D307)-COUNTIF('Base Calcs'!$C$258:$C$3257,"&lt;"&amp;D306))/COUNT('Base Calcs'!$C$258:$C$3257)</f>
        <v>#DIV/0!</v>
      </c>
      <c r="J307" s="44" t="e">
        <f t="shared" ca="1" si="42"/>
        <v>#DIV/0!</v>
      </c>
      <c r="L307" s="42" t="e">
        <f ca="1">(COUNTIF('Base Calcs'!$B$258:$B$3257,"&lt;"&amp;D307)-COUNTIF('Base Calcs'!$B$258:$B$3257,"&lt;"&amp;D306))/COUNT('Base Calcs'!$B$258:$B$3257)</f>
        <v>#DIV/0!</v>
      </c>
      <c r="M307" s="44" t="e">
        <f t="shared" ca="1" si="43"/>
        <v>#DIV/0!</v>
      </c>
      <c r="P307" s="200" t="e">
        <f t="shared" ca="1" si="37"/>
        <v>#N/A</v>
      </c>
      <c r="Q307" s="91" t="e">
        <f t="shared" ca="1" si="29"/>
        <v>#N/A</v>
      </c>
      <c r="R307" s="91" t="e">
        <f t="shared" ca="1" si="30"/>
        <v>#N/A</v>
      </c>
      <c r="T307" s="200" t="e">
        <f t="shared" ca="1" si="31"/>
        <v>#N/A</v>
      </c>
      <c r="U307" s="91" t="e">
        <f t="shared" ca="1" si="32"/>
        <v>#N/A</v>
      </c>
      <c r="V307" s="91" t="e">
        <f t="shared" ca="1" si="33"/>
        <v>#N/A</v>
      </c>
      <c r="X307" s="207" t="e">
        <f t="shared" ca="1" si="44"/>
        <v>#N/A</v>
      </c>
      <c r="Y307" s="207" t="e">
        <f t="shared" ca="1" si="38"/>
        <v>#N/A</v>
      </c>
      <c r="Z307" s="209" t="e">
        <f t="shared" ca="1" si="50"/>
        <v>#DIV/0!</v>
      </c>
      <c r="AA307" s="209" t="e">
        <f t="shared" ca="1" si="45"/>
        <v>#DIV/0!</v>
      </c>
      <c r="AB307" s="209"/>
      <c r="AC307" s="209" t="e">
        <f ca="1">(COUNTIF('Base Calcs'!$T$258:$T$1258,"&lt;"&amp;X307)-COUNTIF('Base Calcs'!$T$258:$T$1258,"&lt;"&amp;X306))/COUNT('Base Calcs'!$T$258:$T$1258)</f>
        <v>#DIV/0!</v>
      </c>
      <c r="AD307" s="209" t="e">
        <f t="shared" ca="1" si="46"/>
        <v>#DIV/0!</v>
      </c>
      <c r="AE307" s="205"/>
      <c r="AF307" s="209" t="e">
        <f t="shared" ca="1" si="51"/>
        <v>#DIV/0!</v>
      </c>
      <c r="AG307" s="209" t="e">
        <f t="shared" ca="1" si="47"/>
        <v>#DIV/0!</v>
      </c>
      <c r="AH307"/>
      <c r="AI307" s="218" t="e">
        <f ca="1">(($E$9*(RAND()*($E$208-$D$208)+$D$208))*(RAND()*('Base Calcs'!$E$214-'Base Calcs'!$D$214)+'Base Calcs'!$D$214+IF($E$50&gt;0,$E$50,0)))+$E$154+$E$155-$E$196+$E$179-($E$179*(RAND()*($E$210-$D$210)+$D$210))-(($E$200/$E$45)*(RAND()*($E$211-$D$211)+$D$211))</f>
        <v>#N/A</v>
      </c>
      <c r="AJ307"/>
      <c r="AK3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7"/>
      <c r="AM307"/>
      <c r="AN307"/>
      <c r="AO307"/>
      <c r="AP307"/>
      <c r="AQ307"/>
      <c r="AR307"/>
      <c r="AS307"/>
      <c r="AT307"/>
      <c r="AU307"/>
      <c r="AV307"/>
      <c r="AW307"/>
      <c r="AX307"/>
      <c r="AY307"/>
      <c r="AZ307"/>
      <c r="BA307"/>
      <c r="BB307"/>
      <c r="BC307" s="129"/>
    </row>
    <row r="308" spans="2:55" x14ac:dyDescent="0.25">
      <c r="B308" s="198" t="e">
        <f t="shared" ca="1" si="28"/>
        <v>#N/A</v>
      </c>
      <c r="C308" s="15">
        <v>40</v>
      </c>
      <c r="D308" s="129" t="e">
        <f t="shared" ca="1" si="48"/>
        <v>#N/A</v>
      </c>
      <c r="E308" s="129" t="e">
        <f t="shared" ca="1" si="35"/>
        <v>#N/A</v>
      </c>
      <c r="F308" s="42" t="e">
        <f t="shared" ca="1" si="49"/>
        <v>#DIV/0!</v>
      </c>
      <c r="G308" s="42" t="e">
        <f t="shared" ca="1" si="41"/>
        <v>#DIV/0!</v>
      </c>
      <c r="I308" s="42" t="e">
        <f ca="1">(COUNTIF('Base Calcs'!$C$258:$C$3257,"&lt;"&amp;D308)-COUNTIF('Base Calcs'!$C$258:$C$3257,"&lt;"&amp;D307))/COUNT('Base Calcs'!$C$258:$C$3257)</f>
        <v>#DIV/0!</v>
      </c>
      <c r="J308" s="44" t="e">
        <f t="shared" ca="1" si="42"/>
        <v>#DIV/0!</v>
      </c>
      <c r="L308" s="42" t="e">
        <f ca="1">(COUNTIF('Base Calcs'!$B$258:$B$3257,"&lt;"&amp;D308)-COUNTIF('Base Calcs'!$B$258:$B$3257,"&lt;"&amp;D307))/COUNT('Base Calcs'!$B$258:$B$3257)</f>
        <v>#DIV/0!</v>
      </c>
      <c r="M308" s="44" t="e">
        <f t="shared" ca="1" si="43"/>
        <v>#DIV/0!</v>
      </c>
      <c r="P308" s="200" t="e">
        <f t="shared" ca="1" si="37"/>
        <v>#N/A</v>
      </c>
      <c r="Q308" s="91" t="e">
        <f t="shared" ca="1" si="29"/>
        <v>#N/A</v>
      </c>
      <c r="R308" s="91" t="e">
        <f t="shared" ca="1" si="30"/>
        <v>#N/A</v>
      </c>
      <c r="T308" s="200" t="e">
        <f t="shared" ca="1" si="31"/>
        <v>#N/A</v>
      </c>
      <c r="U308" s="91" t="e">
        <f t="shared" ca="1" si="32"/>
        <v>#N/A</v>
      </c>
      <c r="V308" s="91" t="e">
        <f t="shared" ca="1" si="33"/>
        <v>#N/A</v>
      </c>
      <c r="X308" s="207" t="e">
        <f t="shared" ca="1" si="44"/>
        <v>#N/A</v>
      </c>
      <c r="Y308" s="207" t="e">
        <f t="shared" ca="1" si="38"/>
        <v>#N/A</v>
      </c>
      <c r="Z308" s="209" t="e">
        <f t="shared" ca="1" si="50"/>
        <v>#DIV/0!</v>
      </c>
      <c r="AA308" s="209" t="e">
        <f t="shared" ca="1" si="45"/>
        <v>#DIV/0!</v>
      </c>
      <c r="AB308" s="209"/>
      <c r="AC308" s="209" t="e">
        <f ca="1">(COUNTIF('Base Calcs'!$T$258:$T$1258,"&lt;"&amp;X308)-COUNTIF('Base Calcs'!$T$258:$T$1258,"&lt;"&amp;X307))/COUNT('Base Calcs'!$T$258:$T$1258)</f>
        <v>#DIV/0!</v>
      </c>
      <c r="AD308" s="209" t="e">
        <f t="shared" ca="1" si="46"/>
        <v>#DIV/0!</v>
      </c>
      <c r="AE308" s="205"/>
      <c r="AF308" s="209" t="e">
        <f t="shared" ca="1" si="51"/>
        <v>#DIV/0!</v>
      </c>
      <c r="AG308" s="209" t="e">
        <f t="shared" ca="1" si="47"/>
        <v>#DIV/0!</v>
      </c>
      <c r="AH308"/>
      <c r="AI308" s="218" t="e">
        <f ca="1">(($E$9*(RAND()*($E$208-$D$208)+$D$208))*(RAND()*('Base Calcs'!$E$214-'Base Calcs'!$D$214)+'Base Calcs'!$D$214+IF($E$50&gt;0,$E$50,0)))+$E$154+$E$155-$E$196+$E$179-($E$179*(RAND()*($E$210-$D$210)+$D$210))-(($E$200/$E$45)*(RAND()*($E$211-$D$211)+$D$211))</f>
        <v>#N/A</v>
      </c>
      <c r="AJ308"/>
      <c r="AK3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8"/>
      <c r="AM308"/>
      <c r="AN308"/>
      <c r="AO308"/>
      <c r="AP308"/>
      <c r="AQ308"/>
      <c r="AR308"/>
      <c r="AS308"/>
      <c r="AT308"/>
      <c r="AU308"/>
      <c r="AV308"/>
      <c r="AW308"/>
      <c r="AX308"/>
      <c r="AY308"/>
      <c r="AZ308"/>
      <c r="BA308"/>
      <c r="BB308"/>
      <c r="BC308" s="129"/>
    </row>
    <row r="309" spans="2:55" x14ac:dyDescent="0.25">
      <c r="B309" s="198" t="e">
        <f t="shared" ca="1" si="28"/>
        <v>#N/A</v>
      </c>
      <c r="C309" s="15">
        <v>41</v>
      </c>
      <c r="D309" s="129" t="e">
        <f t="shared" ca="1" si="48"/>
        <v>#N/A</v>
      </c>
      <c r="E309" s="129" t="e">
        <f t="shared" ca="1" si="35"/>
        <v>#N/A</v>
      </c>
      <c r="F309" s="42" t="e">
        <f t="shared" ca="1" si="49"/>
        <v>#DIV/0!</v>
      </c>
      <c r="G309" s="42" t="e">
        <f t="shared" ca="1" si="41"/>
        <v>#DIV/0!</v>
      </c>
      <c r="I309" s="42" t="e">
        <f ca="1">(COUNTIF('Base Calcs'!$C$258:$C$3257,"&lt;"&amp;D309)-COUNTIF('Base Calcs'!$C$258:$C$3257,"&lt;"&amp;D308))/COUNT('Base Calcs'!$C$258:$C$3257)</f>
        <v>#DIV/0!</v>
      </c>
      <c r="J309" s="44" t="e">
        <f t="shared" ca="1" si="42"/>
        <v>#DIV/0!</v>
      </c>
      <c r="L309" s="42" t="e">
        <f ca="1">(COUNTIF('Base Calcs'!$B$258:$B$3257,"&lt;"&amp;D309)-COUNTIF('Base Calcs'!$B$258:$B$3257,"&lt;"&amp;D308))/COUNT('Base Calcs'!$B$258:$B$3257)</f>
        <v>#DIV/0!</v>
      </c>
      <c r="M309" s="44" t="e">
        <f t="shared" ca="1" si="43"/>
        <v>#DIV/0!</v>
      </c>
      <c r="P309" s="200" t="e">
        <f t="shared" ca="1" si="37"/>
        <v>#N/A</v>
      </c>
      <c r="Q309" s="91" t="e">
        <f t="shared" ca="1" si="29"/>
        <v>#N/A</v>
      </c>
      <c r="R309" s="91" t="e">
        <f t="shared" ca="1" si="30"/>
        <v>#N/A</v>
      </c>
      <c r="T309" s="200" t="e">
        <f t="shared" ca="1" si="31"/>
        <v>#N/A</v>
      </c>
      <c r="U309" s="91" t="e">
        <f t="shared" ca="1" si="32"/>
        <v>#N/A</v>
      </c>
      <c r="V309" s="91" t="e">
        <f t="shared" ca="1" si="33"/>
        <v>#N/A</v>
      </c>
      <c r="X309" s="207" t="e">
        <f t="shared" ca="1" si="44"/>
        <v>#N/A</v>
      </c>
      <c r="Y309" s="207" t="e">
        <f t="shared" ca="1" si="38"/>
        <v>#N/A</v>
      </c>
      <c r="Z309" s="209" t="e">
        <f t="shared" ca="1" si="50"/>
        <v>#DIV/0!</v>
      </c>
      <c r="AA309" s="209" t="e">
        <f t="shared" ca="1" si="45"/>
        <v>#DIV/0!</v>
      </c>
      <c r="AB309" s="209"/>
      <c r="AC309" s="209" t="e">
        <f ca="1">(COUNTIF('Base Calcs'!$T$258:$T$1258,"&lt;"&amp;X309)-COUNTIF('Base Calcs'!$T$258:$T$1258,"&lt;"&amp;X308))/COUNT('Base Calcs'!$T$258:$T$1258)</f>
        <v>#DIV/0!</v>
      </c>
      <c r="AD309" s="209" t="e">
        <f t="shared" ca="1" si="46"/>
        <v>#DIV/0!</v>
      </c>
      <c r="AE309" s="205"/>
      <c r="AF309" s="209" t="e">
        <f t="shared" ca="1" si="51"/>
        <v>#DIV/0!</v>
      </c>
      <c r="AG309" s="209" t="e">
        <f t="shared" ca="1" si="47"/>
        <v>#DIV/0!</v>
      </c>
      <c r="AH309"/>
      <c r="AI309" s="218" t="e">
        <f ca="1">(($E$9*(RAND()*($E$208-$D$208)+$D$208))*(RAND()*('Base Calcs'!$E$214-'Base Calcs'!$D$214)+'Base Calcs'!$D$214+IF($E$50&gt;0,$E$50,0)))+$E$154+$E$155-$E$196+$E$179-($E$179*(RAND()*($E$210-$D$210)+$D$210))-(($E$200/$E$45)*(RAND()*($E$211-$D$211)+$D$211))</f>
        <v>#N/A</v>
      </c>
      <c r="AJ309"/>
      <c r="AK3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09"/>
      <c r="AM309"/>
      <c r="AN309"/>
      <c r="AO309"/>
      <c r="AP309"/>
      <c r="AQ309"/>
      <c r="AR309"/>
      <c r="AS309"/>
      <c r="AT309"/>
      <c r="AU309"/>
      <c r="AV309"/>
      <c r="AW309"/>
      <c r="AX309"/>
      <c r="AY309"/>
      <c r="AZ309"/>
      <c r="BA309"/>
      <c r="BB309"/>
      <c r="BC309" s="129"/>
    </row>
    <row r="310" spans="2:55" x14ac:dyDescent="0.25">
      <c r="B310" s="198" t="e">
        <f t="shared" ca="1" si="28"/>
        <v>#N/A</v>
      </c>
      <c r="C310" s="15">
        <v>42</v>
      </c>
      <c r="D310" s="129" t="e">
        <f t="shared" ca="1" si="48"/>
        <v>#N/A</v>
      </c>
      <c r="E310" s="129" t="e">
        <f t="shared" ca="1" si="35"/>
        <v>#N/A</v>
      </c>
      <c r="F310" s="42" t="e">
        <f t="shared" ca="1" si="49"/>
        <v>#DIV/0!</v>
      </c>
      <c r="G310" s="42" t="e">
        <f t="shared" ca="1" si="41"/>
        <v>#DIV/0!</v>
      </c>
      <c r="I310" s="42" t="e">
        <f ca="1">(COUNTIF('Base Calcs'!$C$258:$C$3257,"&lt;"&amp;D310)-COUNTIF('Base Calcs'!$C$258:$C$3257,"&lt;"&amp;D309))/COUNT('Base Calcs'!$C$258:$C$3257)</f>
        <v>#DIV/0!</v>
      </c>
      <c r="J310" s="44" t="e">
        <f t="shared" ca="1" si="42"/>
        <v>#DIV/0!</v>
      </c>
      <c r="L310" s="42" t="e">
        <f ca="1">(COUNTIF('Base Calcs'!$B$258:$B$3257,"&lt;"&amp;D310)-COUNTIF('Base Calcs'!$B$258:$B$3257,"&lt;"&amp;D309))/COUNT('Base Calcs'!$B$258:$B$3257)</f>
        <v>#DIV/0!</v>
      </c>
      <c r="M310" s="44" t="e">
        <f t="shared" ca="1" si="43"/>
        <v>#DIV/0!</v>
      </c>
      <c r="P310" s="200" t="e">
        <f t="shared" ca="1" si="37"/>
        <v>#N/A</v>
      </c>
      <c r="Q310" s="91" t="e">
        <f t="shared" ca="1" si="29"/>
        <v>#N/A</v>
      </c>
      <c r="R310" s="91" t="e">
        <f t="shared" ca="1" si="30"/>
        <v>#N/A</v>
      </c>
      <c r="T310" s="200" t="e">
        <f t="shared" ca="1" si="31"/>
        <v>#N/A</v>
      </c>
      <c r="U310" s="91" t="e">
        <f t="shared" ca="1" si="32"/>
        <v>#N/A</v>
      </c>
      <c r="V310" s="91" t="e">
        <f t="shared" ca="1" si="33"/>
        <v>#N/A</v>
      </c>
      <c r="X310" s="207" t="e">
        <f t="shared" ca="1" si="44"/>
        <v>#N/A</v>
      </c>
      <c r="Y310" s="207" t="e">
        <f t="shared" ca="1" si="38"/>
        <v>#N/A</v>
      </c>
      <c r="Z310" s="209" t="e">
        <f t="shared" ca="1" si="50"/>
        <v>#DIV/0!</v>
      </c>
      <c r="AA310" s="209" t="e">
        <f t="shared" ca="1" si="45"/>
        <v>#DIV/0!</v>
      </c>
      <c r="AB310" s="209"/>
      <c r="AC310" s="209" t="e">
        <f ca="1">(COUNTIF('Base Calcs'!$T$258:$T$1258,"&lt;"&amp;X310)-COUNTIF('Base Calcs'!$T$258:$T$1258,"&lt;"&amp;X309))/COUNT('Base Calcs'!$T$258:$T$1258)</f>
        <v>#DIV/0!</v>
      </c>
      <c r="AD310" s="209" t="e">
        <f t="shared" ca="1" si="46"/>
        <v>#DIV/0!</v>
      </c>
      <c r="AE310" s="205"/>
      <c r="AF310" s="209" t="e">
        <f t="shared" ca="1" si="51"/>
        <v>#DIV/0!</v>
      </c>
      <c r="AG310" s="209" t="e">
        <f t="shared" ca="1" si="47"/>
        <v>#DIV/0!</v>
      </c>
      <c r="AH310"/>
      <c r="AI310" s="218" t="e">
        <f ca="1">(($E$9*(RAND()*($E$208-$D$208)+$D$208))*(RAND()*('Base Calcs'!$E$214-'Base Calcs'!$D$214)+'Base Calcs'!$D$214+IF($E$50&gt;0,$E$50,0)))+$E$154+$E$155-$E$196+$E$179-($E$179*(RAND()*($E$210-$D$210)+$D$210))-(($E$200/$E$45)*(RAND()*($E$211-$D$211)+$D$211))</f>
        <v>#N/A</v>
      </c>
      <c r="AJ310"/>
      <c r="AK3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0"/>
      <c r="AM310"/>
      <c r="AN310"/>
      <c r="AO310"/>
      <c r="AP310"/>
      <c r="AQ310"/>
      <c r="AR310"/>
      <c r="AS310"/>
      <c r="AT310"/>
      <c r="AU310"/>
      <c r="AV310"/>
      <c r="AW310"/>
      <c r="AX310"/>
      <c r="AY310"/>
      <c r="AZ310"/>
      <c r="BA310"/>
      <c r="BB310"/>
      <c r="BC310" s="129"/>
    </row>
    <row r="311" spans="2:55" x14ac:dyDescent="0.25">
      <c r="B311" s="198" t="e">
        <f t="shared" ca="1" si="28"/>
        <v>#N/A</v>
      </c>
      <c r="C311" s="15">
        <v>43</v>
      </c>
      <c r="D311" s="129" t="e">
        <f t="shared" ca="1" si="48"/>
        <v>#N/A</v>
      </c>
      <c r="E311" s="129" t="e">
        <f t="shared" ca="1" si="35"/>
        <v>#N/A</v>
      </c>
      <c r="F311" s="42" t="e">
        <f t="shared" ca="1" si="49"/>
        <v>#DIV/0!</v>
      </c>
      <c r="G311" s="42" t="e">
        <f t="shared" ca="1" si="41"/>
        <v>#DIV/0!</v>
      </c>
      <c r="I311" s="42" t="e">
        <f ca="1">(COUNTIF('Base Calcs'!$C$258:$C$3257,"&lt;"&amp;D311)-COUNTIF('Base Calcs'!$C$258:$C$3257,"&lt;"&amp;D310))/COUNT('Base Calcs'!$C$258:$C$3257)</f>
        <v>#DIV/0!</v>
      </c>
      <c r="J311" s="44" t="e">
        <f t="shared" ca="1" si="42"/>
        <v>#DIV/0!</v>
      </c>
      <c r="L311" s="42" t="e">
        <f ca="1">(COUNTIF('Base Calcs'!$B$258:$B$3257,"&lt;"&amp;D311)-COUNTIF('Base Calcs'!$B$258:$B$3257,"&lt;"&amp;D310))/COUNT('Base Calcs'!$B$258:$B$3257)</f>
        <v>#DIV/0!</v>
      </c>
      <c r="M311" s="44" t="e">
        <f t="shared" ca="1" si="43"/>
        <v>#DIV/0!</v>
      </c>
      <c r="P311" s="200" t="e">
        <f t="shared" ca="1" si="37"/>
        <v>#N/A</v>
      </c>
      <c r="Q311" s="91" t="e">
        <f t="shared" ca="1" si="29"/>
        <v>#N/A</v>
      </c>
      <c r="R311" s="91" t="e">
        <f t="shared" ca="1" si="30"/>
        <v>#N/A</v>
      </c>
      <c r="T311" s="200" t="e">
        <f t="shared" ca="1" si="31"/>
        <v>#N/A</v>
      </c>
      <c r="U311" s="91" t="e">
        <f t="shared" ca="1" si="32"/>
        <v>#N/A</v>
      </c>
      <c r="V311" s="91" t="e">
        <f t="shared" ca="1" si="33"/>
        <v>#N/A</v>
      </c>
      <c r="X311" s="207" t="e">
        <f t="shared" ca="1" si="44"/>
        <v>#N/A</v>
      </c>
      <c r="Y311" s="207" t="e">
        <f t="shared" ca="1" si="38"/>
        <v>#N/A</v>
      </c>
      <c r="Z311" s="209" t="e">
        <f t="shared" ca="1" si="50"/>
        <v>#DIV/0!</v>
      </c>
      <c r="AA311" s="209" t="e">
        <f t="shared" ca="1" si="45"/>
        <v>#DIV/0!</v>
      </c>
      <c r="AB311" s="209"/>
      <c r="AC311" s="209" t="e">
        <f ca="1">(COUNTIF('Base Calcs'!$T$258:$T$1258,"&lt;"&amp;X311)-COUNTIF('Base Calcs'!$T$258:$T$1258,"&lt;"&amp;X310))/COUNT('Base Calcs'!$T$258:$T$1258)</f>
        <v>#DIV/0!</v>
      </c>
      <c r="AD311" s="209" t="e">
        <f t="shared" ca="1" si="46"/>
        <v>#DIV/0!</v>
      </c>
      <c r="AE311" s="205"/>
      <c r="AF311" s="209" t="e">
        <f t="shared" ca="1" si="51"/>
        <v>#DIV/0!</v>
      </c>
      <c r="AG311" s="209" t="e">
        <f t="shared" ca="1" si="47"/>
        <v>#DIV/0!</v>
      </c>
      <c r="AH311"/>
      <c r="AI311" s="218" t="e">
        <f ca="1">(($E$9*(RAND()*($E$208-$D$208)+$D$208))*(RAND()*('Base Calcs'!$E$214-'Base Calcs'!$D$214)+'Base Calcs'!$D$214+IF($E$50&gt;0,$E$50,0)))+$E$154+$E$155-$E$196+$E$179-($E$179*(RAND()*($E$210-$D$210)+$D$210))-(($E$200/$E$45)*(RAND()*($E$211-$D$211)+$D$211))</f>
        <v>#N/A</v>
      </c>
      <c r="AJ311"/>
      <c r="AK3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1"/>
      <c r="AM311"/>
      <c r="AN311"/>
      <c r="AO311"/>
      <c r="AP311"/>
      <c r="AQ311"/>
      <c r="AR311"/>
      <c r="AS311"/>
      <c r="AT311"/>
      <c r="AU311"/>
      <c r="AV311"/>
      <c r="AW311"/>
      <c r="AX311"/>
      <c r="AY311"/>
      <c r="AZ311"/>
      <c r="BA311"/>
      <c r="BB311"/>
      <c r="BC311" s="129"/>
    </row>
    <row r="312" spans="2:55" x14ac:dyDescent="0.25">
      <c r="B312" s="198" t="e">
        <f t="shared" ca="1" si="28"/>
        <v>#N/A</v>
      </c>
      <c r="C312" s="15">
        <v>44</v>
      </c>
      <c r="D312" s="129" t="e">
        <f t="shared" ca="1" si="48"/>
        <v>#N/A</v>
      </c>
      <c r="E312" s="129" t="e">
        <f t="shared" ca="1" si="35"/>
        <v>#N/A</v>
      </c>
      <c r="F312" s="42" t="e">
        <f t="shared" ca="1" si="49"/>
        <v>#DIV/0!</v>
      </c>
      <c r="G312" s="42" t="e">
        <f t="shared" ca="1" si="41"/>
        <v>#DIV/0!</v>
      </c>
      <c r="I312" s="42" t="e">
        <f ca="1">(COUNTIF('Base Calcs'!$C$258:$C$3257,"&lt;"&amp;D312)-COUNTIF('Base Calcs'!$C$258:$C$3257,"&lt;"&amp;D311))/COUNT('Base Calcs'!$C$258:$C$3257)</f>
        <v>#DIV/0!</v>
      </c>
      <c r="J312" s="44" t="e">
        <f t="shared" ca="1" si="42"/>
        <v>#DIV/0!</v>
      </c>
      <c r="L312" s="42" t="e">
        <f ca="1">(COUNTIF('Base Calcs'!$B$258:$B$3257,"&lt;"&amp;D312)-COUNTIF('Base Calcs'!$B$258:$B$3257,"&lt;"&amp;D311))/COUNT('Base Calcs'!$B$258:$B$3257)</f>
        <v>#DIV/0!</v>
      </c>
      <c r="M312" s="44" t="e">
        <f t="shared" ca="1" si="43"/>
        <v>#DIV/0!</v>
      </c>
      <c r="P312" s="200" t="e">
        <f t="shared" ca="1" si="37"/>
        <v>#N/A</v>
      </c>
      <c r="Q312" s="91" t="e">
        <f t="shared" ca="1" si="29"/>
        <v>#N/A</v>
      </c>
      <c r="R312" s="91" t="e">
        <f t="shared" ca="1" si="30"/>
        <v>#N/A</v>
      </c>
      <c r="T312" s="200" t="e">
        <f t="shared" ca="1" si="31"/>
        <v>#N/A</v>
      </c>
      <c r="U312" s="91" t="e">
        <f t="shared" ca="1" si="32"/>
        <v>#N/A</v>
      </c>
      <c r="V312" s="91" t="e">
        <f t="shared" ca="1" si="33"/>
        <v>#N/A</v>
      </c>
      <c r="X312" s="207" t="e">
        <f t="shared" ca="1" si="44"/>
        <v>#N/A</v>
      </c>
      <c r="Y312" s="207" t="e">
        <f t="shared" ca="1" si="38"/>
        <v>#N/A</v>
      </c>
      <c r="Z312" s="209" t="e">
        <f t="shared" ca="1" si="50"/>
        <v>#DIV/0!</v>
      </c>
      <c r="AA312" s="209" t="e">
        <f t="shared" ca="1" si="45"/>
        <v>#DIV/0!</v>
      </c>
      <c r="AB312" s="209"/>
      <c r="AC312" s="209" t="e">
        <f ca="1">(COUNTIF('Base Calcs'!$T$258:$T$1258,"&lt;"&amp;X312)-COUNTIF('Base Calcs'!$T$258:$T$1258,"&lt;"&amp;X311))/COUNT('Base Calcs'!$T$258:$T$1258)</f>
        <v>#DIV/0!</v>
      </c>
      <c r="AD312" s="209" t="e">
        <f t="shared" ca="1" si="46"/>
        <v>#DIV/0!</v>
      </c>
      <c r="AE312" s="205"/>
      <c r="AF312" s="209" t="e">
        <f t="shared" ca="1" si="51"/>
        <v>#DIV/0!</v>
      </c>
      <c r="AG312" s="209" t="e">
        <f t="shared" ca="1" si="47"/>
        <v>#DIV/0!</v>
      </c>
      <c r="AH312"/>
      <c r="AI312" s="218" t="e">
        <f ca="1">(($E$9*(RAND()*($E$208-$D$208)+$D$208))*(RAND()*('Base Calcs'!$E$214-'Base Calcs'!$D$214)+'Base Calcs'!$D$214+IF($E$50&gt;0,$E$50,0)))+$E$154+$E$155-$E$196+$E$179-($E$179*(RAND()*($E$210-$D$210)+$D$210))-(($E$200/$E$45)*(RAND()*($E$211-$D$211)+$D$211))</f>
        <v>#N/A</v>
      </c>
      <c r="AJ312"/>
      <c r="AK3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2"/>
      <c r="AM312"/>
      <c r="AN312"/>
      <c r="AO312"/>
      <c r="AP312"/>
      <c r="AQ312"/>
      <c r="AR312"/>
      <c r="AS312"/>
      <c r="AT312"/>
      <c r="AU312"/>
      <c r="AV312"/>
      <c r="AW312"/>
      <c r="AX312"/>
      <c r="AY312"/>
      <c r="AZ312"/>
      <c r="BA312"/>
      <c r="BB312"/>
      <c r="BC312" s="129"/>
    </row>
    <row r="313" spans="2:55" x14ac:dyDescent="0.25">
      <c r="B313" s="198" t="e">
        <f t="shared" ca="1" si="28"/>
        <v>#N/A</v>
      </c>
      <c r="C313" s="15">
        <v>45</v>
      </c>
      <c r="D313" s="129" t="e">
        <f t="shared" ca="1" si="48"/>
        <v>#N/A</v>
      </c>
      <c r="E313" s="129" t="e">
        <f t="shared" ca="1" si="35"/>
        <v>#N/A</v>
      </c>
      <c r="F313" s="42" t="e">
        <f t="shared" ca="1" si="49"/>
        <v>#DIV/0!</v>
      </c>
      <c r="G313" s="42" t="e">
        <f t="shared" ca="1" si="41"/>
        <v>#DIV/0!</v>
      </c>
      <c r="I313" s="42" t="e">
        <f ca="1">(COUNTIF('Base Calcs'!$C$258:$C$3257,"&lt;"&amp;D313)-COUNTIF('Base Calcs'!$C$258:$C$3257,"&lt;"&amp;D312))/COUNT('Base Calcs'!$C$258:$C$3257)</f>
        <v>#DIV/0!</v>
      </c>
      <c r="J313" s="44" t="e">
        <f t="shared" ca="1" si="42"/>
        <v>#DIV/0!</v>
      </c>
      <c r="L313" s="42" t="e">
        <f ca="1">(COUNTIF('Base Calcs'!$B$258:$B$3257,"&lt;"&amp;D313)-COUNTIF('Base Calcs'!$B$258:$B$3257,"&lt;"&amp;D312))/COUNT('Base Calcs'!$B$258:$B$3257)</f>
        <v>#DIV/0!</v>
      </c>
      <c r="M313" s="44" t="e">
        <f t="shared" ca="1" si="43"/>
        <v>#DIV/0!</v>
      </c>
      <c r="P313" s="200" t="e">
        <f t="shared" ca="1" si="37"/>
        <v>#N/A</v>
      </c>
      <c r="Q313" s="91" t="e">
        <f t="shared" ca="1" si="29"/>
        <v>#N/A</v>
      </c>
      <c r="R313" s="91" t="e">
        <f t="shared" ca="1" si="30"/>
        <v>#N/A</v>
      </c>
      <c r="T313" s="200" t="e">
        <f t="shared" ca="1" si="31"/>
        <v>#N/A</v>
      </c>
      <c r="U313" s="91" t="e">
        <f t="shared" ca="1" si="32"/>
        <v>#N/A</v>
      </c>
      <c r="V313" s="91" t="e">
        <f t="shared" ca="1" si="33"/>
        <v>#N/A</v>
      </c>
      <c r="X313" s="207" t="e">
        <f t="shared" ca="1" si="44"/>
        <v>#N/A</v>
      </c>
      <c r="Y313" s="207" t="e">
        <f t="shared" ca="1" si="38"/>
        <v>#N/A</v>
      </c>
      <c r="Z313" s="209" t="e">
        <f t="shared" ca="1" si="50"/>
        <v>#DIV/0!</v>
      </c>
      <c r="AA313" s="209" t="e">
        <f t="shared" ca="1" si="45"/>
        <v>#DIV/0!</v>
      </c>
      <c r="AB313" s="209"/>
      <c r="AC313" s="209" t="e">
        <f ca="1">(COUNTIF('Base Calcs'!$T$258:$T$1258,"&lt;"&amp;X313)-COUNTIF('Base Calcs'!$T$258:$T$1258,"&lt;"&amp;X312))/COUNT('Base Calcs'!$T$258:$T$1258)</f>
        <v>#DIV/0!</v>
      </c>
      <c r="AD313" s="209" t="e">
        <f t="shared" ca="1" si="46"/>
        <v>#DIV/0!</v>
      </c>
      <c r="AE313" s="205"/>
      <c r="AF313" s="209" t="e">
        <f t="shared" ca="1" si="51"/>
        <v>#DIV/0!</v>
      </c>
      <c r="AG313" s="209" t="e">
        <f t="shared" ca="1" si="47"/>
        <v>#DIV/0!</v>
      </c>
      <c r="AH313"/>
      <c r="AI313" s="218" t="e">
        <f ca="1">(($E$9*(RAND()*($E$208-$D$208)+$D$208))*(RAND()*('Base Calcs'!$E$214-'Base Calcs'!$D$214)+'Base Calcs'!$D$214+IF($E$50&gt;0,$E$50,0)))+$E$154+$E$155-$E$196+$E$179-($E$179*(RAND()*($E$210-$D$210)+$D$210))-(($E$200/$E$45)*(RAND()*($E$211-$D$211)+$D$211))</f>
        <v>#N/A</v>
      </c>
      <c r="AJ313"/>
      <c r="AK3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3"/>
      <c r="AM313"/>
      <c r="AN313"/>
      <c r="AO313"/>
      <c r="AP313"/>
      <c r="AQ313"/>
      <c r="AR313"/>
      <c r="AS313"/>
      <c r="AT313"/>
      <c r="AU313"/>
      <c r="AV313"/>
      <c r="AW313"/>
      <c r="AX313"/>
      <c r="AY313"/>
      <c r="AZ313"/>
      <c r="BA313"/>
      <c r="BB313"/>
      <c r="BC313" s="129"/>
    </row>
    <row r="314" spans="2:55" x14ac:dyDescent="0.25">
      <c r="B314" s="198" t="e">
        <f t="shared" ca="1" si="28"/>
        <v>#N/A</v>
      </c>
      <c r="C314" s="15">
        <v>46</v>
      </c>
      <c r="D314" s="129" t="e">
        <f t="shared" ca="1" si="48"/>
        <v>#N/A</v>
      </c>
      <c r="E314" s="129" t="e">
        <f t="shared" ca="1" si="35"/>
        <v>#N/A</v>
      </c>
      <c r="F314" s="42" t="e">
        <f t="shared" ca="1" si="49"/>
        <v>#DIV/0!</v>
      </c>
      <c r="G314" s="42" t="e">
        <f t="shared" ca="1" si="41"/>
        <v>#DIV/0!</v>
      </c>
      <c r="I314" s="42" t="e">
        <f ca="1">(COUNTIF('Base Calcs'!$C$258:$C$3257,"&lt;"&amp;D314)-COUNTIF('Base Calcs'!$C$258:$C$3257,"&lt;"&amp;D313))/COUNT('Base Calcs'!$C$258:$C$3257)</f>
        <v>#DIV/0!</v>
      </c>
      <c r="J314" s="44" t="e">
        <f t="shared" ca="1" si="42"/>
        <v>#DIV/0!</v>
      </c>
      <c r="L314" s="42" t="e">
        <f ca="1">(COUNTIF('Base Calcs'!$B$258:$B$3257,"&lt;"&amp;D314)-COUNTIF('Base Calcs'!$B$258:$B$3257,"&lt;"&amp;D313))/COUNT('Base Calcs'!$B$258:$B$3257)</f>
        <v>#DIV/0!</v>
      </c>
      <c r="M314" s="44" t="e">
        <f t="shared" ca="1" si="43"/>
        <v>#DIV/0!</v>
      </c>
      <c r="P314" s="200" t="e">
        <f t="shared" ca="1" si="37"/>
        <v>#N/A</v>
      </c>
      <c r="Q314" s="91" t="e">
        <f t="shared" ca="1" si="29"/>
        <v>#N/A</v>
      </c>
      <c r="R314" s="91" t="e">
        <f t="shared" ca="1" si="30"/>
        <v>#N/A</v>
      </c>
      <c r="T314" s="200" t="e">
        <f t="shared" ca="1" si="31"/>
        <v>#N/A</v>
      </c>
      <c r="U314" s="91" t="e">
        <f t="shared" ca="1" si="32"/>
        <v>#N/A</v>
      </c>
      <c r="V314" s="91" t="e">
        <f t="shared" ca="1" si="33"/>
        <v>#N/A</v>
      </c>
      <c r="X314" s="207" t="e">
        <f t="shared" ca="1" si="44"/>
        <v>#N/A</v>
      </c>
      <c r="Y314" s="207" t="e">
        <f t="shared" ca="1" si="38"/>
        <v>#N/A</v>
      </c>
      <c r="Z314" s="209" t="e">
        <f t="shared" ca="1" si="50"/>
        <v>#DIV/0!</v>
      </c>
      <c r="AA314" s="209" t="e">
        <f t="shared" ca="1" si="45"/>
        <v>#DIV/0!</v>
      </c>
      <c r="AB314" s="209"/>
      <c r="AC314" s="209" t="e">
        <f ca="1">(COUNTIF('Base Calcs'!$T$258:$T$1258,"&lt;"&amp;X314)-COUNTIF('Base Calcs'!$T$258:$T$1258,"&lt;"&amp;X313))/COUNT('Base Calcs'!$T$258:$T$1258)</f>
        <v>#DIV/0!</v>
      </c>
      <c r="AD314" s="209" t="e">
        <f t="shared" ca="1" si="46"/>
        <v>#DIV/0!</v>
      </c>
      <c r="AE314" s="205"/>
      <c r="AF314" s="209" t="e">
        <f t="shared" ca="1" si="51"/>
        <v>#DIV/0!</v>
      </c>
      <c r="AG314" s="209" t="e">
        <f t="shared" ca="1" si="47"/>
        <v>#DIV/0!</v>
      </c>
      <c r="AH314"/>
      <c r="AI314" s="218" t="e">
        <f ca="1">(($E$9*(RAND()*($E$208-$D$208)+$D$208))*(RAND()*('Base Calcs'!$E$214-'Base Calcs'!$D$214)+'Base Calcs'!$D$214+IF($E$50&gt;0,$E$50,0)))+$E$154+$E$155-$E$196+$E$179-($E$179*(RAND()*($E$210-$D$210)+$D$210))-(($E$200/$E$45)*(RAND()*($E$211-$D$211)+$D$211))</f>
        <v>#N/A</v>
      </c>
      <c r="AJ314"/>
      <c r="AK3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4"/>
      <c r="AM314"/>
      <c r="AN314"/>
      <c r="AO314"/>
      <c r="AP314"/>
      <c r="AQ314"/>
      <c r="AR314"/>
      <c r="AS314"/>
      <c r="AT314"/>
      <c r="AU314"/>
      <c r="AV314"/>
      <c r="AW314"/>
      <c r="AX314"/>
      <c r="AY314"/>
      <c r="AZ314"/>
      <c r="BA314"/>
      <c r="BB314"/>
      <c r="BC314" s="129"/>
    </row>
    <row r="315" spans="2:55" x14ac:dyDescent="0.25">
      <c r="B315" s="198" t="e">
        <f t="shared" ca="1" si="28"/>
        <v>#N/A</v>
      </c>
      <c r="C315" s="15">
        <v>47</v>
      </c>
      <c r="D315" s="129" t="e">
        <f t="shared" ca="1" si="48"/>
        <v>#N/A</v>
      </c>
      <c r="E315" s="129" t="e">
        <f t="shared" ca="1" si="35"/>
        <v>#N/A</v>
      </c>
      <c r="F315" s="42" t="e">
        <f t="shared" ca="1" si="49"/>
        <v>#DIV/0!</v>
      </c>
      <c r="G315" s="42" t="e">
        <f t="shared" ca="1" si="41"/>
        <v>#DIV/0!</v>
      </c>
      <c r="I315" s="42" t="e">
        <f ca="1">(COUNTIF('Base Calcs'!$C$258:$C$3257,"&lt;"&amp;D315)-COUNTIF('Base Calcs'!$C$258:$C$3257,"&lt;"&amp;D314))/COUNT('Base Calcs'!$C$258:$C$3257)</f>
        <v>#DIV/0!</v>
      </c>
      <c r="J315" s="44" t="e">
        <f t="shared" ca="1" si="42"/>
        <v>#DIV/0!</v>
      </c>
      <c r="L315" s="42" t="e">
        <f ca="1">(COUNTIF('Base Calcs'!$B$258:$B$3257,"&lt;"&amp;D315)-COUNTIF('Base Calcs'!$B$258:$B$3257,"&lt;"&amp;D314))/COUNT('Base Calcs'!$B$258:$B$3257)</f>
        <v>#DIV/0!</v>
      </c>
      <c r="M315" s="44" t="e">
        <f t="shared" ca="1" si="43"/>
        <v>#DIV/0!</v>
      </c>
      <c r="P315" s="200" t="e">
        <f t="shared" ca="1" si="37"/>
        <v>#N/A</v>
      </c>
      <c r="Q315" s="91" t="e">
        <f t="shared" ca="1" si="29"/>
        <v>#N/A</v>
      </c>
      <c r="R315" s="91" t="e">
        <f t="shared" ca="1" si="30"/>
        <v>#N/A</v>
      </c>
      <c r="T315" s="200" t="e">
        <f t="shared" ca="1" si="31"/>
        <v>#N/A</v>
      </c>
      <c r="U315" s="91" t="e">
        <f t="shared" ca="1" si="32"/>
        <v>#N/A</v>
      </c>
      <c r="V315" s="91" t="e">
        <f t="shared" ca="1" si="33"/>
        <v>#N/A</v>
      </c>
      <c r="X315" s="207" t="e">
        <f t="shared" ca="1" si="44"/>
        <v>#N/A</v>
      </c>
      <c r="Y315" s="207" t="e">
        <f t="shared" ca="1" si="38"/>
        <v>#N/A</v>
      </c>
      <c r="Z315" s="209" t="e">
        <f t="shared" ca="1" si="50"/>
        <v>#DIV/0!</v>
      </c>
      <c r="AA315" s="209" t="e">
        <f t="shared" ca="1" si="45"/>
        <v>#DIV/0!</v>
      </c>
      <c r="AB315" s="209"/>
      <c r="AC315" s="209" t="e">
        <f ca="1">(COUNTIF('Base Calcs'!$T$258:$T$1258,"&lt;"&amp;X315)-COUNTIF('Base Calcs'!$T$258:$T$1258,"&lt;"&amp;X314))/COUNT('Base Calcs'!$T$258:$T$1258)</f>
        <v>#DIV/0!</v>
      </c>
      <c r="AD315" s="209" t="e">
        <f t="shared" ca="1" si="46"/>
        <v>#DIV/0!</v>
      </c>
      <c r="AE315" s="205"/>
      <c r="AF315" s="209" t="e">
        <f t="shared" ca="1" si="51"/>
        <v>#DIV/0!</v>
      </c>
      <c r="AG315" s="209" t="e">
        <f t="shared" ca="1" si="47"/>
        <v>#DIV/0!</v>
      </c>
      <c r="AH315"/>
      <c r="AI315" s="218" t="e">
        <f ca="1">(($E$9*(RAND()*($E$208-$D$208)+$D$208))*(RAND()*('Base Calcs'!$E$214-'Base Calcs'!$D$214)+'Base Calcs'!$D$214+IF($E$50&gt;0,$E$50,0)))+$E$154+$E$155-$E$196+$E$179-($E$179*(RAND()*($E$210-$D$210)+$D$210))-(($E$200/$E$45)*(RAND()*($E$211-$D$211)+$D$211))</f>
        <v>#N/A</v>
      </c>
      <c r="AJ315"/>
      <c r="AK3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5"/>
      <c r="AM315"/>
      <c r="AN315"/>
      <c r="AO315"/>
      <c r="AP315"/>
      <c r="AQ315"/>
      <c r="AR315"/>
      <c r="AS315"/>
      <c r="AT315"/>
      <c r="AU315"/>
      <c r="AV315"/>
      <c r="AW315"/>
      <c r="AX315"/>
      <c r="AY315"/>
      <c r="AZ315"/>
      <c r="BA315"/>
      <c r="BB315"/>
      <c r="BC315" s="129"/>
    </row>
    <row r="316" spans="2:55" x14ac:dyDescent="0.25">
      <c r="B316" s="198" t="e">
        <f t="shared" ca="1" si="28"/>
        <v>#N/A</v>
      </c>
      <c r="C316" s="15">
        <v>48</v>
      </c>
      <c r="D316" s="129" t="e">
        <f t="shared" ca="1" si="48"/>
        <v>#N/A</v>
      </c>
      <c r="E316" s="129" t="e">
        <f t="shared" ca="1" si="35"/>
        <v>#N/A</v>
      </c>
      <c r="F316" s="42" t="e">
        <f t="shared" ca="1" si="49"/>
        <v>#DIV/0!</v>
      </c>
      <c r="G316" s="42" t="e">
        <f t="shared" ca="1" si="41"/>
        <v>#DIV/0!</v>
      </c>
      <c r="I316" s="42" t="e">
        <f ca="1">(COUNTIF('Base Calcs'!$C$258:$C$3257,"&lt;"&amp;D316)-COUNTIF('Base Calcs'!$C$258:$C$3257,"&lt;"&amp;D315))/COUNT('Base Calcs'!$C$258:$C$3257)</f>
        <v>#DIV/0!</v>
      </c>
      <c r="J316" s="44" t="e">
        <f t="shared" ca="1" si="42"/>
        <v>#DIV/0!</v>
      </c>
      <c r="L316" s="42" t="e">
        <f ca="1">(COUNTIF('Base Calcs'!$B$258:$B$3257,"&lt;"&amp;D316)-COUNTIF('Base Calcs'!$B$258:$B$3257,"&lt;"&amp;D315))/COUNT('Base Calcs'!$B$258:$B$3257)</f>
        <v>#DIV/0!</v>
      </c>
      <c r="M316" s="44" t="e">
        <f t="shared" ca="1" si="43"/>
        <v>#DIV/0!</v>
      </c>
      <c r="P316" s="200" t="e">
        <f t="shared" ca="1" si="37"/>
        <v>#N/A</v>
      </c>
      <c r="Q316" s="91" t="e">
        <f t="shared" ca="1" si="29"/>
        <v>#N/A</v>
      </c>
      <c r="R316" s="91" t="e">
        <f t="shared" ca="1" si="30"/>
        <v>#N/A</v>
      </c>
      <c r="T316" s="200" t="e">
        <f t="shared" ca="1" si="31"/>
        <v>#N/A</v>
      </c>
      <c r="U316" s="91" t="e">
        <f t="shared" ca="1" si="32"/>
        <v>#N/A</v>
      </c>
      <c r="V316" s="91" t="e">
        <f t="shared" ca="1" si="33"/>
        <v>#N/A</v>
      </c>
      <c r="X316" s="207" t="e">
        <f t="shared" ca="1" si="44"/>
        <v>#N/A</v>
      </c>
      <c r="Y316" s="207" t="e">
        <f t="shared" ca="1" si="38"/>
        <v>#N/A</v>
      </c>
      <c r="Z316" s="209" t="e">
        <f t="shared" ca="1" si="50"/>
        <v>#DIV/0!</v>
      </c>
      <c r="AA316" s="209" t="e">
        <f t="shared" ca="1" si="45"/>
        <v>#DIV/0!</v>
      </c>
      <c r="AB316" s="209"/>
      <c r="AC316" s="209" t="e">
        <f ca="1">(COUNTIF('Base Calcs'!$T$258:$T$1258,"&lt;"&amp;X316)-COUNTIF('Base Calcs'!$T$258:$T$1258,"&lt;"&amp;X315))/COUNT('Base Calcs'!$T$258:$T$1258)</f>
        <v>#DIV/0!</v>
      </c>
      <c r="AD316" s="209" t="e">
        <f t="shared" ca="1" si="46"/>
        <v>#DIV/0!</v>
      </c>
      <c r="AE316" s="205"/>
      <c r="AF316" s="209" t="e">
        <f t="shared" ca="1" si="51"/>
        <v>#DIV/0!</v>
      </c>
      <c r="AG316" s="209" t="e">
        <f t="shared" ca="1" si="47"/>
        <v>#DIV/0!</v>
      </c>
      <c r="AH316"/>
      <c r="AI316" s="218" t="e">
        <f ca="1">(($E$9*(RAND()*($E$208-$D$208)+$D$208))*(RAND()*('Base Calcs'!$E$214-'Base Calcs'!$D$214)+'Base Calcs'!$D$214+IF($E$50&gt;0,$E$50,0)))+$E$154+$E$155-$E$196+$E$179-($E$179*(RAND()*($E$210-$D$210)+$D$210))-(($E$200/$E$45)*(RAND()*($E$211-$D$211)+$D$211))</f>
        <v>#N/A</v>
      </c>
      <c r="AJ316"/>
      <c r="AK3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6"/>
      <c r="AM316"/>
      <c r="AN316"/>
      <c r="AO316"/>
      <c r="AP316"/>
      <c r="AQ316"/>
      <c r="AR316"/>
      <c r="AS316"/>
      <c r="AT316"/>
      <c r="AU316"/>
      <c r="AV316"/>
      <c r="AW316"/>
      <c r="AX316"/>
      <c r="AY316"/>
      <c r="AZ316"/>
      <c r="BA316"/>
      <c r="BB316"/>
      <c r="BC316" s="129"/>
    </row>
    <row r="317" spans="2:55" x14ac:dyDescent="0.25">
      <c r="B317" s="198" t="e">
        <f t="shared" ca="1" si="28"/>
        <v>#N/A</v>
      </c>
      <c r="C317" s="15">
        <v>49</v>
      </c>
      <c r="D317" s="129" t="e">
        <f t="shared" ca="1" si="48"/>
        <v>#N/A</v>
      </c>
      <c r="E317" s="129" t="e">
        <f t="shared" ca="1" si="35"/>
        <v>#N/A</v>
      </c>
      <c r="F317" s="42" t="e">
        <f t="shared" ca="1" si="49"/>
        <v>#DIV/0!</v>
      </c>
      <c r="G317" s="42" t="e">
        <f t="shared" ca="1" si="41"/>
        <v>#DIV/0!</v>
      </c>
      <c r="I317" s="42" t="e">
        <f ca="1">(COUNTIF('Base Calcs'!$C$258:$C$3257,"&lt;"&amp;D317)-COUNTIF('Base Calcs'!$C$258:$C$3257,"&lt;"&amp;D316))/COUNT('Base Calcs'!$C$258:$C$3257)</f>
        <v>#DIV/0!</v>
      </c>
      <c r="J317" s="44" t="e">
        <f t="shared" ca="1" si="42"/>
        <v>#DIV/0!</v>
      </c>
      <c r="L317" s="42" t="e">
        <f ca="1">(COUNTIF('Base Calcs'!$B$258:$B$3257,"&lt;"&amp;D317)-COUNTIF('Base Calcs'!$B$258:$B$3257,"&lt;"&amp;D316))/COUNT('Base Calcs'!$B$258:$B$3257)</f>
        <v>#DIV/0!</v>
      </c>
      <c r="M317" s="44" t="e">
        <f t="shared" ca="1" si="43"/>
        <v>#DIV/0!</v>
      </c>
      <c r="P317" s="200" t="e">
        <f t="shared" ca="1" si="37"/>
        <v>#N/A</v>
      </c>
      <c r="Q317" s="91" t="e">
        <f t="shared" ca="1" si="29"/>
        <v>#N/A</v>
      </c>
      <c r="R317" s="91" t="e">
        <f t="shared" ca="1" si="30"/>
        <v>#N/A</v>
      </c>
      <c r="T317" s="200" t="e">
        <f t="shared" ca="1" si="31"/>
        <v>#N/A</v>
      </c>
      <c r="U317" s="91" t="e">
        <f t="shared" ca="1" si="32"/>
        <v>#N/A</v>
      </c>
      <c r="V317" s="91" t="e">
        <f t="shared" ca="1" si="33"/>
        <v>#N/A</v>
      </c>
      <c r="X317" s="207" t="e">
        <f t="shared" ca="1" si="44"/>
        <v>#N/A</v>
      </c>
      <c r="Y317" s="207" t="e">
        <f t="shared" ca="1" si="38"/>
        <v>#N/A</v>
      </c>
      <c r="Z317" s="209" t="e">
        <f t="shared" ca="1" si="50"/>
        <v>#DIV/0!</v>
      </c>
      <c r="AA317" s="209" t="e">
        <f t="shared" ca="1" si="45"/>
        <v>#DIV/0!</v>
      </c>
      <c r="AB317" s="209"/>
      <c r="AC317" s="209" t="e">
        <f ca="1">(COUNTIF('Base Calcs'!$T$258:$T$1258,"&lt;"&amp;X317)-COUNTIF('Base Calcs'!$T$258:$T$1258,"&lt;"&amp;X316))/COUNT('Base Calcs'!$T$258:$T$1258)</f>
        <v>#DIV/0!</v>
      </c>
      <c r="AD317" s="209" t="e">
        <f t="shared" ca="1" si="46"/>
        <v>#DIV/0!</v>
      </c>
      <c r="AE317" s="205"/>
      <c r="AF317" s="209" t="e">
        <f t="shared" ca="1" si="51"/>
        <v>#DIV/0!</v>
      </c>
      <c r="AG317" s="209" t="e">
        <f t="shared" ca="1" si="47"/>
        <v>#DIV/0!</v>
      </c>
      <c r="AH317"/>
      <c r="AI317" s="218" t="e">
        <f ca="1">(($E$9*(RAND()*($E$208-$D$208)+$D$208))*(RAND()*('Base Calcs'!$E$214-'Base Calcs'!$D$214)+'Base Calcs'!$D$214+IF($E$50&gt;0,$E$50,0)))+$E$154+$E$155-$E$196+$E$179-($E$179*(RAND()*($E$210-$D$210)+$D$210))-(($E$200/$E$45)*(RAND()*($E$211-$D$211)+$D$211))</f>
        <v>#N/A</v>
      </c>
      <c r="AJ317"/>
      <c r="AK3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7"/>
      <c r="AM317"/>
      <c r="AN317"/>
      <c r="AO317"/>
      <c r="AP317"/>
      <c r="AQ317"/>
      <c r="AR317"/>
      <c r="AS317"/>
      <c r="AT317"/>
      <c r="AU317"/>
      <c r="AV317"/>
      <c r="AW317"/>
      <c r="AX317"/>
      <c r="AY317"/>
      <c r="AZ317"/>
      <c r="BA317"/>
      <c r="BB317"/>
      <c r="BC317" s="129"/>
    </row>
    <row r="318" spans="2:55" x14ac:dyDescent="0.25">
      <c r="B318" s="198" t="e">
        <f t="shared" ca="1" si="28"/>
        <v>#N/A</v>
      </c>
      <c r="C318" s="15">
        <v>50</v>
      </c>
      <c r="D318" s="129" t="e">
        <f t="shared" ca="1" si="48"/>
        <v>#N/A</v>
      </c>
      <c r="E318" s="129" t="e">
        <f t="shared" ca="1" si="35"/>
        <v>#N/A</v>
      </c>
      <c r="F318" s="42" t="e">
        <f t="shared" ca="1" si="49"/>
        <v>#DIV/0!</v>
      </c>
      <c r="G318" s="42" t="e">
        <f t="shared" ca="1" si="41"/>
        <v>#DIV/0!</v>
      </c>
      <c r="I318" s="42" t="e">
        <f ca="1">(COUNTIF('Base Calcs'!$C$258:$C$3257,"&lt;"&amp;D318)-COUNTIF('Base Calcs'!$C$258:$C$3257,"&lt;"&amp;D317))/COUNT('Base Calcs'!$C$258:$C$3257)</f>
        <v>#DIV/0!</v>
      </c>
      <c r="J318" s="44" t="e">
        <f t="shared" ca="1" si="42"/>
        <v>#DIV/0!</v>
      </c>
      <c r="L318" s="42" t="e">
        <f ca="1">(COUNTIF('Base Calcs'!$B$258:$B$3257,"&lt;"&amp;D318)-COUNTIF('Base Calcs'!$B$258:$B$3257,"&lt;"&amp;D317))/COUNT('Base Calcs'!$B$258:$B$3257)</f>
        <v>#DIV/0!</v>
      </c>
      <c r="M318" s="44" t="e">
        <f t="shared" ca="1" si="43"/>
        <v>#DIV/0!</v>
      </c>
      <c r="P318" s="200" t="e">
        <f t="shared" ca="1" si="37"/>
        <v>#N/A</v>
      </c>
      <c r="Q318" s="91" t="e">
        <f t="shared" ca="1" si="29"/>
        <v>#N/A</v>
      </c>
      <c r="R318" s="91" t="e">
        <f t="shared" ca="1" si="30"/>
        <v>#N/A</v>
      </c>
      <c r="T318" s="200" t="e">
        <f t="shared" ca="1" si="31"/>
        <v>#N/A</v>
      </c>
      <c r="U318" s="91" t="e">
        <f t="shared" ca="1" si="32"/>
        <v>#N/A</v>
      </c>
      <c r="V318" s="91" t="e">
        <f t="shared" ca="1" si="33"/>
        <v>#N/A</v>
      </c>
      <c r="X318" s="207" t="e">
        <f t="shared" ca="1" si="44"/>
        <v>#N/A</v>
      </c>
      <c r="Y318" s="207" t="e">
        <f t="shared" ca="1" si="38"/>
        <v>#N/A</v>
      </c>
      <c r="Z318" s="209" t="e">
        <f t="shared" ca="1" si="50"/>
        <v>#DIV/0!</v>
      </c>
      <c r="AA318" s="209" t="e">
        <f t="shared" ca="1" si="45"/>
        <v>#DIV/0!</v>
      </c>
      <c r="AB318" s="209"/>
      <c r="AC318" s="209" t="e">
        <f ca="1">(COUNTIF('Base Calcs'!$T$258:$T$1258,"&lt;"&amp;X318)-COUNTIF('Base Calcs'!$T$258:$T$1258,"&lt;"&amp;X317))/COUNT('Base Calcs'!$T$258:$T$1258)</f>
        <v>#DIV/0!</v>
      </c>
      <c r="AD318" s="209" t="e">
        <f t="shared" ca="1" si="46"/>
        <v>#DIV/0!</v>
      </c>
      <c r="AE318" s="205"/>
      <c r="AF318" s="209" t="e">
        <f t="shared" ca="1" si="51"/>
        <v>#DIV/0!</v>
      </c>
      <c r="AG318" s="209" t="e">
        <f t="shared" ca="1" si="47"/>
        <v>#DIV/0!</v>
      </c>
      <c r="AH318"/>
      <c r="AI318" s="218" t="e">
        <f ca="1">(($E$9*(RAND()*($E$208-$D$208)+$D$208))*(RAND()*('Base Calcs'!$E$214-'Base Calcs'!$D$214)+'Base Calcs'!$D$214+IF($E$50&gt;0,$E$50,0)))+$E$154+$E$155-$E$196+$E$179-($E$179*(RAND()*($E$210-$D$210)+$D$210))-(($E$200/$E$45)*(RAND()*($E$211-$D$211)+$D$211))</f>
        <v>#N/A</v>
      </c>
      <c r="AJ318"/>
      <c r="AK3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8"/>
      <c r="AM318"/>
      <c r="AN318"/>
      <c r="AO318"/>
      <c r="AP318"/>
      <c r="AQ318"/>
      <c r="AR318"/>
      <c r="AS318"/>
      <c r="AT318"/>
      <c r="AU318"/>
      <c r="AV318"/>
      <c r="AW318"/>
      <c r="AX318"/>
      <c r="AY318"/>
      <c r="AZ318"/>
      <c r="BA318"/>
      <c r="BB318"/>
      <c r="BC318" s="129"/>
    </row>
    <row r="319" spans="2:55" x14ac:dyDescent="0.25">
      <c r="B319" s="198" t="e">
        <f t="shared" ca="1" si="28"/>
        <v>#N/A</v>
      </c>
      <c r="C319" s="15">
        <v>51</v>
      </c>
      <c r="D319" s="129" t="e">
        <f t="shared" ca="1" si="48"/>
        <v>#N/A</v>
      </c>
      <c r="E319" s="129" t="e">
        <f t="shared" ca="1" si="35"/>
        <v>#N/A</v>
      </c>
      <c r="F319" s="42" t="e">
        <f t="shared" ca="1" si="49"/>
        <v>#DIV/0!</v>
      </c>
      <c r="G319" s="42" t="e">
        <f t="shared" ca="1" si="41"/>
        <v>#DIV/0!</v>
      </c>
      <c r="I319" s="42" t="e">
        <f ca="1">(COUNTIF('Base Calcs'!$C$258:$C$3257,"&lt;"&amp;D319)-COUNTIF('Base Calcs'!$C$258:$C$3257,"&lt;"&amp;D318))/COUNT('Base Calcs'!$C$258:$C$3257)</f>
        <v>#DIV/0!</v>
      </c>
      <c r="J319" s="44" t="e">
        <f t="shared" ca="1" si="42"/>
        <v>#DIV/0!</v>
      </c>
      <c r="L319" s="42" t="e">
        <f ca="1">(COUNTIF('Base Calcs'!$B$258:$B$3257,"&lt;"&amp;D319)-COUNTIF('Base Calcs'!$B$258:$B$3257,"&lt;"&amp;D318))/COUNT('Base Calcs'!$B$258:$B$3257)</f>
        <v>#DIV/0!</v>
      </c>
      <c r="M319" s="44" t="e">
        <f t="shared" ca="1" si="43"/>
        <v>#DIV/0!</v>
      </c>
      <c r="P319" s="200" t="e">
        <f t="shared" ca="1" si="37"/>
        <v>#N/A</v>
      </c>
      <c r="Q319" s="91" t="e">
        <f t="shared" ca="1" si="29"/>
        <v>#N/A</v>
      </c>
      <c r="R319" s="91" t="e">
        <f t="shared" ca="1" si="30"/>
        <v>#N/A</v>
      </c>
      <c r="T319" s="200" t="e">
        <f t="shared" ca="1" si="31"/>
        <v>#N/A</v>
      </c>
      <c r="U319" s="91" t="e">
        <f t="shared" ca="1" si="32"/>
        <v>#N/A</v>
      </c>
      <c r="V319" s="91" t="e">
        <f t="shared" ca="1" si="33"/>
        <v>#N/A</v>
      </c>
      <c r="X319" s="207" t="e">
        <f t="shared" ca="1" si="44"/>
        <v>#N/A</v>
      </c>
      <c r="Y319" s="207" t="e">
        <f t="shared" ca="1" si="38"/>
        <v>#N/A</v>
      </c>
      <c r="Z319" s="209" t="e">
        <f t="shared" ca="1" si="50"/>
        <v>#DIV/0!</v>
      </c>
      <c r="AA319" s="209" t="e">
        <f t="shared" ca="1" si="45"/>
        <v>#DIV/0!</v>
      </c>
      <c r="AB319" s="209"/>
      <c r="AC319" s="209" t="e">
        <f ca="1">(COUNTIF('Base Calcs'!$T$258:$T$1258,"&lt;"&amp;X319)-COUNTIF('Base Calcs'!$T$258:$T$1258,"&lt;"&amp;X318))/COUNT('Base Calcs'!$T$258:$T$1258)</f>
        <v>#DIV/0!</v>
      </c>
      <c r="AD319" s="209" t="e">
        <f t="shared" ca="1" si="46"/>
        <v>#DIV/0!</v>
      </c>
      <c r="AE319" s="205"/>
      <c r="AF319" s="209" t="e">
        <f t="shared" ca="1" si="51"/>
        <v>#DIV/0!</v>
      </c>
      <c r="AG319" s="209" t="e">
        <f t="shared" ca="1" si="47"/>
        <v>#DIV/0!</v>
      </c>
      <c r="AH319"/>
      <c r="AI319" s="218" t="e">
        <f ca="1">(($E$9*(RAND()*($E$208-$D$208)+$D$208))*(RAND()*('Base Calcs'!$E$214-'Base Calcs'!$D$214)+'Base Calcs'!$D$214+IF($E$50&gt;0,$E$50,0)))+$E$154+$E$155-$E$196+$E$179-($E$179*(RAND()*($E$210-$D$210)+$D$210))-(($E$200/$E$45)*(RAND()*($E$211-$D$211)+$D$211))</f>
        <v>#N/A</v>
      </c>
      <c r="AJ319"/>
      <c r="AK3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19"/>
      <c r="AM319"/>
      <c r="AN319"/>
      <c r="AO319"/>
      <c r="AP319"/>
      <c r="AQ319"/>
      <c r="AR319"/>
      <c r="AS319"/>
      <c r="AT319"/>
      <c r="AU319"/>
      <c r="AV319"/>
      <c r="AW319"/>
      <c r="AX319"/>
      <c r="AY319"/>
      <c r="AZ319"/>
      <c r="BA319"/>
      <c r="BB319"/>
      <c r="BC319" s="129"/>
    </row>
    <row r="320" spans="2:55" x14ac:dyDescent="0.25">
      <c r="B320" s="198" t="e">
        <f t="shared" ca="1" si="28"/>
        <v>#N/A</v>
      </c>
      <c r="C320" s="15">
        <v>52</v>
      </c>
      <c r="D320" s="129" t="e">
        <f t="shared" ca="1" si="48"/>
        <v>#N/A</v>
      </c>
      <c r="E320" s="129" t="e">
        <f t="shared" ca="1" si="35"/>
        <v>#N/A</v>
      </c>
      <c r="F320" s="42" t="e">
        <f t="shared" ca="1" si="49"/>
        <v>#DIV/0!</v>
      </c>
      <c r="G320" s="42" t="e">
        <f t="shared" ca="1" si="41"/>
        <v>#DIV/0!</v>
      </c>
      <c r="I320" s="42" t="e">
        <f ca="1">(COUNTIF('Base Calcs'!$C$258:$C$3257,"&lt;"&amp;D320)-COUNTIF('Base Calcs'!$C$258:$C$3257,"&lt;"&amp;D319))/COUNT('Base Calcs'!$C$258:$C$3257)</f>
        <v>#DIV/0!</v>
      </c>
      <c r="J320" s="44" t="e">
        <f t="shared" ca="1" si="42"/>
        <v>#DIV/0!</v>
      </c>
      <c r="L320" s="42" t="e">
        <f ca="1">(COUNTIF('Base Calcs'!$B$258:$B$3257,"&lt;"&amp;D320)-COUNTIF('Base Calcs'!$B$258:$B$3257,"&lt;"&amp;D319))/COUNT('Base Calcs'!$B$258:$B$3257)</f>
        <v>#DIV/0!</v>
      </c>
      <c r="M320" s="44" t="e">
        <f t="shared" ca="1" si="43"/>
        <v>#DIV/0!</v>
      </c>
      <c r="P320" s="200" t="e">
        <f t="shared" ca="1" si="37"/>
        <v>#N/A</v>
      </c>
      <c r="Q320" s="91" t="e">
        <f t="shared" ca="1" si="29"/>
        <v>#N/A</v>
      </c>
      <c r="R320" s="91" t="e">
        <f t="shared" ca="1" si="30"/>
        <v>#N/A</v>
      </c>
      <c r="T320" s="200" t="e">
        <f t="shared" ca="1" si="31"/>
        <v>#N/A</v>
      </c>
      <c r="U320" s="91" t="e">
        <f t="shared" ca="1" si="32"/>
        <v>#N/A</v>
      </c>
      <c r="V320" s="91" t="e">
        <f t="shared" ca="1" si="33"/>
        <v>#N/A</v>
      </c>
      <c r="X320" s="207" t="e">
        <f t="shared" ca="1" si="44"/>
        <v>#N/A</v>
      </c>
      <c r="Y320" s="207" t="e">
        <f t="shared" ca="1" si="38"/>
        <v>#N/A</v>
      </c>
      <c r="Z320" s="209" t="e">
        <f t="shared" ca="1" si="50"/>
        <v>#DIV/0!</v>
      </c>
      <c r="AA320" s="209" t="e">
        <f t="shared" ca="1" si="45"/>
        <v>#DIV/0!</v>
      </c>
      <c r="AB320" s="209"/>
      <c r="AC320" s="209" t="e">
        <f ca="1">(COUNTIF('Base Calcs'!$T$258:$T$1258,"&lt;"&amp;X320)-COUNTIF('Base Calcs'!$T$258:$T$1258,"&lt;"&amp;X319))/COUNT('Base Calcs'!$T$258:$T$1258)</f>
        <v>#DIV/0!</v>
      </c>
      <c r="AD320" s="209" t="e">
        <f t="shared" ca="1" si="46"/>
        <v>#DIV/0!</v>
      </c>
      <c r="AE320" s="205"/>
      <c r="AF320" s="209" t="e">
        <f t="shared" ca="1" si="51"/>
        <v>#DIV/0!</v>
      </c>
      <c r="AG320" s="209" t="e">
        <f t="shared" ca="1" si="47"/>
        <v>#DIV/0!</v>
      </c>
      <c r="AH320"/>
      <c r="AI320" s="218" t="e">
        <f ca="1">(($E$9*(RAND()*($E$208-$D$208)+$D$208))*(RAND()*('Base Calcs'!$E$214-'Base Calcs'!$D$214)+'Base Calcs'!$D$214+IF($E$50&gt;0,$E$50,0)))+$E$154+$E$155-$E$196+$E$179-($E$179*(RAND()*($E$210-$D$210)+$D$210))-(($E$200/$E$45)*(RAND()*($E$211-$D$211)+$D$211))</f>
        <v>#N/A</v>
      </c>
      <c r="AJ320"/>
      <c r="AK3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0"/>
      <c r="AM320"/>
      <c r="AN320"/>
      <c r="AO320"/>
      <c r="AP320"/>
      <c r="AQ320"/>
      <c r="AR320"/>
      <c r="AS320"/>
      <c r="AT320"/>
      <c r="AU320"/>
      <c r="AV320"/>
      <c r="AW320"/>
      <c r="AX320"/>
      <c r="AY320"/>
      <c r="AZ320"/>
      <c r="BA320"/>
      <c r="BB320"/>
      <c r="BC320" s="129"/>
    </row>
    <row r="321" spans="2:55" x14ac:dyDescent="0.25">
      <c r="B321" s="198" t="e">
        <f t="shared" ca="1" si="28"/>
        <v>#N/A</v>
      </c>
      <c r="C321" s="15">
        <v>53</v>
      </c>
      <c r="D321" s="129" t="e">
        <f t="shared" ca="1" si="48"/>
        <v>#N/A</v>
      </c>
      <c r="E321" s="129" t="e">
        <f t="shared" ca="1" si="35"/>
        <v>#N/A</v>
      </c>
      <c r="F321" s="42" t="e">
        <f t="shared" ca="1" si="49"/>
        <v>#DIV/0!</v>
      </c>
      <c r="G321" s="42" t="e">
        <f t="shared" ca="1" si="41"/>
        <v>#DIV/0!</v>
      </c>
      <c r="I321" s="42" t="e">
        <f ca="1">(COUNTIF('Base Calcs'!$C$258:$C$3257,"&lt;"&amp;D321)-COUNTIF('Base Calcs'!$C$258:$C$3257,"&lt;"&amp;D320))/COUNT('Base Calcs'!$C$258:$C$3257)</f>
        <v>#DIV/0!</v>
      </c>
      <c r="J321" s="44" t="e">
        <f t="shared" ca="1" si="42"/>
        <v>#DIV/0!</v>
      </c>
      <c r="L321" s="42" t="e">
        <f ca="1">(COUNTIF('Base Calcs'!$B$258:$B$3257,"&lt;"&amp;D321)-COUNTIF('Base Calcs'!$B$258:$B$3257,"&lt;"&amp;D320))/COUNT('Base Calcs'!$B$258:$B$3257)</f>
        <v>#DIV/0!</v>
      </c>
      <c r="M321" s="44" t="e">
        <f t="shared" ca="1" si="43"/>
        <v>#DIV/0!</v>
      </c>
      <c r="P321" s="200" t="e">
        <f t="shared" ca="1" si="37"/>
        <v>#N/A</v>
      </c>
      <c r="Q321" s="91" t="e">
        <f t="shared" ca="1" si="29"/>
        <v>#N/A</v>
      </c>
      <c r="R321" s="91" t="e">
        <f t="shared" ca="1" si="30"/>
        <v>#N/A</v>
      </c>
      <c r="T321" s="200" t="e">
        <f t="shared" ca="1" si="31"/>
        <v>#N/A</v>
      </c>
      <c r="U321" s="91" t="e">
        <f t="shared" ca="1" si="32"/>
        <v>#N/A</v>
      </c>
      <c r="V321" s="91" t="e">
        <f t="shared" ca="1" si="33"/>
        <v>#N/A</v>
      </c>
      <c r="X321" s="207" t="e">
        <f t="shared" ca="1" si="44"/>
        <v>#N/A</v>
      </c>
      <c r="Y321" s="207" t="e">
        <f t="shared" ca="1" si="38"/>
        <v>#N/A</v>
      </c>
      <c r="Z321" s="209" t="e">
        <f t="shared" ca="1" si="50"/>
        <v>#DIV/0!</v>
      </c>
      <c r="AA321" s="209" t="e">
        <f t="shared" ca="1" si="45"/>
        <v>#DIV/0!</v>
      </c>
      <c r="AB321" s="209"/>
      <c r="AC321" s="209" t="e">
        <f ca="1">(COUNTIF('Base Calcs'!$T$258:$T$1258,"&lt;"&amp;X321)-COUNTIF('Base Calcs'!$T$258:$T$1258,"&lt;"&amp;X320))/COUNT('Base Calcs'!$T$258:$T$1258)</f>
        <v>#DIV/0!</v>
      </c>
      <c r="AD321" s="209" t="e">
        <f t="shared" ca="1" si="46"/>
        <v>#DIV/0!</v>
      </c>
      <c r="AE321" s="205"/>
      <c r="AF321" s="209" t="e">
        <f t="shared" ca="1" si="51"/>
        <v>#DIV/0!</v>
      </c>
      <c r="AG321" s="209" t="e">
        <f t="shared" ca="1" si="47"/>
        <v>#DIV/0!</v>
      </c>
      <c r="AH321"/>
      <c r="AI321" s="218" t="e">
        <f ca="1">(($E$9*(RAND()*($E$208-$D$208)+$D$208))*(RAND()*('Base Calcs'!$E$214-'Base Calcs'!$D$214)+'Base Calcs'!$D$214+IF($E$50&gt;0,$E$50,0)))+$E$154+$E$155-$E$196+$E$179-($E$179*(RAND()*($E$210-$D$210)+$D$210))-(($E$200/$E$45)*(RAND()*($E$211-$D$211)+$D$211))</f>
        <v>#N/A</v>
      </c>
      <c r="AJ321"/>
      <c r="AK3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1"/>
      <c r="AM321"/>
      <c r="AN321"/>
      <c r="AO321"/>
      <c r="AP321"/>
      <c r="AQ321"/>
      <c r="AR321"/>
      <c r="AS321"/>
      <c r="AT321"/>
      <c r="AU321"/>
      <c r="AV321"/>
      <c r="AW321"/>
      <c r="AX321"/>
      <c r="AY321"/>
      <c r="AZ321"/>
      <c r="BA321"/>
      <c r="BB321"/>
      <c r="BC321" s="129"/>
    </row>
    <row r="322" spans="2:55" x14ac:dyDescent="0.25">
      <c r="B322" s="198" t="e">
        <f t="shared" ca="1" si="28"/>
        <v>#N/A</v>
      </c>
      <c r="C322" s="15">
        <v>54</v>
      </c>
      <c r="D322" s="129" t="e">
        <f t="shared" ca="1" si="48"/>
        <v>#N/A</v>
      </c>
      <c r="E322" s="129" t="e">
        <f t="shared" ca="1" si="35"/>
        <v>#N/A</v>
      </c>
      <c r="F322" s="42" t="e">
        <f t="shared" ca="1" si="49"/>
        <v>#DIV/0!</v>
      </c>
      <c r="G322" s="42" t="e">
        <f t="shared" ca="1" si="41"/>
        <v>#DIV/0!</v>
      </c>
      <c r="I322" s="42" t="e">
        <f ca="1">(COUNTIF('Base Calcs'!$C$258:$C$3257,"&lt;"&amp;D322)-COUNTIF('Base Calcs'!$C$258:$C$3257,"&lt;"&amp;D321))/COUNT('Base Calcs'!$C$258:$C$3257)</f>
        <v>#DIV/0!</v>
      </c>
      <c r="J322" s="44" t="e">
        <f t="shared" ca="1" si="42"/>
        <v>#DIV/0!</v>
      </c>
      <c r="L322" s="42" t="e">
        <f ca="1">(COUNTIF('Base Calcs'!$B$258:$B$3257,"&lt;"&amp;D322)-COUNTIF('Base Calcs'!$B$258:$B$3257,"&lt;"&amp;D321))/COUNT('Base Calcs'!$B$258:$B$3257)</f>
        <v>#DIV/0!</v>
      </c>
      <c r="M322" s="44" t="e">
        <f t="shared" ca="1" si="43"/>
        <v>#DIV/0!</v>
      </c>
      <c r="P322" s="200" t="e">
        <f t="shared" ca="1" si="37"/>
        <v>#N/A</v>
      </c>
      <c r="Q322" s="91" t="e">
        <f t="shared" ca="1" si="29"/>
        <v>#N/A</v>
      </c>
      <c r="R322" s="91" t="e">
        <f t="shared" ca="1" si="30"/>
        <v>#N/A</v>
      </c>
      <c r="T322" s="200" t="e">
        <f t="shared" ca="1" si="31"/>
        <v>#N/A</v>
      </c>
      <c r="U322" s="91" t="e">
        <f t="shared" ca="1" si="32"/>
        <v>#N/A</v>
      </c>
      <c r="V322" s="91" t="e">
        <f t="shared" ca="1" si="33"/>
        <v>#N/A</v>
      </c>
      <c r="X322" s="207" t="e">
        <f t="shared" ca="1" si="44"/>
        <v>#N/A</v>
      </c>
      <c r="Y322" s="207" t="e">
        <f t="shared" ca="1" si="38"/>
        <v>#N/A</v>
      </c>
      <c r="Z322" s="209" t="e">
        <f t="shared" ca="1" si="50"/>
        <v>#DIV/0!</v>
      </c>
      <c r="AA322" s="209" t="e">
        <f t="shared" ca="1" si="45"/>
        <v>#DIV/0!</v>
      </c>
      <c r="AB322" s="209"/>
      <c r="AC322" s="209" t="e">
        <f ca="1">(COUNTIF('Base Calcs'!$T$258:$T$1258,"&lt;"&amp;X322)-COUNTIF('Base Calcs'!$T$258:$T$1258,"&lt;"&amp;X321))/COUNT('Base Calcs'!$T$258:$T$1258)</f>
        <v>#DIV/0!</v>
      </c>
      <c r="AD322" s="209" t="e">
        <f t="shared" ca="1" si="46"/>
        <v>#DIV/0!</v>
      </c>
      <c r="AE322" s="205"/>
      <c r="AF322" s="209" t="e">
        <f t="shared" ca="1" si="51"/>
        <v>#DIV/0!</v>
      </c>
      <c r="AG322" s="209" t="e">
        <f t="shared" ca="1" si="47"/>
        <v>#DIV/0!</v>
      </c>
      <c r="AH322"/>
      <c r="AI322" s="218" t="e">
        <f ca="1">(($E$9*(RAND()*($E$208-$D$208)+$D$208))*(RAND()*('Base Calcs'!$E$214-'Base Calcs'!$D$214)+'Base Calcs'!$D$214+IF($E$50&gt;0,$E$50,0)))+$E$154+$E$155-$E$196+$E$179-($E$179*(RAND()*($E$210-$D$210)+$D$210))-(($E$200/$E$45)*(RAND()*($E$211-$D$211)+$D$211))</f>
        <v>#N/A</v>
      </c>
      <c r="AJ322"/>
      <c r="AK3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2"/>
      <c r="AM322"/>
      <c r="AN322"/>
      <c r="AO322"/>
      <c r="AP322"/>
      <c r="AQ322"/>
      <c r="AR322"/>
      <c r="AS322"/>
      <c r="AT322"/>
      <c r="AU322"/>
      <c r="AV322"/>
      <c r="AW322"/>
      <c r="AX322"/>
      <c r="AY322"/>
      <c r="AZ322"/>
      <c r="BA322"/>
      <c r="BB322"/>
      <c r="BC322" s="129"/>
    </row>
    <row r="323" spans="2:55" x14ac:dyDescent="0.25">
      <c r="B323" s="198" t="e">
        <f t="shared" ca="1" si="28"/>
        <v>#N/A</v>
      </c>
      <c r="C323" s="15">
        <v>55</v>
      </c>
      <c r="D323" s="129" t="e">
        <f t="shared" ca="1" si="48"/>
        <v>#N/A</v>
      </c>
      <c r="E323" s="129" t="e">
        <f t="shared" ca="1" si="35"/>
        <v>#N/A</v>
      </c>
      <c r="F323" s="42" t="e">
        <f t="shared" ca="1" si="49"/>
        <v>#DIV/0!</v>
      </c>
      <c r="G323" s="42" t="e">
        <f t="shared" ca="1" si="41"/>
        <v>#DIV/0!</v>
      </c>
      <c r="I323" s="42" t="e">
        <f ca="1">(COUNTIF('Base Calcs'!$C$258:$C$3257,"&lt;"&amp;D323)-COUNTIF('Base Calcs'!$C$258:$C$3257,"&lt;"&amp;D322))/COUNT('Base Calcs'!$C$258:$C$3257)</f>
        <v>#DIV/0!</v>
      </c>
      <c r="J323" s="44" t="e">
        <f t="shared" ca="1" si="42"/>
        <v>#DIV/0!</v>
      </c>
      <c r="L323" s="42" t="e">
        <f ca="1">(COUNTIF('Base Calcs'!$B$258:$B$3257,"&lt;"&amp;D323)-COUNTIF('Base Calcs'!$B$258:$B$3257,"&lt;"&amp;D322))/COUNT('Base Calcs'!$B$258:$B$3257)</f>
        <v>#DIV/0!</v>
      </c>
      <c r="M323" s="44" t="e">
        <f t="shared" ca="1" si="43"/>
        <v>#DIV/0!</v>
      </c>
      <c r="P323" s="200" t="e">
        <f t="shared" ca="1" si="37"/>
        <v>#N/A</v>
      </c>
      <c r="Q323" s="91" t="e">
        <f t="shared" ca="1" si="29"/>
        <v>#N/A</v>
      </c>
      <c r="R323" s="91" t="e">
        <f t="shared" ca="1" si="30"/>
        <v>#N/A</v>
      </c>
      <c r="T323" s="200" t="e">
        <f t="shared" ca="1" si="31"/>
        <v>#N/A</v>
      </c>
      <c r="U323" s="91" t="e">
        <f t="shared" ca="1" si="32"/>
        <v>#N/A</v>
      </c>
      <c r="V323" s="91" t="e">
        <f t="shared" ca="1" si="33"/>
        <v>#N/A</v>
      </c>
      <c r="X323" s="207" t="e">
        <f t="shared" ca="1" si="44"/>
        <v>#N/A</v>
      </c>
      <c r="Y323" s="207" t="e">
        <f t="shared" ca="1" si="38"/>
        <v>#N/A</v>
      </c>
      <c r="Z323" s="209" t="e">
        <f t="shared" ca="1" si="50"/>
        <v>#DIV/0!</v>
      </c>
      <c r="AA323" s="209" t="e">
        <f t="shared" ca="1" si="45"/>
        <v>#DIV/0!</v>
      </c>
      <c r="AB323" s="209"/>
      <c r="AC323" s="209" t="e">
        <f ca="1">(COUNTIF('Base Calcs'!$T$258:$T$1258,"&lt;"&amp;X323)-COUNTIF('Base Calcs'!$T$258:$T$1258,"&lt;"&amp;X322))/COUNT('Base Calcs'!$T$258:$T$1258)</f>
        <v>#DIV/0!</v>
      </c>
      <c r="AD323" s="209" t="e">
        <f t="shared" ca="1" si="46"/>
        <v>#DIV/0!</v>
      </c>
      <c r="AE323" s="205"/>
      <c r="AF323" s="209" t="e">
        <f t="shared" ca="1" si="51"/>
        <v>#DIV/0!</v>
      </c>
      <c r="AG323" s="209" t="e">
        <f t="shared" ca="1" si="47"/>
        <v>#DIV/0!</v>
      </c>
      <c r="AH323"/>
      <c r="AI323" s="218" t="e">
        <f ca="1">(($E$9*(RAND()*($E$208-$D$208)+$D$208))*(RAND()*('Base Calcs'!$E$214-'Base Calcs'!$D$214)+'Base Calcs'!$D$214+IF($E$50&gt;0,$E$50,0)))+$E$154+$E$155-$E$196+$E$179-($E$179*(RAND()*($E$210-$D$210)+$D$210))-(($E$200/$E$45)*(RAND()*($E$211-$D$211)+$D$211))</f>
        <v>#N/A</v>
      </c>
      <c r="AJ323"/>
      <c r="AK3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3"/>
      <c r="AM323"/>
      <c r="AN323"/>
      <c r="AO323"/>
      <c r="AP323"/>
      <c r="AQ323"/>
      <c r="AR323"/>
      <c r="AS323"/>
      <c r="AT323"/>
      <c r="AU323"/>
      <c r="AV323"/>
      <c r="AW323"/>
      <c r="AX323"/>
      <c r="AY323"/>
      <c r="AZ323"/>
      <c r="BA323"/>
      <c r="BB323"/>
      <c r="BC323" s="129"/>
    </row>
    <row r="324" spans="2:55" x14ac:dyDescent="0.25">
      <c r="B324" s="198" t="e">
        <f t="shared" ca="1" si="28"/>
        <v>#N/A</v>
      </c>
      <c r="C324" s="15">
        <v>56</v>
      </c>
      <c r="D324" s="129" t="e">
        <f t="shared" ca="1" si="48"/>
        <v>#N/A</v>
      </c>
      <c r="E324" s="129" t="e">
        <f t="shared" ca="1" si="35"/>
        <v>#N/A</v>
      </c>
      <c r="F324" s="42" t="e">
        <f t="shared" ca="1" si="49"/>
        <v>#DIV/0!</v>
      </c>
      <c r="G324" s="42" t="e">
        <f t="shared" ca="1" si="41"/>
        <v>#DIV/0!</v>
      </c>
      <c r="I324" s="42" t="e">
        <f ca="1">(COUNTIF('Base Calcs'!$C$258:$C$3257,"&lt;"&amp;D324)-COUNTIF('Base Calcs'!$C$258:$C$3257,"&lt;"&amp;D323))/COUNT('Base Calcs'!$C$258:$C$3257)</f>
        <v>#DIV/0!</v>
      </c>
      <c r="J324" s="44" t="e">
        <f t="shared" ca="1" si="42"/>
        <v>#DIV/0!</v>
      </c>
      <c r="L324" s="42" t="e">
        <f ca="1">(COUNTIF('Base Calcs'!$B$258:$B$3257,"&lt;"&amp;D324)-COUNTIF('Base Calcs'!$B$258:$B$3257,"&lt;"&amp;D323))/COUNT('Base Calcs'!$B$258:$B$3257)</f>
        <v>#DIV/0!</v>
      </c>
      <c r="M324" s="44" t="e">
        <f t="shared" ca="1" si="43"/>
        <v>#DIV/0!</v>
      </c>
      <c r="P324" s="200" t="e">
        <f t="shared" ca="1" si="37"/>
        <v>#N/A</v>
      </c>
      <c r="Q324" s="91" t="e">
        <f t="shared" ca="1" si="29"/>
        <v>#N/A</v>
      </c>
      <c r="R324" s="91" t="e">
        <f t="shared" ca="1" si="30"/>
        <v>#N/A</v>
      </c>
      <c r="T324" s="200" t="e">
        <f t="shared" ca="1" si="31"/>
        <v>#N/A</v>
      </c>
      <c r="U324" s="91" t="e">
        <f t="shared" ca="1" si="32"/>
        <v>#N/A</v>
      </c>
      <c r="V324" s="91" t="e">
        <f t="shared" ca="1" si="33"/>
        <v>#N/A</v>
      </c>
      <c r="X324" s="207" t="e">
        <f t="shared" ca="1" si="44"/>
        <v>#N/A</v>
      </c>
      <c r="Y324" s="207" t="e">
        <f t="shared" ca="1" si="38"/>
        <v>#N/A</v>
      </c>
      <c r="Z324" s="209" t="e">
        <f t="shared" ca="1" si="50"/>
        <v>#DIV/0!</v>
      </c>
      <c r="AA324" s="209" t="e">
        <f t="shared" ca="1" si="45"/>
        <v>#DIV/0!</v>
      </c>
      <c r="AB324" s="209"/>
      <c r="AC324" s="209" t="e">
        <f ca="1">(COUNTIF('Base Calcs'!$T$258:$T$1258,"&lt;"&amp;X324)-COUNTIF('Base Calcs'!$T$258:$T$1258,"&lt;"&amp;X323))/COUNT('Base Calcs'!$T$258:$T$1258)</f>
        <v>#DIV/0!</v>
      </c>
      <c r="AD324" s="209" t="e">
        <f t="shared" ca="1" si="46"/>
        <v>#DIV/0!</v>
      </c>
      <c r="AE324" s="205"/>
      <c r="AF324" s="209" t="e">
        <f t="shared" ca="1" si="51"/>
        <v>#DIV/0!</v>
      </c>
      <c r="AG324" s="209" t="e">
        <f t="shared" ca="1" si="47"/>
        <v>#DIV/0!</v>
      </c>
      <c r="AH324"/>
      <c r="AI324" s="218" t="e">
        <f ca="1">(($E$9*(RAND()*($E$208-$D$208)+$D$208))*(RAND()*('Base Calcs'!$E$214-'Base Calcs'!$D$214)+'Base Calcs'!$D$214+IF($E$50&gt;0,$E$50,0)))+$E$154+$E$155-$E$196+$E$179-($E$179*(RAND()*($E$210-$D$210)+$D$210))-(($E$200/$E$45)*(RAND()*($E$211-$D$211)+$D$211))</f>
        <v>#N/A</v>
      </c>
      <c r="AJ324"/>
      <c r="AK3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4"/>
      <c r="AM324"/>
      <c r="AN324"/>
      <c r="AO324"/>
      <c r="AP324"/>
      <c r="AQ324"/>
      <c r="AR324"/>
      <c r="AS324"/>
      <c r="AT324"/>
      <c r="AU324"/>
      <c r="AV324"/>
      <c r="AW324"/>
      <c r="AX324"/>
      <c r="AY324"/>
      <c r="AZ324"/>
      <c r="BA324"/>
      <c r="BB324"/>
      <c r="BC324" s="129"/>
    </row>
    <row r="325" spans="2:55" x14ac:dyDescent="0.25">
      <c r="B325" s="198" t="e">
        <f t="shared" ca="1" si="28"/>
        <v>#N/A</v>
      </c>
      <c r="C325" s="15">
        <v>57</v>
      </c>
      <c r="D325" s="129" t="e">
        <f t="shared" ca="1" si="48"/>
        <v>#N/A</v>
      </c>
      <c r="E325" s="129" t="e">
        <f t="shared" ca="1" si="35"/>
        <v>#N/A</v>
      </c>
      <c r="F325" s="42" t="e">
        <f t="shared" ca="1" si="49"/>
        <v>#DIV/0!</v>
      </c>
      <c r="G325" s="42" t="e">
        <f t="shared" ca="1" si="41"/>
        <v>#DIV/0!</v>
      </c>
      <c r="I325" s="42" t="e">
        <f ca="1">(COUNTIF('Base Calcs'!$C$258:$C$3257,"&lt;"&amp;D325)-COUNTIF('Base Calcs'!$C$258:$C$3257,"&lt;"&amp;D324))/COUNT('Base Calcs'!$C$258:$C$3257)</f>
        <v>#DIV/0!</v>
      </c>
      <c r="J325" s="44" t="e">
        <f t="shared" ca="1" si="42"/>
        <v>#DIV/0!</v>
      </c>
      <c r="L325" s="42" t="e">
        <f ca="1">(COUNTIF('Base Calcs'!$B$258:$B$3257,"&lt;"&amp;D325)-COUNTIF('Base Calcs'!$B$258:$B$3257,"&lt;"&amp;D324))/COUNT('Base Calcs'!$B$258:$B$3257)</f>
        <v>#DIV/0!</v>
      </c>
      <c r="M325" s="44" t="e">
        <f t="shared" ca="1" si="43"/>
        <v>#DIV/0!</v>
      </c>
      <c r="P325" s="200" t="e">
        <f t="shared" ca="1" si="37"/>
        <v>#N/A</v>
      </c>
      <c r="Q325" s="91" t="e">
        <f t="shared" ca="1" si="29"/>
        <v>#N/A</v>
      </c>
      <c r="R325" s="91" t="e">
        <f t="shared" ca="1" si="30"/>
        <v>#N/A</v>
      </c>
      <c r="T325" s="200" t="e">
        <f t="shared" ca="1" si="31"/>
        <v>#N/A</v>
      </c>
      <c r="U325" s="91" t="e">
        <f t="shared" ca="1" si="32"/>
        <v>#N/A</v>
      </c>
      <c r="V325" s="91" t="e">
        <f t="shared" ca="1" si="33"/>
        <v>#N/A</v>
      </c>
      <c r="X325" s="207" t="e">
        <f t="shared" ca="1" si="44"/>
        <v>#N/A</v>
      </c>
      <c r="Y325" s="207" t="e">
        <f t="shared" ca="1" si="38"/>
        <v>#N/A</v>
      </c>
      <c r="Z325" s="209" t="e">
        <f t="shared" ca="1" si="50"/>
        <v>#DIV/0!</v>
      </c>
      <c r="AA325" s="209" t="e">
        <f t="shared" ca="1" si="45"/>
        <v>#DIV/0!</v>
      </c>
      <c r="AB325" s="209"/>
      <c r="AC325" s="209" t="e">
        <f ca="1">(COUNTIF('Base Calcs'!$T$258:$T$1258,"&lt;"&amp;X325)-COUNTIF('Base Calcs'!$T$258:$T$1258,"&lt;"&amp;X324))/COUNT('Base Calcs'!$T$258:$T$1258)</f>
        <v>#DIV/0!</v>
      </c>
      <c r="AD325" s="209" t="e">
        <f t="shared" ca="1" si="46"/>
        <v>#DIV/0!</v>
      </c>
      <c r="AE325" s="205"/>
      <c r="AF325" s="209" t="e">
        <f t="shared" ca="1" si="51"/>
        <v>#DIV/0!</v>
      </c>
      <c r="AG325" s="209" t="e">
        <f t="shared" ca="1" si="47"/>
        <v>#DIV/0!</v>
      </c>
      <c r="AH325"/>
      <c r="AI325" s="218" t="e">
        <f ca="1">(($E$9*(RAND()*($E$208-$D$208)+$D$208))*(RAND()*('Base Calcs'!$E$214-'Base Calcs'!$D$214)+'Base Calcs'!$D$214+IF($E$50&gt;0,$E$50,0)))+$E$154+$E$155-$E$196+$E$179-($E$179*(RAND()*($E$210-$D$210)+$D$210))-(($E$200/$E$45)*(RAND()*($E$211-$D$211)+$D$211))</f>
        <v>#N/A</v>
      </c>
      <c r="AJ325"/>
      <c r="AK3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5"/>
      <c r="AM325"/>
      <c r="AN325"/>
      <c r="AO325"/>
      <c r="AP325"/>
      <c r="AQ325"/>
      <c r="AR325"/>
      <c r="AS325"/>
      <c r="AT325"/>
      <c r="AU325"/>
      <c r="AV325"/>
      <c r="AW325"/>
      <c r="AX325"/>
      <c r="AY325"/>
      <c r="AZ325"/>
      <c r="BA325"/>
      <c r="BB325"/>
      <c r="BC325" s="129"/>
    </row>
    <row r="326" spans="2:55" x14ac:dyDescent="0.25">
      <c r="B326" s="198" t="e">
        <f t="shared" ca="1" si="28"/>
        <v>#N/A</v>
      </c>
      <c r="C326" s="15">
        <v>58</v>
      </c>
      <c r="D326" s="129" t="e">
        <f t="shared" ca="1" si="48"/>
        <v>#N/A</v>
      </c>
      <c r="E326" s="129" t="e">
        <f t="shared" ca="1" si="35"/>
        <v>#N/A</v>
      </c>
      <c r="F326" s="42" t="e">
        <f t="shared" ca="1" si="49"/>
        <v>#DIV/0!</v>
      </c>
      <c r="G326" s="42" t="e">
        <f t="shared" ca="1" si="41"/>
        <v>#DIV/0!</v>
      </c>
      <c r="I326" s="42" t="e">
        <f ca="1">(COUNTIF('Base Calcs'!$C$258:$C$3257,"&lt;"&amp;D326)-COUNTIF('Base Calcs'!$C$258:$C$3257,"&lt;"&amp;D325))/COUNT('Base Calcs'!$C$258:$C$3257)</f>
        <v>#DIV/0!</v>
      </c>
      <c r="J326" s="44" t="e">
        <f t="shared" ca="1" si="42"/>
        <v>#DIV/0!</v>
      </c>
      <c r="L326" s="42" t="e">
        <f ca="1">(COUNTIF('Base Calcs'!$B$258:$B$3257,"&lt;"&amp;D326)-COUNTIF('Base Calcs'!$B$258:$B$3257,"&lt;"&amp;D325))/COUNT('Base Calcs'!$B$258:$B$3257)</f>
        <v>#DIV/0!</v>
      </c>
      <c r="M326" s="44" t="e">
        <f t="shared" ca="1" si="43"/>
        <v>#DIV/0!</v>
      </c>
      <c r="P326" s="200" t="e">
        <f t="shared" ca="1" si="37"/>
        <v>#N/A</v>
      </c>
      <c r="Q326" s="91" t="e">
        <f t="shared" ca="1" si="29"/>
        <v>#N/A</v>
      </c>
      <c r="R326" s="91" t="e">
        <f t="shared" ca="1" si="30"/>
        <v>#N/A</v>
      </c>
      <c r="T326" s="200" t="e">
        <f t="shared" ca="1" si="31"/>
        <v>#N/A</v>
      </c>
      <c r="U326" s="91" t="e">
        <f t="shared" ca="1" si="32"/>
        <v>#N/A</v>
      </c>
      <c r="V326" s="91" t="e">
        <f t="shared" ca="1" si="33"/>
        <v>#N/A</v>
      </c>
      <c r="X326" s="207" t="e">
        <f t="shared" ca="1" si="44"/>
        <v>#N/A</v>
      </c>
      <c r="Y326" s="207" t="e">
        <f t="shared" ca="1" si="38"/>
        <v>#N/A</v>
      </c>
      <c r="Z326" s="209" t="e">
        <f t="shared" ca="1" si="50"/>
        <v>#DIV/0!</v>
      </c>
      <c r="AA326" s="209" t="e">
        <f t="shared" ca="1" si="45"/>
        <v>#DIV/0!</v>
      </c>
      <c r="AB326" s="209"/>
      <c r="AC326" s="209" t="e">
        <f ca="1">(COUNTIF('Base Calcs'!$T$258:$T$1258,"&lt;"&amp;X326)-COUNTIF('Base Calcs'!$T$258:$T$1258,"&lt;"&amp;X325))/COUNT('Base Calcs'!$T$258:$T$1258)</f>
        <v>#DIV/0!</v>
      </c>
      <c r="AD326" s="209" t="e">
        <f t="shared" ca="1" si="46"/>
        <v>#DIV/0!</v>
      </c>
      <c r="AE326" s="205"/>
      <c r="AF326" s="209" t="e">
        <f t="shared" ca="1" si="51"/>
        <v>#DIV/0!</v>
      </c>
      <c r="AG326" s="209" t="e">
        <f t="shared" ca="1" si="47"/>
        <v>#DIV/0!</v>
      </c>
      <c r="AH326"/>
      <c r="AI326" s="218" t="e">
        <f ca="1">(($E$9*(RAND()*($E$208-$D$208)+$D$208))*(RAND()*('Base Calcs'!$E$214-'Base Calcs'!$D$214)+'Base Calcs'!$D$214+IF($E$50&gt;0,$E$50,0)))+$E$154+$E$155-$E$196+$E$179-($E$179*(RAND()*($E$210-$D$210)+$D$210))-(($E$200/$E$45)*(RAND()*($E$211-$D$211)+$D$211))</f>
        <v>#N/A</v>
      </c>
      <c r="AJ326"/>
      <c r="AK3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6"/>
      <c r="AM326"/>
      <c r="AN326"/>
      <c r="AO326"/>
      <c r="AP326"/>
      <c r="AQ326"/>
      <c r="AR326"/>
      <c r="AS326"/>
      <c r="AT326"/>
      <c r="AU326"/>
      <c r="AV326"/>
      <c r="AW326"/>
      <c r="AX326"/>
      <c r="AY326"/>
      <c r="AZ326"/>
      <c r="BA326"/>
      <c r="BB326"/>
      <c r="BC326" s="129"/>
    </row>
    <row r="327" spans="2:55" x14ac:dyDescent="0.25">
      <c r="B327" s="198" t="e">
        <f t="shared" ca="1" si="28"/>
        <v>#N/A</v>
      </c>
      <c r="C327" s="15">
        <v>59</v>
      </c>
      <c r="D327" s="129" t="e">
        <f t="shared" ca="1" si="48"/>
        <v>#N/A</v>
      </c>
      <c r="E327" s="129" t="e">
        <f t="shared" ca="1" si="35"/>
        <v>#N/A</v>
      </c>
      <c r="F327" s="42" t="e">
        <f t="shared" ca="1" si="49"/>
        <v>#DIV/0!</v>
      </c>
      <c r="G327" s="42" t="e">
        <f t="shared" ca="1" si="41"/>
        <v>#DIV/0!</v>
      </c>
      <c r="I327" s="42" t="e">
        <f ca="1">(COUNTIF('Base Calcs'!$C$258:$C$3257,"&lt;"&amp;D327)-COUNTIF('Base Calcs'!$C$258:$C$3257,"&lt;"&amp;D326))/COUNT('Base Calcs'!$C$258:$C$3257)</f>
        <v>#DIV/0!</v>
      </c>
      <c r="J327" s="44" t="e">
        <f t="shared" ca="1" si="42"/>
        <v>#DIV/0!</v>
      </c>
      <c r="L327" s="42" t="e">
        <f ca="1">(COUNTIF('Base Calcs'!$B$258:$B$3257,"&lt;"&amp;D327)-COUNTIF('Base Calcs'!$B$258:$B$3257,"&lt;"&amp;D326))/COUNT('Base Calcs'!$B$258:$B$3257)</f>
        <v>#DIV/0!</v>
      </c>
      <c r="M327" s="44" t="e">
        <f t="shared" ca="1" si="43"/>
        <v>#DIV/0!</v>
      </c>
      <c r="P327" s="200" t="e">
        <f t="shared" ca="1" si="37"/>
        <v>#N/A</v>
      </c>
      <c r="Q327" s="91" t="e">
        <f t="shared" ca="1" si="29"/>
        <v>#N/A</v>
      </c>
      <c r="R327" s="91" t="e">
        <f t="shared" ca="1" si="30"/>
        <v>#N/A</v>
      </c>
      <c r="T327" s="200" t="e">
        <f t="shared" ca="1" si="31"/>
        <v>#N/A</v>
      </c>
      <c r="U327" s="91" t="e">
        <f t="shared" ca="1" si="32"/>
        <v>#N/A</v>
      </c>
      <c r="V327" s="91" t="e">
        <f t="shared" ca="1" si="33"/>
        <v>#N/A</v>
      </c>
      <c r="X327" s="207" t="e">
        <f t="shared" ca="1" si="44"/>
        <v>#N/A</v>
      </c>
      <c r="Y327" s="207" t="e">
        <f t="shared" ca="1" si="38"/>
        <v>#N/A</v>
      </c>
      <c r="Z327" s="209" t="e">
        <f t="shared" ca="1" si="50"/>
        <v>#DIV/0!</v>
      </c>
      <c r="AA327" s="209" t="e">
        <f t="shared" ca="1" si="45"/>
        <v>#DIV/0!</v>
      </c>
      <c r="AB327" s="209"/>
      <c r="AC327" s="209" t="e">
        <f ca="1">(COUNTIF('Base Calcs'!$T$258:$T$1258,"&lt;"&amp;X327)-COUNTIF('Base Calcs'!$T$258:$T$1258,"&lt;"&amp;X326))/COUNT('Base Calcs'!$T$258:$T$1258)</f>
        <v>#DIV/0!</v>
      </c>
      <c r="AD327" s="209" t="e">
        <f t="shared" ca="1" si="46"/>
        <v>#DIV/0!</v>
      </c>
      <c r="AE327" s="205"/>
      <c r="AF327" s="209" t="e">
        <f t="shared" ca="1" si="51"/>
        <v>#DIV/0!</v>
      </c>
      <c r="AG327" s="209" t="e">
        <f t="shared" ca="1" si="47"/>
        <v>#DIV/0!</v>
      </c>
      <c r="AH327"/>
      <c r="AI327" s="218" t="e">
        <f ca="1">(($E$9*(RAND()*($E$208-$D$208)+$D$208))*(RAND()*('Base Calcs'!$E$214-'Base Calcs'!$D$214)+'Base Calcs'!$D$214+IF($E$50&gt;0,$E$50,0)))+$E$154+$E$155-$E$196+$E$179-($E$179*(RAND()*($E$210-$D$210)+$D$210))-(($E$200/$E$45)*(RAND()*($E$211-$D$211)+$D$211))</f>
        <v>#N/A</v>
      </c>
      <c r="AJ327"/>
      <c r="AK3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7"/>
      <c r="AM327"/>
      <c r="AN327"/>
      <c r="AO327"/>
      <c r="AP327"/>
      <c r="AQ327"/>
      <c r="AR327"/>
      <c r="AS327"/>
      <c r="AT327"/>
      <c r="AU327"/>
      <c r="AV327"/>
      <c r="AW327"/>
      <c r="AX327"/>
      <c r="AY327"/>
      <c r="AZ327"/>
      <c r="BA327"/>
      <c r="BB327"/>
      <c r="BC327" s="129"/>
    </row>
    <row r="328" spans="2:55" x14ac:dyDescent="0.25">
      <c r="B328" s="198" t="e">
        <f t="shared" ca="1" si="28"/>
        <v>#N/A</v>
      </c>
      <c r="C328" s="15">
        <v>60</v>
      </c>
      <c r="D328" s="129" t="e">
        <f t="shared" ca="1" si="48"/>
        <v>#N/A</v>
      </c>
      <c r="E328" s="129" t="e">
        <f t="shared" ca="1" si="35"/>
        <v>#N/A</v>
      </c>
      <c r="F328" s="42" t="e">
        <f t="shared" ca="1" si="49"/>
        <v>#DIV/0!</v>
      </c>
      <c r="G328" s="42" t="e">
        <f t="shared" ca="1" si="41"/>
        <v>#DIV/0!</v>
      </c>
      <c r="I328" s="42" t="e">
        <f ca="1">(COUNTIF('Base Calcs'!$C$258:$C$3257,"&lt;"&amp;D328)-COUNTIF('Base Calcs'!$C$258:$C$3257,"&lt;"&amp;D327))/COUNT('Base Calcs'!$C$258:$C$3257)</f>
        <v>#DIV/0!</v>
      </c>
      <c r="J328" s="44" t="e">
        <f t="shared" ca="1" si="42"/>
        <v>#DIV/0!</v>
      </c>
      <c r="L328" s="42" t="e">
        <f ca="1">(COUNTIF('Base Calcs'!$B$258:$B$3257,"&lt;"&amp;D328)-COUNTIF('Base Calcs'!$B$258:$B$3257,"&lt;"&amp;D327))/COUNT('Base Calcs'!$B$258:$B$3257)</f>
        <v>#DIV/0!</v>
      </c>
      <c r="M328" s="44" t="e">
        <f t="shared" ca="1" si="43"/>
        <v>#DIV/0!</v>
      </c>
      <c r="P328" s="200" t="e">
        <f t="shared" ca="1" si="37"/>
        <v>#N/A</v>
      </c>
      <c r="Q328" s="91" t="e">
        <f t="shared" ca="1" si="29"/>
        <v>#N/A</v>
      </c>
      <c r="R328" s="91" t="e">
        <f t="shared" ca="1" si="30"/>
        <v>#N/A</v>
      </c>
      <c r="T328" s="200" t="e">
        <f t="shared" ca="1" si="31"/>
        <v>#N/A</v>
      </c>
      <c r="U328" s="91" t="e">
        <f t="shared" ca="1" si="32"/>
        <v>#N/A</v>
      </c>
      <c r="V328" s="91" t="e">
        <f t="shared" ca="1" si="33"/>
        <v>#N/A</v>
      </c>
      <c r="X328" s="207" t="e">
        <f t="shared" ca="1" si="44"/>
        <v>#N/A</v>
      </c>
      <c r="Y328" s="207" t="e">
        <f t="shared" ca="1" si="38"/>
        <v>#N/A</v>
      </c>
      <c r="Z328" s="209" t="e">
        <f t="shared" ca="1" si="50"/>
        <v>#DIV/0!</v>
      </c>
      <c r="AA328" s="209" t="e">
        <f t="shared" ca="1" si="45"/>
        <v>#DIV/0!</v>
      </c>
      <c r="AB328" s="209"/>
      <c r="AC328" s="209" t="e">
        <f ca="1">(COUNTIF('Base Calcs'!$T$258:$T$1258,"&lt;"&amp;X328)-COUNTIF('Base Calcs'!$T$258:$T$1258,"&lt;"&amp;X327))/COUNT('Base Calcs'!$T$258:$T$1258)</f>
        <v>#DIV/0!</v>
      </c>
      <c r="AD328" s="209" t="e">
        <f t="shared" ca="1" si="46"/>
        <v>#DIV/0!</v>
      </c>
      <c r="AE328" s="205"/>
      <c r="AF328" s="209" t="e">
        <f t="shared" ca="1" si="51"/>
        <v>#DIV/0!</v>
      </c>
      <c r="AG328" s="209" t="e">
        <f t="shared" ca="1" si="47"/>
        <v>#DIV/0!</v>
      </c>
      <c r="AH328"/>
      <c r="AI328" s="218" t="e">
        <f ca="1">(($E$9*(RAND()*($E$208-$D$208)+$D$208))*(RAND()*('Base Calcs'!$E$214-'Base Calcs'!$D$214)+'Base Calcs'!$D$214+IF($E$50&gt;0,$E$50,0)))+$E$154+$E$155-$E$196+$E$179-($E$179*(RAND()*($E$210-$D$210)+$D$210))-(($E$200/$E$45)*(RAND()*($E$211-$D$211)+$D$211))</f>
        <v>#N/A</v>
      </c>
      <c r="AJ328"/>
      <c r="AK3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8"/>
      <c r="AM328"/>
      <c r="AN328"/>
      <c r="AO328"/>
      <c r="AP328"/>
      <c r="AQ328"/>
      <c r="AR328"/>
      <c r="AS328"/>
      <c r="AT328"/>
      <c r="AU328"/>
      <c r="AV328"/>
      <c r="AW328"/>
      <c r="AX328"/>
      <c r="AY328"/>
      <c r="AZ328"/>
      <c r="BA328"/>
      <c r="BB328"/>
      <c r="BC328" s="129"/>
    </row>
    <row r="329" spans="2:55" x14ac:dyDescent="0.25">
      <c r="B329" s="198" t="e">
        <f t="shared" ca="1" si="28"/>
        <v>#N/A</v>
      </c>
      <c r="C329" s="15">
        <v>61</v>
      </c>
      <c r="D329" s="129" t="e">
        <f t="shared" ca="1" si="48"/>
        <v>#N/A</v>
      </c>
      <c r="E329" s="129" t="e">
        <f t="shared" ca="1" si="35"/>
        <v>#N/A</v>
      </c>
      <c r="F329" s="42" t="e">
        <f t="shared" ca="1" si="49"/>
        <v>#DIV/0!</v>
      </c>
      <c r="G329" s="42" t="e">
        <f t="shared" ca="1" si="41"/>
        <v>#DIV/0!</v>
      </c>
      <c r="I329" s="42" t="e">
        <f ca="1">(COUNTIF('Base Calcs'!$C$258:$C$3257,"&lt;"&amp;D329)-COUNTIF('Base Calcs'!$C$258:$C$3257,"&lt;"&amp;D328))/COUNT('Base Calcs'!$C$258:$C$3257)</f>
        <v>#DIV/0!</v>
      </c>
      <c r="J329" s="44" t="e">
        <f t="shared" ca="1" si="42"/>
        <v>#DIV/0!</v>
      </c>
      <c r="L329" s="42" t="e">
        <f ca="1">(COUNTIF('Base Calcs'!$B$258:$B$3257,"&lt;"&amp;D329)-COUNTIF('Base Calcs'!$B$258:$B$3257,"&lt;"&amp;D328))/COUNT('Base Calcs'!$B$258:$B$3257)</f>
        <v>#DIV/0!</v>
      </c>
      <c r="M329" s="44" t="e">
        <f t="shared" ca="1" si="43"/>
        <v>#DIV/0!</v>
      </c>
      <c r="P329" s="200" t="e">
        <f t="shared" ca="1" si="37"/>
        <v>#N/A</v>
      </c>
      <c r="Q329" s="91" t="e">
        <f t="shared" ca="1" si="29"/>
        <v>#N/A</v>
      </c>
      <c r="R329" s="91" t="e">
        <f t="shared" ca="1" si="30"/>
        <v>#N/A</v>
      </c>
      <c r="T329" s="200" t="e">
        <f t="shared" ca="1" si="31"/>
        <v>#N/A</v>
      </c>
      <c r="U329" s="91" t="e">
        <f t="shared" ca="1" si="32"/>
        <v>#N/A</v>
      </c>
      <c r="V329" s="91" t="e">
        <f t="shared" ca="1" si="33"/>
        <v>#N/A</v>
      </c>
      <c r="X329" s="207" t="e">
        <f t="shared" ca="1" si="44"/>
        <v>#N/A</v>
      </c>
      <c r="Y329" s="207" t="e">
        <f t="shared" ca="1" si="38"/>
        <v>#N/A</v>
      </c>
      <c r="Z329" s="209" t="e">
        <f t="shared" ca="1" si="50"/>
        <v>#DIV/0!</v>
      </c>
      <c r="AA329" s="209" t="e">
        <f t="shared" ca="1" si="45"/>
        <v>#DIV/0!</v>
      </c>
      <c r="AB329" s="209"/>
      <c r="AC329" s="209" t="e">
        <f ca="1">(COUNTIF('Base Calcs'!$T$258:$T$1258,"&lt;"&amp;X329)-COUNTIF('Base Calcs'!$T$258:$T$1258,"&lt;"&amp;X328))/COUNT('Base Calcs'!$T$258:$T$1258)</f>
        <v>#DIV/0!</v>
      </c>
      <c r="AD329" s="209" t="e">
        <f t="shared" ca="1" si="46"/>
        <v>#DIV/0!</v>
      </c>
      <c r="AE329" s="205"/>
      <c r="AF329" s="209" t="e">
        <f t="shared" ca="1" si="51"/>
        <v>#DIV/0!</v>
      </c>
      <c r="AG329" s="209" t="e">
        <f t="shared" ca="1" si="47"/>
        <v>#DIV/0!</v>
      </c>
      <c r="AH329"/>
      <c r="AI329" s="218" t="e">
        <f ca="1">(($E$9*(RAND()*($E$208-$D$208)+$D$208))*(RAND()*('Base Calcs'!$E$214-'Base Calcs'!$D$214)+'Base Calcs'!$D$214+IF($E$50&gt;0,$E$50,0)))+$E$154+$E$155-$E$196+$E$179-($E$179*(RAND()*($E$210-$D$210)+$D$210))-(($E$200/$E$45)*(RAND()*($E$211-$D$211)+$D$211))</f>
        <v>#N/A</v>
      </c>
      <c r="AJ329"/>
      <c r="AK3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29"/>
      <c r="AM329"/>
      <c r="AN329"/>
      <c r="AO329"/>
      <c r="AP329"/>
      <c r="AQ329"/>
      <c r="AR329"/>
      <c r="AS329"/>
      <c r="AT329"/>
      <c r="AU329"/>
      <c r="AV329"/>
      <c r="AW329"/>
      <c r="AX329"/>
      <c r="AY329"/>
      <c r="AZ329"/>
      <c r="BA329"/>
      <c r="BB329"/>
      <c r="BC329" s="129"/>
    </row>
    <row r="330" spans="2:55" x14ac:dyDescent="0.25">
      <c r="B330" s="198" t="e">
        <f t="shared" ca="1" si="28"/>
        <v>#N/A</v>
      </c>
      <c r="C330" s="15">
        <v>62</v>
      </c>
      <c r="D330" s="129" t="e">
        <f t="shared" ca="1" si="48"/>
        <v>#N/A</v>
      </c>
      <c r="E330" s="129" t="e">
        <f t="shared" ca="1" si="35"/>
        <v>#N/A</v>
      </c>
      <c r="F330" s="42" t="e">
        <f t="shared" ca="1" si="49"/>
        <v>#DIV/0!</v>
      </c>
      <c r="G330" s="42" t="e">
        <f t="shared" ca="1" si="41"/>
        <v>#DIV/0!</v>
      </c>
      <c r="I330" s="42" t="e">
        <f ca="1">(COUNTIF('Base Calcs'!$C$258:$C$3257,"&lt;"&amp;D330)-COUNTIF('Base Calcs'!$C$258:$C$3257,"&lt;"&amp;D329))/COUNT('Base Calcs'!$C$258:$C$3257)</f>
        <v>#DIV/0!</v>
      </c>
      <c r="J330" s="44" t="e">
        <f t="shared" ca="1" si="42"/>
        <v>#DIV/0!</v>
      </c>
      <c r="L330" s="42" t="e">
        <f ca="1">(COUNTIF('Base Calcs'!$B$258:$B$3257,"&lt;"&amp;D330)-COUNTIF('Base Calcs'!$B$258:$B$3257,"&lt;"&amp;D329))/COUNT('Base Calcs'!$B$258:$B$3257)</f>
        <v>#DIV/0!</v>
      </c>
      <c r="M330" s="44" t="e">
        <f t="shared" ca="1" si="43"/>
        <v>#DIV/0!</v>
      </c>
      <c r="P330" s="200" t="e">
        <f t="shared" ca="1" si="37"/>
        <v>#N/A</v>
      </c>
      <c r="Q330" s="91" t="e">
        <f t="shared" ca="1" si="29"/>
        <v>#N/A</v>
      </c>
      <c r="R330" s="91" t="e">
        <f t="shared" ca="1" si="30"/>
        <v>#N/A</v>
      </c>
      <c r="T330" s="200" t="e">
        <f t="shared" ca="1" si="31"/>
        <v>#N/A</v>
      </c>
      <c r="U330" s="91" t="e">
        <f t="shared" ca="1" si="32"/>
        <v>#N/A</v>
      </c>
      <c r="V330" s="91" t="e">
        <f t="shared" ca="1" si="33"/>
        <v>#N/A</v>
      </c>
      <c r="X330" s="207" t="e">
        <f t="shared" ca="1" si="44"/>
        <v>#N/A</v>
      </c>
      <c r="Y330" s="207" t="e">
        <f t="shared" ca="1" si="38"/>
        <v>#N/A</v>
      </c>
      <c r="Z330" s="209" t="e">
        <f t="shared" ca="1" si="50"/>
        <v>#DIV/0!</v>
      </c>
      <c r="AA330" s="209" t="e">
        <f t="shared" ca="1" si="45"/>
        <v>#DIV/0!</v>
      </c>
      <c r="AB330" s="209"/>
      <c r="AC330" s="209" t="e">
        <f ca="1">(COUNTIF('Base Calcs'!$T$258:$T$1258,"&lt;"&amp;X330)-COUNTIF('Base Calcs'!$T$258:$T$1258,"&lt;"&amp;X329))/COUNT('Base Calcs'!$T$258:$T$1258)</f>
        <v>#DIV/0!</v>
      </c>
      <c r="AD330" s="209" t="e">
        <f t="shared" ca="1" si="46"/>
        <v>#DIV/0!</v>
      </c>
      <c r="AE330" s="205"/>
      <c r="AF330" s="209" t="e">
        <f t="shared" ca="1" si="51"/>
        <v>#DIV/0!</v>
      </c>
      <c r="AG330" s="209" t="e">
        <f t="shared" ca="1" si="47"/>
        <v>#DIV/0!</v>
      </c>
      <c r="AH330"/>
      <c r="AI330" s="218" t="e">
        <f ca="1">(($E$9*(RAND()*($E$208-$D$208)+$D$208))*(RAND()*('Base Calcs'!$E$214-'Base Calcs'!$D$214)+'Base Calcs'!$D$214+IF($E$50&gt;0,$E$50,0)))+$E$154+$E$155-$E$196+$E$179-($E$179*(RAND()*($E$210-$D$210)+$D$210))-(($E$200/$E$45)*(RAND()*($E$211-$D$211)+$D$211))</f>
        <v>#N/A</v>
      </c>
      <c r="AJ330"/>
      <c r="AK3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0"/>
      <c r="AM330"/>
      <c r="AN330"/>
      <c r="AO330"/>
      <c r="AP330"/>
      <c r="AQ330"/>
      <c r="AR330"/>
      <c r="AS330"/>
      <c r="AT330"/>
      <c r="AU330"/>
      <c r="AV330"/>
      <c r="AW330"/>
      <c r="AX330"/>
      <c r="AY330"/>
      <c r="AZ330"/>
      <c r="BA330"/>
      <c r="BB330"/>
      <c r="BC330" s="129"/>
    </row>
    <row r="331" spans="2:55" x14ac:dyDescent="0.25">
      <c r="B331" s="198" t="e">
        <f t="shared" ca="1" si="28"/>
        <v>#N/A</v>
      </c>
      <c r="C331" s="15">
        <v>63</v>
      </c>
      <c r="D331" s="129" t="e">
        <f t="shared" ca="1" si="48"/>
        <v>#N/A</v>
      </c>
      <c r="E331" s="129" t="e">
        <f t="shared" ca="1" si="35"/>
        <v>#N/A</v>
      </c>
      <c r="F331" s="42" t="e">
        <f t="shared" ca="1" si="49"/>
        <v>#DIV/0!</v>
      </c>
      <c r="G331" s="42" t="e">
        <f t="shared" ca="1" si="41"/>
        <v>#DIV/0!</v>
      </c>
      <c r="I331" s="42" t="e">
        <f ca="1">(COUNTIF('Base Calcs'!$C$258:$C$3257,"&lt;"&amp;D331)-COUNTIF('Base Calcs'!$C$258:$C$3257,"&lt;"&amp;D330))/COUNT('Base Calcs'!$C$258:$C$3257)</f>
        <v>#DIV/0!</v>
      </c>
      <c r="J331" s="44" t="e">
        <f t="shared" ca="1" si="42"/>
        <v>#DIV/0!</v>
      </c>
      <c r="L331" s="42" t="e">
        <f ca="1">(COUNTIF('Base Calcs'!$B$258:$B$3257,"&lt;"&amp;D331)-COUNTIF('Base Calcs'!$B$258:$B$3257,"&lt;"&amp;D330))/COUNT('Base Calcs'!$B$258:$B$3257)</f>
        <v>#DIV/0!</v>
      </c>
      <c r="M331" s="44" t="e">
        <f t="shared" ca="1" si="43"/>
        <v>#DIV/0!</v>
      </c>
      <c r="P331" s="200" t="e">
        <f t="shared" ca="1" si="37"/>
        <v>#N/A</v>
      </c>
      <c r="Q331" s="91" t="e">
        <f t="shared" ca="1" si="29"/>
        <v>#N/A</v>
      </c>
      <c r="R331" s="91" t="e">
        <f t="shared" ca="1" si="30"/>
        <v>#N/A</v>
      </c>
      <c r="T331" s="200" t="e">
        <f t="shared" ca="1" si="31"/>
        <v>#N/A</v>
      </c>
      <c r="U331" s="91" t="e">
        <f t="shared" ca="1" si="32"/>
        <v>#N/A</v>
      </c>
      <c r="V331" s="91" t="e">
        <f t="shared" ca="1" si="33"/>
        <v>#N/A</v>
      </c>
      <c r="X331" s="207" t="e">
        <f t="shared" ca="1" si="44"/>
        <v>#N/A</v>
      </c>
      <c r="Y331" s="207" t="e">
        <f t="shared" ca="1" si="38"/>
        <v>#N/A</v>
      </c>
      <c r="Z331" s="209" t="e">
        <f t="shared" ca="1" si="50"/>
        <v>#DIV/0!</v>
      </c>
      <c r="AA331" s="209" t="e">
        <f t="shared" ca="1" si="45"/>
        <v>#DIV/0!</v>
      </c>
      <c r="AB331" s="209"/>
      <c r="AC331" s="209" t="e">
        <f ca="1">(COUNTIF('Base Calcs'!$T$258:$T$1258,"&lt;"&amp;X331)-COUNTIF('Base Calcs'!$T$258:$T$1258,"&lt;"&amp;X330))/COUNT('Base Calcs'!$T$258:$T$1258)</f>
        <v>#DIV/0!</v>
      </c>
      <c r="AD331" s="209" t="e">
        <f t="shared" ca="1" si="46"/>
        <v>#DIV/0!</v>
      </c>
      <c r="AE331" s="205"/>
      <c r="AF331" s="209" t="e">
        <f t="shared" ca="1" si="51"/>
        <v>#DIV/0!</v>
      </c>
      <c r="AG331" s="209" t="e">
        <f t="shared" ca="1" si="47"/>
        <v>#DIV/0!</v>
      </c>
      <c r="AH331"/>
      <c r="AI331" s="218" t="e">
        <f ca="1">(($E$9*(RAND()*($E$208-$D$208)+$D$208))*(RAND()*('Base Calcs'!$E$214-'Base Calcs'!$D$214)+'Base Calcs'!$D$214+IF($E$50&gt;0,$E$50,0)))+$E$154+$E$155-$E$196+$E$179-($E$179*(RAND()*($E$210-$D$210)+$D$210))-(($E$200/$E$45)*(RAND()*($E$211-$D$211)+$D$211))</f>
        <v>#N/A</v>
      </c>
      <c r="AJ331"/>
      <c r="AK3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1"/>
      <c r="AM331"/>
      <c r="AN331"/>
      <c r="AO331"/>
      <c r="AP331"/>
      <c r="AQ331"/>
      <c r="AR331"/>
      <c r="AS331"/>
      <c r="AT331"/>
      <c r="AU331"/>
      <c r="AV331"/>
      <c r="AW331"/>
      <c r="AX331"/>
      <c r="AY331"/>
      <c r="AZ331"/>
      <c r="BA331"/>
      <c r="BB331"/>
      <c r="BC331" s="129"/>
    </row>
    <row r="332" spans="2:55" x14ac:dyDescent="0.25">
      <c r="B332" s="198" t="e">
        <f t="shared" ref="B332:B395" ca="1" si="52">($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332" s="15">
        <v>64</v>
      </c>
      <c r="D332" s="129" t="e">
        <f t="shared" ca="1" si="48"/>
        <v>#N/A</v>
      </c>
      <c r="E332" s="129" t="e">
        <f t="shared" ca="1" si="35"/>
        <v>#N/A</v>
      </c>
      <c r="F332" s="42" t="e">
        <f t="shared" ca="1" si="49"/>
        <v>#DIV/0!</v>
      </c>
      <c r="G332" s="42" t="e">
        <f t="shared" ca="1" si="41"/>
        <v>#DIV/0!</v>
      </c>
      <c r="I332" s="42" t="e">
        <f ca="1">(COUNTIF('Base Calcs'!$C$258:$C$3257,"&lt;"&amp;D332)-COUNTIF('Base Calcs'!$C$258:$C$3257,"&lt;"&amp;D331))/COUNT('Base Calcs'!$C$258:$C$3257)</f>
        <v>#DIV/0!</v>
      </c>
      <c r="J332" s="44" t="e">
        <f t="shared" ca="1" si="42"/>
        <v>#DIV/0!</v>
      </c>
      <c r="L332" s="42" t="e">
        <f ca="1">(COUNTIF('Base Calcs'!$B$258:$B$3257,"&lt;"&amp;D332)-COUNTIF('Base Calcs'!$B$258:$B$3257,"&lt;"&amp;D331))/COUNT('Base Calcs'!$B$258:$B$3257)</f>
        <v>#DIV/0!</v>
      </c>
      <c r="M332" s="44" t="e">
        <f t="shared" ca="1" si="43"/>
        <v>#DIV/0!</v>
      </c>
      <c r="P332" s="200" t="e">
        <f t="shared" ref="P332:P395" ca="1" si="53">(($C$9*(RAND()*($E$208-$D$208)+$D$208))*(RAND()*($E$209-$D$209)+$D$209+IF($E$50&gt;0,$E$50,0)))+$C$154+$C$155-$C$196+$C$179-($C$179*(RAND()*($E$210-$D$210)+$D$210))-($E$44*(RAND()*($E$211-$D$211)+$D$211))</f>
        <v>#N/A</v>
      </c>
      <c r="Q332" s="91" t="e">
        <f t="shared" ref="Q332:Q395" ca="1" si="54">P332/$B$216</f>
        <v>#N/A</v>
      </c>
      <c r="R332" s="91" t="e">
        <f t="shared" ref="R332:R395" ca="1" si="55">(P332+$C$200)/$B$215</f>
        <v>#N/A</v>
      </c>
      <c r="T332" s="200" t="e">
        <f t="shared" ref="T332:T395" ca="1" si="56">(($E$9*(RAND()*($E$208-$D$208)+$D$208))*(RAND()*($E$209-$D$209)+$D$209+IF($E$50&gt;0,$E$50,0)))+$E$154+$E$155-$E$196+$E$179-($E$179*(RAND()*($E$210-$D$210)+$D$210))-(($E$200/$E$45)*(RAND()*($E$211-$D$211)+$D$211))</f>
        <v>#N/A</v>
      </c>
      <c r="U332" s="91" t="e">
        <f t="shared" ref="U332:U395" ca="1" si="57">T332/$D$216</f>
        <v>#N/A</v>
      </c>
      <c r="V332" s="91" t="e">
        <f t="shared" ref="V332:V395" ca="1" si="58">(T332+$E$200)/$D$215</f>
        <v>#N/A</v>
      </c>
      <c r="X332" s="207" t="e">
        <f t="shared" ca="1" si="44"/>
        <v>#N/A</v>
      </c>
      <c r="Y332" s="207" t="e">
        <f t="shared" ca="1" si="38"/>
        <v>#N/A</v>
      </c>
      <c r="Z332" s="209" t="e">
        <f t="shared" ca="1" si="50"/>
        <v>#DIV/0!</v>
      </c>
      <c r="AA332" s="209" t="e">
        <f t="shared" ca="1" si="45"/>
        <v>#DIV/0!</v>
      </c>
      <c r="AB332" s="209"/>
      <c r="AC332" s="209" t="e">
        <f ca="1">(COUNTIF('Base Calcs'!$T$258:$T$1258,"&lt;"&amp;X332)-COUNTIF('Base Calcs'!$T$258:$T$1258,"&lt;"&amp;X331))/COUNT('Base Calcs'!$T$258:$T$1258)</f>
        <v>#DIV/0!</v>
      </c>
      <c r="AD332" s="209" t="e">
        <f t="shared" ca="1" si="46"/>
        <v>#DIV/0!</v>
      </c>
      <c r="AE332" s="205"/>
      <c r="AF332" s="209" t="e">
        <f t="shared" ca="1" si="51"/>
        <v>#DIV/0!</v>
      </c>
      <c r="AG332" s="209" t="e">
        <f t="shared" ca="1" si="47"/>
        <v>#DIV/0!</v>
      </c>
      <c r="AH332"/>
      <c r="AI332" s="218" t="e">
        <f ca="1">(($E$9*(RAND()*($E$208-$D$208)+$D$208))*(RAND()*('Base Calcs'!$E$214-'Base Calcs'!$D$214)+'Base Calcs'!$D$214+IF($E$50&gt;0,$E$50,0)))+$E$154+$E$155-$E$196+$E$179-($E$179*(RAND()*($E$210-$D$210)+$D$210))-(($E$200/$E$45)*(RAND()*($E$211-$D$211)+$D$211))</f>
        <v>#N/A</v>
      </c>
      <c r="AJ332"/>
      <c r="AK3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2"/>
      <c r="AM332"/>
      <c r="AN332"/>
      <c r="AO332"/>
      <c r="AP332"/>
      <c r="AQ332"/>
      <c r="AR332"/>
      <c r="AS332"/>
      <c r="AT332"/>
      <c r="AU332"/>
      <c r="AV332"/>
      <c r="AW332"/>
      <c r="AX332"/>
      <c r="AY332"/>
      <c r="AZ332"/>
      <c r="BA332"/>
      <c r="BB332"/>
      <c r="BC332" s="129"/>
    </row>
    <row r="333" spans="2:55" x14ac:dyDescent="0.25">
      <c r="B333" s="198" t="e">
        <f t="shared" ca="1" si="52"/>
        <v>#N/A</v>
      </c>
      <c r="C333" s="15">
        <v>65</v>
      </c>
      <c r="D333" s="129" t="e">
        <f t="shared" ref="D333:D368" ca="1" si="59">D332+((MAX($D$257:$D$259)-MIN($E$257:$E$259))/100)</f>
        <v>#N/A</v>
      </c>
      <c r="E333" s="129" t="e">
        <f t="shared" ref="E333:E368" ca="1" si="60">D333/1000</f>
        <v>#N/A</v>
      </c>
      <c r="F333" s="42" t="e">
        <f t="shared" ref="F333:F368" ca="1" si="61">(COUNTIF($B$268:$B$3267,"&lt;"&amp;D333)-COUNTIF($B$268:$B$3267,"&lt;"&amp;D332))/COUNT($B$268:$B$3267)</f>
        <v>#DIV/0!</v>
      </c>
      <c r="G333" s="42" t="e">
        <f t="shared" ca="1" si="41"/>
        <v>#DIV/0!</v>
      </c>
      <c r="I333" s="42" t="e">
        <f ca="1">(COUNTIF('Base Calcs'!$C$258:$C$3257,"&lt;"&amp;D333)-COUNTIF('Base Calcs'!$C$258:$C$3257,"&lt;"&amp;D332))/COUNT('Base Calcs'!$C$258:$C$3257)</f>
        <v>#DIV/0!</v>
      </c>
      <c r="J333" s="44" t="e">
        <f t="shared" ca="1" si="42"/>
        <v>#DIV/0!</v>
      </c>
      <c r="L333" s="42" t="e">
        <f ca="1">(COUNTIF('Base Calcs'!$B$258:$B$3257,"&lt;"&amp;D333)-COUNTIF('Base Calcs'!$B$258:$B$3257,"&lt;"&amp;D332))/COUNT('Base Calcs'!$B$258:$B$3257)</f>
        <v>#DIV/0!</v>
      </c>
      <c r="M333" s="44" t="e">
        <f t="shared" ca="1" si="43"/>
        <v>#DIV/0!</v>
      </c>
      <c r="P333" s="200" t="e">
        <f t="shared" ca="1" si="53"/>
        <v>#N/A</v>
      </c>
      <c r="Q333" s="91" t="e">
        <f t="shared" ca="1" si="54"/>
        <v>#N/A</v>
      </c>
      <c r="R333" s="91" t="e">
        <f t="shared" ca="1" si="55"/>
        <v>#N/A</v>
      </c>
      <c r="T333" s="200" t="e">
        <f t="shared" ca="1" si="56"/>
        <v>#N/A</v>
      </c>
      <c r="U333" s="91" t="e">
        <f t="shared" ca="1" si="57"/>
        <v>#N/A</v>
      </c>
      <c r="V333" s="91" t="e">
        <f t="shared" ca="1" si="58"/>
        <v>#N/A</v>
      </c>
      <c r="X333" s="207" t="e">
        <f t="shared" ca="1" si="44"/>
        <v>#N/A</v>
      </c>
      <c r="Y333" s="207" t="e">
        <f t="shared" ref="Y333:Y368" ca="1" si="62">ROUND(X333,-3)/1000</f>
        <v>#N/A</v>
      </c>
      <c r="Z333" s="209" t="e">
        <f t="shared" ref="Z333:Z368" ca="1" si="63">(COUNTIF($P$268:$P$1268,"&lt;"&amp;X333)-COUNTIF($P$268:$P$1268,"&lt;"&amp;X332))/COUNT($P$268:$P$1268)</f>
        <v>#DIV/0!</v>
      </c>
      <c r="AA333" s="209" t="e">
        <f t="shared" ca="1" si="45"/>
        <v>#DIV/0!</v>
      </c>
      <c r="AB333" s="209"/>
      <c r="AC333" s="209" t="e">
        <f ca="1">(COUNTIF('Base Calcs'!$T$258:$T$1258,"&lt;"&amp;X333)-COUNTIF('Base Calcs'!$T$258:$T$1258,"&lt;"&amp;X332))/COUNT('Base Calcs'!$T$258:$T$1258)</f>
        <v>#DIV/0!</v>
      </c>
      <c r="AD333" s="209" t="e">
        <f t="shared" ca="1" si="46"/>
        <v>#DIV/0!</v>
      </c>
      <c r="AE333" s="205"/>
      <c r="AF333" s="209" t="e">
        <f t="shared" ref="AF333:AF368" ca="1" si="64">(COUNTIF($T$268:$T$1268,"&lt;"&amp;X333)-COUNTIF($T$268:$T$1268,"&lt;"&amp;X332))/COUNT($T$268:$T$1268)</f>
        <v>#DIV/0!</v>
      </c>
      <c r="AG333" s="209" t="e">
        <f t="shared" ca="1" si="47"/>
        <v>#DIV/0!</v>
      </c>
      <c r="AH333"/>
      <c r="AI333" s="218" t="e">
        <f ca="1">(($E$9*(RAND()*($E$208-$D$208)+$D$208))*(RAND()*('Base Calcs'!$E$214-'Base Calcs'!$D$214)+'Base Calcs'!$D$214+IF($E$50&gt;0,$E$50,0)))+$E$154+$E$155-$E$196+$E$179-($E$179*(RAND()*($E$210-$D$210)+$D$210))-(($E$200/$E$45)*(RAND()*($E$211-$D$211)+$D$211))</f>
        <v>#N/A</v>
      </c>
      <c r="AJ333"/>
      <c r="AK3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3"/>
      <c r="AM333"/>
      <c r="AN333"/>
      <c r="AO333"/>
      <c r="AP333"/>
      <c r="AQ333"/>
      <c r="AR333"/>
      <c r="AS333"/>
      <c r="AT333"/>
      <c r="AU333"/>
      <c r="AV333"/>
      <c r="AW333"/>
      <c r="AX333"/>
      <c r="AY333"/>
      <c r="AZ333"/>
      <c r="BA333"/>
      <c r="BB333"/>
      <c r="BC333" s="129"/>
    </row>
    <row r="334" spans="2:55" x14ac:dyDescent="0.25">
      <c r="B334" s="198" t="e">
        <f t="shared" ca="1" si="52"/>
        <v>#N/A</v>
      </c>
      <c r="C334" s="15">
        <v>66</v>
      </c>
      <c r="D334" s="129" t="e">
        <f t="shared" ca="1" si="59"/>
        <v>#N/A</v>
      </c>
      <c r="E334" s="129" t="e">
        <f t="shared" ca="1" si="60"/>
        <v>#N/A</v>
      </c>
      <c r="F334" s="42" t="e">
        <f t="shared" ca="1" si="61"/>
        <v>#DIV/0!</v>
      </c>
      <c r="G334" s="42" t="e">
        <f t="shared" ref="G334:G368" ca="1" si="65">F334+G333</f>
        <v>#DIV/0!</v>
      </c>
      <c r="I334" s="42" t="e">
        <f ca="1">(COUNTIF('Base Calcs'!$C$258:$C$3257,"&lt;"&amp;D334)-COUNTIF('Base Calcs'!$C$258:$C$3257,"&lt;"&amp;D333))/COUNT('Base Calcs'!$C$258:$C$3257)</f>
        <v>#DIV/0!</v>
      </c>
      <c r="J334" s="44" t="e">
        <f t="shared" ref="J334:J368" ca="1" si="66">I334+J333</f>
        <v>#DIV/0!</v>
      </c>
      <c r="L334" s="42" t="e">
        <f ca="1">(COUNTIF('Base Calcs'!$B$258:$B$3257,"&lt;"&amp;D334)-COUNTIF('Base Calcs'!$B$258:$B$3257,"&lt;"&amp;D333))/COUNT('Base Calcs'!$B$258:$B$3257)</f>
        <v>#DIV/0!</v>
      </c>
      <c r="M334" s="44" t="e">
        <f t="shared" ref="M334:M368" ca="1" si="67">L334+M333</f>
        <v>#DIV/0!</v>
      </c>
      <c r="P334" s="200" t="e">
        <f t="shared" ca="1" si="53"/>
        <v>#N/A</v>
      </c>
      <c r="Q334" s="91" t="e">
        <f t="shared" ca="1" si="54"/>
        <v>#N/A</v>
      </c>
      <c r="R334" s="91" t="e">
        <f t="shared" ca="1" si="55"/>
        <v>#N/A</v>
      </c>
      <c r="T334" s="200" t="e">
        <f t="shared" ca="1" si="56"/>
        <v>#N/A</v>
      </c>
      <c r="U334" s="91" t="e">
        <f t="shared" ca="1" si="57"/>
        <v>#N/A</v>
      </c>
      <c r="V334" s="91" t="e">
        <f t="shared" ca="1" si="58"/>
        <v>#N/A</v>
      </c>
      <c r="X334" s="207" t="e">
        <f t="shared" ref="X334:X368" ca="1" si="68">X333+((MAX($U$257:$U$259)-MIN($V$257:$V$259))/100)</f>
        <v>#N/A</v>
      </c>
      <c r="Y334" s="207" t="e">
        <f t="shared" ca="1" si="62"/>
        <v>#N/A</v>
      </c>
      <c r="Z334" s="209" t="e">
        <f t="shared" ca="1" si="63"/>
        <v>#DIV/0!</v>
      </c>
      <c r="AA334" s="209" t="e">
        <f t="shared" ref="AA334:AA368" ca="1" si="69">Z334+AA333</f>
        <v>#DIV/0!</v>
      </c>
      <c r="AB334" s="209"/>
      <c r="AC334" s="209" t="e">
        <f ca="1">(COUNTIF('Base Calcs'!$T$258:$T$1258,"&lt;"&amp;X334)-COUNTIF('Base Calcs'!$T$258:$T$1258,"&lt;"&amp;X333))/COUNT('Base Calcs'!$T$258:$T$1258)</f>
        <v>#DIV/0!</v>
      </c>
      <c r="AD334" s="209" t="e">
        <f t="shared" ref="AD334:AD368" ca="1" si="70">AC334+AD333</f>
        <v>#DIV/0!</v>
      </c>
      <c r="AE334" s="205"/>
      <c r="AF334" s="209" t="e">
        <f t="shared" ca="1" si="64"/>
        <v>#DIV/0!</v>
      </c>
      <c r="AG334" s="209" t="e">
        <f t="shared" ref="AG334:AG368" ca="1" si="71">AF334+AG333</f>
        <v>#DIV/0!</v>
      </c>
      <c r="AH334"/>
      <c r="AI334" s="218" t="e">
        <f ca="1">(($E$9*(RAND()*($E$208-$D$208)+$D$208))*(RAND()*('Base Calcs'!$E$214-'Base Calcs'!$D$214)+'Base Calcs'!$D$214+IF($E$50&gt;0,$E$50,0)))+$E$154+$E$155-$E$196+$E$179-($E$179*(RAND()*($E$210-$D$210)+$D$210))-(($E$200/$E$45)*(RAND()*($E$211-$D$211)+$D$211))</f>
        <v>#N/A</v>
      </c>
      <c r="AJ334"/>
      <c r="AK3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4"/>
      <c r="AM334"/>
      <c r="AN334"/>
      <c r="AO334"/>
      <c r="AP334"/>
      <c r="AQ334"/>
      <c r="AR334"/>
      <c r="AS334"/>
      <c r="AT334"/>
      <c r="AU334"/>
      <c r="AV334"/>
      <c r="AW334"/>
      <c r="AX334"/>
      <c r="AY334"/>
      <c r="AZ334"/>
      <c r="BA334"/>
      <c r="BB334"/>
      <c r="BC334" s="129"/>
    </row>
    <row r="335" spans="2:55" x14ac:dyDescent="0.25">
      <c r="B335" s="198" t="e">
        <f t="shared" ca="1" si="52"/>
        <v>#N/A</v>
      </c>
      <c r="C335" s="15">
        <v>67</v>
      </c>
      <c r="D335" s="129" t="e">
        <f t="shared" ca="1" si="59"/>
        <v>#N/A</v>
      </c>
      <c r="E335" s="129" t="e">
        <f t="shared" ca="1" si="60"/>
        <v>#N/A</v>
      </c>
      <c r="F335" s="42" t="e">
        <f t="shared" ca="1" si="61"/>
        <v>#DIV/0!</v>
      </c>
      <c r="G335" s="42" t="e">
        <f t="shared" ca="1" si="65"/>
        <v>#DIV/0!</v>
      </c>
      <c r="I335" s="42" t="e">
        <f ca="1">(COUNTIF('Base Calcs'!$C$258:$C$3257,"&lt;"&amp;D335)-COUNTIF('Base Calcs'!$C$258:$C$3257,"&lt;"&amp;D334))/COUNT('Base Calcs'!$C$258:$C$3257)</f>
        <v>#DIV/0!</v>
      </c>
      <c r="J335" s="44" t="e">
        <f t="shared" ca="1" si="66"/>
        <v>#DIV/0!</v>
      </c>
      <c r="L335" s="42" t="e">
        <f ca="1">(COUNTIF('Base Calcs'!$B$258:$B$3257,"&lt;"&amp;D335)-COUNTIF('Base Calcs'!$B$258:$B$3257,"&lt;"&amp;D334))/COUNT('Base Calcs'!$B$258:$B$3257)</f>
        <v>#DIV/0!</v>
      </c>
      <c r="M335" s="44" t="e">
        <f t="shared" ca="1" si="67"/>
        <v>#DIV/0!</v>
      </c>
      <c r="P335" s="200" t="e">
        <f t="shared" ca="1" si="53"/>
        <v>#N/A</v>
      </c>
      <c r="Q335" s="91" t="e">
        <f t="shared" ca="1" si="54"/>
        <v>#N/A</v>
      </c>
      <c r="R335" s="91" t="e">
        <f t="shared" ca="1" si="55"/>
        <v>#N/A</v>
      </c>
      <c r="T335" s="200" t="e">
        <f t="shared" ca="1" si="56"/>
        <v>#N/A</v>
      </c>
      <c r="U335" s="91" t="e">
        <f t="shared" ca="1" si="57"/>
        <v>#N/A</v>
      </c>
      <c r="V335" s="91" t="e">
        <f t="shared" ca="1" si="58"/>
        <v>#N/A</v>
      </c>
      <c r="X335" s="207" t="e">
        <f t="shared" ca="1" si="68"/>
        <v>#N/A</v>
      </c>
      <c r="Y335" s="207" t="e">
        <f t="shared" ca="1" si="62"/>
        <v>#N/A</v>
      </c>
      <c r="Z335" s="209" t="e">
        <f t="shared" ca="1" si="63"/>
        <v>#DIV/0!</v>
      </c>
      <c r="AA335" s="209" t="e">
        <f t="shared" ca="1" si="69"/>
        <v>#DIV/0!</v>
      </c>
      <c r="AB335" s="209"/>
      <c r="AC335" s="209" t="e">
        <f ca="1">(COUNTIF('Base Calcs'!$T$258:$T$1258,"&lt;"&amp;X335)-COUNTIF('Base Calcs'!$T$258:$T$1258,"&lt;"&amp;X334))/COUNT('Base Calcs'!$T$258:$T$1258)</f>
        <v>#DIV/0!</v>
      </c>
      <c r="AD335" s="209" t="e">
        <f t="shared" ca="1" si="70"/>
        <v>#DIV/0!</v>
      </c>
      <c r="AE335" s="205"/>
      <c r="AF335" s="209" t="e">
        <f t="shared" ca="1" si="64"/>
        <v>#DIV/0!</v>
      </c>
      <c r="AG335" s="209" t="e">
        <f t="shared" ca="1" si="71"/>
        <v>#DIV/0!</v>
      </c>
      <c r="AH335"/>
      <c r="AI335" s="218" t="e">
        <f ca="1">(($E$9*(RAND()*($E$208-$D$208)+$D$208))*(RAND()*('Base Calcs'!$E$214-'Base Calcs'!$D$214)+'Base Calcs'!$D$214+IF($E$50&gt;0,$E$50,0)))+$E$154+$E$155-$E$196+$E$179-($E$179*(RAND()*($E$210-$D$210)+$D$210))-(($E$200/$E$45)*(RAND()*($E$211-$D$211)+$D$211))</f>
        <v>#N/A</v>
      </c>
      <c r="AJ335"/>
      <c r="AK3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5"/>
      <c r="AM335"/>
      <c r="AN335"/>
      <c r="AO335"/>
      <c r="AP335"/>
      <c r="AQ335"/>
      <c r="AR335"/>
      <c r="AS335"/>
      <c r="AT335"/>
      <c r="AU335"/>
      <c r="AV335"/>
      <c r="AW335"/>
      <c r="AX335"/>
      <c r="AY335"/>
      <c r="AZ335"/>
      <c r="BA335"/>
      <c r="BB335"/>
      <c r="BC335" s="129"/>
    </row>
    <row r="336" spans="2:55" x14ac:dyDescent="0.25">
      <c r="B336" s="198" t="e">
        <f t="shared" ca="1" si="52"/>
        <v>#N/A</v>
      </c>
      <c r="C336" s="15">
        <v>68</v>
      </c>
      <c r="D336" s="129" t="e">
        <f t="shared" ca="1" si="59"/>
        <v>#N/A</v>
      </c>
      <c r="E336" s="129" t="e">
        <f t="shared" ca="1" si="60"/>
        <v>#N/A</v>
      </c>
      <c r="F336" s="42" t="e">
        <f t="shared" ca="1" si="61"/>
        <v>#DIV/0!</v>
      </c>
      <c r="G336" s="42" t="e">
        <f t="shared" ca="1" si="65"/>
        <v>#DIV/0!</v>
      </c>
      <c r="I336" s="42" t="e">
        <f ca="1">(COUNTIF('Base Calcs'!$C$258:$C$3257,"&lt;"&amp;D336)-COUNTIF('Base Calcs'!$C$258:$C$3257,"&lt;"&amp;D335))/COUNT('Base Calcs'!$C$258:$C$3257)</f>
        <v>#DIV/0!</v>
      </c>
      <c r="J336" s="44" t="e">
        <f t="shared" ca="1" si="66"/>
        <v>#DIV/0!</v>
      </c>
      <c r="L336" s="42" t="e">
        <f ca="1">(COUNTIF('Base Calcs'!$B$258:$B$3257,"&lt;"&amp;D336)-COUNTIF('Base Calcs'!$B$258:$B$3257,"&lt;"&amp;D335))/COUNT('Base Calcs'!$B$258:$B$3257)</f>
        <v>#DIV/0!</v>
      </c>
      <c r="M336" s="44" t="e">
        <f t="shared" ca="1" si="67"/>
        <v>#DIV/0!</v>
      </c>
      <c r="P336" s="200" t="e">
        <f t="shared" ca="1" si="53"/>
        <v>#N/A</v>
      </c>
      <c r="Q336" s="91" t="e">
        <f t="shared" ca="1" si="54"/>
        <v>#N/A</v>
      </c>
      <c r="R336" s="91" t="e">
        <f t="shared" ca="1" si="55"/>
        <v>#N/A</v>
      </c>
      <c r="T336" s="200" t="e">
        <f t="shared" ca="1" si="56"/>
        <v>#N/A</v>
      </c>
      <c r="U336" s="91" t="e">
        <f t="shared" ca="1" si="57"/>
        <v>#N/A</v>
      </c>
      <c r="V336" s="91" t="e">
        <f t="shared" ca="1" si="58"/>
        <v>#N/A</v>
      </c>
      <c r="X336" s="207" t="e">
        <f t="shared" ca="1" si="68"/>
        <v>#N/A</v>
      </c>
      <c r="Y336" s="207" t="e">
        <f t="shared" ca="1" si="62"/>
        <v>#N/A</v>
      </c>
      <c r="Z336" s="209" t="e">
        <f t="shared" ca="1" si="63"/>
        <v>#DIV/0!</v>
      </c>
      <c r="AA336" s="209" t="e">
        <f t="shared" ca="1" si="69"/>
        <v>#DIV/0!</v>
      </c>
      <c r="AB336" s="209"/>
      <c r="AC336" s="209" t="e">
        <f ca="1">(COUNTIF('Base Calcs'!$T$258:$T$1258,"&lt;"&amp;X336)-COUNTIF('Base Calcs'!$T$258:$T$1258,"&lt;"&amp;X335))/COUNT('Base Calcs'!$T$258:$T$1258)</f>
        <v>#DIV/0!</v>
      </c>
      <c r="AD336" s="209" t="e">
        <f t="shared" ca="1" si="70"/>
        <v>#DIV/0!</v>
      </c>
      <c r="AE336" s="205"/>
      <c r="AF336" s="209" t="e">
        <f t="shared" ca="1" si="64"/>
        <v>#DIV/0!</v>
      </c>
      <c r="AG336" s="209" t="e">
        <f t="shared" ca="1" si="71"/>
        <v>#DIV/0!</v>
      </c>
      <c r="AH336"/>
      <c r="AI336" s="218" t="e">
        <f ca="1">(($E$9*(RAND()*($E$208-$D$208)+$D$208))*(RAND()*('Base Calcs'!$E$214-'Base Calcs'!$D$214)+'Base Calcs'!$D$214+IF($E$50&gt;0,$E$50,0)))+$E$154+$E$155-$E$196+$E$179-($E$179*(RAND()*($E$210-$D$210)+$D$210))-(($E$200/$E$45)*(RAND()*($E$211-$D$211)+$D$211))</f>
        <v>#N/A</v>
      </c>
      <c r="AJ336"/>
      <c r="AK3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6"/>
      <c r="AM336"/>
      <c r="AN336"/>
      <c r="AO336"/>
      <c r="AP336"/>
      <c r="AQ336"/>
      <c r="AR336"/>
      <c r="AS336"/>
      <c r="AT336"/>
      <c r="AU336"/>
      <c r="AV336"/>
      <c r="AW336"/>
      <c r="AX336"/>
      <c r="AY336"/>
      <c r="AZ336"/>
      <c r="BA336"/>
      <c r="BB336"/>
      <c r="BC336" s="129"/>
    </row>
    <row r="337" spans="2:55" x14ac:dyDescent="0.25">
      <c r="B337" s="198" t="e">
        <f t="shared" ca="1" si="52"/>
        <v>#N/A</v>
      </c>
      <c r="C337" s="15">
        <v>69</v>
      </c>
      <c r="D337" s="129" t="e">
        <f t="shared" ca="1" si="59"/>
        <v>#N/A</v>
      </c>
      <c r="E337" s="129" t="e">
        <f t="shared" ca="1" si="60"/>
        <v>#N/A</v>
      </c>
      <c r="F337" s="42" t="e">
        <f t="shared" ca="1" si="61"/>
        <v>#DIV/0!</v>
      </c>
      <c r="G337" s="42" t="e">
        <f t="shared" ca="1" si="65"/>
        <v>#DIV/0!</v>
      </c>
      <c r="I337" s="42" t="e">
        <f ca="1">(COUNTIF('Base Calcs'!$C$258:$C$3257,"&lt;"&amp;D337)-COUNTIF('Base Calcs'!$C$258:$C$3257,"&lt;"&amp;D336))/COUNT('Base Calcs'!$C$258:$C$3257)</f>
        <v>#DIV/0!</v>
      </c>
      <c r="J337" s="44" t="e">
        <f t="shared" ca="1" si="66"/>
        <v>#DIV/0!</v>
      </c>
      <c r="L337" s="42" t="e">
        <f ca="1">(COUNTIF('Base Calcs'!$B$258:$B$3257,"&lt;"&amp;D337)-COUNTIF('Base Calcs'!$B$258:$B$3257,"&lt;"&amp;D336))/COUNT('Base Calcs'!$B$258:$B$3257)</f>
        <v>#DIV/0!</v>
      </c>
      <c r="M337" s="44" t="e">
        <f t="shared" ca="1" si="67"/>
        <v>#DIV/0!</v>
      </c>
      <c r="P337" s="200" t="e">
        <f t="shared" ca="1" si="53"/>
        <v>#N/A</v>
      </c>
      <c r="Q337" s="91" t="e">
        <f t="shared" ca="1" si="54"/>
        <v>#N/A</v>
      </c>
      <c r="R337" s="91" t="e">
        <f t="shared" ca="1" si="55"/>
        <v>#N/A</v>
      </c>
      <c r="T337" s="200" t="e">
        <f t="shared" ca="1" si="56"/>
        <v>#N/A</v>
      </c>
      <c r="U337" s="91" t="e">
        <f t="shared" ca="1" si="57"/>
        <v>#N/A</v>
      </c>
      <c r="V337" s="91" t="e">
        <f t="shared" ca="1" si="58"/>
        <v>#N/A</v>
      </c>
      <c r="X337" s="207" t="e">
        <f t="shared" ca="1" si="68"/>
        <v>#N/A</v>
      </c>
      <c r="Y337" s="207" t="e">
        <f t="shared" ca="1" si="62"/>
        <v>#N/A</v>
      </c>
      <c r="Z337" s="209" t="e">
        <f t="shared" ca="1" si="63"/>
        <v>#DIV/0!</v>
      </c>
      <c r="AA337" s="209" t="e">
        <f t="shared" ca="1" si="69"/>
        <v>#DIV/0!</v>
      </c>
      <c r="AB337" s="209"/>
      <c r="AC337" s="209" t="e">
        <f ca="1">(COUNTIF('Base Calcs'!$T$258:$T$1258,"&lt;"&amp;X337)-COUNTIF('Base Calcs'!$T$258:$T$1258,"&lt;"&amp;X336))/COUNT('Base Calcs'!$T$258:$T$1258)</f>
        <v>#DIV/0!</v>
      </c>
      <c r="AD337" s="209" t="e">
        <f t="shared" ca="1" si="70"/>
        <v>#DIV/0!</v>
      </c>
      <c r="AE337" s="205"/>
      <c r="AF337" s="209" t="e">
        <f t="shared" ca="1" si="64"/>
        <v>#DIV/0!</v>
      </c>
      <c r="AG337" s="209" t="e">
        <f t="shared" ca="1" si="71"/>
        <v>#DIV/0!</v>
      </c>
      <c r="AH337"/>
      <c r="AI337" s="218" t="e">
        <f ca="1">(($E$9*(RAND()*($E$208-$D$208)+$D$208))*(RAND()*('Base Calcs'!$E$214-'Base Calcs'!$D$214)+'Base Calcs'!$D$214+IF($E$50&gt;0,$E$50,0)))+$E$154+$E$155-$E$196+$E$179-($E$179*(RAND()*($E$210-$D$210)+$D$210))-(($E$200/$E$45)*(RAND()*($E$211-$D$211)+$D$211))</f>
        <v>#N/A</v>
      </c>
      <c r="AJ337"/>
      <c r="AK3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7"/>
      <c r="AM337"/>
      <c r="AN337"/>
      <c r="AO337"/>
      <c r="AP337"/>
      <c r="AQ337"/>
      <c r="AR337"/>
      <c r="AS337"/>
      <c r="AT337"/>
      <c r="AU337"/>
      <c r="AV337"/>
      <c r="AW337"/>
      <c r="AX337"/>
      <c r="AY337"/>
      <c r="AZ337"/>
      <c r="BA337"/>
      <c r="BB337"/>
      <c r="BC337" s="129"/>
    </row>
    <row r="338" spans="2:55" x14ac:dyDescent="0.25">
      <c r="B338" s="198" t="e">
        <f t="shared" ca="1" si="52"/>
        <v>#N/A</v>
      </c>
      <c r="C338" s="15">
        <v>70</v>
      </c>
      <c r="D338" s="129" t="e">
        <f t="shared" ca="1" si="59"/>
        <v>#N/A</v>
      </c>
      <c r="E338" s="129" t="e">
        <f t="shared" ca="1" si="60"/>
        <v>#N/A</v>
      </c>
      <c r="F338" s="42" t="e">
        <f t="shared" ca="1" si="61"/>
        <v>#DIV/0!</v>
      </c>
      <c r="G338" s="42" t="e">
        <f t="shared" ca="1" si="65"/>
        <v>#DIV/0!</v>
      </c>
      <c r="I338" s="42" t="e">
        <f ca="1">(COUNTIF('Base Calcs'!$C$258:$C$3257,"&lt;"&amp;D338)-COUNTIF('Base Calcs'!$C$258:$C$3257,"&lt;"&amp;D337))/COUNT('Base Calcs'!$C$258:$C$3257)</f>
        <v>#DIV/0!</v>
      </c>
      <c r="J338" s="44" t="e">
        <f t="shared" ca="1" si="66"/>
        <v>#DIV/0!</v>
      </c>
      <c r="L338" s="42" t="e">
        <f ca="1">(COUNTIF('Base Calcs'!$B$258:$B$3257,"&lt;"&amp;D338)-COUNTIF('Base Calcs'!$B$258:$B$3257,"&lt;"&amp;D337))/COUNT('Base Calcs'!$B$258:$B$3257)</f>
        <v>#DIV/0!</v>
      </c>
      <c r="M338" s="44" t="e">
        <f t="shared" ca="1" si="67"/>
        <v>#DIV/0!</v>
      </c>
      <c r="P338" s="200" t="e">
        <f t="shared" ca="1" si="53"/>
        <v>#N/A</v>
      </c>
      <c r="Q338" s="91" t="e">
        <f t="shared" ca="1" si="54"/>
        <v>#N/A</v>
      </c>
      <c r="R338" s="91" t="e">
        <f t="shared" ca="1" si="55"/>
        <v>#N/A</v>
      </c>
      <c r="T338" s="200" t="e">
        <f t="shared" ca="1" si="56"/>
        <v>#N/A</v>
      </c>
      <c r="U338" s="91" t="e">
        <f t="shared" ca="1" si="57"/>
        <v>#N/A</v>
      </c>
      <c r="V338" s="91" t="e">
        <f t="shared" ca="1" si="58"/>
        <v>#N/A</v>
      </c>
      <c r="X338" s="207" t="e">
        <f t="shared" ca="1" si="68"/>
        <v>#N/A</v>
      </c>
      <c r="Y338" s="207" t="e">
        <f t="shared" ca="1" si="62"/>
        <v>#N/A</v>
      </c>
      <c r="Z338" s="209" t="e">
        <f t="shared" ca="1" si="63"/>
        <v>#DIV/0!</v>
      </c>
      <c r="AA338" s="209" t="e">
        <f t="shared" ca="1" si="69"/>
        <v>#DIV/0!</v>
      </c>
      <c r="AB338" s="209"/>
      <c r="AC338" s="209" t="e">
        <f ca="1">(COUNTIF('Base Calcs'!$T$258:$T$1258,"&lt;"&amp;X338)-COUNTIF('Base Calcs'!$T$258:$T$1258,"&lt;"&amp;X337))/COUNT('Base Calcs'!$T$258:$T$1258)</f>
        <v>#DIV/0!</v>
      </c>
      <c r="AD338" s="209" t="e">
        <f t="shared" ca="1" si="70"/>
        <v>#DIV/0!</v>
      </c>
      <c r="AE338" s="205"/>
      <c r="AF338" s="209" t="e">
        <f t="shared" ca="1" si="64"/>
        <v>#DIV/0!</v>
      </c>
      <c r="AG338" s="209" t="e">
        <f t="shared" ca="1" si="71"/>
        <v>#DIV/0!</v>
      </c>
      <c r="AH338"/>
      <c r="AI338" s="218" t="e">
        <f ca="1">(($E$9*(RAND()*($E$208-$D$208)+$D$208))*(RAND()*('Base Calcs'!$E$214-'Base Calcs'!$D$214)+'Base Calcs'!$D$214+IF($E$50&gt;0,$E$50,0)))+$E$154+$E$155-$E$196+$E$179-($E$179*(RAND()*($E$210-$D$210)+$D$210))-(($E$200/$E$45)*(RAND()*($E$211-$D$211)+$D$211))</f>
        <v>#N/A</v>
      </c>
      <c r="AJ338"/>
      <c r="AK3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8"/>
      <c r="AM338"/>
      <c r="AN338"/>
      <c r="AO338"/>
      <c r="AP338"/>
      <c r="AQ338"/>
      <c r="AR338"/>
      <c r="AS338"/>
      <c r="AT338"/>
      <c r="AU338"/>
      <c r="AV338"/>
      <c r="AW338"/>
      <c r="AX338"/>
      <c r="AY338"/>
      <c r="AZ338"/>
      <c r="BA338"/>
      <c r="BB338"/>
      <c r="BC338" s="129"/>
    </row>
    <row r="339" spans="2:55" x14ac:dyDescent="0.25">
      <c r="B339" s="198" t="e">
        <f t="shared" ca="1" si="52"/>
        <v>#N/A</v>
      </c>
      <c r="C339" s="15">
        <v>71</v>
      </c>
      <c r="D339" s="129" t="e">
        <f t="shared" ca="1" si="59"/>
        <v>#N/A</v>
      </c>
      <c r="E339" s="129" t="e">
        <f t="shared" ca="1" si="60"/>
        <v>#N/A</v>
      </c>
      <c r="F339" s="42" t="e">
        <f t="shared" ca="1" si="61"/>
        <v>#DIV/0!</v>
      </c>
      <c r="G339" s="42" t="e">
        <f t="shared" ca="1" si="65"/>
        <v>#DIV/0!</v>
      </c>
      <c r="I339" s="42" t="e">
        <f ca="1">(COUNTIF('Base Calcs'!$C$258:$C$3257,"&lt;"&amp;D339)-COUNTIF('Base Calcs'!$C$258:$C$3257,"&lt;"&amp;D338))/COUNT('Base Calcs'!$C$258:$C$3257)</f>
        <v>#DIV/0!</v>
      </c>
      <c r="J339" s="44" t="e">
        <f t="shared" ca="1" si="66"/>
        <v>#DIV/0!</v>
      </c>
      <c r="L339" s="42" t="e">
        <f ca="1">(COUNTIF('Base Calcs'!$B$258:$B$3257,"&lt;"&amp;D339)-COUNTIF('Base Calcs'!$B$258:$B$3257,"&lt;"&amp;D338))/COUNT('Base Calcs'!$B$258:$B$3257)</f>
        <v>#DIV/0!</v>
      </c>
      <c r="M339" s="44" t="e">
        <f t="shared" ca="1" si="67"/>
        <v>#DIV/0!</v>
      </c>
      <c r="P339" s="200" t="e">
        <f t="shared" ca="1" si="53"/>
        <v>#N/A</v>
      </c>
      <c r="Q339" s="91" t="e">
        <f t="shared" ca="1" si="54"/>
        <v>#N/A</v>
      </c>
      <c r="R339" s="91" t="e">
        <f t="shared" ca="1" si="55"/>
        <v>#N/A</v>
      </c>
      <c r="T339" s="200" t="e">
        <f t="shared" ca="1" si="56"/>
        <v>#N/A</v>
      </c>
      <c r="U339" s="91" t="e">
        <f t="shared" ca="1" si="57"/>
        <v>#N/A</v>
      </c>
      <c r="V339" s="91" t="e">
        <f t="shared" ca="1" si="58"/>
        <v>#N/A</v>
      </c>
      <c r="X339" s="207" t="e">
        <f t="shared" ca="1" si="68"/>
        <v>#N/A</v>
      </c>
      <c r="Y339" s="207" t="e">
        <f t="shared" ca="1" si="62"/>
        <v>#N/A</v>
      </c>
      <c r="Z339" s="209" t="e">
        <f t="shared" ca="1" si="63"/>
        <v>#DIV/0!</v>
      </c>
      <c r="AA339" s="209" t="e">
        <f t="shared" ca="1" si="69"/>
        <v>#DIV/0!</v>
      </c>
      <c r="AB339" s="209"/>
      <c r="AC339" s="209" t="e">
        <f ca="1">(COUNTIF('Base Calcs'!$T$258:$T$1258,"&lt;"&amp;X339)-COUNTIF('Base Calcs'!$T$258:$T$1258,"&lt;"&amp;X338))/COUNT('Base Calcs'!$T$258:$T$1258)</f>
        <v>#DIV/0!</v>
      </c>
      <c r="AD339" s="209" t="e">
        <f t="shared" ca="1" si="70"/>
        <v>#DIV/0!</v>
      </c>
      <c r="AE339" s="205"/>
      <c r="AF339" s="209" t="e">
        <f t="shared" ca="1" si="64"/>
        <v>#DIV/0!</v>
      </c>
      <c r="AG339" s="209" t="e">
        <f t="shared" ca="1" si="71"/>
        <v>#DIV/0!</v>
      </c>
      <c r="AH339"/>
      <c r="AI339" s="218" t="e">
        <f ca="1">(($E$9*(RAND()*($E$208-$D$208)+$D$208))*(RAND()*('Base Calcs'!$E$214-'Base Calcs'!$D$214)+'Base Calcs'!$D$214+IF($E$50&gt;0,$E$50,0)))+$E$154+$E$155-$E$196+$E$179-($E$179*(RAND()*($E$210-$D$210)+$D$210))-(($E$200/$E$45)*(RAND()*($E$211-$D$211)+$D$211))</f>
        <v>#N/A</v>
      </c>
      <c r="AJ339"/>
      <c r="AK3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39"/>
      <c r="AM339"/>
      <c r="AN339"/>
      <c r="AO339"/>
      <c r="AP339"/>
      <c r="AQ339"/>
      <c r="AR339"/>
      <c r="AS339"/>
      <c r="AT339"/>
      <c r="AU339"/>
      <c r="AV339"/>
      <c r="AW339"/>
      <c r="AX339"/>
      <c r="AY339"/>
      <c r="AZ339"/>
      <c r="BA339"/>
      <c r="BB339"/>
      <c r="BC339" s="129"/>
    </row>
    <row r="340" spans="2:55" x14ac:dyDescent="0.25">
      <c r="B340" s="198" t="e">
        <f t="shared" ca="1" si="52"/>
        <v>#N/A</v>
      </c>
      <c r="C340" s="15">
        <v>72</v>
      </c>
      <c r="D340" s="129" t="e">
        <f t="shared" ca="1" si="59"/>
        <v>#N/A</v>
      </c>
      <c r="E340" s="129" t="e">
        <f t="shared" ca="1" si="60"/>
        <v>#N/A</v>
      </c>
      <c r="F340" s="42" t="e">
        <f t="shared" ca="1" si="61"/>
        <v>#DIV/0!</v>
      </c>
      <c r="G340" s="42" t="e">
        <f t="shared" ca="1" si="65"/>
        <v>#DIV/0!</v>
      </c>
      <c r="I340" s="42" t="e">
        <f ca="1">(COUNTIF('Base Calcs'!$C$258:$C$3257,"&lt;"&amp;D340)-COUNTIF('Base Calcs'!$C$258:$C$3257,"&lt;"&amp;D339))/COUNT('Base Calcs'!$C$258:$C$3257)</f>
        <v>#DIV/0!</v>
      </c>
      <c r="J340" s="44" t="e">
        <f t="shared" ca="1" si="66"/>
        <v>#DIV/0!</v>
      </c>
      <c r="L340" s="42" t="e">
        <f ca="1">(COUNTIF('Base Calcs'!$B$258:$B$3257,"&lt;"&amp;D340)-COUNTIF('Base Calcs'!$B$258:$B$3257,"&lt;"&amp;D339))/COUNT('Base Calcs'!$B$258:$B$3257)</f>
        <v>#DIV/0!</v>
      </c>
      <c r="M340" s="44" t="e">
        <f t="shared" ca="1" si="67"/>
        <v>#DIV/0!</v>
      </c>
      <c r="P340" s="200" t="e">
        <f t="shared" ca="1" si="53"/>
        <v>#N/A</v>
      </c>
      <c r="Q340" s="91" t="e">
        <f t="shared" ca="1" si="54"/>
        <v>#N/A</v>
      </c>
      <c r="R340" s="91" t="e">
        <f t="shared" ca="1" si="55"/>
        <v>#N/A</v>
      </c>
      <c r="T340" s="200" t="e">
        <f t="shared" ca="1" si="56"/>
        <v>#N/A</v>
      </c>
      <c r="U340" s="91" t="e">
        <f t="shared" ca="1" si="57"/>
        <v>#N/A</v>
      </c>
      <c r="V340" s="91" t="e">
        <f t="shared" ca="1" si="58"/>
        <v>#N/A</v>
      </c>
      <c r="X340" s="207" t="e">
        <f t="shared" ca="1" si="68"/>
        <v>#N/A</v>
      </c>
      <c r="Y340" s="207" t="e">
        <f t="shared" ca="1" si="62"/>
        <v>#N/A</v>
      </c>
      <c r="Z340" s="209" t="e">
        <f t="shared" ca="1" si="63"/>
        <v>#DIV/0!</v>
      </c>
      <c r="AA340" s="209" t="e">
        <f t="shared" ca="1" si="69"/>
        <v>#DIV/0!</v>
      </c>
      <c r="AB340" s="209"/>
      <c r="AC340" s="209" t="e">
        <f ca="1">(COUNTIF('Base Calcs'!$T$258:$T$1258,"&lt;"&amp;X340)-COUNTIF('Base Calcs'!$T$258:$T$1258,"&lt;"&amp;X339))/COUNT('Base Calcs'!$T$258:$T$1258)</f>
        <v>#DIV/0!</v>
      </c>
      <c r="AD340" s="209" t="e">
        <f t="shared" ca="1" si="70"/>
        <v>#DIV/0!</v>
      </c>
      <c r="AE340" s="205"/>
      <c r="AF340" s="209" t="e">
        <f t="shared" ca="1" si="64"/>
        <v>#DIV/0!</v>
      </c>
      <c r="AG340" s="209" t="e">
        <f t="shared" ca="1" si="71"/>
        <v>#DIV/0!</v>
      </c>
      <c r="AH340"/>
      <c r="AI340" s="218" t="e">
        <f ca="1">(($E$9*(RAND()*($E$208-$D$208)+$D$208))*(RAND()*('Base Calcs'!$E$214-'Base Calcs'!$D$214)+'Base Calcs'!$D$214+IF($E$50&gt;0,$E$50,0)))+$E$154+$E$155-$E$196+$E$179-($E$179*(RAND()*($E$210-$D$210)+$D$210))-(($E$200/$E$45)*(RAND()*($E$211-$D$211)+$D$211))</f>
        <v>#N/A</v>
      </c>
      <c r="AJ340"/>
      <c r="AK3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0"/>
      <c r="AM340"/>
      <c r="AN340"/>
      <c r="AO340"/>
      <c r="AP340"/>
      <c r="AQ340"/>
      <c r="AR340"/>
      <c r="AS340"/>
      <c r="AT340"/>
      <c r="AU340"/>
      <c r="AV340"/>
      <c r="AW340"/>
      <c r="AX340"/>
      <c r="AY340"/>
      <c r="AZ340"/>
      <c r="BA340"/>
      <c r="BB340"/>
      <c r="BC340" s="129"/>
    </row>
    <row r="341" spans="2:55" x14ac:dyDescent="0.25">
      <c r="B341" s="198" t="e">
        <f t="shared" ca="1" si="52"/>
        <v>#N/A</v>
      </c>
      <c r="C341" s="15">
        <v>73</v>
      </c>
      <c r="D341" s="129" t="e">
        <f t="shared" ca="1" si="59"/>
        <v>#N/A</v>
      </c>
      <c r="E341" s="129" t="e">
        <f t="shared" ca="1" si="60"/>
        <v>#N/A</v>
      </c>
      <c r="F341" s="42" t="e">
        <f t="shared" ca="1" si="61"/>
        <v>#DIV/0!</v>
      </c>
      <c r="G341" s="42" t="e">
        <f t="shared" ca="1" si="65"/>
        <v>#DIV/0!</v>
      </c>
      <c r="I341" s="42" t="e">
        <f ca="1">(COUNTIF('Base Calcs'!$C$258:$C$3257,"&lt;"&amp;D341)-COUNTIF('Base Calcs'!$C$258:$C$3257,"&lt;"&amp;D340))/COUNT('Base Calcs'!$C$258:$C$3257)</f>
        <v>#DIV/0!</v>
      </c>
      <c r="J341" s="44" t="e">
        <f t="shared" ca="1" si="66"/>
        <v>#DIV/0!</v>
      </c>
      <c r="L341" s="42" t="e">
        <f ca="1">(COUNTIF('Base Calcs'!$B$258:$B$3257,"&lt;"&amp;D341)-COUNTIF('Base Calcs'!$B$258:$B$3257,"&lt;"&amp;D340))/COUNT('Base Calcs'!$B$258:$B$3257)</f>
        <v>#DIV/0!</v>
      </c>
      <c r="M341" s="44" t="e">
        <f t="shared" ca="1" si="67"/>
        <v>#DIV/0!</v>
      </c>
      <c r="P341" s="200" t="e">
        <f t="shared" ca="1" si="53"/>
        <v>#N/A</v>
      </c>
      <c r="Q341" s="91" t="e">
        <f t="shared" ca="1" si="54"/>
        <v>#N/A</v>
      </c>
      <c r="R341" s="91" t="e">
        <f t="shared" ca="1" si="55"/>
        <v>#N/A</v>
      </c>
      <c r="T341" s="200" t="e">
        <f t="shared" ca="1" si="56"/>
        <v>#N/A</v>
      </c>
      <c r="U341" s="91" t="e">
        <f t="shared" ca="1" si="57"/>
        <v>#N/A</v>
      </c>
      <c r="V341" s="91" t="e">
        <f t="shared" ca="1" si="58"/>
        <v>#N/A</v>
      </c>
      <c r="X341" s="207" t="e">
        <f t="shared" ca="1" si="68"/>
        <v>#N/A</v>
      </c>
      <c r="Y341" s="207" t="e">
        <f t="shared" ca="1" si="62"/>
        <v>#N/A</v>
      </c>
      <c r="Z341" s="209" t="e">
        <f t="shared" ca="1" si="63"/>
        <v>#DIV/0!</v>
      </c>
      <c r="AA341" s="209" t="e">
        <f t="shared" ca="1" si="69"/>
        <v>#DIV/0!</v>
      </c>
      <c r="AB341" s="209"/>
      <c r="AC341" s="209" t="e">
        <f ca="1">(COUNTIF('Base Calcs'!$T$258:$T$1258,"&lt;"&amp;X341)-COUNTIF('Base Calcs'!$T$258:$T$1258,"&lt;"&amp;X340))/COUNT('Base Calcs'!$T$258:$T$1258)</f>
        <v>#DIV/0!</v>
      </c>
      <c r="AD341" s="209" t="e">
        <f t="shared" ca="1" si="70"/>
        <v>#DIV/0!</v>
      </c>
      <c r="AE341" s="205"/>
      <c r="AF341" s="209" t="e">
        <f t="shared" ca="1" si="64"/>
        <v>#DIV/0!</v>
      </c>
      <c r="AG341" s="209" t="e">
        <f t="shared" ca="1" si="71"/>
        <v>#DIV/0!</v>
      </c>
      <c r="AH341"/>
      <c r="AI341" s="218" t="e">
        <f ca="1">(($E$9*(RAND()*($E$208-$D$208)+$D$208))*(RAND()*('Base Calcs'!$E$214-'Base Calcs'!$D$214)+'Base Calcs'!$D$214+IF($E$50&gt;0,$E$50,0)))+$E$154+$E$155-$E$196+$E$179-($E$179*(RAND()*($E$210-$D$210)+$D$210))-(($E$200/$E$45)*(RAND()*($E$211-$D$211)+$D$211))</f>
        <v>#N/A</v>
      </c>
      <c r="AJ341"/>
      <c r="AK3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1"/>
      <c r="AM341"/>
      <c r="AN341"/>
      <c r="AO341"/>
      <c r="AP341"/>
      <c r="AQ341"/>
      <c r="AR341"/>
      <c r="AS341"/>
      <c r="AT341"/>
      <c r="AU341"/>
      <c r="AV341"/>
      <c r="AW341"/>
      <c r="AX341"/>
      <c r="AY341"/>
      <c r="AZ341"/>
      <c r="BA341"/>
      <c r="BB341"/>
      <c r="BC341" s="129"/>
    </row>
    <row r="342" spans="2:55" x14ac:dyDescent="0.25">
      <c r="B342" s="198" t="e">
        <f t="shared" ca="1" si="52"/>
        <v>#N/A</v>
      </c>
      <c r="C342" s="15">
        <v>74</v>
      </c>
      <c r="D342" s="129" t="e">
        <f t="shared" ca="1" si="59"/>
        <v>#N/A</v>
      </c>
      <c r="E342" s="129" t="e">
        <f t="shared" ca="1" si="60"/>
        <v>#N/A</v>
      </c>
      <c r="F342" s="42" t="e">
        <f t="shared" ca="1" si="61"/>
        <v>#DIV/0!</v>
      </c>
      <c r="G342" s="42" t="e">
        <f t="shared" ca="1" si="65"/>
        <v>#DIV/0!</v>
      </c>
      <c r="I342" s="42" t="e">
        <f ca="1">(COUNTIF('Base Calcs'!$C$258:$C$3257,"&lt;"&amp;D342)-COUNTIF('Base Calcs'!$C$258:$C$3257,"&lt;"&amp;D341))/COUNT('Base Calcs'!$C$258:$C$3257)</f>
        <v>#DIV/0!</v>
      </c>
      <c r="J342" s="44" t="e">
        <f t="shared" ca="1" si="66"/>
        <v>#DIV/0!</v>
      </c>
      <c r="L342" s="42" t="e">
        <f ca="1">(COUNTIF('Base Calcs'!$B$258:$B$3257,"&lt;"&amp;D342)-COUNTIF('Base Calcs'!$B$258:$B$3257,"&lt;"&amp;D341))/COUNT('Base Calcs'!$B$258:$B$3257)</f>
        <v>#DIV/0!</v>
      </c>
      <c r="M342" s="44" t="e">
        <f t="shared" ca="1" si="67"/>
        <v>#DIV/0!</v>
      </c>
      <c r="P342" s="200" t="e">
        <f t="shared" ca="1" si="53"/>
        <v>#N/A</v>
      </c>
      <c r="Q342" s="91" t="e">
        <f t="shared" ca="1" si="54"/>
        <v>#N/A</v>
      </c>
      <c r="R342" s="91" t="e">
        <f t="shared" ca="1" si="55"/>
        <v>#N/A</v>
      </c>
      <c r="T342" s="200" t="e">
        <f t="shared" ca="1" si="56"/>
        <v>#N/A</v>
      </c>
      <c r="U342" s="91" t="e">
        <f t="shared" ca="1" si="57"/>
        <v>#N/A</v>
      </c>
      <c r="V342" s="91" t="e">
        <f t="shared" ca="1" si="58"/>
        <v>#N/A</v>
      </c>
      <c r="X342" s="207" t="e">
        <f t="shared" ca="1" si="68"/>
        <v>#N/A</v>
      </c>
      <c r="Y342" s="207" t="e">
        <f t="shared" ca="1" si="62"/>
        <v>#N/A</v>
      </c>
      <c r="Z342" s="209" t="e">
        <f t="shared" ca="1" si="63"/>
        <v>#DIV/0!</v>
      </c>
      <c r="AA342" s="209" t="e">
        <f t="shared" ca="1" si="69"/>
        <v>#DIV/0!</v>
      </c>
      <c r="AB342" s="209"/>
      <c r="AC342" s="209" t="e">
        <f ca="1">(COUNTIF('Base Calcs'!$T$258:$T$1258,"&lt;"&amp;X342)-COUNTIF('Base Calcs'!$T$258:$T$1258,"&lt;"&amp;X341))/COUNT('Base Calcs'!$T$258:$T$1258)</f>
        <v>#DIV/0!</v>
      </c>
      <c r="AD342" s="209" t="e">
        <f t="shared" ca="1" si="70"/>
        <v>#DIV/0!</v>
      </c>
      <c r="AE342" s="205"/>
      <c r="AF342" s="209" t="e">
        <f t="shared" ca="1" si="64"/>
        <v>#DIV/0!</v>
      </c>
      <c r="AG342" s="209" t="e">
        <f t="shared" ca="1" si="71"/>
        <v>#DIV/0!</v>
      </c>
      <c r="AH342"/>
      <c r="AI342" s="218" t="e">
        <f ca="1">(($E$9*(RAND()*($E$208-$D$208)+$D$208))*(RAND()*('Base Calcs'!$E$214-'Base Calcs'!$D$214)+'Base Calcs'!$D$214+IF($E$50&gt;0,$E$50,0)))+$E$154+$E$155-$E$196+$E$179-($E$179*(RAND()*($E$210-$D$210)+$D$210))-(($E$200/$E$45)*(RAND()*($E$211-$D$211)+$D$211))</f>
        <v>#N/A</v>
      </c>
      <c r="AJ342"/>
      <c r="AK3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2"/>
      <c r="AM342"/>
      <c r="AN342"/>
      <c r="AO342"/>
      <c r="AP342"/>
      <c r="AQ342"/>
      <c r="AR342"/>
      <c r="AS342"/>
      <c r="AT342"/>
      <c r="AU342"/>
      <c r="AV342"/>
      <c r="AW342"/>
      <c r="AX342"/>
      <c r="AY342"/>
      <c r="AZ342"/>
      <c r="BA342"/>
      <c r="BB342"/>
      <c r="BC342" s="129"/>
    </row>
    <row r="343" spans="2:55" x14ac:dyDescent="0.25">
      <c r="B343" s="198" t="e">
        <f t="shared" ca="1" si="52"/>
        <v>#N/A</v>
      </c>
      <c r="C343" s="15">
        <v>75</v>
      </c>
      <c r="D343" s="129" t="e">
        <f t="shared" ca="1" si="59"/>
        <v>#N/A</v>
      </c>
      <c r="E343" s="129" t="e">
        <f t="shared" ca="1" si="60"/>
        <v>#N/A</v>
      </c>
      <c r="F343" s="42" t="e">
        <f t="shared" ca="1" si="61"/>
        <v>#DIV/0!</v>
      </c>
      <c r="G343" s="42" t="e">
        <f t="shared" ca="1" si="65"/>
        <v>#DIV/0!</v>
      </c>
      <c r="I343" s="42" t="e">
        <f ca="1">(COUNTIF('Base Calcs'!$C$258:$C$3257,"&lt;"&amp;D343)-COUNTIF('Base Calcs'!$C$258:$C$3257,"&lt;"&amp;D342))/COUNT('Base Calcs'!$C$258:$C$3257)</f>
        <v>#DIV/0!</v>
      </c>
      <c r="J343" s="44" t="e">
        <f t="shared" ca="1" si="66"/>
        <v>#DIV/0!</v>
      </c>
      <c r="L343" s="42" t="e">
        <f ca="1">(COUNTIF('Base Calcs'!$B$258:$B$3257,"&lt;"&amp;D343)-COUNTIF('Base Calcs'!$B$258:$B$3257,"&lt;"&amp;D342))/COUNT('Base Calcs'!$B$258:$B$3257)</f>
        <v>#DIV/0!</v>
      </c>
      <c r="M343" s="44" t="e">
        <f t="shared" ca="1" si="67"/>
        <v>#DIV/0!</v>
      </c>
      <c r="P343" s="200" t="e">
        <f t="shared" ca="1" si="53"/>
        <v>#N/A</v>
      </c>
      <c r="Q343" s="91" t="e">
        <f t="shared" ca="1" si="54"/>
        <v>#N/A</v>
      </c>
      <c r="R343" s="91" t="e">
        <f t="shared" ca="1" si="55"/>
        <v>#N/A</v>
      </c>
      <c r="T343" s="200" t="e">
        <f t="shared" ca="1" si="56"/>
        <v>#N/A</v>
      </c>
      <c r="U343" s="91" t="e">
        <f t="shared" ca="1" si="57"/>
        <v>#N/A</v>
      </c>
      <c r="V343" s="91" t="e">
        <f t="shared" ca="1" si="58"/>
        <v>#N/A</v>
      </c>
      <c r="X343" s="207" t="e">
        <f t="shared" ca="1" si="68"/>
        <v>#N/A</v>
      </c>
      <c r="Y343" s="207" t="e">
        <f t="shared" ca="1" si="62"/>
        <v>#N/A</v>
      </c>
      <c r="Z343" s="209" t="e">
        <f t="shared" ca="1" si="63"/>
        <v>#DIV/0!</v>
      </c>
      <c r="AA343" s="209" t="e">
        <f t="shared" ca="1" si="69"/>
        <v>#DIV/0!</v>
      </c>
      <c r="AB343" s="209"/>
      <c r="AC343" s="209" t="e">
        <f ca="1">(COUNTIF('Base Calcs'!$T$258:$T$1258,"&lt;"&amp;X343)-COUNTIF('Base Calcs'!$T$258:$T$1258,"&lt;"&amp;X342))/COUNT('Base Calcs'!$T$258:$T$1258)</f>
        <v>#DIV/0!</v>
      </c>
      <c r="AD343" s="209" t="e">
        <f t="shared" ca="1" si="70"/>
        <v>#DIV/0!</v>
      </c>
      <c r="AE343" s="205"/>
      <c r="AF343" s="209" t="e">
        <f t="shared" ca="1" si="64"/>
        <v>#DIV/0!</v>
      </c>
      <c r="AG343" s="209" t="e">
        <f t="shared" ca="1" si="71"/>
        <v>#DIV/0!</v>
      </c>
      <c r="AH343"/>
      <c r="AI343" s="218" t="e">
        <f ca="1">(($E$9*(RAND()*($E$208-$D$208)+$D$208))*(RAND()*('Base Calcs'!$E$214-'Base Calcs'!$D$214)+'Base Calcs'!$D$214+IF($E$50&gt;0,$E$50,0)))+$E$154+$E$155-$E$196+$E$179-($E$179*(RAND()*($E$210-$D$210)+$D$210))-(($E$200/$E$45)*(RAND()*($E$211-$D$211)+$D$211))</f>
        <v>#N/A</v>
      </c>
      <c r="AJ343"/>
      <c r="AK3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3"/>
      <c r="AM343"/>
      <c r="AN343"/>
      <c r="AO343"/>
      <c r="AP343"/>
      <c r="AQ343"/>
      <c r="AR343"/>
      <c r="AS343"/>
      <c r="AT343"/>
      <c r="AU343"/>
      <c r="AV343"/>
      <c r="AW343"/>
      <c r="AX343"/>
      <c r="AY343"/>
      <c r="AZ343"/>
      <c r="BA343"/>
      <c r="BB343"/>
      <c r="BC343" s="129"/>
    </row>
    <row r="344" spans="2:55" x14ac:dyDescent="0.25">
      <c r="B344" s="198" t="e">
        <f t="shared" ca="1" si="52"/>
        <v>#N/A</v>
      </c>
      <c r="C344" s="15">
        <v>76</v>
      </c>
      <c r="D344" s="129" t="e">
        <f t="shared" ca="1" si="59"/>
        <v>#N/A</v>
      </c>
      <c r="E344" s="129" t="e">
        <f t="shared" ca="1" si="60"/>
        <v>#N/A</v>
      </c>
      <c r="F344" s="42" t="e">
        <f t="shared" ca="1" si="61"/>
        <v>#DIV/0!</v>
      </c>
      <c r="G344" s="42" t="e">
        <f t="shared" ca="1" si="65"/>
        <v>#DIV/0!</v>
      </c>
      <c r="I344" s="42" t="e">
        <f ca="1">(COUNTIF('Base Calcs'!$C$258:$C$3257,"&lt;"&amp;D344)-COUNTIF('Base Calcs'!$C$258:$C$3257,"&lt;"&amp;D343))/COUNT('Base Calcs'!$C$258:$C$3257)</f>
        <v>#DIV/0!</v>
      </c>
      <c r="J344" s="44" t="e">
        <f t="shared" ca="1" si="66"/>
        <v>#DIV/0!</v>
      </c>
      <c r="L344" s="42" t="e">
        <f ca="1">(COUNTIF('Base Calcs'!$B$258:$B$3257,"&lt;"&amp;D344)-COUNTIF('Base Calcs'!$B$258:$B$3257,"&lt;"&amp;D343))/COUNT('Base Calcs'!$B$258:$B$3257)</f>
        <v>#DIV/0!</v>
      </c>
      <c r="M344" s="44" t="e">
        <f t="shared" ca="1" si="67"/>
        <v>#DIV/0!</v>
      </c>
      <c r="P344" s="200" t="e">
        <f t="shared" ca="1" si="53"/>
        <v>#N/A</v>
      </c>
      <c r="Q344" s="91" t="e">
        <f t="shared" ca="1" si="54"/>
        <v>#N/A</v>
      </c>
      <c r="R344" s="91" t="e">
        <f t="shared" ca="1" si="55"/>
        <v>#N/A</v>
      </c>
      <c r="T344" s="200" t="e">
        <f t="shared" ca="1" si="56"/>
        <v>#N/A</v>
      </c>
      <c r="U344" s="91" t="e">
        <f t="shared" ca="1" si="57"/>
        <v>#N/A</v>
      </c>
      <c r="V344" s="91" t="e">
        <f t="shared" ca="1" si="58"/>
        <v>#N/A</v>
      </c>
      <c r="X344" s="207" t="e">
        <f t="shared" ca="1" si="68"/>
        <v>#N/A</v>
      </c>
      <c r="Y344" s="207" t="e">
        <f t="shared" ca="1" si="62"/>
        <v>#N/A</v>
      </c>
      <c r="Z344" s="209" t="e">
        <f t="shared" ca="1" si="63"/>
        <v>#DIV/0!</v>
      </c>
      <c r="AA344" s="209" t="e">
        <f t="shared" ca="1" si="69"/>
        <v>#DIV/0!</v>
      </c>
      <c r="AB344" s="209"/>
      <c r="AC344" s="209" t="e">
        <f ca="1">(COUNTIF('Base Calcs'!$T$258:$T$1258,"&lt;"&amp;X344)-COUNTIF('Base Calcs'!$T$258:$T$1258,"&lt;"&amp;X343))/COUNT('Base Calcs'!$T$258:$T$1258)</f>
        <v>#DIV/0!</v>
      </c>
      <c r="AD344" s="209" t="e">
        <f t="shared" ca="1" si="70"/>
        <v>#DIV/0!</v>
      </c>
      <c r="AE344" s="205"/>
      <c r="AF344" s="209" t="e">
        <f t="shared" ca="1" si="64"/>
        <v>#DIV/0!</v>
      </c>
      <c r="AG344" s="209" t="e">
        <f t="shared" ca="1" si="71"/>
        <v>#DIV/0!</v>
      </c>
      <c r="AH344"/>
      <c r="AI344" s="218" t="e">
        <f ca="1">(($E$9*(RAND()*($E$208-$D$208)+$D$208))*(RAND()*('Base Calcs'!$E$214-'Base Calcs'!$D$214)+'Base Calcs'!$D$214+IF($E$50&gt;0,$E$50,0)))+$E$154+$E$155-$E$196+$E$179-($E$179*(RAND()*($E$210-$D$210)+$D$210))-(($E$200/$E$45)*(RAND()*($E$211-$D$211)+$D$211))</f>
        <v>#N/A</v>
      </c>
      <c r="AJ344"/>
      <c r="AK3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4"/>
      <c r="AM344"/>
      <c r="AN344"/>
      <c r="AO344"/>
      <c r="AP344"/>
      <c r="AQ344"/>
      <c r="AR344"/>
      <c r="AS344"/>
      <c r="AT344"/>
      <c r="AU344"/>
      <c r="AV344"/>
      <c r="AW344"/>
      <c r="AX344"/>
      <c r="AY344"/>
      <c r="AZ344"/>
      <c r="BA344"/>
      <c r="BB344"/>
      <c r="BC344" s="129"/>
    </row>
    <row r="345" spans="2:55" x14ac:dyDescent="0.25">
      <c r="B345" s="198" t="e">
        <f t="shared" ca="1" si="52"/>
        <v>#N/A</v>
      </c>
      <c r="C345" s="15">
        <v>77</v>
      </c>
      <c r="D345" s="129" t="e">
        <f t="shared" ca="1" si="59"/>
        <v>#N/A</v>
      </c>
      <c r="E345" s="129" t="e">
        <f t="shared" ca="1" si="60"/>
        <v>#N/A</v>
      </c>
      <c r="F345" s="42" t="e">
        <f t="shared" ca="1" si="61"/>
        <v>#DIV/0!</v>
      </c>
      <c r="G345" s="42" t="e">
        <f t="shared" ca="1" si="65"/>
        <v>#DIV/0!</v>
      </c>
      <c r="I345" s="42" t="e">
        <f ca="1">(COUNTIF('Base Calcs'!$C$258:$C$3257,"&lt;"&amp;D345)-COUNTIF('Base Calcs'!$C$258:$C$3257,"&lt;"&amp;D344))/COUNT('Base Calcs'!$C$258:$C$3257)</f>
        <v>#DIV/0!</v>
      </c>
      <c r="J345" s="44" t="e">
        <f t="shared" ca="1" si="66"/>
        <v>#DIV/0!</v>
      </c>
      <c r="L345" s="42" t="e">
        <f ca="1">(COUNTIF('Base Calcs'!$B$258:$B$3257,"&lt;"&amp;D345)-COUNTIF('Base Calcs'!$B$258:$B$3257,"&lt;"&amp;D344))/COUNT('Base Calcs'!$B$258:$B$3257)</f>
        <v>#DIV/0!</v>
      </c>
      <c r="M345" s="44" t="e">
        <f t="shared" ca="1" si="67"/>
        <v>#DIV/0!</v>
      </c>
      <c r="P345" s="200" t="e">
        <f t="shared" ca="1" si="53"/>
        <v>#N/A</v>
      </c>
      <c r="Q345" s="91" t="e">
        <f t="shared" ca="1" si="54"/>
        <v>#N/A</v>
      </c>
      <c r="R345" s="91" t="e">
        <f t="shared" ca="1" si="55"/>
        <v>#N/A</v>
      </c>
      <c r="T345" s="200" t="e">
        <f t="shared" ca="1" si="56"/>
        <v>#N/A</v>
      </c>
      <c r="U345" s="91" t="e">
        <f t="shared" ca="1" si="57"/>
        <v>#N/A</v>
      </c>
      <c r="V345" s="91" t="e">
        <f t="shared" ca="1" si="58"/>
        <v>#N/A</v>
      </c>
      <c r="X345" s="207" t="e">
        <f t="shared" ca="1" si="68"/>
        <v>#N/A</v>
      </c>
      <c r="Y345" s="207" t="e">
        <f t="shared" ca="1" si="62"/>
        <v>#N/A</v>
      </c>
      <c r="Z345" s="209" t="e">
        <f t="shared" ca="1" si="63"/>
        <v>#DIV/0!</v>
      </c>
      <c r="AA345" s="209" t="e">
        <f t="shared" ca="1" si="69"/>
        <v>#DIV/0!</v>
      </c>
      <c r="AB345" s="209"/>
      <c r="AC345" s="209" t="e">
        <f ca="1">(COUNTIF('Base Calcs'!$T$258:$T$1258,"&lt;"&amp;X345)-COUNTIF('Base Calcs'!$T$258:$T$1258,"&lt;"&amp;X344))/COUNT('Base Calcs'!$T$258:$T$1258)</f>
        <v>#DIV/0!</v>
      </c>
      <c r="AD345" s="209" t="e">
        <f t="shared" ca="1" si="70"/>
        <v>#DIV/0!</v>
      </c>
      <c r="AE345" s="205"/>
      <c r="AF345" s="209" t="e">
        <f t="shared" ca="1" si="64"/>
        <v>#DIV/0!</v>
      </c>
      <c r="AG345" s="209" t="e">
        <f t="shared" ca="1" si="71"/>
        <v>#DIV/0!</v>
      </c>
      <c r="AH345"/>
      <c r="AI345" s="218" t="e">
        <f ca="1">(($E$9*(RAND()*($E$208-$D$208)+$D$208))*(RAND()*('Base Calcs'!$E$214-'Base Calcs'!$D$214)+'Base Calcs'!$D$214+IF($E$50&gt;0,$E$50,0)))+$E$154+$E$155-$E$196+$E$179-($E$179*(RAND()*($E$210-$D$210)+$D$210))-(($E$200/$E$45)*(RAND()*($E$211-$D$211)+$D$211))</f>
        <v>#N/A</v>
      </c>
      <c r="AJ345"/>
      <c r="AK3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5"/>
      <c r="AM345"/>
      <c r="AN345"/>
      <c r="AO345"/>
      <c r="AP345"/>
      <c r="AQ345"/>
      <c r="AR345"/>
      <c r="AS345"/>
      <c r="AT345"/>
      <c r="AU345"/>
      <c r="AV345"/>
      <c r="AW345"/>
      <c r="AX345"/>
      <c r="AY345"/>
      <c r="AZ345"/>
      <c r="BA345"/>
      <c r="BB345"/>
      <c r="BC345" s="129"/>
    </row>
    <row r="346" spans="2:55" x14ac:dyDescent="0.25">
      <c r="B346" s="198" t="e">
        <f t="shared" ca="1" si="52"/>
        <v>#N/A</v>
      </c>
      <c r="C346" s="15">
        <v>78</v>
      </c>
      <c r="D346" s="129" t="e">
        <f t="shared" ca="1" si="59"/>
        <v>#N/A</v>
      </c>
      <c r="E346" s="129" t="e">
        <f t="shared" ca="1" si="60"/>
        <v>#N/A</v>
      </c>
      <c r="F346" s="42" t="e">
        <f t="shared" ca="1" si="61"/>
        <v>#DIV/0!</v>
      </c>
      <c r="G346" s="42" t="e">
        <f t="shared" ca="1" si="65"/>
        <v>#DIV/0!</v>
      </c>
      <c r="I346" s="42" t="e">
        <f ca="1">(COUNTIF('Base Calcs'!$C$258:$C$3257,"&lt;"&amp;D346)-COUNTIF('Base Calcs'!$C$258:$C$3257,"&lt;"&amp;D345))/COUNT('Base Calcs'!$C$258:$C$3257)</f>
        <v>#DIV/0!</v>
      </c>
      <c r="J346" s="44" t="e">
        <f t="shared" ca="1" si="66"/>
        <v>#DIV/0!</v>
      </c>
      <c r="L346" s="42" t="e">
        <f ca="1">(COUNTIF('Base Calcs'!$B$258:$B$3257,"&lt;"&amp;D346)-COUNTIF('Base Calcs'!$B$258:$B$3257,"&lt;"&amp;D345))/COUNT('Base Calcs'!$B$258:$B$3257)</f>
        <v>#DIV/0!</v>
      </c>
      <c r="M346" s="44" t="e">
        <f t="shared" ca="1" si="67"/>
        <v>#DIV/0!</v>
      </c>
      <c r="P346" s="200" t="e">
        <f t="shared" ca="1" si="53"/>
        <v>#N/A</v>
      </c>
      <c r="Q346" s="91" t="e">
        <f t="shared" ca="1" si="54"/>
        <v>#N/A</v>
      </c>
      <c r="R346" s="91" t="e">
        <f t="shared" ca="1" si="55"/>
        <v>#N/A</v>
      </c>
      <c r="T346" s="200" t="e">
        <f t="shared" ca="1" si="56"/>
        <v>#N/A</v>
      </c>
      <c r="U346" s="91" t="e">
        <f t="shared" ca="1" si="57"/>
        <v>#N/A</v>
      </c>
      <c r="V346" s="91" t="e">
        <f t="shared" ca="1" si="58"/>
        <v>#N/A</v>
      </c>
      <c r="X346" s="207" t="e">
        <f t="shared" ca="1" si="68"/>
        <v>#N/A</v>
      </c>
      <c r="Y346" s="207" t="e">
        <f t="shared" ca="1" si="62"/>
        <v>#N/A</v>
      </c>
      <c r="Z346" s="209" t="e">
        <f t="shared" ca="1" si="63"/>
        <v>#DIV/0!</v>
      </c>
      <c r="AA346" s="209" t="e">
        <f t="shared" ca="1" si="69"/>
        <v>#DIV/0!</v>
      </c>
      <c r="AB346" s="209"/>
      <c r="AC346" s="209" t="e">
        <f ca="1">(COUNTIF('Base Calcs'!$T$258:$T$1258,"&lt;"&amp;X346)-COUNTIF('Base Calcs'!$T$258:$T$1258,"&lt;"&amp;X345))/COUNT('Base Calcs'!$T$258:$T$1258)</f>
        <v>#DIV/0!</v>
      </c>
      <c r="AD346" s="209" t="e">
        <f t="shared" ca="1" si="70"/>
        <v>#DIV/0!</v>
      </c>
      <c r="AE346" s="205"/>
      <c r="AF346" s="209" t="e">
        <f t="shared" ca="1" si="64"/>
        <v>#DIV/0!</v>
      </c>
      <c r="AG346" s="209" t="e">
        <f t="shared" ca="1" si="71"/>
        <v>#DIV/0!</v>
      </c>
      <c r="AH346"/>
      <c r="AI346" s="218" t="e">
        <f ca="1">(($E$9*(RAND()*($E$208-$D$208)+$D$208))*(RAND()*('Base Calcs'!$E$214-'Base Calcs'!$D$214)+'Base Calcs'!$D$214+IF($E$50&gt;0,$E$50,0)))+$E$154+$E$155-$E$196+$E$179-($E$179*(RAND()*($E$210-$D$210)+$D$210))-(($E$200/$E$45)*(RAND()*($E$211-$D$211)+$D$211))</f>
        <v>#N/A</v>
      </c>
      <c r="AJ346"/>
      <c r="AK3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6"/>
      <c r="AM346"/>
      <c r="AN346"/>
      <c r="AO346"/>
      <c r="AP346"/>
      <c r="AQ346"/>
      <c r="AR346"/>
      <c r="AS346"/>
      <c r="AT346"/>
      <c r="AU346"/>
      <c r="AV346"/>
      <c r="AW346"/>
      <c r="AX346"/>
      <c r="AY346"/>
      <c r="AZ346"/>
      <c r="BA346"/>
      <c r="BB346"/>
      <c r="BC346" s="129"/>
    </row>
    <row r="347" spans="2:55" x14ac:dyDescent="0.25">
      <c r="B347" s="198" t="e">
        <f t="shared" ca="1" si="52"/>
        <v>#N/A</v>
      </c>
      <c r="C347" s="15">
        <v>79</v>
      </c>
      <c r="D347" s="129" t="e">
        <f t="shared" ca="1" si="59"/>
        <v>#N/A</v>
      </c>
      <c r="E347" s="129" t="e">
        <f t="shared" ca="1" si="60"/>
        <v>#N/A</v>
      </c>
      <c r="F347" s="42" t="e">
        <f t="shared" ca="1" si="61"/>
        <v>#DIV/0!</v>
      </c>
      <c r="G347" s="42" t="e">
        <f t="shared" ca="1" si="65"/>
        <v>#DIV/0!</v>
      </c>
      <c r="I347" s="42" t="e">
        <f ca="1">(COUNTIF('Base Calcs'!$C$258:$C$3257,"&lt;"&amp;D347)-COUNTIF('Base Calcs'!$C$258:$C$3257,"&lt;"&amp;D346))/COUNT('Base Calcs'!$C$258:$C$3257)</f>
        <v>#DIV/0!</v>
      </c>
      <c r="J347" s="44" t="e">
        <f t="shared" ca="1" si="66"/>
        <v>#DIV/0!</v>
      </c>
      <c r="L347" s="42" t="e">
        <f ca="1">(COUNTIF('Base Calcs'!$B$258:$B$3257,"&lt;"&amp;D347)-COUNTIF('Base Calcs'!$B$258:$B$3257,"&lt;"&amp;D346))/COUNT('Base Calcs'!$B$258:$B$3257)</f>
        <v>#DIV/0!</v>
      </c>
      <c r="M347" s="44" t="e">
        <f t="shared" ca="1" si="67"/>
        <v>#DIV/0!</v>
      </c>
      <c r="P347" s="200" t="e">
        <f t="shared" ca="1" si="53"/>
        <v>#N/A</v>
      </c>
      <c r="Q347" s="91" t="e">
        <f t="shared" ca="1" si="54"/>
        <v>#N/A</v>
      </c>
      <c r="R347" s="91" t="e">
        <f t="shared" ca="1" si="55"/>
        <v>#N/A</v>
      </c>
      <c r="T347" s="200" t="e">
        <f t="shared" ca="1" si="56"/>
        <v>#N/A</v>
      </c>
      <c r="U347" s="91" t="e">
        <f t="shared" ca="1" si="57"/>
        <v>#N/A</v>
      </c>
      <c r="V347" s="91" t="e">
        <f t="shared" ca="1" si="58"/>
        <v>#N/A</v>
      </c>
      <c r="X347" s="207" t="e">
        <f t="shared" ca="1" si="68"/>
        <v>#N/A</v>
      </c>
      <c r="Y347" s="207" t="e">
        <f t="shared" ca="1" si="62"/>
        <v>#N/A</v>
      </c>
      <c r="Z347" s="209" t="e">
        <f t="shared" ca="1" si="63"/>
        <v>#DIV/0!</v>
      </c>
      <c r="AA347" s="209" t="e">
        <f t="shared" ca="1" si="69"/>
        <v>#DIV/0!</v>
      </c>
      <c r="AB347" s="209"/>
      <c r="AC347" s="209" t="e">
        <f ca="1">(COUNTIF('Base Calcs'!$T$258:$T$1258,"&lt;"&amp;X347)-COUNTIF('Base Calcs'!$T$258:$T$1258,"&lt;"&amp;X346))/COUNT('Base Calcs'!$T$258:$T$1258)</f>
        <v>#DIV/0!</v>
      </c>
      <c r="AD347" s="209" t="e">
        <f t="shared" ca="1" si="70"/>
        <v>#DIV/0!</v>
      </c>
      <c r="AE347" s="205"/>
      <c r="AF347" s="209" t="e">
        <f t="shared" ca="1" si="64"/>
        <v>#DIV/0!</v>
      </c>
      <c r="AG347" s="209" t="e">
        <f t="shared" ca="1" si="71"/>
        <v>#DIV/0!</v>
      </c>
      <c r="AH347"/>
      <c r="AI347" s="218" t="e">
        <f ca="1">(($E$9*(RAND()*($E$208-$D$208)+$D$208))*(RAND()*('Base Calcs'!$E$214-'Base Calcs'!$D$214)+'Base Calcs'!$D$214+IF($E$50&gt;0,$E$50,0)))+$E$154+$E$155-$E$196+$E$179-($E$179*(RAND()*($E$210-$D$210)+$D$210))-(($E$200/$E$45)*(RAND()*($E$211-$D$211)+$D$211))</f>
        <v>#N/A</v>
      </c>
      <c r="AJ347"/>
      <c r="AK3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7"/>
      <c r="AM347"/>
      <c r="AN347"/>
      <c r="AO347"/>
      <c r="AP347"/>
      <c r="AQ347"/>
      <c r="AR347"/>
      <c r="AS347"/>
      <c r="AT347"/>
      <c r="AU347"/>
      <c r="AV347"/>
      <c r="AW347"/>
      <c r="AX347"/>
      <c r="AY347"/>
      <c r="AZ347"/>
      <c r="BA347"/>
      <c r="BB347"/>
      <c r="BC347" s="129"/>
    </row>
    <row r="348" spans="2:55" x14ac:dyDescent="0.25">
      <c r="B348" s="198" t="e">
        <f t="shared" ca="1" si="52"/>
        <v>#N/A</v>
      </c>
      <c r="C348" s="15">
        <v>80</v>
      </c>
      <c r="D348" s="129" t="e">
        <f t="shared" ca="1" si="59"/>
        <v>#N/A</v>
      </c>
      <c r="E348" s="129" t="e">
        <f t="shared" ca="1" si="60"/>
        <v>#N/A</v>
      </c>
      <c r="F348" s="42" t="e">
        <f t="shared" ca="1" si="61"/>
        <v>#DIV/0!</v>
      </c>
      <c r="G348" s="42" t="e">
        <f t="shared" ca="1" si="65"/>
        <v>#DIV/0!</v>
      </c>
      <c r="I348" s="42" t="e">
        <f ca="1">(COUNTIF('Base Calcs'!$C$258:$C$3257,"&lt;"&amp;D348)-COUNTIF('Base Calcs'!$C$258:$C$3257,"&lt;"&amp;D347))/COUNT('Base Calcs'!$C$258:$C$3257)</f>
        <v>#DIV/0!</v>
      </c>
      <c r="J348" s="44" t="e">
        <f t="shared" ca="1" si="66"/>
        <v>#DIV/0!</v>
      </c>
      <c r="L348" s="42" t="e">
        <f ca="1">(COUNTIF('Base Calcs'!$B$258:$B$3257,"&lt;"&amp;D348)-COUNTIF('Base Calcs'!$B$258:$B$3257,"&lt;"&amp;D347))/COUNT('Base Calcs'!$B$258:$B$3257)</f>
        <v>#DIV/0!</v>
      </c>
      <c r="M348" s="44" t="e">
        <f t="shared" ca="1" si="67"/>
        <v>#DIV/0!</v>
      </c>
      <c r="P348" s="200" t="e">
        <f t="shared" ca="1" si="53"/>
        <v>#N/A</v>
      </c>
      <c r="Q348" s="91" t="e">
        <f t="shared" ca="1" si="54"/>
        <v>#N/A</v>
      </c>
      <c r="R348" s="91" t="e">
        <f t="shared" ca="1" si="55"/>
        <v>#N/A</v>
      </c>
      <c r="T348" s="200" t="e">
        <f t="shared" ca="1" si="56"/>
        <v>#N/A</v>
      </c>
      <c r="U348" s="91" t="e">
        <f t="shared" ca="1" si="57"/>
        <v>#N/A</v>
      </c>
      <c r="V348" s="91" t="e">
        <f t="shared" ca="1" si="58"/>
        <v>#N/A</v>
      </c>
      <c r="X348" s="207" t="e">
        <f t="shared" ca="1" si="68"/>
        <v>#N/A</v>
      </c>
      <c r="Y348" s="207" t="e">
        <f t="shared" ca="1" si="62"/>
        <v>#N/A</v>
      </c>
      <c r="Z348" s="209" t="e">
        <f t="shared" ca="1" si="63"/>
        <v>#DIV/0!</v>
      </c>
      <c r="AA348" s="209" t="e">
        <f t="shared" ca="1" si="69"/>
        <v>#DIV/0!</v>
      </c>
      <c r="AB348" s="209"/>
      <c r="AC348" s="209" t="e">
        <f ca="1">(COUNTIF('Base Calcs'!$T$258:$T$1258,"&lt;"&amp;X348)-COUNTIF('Base Calcs'!$T$258:$T$1258,"&lt;"&amp;X347))/COUNT('Base Calcs'!$T$258:$T$1258)</f>
        <v>#DIV/0!</v>
      </c>
      <c r="AD348" s="209" t="e">
        <f t="shared" ca="1" si="70"/>
        <v>#DIV/0!</v>
      </c>
      <c r="AE348" s="205"/>
      <c r="AF348" s="209" t="e">
        <f t="shared" ca="1" si="64"/>
        <v>#DIV/0!</v>
      </c>
      <c r="AG348" s="209" t="e">
        <f t="shared" ca="1" si="71"/>
        <v>#DIV/0!</v>
      </c>
      <c r="AH348"/>
      <c r="AI348" s="218" t="e">
        <f ca="1">(($E$9*(RAND()*($E$208-$D$208)+$D$208))*(RAND()*('Base Calcs'!$E$214-'Base Calcs'!$D$214)+'Base Calcs'!$D$214+IF($E$50&gt;0,$E$50,0)))+$E$154+$E$155-$E$196+$E$179-($E$179*(RAND()*($E$210-$D$210)+$D$210))-(($E$200/$E$45)*(RAND()*($E$211-$D$211)+$D$211))</f>
        <v>#N/A</v>
      </c>
      <c r="AJ348"/>
      <c r="AK3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8"/>
      <c r="AM348"/>
      <c r="AN348"/>
      <c r="AO348"/>
      <c r="AP348"/>
      <c r="AQ348"/>
      <c r="AR348"/>
      <c r="AS348"/>
      <c r="AT348"/>
      <c r="AU348"/>
      <c r="AV348"/>
      <c r="AW348"/>
      <c r="AX348"/>
      <c r="AY348"/>
      <c r="AZ348"/>
      <c r="BA348"/>
      <c r="BB348"/>
      <c r="BC348" s="129"/>
    </row>
    <row r="349" spans="2:55" x14ac:dyDescent="0.25">
      <c r="B349" s="198" t="e">
        <f t="shared" ca="1" si="52"/>
        <v>#N/A</v>
      </c>
      <c r="C349" s="15">
        <v>81</v>
      </c>
      <c r="D349" s="129" t="e">
        <f t="shared" ca="1" si="59"/>
        <v>#N/A</v>
      </c>
      <c r="E349" s="129" t="e">
        <f t="shared" ca="1" si="60"/>
        <v>#N/A</v>
      </c>
      <c r="F349" s="42" t="e">
        <f t="shared" ca="1" si="61"/>
        <v>#DIV/0!</v>
      </c>
      <c r="G349" s="42" t="e">
        <f t="shared" ca="1" si="65"/>
        <v>#DIV/0!</v>
      </c>
      <c r="I349" s="42" t="e">
        <f ca="1">(COUNTIF('Base Calcs'!$C$258:$C$3257,"&lt;"&amp;D349)-COUNTIF('Base Calcs'!$C$258:$C$3257,"&lt;"&amp;D348))/COUNT('Base Calcs'!$C$258:$C$3257)</f>
        <v>#DIV/0!</v>
      </c>
      <c r="J349" s="44" t="e">
        <f t="shared" ca="1" si="66"/>
        <v>#DIV/0!</v>
      </c>
      <c r="L349" s="42" t="e">
        <f ca="1">(COUNTIF('Base Calcs'!$B$258:$B$3257,"&lt;"&amp;D349)-COUNTIF('Base Calcs'!$B$258:$B$3257,"&lt;"&amp;D348))/COUNT('Base Calcs'!$B$258:$B$3257)</f>
        <v>#DIV/0!</v>
      </c>
      <c r="M349" s="44" t="e">
        <f t="shared" ca="1" si="67"/>
        <v>#DIV/0!</v>
      </c>
      <c r="P349" s="200" t="e">
        <f t="shared" ca="1" si="53"/>
        <v>#N/A</v>
      </c>
      <c r="Q349" s="91" t="e">
        <f t="shared" ca="1" si="54"/>
        <v>#N/A</v>
      </c>
      <c r="R349" s="91" t="e">
        <f t="shared" ca="1" si="55"/>
        <v>#N/A</v>
      </c>
      <c r="T349" s="200" t="e">
        <f t="shared" ca="1" si="56"/>
        <v>#N/A</v>
      </c>
      <c r="U349" s="91" t="e">
        <f t="shared" ca="1" si="57"/>
        <v>#N/A</v>
      </c>
      <c r="V349" s="91" t="e">
        <f t="shared" ca="1" si="58"/>
        <v>#N/A</v>
      </c>
      <c r="X349" s="207" t="e">
        <f t="shared" ca="1" si="68"/>
        <v>#N/A</v>
      </c>
      <c r="Y349" s="207" t="e">
        <f t="shared" ca="1" si="62"/>
        <v>#N/A</v>
      </c>
      <c r="Z349" s="209" t="e">
        <f t="shared" ca="1" si="63"/>
        <v>#DIV/0!</v>
      </c>
      <c r="AA349" s="209" t="e">
        <f t="shared" ca="1" si="69"/>
        <v>#DIV/0!</v>
      </c>
      <c r="AB349" s="209"/>
      <c r="AC349" s="209" t="e">
        <f ca="1">(COUNTIF('Base Calcs'!$T$258:$T$1258,"&lt;"&amp;X349)-COUNTIF('Base Calcs'!$T$258:$T$1258,"&lt;"&amp;X348))/COUNT('Base Calcs'!$T$258:$T$1258)</f>
        <v>#DIV/0!</v>
      </c>
      <c r="AD349" s="209" t="e">
        <f t="shared" ca="1" si="70"/>
        <v>#DIV/0!</v>
      </c>
      <c r="AE349" s="205"/>
      <c r="AF349" s="209" t="e">
        <f t="shared" ca="1" si="64"/>
        <v>#DIV/0!</v>
      </c>
      <c r="AG349" s="209" t="e">
        <f t="shared" ca="1" si="71"/>
        <v>#DIV/0!</v>
      </c>
      <c r="AH349"/>
      <c r="AI349" s="218" t="e">
        <f ca="1">(($E$9*(RAND()*($E$208-$D$208)+$D$208))*(RAND()*('Base Calcs'!$E$214-'Base Calcs'!$D$214)+'Base Calcs'!$D$214+IF($E$50&gt;0,$E$50,0)))+$E$154+$E$155-$E$196+$E$179-($E$179*(RAND()*($E$210-$D$210)+$D$210))-(($E$200/$E$45)*(RAND()*($E$211-$D$211)+$D$211))</f>
        <v>#N/A</v>
      </c>
      <c r="AJ349"/>
      <c r="AK3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49"/>
      <c r="AM349"/>
      <c r="AN349"/>
      <c r="AO349"/>
      <c r="AP349"/>
      <c r="AQ349"/>
      <c r="AR349"/>
      <c r="AS349"/>
      <c r="AT349"/>
      <c r="AU349"/>
      <c r="AV349"/>
      <c r="AW349"/>
      <c r="AX349"/>
      <c r="AY349"/>
      <c r="AZ349"/>
      <c r="BA349"/>
      <c r="BB349"/>
      <c r="BC349" s="129"/>
    </row>
    <row r="350" spans="2:55" x14ac:dyDescent="0.25">
      <c r="B350" s="198" t="e">
        <f t="shared" ca="1" si="52"/>
        <v>#N/A</v>
      </c>
      <c r="C350" s="15">
        <v>82</v>
      </c>
      <c r="D350" s="129" t="e">
        <f t="shared" ca="1" si="59"/>
        <v>#N/A</v>
      </c>
      <c r="E350" s="129" t="e">
        <f t="shared" ca="1" si="60"/>
        <v>#N/A</v>
      </c>
      <c r="F350" s="42" t="e">
        <f t="shared" ca="1" si="61"/>
        <v>#DIV/0!</v>
      </c>
      <c r="G350" s="42" t="e">
        <f t="shared" ca="1" si="65"/>
        <v>#DIV/0!</v>
      </c>
      <c r="I350" s="42" t="e">
        <f ca="1">(COUNTIF('Base Calcs'!$C$258:$C$3257,"&lt;"&amp;D350)-COUNTIF('Base Calcs'!$C$258:$C$3257,"&lt;"&amp;D349))/COUNT('Base Calcs'!$C$258:$C$3257)</f>
        <v>#DIV/0!</v>
      </c>
      <c r="J350" s="44" t="e">
        <f t="shared" ca="1" si="66"/>
        <v>#DIV/0!</v>
      </c>
      <c r="L350" s="42" t="e">
        <f ca="1">(COUNTIF('Base Calcs'!$B$258:$B$3257,"&lt;"&amp;D350)-COUNTIF('Base Calcs'!$B$258:$B$3257,"&lt;"&amp;D349))/COUNT('Base Calcs'!$B$258:$B$3257)</f>
        <v>#DIV/0!</v>
      </c>
      <c r="M350" s="44" t="e">
        <f t="shared" ca="1" si="67"/>
        <v>#DIV/0!</v>
      </c>
      <c r="P350" s="200" t="e">
        <f t="shared" ca="1" si="53"/>
        <v>#N/A</v>
      </c>
      <c r="Q350" s="91" t="e">
        <f t="shared" ca="1" si="54"/>
        <v>#N/A</v>
      </c>
      <c r="R350" s="91" t="e">
        <f t="shared" ca="1" si="55"/>
        <v>#N/A</v>
      </c>
      <c r="T350" s="200" t="e">
        <f t="shared" ca="1" si="56"/>
        <v>#N/A</v>
      </c>
      <c r="U350" s="91" t="e">
        <f t="shared" ca="1" si="57"/>
        <v>#N/A</v>
      </c>
      <c r="V350" s="91" t="e">
        <f t="shared" ca="1" si="58"/>
        <v>#N/A</v>
      </c>
      <c r="X350" s="207" t="e">
        <f t="shared" ca="1" si="68"/>
        <v>#N/A</v>
      </c>
      <c r="Y350" s="207" t="e">
        <f t="shared" ca="1" si="62"/>
        <v>#N/A</v>
      </c>
      <c r="Z350" s="209" t="e">
        <f t="shared" ca="1" si="63"/>
        <v>#DIV/0!</v>
      </c>
      <c r="AA350" s="209" t="e">
        <f t="shared" ca="1" si="69"/>
        <v>#DIV/0!</v>
      </c>
      <c r="AB350" s="209"/>
      <c r="AC350" s="209" t="e">
        <f ca="1">(COUNTIF('Base Calcs'!$T$258:$T$1258,"&lt;"&amp;X350)-COUNTIF('Base Calcs'!$T$258:$T$1258,"&lt;"&amp;X349))/COUNT('Base Calcs'!$T$258:$T$1258)</f>
        <v>#DIV/0!</v>
      </c>
      <c r="AD350" s="209" t="e">
        <f t="shared" ca="1" si="70"/>
        <v>#DIV/0!</v>
      </c>
      <c r="AE350" s="205"/>
      <c r="AF350" s="209" t="e">
        <f t="shared" ca="1" si="64"/>
        <v>#DIV/0!</v>
      </c>
      <c r="AG350" s="209" t="e">
        <f t="shared" ca="1" si="71"/>
        <v>#DIV/0!</v>
      </c>
      <c r="AH350"/>
      <c r="AI350" s="218" t="e">
        <f ca="1">(($E$9*(RAND()*($E$208-$D$208)+$D$208))*(RAND()*('Base Calcs'!$E$214-'Base Calcs'!$D$214)+'Base Calcs'!$D$214+IF($E$50&gt;0,$E$50,0)))+$E$154+$E$155-$E$196+$E$179-($E$179*(RAND()*($E$210-$D$210)+$D$210))-(($E$200/$E$45)*(RAND()*($E$211-$D$211)+$D$211))</f>
        <v>#N/A</v>
      </c>
      <c r="AJ350"/>
      <c r="AK3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0"/>
      <c r="AM350"/>
      <c r="AN350"/>
      <c r="AO350"/>
      <c r="AP350"/>
      <c r="AQ350"/>
      <c r="AR350"/>
      <c r="AS350"/>
      <c r="AT350"/>
      <c r="AU350"/>
      <c r="AV350"/>
      <c r="AW350"/>
      <c r="AX350"/>
      <c r="AY350"/>
      <c r="AZ350"/>
      <c r="BA350"/>
      <c r="BB350"/>
      <c r="BC350" s="129"/>
    </row>
    <row r="351" spans="2:55" x14ac:dyDescent="0.25">
      <c r="B351" s="198" t="e">
        <f t="shared" ca="1" si="52"/>
        <v>#N/A</v>
      </c>
      <c r="C351" s="15">
        <v>83</v>
      </c>
      <c r="D351" s="129" t="e">
        <f t="shared" ca="1" si="59"/>
        <v>#N/A</v>
      </c>
      <c r="E351" s="129" t="e">
        <f t="shared" ca="1" si="60"/>
        <v>#N/A</v>
      </c>
      <c r="F351" s="42" t="e">
        <f t="shared" ca="1" si="61"/>
        <v>#DIV/0!</v>
      </c>
      <c r="G351" s="42" t="e">
        <f t="shared" ca="1" si="65"/>
        <v>#DIV/0!</v>
      </c>
      <c r="I351" s="42" t="e">
        <f ca="1">(COUNTIF('Base Calcs'!$C$258:$C$3257,"&lt;"&amp;D351)-COUNTIF('Base Calcs'!$C$258:$C$3257,"&lt;"&amp;D350))/COUNT('Base Calcs'!$C$258:$C$3257)</f>
        <v>#DIV/0!</v>
      </c>
      <c r="J351" s="44" t="e">
        <f t="shared" ca="1" si="66"/>
        <v>#DIV/0!</v>
      </c>
      <c r="L351" s="42" t="e">
        <f ca="1">(COUNTIF('Base Calcs'!$B$258:$B$3257,"&lt;"&amp;D351)-COUNTIF('Base Calcs'!$B$258:$B$3257,"&lt;"&amp;D350))/COUNT('Base Calcs'!$B$258:$B$3257)</f>
        <v>#DIV/0!</v>
      </c>
      <c r="M351" s="44" t="e">
        <f t="shared" ca="1" si="67"/>
        <v>#DIV/0!</v>
      </c>
      <c r="P351" s="200" t="e">
        <f t="shared" ca="1" si="53"/>
        <v>#N/A</v>
      </c>
      <c r="Q351" s="91" t="e">
        <f t="shared" ca="1" si="54"/>
        <v>#N/A</v>
      </c>
      <c r="R351" s="91" t="e">
        <f t="shared" ca="1" si="55"/>
        <v>#N/A</v>
      </c>
      <c r="T351" s="200" t="e">
        <f t="shared" ca="1" si="56"/>
        <v>#N/A</v>
      </c>
      <c r="U351" s="91" t="e">
        <f t="shared" ca="1" si="57"/>
        <v>#N/A</v>
      </c>
      <c r="V351" s="91" t="e">
        <f t="shared" ca="1" si="58"/>
        <v>#N/A</v>
      </c>
      <c r="X351" s="207" t="e">
        <f t="shared" ca="1" si="68"/>
        <v>#N/A</v>
      </c>
      <c r="Y351" s="207" t="e">
        <f t="shared" ca="1" si="62"/>
        <v>#N/A</v>
      </c>
      <c r="Z351" s="209" t="e">
        <f t="shared" ca="1" si="63"/>
        <v>#DIV/0!</v>
      </c>
      <c r="AA351" s="209" t="e">
        <f t="shared" ca="1" si="69"/>
        <v>#DIV/0!</v>
      </c>
      <c r="AB351" s="209"/>
      <c r="AC351" s="209" t="e">
        <f ca="1">(COUNTIF('Base Calcs'!$T$258:$T$1258,"&lt;"&amp;X351)-COUNTIF('Base Calcs'!$T$258:$T$1258,"&lt;"&amp;X350))/COUNT('Base Calcs'!$T$258:$T$1258)</f>
        <v>#DIV/0!</v>
      </c>
      <c r="AD351" s="209" t="e">
        <f t="shared" ca="1" si="70"/>
        <v>#DIV/0!</v>
      </c>
      <c r="AE351" s="205"/>
      <c r="AF351" s="209" t="e">
        <f t="shared" ca="1" si="64"/>
        <v>#DIV/0!</v>
      </c>
      <c r="AG351" s="209" t="e">
        <f t="shared" ca="1" si="71"/>
        <v>#DIV/0!</v>
      </c>
      <c r="AH351"/>
      <c r="AI351" s="218" t="e">
        <f ca="1">(($E$9*(RAND()*($E$208-$D$208)+$D$208))*(RAND()*('Base Calcs'!$E$214-'Base Calcs'!$D$214)+'Base Calcs'!$D$214+IF($E$50&gt;0,$E$50,0)))+$E$154+$E$155-$E$196+$E$179-($E$179*(RAND()*($E$210-$D$210)+$D$210))-(($E$200/$E$45)*(RAND()*($E$211-$D$211)+$D$211))</f>
        <v>#N/A</v>
      </c>
      <c r="AJ351"/>
      <c r="AK3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1"/>
      <c r="AM351"/>
      <c r="AN351"/>
      <c r="AO351"/>
      <c r="AP351"/>
      <c r="AQ351"/>
      <c r="AR351"/>
      <c r="AS351"/>
      <c r="AT351"/>
      <c r="AU351"/>
      <c r="AV351"/>
      <c r="AW351"/>
      <c r="AX351"/>
      <c r="AY351"/>
      <c r="AZ351"/>
      <c r="BA351"/>
      <c r="BB351"/>
      <c r="BC351" s="129"/>
    </row>
    <row r="352" spans="2:55" x14ac:dyDescent="0.25">
      <c r="B352" s="198" t="e">
        <f t="shared" ca="1" si="52"/>
        <v>#N/A</v>
      </c>
      <c r="C352" s="15">
        <v>84</v>
      </c>
      <c r="D352" s="129" t="e">
        <f t="shared" ca="1" si="59"/>
        <v>#N/A</v>
      </c>
      <c r="E352" s="129" t="e">
        <f t="shared" ca="1" si="60"/>
        <v>#N/A</v>
      </c>
      <c r="F352" s="42" t="e">
        <f t="shared" ca="1" si="61"/>
        <v>#DIV/0!</v>
      </c>
      <c r="G352" s="42" t="e">
        <f t="shared" ca="1" si="65"/>
        <v>#DIV/0!</v>
      </c>
      <c r="I352" s="42" t="e">
        <f ca="1">(COUNTIF('Base Calcs'!$C$258:$C$3257,"&lt;"&amp;D352)-COUNTIF('Base Calcs'!$C$258:$C$3257,"&lt;"&amp;D351))/COUNT('Base Calcs'!$C$258:$C$3257)</f>
        <v>#DIV/0!</v>
      </c>
      <c r="J352" s="44" t="e">
        <f t="shared" ca="1" si="66"/>
        <v>#DIV/0!</v>
      </c>
      <c r="L352" s="42" t="e">
        <f ca="1">(COUNTIF('Base Calcs'!$B$258:$B$3257,"&lt;"&amp;D352)-COUNTIF('Base Calcs'!$B$258:$B$3257,"&lt;"&amp;D351))/COUNT('Base Calcs'!$B$258:$B$3257)</f>
        <v>#DIV/0!</v>
      </c>
      <c r="M352" s="44" t="e">
        <f t="shared" ca="1" si="67"/>
        <v>#DIV/0!</v>
      </c>
      <c r="P352" s="200" t="e">
        <f t="shared" ca="1" si="53"/>
        <v>#N/A</v>
      </c>
      <c r="Q352" s="91" t="e">
        <f t="shared" ca="1" si="54"/>
        <v>#N/A</v>
      </c>
      <c r="R352" s="91" t="e">
        <f t="shared" ca="1" si="55"/>
        <v>#N/A</v>
      </c>
      <c r="T352" s="200" t="e">
        <f t="shared" ca="1" si="56"/>
        <v>#N/A</v>
      </c>
      <c r="U352" s="91" t="e">
        <f t="shared" ca="1" si="57"/>
        <v>#N/A</v>
      </c>
      <c r="V352" s="91" t="e">
        <f t="shared" ca="1" si="58"/>
        <v>#N/A</v>
      </c>
      <c r="X352" s="207" t="e">
        <f t="shared" ca="1" si="68"/>
        <v>#N/A</v>
      </c>
      <c r="Y352" s="207" t="e">
        <f t="shared" ca="1" si="62"/>
        <v>#N/A</v>
      </c>
      <c r="Z352" s="209" t="e">
        <f t="shared" ca="1" si="63"/>
        <v>#DIV/0!</v>
      </c>
      <c r="AA352" s="209" t="e">
        <f t="shared" ca="1" si="69"/>
        <v>#DIV/0!</v>
      </c>
      <c r="AB352" s="209"/>
      <c r="AC352" s="209" t="e">
        <f ca="1">(COUNTIF('Base Calcs'!$T$258:$T$1258,"&lt;"&amp;X352)-COUNTIF('Base Calcs'!$T$258:$T$1258,"&lt;"&amp;X351))/COUNT('Base Calcs'!$T$258:$T$1258)</f>
        <v>#DIV/0!</v>
      </c>
      <c r="AD352" s="209" t="e">
        <f t="shared" ca="1" si="70"/>
        <v>#DIV/0!</v>
      </c>
      <c r="AE352" s="205"/>
      <c r="AF352" s="209" t="e">
        <f t="shared" ca="1" si="64"/>
        <v>#DIV/0!</v>
      </c>
      <c r="AG352" s="209" t="e">
        <f t="shared" ca="1" si="71"/>
        <v>#DIV/0!</v>
      </c>
      <c r="AH352"/>
      <c r="AI352" s="218" t="e">
        <f ca="1">(($E$9*(RAND()*($E$208-$D$208)+$D$208))*(RAND()*('Base Calcs'!$E$214-'Base Calcs'!$D$214)+'Base Calcs'!$D$214+IF($E$50&gt;0,$E$50,0)))+$E$154+$E$155-$E$196+$E$179-($E$179*(RAND()*($E$210-$D$210)+$D$210))-(($E$200/$E$45)*(RAND()*($E$211-$D$211)+$D$211))</f>
        <v>#N/A</v>
      </c>
      <c r="AJ352"/>
      <c r="AK3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2"/>
      <c r="AM352"/>
      <c r="AN352"/>
      <c r="AO352"/>
      <c r="AP352"/>
      <c r="AQ352"/>
      <c r="AR352"/>
      <c r="AS352"/>
      <c r="AT352"/>
      <c r="AU352"/>
      <c r="AV352"/>
      <c r="AW352"/>
      <c r="AX352"/>
      <c r="AY352"/>
      <c r="AZ352"/>
      <c r="BA352"/>
      <c r="BB352"/>
      <c r="BC352" s="129"/>
    </row>
    <row r="353" spans="2:55" x14ac:dyDescent="0.25">
      <c r="B353" s="198" t="e">
        <f t="shared" ca="1" si="52"/>
        <v>#N/A</v>
      </c>
      <c r="C353" s="15">
        <v>85</v>
      </c>
      <c r="D353" s="129" t="e">
        <f t="shared" ca="1" si="59"/>
        <v>#N/A</v>
      </c>
      <c r="E353" s="129" t="e">
        <f t="shared" ca="1" si="60"/>
        <v>#N/A</v>
      </c>
      <c r="F353" s="42" t="e">
        <f t="shared" ca="1" si="61"/>
        <v>#DIV/0!</v>
      </c>
      <c r="G353" s="42" t="e">
        <f t="shared" ca="1" si="65"/>
        <v>#DIV/0!</v>
      </c>
      <c r="I353" s="42" t="e">
        <f ca="1">(COUNTIF('Base Calcs'!$C$258:$C$3257,"&lt;"&amp;D353)-COUNTIF('Base Calcs'!$C$258:$C$3257,"&lt;"&amp;D352))/COUNT('Base Calcs'!$C$258:$C$3257)</f>
        <v>#DIV/0!</v>
      </c>
      <c r="J353" s="44" t="e">
        <f t="shared" ca="1" si="66"/>
        <v>#DIV/0!</v>
      </c>
      <c r="L353" s="42" t="e">
        <f ca="1">(COUNTIF('Base Calcs'!$B$258:$B$3257,"&lt;"&amp;D353)-COUNTIF('Base Calcs'!$B$258:$B$3257,"&lt;"&amp;D352))/COUNT('Base Calcs'!$B$258:$B$3257)</f>
        <v>#DIV/0!</v>
      </c>
      <c r="M353" s="44" t="e">
        <f t="shared" ca="1" si="67"/>
        <v>#DIV/0!</v>
      </c>
      <c r="P353" s="200" t="e">
        <f t="shared" ca="1" si="53"/>
        <v>#N/A</v>
      </c>
      <c r="Q353" s="91" t="e">
        <f t="shared" ca="1" si="54"/>
        <v>#N/A</v>
      </c>
      <c r="R353" s="91" t="e">
        <f t="shared" ca="1" si="55"/>
        <v>#N/A</v>
      </c>
      <c r="T353" s="200" t="e">
        <f t="shared" ca="1" si="56"/>
        <v>#N/A</v>
      </c>
      <c r="U353" s="91" t="e">
        <f t="shared" ca="1" si="57"/>
        <v>#N/A</v>
      </c>
      <c r="V353" s="91" t="e">
        <f t="shared" ca="1" si="58"/>
        <v>#N/A</v>
      </c>
      <c r="X353" s="207" t="e">
        <f t="shared" ca="1" si="68"/>
        <v>#N/A</v>
      </c>
      <c r="Y353" s="207" t="e">
        <f t="shared" ca="1" si="62"/>
        <v>#N/A</v>
      </c>
      <c r="Z353" s="209" t="e">
        <f t="shared" ca="1" si="63"/>
        <v>#DIV/0!</v>
      </c>
      <c r="AA353" s="209" t="e">
        <f t="shared" ca="1" si="69"/>
        <v>#DIV/0!</v>
      </c>
      <c r="AB353" s="209"/>
      <c r="AC353" s="209" t="e">
        <f ca="1">(COUNTIF('Base Calcs'!$T$258:$T$1258,"&lt;"&amp;X353)-COUNTIF('Base Calcs'!$T$258:$T$1258,"&lt;"&amp;X352))/COUNT('Base Calcs'!$T$258:$T$1258)</f>
        <v>#DIV/0!</v>
      </c>
      <c r="AD353" s="209" t="e">
        <f t="shared" ca="1" si="70"/>
        <v>#DIV/0!</v>
      </c>
      <c r="AE353" s="205"/>
      <c r="AF353" s="209" t="e">
        <f t="shared" ca="1" si="64"/>
        <v>#DIV/0!</v>
      </c>
      <c r="AG353" s="209" t="e">
        <f t="shared" ca="1" si="71"/>
        <v>#DIV/0!</v>
      </c>
      <c r="AH353"/>
      <c r="AI353" s="218" t="e">
        <f ca="1">(($E$9*(RAND()*($E$208-$D$208)+$D$208))*(RAND()*('Base Calcs'!$E$214-'Base Calcs'!$D$214)+'Base Calcs'!$D$214+IF($E$50&gt;0,$E$50,0)))+$E$154+$E$155-$E$196+$E$179-($E$179*(RAND()*($E$210-$D$210)+$D$210))-(($E$200/$E$45)*(RAND()*($E$211-$D$211)+$D$211))</f>
        <v>#N/A</v>
      </c>
      <c r="AJ353"/>
      <c r="AK3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3"/>
      <c r="AM353"/>
      <c r="AN353"/>
      <c r="AO353"/>
      <c r="AP353"/>
      <c r="AQ353"/>
      <c r="AR353"/>
      <c r="AS353"/>
      <c r="AT353"/>
      <c r="AU353"/>
      <c r="AV353"/>
      <c r="AW353"/>
      <c r="AX353"/>
      <c r="AY353"/>
      <c r="AZ353"/>
      <c r="BA353"/>
      <c r="BB353"/>
      <c r="BC353" s="129"/>
    </row>
    <row r="354" spans="2:55" x14ac:dyDescent="0.25">
      <c r="B354" s="198" t="e">
        <f t="shared" ca="1" si="52"/>
        <v>#N/A</v>
      </c>
      <c r="C354" s="15">
        <v>86</v>
      </c>
      <c r="D354" s="129" t="e">
        <f t="shared" ca="1" si="59"/>
        <v>#N/A</v>
      </c>
      <c r="E354" s="129" t="e">
        <f t="shared" ca="1" si="60"/>
        <v>#N/A</v>
      </c>
      <c r="F354" s="42" t="e">
        <f t="shared" ca="1" si="61"/>
        <v>#DIV/0!</v>
      </c>
      <c r="G354" s="42" t="e">
        <f t="shared" ca="1" si="65"/>
        <v>#DIV/0!</v>
      </c>
      <c r="I354" s="42" t="e">
        <f ca="1">(COUNTIF('Base Calcs'!$C$258:$C$3257,"&lt;"&amp;D354)-COUNTIF('Base Calcs'!$C$258:$C$3257,"&lt;"&amp;D353))/COUNT('Base Calcs'!$C$258:$C$3257)</f>
        <v>#DIV/0!</v>
      </c>
      <c r="J354" s="44" t="e">
        <f t="shared" ca="1" si="66"/>
        <v>#DIV/0!</v>
      </c>
      <c r="L354" s="42" t="e">
        <f ca="1">(COUNTIF('Base Calcs'!$B$258:$B$3257,"&lt;"&amp;D354)-COUNTIF('Base Calcs'!$B$258:$B$3257,"&lt;"&amp;D353))/COUNT('Base Calcs'!$B$258:$B$3257)</f>
        <v>#DIV/0!</v>
      </c>
      <c r="M354" s="44" t="e">
        <f t="shared" ca="1" si="67"/>
        <v>#DIV/0!</v>
      </c>
      <c r="P354" s="200" t="e">
        <f t="shared" ca="1" si="53"/>
        <v>#N/A</v>
      </c>
      <c r="Q354" s="91" t="e">
        <f t="shared" ca="1" si="54"/>
        <v>#N/A</v>
      </c>
      <c r="R354" s="91" t="e">
        <f t="shared" ca="1" si="55"/>
        <v>#N/A</v>
      </c>
      <c r="T354" s="200" t="e">
        <f t="shared" ca="1" si="56"/>
        <v>#N/A</v>
      </c>
      <c r="U354" s="91" t="e">
        <f t="shared" ca="1" si="57"/>
        <v>#N/A</v>
      </c>
      <c r="V354" s="91" t="e">
        <f t="shared" ca="1" si="58"/>
        <v>#N/A</v>
      </c>
      <c r="X354" s="207" t="e">
        <f t="shared" ca="1" si="68"/>
        <v>#N/A</v>
      </c>
      <c r="Y354" s="207" t="e">
        <f t="shared" ca="1" si="62"/>
        <v>#N/A</v>
      </c>
      <c r="Z354" s="209" t="e">
        <f t="shared" ca="1" si="63"/>
        <v>#DIV/0!</v>
      </c>
      <c r="AA354" s="209" t="e">
        <f t="shared" ca="1" si="69"/>
        <v>#DIV/0!</v>
      </c>
      <c r="AB354" s="209"/>
      <c r="AC354" s="209" t="e">
        <f ca="1">(COUNTIF('Base Calcs'!$T$258:$T$1258,"&lt;"&amp;X354)-COUNTIF('Base Calcs'!$T$258:$T$1258,"&lt;"&amp;X353))/COUNT('Base Calcs'!$T$258:$T$1258)</f>
        <v>#DIV/0!</v>
      </c>
      <c r="AD354" s="209" t="e">
        <f t="shared" ca="1" si="70"/>
        <v>#DIV/0!</v>
      </c>
      <c r="AE354" s="205"/>
      <c r="AF354" s="209" t="e">
        <f t="shared" ca="1" si="64"/>
        <v>#DIV/0!</v>
      </c>
      <c r="AG354" s="209" t="e">
        <f t="shared" ca="1" si="71"/>
        <v>#DIV/0!</v>
      </c>
      <c r="AH354"/>
      <c r="AI354" s="218" t="e">
        <f ca="1">(($E$9*(RAND()*($E$208-$D$208)+$D$208))*(RAND()*('Base Calcs'!$E$214-'Base Calcs'!$D$214)+'Base Calcs'!$D$214+IF($E$50&gt;0,$E$50,0)))+$E$154+$E$155-$E$196+$E$179-($E$179*(RAND()*($E$210-$D$210)+$D$210))-(($E$200/$E$45)*(RAND()*($E$211-$D$211)+$D$211))</f>
        <v>#N/A</v>
      </c>
      <c r="AJ354"/>
      <c r="AK3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4"/>
      <c r="AM354"/>
      <c r="AN354"/>
      <c r="AO354"/>
      <c r="AP354"/>
      <c r="AQ354"/>
      <c r="AR354"/>
      <c r="AS354"/>
      <c r="AT354"/>
      <c r="AU354"/>
      <c r="AV354"/>
      <c r="AW354"/>
      <c r="AX354"/>
      <c r="AY354"/>
      <c r="AZ354"/>
      <c r="BA354"/>
      <c r="BB354"/>
      <c r="BC354" s="129"/>
    </row>
    <row r="355" spans="2:55" x14ac:dyDescent="0.25">
      <c r="B355" s="198" t="e">
        <f t="shared" ca="1" si="52"/>
        <v>#N/A</v>
      </c>
      <c r="C355" s="15">
        <v>87</v>
      </c>
      <c r="D355" s="129" t="e">
        <f t="shared" ca="1" si="59"/>
        <v>#N/A</v>
      </c>
      <c r="E355" s="129" t="e">
        <f t="shared" ca="1" si="60"/>
        <v>#N/A</v>
      </c>
      <c r="F355" s="42" t="e">
        <f t="shared" ca="1" si="61"/>
        <v>#DIV/0!</v>
      </c>
      <c r="G355" s="42" t="e">
        <f t="shared" ca="1" si="65"/>
        <v>#DIV/0!</v>
      </c>
      <c r="I355" s="42" t="e">
        <f ca="1">(COUNTIF('Base Calcs'!$C$258:$C$3257,"&lt;"&amp;D355)-COUNTIF('Base Calcs'!$C$258:$C$3257,"&lt;"&amp;D354))/COUNT('Base Calcs'!$C$258:$C$3257)</f>
        <v>#DIV/0!</v>
      </c>
      <c r="J355" s="44" t="e">
        <f t="shared" ca="1" si="66"/>
        <v>#DIV/0!</v>
      </c>
      <c r="L355" s="42" t="e">
        <f ca="1">(COUNTIF('Base Calcs'!$B$258:$B$3257,"&lt;"&amp;D355)-COUNTIF('Base Calcs'!$B$258:$B$3257,"&lt;"&amp;D354))/COUNT('Base Calcs'!$B$258:$B$3257)</f>
        <v>#DIV/0!</v>
      </c>
      <c r="M355" s="44" t="e">
        <f t="shared" ca="1" si="67"/>
        <v>#DIV/0!</v>
      </c>
      <c r="P355" s="200" t="e">
        <f t="shared" ca="1" si="53"/>
        <v>#N/A</v>
      </c>
      <c r="Q355" s="91" t="e">
        <f t="shared" ca="1" si="54"/>
        <v>#N/A</v>
      </c>
      <c r="R355" s="91" t="e">
        <f t="shared" ca="1" si="55"/>
        <v>#N/A</v>
      </c>
      <c r="T355" s="200" t="e">
        <f t="shared" ca="1" si="56"/>
        <v>#N/A</v>
      </c>
      <c r="U355" s="91" t="e">
        <f t="shared" ca="1" si="57"/>
        <v>#N/A</v>
      </c>
      <c r="V355" s="91" t="e">
        <f t="shared" ca="1" si="58"/>
        <v>#N/A</v>
      </c>
      <c r="X355" s="207" t="e">
        <f t="shared" ca="1" si="68"/>
        <v>#N/A</v>
      </c>
      <c r="Y355" s="207" t="e">
        <f t="shared" ca="1" si="62"/>
        <v>#N/A</v>
      </c>
      <c r="Z355" s="209" t="e">
        <f t="shared" ca="1" si="63"/>
        <v>#DIV/0!</v>
      </c>
      <c r="AA355" s="209" t="e">
        <f t="shared" ca="1" si="69"/>
        <v>#DIV/0!</v>
      </c>
      <c r="AB355" s="209"/>
      <c r="AC355" s="209" t="e">
        <f ca="1">(COUNTIF('Base Calcs'!$T$258:$T$1258,"&lt;"&amp;X355)-COUNTIF('Base Calcs'!$T$258:$T$1258,"&lt;"&amp;X354))/COUNT('Base Calcs'!$T$258:$T$1258)</f>
        <v>#DIV/0!</v>
      </c>
      <c r="AD355" s="209" t="e">
        <f t="shared" ca="1" si="70"/>
        <v>#DIV/0!</v>
      </c>
      <c r="AE355" s="205"/>
      <c r="AF355" s="209" t="e">
        <f t="shared" ca="1" si="64"/>
        <v>#DIV/0!</v>
      </c>
      <c r="AG355" s="209" t="e">
        <f t="shared" ca="1" si="71"/>
        <v>#DIV/0!</v>
      </c>
      <c r="AH355"/>
      <c r="AI355" s="218" t="e">
        <f ca="1">(($E$9*(RAND()*($E$208-$D$208)+$D$208))*(RAND()*('Base Calcs'!$E$214-'Base Calcs'!$D$214)+'Base Calcs'!$D$214+IF($E$50&gt;0,$E$50,0)))+$E$154+$E$155-$E$196+$E$179-($E$179*(RAND()*($E$210-$D$210)+$D$210))-(($E$200/$E$45)*(RAND()*($E$211-$D$211)+$D$211))</f>
        <v>#N/A</v>
      </c>
      <c r="AJ355"/>
      <c r="AK3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5"/>
      <c r="AM355"/>
      <c r="AN355"/>
      <c r="AO355"/>
      <c r="AP355"/>
      <c r="AQ355"/>
      <c r="AR355"/>
      <c r="AS355"/>
      <c r="AT355"/>
      <c r="AU355"/>
      <c r="AV355"/>
      <c r="AW355"/>
      <c r="AX355"/>
      <c r="AY355"/>
      <c r="AZ355"/>
      <c r="BA355"/>
      <c r="BB355"/>
      <c r="BC355" s="129"/>
    </row>
    <row r="356" spans="2:55" x14ac:dyDescent="0.25">
      <c r="B356" s="198" t="e">
        <f t="shared" ca="1" si="52"/>
        <v>#N/A</v>
      </c>
      <c r="C356" s="15">
        <v>88</v>
      </c>
      <c r="D356" s="129" t="e">
        <f t="shared" ca="1" si="59"/>
        <v>#N/A</v>
      </c>
      <c r="E356" s="129" t="e">
        <f t="shared" ca="1" si="60"/>
        <v>#N/A</v>
      </c>
      <c r="F356" s="42" t="e">
        <f t="shared" ca="1" si="61"/>
        <v>#DIV/0!</v>
      </c>
      <c r="G356" s="42" t="e">
        <f t="shared" ca="1" si="65"/>
        <v>#DIV/0!</v>
      </c>
      <c r="I356" s="42" t="e">
        <f ca="1">(COUNTIF('Base Calcs'!$C$258:$C$3257,"&lt;"&amp;D356)-COUNTIF('Base Calcs'!$C$258:$C$3257,"&lt;"&amp;D355))/COUNT('Base Calcs'!$C$258:$C$3257)</f>
        <v>#DIV/0!</v>
      </c>
      <c r="J356" s="44" t="e">
        <f t="shared" ca="1" si="66"/>
        <v>#DIV/0!</v>
      </c>
      <c r="L356" s="42" t="e">
        <f ca="1">(COUNTIF('Base Calcs'!$B$258:$B$3257,"&lt;"&amp;D356)-COUNTIF('Base Calcs'!$B$258:$B$3257,"&lt;"&amp;D355))/COUNT('Base Calcs'!$B$258:$B$3257)</f>
        <v>#DIV/0!</v>
      </c>
      <c r="M356" s="44" t="e">
        <f t="shared" ca="1" si="67"/>
        <v>#DIV/0!</v>
      </c>
      <c r="P356" s="200" t="e">
        <f t="shared" ca="1" si="53"/>
        <v>#N/A</v>
      </c>
      <c r="Q356" s="91" t="e">
        <f t="shared" ca="1" si="54"/>
        <v>#N/A</v>
      </c>
      <c r="R356" s="91" t="e">
        <f t="shared" ca="1" si="55"/>
        <v>#N/A</v>
      </c>
      <c r="T356" s="200" t="e">
        <f t="shared" ca="1" si="56"/>
        <v>#N/A</v>
      </c>
      <c r="U356" s="91" t="e">
        <f t="shared" ca="1" si="57"/>
        <v>#N/A</v>
      </c>
      <c r="V356" s="91" t="e">
        <f t="shared" ca="1" si="58"/>
        <v>#N/A</v>
      </c>
      <c r="X356" s="207" t="e">
        <f t="shared" ca="1" si="68"/>
        <v>#N/A</v>
      </c>
      <c r="Y356" s="207" t="e">
        <f t="shared" ca="1" si="62"/>
        <v>#N/A</v>
      </c>
      <c r="Z356" s="209" t="e">
        <f t="shared" ca="1" si="63"/>
        <v>#DIV/0!</v>
      </c>
      <c r="AA356" s="209" t="e">
        <f t="shared" ca="1" si="69"/>
        <v>#DIV/0!</v>
      </c>
      <c r="AB356" s="209"/>
      <c r="AC356" s="209" t="e">
        <f ca="1">(COUNTIF('Base Calcs'!$T$258:$T$1258,"&lt;"&amp;X356)-COUNTIF('Base Calcs'!$T$258:$T$1258,"&lt;"&amp;X355))/COUNT('Base Calcs'!$T$258:$T$1258)</f>
        <v>#DIV/0!</v>
      </c>
      <c r="AD356" s="209" t="e">
        <f t="shared" ca="1" si="70"/>
        <v>#DIV/0!</v>
      </c>
      <c r="AE356" s="205"/>
      <c r="AF356" s="209" t="e">
        <f t="shared" ca="1" si="64"/>
        <v>#DIV/0!</v>
      </c>
      <c r="AG356" s="209" t="e">
        <f t="shared" ca="1" si="71"/>
        <v>#DIV/0!</v>
      </c>
      <c r="AH356"/>
      <c r="AI356" s="218" t="e">
        <f ca="1">(($E$9*(RAND()*($E$208-$D$208)+$D$208))*(RAND()*('Base Calcs'!$E$214-'Base Calcs'!$D$214)+'Base Calcs'!$D$214+IF($E$50&gt;0,$E$50,0)))+$E$154+$E$155-$E$196+$E$179-($E$179*(RAND()*($E$210-$D$210)+$D$210))-(($E$200/$E$45)*(RAND()*($E$211-$D$211)+$D$211))</f>
        <v>#N/A</v>
      </c>
      <c r="AJ356"/>
      <c r="AK3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6"/>
      <c r="AM356"/>
      <c r="AN356"/>
      <c r="AO356"/>
      <c r="AP356"/>
      <c r="AQ356"/>
      <c r="AR356"/>
      <c r="AS356"/>
      <c r="AT356"/>
      <c r="AU356"/>
      <c r="AV356"/>
      <c r="AW356"/>
      <c r="AX356"/>
      <c r="AY356"/>
      <c r="AZ356"/>
      <c r="BA356"/>
      <c r="BB356"/>
      <c r="BC356" s="129"/>
    </row>
    <row r="357" spans="2:55" x14ac:dyDescent="0.25">
      <c r="B357" s="198" t="e">
        <f t="shared" ca="1" si="52"/>
        <v>#N/A</v>
      </c>
      <c r="C357" s="15">
        <v>89</v>
      </c>
      <c r="D357" s="129" t="e">
        <f t="shared" ca="1" si="59"/>
        <v>#N/A</v>
      </c>
      <c r="E357" s="129" t="e">
        <f t="shared" ca="1" si="60"/>
        <v>#N/A</v>
      </c>
      <c r="F357" s="42" t="e">
        <f t="shared" ca="1" si="61"/>
        <v>#DIV/0!</v>
      </c>
      <c r="G357" s="42" t="e">
        <f t="shared" ca="1" si="65"/>
        <v>#DIV/0!</v>
      </c>
      <c r="I357" s="42" t="e">
        <f ca="1">(COUNTIF('Base Calcs'!$C$258:$C$3257,"&lt;"&amp;D357)-COUNTIF('Base Calcs'!$C$258:$C$3257,"&lt;"&amp;D356))/COUNT('Base Calcs'!$C$258:$C$3257)</f>
        <v>#DIV/0!</v>
      </c>
      <c r="J357" s="44" t="e">
        <f t="shared" ca="1" si="66"/>
        <v>#DIV/0!</v>
      </c>
      <c r="L357" s="42" t="e">
        <f ca="1">(COUNTIF('Base Calcs'!$B$258:$B$3257,"&lt;"&amp;D357)-COUNTIF('Base Calcs'!$B$258:$B$3257,"&lt;"&amp;D356))/COUNT('Base Calcs'!$B$258:$B$3257)</f>
        <v>#DIV/0!</v>
      </c>
      <c r="M357" s="44" t="e">
        <f t="shared" ca="1" si="67"/>
        <v>#DIV/0!</v>
      </c>
      <c r="P357" s="200" t="e">
        <f t="shared" ca="1" si="53"/>
        <v>#N/A</v>
      </c>
      <c r="Q357" s="91" t="e">
        <f t="shared" ca="1" si="54"/>
        <v>#N/A</v>
      </c>
      <c r="R357" s="91" t="e">
        <f t="shared" ca="1" si="55"/>
        <v>#N/A</v>
      </c>
      <c r="T357" s="200" t="e">
        <f t="shared" ca="1" si="56"/>
        <v>#N/A</v>
      </c>
      <c r="U357" s="91" t="e">
        <f t="shared" ca="1" si="57"/>
        <v>#N/A</v>
      </c>
      <c r="V357" s="91" t="e">
        <f t="shared" ca="1" si="58"/>
        <v>#N/A</v>
      </c>
      <c r="X357" s="207" t="e">
        <f t="shared" ca="1" si="68"/>
        <v>#N/A</v>
      </c>
      <c r="Y357" s="207" t="e">
        <f t="shared" ca="1" si="62"/>
        <v>#N/A</v>
      </c>
      <c r="Z357" s="209" t="e">
        <f t="shared" ca="1" si="63"/>
        <v>#DIV/0!</v>
      </c>
      <c r="AA357" s="209" t="e">
        <f t="shared" ca="1" si="69"/>
        <v>#DIV/0!</v>
      </c>
      <c r="AB357" s="209"/>
      <c r="AC357" s="209" t="e">
        <f ca="1">(COUNTIF('Base Calcs'!$T$258:$T$1258,"&lt;"&amp;X357)-COUNTIF('Base Calcs'!$T$258:$T$1258,"&lt;"&amp;X356))/COUNT('Base Calcs'!$T$258:$T$1258)</f>
        <v>#DIV/0!</v>
      </c>
      <c r="AD357" s="209" t="e">
        <f t="shared" ca="1" si="70"/>
        <v>#DIV/0!</v>
      </c>
      <c r="AE357" s="205"/>
      <c r="AF357" s="209" t="e">
        <f t="shared" ca="1" si="64"/>
        <v>#DIV/0!</v>
      </c>
      <c r="AG357" s="209" t="e">
        <f t="shared" ca="1" si="71"/>
        <v>#DIV/0!</v>
      </c>
      <c r="AH357"/>
      <c r="AI357" s="218" t="e">
        <f ca="1">(($E$9*(RAND()*($E$208-$D$208)+$D$208))*(RAND()*('Base Calcs'!$E$214-'Base Calcs'!$D$214)+'Base Calcs'!$D$214+IF($E$50&gt;0,$E$50,0)))+$E$154+$E$155-$E$196+$E$179-($E$179*(RAND()*($E$210-$D$210)+$D$210))-(($E$200/$E$45)*(RAND()*($E$211-$D$211)+$D$211))</f>
        <v>#N/A</v>
      </c>
      <c r="AJ357"/>
      <c r="AK3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7"/>
      <c r="AM357"/>
      <c r="AN357"/>
      <c r="AO357"/>
      <c r="AP357"/>
      <c r="AQ357"/>
      <c r="AR357"/>
      <c r="AS357"/>
      <c r="AT357"/>
      <c r="AU357"/>
      <c r="AV357"/>
      <c r="AW357"/>
      <c r="AX357"/>
      <c r="AY357"/>
      <c r="AZ357"/>
      <c r="BA357"/>
      <c r="BB357"/>
      <c r="BC357" s="129"/>
    </row>
    <row r="358" spans="2:55" x14ac:dyDescent="0.25">
      <c r="B358" s="198" t="e">
        <f t="shared" ca="1" si="52"/>
        <v>#N/A</v>
      </c>
      <c r="C358" s="15">
        <v>90</v>
      </c>
      <c r="D358" s="129" t="e">
        <f t="shared" ca="1" si="59"/>
        <v>#N/A</v>
      </c>
      <c r="E358" s="129" t="e">
        <f t="shared" ca="1" si="60"/>
        <v>#N/A</v>
      </c>
      <c r="F358" s="42" t="e">
        <f t="shared" ca="1" si="61"/>
        <v>#DIV/0!</v>
      </c>
      <c r="G358" s="42" t="e">
        <f t="shared" ca="1" si="65"/>
        <v>#DIV/0!</v>
      </c>
      <c r="I358" s="42" t="e">
        <f ca="1">(COUNTIF('Base Calcs'!$C$258:$C$3257,"&lt;"&amp;D358)-COUNTIF('Base Calcs'!$C$258:$C$3257,"&lt;"&amp;D357))/COUNT('Base Calcs'!$C$258:$C$3257)</f>
        <v>#DIV/0!</v>
      </c>
      <c r="J358" s="44" t="e">
        <f t="shared" ca="1" si="66"/>
        <v>#DIV/0!</v>
      </c>
      <c r="L358" s="42" t="e">
        <f ca="1">(COUNTIF('Base Calcs'!$B$258:$B$3257,"&lt;"&amp;D358)-COUNTIF('Base Calcs'!$B$258:$B$3257,"&lt;"&amp;D357))/COUNT('Base Calcs'!$B$258:$B$3257)</f>
        <v>#DIV/0!</v>
      </c>
      <c r="M358" s="44" t="e">
        <f t="shared" ca="1" si="67"/>
        <v>#DIV/0!</v>
      </c>
      <c r="P358" s="200" t="e">
        <f t="shared" ca="1" si="53"/>
        <v>#N/A</v>
      </c>
      <c r="Q358" s="91" t="e">
        <f t="shared" ca="1" si="54"/>
        <v>#N/A</v>
      </c>
      <c r="R358" s="91" t="e">
        <f t="shared" ca="1" si="55"/>
        <v>#N/A</v>
      </c>
      <c r="T358" s="200" t="e">
        <f t="shared" ca="1" si="56"/>
        <v>#N/A</v>
      </c>
      <c r="U358" s="91" t="e">
        <f t="shared" ca="1" si="57"/>
        <v>#N/A</v>
      </c>
      <c r="V358" s="91" t="e">
        <f t="shared" ca="1" si="58"/>
        <v>#N/A</v>
      </c>
      <c r="X358" s="207" t="e">
        <f t="shared" ca="1" si="68"/>
        <v>#N/A</v>
      </c>
      <c r="Y358" s="207" t="e">
        <f t="shared" ca="1" si="62"/>
        <v>#N/A</v>
      </c>
      <c r="Z358" s="209" t="e">
        <f t="shared" ca="1" si="63"/>
        <v>#DIV/0!</v>
      </c>
      <c r="AA358" s="209" t="e">
        <f t="shared" ca="1" si="69"/>
        <v>#DIV/0!</v>
      </c>
      <c r="AB358" s="209"/>
      <c r="AC358" s="209" t="e">
        <f ca="1">(COUNTIF('Base Calcs'!$T$258:$T$1258,"&lt;"&amp;X358)-COUNTIF('Base Calcs'!$T$258:$T$1258,"&lt;"&amp;X357))/COUNT('Base Calcs'!$T$258:$T$1258)</f>
        <v>#DIV/0!</v>
      </c>
      <c r="AD358" s="209" t="e">
        <f t="shared" ca="1" si="70"/>
        <v>#DIV/0!</v>
      </c>
      <c r="AE358" s="205"/>
      <c r="AF358" s="209" t="e">
        <f t="shared" ca="1" si="64"/>
        <v>#DIV/0!</v>
      </c>
      <c r="AG358" s="209" t="e">
        <f t="shared" ca="1" si="71"/>
        <v>#DIV/0!</v>
      </c>
      <c r="AH358"/>
      <c r="AI358" s="218" t="e">
        <f ca="1">(($E$9*(RAND()*($E$208-$D$208)+$D$208))*(RAND()*('Base Calcs'!$E$214-'Base Calcs'!$D$214)+'Base Calcs'!$D$214+IF($E$50&gt;0,$E$50,0)))+$E$154+$E$155-$E$196+$E$179-($E$179*(RAND()*($E$210-$D$210)+$D$210))-(($E$200/$E$45)*(RAND()*($E$211-$D$211)+$D$211))</f>
        <v>#N/A</v>
      </c>
      <c r="AJ358"/>
      <c r="AK3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8"/>
      <c r="AM358"/>
      <c r="AN358"/>
      <c r="AO358"/>
      <c r="AP358"/>
      <c r="AQ358"/>
      <c r="AR358"/>
      <c r="AS358"/>
      <c r="AT358"/>
      <c r="AU358"/>
      <c r="AV358"/>
      <c r="AW358"/>
      <c r="AX358"/>
      <c r="AY358"/>
      <c r="AZ358"/>
      <c r="BA358"/>
      <c r="BB358"/>
      <c r="BC358" s="129"/>
    </row>
    <row r="359" spans="2:55" x14ac:dyDescent="0.25">
      <c r="B359" s="198" t="e">
        <f t="shared" ca="1" si="52"/>
        <v>#N/A</v>
      </c>
      <c r="C359" s="15">
        <v>91</v>
      </c>
      <c r="D359" s="129" t="e">
        <f t="shared" ca="1" si="59"/>
        <v>#N/A</v>
      </c>
      <c r="E359" s="129" t="e">
        <f t="shared" ca="1" si="60"/>
        <v>#N/A</v>
      </c>
      <c r="F359" s="42" t="e">
        <f t="shared" ca="1" si="61"/>
        <v>#DIV/0!</v>
      </c>
      <c r="G359" s="42" t="e">
        <f t="shared" ca="1" si="65"/>
        <v>#DIV/0!</v>
      </c>
      <c r="I359" s="42" t="e">
        <f ca="1">(COUNTIF('Base Calcs'!$C$258:$C$3257,"&lt;"&amp;D359)-COUNTIF('Base Calcs'!$C$258:$C$3257,"&lt;"&amp;D358))/COUNT('Base Calcs'!$C$258:$C$3257)</f>
        <v>#DIV/0!</v>
      </c>
      <c r="J359" s="44" t="e">
        <f t="shared" ca="1" si="66"/>
        <v>#DIV/0!</v>
      </c>
      <c r="L359" s="42" t="e">
        <f ca="1">(COUNTIF('Base Calcs'!$B$258:$B$3257,"&lt;"&amp;D359)-COUNTIF('Base Calcs'!$B$258:$B$3257,"&lt;"&amp;D358))/COUNT('Base Calcs'!$B$258:$B$3257)</f>
        <v>#DIV/0!</v>
      </c>
      <c r="M359" s="44" t="e">
        <f t="shared" ca="1" si="67"/>
        <v>#DIV/0!</v>
      </c>
      <c r="P359" s="200" t="e">
        <f t="shared" ca="1" si="53"/>
        <v>#N/A</v>
      </c>
      <c r="Q359" s="91" t="e">
        <f t="shared" ca="1" si="54"/>
        <v>#N/A</v>
      </c>
      <c r="R359" s="91" t="e">
        <f t="shared" ca="1" si="55"/>
        <v>#N/A</v>
      </c>
      <c r="T359" s="200" t="e">
        <f t="shared" ca="1" si="56"/>
        <v>#N/A</v>
      </c>
      <c r="U359" s="91" t="e">
        <f t="shared" ca="1" si="57"/>
        <v>#N/A</v>
      </c>
      <c r="V359" s="91" t="e">
        <f t="shared" ca="1" si="58"/>
        <v>#N/A</v>
      </c>
      <c r="X359" s="207" t="e">
        <f t="shared" ca="1" si="68"/>
        <v>#N/A</v>
      </c>
      <c r="Y359" s="207" t="e">
        <f t="shared" ca="1" si="62"/>
        <v>#N/A</v>
      </c>
      <c r="Z359" s="209" t="e">
        <f t="shared" ca="1" si="63"/>
        <v>#DIV/0!</v>
      </c>
      <c r="AA359" s="209" t="e">
        <f t="shared" ca="1" si="69"/>
        <v>#DIV/0!</v>
      </c>
      <c r="AB359" s="209"/>
      <c r="AC359" s="209" t="e">
        <f ca="1">(COUNTIF('Base Calcs'!$T$258:$T$1258,"&lt;"&amp;X359)-COUNTIF('Base Calcs'!$T$258:$T$1258,"&lt;"&amp;X358))/COUNT('Base Calcs'!$T$258:$T$1258)</f>
        <v>#DIV/0!</v>
      </c>
      <c r="AD359" s="209" t="e">
        <f t="shared" ca="1" si="70"/>
        <v>#DIV/0!</v>
      </c>
      <c r="AE359" s="205"/>
      <c r="AF359" s="209" t="e">
        <f t="shared" ca="1" si="64"/>
        <v>#DIV/0!</v>
      </c>
      <c r="AG359" s="209" t="e">
        <f t="shared" ca="1" si="71"/>
        <v>#DIV/0!</v>
      </c>
      <c r="AH359"/>
      <c r="AI359" s="218" t="e">
        <f ca="1">(($E$9*(RAND()*($E$208-$D$208)+$D$208))*(RAND()*('Base Calcs'!$E$214-'Base Calcs'!$D$214)+'Base Calcs'!$D$214+IF($E$50&gt;0,$E$50,0)))+$E$154+$E$155-$E$196+$E$179-($E$179*(RAND()*($E$210-$D$210)+$D$210))-(($E$200/$E$45)*(RAND()*($E$211-$D$211)+$D$211))</f>
        <v>#N/A</v>
      </c>
      <c r="AJ359"/>
      <c r="AK3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59"/>
      <c r="AM359"/>
      <c r="AN359"/>
      <c r="AO359"/>
      <c r="AP359"/>
      <c r="AQ359"/>
      <c r="AR359"/>
      <c r="AS359"/>
      <c r="AT359"/>
      <c r="AU359"/>
      <c r="AV359"/>
      <c r="AW359"/>
      <c r="AX359"/>
      <c r="AY359"/>
      <c r="AZ359"/>
      <c r="BA359"/>
      <c r="BB359"/>
      <c r="BC359" s="129"/>
    </row>
    <row r="360" spans="2:55" x14ac:dyDescent="0.25">
      <c r="B360" s="198" t="e">
        <f t="shared" ca="1" si="52"/>
        <v>#N/A</v>
      </c>
      <c r="C360" s="15">
        <v>92</v>
      </c>
      <c r="D360" s="129" t="e">
        <f t="shared" ca="1" si="59"/>
        <v>#N/A</v>
      </c>
      <c r="E360" s="129" t="e">
        <f t="shared" ca="1" si="60"/>
        <v>#N/A</v>
      </c>
      <c r="F360" s="42" t="e">
        <f t="shared" ca="1" si="61"/>
        <v>#DIV/0!</v>
      </c>
      <c r="G360" s="42" t="e">
        <f t="shared" ca="1" si="65"/>
        <v>#DIV/0!</v>
      </c>
      <c r="I360" s="42" t="e">
        <f ca="1">(COUNTIF('Base Calcs'!$C$258:$C$3257,"&lt;"&amp;D360)-COUNTIF('Base Calcs'!$C$258:$C$3257,"&lt;"&amp;D359))/COUNT('Base Calcs'!$C$258:$C$3257)</f>
        <v>#DIV/0!</v>
      </c>
      <c r="J360" s="44" t="e">
        <f t="shared" ca="1" si="66"/>
        <v>#DIV/0!</v>
      </c>
      <c r="L360" s="42" t="e">
        <f ca="1">(COUNTIF('Base Calcs'!$B$258:$B$3257,"&lt;"&amp;D360)-COUNTIF('Base Calcs'!$B$258:$B$3257,"&lt;"&amp;D359))/COUNT('Base Calcs'!$B$258:$B$3257)</f>
        <v>#DIV/0!</v>
      </c>
      <c r="M360" s="44" t="e">
        <f t="shared" ca="1" si="67"/>
        <v>#DIV/0!</v>
      </c>
      <c r="P360" s="200" t="e">
        <f t="shared" ca="1" si="53"/>
        <v>#N/A</v>
      </c>
      <c r="Q360" s="91" t="e">
        <f t="shared" ca="1" si="54"/>
        <v>#N/A</v>
      </c>
      <c r="R360" s="91" t="e">
        <f t="shared" ca="1" si="55"/>
        <v>#N/A</v>
      </c>
      <c r="T360" s="200" t="e">
        <f t="shared" ca="1" si="56"/>
        <v>#N/A</v>
      </c>
      <c r="U360" s="91" t="e">
        <f t="shared" ca="1" si="57"/>
        <v>#N/A</v>
      </c>
      <c r="V360" s="91" t="e">
        <f t="shared" ca="1" si="58"/>
        <v>#N/A</v>
      </c>
      <c r="X360" s="207" t="e">
        <f t="shared" ca="1" si="68"/>
        <v>#N/A</v>
      </c>
      <c r="Y360" s="207" t="e">
        <f t="shared" ca="1" si="62"/>
        <v>#N/A</v>
      </c>
      <c r="Z360" s="209" t="e">
        <f t="shared" ca="1" si="63"/>
        <v>#DIV/0!</v>
      </c>
      <c r="AA360" s="209" t="e">
        <f t="shared" ca="1" si="69"/>
        <v>#DIV/0!</v>
      </c>
      <c r="AB360" s="209"/>
      <c r="AC360" s="209" t="e">
        <f ca="1">(COUNTIF('Base Calcs'!$T$258:$T$1258,"&lt;"&amp;X360)-COUNTIF('Base Calcs'!$T$258:$T$1258,"&lt;"&amp;X359))/COUNT('Base Calcs'!$T$258:$T$1258)</f>
        <v>#DIV/0!</v>
      </c>
      <c r="AD360" s="209" t="e">
        <f t="shared" ca="1" si="70"/>
        <v>#DIV/0!</v>
      </c>
      <c r="AE360" s="205"/>
      <c r="AF360" s="209" t="e">
        <f t="shared" ca="1" si="64"/>
        <v>#DIV/0!</v>
      </c>
      <c r="AG360" s="209" t="e">
        <f t="shared" ca="1" si="71"/>
        <v>#DIV/0!</v>
      </c>
      <c r="AH360"/>
      <c r="AI360" s="218" t="e">
        <f ca="1">(($E$9*(RAND()*($E$208-$D$208)+$D$208))*(RAND()*('Base Calcs'!$E$214-'Base Calcs'!$D$214)+'Base Calcs'!$D$214+IF($E$50&gt;0,$E$50,0)))+$E$154+$E$155-$E$196+$E$179-($E$179*(RAND()*($E$210-$D$210)+$D$210))-(($E$200/$E$45)*(RAND()*($E$211-$D$211)+$D$211))</f>
        <v>#N/A</v>
      </c>
      <c r="AJ360"/>
      <c r="AK3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0"/>
      <c r="AM360"/>
      <c r="AN360"/>
      <c r="AO360"/>
      <c r="AP360"/>
      <c r="AQ360"/>
      <c r="AR360"/>
      <c r="AS360"/>
      <c r="AT360"/>
      <c r="AU360"/>
      <c r="AV360"/>
      <c r="AW360"/>
      <c r="AX360"/>
      <c r="AY360"/>
      <c r="AZ360"/>
      <c r="BA360"/>
      <c r="BB360"/>
      <c r="BC360" s="129"/>
    </row>
    <row r="361" spans="2:55" x14ac:dyDescent="0.25">
      <c r="B361" s="198" t="e">
        <f t="shared" ca="1" si="52"/>
        <v>#N/A</v>
      </c>
      <c r="C361" s="15">
        <v>93</v>
      </c>
      <c r="D361" s="129" t="e">
        <f t="shared" ca="1" si="59"/>
        <v>#N/A</v>
      </c>
      <c r="E361" s="129" t="e">
        <f t="shared" ca="1" si="60"/>
        <v>#N/A</v>
      </c>
      <c r="F361" s="42" t="e">
        <f t="shared" ca="1" si="61"/>
        <v>#DIV/0!</v>
      </c>
      <c r="G361" s="219" t="e">
        <f t="shared" ca="1" si="65"/>
        <v>#DIV/0!</v>
      </c>
      <c r="I361" s="42" t="e">
        <f ca="1">(COUNTIF('Base Calcs'!$C$258:$C$3257,"&lt;"&amp;D361)-COUNTIF('Base Calcs'!$C$258:$C$3257,"&lt;"&amp;D360))/COUNT('Base Calcs'!$C$258:$C$3257)</f>
        <v>#DIV/0!</v>
      </c>
      <c r="J361" s="44" t="e">
        <f t="shared" ca="1" si="66"/>
        <v>#DIV/0!</v>
      </c>
      <c r="L361" s="42" t="e">
        <f ca="1">(COUNTIF('Base Calcs'!$B$258:$B$3257,"&lt;"&amp;D361)-COUNTIF('Base Calcs'!$B$258:$B$3257,"&lt;"&amp;D360))/COUNT('Base Calcs'!$B$258:$B$3257)</f>
        <v>#DIV/0!</v>
      </c>
      <c r="M361" s="44" t="e">
        <f t="shared" ca="1" si="67"/>
        <v>#DIV/0!</v>
      </c>
      <c r="P361" s="200" t="e">
        <f t="shared" ca="1" si="53"/>
        <v>#N/A</v>
      </c>
      <c r="Q361" s="91" t="e">
        <f t="shared" ca="1" si="54"/>
        <v>#N/A</v>
      </c>
      <c r="R361" s="91" t="e">
        <f t="shared" ca="1" si="55"/>
        <v>#N/A</v>
      </c>
      <c r="T361" s="200" t="e">
        <f t="shared" ca="1" si="56"/>
        <v>#N/A</v>
      </c>
      <c r="U361" s="91" t="e">
        <f t="shared" ca="1" si="57"/>
        <v>#N/A</v>
      </c>
      <c r="V361" s="91" t="e">
        <f t="shared" ca="1" si="58"/>
        <v>#N/A</v>
      </c>
      <c r="X361" s="207" t="e">
        <f t="shared" ca="1" si="68"/>
        <v>#N/A</v>
      </c>
      <c r="Y361" s="207" t="e">
        <f t="shared" ca="1" si="62"/>
        <v>#N/A</v>
      </c>
      <c r="Z361" s="209" t="e">
        <f t="shared" ca="1" si="63"/>
        <v>#DIV/0!</v>
      </c>
      <c r="AA361" s="209" t="e">
        <f t="shared" ca="1" si="69"/>
        <v>#DIV/0!</v>
      </c>
      <c r="AB361" s="209"/>
      <c r="AC361" s="209" t="e">
        <f ca="1">(COUNTIF('Base Calcs'!$T$258:$T$1258,"&lt;"&amp;X361)-COUNTIF('Base Calcs'!$T$258:$T$1258,"&lt;"&amp;X360))/COUNT('Base Calcs'!$T$258:$T$1258)</f>
        <v>#DIV/0!</v>
      </c>
      <c r="AD361" s="209" t="e">
        <f t="shared" ca="1" si="70"/>
        <v>#DIV/0!</v>
      </c>
      <c r="AE361" s="205"/>
      <c r="AF361" s="209" t="e">
        <f t="shared" ca="1" si="64"/>
        <v>#DIV/0!</v>
      </c>
      <c r="AG361" s="209" t="e">
        <f t="shared" ca="1" si="71"/>
        <v>#DIV/0!</v>
      </c>
      <c r="AH361"/>
      <c r="AI361" s="218" t="e">
        <f ca="1">(($E$9*(RAND()*($E$208-$D$208)+$D$208))*(RAND()*('Base Calcs'!$E$214-'Base Calcs'!$D$214)+'Base Calcs'!$D$214+IF($E$50&gt;0,$E$50,0)))+$E$154+$E$155-$E$196+$E$179-($E$179*(RAND()*($E$210-$D$210)+$D$210))-(($E$200/$E$45)*(RAND()*($E$211-$D$211)+$D$211))</f>
        <v>#N/A</v>
      </c>
      <c r="AJ361"/>
      <c r="AK3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1"/>
      <c r="AM361"/>
      <c r="AN361"/>
      <c r="AO361"/>
      <c r="AP361"/>
      <c r="AQ361"/>
      <c r="AR361"/>
      <c r="AS361"/>
      <c r="AT361"/>
      <c r="AU361"/>
      <c r="AV361"/>
      <c r="AW361"/>
      <c r="AX361"/>
      <c r="AY361"/>
      <c r="AZ361"/>
      <c r="BA361"/>
      <c r="BB361"/>
      <c r="BC361" s="129"/>
    </row>
    <row r="362" spans="2:55" x14ac:dyDescent="0.25">
      <c r="B362" s="198" t="e">
        <f t="shared" ca="1" si="52"/>
        <v>#N/A</v>
      </c>
      <c r="C362" s="15">
        <v>94</v>
      </c>
      <c r="D362" s="129" t="e">
        <f t="shared" ca="1" si="59"/>
        <v>#N/A</v>
      </c>
      <c r="E362" s="129" t="e">
        <f t="shared" ca="1" si="60"/>
        <v>#N/A</v>
      </c>
      <c r="F362" s="42" t="e">
        <f t="shared" ca="1" si="61"/>
        <v>#DIV/0!</v>
      </c>
      <c r="G362" s="219" t="e">
        <f t="shared" ca="1" si="65"/>
        <v>#DIV/0!</v>
      </c>
      <c r="I362" s="42" t="e">
        <f ca="1">(COUNTIF('Base Calcs'!$C$258:$C$3257,"&lt;"&amp;D362)-COUNTIF('Base Calcs'!$C$258:$C$3257,"&lt;"&amp;D361))/COUNT('Base Calcs'!$C$258:$C$3257)</f>
        <v>#DIV/0!</v>
      </c>
      <c r="J362" s="44" t="e">
        <f t="shared" ca="1" si="66"/>
        <v>#DIV/0!</v>
      </c>
      <c r="L362" s="42" t="e">
        <f ca="1">(COUNTIF('Base Calcs'!$B$258:$B$3257,"&lt;"&amp;D362)-COUNTIF('Base Calcs'!$B$258:$B$3257,"&lt;"&amp;D361))/COUNT('Base Calcs'!$B$258:$B$3257)</f>
        <v>#DIV/0!</v>
      </c>
      <c r="M362" s="44" t="e">
        <f t="shared" ca="1" si="67"/>
        <v>#DIV/0!</v>
      </c>
      <c r="P362" s="200" t="e">
        <f t="shared" ca="1" si="53"/>
        <v>#N/A</v>
      </c>
      <c r="Q362" s="91" t="e">
        <f t="shared" ca="1" si="54"/>
        <v>#N/A</v>
      </c>
      <c r="R362" s="91" t="e">
        <f t="shared" ca="1" si="55"/>
        <v>#N/A</v>
      </c>
      <c r="T362" s="200" t="e">
        <f t="shared" ca="1" si="56"/>
        <v>#N/A</v>
      </c>
      <c r="U362" s="91" t="e">
        <f t="shared" ca="1" si="57"/>
        <v>#N/A</v>
      </c>
      <c r="V362" s="91" t="e">
        <f t="shared" ca="1" si="58"/>
        <v>#N/A</v>
      </c>
      <c r="X362" s="207" t="e">
        <f t="shared" ca="1" si="68"/>
        <v>#N/A</v>
      </c>
      <c r="Y362" s="207" t="e">
        <f t="shared" ca="1" si="62"/>
        <v>#N/A</v>
      </c>
      <c r="Z362" s="209" t="e">
        <f t="shared" ca="1" si="63"/>
        <v>#DIV/0!</v>
      </c>
      <c r="AA362" s="209" t="e">
        <f t="shared" ca="1" si="69"/>
        <v>#DIV/0!</v>
      </c>
      <c r="AB362" s="209"/>
      <c r="AC362" s="209" t="e">
        <f ca="1">(COUNTIF('Base Calcs'!$T$258:$T$1258,"&lt;"&amp;X362)-COUNTIF('Base Calcs'!$T$258:$T$1258,"&lt;"&amp;X361))/COUNT('Base Calcs'!$T$258:$T$1258)</f>
        <v>#DIV/0!</v>
      </c>
      <c r="AD362" s="209" t="e">
        <f t="shared" ca="1" si="70"/>
        <v>#DIV/0!</v>
      </c>
      <c r="AE362" s="205"/>
      <c r="AF362" s="209" t="e">
        <f t="shared" ca="1" si="64"/>
        <v>#DIV/0!</v>
      </c>
      <c r="AG362" s="209" t="e">
        <f t="shared" ca="1" si="71"/>
        <v>#DIV/0!</v>
      </c>
      <c r="AH362"/>
      <c r="AI362" s="218" t="e">
        <f ca="1">(($E$9*(RAND()*($E$208-$D$208)+$D$208))*(RAND()*('Base Calcs'!$E$214-'Base Calcs'!$D$214)+'Base Calcs'!$D$214+IF($E$50&gt;0,$E$50,0)))+$E$154+$E$155-$E$196+$E$179-($E$179*(RAND()*($E$210-$D$210)+$D$210))-(($E$200/$E$45)*(RAND()*($E$211-$D$211)+$D$211))</f>
        <v>#N/A</v>
      </c>
      <c r="AJ362"/>
      <c r="AK3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2"/>
      <c r="AM362"/>
      <c r="AN362"/>
      <c r="AO362"/>
      <c r="AP362"/>
      <c r="AQ362"/>
      <c r="AR362"/>
      <c r="AS362"/>
      <c r="AT362"/>
      <c r="AU362"/>
      <c r="AV362"/>
      <c r="AW362"/>
      <c r="AX362"/>
      <c r="AY362"/>
      <c r="AZ362"/>
      <c r="BA362"/>
      <c r="BB362"/>
      <c r="BC362" s="129"/>
    </row>
    <row r="363" spans="2:55" x14ac:dyDescent="0.25">
      <c r="B363" s="198" t="e">
        <f t="shared" ca="1" si="52"/>
        <v>#N/A</v>
      </c>
      <c r="C363" s="15">
        <v>95</v>
      </c>
      <c r="D363" s="129" t="e">
        <f t="shared" ca="1" si="59"/>
        <v>#N/A</v>
      </c>
      <c r="E363" s="129" t="e">
        <f t="shared" ca="1" si="60"/>
        <v>#N/A</v>
      </c>
      <c r="F363" s="42" t="e">
        <f t="shared" ca="1" si="61"/>
        <v>#DIV/0!</v>
      </c>
      <c r="G363" s="219" t="e">
        <f t="shared" ca="1" si="65"/>
        <v>#DIV/0!</v>
      </c>
      <c r="I363" s="42" t="e">
        <f ca="1">(COUNTIF('Base Calcs'!$C$258:$C$3257,"&lt;"&amp;D363)-COUNTIF('Base Calcs'!$C$258:$C$3257,"&lt;"&amp;D362))/COUNT('Base Calcs'!$C$258:$C$3257)</f>
        <v>#DIV/0!</v>
      </c>
      <c r="J363" s="44" t="e">
        <f t="shared" ca="1" si="66"/>
        <v>#DIV/0!</v>
      </c>
      <c r="L363" s="42" t="e">
        <f ca="1">(COUNTIF('Base Calcs'!$B$258:$B$3257,"&lt;"&amp;D363)-COUNTIF('Base Calcs'!$B$258:$B$3257,"&lt;"&amp;D362))/COUNT('Base Calcs'!$B$258:$B$3257)</f>
        <v>#DIV/0!</v>
      </c>
      <c r="M363" s="44" t="e">
        <f t="shared" ca="1" si="67"/>
        <v>#DIV/0!</v>
      </c>
      <c r="P363" s="200" t="e">
        <f t="shared" ca="1" si="53"/>
        <v>#N/A</v>
      </c>
      <c r="Q363" s="91" t="e">
        <f t="shared" ca="1" si="54"/>
        <v>#N/A</v>
      </c>
      <c r="R363" s="91" t="e">
        <f t="shared" ca="1" si="55"/>
        <v>#N/A</v>
      </c>
      <c r="T363" s="200" t="e">
        <f t="shared" ca="1" si="56"/>
        <v>#N/A</v>
      </c>
      <c r="U363" s="91" t="e">
        <f t="shared" ca="1" si="57"/>
        <v>#N/A</v>
      </c>
      <c r="V363" s="91" t="e">
        <f t="shared" ca="1" si="58"/>
        <v>#N/A</v>
      </c>
      <c r="X363" s="207" t="e">
        <f t="shared" ca="1" si="68"/>
        <v>#N/A</v>
      </c>
      <c r="Y363" s="207" t="e">
        <f t="shared" ca="1" si="62"/>
        <v>#N/A</v>
      </c>
      <c r="Z363" s="209" t="e">
        <f t="shared" ca="1" si="63"/>
        <v>#DIV/0!</v>
      </c>
      <c r="AA363" s="209" t="e">
        <f t="shared" ca="1" si="69"/>
        <v>#DIV/0!</v>
      </c>
      <c r="AB363" s="209"/>
      <c r="AC363" s="209" t="e">
        <f ca="1">(COUNTIF('Base Calcs'!$T$258:$T$1258,"&lt;"&amp;X363)-COUNTIF('Base Calcs'!$T$258:$T$1258,"&lt;"&amp;X362))/COUNT('Base Calcs'!$T$258:$T$1258)</f>
        <v>#DIV/0!</v>
      </c>
      <c r="AD363" s="209" t="e">
        <f t="shared" ca="1" si="70"/>
        <v>#DIV/0!</v>
      </c>
      <c r="AE363" s="205"/>
      <c r="AF363" s="209" t="e">
        <f t="shared" ca="1" si="64"/>
        <v>#DIV/0!</v>
      </c>
      <c r="AG363" s="209" t="e">
        <f t="shared" ca="1" si="71"/>
        <v>#DIV/0!</v>
      </c>
      <c r="AH363"/>
      <c r="AI363" s="218" t="e">
        <f ca="1">(($E$9*(RAND()*($E$208-$D$208)+$D$208))*(RAND()*('Base Calcs'!$E$214-'Base Calcs'!$D$214)+'Base Calcs'!$D$214+IF($E$50&gt;0,$E$50,0)))+$E$154+$E$155-$E$196+$E$179-($E$179*(RAND()*($E$210-$D$210)+$D$210))-(($E$200/$E$45)*(RAND()*($E$211-$D$211)+$D$211))</f>
        <v>#N/A</v>
      </c>
      <c r="AJ363"/>
      <c r="AK3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3"/>
      <c r="AM363"/>
      <c r="AN363"/>
      <c r="AO363"/>
      <c r="AP363"/>
      <c r="AQ363"/>
      <c r="AR363"/>
      <c r="AS363"/>
      <c r="AT363"/>
      <c r="AU363"/>
      <c r="AV363"/>
      <c r="AW363"/>
      <c r="AX363"/>
      <c r="AY363"/>
      <c r="AZ363"/>
      <c r="BA363"/>
      <c r="BB363"/>
      <c r="BC363" s="129"/>
    </row>
    <row r="364" spans="2:55" x14ac:dyDescent="0.25">
      <c r="B364" s="198" t="e">
        <f t="shared" ca="1" si="52"/>
        <v>#N/A</v>
      </c>
      <c r="C364" s="15">
        <v>96</v>
      </c>
      <c r="D364" s="129" t="e">
        <f t="shared" ca="1" si="59"/>
        <v>#N/A</v>
      </c>
      <c r="E364" s="129" t="e">
        <f t="shared" ca="1" si="60"/>
        <v>#N/A</v>
      </c>
      <c r="F364" s="42" t="e">
        <f t="shared" ca="1" si="61"/>
        <v>#DIV/0!</v>
      </c>
      <c r="G364" s="219" t="e">
        <f t="shared" ca="1" si="65"/>
        <v>#DIV/0!</v>
      </c>
      <c r="I364" s="42" t="e">
        <f ca="1">(COUNTIF('Base Calcs'!$C$258:$C$3257,"&lt;"&amp;D364)-COUNTIF('Base Calcs'!$C$258:$C$3257,"&lt;"&amp;D363))/COUNT('Base Calcs'!$C$258:$C$3257)</f>
        <v>#DIV/0!</v>
      </c>
      <c r="J364" s="44" t="e">
        <f t="shared" ca="1" si="66"/>
        <v>#DIV/0!</v>
      </c>
      <c r="L364" s="42" t="e">
        <f ca="1">(COUNTIF('Base Calcs'!$B$258:$B$3257,"&lt;"&amp;D364)-COUNTIF('Base Calcs'!$B$258:$B$3257,"&lt;"&amp;D363))/COUNT('Base Calcs'!$B$258:$B$3257)</f>
        <v>#DIV/0!</v>
      </c>
      <c r="M364" s="44" t="e">
        <f t="shared" ca="1" si="67"/>
        <v>#DIV/0!</v>
      </c>
      <c r="P364" s="200" t="e">
        <f t="shared" ca="1" si="53"/>
        <v>#N/A</v>
      </c>
      <c r="Q364" s="91" t="e">
        <f t="shared" ca="1" si="54"/>
        <v>#N/A</v>
      </c>
      <c r="R364" s="91" t="e">
        <f t="shared" ca="1" si="55"/>
        <v>#N/A</v>
      </c>
      <c r="T364" s="200" t="e">
        <f t="shared" ca="1" si="56"/>
        <v>#N/A</v>
      </c>
      <c r="U364" s="91" t="e">
        <f t="shared" ca="1" si="57"/>
        <v>#N/A</v>
      </c>
      <c r="V364" s="91" t="e">
        <f t="shared" ca="1" si="58"/>
        <v>#N/A</v>
      </c>
      <c r="X364" s="207" t="e">
        <f t="shared" ca="1" si="68"/>
        <v>#N/A</v>
      </c>
      <c r="Y364" s="207" t="e">
        <f t="shared" ca="1" si="62"/>
        <v>#N/A</v>
      </c>
      <c r="Z364" s="209" t="e">
        <f t="shared" ca="1" si="63"/>
        <v>#DIV/0!</v>
      </c>
      <c r="AA364" s="209" t="e">
        <f t="shared" ca="1" si="69"/>
        <v>#DIV/0!</v>
      </c>
      <c r="AB364" s="209"/>
      <c r="AC364" s="209" t="e">
        <f ca="1">(COUNTIF('Base Calcs'!$T$258:$T$1258,"&lt;"&amp;X364)-COUNTIF('Base Calcs'!$T$258:$T$1258,"&lt;"&amp;X363))/COUNT('Base Calcs'!$T$258:$T$1258)</f>
        <v>#DIV/0!</v>
      </c>
      <c r="AD364" s="209" t="e">
        <f t="shared" ca="1" si="70"/>
        <v>#DIV/0!</v>
      </c>
      <c r="AE364" s="205"/>
      <c r="AF364" s="209" t="e">
        <f t="shared" ca="1" si="64"/>
        <v>#DIV/0!</v>
      </c>
      <c r="AG364" s="209" t="e">
        <f t="shared" ca="1" si="71"/>
        <v>#DIV/0!</v>
      </c>
      <c r="AH364"/>
      <c r="AI364" s="218" t="e">
        <f ca="1">(($E$9*(RAND()*($E$208-$D$208)+$D$208))*(RAND()*('Base Calcs'!$E$214-'Base Calcs'!$D$214)+'Base Calcs'!$D$214+IF($E$50&gt;0,$E$50,0)))+$E$154+$E$155-$E$196+$E$179-($E$179*(RAND()*($E$210-$D$210)+$D$210))-(($E$200/$E$45)*(RAND()*($E$211-$D$211)+$D$211))</f>
        <v>#N/A</v>
      </c>
      <c r="AJ364"/>
      <c r="AK3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4"/>
      <c r="AM364"/>
      <c r="AN364"/>
      <c r="AO364"/>
      <c r="AP364"/>
      <c r="AQ364"/>
      <c r="AR364"/>
      <c r="AS364"/>
      <c r="AT364"/>
      <c r="AU364"/>
      <c r="AV364"/>
      <c r="AW364"/>
      <c r="AX364"/>
      <c r="AY364"/>
      <c r="AZ364"/>
      <c r="BA364"/>
      <c r="BB364"/>
      <c r="BC364" s="129"/>
    </row>
    <row r="365" spans="2:55" x14ac:dyDescent="0.25">
      <c r="B365" s="198" t="e">
        <f t="shared" ca="1" si="52"/>
        <v>#N/A</v>
      </c>
      <c r="C365" s="15">
        <v>97</v>
      </c>
      <c r="D365" s="129" t="e">
        <f t="shared" ca="1" si="59"/>
        <v>#N/A</v>
      </c>
      <c r="E365" s="129" t="e">
        <f t="shared" ca="1" si="60"/>
        <v>#N/A</v>
      </c>
      <c r="F365" s="42" t="e">
        <f t="shared" ca="1" si="61"/>
        <v>#DIV/0!</v>
      </c>
      <c r="G365" s="219" t="e">
        <f t="shared" ca="1" si="65"/>
        <v>#DIV/0!</v>
      </c>
      <c r="I365" s="42" t="e">
        <f ca="1">(COUNTIF('Base Calcs'!$C$258:$C$3257,"&lt;"&amp;D365)-COUNTIF('Base Calcs'!$C$258:$C$3257,"&lt;"&amp;D364))/COUNT('Base Calcs'!$C$258:$C$3257)</f>
        <v>#DIV/0!</v>
      </c>
      <c r="J365" s="44" t="e">
        <f t="shared" ca="1" si="66"/>
        <v>#DIV/0!</v>
      </c>
      <c r="L365" s="42" t="e">
        <f ca="1">(COUNTIF('Base Calcs'!$B$258:$B$3257,"&lt;"&amp;D365)-COUNTIF('Base Calcs'!$B$258:$B$3257,"&lt;"&amp;D364))/COUNT('Base Calcs'!$B$258:$B$3257)</f>
        <v>#DIV/0!</v>
      </c>
      <c r="M365" s="44" t="e">
        <f t="shared" ca="1" si="67"/>
        <v>#DIV/0!</v>
      </c>
      <c r="P365" s="200" t="e">
        <f t="shared" ca="1" si="53"/>
        <v>#N/A</v>
      </c>
      <c r="Q365" s="91" t="e">
        <f t="shared" ca="1" si="54"/>
        <v>#N/A</v>
      </c>
      <c r="R365" s="91" t="e">
        <f t="shared" ca="1" si="55"/>
        <v>#N/A</v>
      </c>
      <c r="T365" s="200" t="e">
        <f t="shared" ca="1" si="56"/>
        <v>#N/A</v>
      </c>
      <c r="U365" s="91" t="e">
        <f t="shared" ca="1" si="57"/>
        <v>#N/A</v>
      </c>
      <c r="V365" s="91" t="e">
        <f t="shared" ca="1" si="58"/>
        <v>#N/A</v>
      </c>
      <c r="X365" s="207" t="e">
        <f t="shared" ca="1" si="68"/>
        <v>#N/A</v>
      </c>
      <c r="Y365" s="207" t="e">
        <f t="shared" ca="1" si="62"/>
        <v>#N/A</v>
      </c>
      <c r="Z365" s="209" t="e">
        <f t="shared" ca="1" si="63"/>
        <v>#DIV/0!</v>
      </c>
      <c r="AA365" s="209" t="e">
        <f t="shared" ca="1" si="69"/>
        <v>#DIV/0!</v>
      </c>
      <c r="AB365" s="209"/>
      <c r="AC365" s="209" t="e">
        <f ca="1">(COUNTIF('Base Calcs'!$T$258:$T$1258,"&lt;"&amp;X365)-COUNTIF('Base Calcs'!$T$258:$T$1258,"&lt;"&amp;X364))/COUNT('Base Calcs'!$T$258:$T$1258)</f>
        <v>#DIV/0!</v>
      </c>
      <c r="AD365" s="209" t="e">
        <f t="shared" ca="1" si="70"/>
        <v>#DIV/0!</v>
      </c>
      <c r="AE365" s="205"/>
      <c r="AF365" s="209" t="e">
        <f t="shared" ca="1" si="64"/>
        <v>#DIV/0!</v>
      </c>
      <c r="AG365" s="209" t="e">
        <f t="shared" ca="1" si="71"/>
        <v>#DIV/0!</v>
      </c>
      <c r="AH365"/>
      <c r="AI365" s="218" t="e">
        <f ca="1">(($E$9*(RAND()*($E$208-$D$208)+$D$208))*(RAND()*('Base Calcs'!$E$214-'Base Calcs'!$D$214)+'Base Calcs'!$D$214+IF($E$50&gt;0,$E$50,0)))+$E$154+$E$155-$E$196+$E$179-($E$179*(RAND()*($E$210-$D$210)+$D$210))-(($E$200/$E$45)*(RAND()*($E$211-$D$211)+$D$211))</f>
        <v>#N/A</v>
      </c>
      <c r="AJ365"/>
      <c r="AK3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5"/>
      <c r="AM365"/>
      <c r="AN365"/>
      <c r="AO365"/>
      <c r="AP365"/>
      <c r="AQ365"/>
      <c r="AR365"/>
      <c r="AS365"/>
      <c r="AT365"/>
      <c r="AU365"/>
      <c r="AV365"/>
      <c r="AW365"/>
      <c r="AX365"/>
      <c r="AY365"/>
      <c r="AZ365"/>
      <c r="BA365"/>
      <c r="BB365"/>
      <c r="BC365" s="129"/>
    </row>
    <row r="366" spans="2:55" x14ac:dyDescent="0.25">
      <c r="B366" s="198" t="e">
        <f t="shared" ca="1" si="52"/>
        <v>#N/A</v>
      </c>
      <c r="C366" s="15">
        <v>98</v>
      </c>
      <c r="D366" s="129" t="e">
        <f t="shared" ca="1" si="59"/>
        <v>#N/A</v>
      </c>
      <c r="E366" s="129" t="e">
        <f t="shared" ca="1" si="60"/>
        <v>#N/A</v>
      </c>
      <c r="F366" s="42" t="e">
        <f t="shared" ca="1" si="61"/>
        <v>#DIV/0!</v>
      </c>
      <c r="G366" s="219" t="e">
        <f t="shared" ca="1" si="65"/>
        <v>#DIV/0!</v>
      </c>
      <c r="I366" s="42" t="e">
        <f ca="1">(COUNTIF('Base Calcs'!$C$258:$C$3257,"&lt;"&amp;D366)-COUNTIF('Base Calcs'!$C$258:$C$3257,"&lt;"&amp;D365))/COUNT('Base Calcs'!$C$258:$C$3257)</f>
        <v>#DIV/0!</v>
      </c>
      <c r="J366" s="44" t="e">
        <f t="shared" ca="1" si="66"/>
        <v>#DIV/0!</v>
      </c>
      <c r="L366" s="42" t="e">
        <f ca="1">(COUNTIF('Base Calcs'!$B$258:$B$3257,"&lt;"&amp;D366)-COUNTIF('Base Calcs'!$B$258:$B$3257,"&lt;"&amp;D365))/COUNT('Base Calcs'!$B$258:$B$3257)</f>
        <v>#DIV/0!</v>
      </c>
      <c r="M366" s="44" t="e">
        <f t="shared" ca="1" si="67"/>
        <v>#DIV/0!</v>
      </c>
      <c r="P366" s="200" t="e">
        <f t="shared" ca="1" si="53"/>
        <v>#N/A</v>
      </c>
      <c r="Q366" s="91" t="e">
        <f t="shared" ca="1" si="54"/>
        <v>#N/A</v>
      </c>
      <c r="R366" s="91" t="e">
        <f t="shared" ca="1" si="55"/>
        <v>#N/A</v>
      </c>
      <c r="T366" s="200" t="e">
        <f t="shared" ca="1" si="56"/>
        <v>#N/A</v>
      </c>
      <c r="U366" s="91" t="e">
        <f t="shared" ca="1" si="57"/>
        <v>#N/A</v>
      </c>
      <c r="V366" s="91" t="e">
        <f t="shared" ca="1" si="58"/>
        <v>#N/A</v>
      </c>
      <c r="X366" s="207" t="e">
        <f t="shared" ca="1" si="68"/>
        <v>#N/A</v>
      </c>
      <c r="Y366" s="207" t="e">
        <f t="shared" ca="1" si="62"/>
        <v>#N/A</v>
      </c>
      <c r="Z366" s="209" t="e">
        <f t="shared" ca="1" si="63"/>
        <v>#DIV/0!</v>
      </c>
      <c r="AA366" s="209" t="e">
        <f t="shared" ca="1" si="69"/>
        <v>#DIV/0!</v>
      </c>
      <c r="AB366" s="209"/>
      <c r="AC366" s="209" t="e">
        <f ca="1">(COUNTIF('Base Calcs'!$T$258:$T$1258,"&lt;"&amp;X366)-COUNTIF('Base Calcs'!$T$258:$T$1258,"&lt;"&amp;X365))/COUNT('Base Calcs'!$T$258:$T$1258)</f>
        <v>#DIV/0!</v>
      </c>
      <c r="AD366" s="209" t="e">
        <f t="shared" ca="1" si="70"/>
        <v>#DIV/0!</v>
      </c>
      <c r="AE366" s="205"/>
      <c r="AF366" s="209" t="e">
        <f t="shared" ca="1" si="64"/>
        <v>#DIV/0!</v>
      </c>
      <c r="AG366" s="209" t="e">
        <f t="shared" ca="1" si="71"/>
        <v>#DIV/0!</v>
      </c>
      <c r="AH366"/>
      <c r="AI366" s="218" t="e">
        <f ca="1">(($E$9*(RAND()*($E$208-$D$208)+$D$208))*(RAND()*('Base Calcs'!$E$214-'Base Calcs'!$D$214)+'Base Calcs'!$D$214+IF($E$50&gt;0,$E$50,0)))+$E$154+$E$155-$E$196+$E$179-($E$179*(RAND()*($E$210-$D$210)+$D$210))-(($E$200/$E$45)*(RAND()*($E$211-$D$211)+$D$211))</f>
        <v>#N/A</v>
      </c>
      <c r="AJ366"/>
      <c r="AK3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6"/>
      <c r="AM366"/>
      <c r="AN366"/>
      <c r="AO366"/>
      <c r="AP366"/>
      <c r="AQ366"/>
      <c r="AR366"/>
      <c r="AS366"/>
      <c r="AT366"/>
      <c r="AU366"/>
      <c r="AV366"/>
      <c r="AW366"/>
      <c r="AX366"/>
      <c r="AY366"/>
      <c r="AZ366"/>
      <c r="BA366"/>
      <c r="BB366"/>
      <c r="BC366" s="129"/>
    </row>
    <row r="367" spans="2:55" x14ac:dyDescent="0.25">
      <c r="B367" s="198" t="e">
        <f t="shared" ca="1" si="52"/>
        <v>#N/A</v>
      </c>
      <c r="C367" s="15">
        <v>99</v>
      </c>
      <c r="D367" s="129" t="e">
        <f t="shared" ca="1" si="59"/>
        <v>#N/A</v>
      </c>
      <c r="E367" s="129" t="e">
        <f t="shared" ca="1" si="60"/>
        <v>#N/A</v>
      </c>
      <c r="F367" s="42" t="e">
        <f t="shared" ca="1" si="61"/>
        <v>#DIV/0!</v>
      </c>
      <c r="G367" s="219" t="e">
        <f t="shared" ca="1" si="65"/>
        <v>#DIV/0!</v>
      </c>
      <c r="I367" s="42" t="e">
        <f ca="1">(COUNTIF('Base Calcs'!$C$258:$C$3257,"&lt;"&amp;D367)-COUNTIF('Base Calcs'!$C$258:$C$3257,"&lt;"&amp;D366))/COUNT('Base Calcs'!$C$258:$C$3257)</f>
        <v>#DIV/0!</v>
      </c>
      <c r="J367" s="44" t="e">
        <f t="shared" ca="1" si="66"/>
        <v>#DIV/0!</v>
      </c>
      <c r="L367" s="42" t="e">
        <f ca="1">(COUNTIF('Base Calcs'!$B$258:$B$3257,"&lt;"&amp;D367)-COUNTIF('Base Calcs'!$B$258:$B$3257,"&lt;"&amp;D366))/COUNT('Base Calcs'!$B$258:$B$3257)</f>
        <v>#DIV/0!</v>
      </c>
      <c r="M367" s="44" t="e">
        <f t="shared" ca="1" si="67"/>
        <v>#DIV/0!</v>
      </c>
      <c r="P367" s="200" t="e">
        <f t="shared" ca="1" si="53"/>
        <v>#N/A</v>
      </c>
      <c r="Q367" s="91" t="e">
        <f t="shared" ca="1" si="54"/>
        <v>#N/A</v>
      </c>
      <c r="R367" s="91" t="e">
        <f t="shared" ca="1" si="55"/>
        <v>#N/A</v>
      </c>
      <c r="T367" s="200" t="e">
        <f t="shared" ca="1" si="56"/>
        <v>#N/A</v>
      </c>
      <c r="U367" s="91" t="e">
        <f t="shared" ca="1" si="57"/>
        <v>#N/A</v>
      </c>
      <c r="V367" s="91" t="e">
        <f t="shared" ca="1" si="58"/>
        <v>#N/A</v>
      </c>
      <c r="X367" s="207" t="e">
        <f t="shared" ca="1" si="68"/>
        <v>#N/A</v>
      </c>
      <c r="Y367" s="207" t="e">
        <f t="shared" ca="1" si="62"/>
        <v>#N/A</v>
      </c>
      <c r="Z367" s="209" t="e">
        <f t="shared" ca="1" si="63"/>
        <v>#DIV/0!</v>
      </c>
      <c r="AA367" s="209" t="e">
        <f t="shared" ca="1" si="69"/>
        <v>#DIV/0!</v>
      </c>
      <c r="AB367" s="209"/>
      <c r="AC367" s="209" t="e">
        <f ca="1">(COUNTIF('Base Calcs'!$T$258:$T$1258,"&lt;"&amp;X367)-COUNTIF('Base Calcs'!$T$258:$T$1258,"&lt;"&amp;X366))/COUNT('Base Calcs'!$T$258:$T$1258)</f>
        <v>#DIV/0!</v>
      </c>
      <c r="AD367" s="209" t="e">
        <f t="shared" ca="1" si="70"/>
        <v>#DIV/0!</v>
      </c>
      <c r="AE367" s="205"/>
      <c r="AF367" s="209" t="e">
        <f t="shared" ca="1" si="64"/>
        <v>#DIV/0!</v>
      </c>
      <c r="AG367" s="209" t="e">
        <f t="shared" ca="1" si="71"/>
        <v>#DIV/0!</v>
      </c>
      <c r="AH367"/>
      <c r="AI367" s="218" t="e">
        <f ca="1">(($E$9*(RAND()*($E$208-$D$208)+$D$208))*(RAND()*('Base Calcs'!$E$214-'Base Calcs'!$D$214)+'Base Calcs'!$D$214+IF($E$50&gt;0,$E$50,0)))+$E$154+$E$155-$E$196+$E$179-($E$179*(RAND()*($E$210-$D$210)+$D$210))-(($E$200/$E$45)*(RAND()*($E$211-$D$211)+$D$211))</f>
        <v>#N/A</v>
      </c>
      <c r="AJ367"/>
      <c r="AK3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7"/>
      <c r="AM367"/>
      <c r="AN367"/>
      <c r="AO367"/>
      <c r="AP367"/>
      <c r="AQ367"/>
      <c r="AR367"/>
      <c r="AS367"/>
      <c r="AT367"/>
      <c r="AU367"/>
      <c r="AV367"/>
      <c r="AW367"/>
      <c r="AX367"/>
      <c r="AY367"/>
      <c r="AZ367"/>
      <c r="BA367"/>
      <c r="BB367"/>
      <c r="BC367" s="129"/>
    </row>
    <row r="368" spans="2:55" x14ac:dyDescent="0.25">
      <c r="B368" s="198" t="e">
        <f t="shared" ca="1" si="52"/>
        <v>#N/A</v>
      </c>
      <c r="C368" s="15">
        <v>100</v>
      </c>
      <c r="D368" s="129" t="e">
        <f t="shared" ca="1" si="59"/>
        <v>#N/A</v>
      </c>
      <c r="E368" s="129" t="e">
        <f t="shared" ca="1" si="60"/>
        <v>#N/A</v>
      </c>
      <c r="F368" s="42" t="e">
        <f t="shared" ca="1" si="61"/>
        <v>#DIV/0!</v>
      </c>
      <c r="G368" s="219" t="e">
        <f t="shared" ca="1" si="65"/>
        <v>#DIV/0!</v>
      </c>
      <c r="I368" s="42" t="e">
        <f ca="1">(COUNTIF('Base Calcs'!$C$258:$C$3257,"&lt;"&amp;D368)-COUNTIF('Base Calcs'!$C$258:$C$3257,"&lt;"&amp;D367))/COUNT('Base Calcs'!$C$258:$C$3257)</f>
        <v>#DIV/0!</v>
      </c>
      <c r="J368" s="44" t="e">
        <f t="shared" ca="1" si="66"/>
        <v>#DIV/0!</v>
      </c>
      <c r="L368" s="42" t="e">
        <f ca="1">(COUNTIF('Base Calcs'!$B$258:$B$3257,"&lt;"&amp;D368)-COUNTIF('Base Calcs'!$B$258:$B$3257,"&lt;"&amp;D367))/COUNT('Base Calcs'!$B$258:$B$3257)</f>
        <v>#DIV/0!</v>
      </c>
      <c r="M368" s="44" t="e">
        <f t="shared" ca="1" si="67"/>
        <v>#DIV/0!</v>
      </c>
      <c r="P368" s="200" t="e">
        <f t="shared" ca="1" si="53"/>
        <v>#N/A</v>
      </c>
      <c r="Q368" s="91" t="e">
        <f t="shared" ca="1" si="54"/>
        <v>#N/A</v>
      </c>
      <c r="R368" s="91" t="e">
        <f t="shared" ca="1" si="55"/>
        <v>#N/A</v>
      </c>
      <c r="T368" s="200" t="e">
        <f t="shared" ca="1" si="56"/>
        <v>#N/A</v>
      </c>
      <c r="U368" s="91" t="e">
        <f t="shared" ca="1" si="57"/>
        <v>#N/A</v>
      </c>
      <c r="V368" s="91" t="e">
        <f t="shared" ca="1" si="58"/>
        <v>#N/A</v>
      </c>
      <c r="X368" s="207" t="e">
        <f t="shared" ca="1" si="68"/>
        <v>#N/A</v>
      </c>
      <c r="Y368" s="207" t="e">
        <f t="shared" ca="1" si="62"/>
        <v>#N/A</v>
      </c>
      <c r="Z368" s="209" t="e">
        <f t="shared" ca="1" si="63"/>
        <v>#DIV/0!</v>
      </c>
      <c r="AA368" s="209" t="e">
        <f t="shared" ca="1" si="69"/>
        <v>#DIV/0!</v>
      </c>
      <c r="AB368" s="209"/>
      <c r="AC368" s="209" t="e">
        <f ca="1">(COUNTIF('Base Calcs'!$T$258:$T$1258,"&lt;"&amp;X368)-COUNTIF('Base Calcs'!$T$258:$T$1258,"&lt;"&amp;X367))/COUNT('Base Calcs'!$T$258:$T$1258)</f>
        <v>#DIV/0!</v>
      </c>
      <c r="AD368" s="209" t="e">
        <f t="shared" ca="1" si="70"/>
        <v>#DIV/0!</v>
      </c>
      <c r="AE368" s="205"/>
      <c r="AF368" s="209" t="e">
        <f t="shared" ca="1" si="64"/>
        <v>#DIV/0!</v>
      </c>
      <c r="AG368" s="209" t="e">
        <f t="shared" ca="1" si="71"/>
        <v>#DIV/0!</v>
      </c>
      <c r="AH368"/>
      <c r="AI368" s="218" t="e">
        <f ca="1">(($E$9*(RAND()*($E$208-$D$208)+$D$208))*(RAND()*('Base Calcs'!$E$214-'Base Calcs'!$D$214)+'Base Calcs'!$D$214+IF($E$50&gt;0,$E$50,0)))+$E$154+$E$155-$E$196+$E$179-($E$179*(RAND()*($E$210-$D$210)+$D$210))-(($E$200/$E$45)*(RAND()*($E$211-$D$211)+$D$211))</f>
        <v>#N/A</v>
      </c>
      <c r="AJ368"/>
      <c r="AK3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c r="AL368"/>
      <c r="AM368"/>
      <c r="AN368"/>
      <c r="AO368"/>
      <c r="AP368"/>
      <c r="AQ368"/>
      <c r="AR368"/>
      <c r="AS368"/>
      <c r="AT368"/>
      <c r="AU368"/>
      <c r="AV368"/>
      <c r="AW368"/>
      <c r="AX368"/>
      <c r="AY368"/>
      <c r="AZ368"/>
      <c r="BA368"/>
      <c r="BB368"/>
      <c r="BC368" s="129"/>
    </row>
    <row r="369" spans="2:37" x14ac:dyDescent="0.25">
      <c r="B369" s="198" t="e">
        <f t="shared" ca="1" si="52"/>
        <v>#N/A</v>
      </c>
      <c r="C369" s="91"/>
      <c r="D369" s="91"/>
      <c r="F369" s="42"/>
      <c r="G369" s="91"/>
      <c r="H369" s="91"/>
      <c r="J369" s="129"/>
      <c r="P369" s="200" t="e">
        <f t="shared" ca="1" si="53"/>
        <v>#N/A</v>
      </c>
      <c r="Q369" s="91" t="e">
        <f t="shared" ca="1" si="54"/>
        <v>#N/A</v>
      </c>
      <c r="R369" s="91" t="e">
        <f t="shared" ca="1" si="55"/>
        <v>#N/A</v>
      </c>
      <c r="T369" s="200" t="e">
        <f t="shared" ca="1" si="56"/>
        <v>#N/A</v>
      </c>
      <c r="U369" s="91" t="e">
        <f t="shared" ca="1" si="57"/>
        <v>#N/A</v>
      </c>
      <c r="V369" s="91" t="e">
        <f t="shared" ca="1" si="58"/>
        <v>#N/A</v>
      </c>
      <c r="X369" s="129"/>
      <c r="Z369" s="63"/>
      <c r="AA369" s="47"/>
      <c r="AB369" s="91"/>
      <c r="AC369" s="44"/>
      <c r="AE369" s="47"/>
      <c r="AI369" s="218" t="e">
        <f ca="1">(($E$9*(RAND()*($E$208-$D$208)+$D$208))*(RAND()*('Base Calcs'!$E$214-'Base Calcs'!$D$214)+'Base Calcs'!$D$214+IF($E$50&gt;0,$E$50,0)))+$E$154+$E$155-$E$196+$E$179-($E$179*(RAND()*($E$210-$D$210)+$D$210))-(($E$200/$E$45)*(RAND()*($E$211-$D$211)+$D$211))</f>
        <v>#N/A</v>
      </c>
      <c r="AK3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0" spans="2:37" x14ac:dyDescent="0.25">
      <c r="B370" s="198" t="e">
        <f t="shared" ca="1" si="52"/>
        <v>#N/A</v>
      </c>
      <c r="C370" s="91"/>
      <c r="D370" s="91"/>
      <c r="F370" s="42"/>
      <c r="G370" s="91"/>
      <c r="H370" s="91"/>
      <c r="J370" s="129"/>
      <c r="P370" s="200" t="e">
        <f t="shared" ca="1" si="53"/>
        <v>#N/A</v>
      </c>
      <c r="Q370" s="91" t="e">
        <f t="shared" ca="1" si="54"/>
        <v>#N/A</v>
      </c>
      <c r="R370" s="91" t="e">
        <f t="shared" ca="1" si="55"/>
        <v>#N/A</v>
      </c>
      <c r="T370" s="200" t="e">
        <f t="shared" ca="1" si="56"/>
        <v>#N/A</v>
      </c>
      <c r="U370" s="91" t="e">
        <f t="shared" ca="1" si="57"/>
        <v>#N/A</v>
      </c>
      <c r="V370" s="91" t="e">
        <f t="shared" ca="1" si="58"/>
        <v>#N/A</v>
      </c>
      <c r="X370" s="129"/>
      <c r="Z370" s="63"/>
      <c r="AA370" s="47"/>
      <c r="AB370" s="91"/>
      <c r="AC370" s="44"/>
      <c r="AE370" s="47"/>
      <c r="AI370" s="218" t="e">
        <f ca="1">(($E$9*(RAND()*($E$208-$D$208)+$D$208))*(RAND()*('Base Calcs'!$E$214-'Base Calcs'!$D$214)+'Base Calcs'!$D$214+IF($E$50&gt;0,$E$50,0)))+$E$154+$E$155-$E$196+$E$179-($E$179*(RAND()*($E$210-$D$210)+$D$210))-(($E$200/$E$45)*(RAND()*($E$211-$D$211)+$D$211))</f>
        <v>#N/A</v>
      </c>
      <c r="AK3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1" spans="2:37" x14ac:dyDescent="0.25">
      <c r="B371" s="198" t="e">
        <f t="shared" ca="1" si="52"/>
        <v>#N/A</v>
      </c>
      <c r="C371" s="91"/>
      <c r="D371" s="91"/>
      <c r="F371" s="20"/>
      <c r="G371" s="91"/>
      <c r="H371" s="91"/>
      <c r="J371" s="129"/>
      <c r="P371" s="200" t="e">
        <f t="shared" ca="1" si="53"/>
        <v>#N/A</v>
      </c>
      <c r="Q371" s="91" t="e">
        <f t="shared" ca="1" si="54"/>
        <v>#N/A</v>
      </c>
      <c r="R371" s="91" t="e">
        <f t="shared" ca="1" si="55"/>
        <v>#N/A</v>
      </c>
      <c r="T371" s="200" t="e">
        <f t="shared" ca="1" si="56"/>
        <v>#N/A</v>
      </c>
      <c r="U371" s="91" t="e">
        <f t="shared" ca="1" si="57"/>
        <v>#N/A</v>
      </c>
      <c r="V371" s="91" t="e">
        <f t="shared" ca="1" si="58"/>
        <v>#N/A</v>
      </c>
      <c r="AI371" s="218" t="e">
        <f ca="1">(($E$9*(RAND()*($E$208-$D$208)+$D$208))*(RAND()*('Base Calcs'!$E$214-'Base Calcs'!$D$214)+'Base Calcs'!$D$214+IF($E$50&gt;0,$E$50,0)))+$E$154+$E$155-$E$196+$E$179-($E$179*(RAND()*($E$210-$D$210)+$D$210))-(($E$200/$E$45)*(RAND()*($E$211-$D$211)+$D$211))</f>
        <v>#N/A</v>
      </c>
      <c r="AK3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2" spans="2:37" x14ac:dyDescent="0.25">
      <c r="B372" s="198" t="e">
        <f t="shared" ca="1" si="52"/>
        <v>#N/A</v>
      </c>
      <c r="C372" s="91"/>
      <c r="D372" s="91"/>
      <c r="F372" s="20"/>
      <c r="G372" s="91"/>
      <c r="H372" s="91"/>
      <c r="J372" s="129"/>
      <c r="P372" s="200" t="e">
        <f t="shared" ca="1" si="53"/>
        <v>#N/A</v>
      </c>
      <c r="Q372" s="91" t="e">
        <f t="shared" ca="1" si="54"/>
        <v>#N/A</v>
      </c>
      <c r="R372" s="91" t="e">
        <f t="shared" ca="1" si="55"/>
        <v>#N/A</v>
      </c>
      <c r="T372" s="200" t="e">
        <f t="shared" ca="1" si="56"/>
        <v>#N/A</v>
      </c>
      <c r="U372" s="91" t="e">
        <f t="shared" ca="1" si="57"/>
        <v>#N/A</v>
      </c>
      <c r="V372" s="91" t="e">
        <f t="shared" ca="1" si="58"/>
        <v>#N/A</v>
      </c>
      <c r="AI372" s="218" t="e">
        <f ca="1">(($E$9*(RAND()*($E$208-$D$208)+$D$208))*(RAND()*('Base Calcs'!$E$214-'Base Calcs'!$D$214)+'Base Calcs'!$D$214+IF($E$50&gt;0,$E$50,0)))+$E$154+$E$155-$E$196+$E$179-($E$179*(RAND()*($E$210-$D$210)+$D$210))-(($E$200/$E$45)*(RAND()*($E$211-$D$211)+$D$211))</f>
        <v>#N/A</v>
      </c>
      <c r="AK3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3" spans="2:37" x14ac:dyDescent="0.25">
      <c r="B373" s="198" t="e">
        <f t="shared" ca="1" si="52"/>
        <v>#N/A</v>
      </c>
      <c r="C373" s="91"/>
      <c r="D373" s="91"/>
      <c r="F373" s="20"/>
      <c r="G373" s="91"/>
      <c r="H373" s="91"/>
      <c r="J373" s="129"/>
      <c r="P373" s="200" t="e">
        <f t="shared" ca="1" si="53"/>
        <v>#N/A</v>
      </c>
      <c r="Q373" s="91" t="e">
        <f t="shared" ca="1" si="54"/>
        <v>#N/A</v>
      </c>
      <c r="R373" s="91" t="e">
        <f t="shared" ca="1" si="55"/>
        <v>#N/A</v>
      </c>
      <c r="T373" s="200" t="e">
        <f t="shared" ca="1" si="56"/>
        <v>#N/A</v>
      </c>
      <c r="U373" s="91" t="e">
        <f t="shared" ca="1" si="57"/>
        <v>#N/A</v>
      </c>
      <c r="V373" s="91" t="e">
        <f t="shared" ca="1" si="58"/>
        <v>#N/A</v>
      </c>
      <c r="AI373" s="218" t="e">
        <f ca="1">(($E$9*(RAND()*($E$208-$D$208)+$D$208))*(RAND()*('Base Calcs'!$E$214-'Base Calcs'!$D$214)+'Base Calcs'!$D$214+IF($E$50&gt;0,$E$50,0)))+$E$154+$E$155-$E$196+$E$179-($E$179*(RAND()*($E$210-$D$210)+$D$210))-(($E$200/$E$45)*(RAND()*($E$211-$D$211)+$D$211))</f>
        <v>#N/A</v>
      </c>
      <c r="AK3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4" spans="2:37" x14ac:dyDescent="0.25">
      <c r="B374" s="198" t="e">
        <f t="shared" ca="1" si="52"/>
        <v>#N/A</v>
      </c>
      <c r="C374" s="91"/>
      <c r="D374" s="91"/>
      <c r="F374" s="20"/>
      <c r="G374" s="91"/>
      <c r="H374" s="91"/>
      <c r="J374" s="129"/>
      <c r="P374" s="200" t="e">
        <f t="shared" ca="1" si="53"/>
        <v>#N/A</v>
      </c>
      <c r="Q374" s="91" t="e">
        <f t="shared" ca="1" si="54"/>
        <v>#N/A</v>
      </c>
      <c r="R374" s="91" t="e">
        <f t="shared" ca="1" si="55"/>
        <v>#N/A</v>
      </c>
      <c r="T374" s="200" t="e">
        <f t="shared" ca="1" si="56"/>
        <v>#N/A</v>
      </c>
      <c r="U374" s="91" t="e">
        <f t="shared" ca="1" si="57"/>
        <v>#N/A</v>
      </c>
      <c r="V374" s="91" t="e">
        <f t="shared" ca="1" si="58"/>
        <v>#N/A</v>
      </c>
      <c r="AI374" s="218" t="e">
        <f ca="1">(($E$9*(RAND()*($E$208-$D$208)+$D$208))*(RAND()*('Base Calcs'!$E$214-'Base Calcs'!$D$214)+'Base Calcs'!$D$214+IF($E$50&gt;0,$E$50,0)))+$E$154+$E$155-$E$196+$E$179-($E$179*(RAND()*($E$210-$D$210)+$D$210))-(($E$200/$E$45)*(RAND()*($E$211-$D$211)+$D$211))</f>
        <v>#N/A</v>
      </c>
      <c r="AK3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5" spans="2:37" x14ac:dyDescent="0.25">
      <c r="B375" s="198" t="e">
        <f t="shared" ca="1" si="52"/>
        <v>#N/A</v>
      </c>
      <c r="C375" s="91"/>
      <c r="D375" s="91"/>
      <c r="F375" s="20"/>
      <c r="G375" s="91"/>
      <c r="H375" s="91"/>
      <c r="J375" s="129"/>
      <c r="P375" s="200" t="e">
        <f t="shared" ca="1" si="53"/>
        <v>#N/A</v>
      </c>
      <c r="Q375" s="91" t="e">
        <f t="shared" ca="1" si="54"/>
        <v>#N/A</v>
      </c>
      <c r="R375" s="91" t="e">
        <f t="shared" ca="1" si="55"/>
        <v>#N/A</v>
      </c>
      <c r="T375" s="200" t="e">
        <f t="shared" ca="1" si="56"/>
        <v>#N/A</v>
      </c>
      <c r="U375" s="91" t="e">
        <f t="shared" ca="1" si="57"/>
        <v>#N/A</v>
      </c>
      <c r="V375" s="91" t="e">
        <f t="shared" ca="1" si="58"/>
        <v>#N/A</v>
      </c>
      <c r="AI375" s="218" t="e">
        <f ca="1">(($E$9*(RAND()*($E$208-$D$208)+$D$208))*(RAND()*('Base Calcs'!$E$214-'Base Calcs'!$D$214)+'Base Calcs'!$D$214+IF($E$50&gt;0,$E$50,0)))+$E$154+$E$155-$E$196+$E$179-($E$179*(RAND()*($E$210-$D$210)+$D$210))-(($E$200/$E$45)*(RAND()*($E$211-$D$211)+$D$211))</f>
        <v>#N/A</v>
      </c>
      <c r="AK3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6" spans="2:37" x14ac:dyDescent="0.25">
      <c r="B376" s="198" t="e">
        <f t="shared" ca="1" si="52"/>
        <v>#N/A</v>
      </c>
      <c r="C376" s="91"/>
      <c r="D376" s="91"/>
      <c r="F376" s="20"/>
      <c r="G376" s="91"/>
      <c r="H376" s="91"/>
      <c r="J376" s="129"/>
      <c r="P376" s="200" t="e">
        <f t="shared" ca="1" si="53"/>
        <v>#N/A</v>
      </c>
      <c r="Q376" s="91" t="e">
        <f t="shared" ca="1" si="54"/>
        <v>#N/A</v>
      </c>
      <c r="R376" s="91" t="e">
        <f t="shared" ca="1" si="55"/>
        <v>#N/A</v>
      </c>
      <c r="T376" s="200" t="e">
        <f t="shared" ca="1" si="56"/>
        <v>#N/A</v>
      </c>
      <c r="U376" s="91" t="e">
        <f t="shared" ca="1" si="57"/>
        <v>#N/A</v>
      </c>
      <c r="V376" s="91" t="e">
        <f t="shared" ca="1" si="58"/>
        <v>#N/A</v>
      </c>
      <c r="AI376" s="218" t="e">
        <f ca="1">(($E$9*(RAND()*($E$208-$D$208)+$D$208))*(RAND()*('Base Calcs'!$E$214-'Base Calcs'!$D$214)+'Base Calcs'!$D$214+IF($E$50&gt;0,$E$50,0)))+$E$154+$E$155-$E$196+$E$179-($E$179*(RAND()*($E$210-$D$210)+$D$210))-(($E$200/$E$45)*(RAND()*($E$211-$D$211)+$D$211))</f>
        <v>#N/A</v>
      </c>
      <c r="AK3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7" spans="2:37" x14ac:dyDescent="0.25">
      <c r="B377" s="198" t="e">
        <f t="shared" ca="1" si="52"/>
        <v>#N/A</v>
      </c>
      <c r="C377" s="91"/>
      <c r="D377" s="91"/>
      <c r="F377" s="20"/>
      <c r="G377" s="91"/>
      <c r="H377" s="91"/>
      <c r="J377" s="129"/>
      <c r="P377" s="200" t="e">
        <f t="shared" ca="1" si="53"/>
        <v>#N/A</v>
      </c>
      <c r="Q377" s="91" t="e">
        <f t="shared" ca="1" si="54"/>
        <v>#N/A</v>
      </c>
      <c r="R377" s="91" t="e">
        <f t="shared" ca="1" si="55"/>
        <v>#N/A</v>
      </c>
      <c r="T377" s="200" t="e">
        <f t="shared" ca="1" si="56"/>
        <v>#N/A</v>
      </c>
      <c r="U377" s="91" t="e">
        <f t="shared" ca="1" si="57"/>
        <v>#N/A</v>
      </c>
      <c r="V377" s="91" t="e">
        <f t="shared" ca="1" si="58"/>
        <v>#N/A</v>
      </c>
      <c r="AI377" s="218" t="e">
        <f ca="1">(($E$9*(RAND()*($E$208-$D$208)+$D$208))*(RAND()*('Base Calcs'!$E$214-'Base Calcs'!$D$214)+'Base Calcs'!$D$214+IF($E$50&gt;0,$E$50,0)))+$E$154+$E$155-$E$196+$E$179-($E$179*(RAND()*($E$210-$D$210)+$D$210))-(($E$200/$E$45)*(RAND()*($E$211-$D$211)+$D$211))</f>
        <v>#N/A</v>
      </c>
      <c r="AK3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8" spans="2:37" x14ac:dyDescent="0.25">
      <c r="B378" s="198" t="e">
        <f t="shared" ca="1" si="52"/>
        <v>#N/A</v>
      </c>
      <c r="C378" s="91"/>
      <c r="D378" s="91"/>
      <c r="F378" s="20"/>
      <c r="G378" s="91"/>
      <c r="H378" s="91"/>
      <c r="J378" s="129"/>
      <c r="P378" s="200" t="e">
        <f t="shared" ca="1" si="53"/>
        <v>#N/A</v>
      </c>
      <c r="Q378" s="91" t="e">
        <f t="shared" ca="1" si="54"/>
        <v>#N/A</v>
      </c>
      <c r="R378" s="91" t="e">
        <f t="shared" ca="1" si="55"/>
        <v>#N/A</v>
      </c>
      <c r="T378" s="200" t="e">
        <f t="shared" ca="1" si="56"/>
        <v>#N/A</v>
      </c>
      <c r="U378" s="91" t="e">
        <f t="shared" ca="1" si="57"/>
        <v>#N/A</v>
      </c>
      <c r="V378" s="91" t="e">
        <f t="shared" ca="1" si="58"/>
        <v>#N/A</v>
      </c>
      <c r="AI378" s="218" t="e">
        <f ca="1">(($E$9*(RAND()*($E$208-$D$208)+$D$208))*(RAND()*('Base Calcs'!$E$214-'Base Calcs'!$D$214)+'Base Calcs'!$D$214+IF($E$50&gt;0,$E$50,0)))+$E$154+$E$155-$E$196+$E$179-($E$179*(RAND()*($E$210-$D$210)+$D$210))-(($E$200/$E$45)*(RAND()*($E$211-$D$211)+$D$211))</f>
        <v>#N/A</v>
      </c>
      <c r="AK3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79" spans="2:37" x14ac:dyDescent="0.25">
      <c r="B379" s="198" t="e">
        <f t="shared" ca="1" si="52"/>
        <v>#N/A</v>
      </c>
      <c r="C379" s="91"/>
      <c r="D379" s="91"/>
      <c r="F379" s="20"/>
      <c r="G379" s="91"/>
      <c r="H379" s="91"/>
      <c r="J379" s="129"/>
      <c r="P379" s="200" t="e">
        <f t="shared" ca="1" si="53"/>
        <v>#N/A</v>
      </c>
      <c r="Q379" s="91" t="e">
        <f t="shared" ca="1" si="54"/>
        <v>#N/A</v>
      </c>
      <c r="R379" s="91" t="e">
        <f t="shared" ca="1" si="55"/>
        <v>#N/A</v>
      </c>
      <c r="T379" s="200" t="e">
        <f t="shared" ca="1" si="56"/>
        <v>#N/A</v>
      </c>
      <c r="U379" s="91" t="e">
        <f t="shared" ca="1" si="57"/>
        <v>#N/A</v>
      </c>
      <c r="V379" s="91" t="e">
        <f t="shared" ca="1" si="58"/>
        <v>#N/A</v>
      </c>
      <c r="AI379" s="218" t="e">
        <f ca="1">(($E$9*(RAND()*($E$208-$D$208)+$D$208))*(RAND()*('Base Calcs'!$E$214-'Base Calcs'!$D$214)+'Base Calcs'!$D$214+IF($E$50&gt;0,$E$50,0)))+$E$154+$E$155-$E$196+$E$179-($E$179*(RAND()*($E$210-$D$210)+$D$210))-(($E$200/$E$45)*(RAND()*($E$211-$D$211)+$D$211))</f>
        <v>#N/A</v>
      </c>
      <c r="AK3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0" spans="2:37" x14ac:dyDescent="0.25">
      <c r="B380" s="198" t="e">
        <f t="shared" ca="1" si="52"/>
        <v>#N/A</v>
      </c>
      <c r="C380" s="91"/>
      <c r="D380" s="91"/>
      <c r="F380" s="20"/>
      <c r="G380" s="91"/>
      <c r="H380" s="91"/>
      <c r="J380" s="129"/>
      <c r="P380" s="200" t="e">
        <f t="shared" ca="1" si="53"/>
        <v>#N/A</v>
      </c>
      <c r="Q380" s="91" t="e">
        <f t="shared" ca="1" si="54"/>
        <v>#N/A</v>
      </c>
      <c r="R380" s="91" t="e">
        <f t="shared" ca="1" si="55"/>
        <v>#N/A</v>
      </c>
      <c r="T380" s="200" t="e">
        <f t="shared" ca="1" si="56"/>
        <v>#N/A</v>
      </c>
      <c r="U380" s="91" t="e">
        <f t="shared" ca="1" si="57"/>
        <v>#N/A</v>
      </c>
      <c r="V380" s="91" t="e">
        <f t="shared" ca="1" si="58"/>
        <v>#N/A</v>
      </c>
      <c r="AI380" s="218" t="e">
        <f ca="1">(($E$9*(RAND()*($E$208-$D$208)+$D$208))*(RAND()*('Base Calcs'!$E$214-'Base Calcs'!$D$214)+'Base Calcs'!$D$214+IF($E$50&gt;0,$E$50,0)))+$E$154+$E$155-$E$196+$E$179-($E$179*(RAND()*($E$210-$D$210)+$D$210))-(($E$200/$E$45)*(RAND()*($E$211-$D$211)+$D$211))</f>
        <v>#N/A</v>
      </c>
      <c r="AK3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1" spans="2:37" x14ac:dyDescent="0.25">
      <c r="B381" s="198" t="e">
        <f t="shared" ca="1" si="52"/>
        <v>#N/A</v>
      </c>
      <c r="C381" s="91"/>
      <c r="D381" s="91"/>
      <c r="F381" s="20"/>
      <c r="G381" s="91"/>
      <c r="H381" s="91"/>
      <c r="J381" s="129"/>
      <c r="P381" s="200" t="e">
        <f t="shared" ca="1" si="53"/>
        <v>#N/A</v>
      </c>
      <c r="Q381" s="91" t="e">
        <f t="shared" ca="1" si="54"/>
        <v>#N/A</v>
      </c>
      <c r="R381" s="91" t="e">
        <f t="shared" ca="1" si="55"/>
        <v>#N/A</v>
      </c>
      <c r="T381" s="200" t="e">
        <f t="shared" ca="1" si="56"/>
        <v>#N/A</v>
      </c>
      <c r="U381" s="91" t="e">
        <f t="shared" ca="1" si="57"/>
        <v>#N/A</v>
      </c>
      <c r="V381" s="91" t="e">
        <f t="shared" ca="1" si="58"/>
        <v>#N/A</v>
      </c>
      <c r="AI381" s="218" t="e">
        <f ca="1">(($E$9*(RAND()*($E$208-$D$208)+$D$208))*(RAND()*('Base Calcs'!$E$214-'Base Calcs'!$D$214)+'Base Calcs'!$D$214+IF($E$50&gt;0,$E$50,0)))+$E$154+$E$155-$E$196+$E$179-($E$179*(RAND()*($E$210-$D$210)+$D$210))-(($E$200/$E$45)*(RAND()*($E$211-$D$211)+$D$211))</f>
        <v>#N/A</v>
      </c>
      <c r="AK3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2" spans="2:37" x14ac:dyDescent="0.25">
      <c r="B382" s="198" t="e">
        <f t="shared" ca="1" si="52"/>
        <v>#N/A</v>
      </c>
      <c r="C382" s="91"/>
      <c r="D382" s="91"/>
      <c r="F382" s="20"/>
      <c r="G382" s="91"/>
      <c r="H382" s="91"/>
      <c r="J382" s="129"/>
      <c r="P382" s="200" t="e">
        <f t="shared" ca="1" si="53"/>
        <v>#N/A</v>
      </c>
      <c r="Q382" s="91" t="e">
        <f t="shared" ca="1" si="54"/>
        <v>#N/A</v>
      </c>
      <c r="R382" s="91" t="e">
        <f t="shared" ca="1" si="55"/>
        <v>#N/A</v>
      </c>
      <c r="T382" s="200" t="e">
        <f t="shared" ca="1" si="56"/>
        <v>#N/A</v>
      </c>
      <c r="U382" s="91" t="e">
        <f t="shared" ca="1" si="57"/>
        <v>#N/A</v>
      </c>
      <c r="V382" s="91" t="e">
        <f t="shared" ca="1" si="58"/>
        <v>#N/A</v>
      </c>
      <c r="AI382" s="218" t="e">
        <f ca="1">(($E$9*(RAND()*($E$208-$D$208)+$D$208))*(RAND()*('Base Calcs'!$E$214-'Base Calcs'!$D$214)+'Base Calcs'!$D$214+IF($E$50&gt;0,$E$50,0)))+$E$154+$E$155-$E$196+$E$179-($E$179*(RAND()*($E$210-$D$210)+$D$210))-(($E$200/$E$45)*(RAND()*($E$211-$D$211)+$D$211))</f>
        <v>#N/A</v>
      </c>
      <c r="AK3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3" spans="2:37" x14ac:dyDescent="0.25">
      <c r="B383" s="198" t="e">
        <f t="shared" ca="1" si="52"/>
        <v>#N/A</v>
      </c>
      <c r="C383" s="91"/>
      <c r="D383" s="91"/>
      <c r="F383" s="20"/>
      <c r="G383" s="91"/>
      <c r="H383" s="91"/>
      <c r="J383" s="129"/>
      <c r="P383" s="200" t="e">
        <f t="shared" ca="1" si="53"/>
        <v>#N/A</v>
      </c>
      <c r="Q383" s="91" t="e">
        <f t="shared" ca="1" si="54"/>
        <v>#N/A</v>
      </c>
      <c r="R383" s="91" t="e">
        <f t="shared" ca="1" si="55"/>
        <v>#N/A</v>
      </c>
      <c r="T383" s="200" t="e">
        <f t="shared" ca="1" si="56"/>
        <v>#N/A</v>
      </c>
      <c r="U383" s="91" t="e">
        <f t="shared" ca="1" si="57"/>
        <v>#N/A</v>
      </c>
      <c r="V383" s="91" t="e">
        <f t="shared" ca="1" si="58"/>
        <v>#N/A</v>
      </c>
      <c r="AI383" s="218" t="e">
        <f ca="1">(($E$9*(RAND()*($E$208-$D$208)+$D$208))*(RAND()*('Base Calcs'!$E$214-'Base Calcs'!$D$214)+'Base Calcs'!$D$214+IF($E$50&gt;0,$E$50,0)))+$E$154+$E$155-$E$196+$E$179-($E$179*(RAND()*($E$210-$D$210)+$D$210))-(($E$200/$E$45)*(RAND()*($E$211-$D$211)+$D$211))</f>
        <v>#N/A</v>
      </c>
      <c r="AK3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4" spans="2:37" x14ac:dyDescent="0.25">
      <c r="B384" s="198" t="e">
        <f t="shared" ca="1" si="52"/>
        <v>#N/A</v>
      </c>
      <c r="C384" s="91"/>
      <c r="D384" s="91"/>
      <c r="F384" s="20"/>
      <c r="G384" s="91"/>
      <c r="H384" s="91"/>
      <c r="J384" s="129"/>
      <c r="P384" s="200" t="e">
        <f t="shared" ca="1" si="53"/>
        <v>#N/A</v>
      </c>
      <c r="Q384" s="91" t="e">
        <f t="shared" ca="1" si="54"/>
        <v>#N/A</v>
      </c>
      <c r="R384" s="91" t="e">
        <f t="shared" ca="1" si="55"/>
        <v>#N/A</v>
      </c>
      <c r="T384" s="200" t="e">
        <f t="shared" ca="1" si="56"/>
        <v>#N/A</v>
      </c>
      <c r="U384" s="91" t="e">
        <f t="shared" ca="1" si="57"/>
        <v>#N/A</v>
      </c>
      <c r="V384" s="91" t="e">
        <f t="shared" ca="1" si="58"/>
        <v>#N/A</v>
      </c>
      <c r="AI384" s="218" t="e">
        <f ca="1">(($E$9*(RAND()*($E$208-$D$208)+$D$208))*(RAND()*('Base Calcs'!$E$214-'Base Calcs'!$D$214)+'Base Calcs'!$D$214+IF($E$50&gt;0,$E$50,0)))+$E$154+$E$155-$E$196+$E$179-($E$179*(RAND()*($E$210-$D$210)+$D$210))-(($E$200/$E$45)*(RAND()*($E$211-$D$211)+$D$211))</f>
        <v>#N/A</v>
      </c>
      <c r="AK3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5" spans="2:37" x14ac:dyDescent="0.25">
      <c r="B385" s="198" t="e">
        <f t="shared" ca="1" si="52"/>
        <v>#N/A</v>
      </c>
      <c r="C385" s="91"/>
      <c r="D385" s="91"/>
      <c r="F385" s="20"/>
      <c r="G385" s="91"/>
      <c r="H385" s="91"/>
      <c r="J385" s="129"/>
      <c r="P385" s="200" t="e">
        <f t="shared" ca="1" si="53"/>
        <v>#N/A</v>
      </c>
      <c r="Q385" s="91" t="e">
        <f t="shared" ca="1" si="54"/>
        <v>#N/A</v>
      </c>
      <c r="R385" s="91" t="e">
        <f t="shared" ca="1" si="55"/>
        <v>#N/A</v>
      </c>
      <c r="T385" s="200" t="e">
        <f t="shared" ca="1" si="56"/>
        <v>#N/A</v>
      </c>
      <c r="U385" s="91" t="e">
        <f t="shared" ca="1" si="57"/>
        <v>#N/A</v>
      </c>
      <c r="V385" s="91" t="e">
        <f t="shared" ca="1" si="58"/>
        <v>#N/A</v>
      </c>
      <c r="AI385" s="218" t="e">
        <f ca="1">(($E$9*(RAND()*($E$208-$D$208)+$D$208))*(RAND()*('Base Calcs'!$E$214-'Base Calcs'!$D$214)+'Base Calcs'!$D$214+IF($E$50&gt;0,$E$50,0)))+$E$154+$E$155-$E$196+$E$179-($E$179*(RAND()*($E$210-$D$210)+$D$210))-(($E$200/$E$45)*(RAND()*($E$211-$D$211)+$D$211))</f>
        <v>#N/A</v>
      </c>
      <c r="AK3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6" spans="2:37" x14ac:dyDescent="0.25">
      <c r="B386" s="198" t="e">
        <f t="shared" ca="1" si="52"/>
        <v>#N/A</v>
      </c>
      <c r="C386" s="91"/>
      <c r="D386" s="91"/>
      <c r="F386" s="20"/>
      <c r="G386" s="91"/>
      <c r="H386" s="91"/>
      <c r="J386" s="129"/>
      <c r="P386" s="200" t="e">
        <f t="shared" ca="1" si="53"/>
        <v>#N/A</v>
      </c>
      <c r="Q386" s="91" t="e">
        <f t="shared" ca="1" si="54"/>
        <v>#N/A</v>
      </c>
      <c r="R386" s="91" t="e">
        <f t="shared" ca="1" si="55"/>
        <v>#N/A</v>
      </c>
      <c r="T386" s="200" t="e">
        <f t="shared" ca="1" si="56"/>
        <v>#N/A</v>
      </c>
      <c r="U386" s="91" t="e">
        <f t="shared" ca="1" si="57"/>
        <v>#N/A</v>
      </c>
      <c r="V386" s="91" t="e">
        <f t="shared" ca="1" si="58"/>
        <v>#N/A</v>
      </c>
      <c r="AI386" s="218" t="e">
        <f ca="1">(($E$9*(RAND()*($E$208-$D$208)+$D$208))*(RAND()*('Base Calcs'!$E$214-'Base Calcs'!$D$214)+'Base Calcs'!$D$214+IF($E$50&gt;0,$E$50,0)))+$E$154+$E$155-$E$196+$E$179-($E$179*(RAND()*($E$210-$D$210)+$D$210))-(($E$200/$E$45)*(RAND()*($E$211-$D$211)+$D$211))</f>
        <v>#N/A</v>
      </c>
      <c r="AK3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7" spans="2:37" x14ac:dyDescent="0.25">
      <c r="B387" s="198" t="e">
        <f t="shared" ca="1" si="52"/>
        <v>#N/A</v>
      </c>
      <c r="C387" s="91"/>
      <c r="D387" s="91"/>
      <c r="F387" s="20"/>
      <c r="G387" s="91"/>
      <c r="H387" s="91"/>
      <c r="J387" s="129"/>
      <c r="P387" s="200" t="e">
        <f t="shared" ca="1" si="53"/>
        <v>#N/A</v>
      </c>
      <c r="Q387" s="91" t="e">
        <f t="shared" ca="1" si="54"/>
        <v>#N/A</v>
      </c>
      <c r="R387" s="91" t="e">
        <f t="shared" ca="1" si="55"/>
        <v>#N/A</v>
      </c>
      <c r="T387" s="200" t="e">
        <f t="shared" ca="1" si="56"/>
        <v>#N/A</v>
      </c>
      <c r="U387" s="91" t="e">
        <f t="shared" ca="1" si="57"/>
        <v>#N/A</v>
      </c>
      <c r="V387" s="91" t="e">
        <f t="shared" ca="1" si="58"/>
        <v>#N/A</v>
      </c>
      <c r="AI387" s="218" t="e">
        <f ca="1">(($E$9*(RAND()*($E$208-$D$208)+$D$208))*(RAND()*('Base Calcs'!$E$214-'Base Calcs'!$D$214)+'Base Calcs'!$D$214+IF($E$50&gt;0,$E$50,0)))+$E$154+$E$155-$E$196+$E$179-($E$179*(RAND()*($E$210-$D$210)+$D$210))-(($E$200/$E$45)*(RAND()*($E$211-$D$211)+$D$211))</f>
        <v>#N/A</v>
      </c>
      <c r="AK3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8" spans="2:37" x14ac:dyDescent="0.25">
      <c r="B388" s="198" t="e">
        <f t="shared" ca="1" si="52"/>
        <v>#N/A</v>
      </c>
      <c r="C388" s="91"/>
      <c r="D388" s="91"/>
      <c r="F388" s="20"/>
      <c r="G388" s="91"/>
      <c r="H388" s="91"/>
      <c r="J388" s="129"/>
      <c r="P388" s="200" t="e">
        <f t="shared" ca="1" si="53"/>
        <v>#N/A</v>
      </c>
      <c r="Q388" s="91" t="e">
        <f t="shared" ca="1" si="54"/>
        <v>#N/A</v>
      </c>
      <c r="R388" s="91" t="e">
        <f t="shared" ca="1" si="55"/>
        <v>#N/A</v>
      </c>
      <c r="T388" s="200" t="e">
        <f t="shared" ca="1" si="56"/>
        <v>#N/A</v>
      </c>
      <c r="U388" s="91" t="e">
        <f t="shared" ca="1" si="57"/>
        <v>#N/A</v>
      </c>
      <c r="V388" s="91" t="e">
        <f t="shared" ca="1" si="58"/>
        <v>#N/A</v>
      </c>
      <c r="AI388" s="218" t="e">
        <f ca="1">(($E$9*(RAND()*($E$208-$D$208)+$D$208))*(RAND()*('Base Calcs'!$E$214-'Base Calcs'!$D$214)+'Base Calcs'!$D$214+IF($E$50&gt;0,$E$50,0)))+$E$154+$E$155-$E$196+$E$179-($E$179*(RAND()*($E$210-$D$210)+$D$210))-(($E$200/$E$45)*(RAND()*($E$211-$D$211)+$D$211))</f>
        <v>#N/A</v>
      </c>
      <c r="AK3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89" spans="2:37" x14ac:dyDescent="0.25">
      <c r="B389" s="198" t="e">
        <f t="shared" ca="1" si="52"/>
        <v>#N/A</v>
      </c>
      <c r="C389" s="91"/>
      <c r="D389" s="91"/>
      <c r="F389" s="20"/>
      <c r="G389" s="91"/>
      <c r="H389" s="91"/>
      <c r="J389" s="23"/>
      <c r="P389" s="200" t="e">
        <f t="shared" ca="1" si="53"/>
        <v>#N/A</v>
      </c>
      <c r="Q389" s="91" t="e">
        <f t="shared" ca="1" si="54"/>
        <v>#N/A</v>
      </c>
      <c r="R389" s="91" t="e">
        <f t="shared" ca="1" si="55"/>
        <v>#N/A</v>
      </c>
      <c r="T389" s="200" t="e">
        <f t="shared" ca="1" si="56"/>
        <v>#N/A</v>
      </c>
      <c r="U389" s="91" t="e">
        <f t="shared" ca="1" si="57"/>
        <v>#N/A</v>
      </c>
      <c r="V389" s="91" t="e">
        <f t="shared" ca="1" si="58"/>
        <v>#N/A</v>
      </c>
      <c r="AI389" s="218" t="e">
        <f ca="1">(($E$9*(RAND()*($E$208-$D$208)+$D$208))*(RAND()*('Base Calcs'!$E$214-'Base Calcs'!$D$214)+'Base Calcs'!$D$214+IF($E$50&gt;0,$E$50,0)))+$E$154+$E$155-$E$196+$E$179-($E$179*(RAND()*($E$210-$D$210)+$D$210))-(($E$200/$E$45)*(RAND()*($E$211-$D$211)+$D$211))</f>
        <v>#N/A</v>
      </c>
      <c r="AK3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0" spans="2:37" x14ac:dyDescent="0.25">
      <c r="B390" s="198" t="e">
        <f t="shared" ca="1" si="52"/>
        <v>#N/A</v>
      </c>
      <c r="C390" s="91"/>
      <c r="D390" s="91"/>
      <c r="F390" s="20"/>
      <c r="G390" s="91"/>
      <c r="H390" s="91"/>
      <c r="P390" s="200" t="e">
        <f t="shared" ca="1" si="53"/>
        <v>#N/A</v>
      </c>
      <c r="Q390" s="91" t="e">
        <f t="shared" ca="1" si="54"/>
        <v>#N/A</v>
      </c>
      <c r="R390" s="91" t="e">
        <f t="shared" ca="1" si="55"/>
        <v>#N/A</v>
      </c>
      <c r="T390" s="200" t="e">
        <f t="shared" ca="1" si="56"/>
        <v>#N/A</v>
      </c>
      <c r="U390" s="91" t="e">
        <f t="shared" ca="1" si="57"/>
        <v>#N/A</v>
      </c>
      <c r="V390" s="91" t="e">
        <f t="shared" ca="1" si="58"/>
        <v>#N/A</v>
      </c>
      <c r="AI390" s="218" t="e">
        <f ca="1">(($E$9*(RAND()*($E$208-$D$208)+$D$208))*(RAND()*('Base Calcs'!$E$214-'Base Calcs'!$D$214)+'Base Calcs'!$D$214+IF($E$50&gt;0,$E$50,0)))+$E$154+$E$155-$E$196+$E$179-($E$179*(RAND()*($E$210-$D$210)+$D$210))-(($E$200/$E$45)*(RAND()*($E$211-$D$211)+$D$211))</f>
        <v>#N/A</v>
      </c>
      <c r="AK3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1" spans="2:37" x14ac:dyDescent="0.25">
      <c r="B391" s="198" t="e">
        <f t="shared" ca="1" si="52"/>
        <v>#N/A</v>
      </c>
      <c r="C391" s="91"/>
      <c r="D391" s="91"/>
      <c r="F391" s="20"/>
      <c r="G391" s="91"/>
      <c r="H391" s="91"/>
      <c r="J391" s="130"/>
      <c r="P391" s="200" t="e">
        <f t="shared" ca="1" si="53"/>
        <v>#N/A</v>
      </c>
      <c r="Q391" s="91" t="e">
        <f t="shared" ca="1" si="54"/>
        <v>#N/A</v>
      </c>
      <c r="R391" s="91" t="e">
        <f t="shared" ca="1" si="55"/>
        <v>#N/A</v>
      </c>
      <c r="T391" s="200" t="e">
        <f t="shared" ca="1" si="56"/>
        <v>#N/A</v>
      </c>
      <c r="U391" s="91" t="e">
        <f t="shared" ca="1" si="57"/>
        <v>#N/A</v>
      </c>
      <c r="V391" s="91" t="e">
        <f t="shared" ca="1" si="58"/>
        <v>#N/A</v>
      </c>
      <c r="AI391" s="218" t="e">
        <f ca="1">(($E$9*(RAND()*($E$208-$D$208)+$D$208))*(RAND()*('Base Calcs'!$E$214-'Base Calcs'!$D$214)+'Base Calcs'!$D$214+IF($E$50&gt;0,$E$50,0)))+$E$154+$E$155-$E$196+$E$179-($E$179*(RAND()*($E$210-$D$210)+$D$210))-(($E$200/$E$45)*(RAND()*($E$211-$D$211)+$D$211))</f>
        <v>#N/A</v>
      </c>
      <c r="AK3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2" spans="2:37" x14ac:dyDescent="0.25">
      <c r="B392" s="198" t="e">
        <f t="shared" ca="1" si="52"/>
        <v>#N/A</v>
      </c>
      <c r="C392" s="91"/>
      <c r="D392" s="91"/>
      <c r="F392" s="20"/>
      <c r="G392" s="91"/>
      <c r="H392" s="91"/>
      <c r="J392" s="42"/>
      <c r="P392" s="200" t="e">
        <f t="shared" ca="1" si="53"/>
        <v>#N/A</v>
      </c>
      <c r="Q392" s="91" t="e">
        <f t="shared" ca="1" si="54"/>
        <v>#N/A</v>
      </c>
      <c r="R392" s="91" t="e">
        <f t="shared" ca="1" si="55"/>
        <v>#N/A</v>
      </c>
      <c r="T392" s="200" t="e">
        <f t="shared" ca="1" si="56"/>
        <v>#N/A</v>
      </c>
      <c r="U392" s="91" t="e">
        <f t="shared" ca="1" si="57"/>
        <v>#N/A</v>
      </c>
      <c r="V392" s="91" t="e">
        <f t="shared" ca="1" si="58"/>
        <v>#N/A</v>
      </c>
      <c r="AI392" s="218" t="e">
        <f ca="1">(($E$9*(RAND()*($E$208-$D$208)+$D$208))*(RAND()*('Base Calcs'!$E$214-'Base Calcs'!$D$214)+'Base Calcs'!$D$214+IF($E$50&gt;0,$E$50,0)))+$E$154+$E$155-$E$196+$E$179-($E$179*(RAND()*($E$210-$D$210)+$D$210))-(($E$200/$E$45)*(RAND()*($E$211-$D$211)+$D$211))</f>
        <v>#N/A</v>
      </c>
      <c r="AK3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3" spans="2:37" x14ac:dyDescent="0.25">
      <c r="B393" s="198" t="e">
        <f t="shared" ca="1" si="52"/>
        <v>#N/A</v>
      </c>
      <c r="C393" s="91"/>
      <c r="D393" s="91"/>
      <c r="F393" s="20"/>
      <c r="G393" s="91"/>
      <c r="H393" s="91"/>
      <c r="J393" s="42"/>
      <c r="P393" s="200" t="e">
        <f t="shared" ca="1" si="53"/>
        <v>#N/A</v>
      </c>
      <c r="Q393" s="91" t="e">
        <f t="shared" ca="1" si="54"/>
        <v>#N/A</v>
      </c>
      <c r="R393" s="91" t="e">
        <f t="shared" ca="1" si="55"/>
        <v>#N/A</v>
      </c>
      <c r="T393" s="200" t="e">
        <f t="shared" ca="1" si="56"/>
        <v>#N/A</v>
      </c>
      <c r="U393" s="91" t="e">
        <f t="shared" ca="1" si="57"/>
        <v>#N/A</v>
      </c>
      <c r="V393" s="91" t="e">
        <f t="shared" ca="1" si="58"/>
        <v>#N/A</v>
      </c>
      <c r="AI393" s="218" t="e">
        <f ca="1">(($E$9*(RAND()*($E$208-$D$208)+$D$208))*(RAND()*('Base Calcs'!$E$214-'Base Calcs'!$D$214)+'Base Calcs'!$D$214+IF($E$50&gt;0,$E$50,0)))+$E$154+$E$155-$E$196+$E$179-($E$179*(RAND()*($E$210-$D$210)+$D$210))-(($E$200/$E$45)*(RAND()*($E$211-$D$211)+$D$211))</f>
        <v>#N/A</v>
      </c>
      <c r="AK3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4" spans="2:37" x14ac:dyDescent="0.25">
      <c r="B394" s="198" t="e">
        <f t="shared" ca="1" si="52"/>
        <v>#N/A</v>
      </c>
      <c r="C394" s="91"/>
      <c r="D394" s="91"/>
      <c r="F394" s="20"/>
      <c r="G394" s="91"/>
      <c r="H394" s="91"/>
      <c r="J394" s="42"/>
      <c r="P394" s="200" t="e">
        <f t="shared" ca="1" si="53"/>
        <v>#N/A</v>
      </c>
      <c r="Q394" s="91" t="e">
        <f t="shared" ca="1" si="54"/>
        <v>#N/A</v>
      </c>
      <c r="R394" s="91" t="e">
        <f t="shared" ca="1" si="55"/>
        <v>#N/A</v>
      </c>
      <c r="T394" s="200" t="e">
        <f t="shared" ca="1" si="56"/>
        <v>#N/A</v>
      </c>
      <c r="U394" s="91" t="e">
        <f t="shared" ca="1" si="57"/>
        <v>#N/A</v>
      </c>
      <c r="V394" s="91" t="e">
        <f t="shared" ca="1" si="58"/>
        <v>#N/A</v>
      </c>
      <c r="AI394" s="218" t="e">
        <f ca="1">(($E$9*(RAND()*($E$208-$D$208)+$D$208))*(RAND()*('Base Calcs'!$E$214-'Base Calcs'!$D$214)+'Base Calcs'!$D$214+IF($E$50&gt;0,$E$50,0)))+$E$154+$E$155-$E$196+$E$179-($E$179*(RAND()*($E$210-$D$210)+$D$210))-(($E$200/$E$45)*(RAND()*($E$211-$D$211)+$D$211))</f>
        <v>#N/A</v>
      </c>
      <c r="AK3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5" spans="2:37" x14ac:dyDescent="0.25">
      <c r="B395" s="198" t="e">
        <f t="shared" ca="1" si="52"/>
        <v>#N/A</v>
      </c>
      <c r="C395" s="91"/>
      <c r="D395" s="91"/>
      <c r="F395" s="20"/>
      <c r="G395" s="91"/>
      <c r="H395" s="91"/>
      <c r="J395" s="42"/>
      <c r="P395" s="200" t="e">
        <f t="shared" ca="1" si="53"/>
        <v>#N/A</v>
      </c>
      <c r="Q395" s="91" t="e">
        <f t="shared" ca="1" si="54"/>
        <v>#N/A</v>
      </c>
      <c r="R395" s="91" t="e">
        <f t="shared" ca="1" si="55"/>
        <v>#N/A</v>
      </c>
      <c r="T395" s="200" t="e">
        <f t="shared" ca="1" si="56"/>
        <v>#N/A</v>
      </c>
      <c r="U395" s="91" t="e">
        <f t="shared" ca="1" si="57"/>
        <v>#N/A</v>
      </c>
      <c r="V395" s="91" t="e">
        <f t="shared" ca="1" si="58"/>
        <v>#N/A</v>
      </c>
      <c r="AI395" s="218" t="e">
        <f ca="1">(($E$9*(RAND()*($E$208-$D$208)+$D$208))*(RAND()*('Base Calcs'!$E$214-'Base Calcs'!$D$214)+'Base Calcs'!$D$214+IF($E$50&gt;0,$E$50,0)))+$E$154+$E$155-$E$196+$E$179-($E$179*(RAND()*($E$210-$D$210)+$D$210))-(($E$200/$E$45)*(RAND()*($E$211-$D$211)+$D$211))</f>
        <v>#N/A</v>
      </c>
      <c r="AK3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6" spans="2:37" x14ac:dyDescent="0.25">
      <c r="B396" s="198" t="e">
        <f t="shared" ref="B396:B459" ca="1" si="72">($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396" s="91"/>
      <c r="D396" s="91"/>
      <c r="F396" s="20"/>
      <c r="G396" s="91"/>
      <c r="H396" s="91"/>
      <c r="J396" s="42"/>
      <c r="P396" s="200" t="e">
        <f t="shared" ref="P396:P459" ca="1" si="73">(($C$9*(RAND()*($E$208-$D$208)+$D$208))*(RAND()*($E$209-$D$209)+$D$209+IF($E$50&gt;0,$E$50,0)))+$C$154+$C$155-$C$196+$C$179-($C$179*(RAND()*($E$210-$D$210)+$D$210))-($E$44*(RAND()*($E$211-$D$211)+$D$211))</f>
        <v>#N/A</v>
      </c>
      <c r="Q396" s="91" t="e">
        <f t="shared" ref="Q396:Q459" ca="1" si="74">P396/$B$216</f>
        <v>#N/A</v>
      </c>
      <c r="R396" s="91" t="e">
        <f t="shared" ref="R396:R459" ca="1" si="75">(P396+$C$200)/$B$215</f>
        <v>#N/A</v>
      </c>
      <c r="T396" s="200" t="e">
        <f t="shared" ref="T396:T459" ca="1" si="76">(($E$9*(RAND()*($E$208-$D$208)+$D$208))*(RAND()*($E$209-$D$209)+$D$209+IF($E$50&gt;0,$E$50,0)))+$E$154+$E$155-$E$196+$E$179-($E$179*(RAND()*($E$210-$D$210)+$D$210))-(($E$200/$E$45)*(RAND()*($E$211-$D$211)+$D$211))</f>
        <v>#N/A</v>
      </c>
      <c r="U396" s="91" t="e">
        <f t="shared" ref="U396:U459" ca="1" si="77">T396/$D$216</f>
        <v>#N/A</v>
      </c>
      <c r="V396" s="91" t="e">
        <f t="shared" ref="V396:V459" ca="1" si="78">(T396+$E$200)/$D$215</f>
        <v>#N/A</v>
      </c>
      <c r="AI396" s="218" t="e">
        <f ca="1">(($E$9*(RAND()*($E$208-$D$208)+$D$208))*(RAND()*('Base Calcs'!$E$214-'Base Calcs'!$D$214)+'Base Calcs'!$D$214+IF($E$50&gt;0,$E$50,0)))+$E$154+$E$155-$E$196+$E$179-($E$179*(RAND()*($E$210-$D$210)+$D$210))-(($E$200/$E$45)*(RAND()*($E$211-$D$211)+$D$211))</f>
        <v>#N/A</v>
      </c>
      <c r="AK3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7" spans="2:37" x14ac:dyDescent="0.25">
      <c r="B397" s="198" t="e">
        <f t="shared" ca="1" si="72"/>
        <v>#N/A</v>
      </c>
      <c r="C397" s="91"/>
      <c r="D397" s="91"/>
      <c r="F397" s="20"/>
      <c r="G397" s="91"/>
      <c r="H397" s="91"/>
      <c r="J397" s="42"/>
      <c r="P397" s="200" t="e">
        <f t="shared" ca="1" si="73"/>
        <v>#N/A</v>
      </c>
      <c r="Q397" s="91" t="e">
        <f t="shared" ca="1" si="74"/>
        <v>#N/A</v>
      </c>
      <c r="R397" s="91" t="e">
        <f t="shared" ca="1" si="75"/>
        <v>#N/A</v>
      </c>
      <c r="T397" s="200" t="e">
        <f t="shared" ca="1" si="76"/>
        <v>#N/A</v>
      </c>
      <c r="U397" s="91" t="e">
        <f t="shared" ca="1" si="77"/>
        <v>#N/A</v>
      </c>
      <c r="V397" s="91" t="e">
        <f t="shared" ca="1" si="78"/>
        <v>#N/A</v>
      </c>
      <c r="AI397" s="218" t="e">
        <f ca="1">(($E$9*(RAND()*($E$208-$D$208)+$D$208))*(RAND()*('Base Calcs'!$E$214-'Base Calcs'!$D$214)+'Base Calcs'!$D$214+IF($E$50&gt;0,$E$50,0)))+$E$154+$E$155-$E$196+$E$179-($E$179*(RAND()*($E$210-$D$210)+$D$210))-(($E$200/$E$45)*(RAND()*($E$211-$D$211)+$D$211))</f>
        <v>#N/A</v>
      </c>
      <c r="AK3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8" spans="2:37" x14ac:dyDescent="0.25">
      <c r="B398" s="198" t="e">
        <f t="shared" ca="1" si="72"/>
        <v>#N/A</v>
      </c>
      <c r="C398" s="91"/>
      <c r="D398" s="91"/>
      <c r="F398" s="20"/>
      <c r="G398" s="91"/>
      <c r="H398" s="91"/>
      <c r="J398" s="42"/>
      <c r="P398" s="200" t="e">
        <f t="shared" ca="1" si="73"/>
        <v>#N/A</v>
      </c>
      <c r="Q398" s="91" t="e">
        <f t="shared" ca="1" si="74"/>
        <v>#N/A</v>
      </c>
      <c r="R398" s="91" t="e">
        <f t="shared" ca="1" si="75"/>
        <v>#N/A</v>
      </c>
      <c r="T398" s="200" t="e">
        <f t="shared" ca="1" si="76"/>
        <v>#N/A</v>
      </c>
      <c r="U398" s="91" t="e">
        <f t="shared" ca="1" si="77"/>
        <v>#N/A</v>
      </c>
      <c r="V398" s="91" t="e">
        <f t="shared" ca="1" si="78"/>
        <v>#N/A</v>
      </c>
      <c r="AI398" s="218" t="e">
        <f ca="1">(($E$9*(RAND()*($E$208-$D$208)+$D$208))*(RAND()*('Base Calcs'!$E$214-'Base Calcs'!$D$214)+'Base Calcs'!$D$214+IF($E$50&gt;0,$E$50,0)))+$E$154+$E$155-$E$196+$E$179-($E$179*(RAND()*($E$210-$D$210)+$D$210))-(($E$200/$E$45)*(RAND()*($E$211-$D$211)+$D$211))</f>
        <v>#N/A</v>
      </c>
      <c r="AK3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399" spans="2:37" x14ac:dyDescent="0.25">
      <c r="B399" s="198" t="e">
        <f t="shared" ca="1" si="72"/>
        <v>#N/A</v>
      </c>
      <c r="C399" s="91"/>
      <c r="D399" s="91"/>
      <c r="F399" s="20"/>
      <c r="G399" s="91"/>
      <c r="H399" s="91"/>
      <c r="J399" s="42"/>
      <c r="P399" s="200" t="e">
        <f t="shared" ca="1" si="73"/>
        <v>#N/A</v>
      </c>
      <c r="Q399" s="91" t="e">
        <f t="shared" ca="1" si="74"/>
        <v>#N/A</v>
      </c>
      <c r="R399" s="91" t="e">
        <f t="shared" ca="1" si="75"/>
        <v>#N/A</v>
      </c>
      <c r="T399" s="200" t="e">
        <f t="shared" ca="1" si="76"/>
        <v>#N/A</v>
      </c>
      <c r="U399" s="91" t="e">
        <f t="shared" ca="1" si="77"/>
        <v>#N/A</v>
      </c>
      <c r="V399" s="91" t="e">
        <f t="shared" ca="1" si="78"/>
        <v>#N/A</v>
      </c>
      <c r="AI399" s="218" t="e">
        <f ca="1">(($E$9*(RAND()*($E$208-$D$208)+$D$208))*(RAND()*('Base Calcs'!$E$214-'Base Calcs'!$D$214)+'Base Calcs'!$D$214+IF($E$50&gt;0,$E$50,0)))+$E$154+$E$155-$E$196+$E$179-($E$179*(RAND()*($E$210-$D$210)+$D$210))-(($E$200/$E$45)*(RAND()*($E$211-$D$211)+$D$211))</f>
        <v>#N/A</v>
      </c>
      <c r="AK3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0" spans="2:37" x14ac:dyDescent="0.25">
      <c r="B400" s="198" t="e">
        <f t="shared" ca="1" si="72"/>
        <v>#N/A</v>
      </c>
      <c r="C400" s="91"/>
      <c r="D400" s="91"/>
      <c r="F400" s="20"/>
      <c r="G400" s="91"/>
      <c r="H400" s="91"/>
      <c r="J400" s="42"/>
      <c r="P400" s="200" t="e">
        <f t="shared" ca="1" si="73"/>
        <v>#N/A</v>
      </c>
      <c r="Q400" s="91" t="e">
        <f t="shared" ca="1" si="74"/>
        <v>#N/A</v>
      </c>
      <c r="R400" s="91" t="e">
        <f t="shared" ca="1" si="75"/>
        <v>#N/A</v>
      </c>
      <c r="T400" s="200" t="e">
        <f t="shared" ca="1" si="76"/>
        <v>#N/A</v>
      </c>
      <c r="U400" s="91" t="e">
        <f t="shared" ca="1" si="77"/>
        <v>#N/A</v>
      </c>
      <c r="V400" s="91" t="e">
        <f t="shared" ca="1" si="78"/>
        <v>#N/A</v>
      </c>
      <c r="AI400" s="218" t="e">
        <f ca="1">(($E$9*(RAND()*($E$208-$D$208)+$D$208))*(RAND()*('Base Calcs'!$E$214-'Base Calcs'!$D$214)+'Base Calcs'!$D$214+IF($E$50&gt;0,$E$50,0)))+$E$154+$E$155-$E$196+$E$179-($E$179*(RAND()*($E$210-$D$210)+$D$210))-(($E$200/$E$45)*(RAND()*($E$211-$D$211)+$D$211))</f>
        <v>#N/A</v>
      </c>
      <c r="AK4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1" spans="2:37" x14ac:dyDescent="0.25">
      <c r="B401" s="198" t="e">
        <f t="shared" ca="1" si="72"/>
        <v>#N/A</v>
      </c>
      <c r="C401" s="91"/>
      <c r="D401" s="91"/>
      <c r="F401" s="20"/>
      <c r="G401" s="91"/>
      <c r="H401" s="91"/>
      <c r="J401" s="42"/>
      <c r="P401" s="200" t="e">
        <f t="shared" ca="1" si="73"/>
        <v>#N/A</v>
      </c>
      <c r="Q401" s="91" t="e">
        <f t="shared" ca="1" si="74"/>
        <v>#N/A</v>
      </c>
      <c r="R401" s="91" t="e">
        <f t="shared" ca="1" si="75"/>
        <v>#N/A</v>
      </c>
      <c r="T401" s="200" t="e">
        <f t="shared" ca="1" si="76"/>
        <v>#N/A</v>
      </c>
      <c r="U401" s="91" t="e">
        <f t="shared" ca="1" si="77"/>
        <v>#N/A</v>
      </c>
      <c r="V401" s="91" t="e">
        <f t="shared" ca="1" si="78"/>
        <v>#N/A</v>
      </c>
      <c r="AI401" s="218" t="e">
        <f ca="1">(($E$9*(RAND()*($E$208-$D$208)+$D$208))*(RAND()*('Base Calcs'!$E$214-'Base Calcs'!$D$214)+'Base Calcs'!$D$214+IF($E$50&gt;0,$E$50,0)))+$E$154+$E$155-$E$196+$E$179-($E$179*(RAND()*($E$210-$D$210)+$D$210))-(($E$200/$E$45)*(RAND()*($E$211-$D$211)+$D$211))</f>
        <v>#N/A</v>
      </c>
      <c r="AK4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2" spans="2:37" x14ac:dyDescent="0.25">
      <c r="B402" s="198" t="e">
        <f t="shared" ca="1" si="72"/>
        <v>#N/A</v>
      </c>
      <c r="C402" s="91"/>
      <c r="D402" s="91"/>
      <c r="F402" s="20"/>
      <c r="G402" s="91"/>
      <c r="H402" s="91"/>
      <c r="J402" s="42"/>
      <c r="P402" s="200" t="e">
        <f t="shared" ca="1" si="73"/>
        <v>#N/A</v>
      </c>
      <c r="Q402" s="91" t="e">
        <f t="shared" ca="1" si="74"/>
        <v>#N/A</v>
      </c>
      <c r="R402" s="91" t="e">
        <f t="shared" ca="1" si="75"/>
        <v>#N/A</v>
      </c>
      <c r="T402" s="200" t="e">
        <f t="shared" ca="1" si="76"/>
        <v>#N/A</v>
      </c>
      <c r="U402" s="91" t="e">
        <f t="shared" ca="1" si="77"/>
        <v>#N/A</v>
      </c>
      <c r="V402" s="91" t="e">
        <f t="shared" ca="1" si="78"/>
        <v>#N/A</v>
      </c>
      <c r="AI402" s="218" t="e">
        <f ca="1">(($E$9*(RAND()*($E$208-$D$208)+$D$208))*(RAND()*('Base Calcs'!$E$214-'Base Calcs'!$D$214)+'Base Calcs'!$D$214+IF($E$50&gt;0,$E$50,0)))+$E$154+$E$155-$E$196+$E$179-($E$179*(RAND()*($E$210-$D$210)+$D$210))-(($E$200/$E$45)*(RAND()*($E$211-$D$211)+$D$211))</f>
        <v>#N/A</v>
      </c>
      <c r="AK4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3" spans="2:37" x14ac:dyDescent="0.25">
      <c r="B403" s="198" t="e">
        <f t="shared" ca="1" si="72"/>
        <v>#N/A</v>
      </c>
      <c r="C403" s="91"/>
      <c r="D403" s="91"/>
      <c r="F403" s="20"/>
      <c r="G403" s="91"/>
      <c r="H403" s="91"/>
      <c r="J403" s="42"/>
      <c r="P403" s="200" t="e">
        <f t="shared" ca="1" si="73"/>
        <v>#N/A</v>
      </c>
      <c r="Q403" s="91" t="e">
        <f t="shared" ca="1" si="74"/>
        <v>#N/A</v>
      </c>
      <c r="R403" s="91" t="e">
        <f t="shared" ca="1" si="75"/>
        <v>#N/A</v>
      </c>
      <c r="T403" s="200" t="e">
        <f t="shared" ca="1" si="76"/>
        <v>#N/A</v>
      </c>
      <c r="U403" s="91" t="e">
        <f t="shared" ca="1" si="77"/>
        <v>#N/A</v>
      </c>
      <c r="V403" s="91" t="e">
        <f t="shared" ca="1" si="78"/>
        <v>#N/A</v>
      </c>
      <c r="AI403" s="218" t="e">
        <f ca="1">(($E$9*(RAND()*($E$208-$D$208)+$D$208))*(RAND()*('Base Calcs'!$E$214-'Base Calcs'!$D$214)+'Base Calcs'!$D$214+IF($E$50&gt;0,$E$50,0)))+$E$154+$E$155-$E$196+$E$179-($E$179*(RAND()*($E$210-$D$210)+$D$210))-(($E$200/$E$45)*(RAND()*($E$211-$D$211)+$D$211))</f>
        <v>#N/A</v>
      </c>
      <c r="AK4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4" spans="2:37" x14ac:dyDescent="0.25">
      <c r="B404" s="198" t="e">
        <f t="shared" ca="1" si="72"/>
        <v>#N/A</v>
      </c>
      <c r="C404" s="91"/>
      <c r="D404" s="91"/>
      <c r="F404" s="20"/>
      <c r="G404" s="91"/>
      <c r="H404" s="91"/>
      <c r="J404" s="42"/>
      <c r="P404" s="200" t="e">
        <f t="shared" ca="1" si="73"/>
        <v>#N/A</v>
      </c>
      <c r="Q404" s="91" t="e">
        <f t="shared" ca="1" si="74"/>
        <v>#N/A</v>
      </c>
      <c r="R404" s="91" t="e">
        <f t="shared" ca="1" si="75"/>
        <v>#N/A</v>
      </c>
      <c r="T404" s="200" t="e">
        <f t="shared" ca="1" si="76"/>
        <v>#N/A</v>
      </c>
      <c r="U404" s="91" t="e">
        <f t="shared" ca="1" si="77"/>
        <v>#N/A</v>
      </c>
      <c r="V404" s="91" t="e">
        <f t="shared" ca="1" si="78"/>
        <v>#N/A</v>
      </c>
      <c r="AI404" s="218" t="e">
        <f ca="1">(($E$9*(RAND()*($E$208-$D$208)+$D$208))*(RAND()*('Base Calcs'!$E$214-'Base Calcs'!$D$214)+'Base Calcs'!$D$214+IF($E$50&gt;0,$E$50,0)))+$E$154+$E$155-$E$196+$E$179-($E$179*(RAND()*($E$210-$D$210)+$D$210))-(($E$200/$E$45)*(RAND()*($E$211-$D$211)+$D$211))</f>
        <v>#N/A</v>
      </c>
      <c r="AK4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5" spans="2:37" x14ac:dyDescent="0.25">
      <c r="B405" s="198" t="e">
        <f t="shared" ca="1" si="72"/>
        <v>#N/A</v>
      </c>
      <c r="C405" s="91"/>
      <c r="D405" s="91"/>
      <c r="F405" s="20"/>
      <c r="G405" s="91"/>
      <c r="H405" s="91"/>
      <c r="J405" s="42"/>
      <c r="P405" s="200" t="e">
        <f t="shared" ca="1" si="73"/>
        <v>#N/A</v>
      </c>
      <c r="Q405" s="91" t="e">
        <f t="shared" ca="1" si="74"/>
        <v>#N/A</v>
      </c>
      <c r="R405" s="91" t="e">
        <f t="shared" ca="1" si="75"/>
        <v>#N/A</v>
      </c>
      <c r="T405" s="200" t="e">
        <f t="shared" ca="1" si="76"/>
        <v>#N/A</v>
      </c>
      <c r="U405" s="91" t="e">
        <f t="shared" ca="1" si="77"/>
        <v>#N/A</v>
      </c>
      <c r="V405" s="91" t="e">
        <f t="shared" ca="1" si="78"/>
        <v>#N/A</v>
      </c>
      <c r="AI405" s="218" t="e">
        <f ca="1">(($E$9*(RAND()*($E$208-$D$208)+$D$208))*(RAND()*('Base Calcs'!$E$214-'Base Calcs'!$D$214)+'Base Calcs'!$D$214+IF($E$50&gt;0,$E$50,0)))+$E$154+$E$155-$E$196+$E$179-($E$179*(RAND()*($E$210-$D$210)+$D$210))-(($E$200/$E$45)*(RAND()*($E$211-$D$211)+$D$211))</f>
        <v>#N/A</v>
      </c>
      <c r="AK4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6" spans="2:37" x14ac:dyDescent="0.25">
      <c r="B406" s="198" t="e">
        <f t="shared" ca="1" si="72"/>
        <v>#N/A</v>
      </c>
      <c r="C406" s="91"/>
      <c r="D406" s="91"/>
      <c r="F406" s="20"/>
      <c r="G406" s="91"/>
      <c r="H406" s="91"/>
      <c r="J406" s="42"/>
      <c r="P406" s="200" t="e">
        <f t="shared" ca="1" si="73"/>
        <v>#N/A</v>
      </c>
      <c r="Q406" s="91" t="e">
        <f t="shared" ca="1" si="74"/>
        <v>#N/A</v>
      </c>
      <c r="R406" s="91" t="e">
        <f t="shared" ca="1" si="75"/>
        <v>#N/A</v>
      </c>
      <c r="T406" s="200" t="e">
        <f t="shared" ca="1" si="76"/>
        <v>#N/A</v>
      </c>
      <c r="U406" s="91" t="e">
        <f t="shared" ca="1" si="77"/>
        <v>#N/A</v>
      </c>
      <c r="V406" s="91" t="e">
        <f t="shared" ca="1" si="78"/>
        <v>#N/A</v>
      </c>
      <c r="AI406" s="218" t="e">
        <f ca="1">(($E$9*(RAND()*($E$208-$D$208)+$D$208))*(RAND()*('Base Calcs'!$E$214-'Base Calcs'!$D$214)+'Base Calcs'!$D$214+IF($E$50&gt;0,$E$50,0)))+$E$154+$E$155-$E$196+$E$179-($E$179*(RAND()*($E$210-$D$210)+$D$210))-(($E$200/$E$45)*(RAND()*($E$211-$D$211)+$D$211))</f>
        <v>#N/A</v>
      </c>
      <c r="AK4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7" spans="2:37" x14ac:dyDescent="0.25">
      <c r="B407" s="198" t="e">
        <f t="shared" ca="1" si="72"/>
        <v>#N/A</v>
      </c>
      <c r="C407" s="91"/>
      <c r="D407" s="91"/>
      <c r="F407" s="20"/>
      <c r="G407" s="91"/>
      <c r="H407" s="91"/>
      <c r="J407" s="42"/>
      <c r="P407" s="200" t="e">
        <f t="shared" ca="1" si="73"/>
        <v>#N/A</v>
      </c>
      <c r="Q407" s="91" t="e">
        <f t="shared" ca="1" si="74"/>
        <v>#N/A</v>
      </c>
      <c r="R407" s="91" t="e">
        <f t="shared" ca="1" si="75"/>
        <v>#N/A</v>
      </c>
      <c r="T407" s="200" t="e">
        <f t="shared" ca="1" si="76"/>
        <v>#N/A</v>
      </c>
      <c r="U407" s="91" t="e">
        <f t="shared" ca="1" si="77"/>
        <v>#N/A</v>
      </c>
      <c r="V407" s="91" t="e">
        <f t="shared" ca="1" si="78"/>
        <v>#N/A</v>
      </c>
      <c r="AI407" s="218" t="e">
        <f ca="1">(($E$9*(RAND()*($E$208-$D$208)+$D$208))*(RAND()*('Base Calcs'!$E$214-'Base Calcs'!$D$214)+'Base Calcs'!$D$214+IF($E$50&gt;0,$E$50,0)))+$E$154+$E$155-$E$196+$E$179-($E$179*(RAND()*($E$210-$D$210)+$D$210))-(($E$200/$E$45)*(RAND()*($E$211-$D$211)+$D$211))</f>
        <v>#N/A</v>
      </c>
      <c r="AK4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8" spans="2:37" x14ac:dyDescent="0.25">
      <c r="B408" s="198" t="e">
        <f t="shared" ca="1" si="72"/>
        <v>#N/A</v>
      </c>
      <c r="C408" s="91"/>
      <c r="D408" s="91"/>
      <c r="F408" s="20"/>
      <c r="G408" s="91"/>
      <c r="H408" s="91"/>
      <c r="J408" s="42"/>
      <c r="P408" s="200" t="e">
        <f t="shared" ca="1" si="73"/>
        <v>#N/A</v>
      </c>
      <c r="Q408" s="91" t="e">
        <f t="shared" ca="1" si="74"/>
        <v>#N/A</v>
      </c>
      <c r="R408" s="91" t="e">
        <f t="shared" ca="1" si="75"/>
        <v>#N/A</v>
      </c>
      <c r="T408" s="200" t="e">
        <f t="shared" ca="1" si="76"/>
        <v>#N/A</v>
      </c>
      <c r="U408" s="91" t="e">
        <f t="shared" ca="1" si="77"/>
        <v>#N/A</v>
      </c>
      <c r="V408" s="91" t="e">
        <f t="shared" ca="1" si="78"/>
        <v>#N/A</v>
      </c>
      <c r="AI408" s="218" t="e">
        <f ca="1">(($E$9*(RAND()*($E$208-$D$208)+$D$208))*(RAND()*('Base Calcs'!$E$214-'Base Calcs'!$D$214)+'Base Calcs'!$D$214+IF($E$50&gt;0,$E$50,0)))+$E$154+$E$155-$E$196+$E$179-($E$179*(RAND()*($E$210-$D$210)+$D$210))-(($E$200/$E$45)*(RAND()*($E$211-$D$211)+$D$211))</f>
        <v>#N/A</v>
      </c>
      <c r="AK4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09" spans="2:37" x14ac:dyDescent="0.25">
      <c r="B409" s="198" t="e">
        <f t="shared" ca="1" si="72"/>
        <v>#N/A</v>
      </c>
      <c r="C409" s="91"/>
      <c r="D409" s="91"/>
      <c r="F409" s="20"/>
      <c r="G409" s="91"/>
      <c r="H409" s="91"/>
      <c r="J409" s="42"/>
      <c r="P409" s="200" t="e">
        <f t="shared" ca="1" si="73"/>
        <v>#N/A</v>
      </c>
      <c r="Q409" s="91" t="e">
        <f t="shared" ca="1" si="74"/>
        <v>#N/A</v>
      </c>
      <c r="R409" s="91" t="e">
        <f t="shared" ca="1" si="75"/>
        <v>#N/A</v>
      </c>
      <c r="T409" s="200" t="e">
        <f t="shared" ca="1" si="76"/>
        <v>#N/A</v>
      </c>
      <c r="U409" s="91" t="e">
        <f t="shared" ca="1" si="77"/>
        <v>#N/A</v>
      </c>
      <c r="V409" s="91" t="e">
        <f t="shared" ca="1" si="78"/>
        <v>#N/A</v>
      </c>
      <c r="AI409" s="218" t="e">
        <f ca="1">(($E$9*(RAND()*($E$208-$D$208)+$D$208))*(RAND()*('Base Calcs'!$E$214-'Base Calcs'!$D$214)+'Base Calcs'!$D$214+IF($E$50&gt;0,$E$50,0)))+$E$154+$E$155-$E$196+$E$179-($E$179*(RAND()*($E$210-$D$210)+$D$210))-(($E$200/$E$45)*(RAND()*($E$211-$D$211)+$D$211))</f>
        <v>#N/A</v>
      </c>
      <c r="AK4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0" spans="2:37" x14ac:dyDescent="0.25">
      <c r="B410" s="198" t="e">
        <f t="shared" ca="1" si="72"/>
        <v>#N/A</v>
      </c>
      <c r="C410" s="91"/>
      <c r="D410" s="91"/>
      <c r="F410" s="20"/>
      <c r="G410" s="91"/>
      <c r="H410" s="91"/>
      <c r="J410" s="42"/>
      <c r="P410" s="200" t="e">
        <f t="shared" ca="1" si="73"/>
        <v>#N/A</v>
      </c>
      <c r="Q410" s="91" t="e">
        <f t="shared" ca="1" si="74"/>
        <v>#N/A</v>
      </c>
      <c r="R410" s="91" t="e">
        <f t="shared" ca="1" si="75"/>
        <v>#N/A</v>
      </c>
      <c r="T410" s="200" t="e">
        <f t="shared" ca="1" si="76"/>
        <v>#N/A</v>
      </c>
      <c r="U410" s="91" t="e">
        <f t="shared" ca="1" si="77"/>
        <v>#N/A</v>
      </c>
      <c r="V410" s="91" t="e">
        <f t="shared" ca="1" si="78"/>
        <v>#N/A</v>
      </c>
      <c r="AI410" s="218" t="e">
        <f ca="1">(($E$9*(RAND()*($E$208-$D$208)+$D$208))*(RAND()*('Base Calcs'!$E$214-'Base Calcs'!$D$214)+'Base Calcs'!$D$214+IF($E$50&gt;0,$E$50,0)))+$E$154+$E$155-$E$196+$E$179-($E$179*(RAND()*($E$210-$D$210)+$D$210))-(($E$200/$E$45)*(RAND()*($E$211-$D$211)+$D$211))</f>
        <v>#N/A</v>
      </c>
      <c r="AK4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1" spans="2:37" x14ac:dyDescent="0.25">
      <c r="B411" s="198" t="e">
        <f t="shared" ca="1" si="72"/>
        <v>#N/A</v>
      </c>
      <c r="C411" s="91"/>
      <c r="D411" s="91"/>
      <c r="F411" s="20"/>
      <c r="G411" s="91"/>
      <c r="H411" s="91"/>
      <c r="J411" s="42"/>
      <c r="P411" s="200" t="e">
        <f t="shared" ca="1" si="73"/>
        <v>#N/A</v>
      </c>
      <c r="Q411" s="91" t="e">
        <f t="shared" ca="1" si="74"/>
        <v>#N/A</v>
      </c>
      <c r="R411" s="91" t="e">
        <f t="shared" ca="1" si="75"/>
        <v>#N/A</v>
      </c>
      <c r="T411" s="200" t="e">
        <f t="shared" ca="1" si="76"/>
        <v>#N/A</v>
      </c>
      <c r="U411" s="91" t="e">
        <f t="shared" ca="1" si="77"/>
        <v>#N/A</v>
      </c>
      <c r="V411" s="91" t="e">
        <f t="shared" ca="1" si="78"/>
        <v>#N/A</v>
      </c>
      <c r="AI411" s="218" t="e">
        <f ca="1">(($E$9*(RAND()*($E$208-$D$208)+$D$208))*(RAND()*('Base Calcs'!$E$214-'Base Calcs'!$D$214)+'Base Calcs'!$D$214+IF($E$50&gt;0,$E$50,0)))+$E$154+$E$155-$E$196+$E$179-($E$179*(RAND()*($E$210-$D$210)+$D$210))-(($E$200/$E$45)*(RAND()*($E$211-$D$211)+$D$211))</f>
        <v>#N/A</v>
      </c>
      <c r="AK4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2" spans="2:37" x14ac:dyDescent="0.25">
      <c r="B412" s="198" t="e">
        <f t="shared" ca="1" si="72"/>
        <v>#N/A</v>
      </c>
      <c r="C412" s="91"/>
      <c r="D412" s="91"/>
      <c r="F412" s="20"/>
      <c r="G412" s="91"/>
      <c r="H412" s="91"/>
      <c r="J412" s="42"/>
      <c r="P412" s="200" t="e">
        <f t="shared" ca="1" si="73"/>
        <v>#N/A</v>
      </c>
      <c r="Q412" s="91" t="e">
        <f t="shared" ca="1" si="74"/>
        <v>#N/A</v>
      </c>
      <c r="R412" s="91" t="e">
        <f t="shared" ca="1" si="75"/>
        <v>#N/A</v>
      </c>
      <c r="T412" s="200" t="e">
        <f t="shared" ca="1" si="76"/>
        <v>#N/A</v>
      </c>
      <c r="U412" s="91" t="e">
        <f t="shared" ca="1" si="77"/>
        <v>#N/A</v>
      </c>
      <c r="V412" s="91" t="e">
        <f t="shared" ca="1" si="78"/>
        <v>#N/A</v>
      </c>
      <c r="AI412" s="218" t="e">
        <f ca="1">(($E$9*(RAND()*($E$208-$D$208)+$D$208))*(RAND()*('Base Calcs'!$E$214-'Base Calcs'!$D$214)+'Base Calcs'!$D$214+IF($E$50&gt;0,$E$50,0)))+$E$154+$E$155-$E$196+$E$179-($E$179*(RAND()*($E$210-$D$210)+$D$210))-(($E$200/$E$45)*(RAND()*($E$211-$D$211)+$D$211))</f>
        <v>#N/A</v>
      </c>
      <c r="AK4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3" spans="2:37" x14ac:dyDescent="0.25">
      <c r="B413" s="198" t="e">
        <f t="shared" ca="1" si="72"/>
        <v>#N/A</v>
      </c>
      <c r="C413" s="91"/>
      <c r="D413" s="91"/>
      <c r="F413" s="20"/>
      <c r="G413" s="91"/>
      <c r="H413" s="91"/>
      <c r="J413" s="42"/>
      <c r="P413" s="200" t="e">
        <f t="shared" ca="1" si="73"/>
        <v>#N/A</v>
      </c>
      <c r="Q413" s="91" t="e">
        <f t="shared" ca="1" si="74"/>
        <v>#N/A</v>
      </c>
      <c r="R413" s="91" t="e">
        <f t="shared" ca="1" si="75"/>
        <v>#N/A</v>
      </c>
      <c r="T413" s="200" t="e">
        <f t="shared" ca="1" si="76"/>
        <v>#N/A</v>
      </c>
      <c r="U413" s="91" t="e">
        <f t="shared" ca="1" si="77"/>
        <v>#N/A</v>
      </c>
      <c r="V413" s="91" t="e">
        <f t="shared" ca="1" si="78"/>
        <v>#N/A</v>
      </c>
      <c r="AI413" s="218" t="e">
        <f ca="1">(($E$9*(RAND()*($E$208-$D$208)+$D$208))*(RAND()*('Base Calcs'!$E$214-'Base Calcs'!$D$214)+'Base Calcs'!$D$214+IF($E$50&gt;0,$E$50,0)))+$E$154+$E$155-$E$196+$E$179-($E$179*(RAND()*($E$210-$D$210)+$D$210))-(($E$200/$E$45)*(RAND()*($E$211-$D$211)+$D$211))</f>
        <v>#N/A</v>
      </c>
      <c r="AK4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4" spans="2:37" x14ac:dyDescent="0.25">
      <c r="B414" s="198" t="e">
        <f t="shared" ca="1" si="72"/>
        <v>#N/A</v>
      </c>
      <c r="C414" s="91"/>
      <c r="D414" s="91"/>
      <c r="F414" s="20"/>
      <c r="G414" s="91"/>
      <c r="H414" s="91"/>
      <c r="J414" s="42"/>
      <c r="P414" s="200" t="e">
        <f t="shared" ca="1" si="73"/>
        <v>#N/A</v>
      </c>
      <c r="Q414" s="91" t="e">
        <f t="shared" ca="1" si="74"/>
        <v>#N/A</v>
      </c>
      <c r="R414" s="91" t="e">
        <f t="shared" ca="1" si="75"/>
        <v>#N/A</v>
      </c>
      <c r="T414" s="200" t="e">
        <f t="shared" ca="1" si="76"/>
        <v>#N/A</v>
      </c>
      <c r="U414" s="91" t="e">
        <f t="shared" ca="1" si="77"/>
        <v>#N/A</v>
      </c>
      <c r="V414" s="91" t="e">
        <f t="shared" ca="1" si="78"/>
        <v>#N/A</v>
      </c>
      <c r="AI414" s="218" t="e">
        <f ca="1">(($E$9*(RAND()*($E$208-$D$208)+$D$208))*(RAND()*('Base Calcs'!$E$214-'Base Calcs'!$D$214)+'Base Calcs'!$D$214+IF($E$50&gt;0,$E$50,0)))+$E$154+$E$155-$E$196+$E$179-($E$179*(RAND()*($E$210-$D$210)+$D$210))-(($E$200/$E$45)*(RAND()*($E$211-$D$211)+$D$211))</f>
        <v>#N/A</v>
      </c>
      <c r="AK4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5" spans="2:37" x14ac:dyDescent="0.25">
      <c r="B415" s="198" t="e">
        <f t="shared" ca="1" si="72"/>
        <v>#N/A</v>
      </c>
      <c r="C415" s="91"/>
      <c r="D415" s="91"/>
      <c r="F415" s="20"/>
      <c r="G415" s="91"/>
      <c r="H415" s="91"/>
      <c r="J415" s="42"/>
      <c r="P415" s="200" t="e">
        <f t="shared" ca="1" si="73"/>
        <v>#N/A</v>
      </c>
      <c r="Q415" s="91" t="e">
        <f t="shared" ca="1" si="74"/>
        <v>#N/A</v>
      </c>
      <c r="R415" s="91" t="e">
        <f t="shared" ca="1" si="75"/>
        <v>#N/A</v>
      </c>
      <c r="T415" s="200" t="e">
        <f t="shared" ca="1" si="76"/>
        <v>#N/A</v>
      </c>
      <c r="U415" s="91" t="e">
        <f t="shared" ca="1" si="77"/>
        <v>#N/A</v>
      </c>
      <c r="V415" s="91" t="e">
        <f t="shared" ca="1" si="78"/>
        <v>#N/A</v>
      </c>
      <c r="AI415" s="218" t="e">
        <f ca="1">(($E$9*(RAND()*($E$208-$D$208)+$D$208))*(RAND()*('Base Calcs'!$E$214-'Base Calcs'!$D$214)+'Base Calcs'!$D$214+IF($E$50&gt;0,$E$50,0)))+$E$154+$E$155-$E$196+$E$179-($E$179*(RAND()*($E$210-$D$210)+$D$210))-(($E$200/$E$45)*(RAND()*($E$211-$D$211)+$D$211))</f>
        <v>#N/A</v>
      </c>
      <c r="AK4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6" spans="2:37" x14ac:dyDescent="0.25">
      <c r="B416" s="198" t="e">
        <f t="shared" ca="1" si="72"/>
        <v>#N/A</v>
      </c>
      <c r="C416" s="91"/>
      <c r="D416" s="91"/>
      <c r="F416" s="20"/>
      <c r="G416" s="91"/>
      <c r="H416" s="91"/>
      <c r="J416" s="42"/>
      <c r="P416" s="200" t="e">
        <f t="shared" ca="1" si="73"/>
        <v>#N/A</v>
      </c>
      <c r="Q416" s="91" t="e">
        <f t="shared" ca="1" si="74"/>
        <v>#N/A</v>
      </c>
      <c r="R416" s="91" t="e">
        <f t="shared" ca="1" si="75"/>
        <v>#N/A</v>
      </c>
      <c r="T416" s="200" t="e">
        <f t="shared" ca="1" si="76"/>
        <v>#N/A</v>
      </c>
      <c r="U416" s="91" t="e">
        <f t="shared" ca="1" si="77"/>
        <v>#N/A</v>
      </c>
      <c r="V416" s="91" t="e">
        <f t="shared" ca="1" si="78"/>
        <v>#N/A</v>
      </c>
      <c r="AI416" s="218" t="e">
        <f ca="1">(($E$9*(RAND()*($E$208-$D$208)+$D$208))*(RAND()*('Base Calcs'!$E$214-'Base Calcs'!$D$214)+'Base Calcs'!$D$214+IF($E$50&gt;0,$E$50,0)))+$E$154+$E$155-$E$196+$E$179-($E$179*(RAND()*($E$210-$D$210)+$D$210))-(($E$200/$E$45)*(RAND()*($E$211-$D$211)+$D$211))</f>
        <v>#N/A</v>
      </c>
      <c r="AK4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7" spans="2:37" x14ac:dyDescent="0.25">
      <c r="B417" s="198" t="e">
        <f t="shared" ca="1" si="72"/>
        <v>#N/A</v>
      </c>
      <c r="C417" s="91"/>
      <c r="D417" s="91"/>
      <c r="F417" s="20"/>
      <c r="G417" s="91"/>
      <c r="H417" s="91"/>
      <c r="J417" s="42"/>
      <c r="P417" s="200" t="e">
        <f t="shared" ca="1" si="73"/>
        <v>#N/A</v>
      </c>
      <c r="Q417" s="91" t="e">
        <f t="shared" ca="1" si="74"/>
        <v>#N/A</v>
      </c>
      <c r="R417" s="91" t="e">
        <f t="shared" ca="1" si="75"/>
        <v>#N/A</v>
      </c>
      <c r="T417" s="200" t="e">
        <f t="shared" ca="1" si="76"/>
        <v>#N/A</v>
      </c>
      <c r="U417" s="91" t="e">
        <f t="shared" ca="1" si="77"/>
        <v>#N/A</v>
      </c>
      <c r="V417" s="91" t="e">
        <f t="shared" ca="1" si="78"/>
        <v>#N/A</v>
      </c>
      <c r="AI417" s="218" t="e">
        <f ca="1">(($E$9*(RAND()*($E$208-$D$208)+$D$208))*(RAND()*('Base Calcs'!$E$214-'Base Calcs'!$D$214)+'Base Calcs'!$D$214+IF($E$50&gt;0,$E$50,0)))+$E$154+$E$155-$E$196+$E$179-($E$179*(RAND()*($E$210-$D$210)+$D$210))-(($E$200/$E$45)*(RAND()*($E$211-$D$211)+$D$211))</f>
        <v>#N/A</v>
      </c>
      <c r="AK4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8" spans="2:37" x14ac:dyDescent="0.25">
      <c r="B418" s="198" t="e">
        <f t="shared" ca="1" si="72"/>
        <v>#N/A</v>
      </c>
      <c r="C418" s="91"/>
      <c r="D418" s="91"/>
      <c r="F418" s="20"/>
      <c r="G418" s="91"/>
      <c r="H418" s="91"/>
      <c r="J418" s="42"/>
      <c r="P418" s="200" t="e">
        <f t="shared" ca="1" si="73"/>
        <v>#N/A</v>
      </c>
      <c r="Q418" s="91" t="e">
        <f t="shared" ca="1" si="74"/>
        <v>#N/A</v>
      </c>
      <c r="R418" s="91" t="e">
        <f t="shared" ca="1" si="75"/>
        <v>#N/A</v>
      </c>
      <c r="T418" s="200" t="e">
        <f t="shared" ca="1" si="76"/>
        <v>#N/A</v>
      </c>
      <c r="U418" s="91" t="e">
        <f t="shared" ca="1" si="77"/>
        <v>#N/A</v>
      </c>
      <c r="V418" s="91" t="e">
        <f t="shared" ca="1" si="78"/>
        <v>#N/A</v>
      </c>
      <c r="AI418" s="218" t="e">
        <f ca="1">(($E$9*(RAND()*($E$208-$D$208)+$D$208))*(RAND()*('Base Calcs'!$E$214-'Base Calcs'!$D$214)+'Base Calcs'!$D$214+IF($E$50&gt;0,$E$50,0)))+$E$154+$E$155-$E$196+$E$179-($E$179*(RAND()*($E$210-$D$210)+$D$210))-(($E$200/$E$45)*(RAND()*($E$211-$D$211)+$D$211))</f>
        <v>#N/A</v>
      </c>
      <c r="AK4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19" spans="2:37" x14ac:dyDescent="0.25">
      <c r="B419" s="198" t="e">
        <f t="shared" ca="1" si="72"/>
        <v>#N/A</v>
      </c>
      <c r="C419" s="91"/>
      <c r="D419" s="91"/>
      <c r="F419" s="20"/>
      <c r="G419" s="91"/>
      <c r="H419" s="91"/>
      <c r="J419" s="42"/>
      <c r="P419" s="200" t="e">
        <f t="shared" ca="1" si="73"/>
        <v>#N/A</v>
      </c>
      <c r="Q419" s="91" t="e">
        <f t="shared" ca="1" si="74"/>
        <v>#N/A</v>
      </c>
      <c r="R419" s="91" t="e">
        <f t="shared" ca="1" si="75"/>
        <v>#N/A</v>
      </c>
      <c r="T419" s="200" t="e">
        <f t="shared" ca="1" si="76"/>
        <v>#N/A</v>
      </c>
      <c r="U419" s="91" t="e">
        <f t="shared" ca="1" si="77"/>
        <v>#N/A</v>
      </c>
      <c r="V419" s="91" t="e">
        <f t="shared" ca="1" si="78"/>
        <v>#N/A</v>
      </c>
      <c r="AI419" s="218" t="e">
        <f ca="1">(($E$9*(RAND()*($E$208-$D$208)+$D$208))*(RAND()*('Base Calcs'!$E$214-'Base Calcs'!$D$214)+'Base Calcs'!$D$214+IF($E$50&gt;0,$E$50,0)))+$E$154+$E$155-$E$196+$E$179-($E$179*(RAND()*($E$210-$D$210)+$D$210))-(($E$200/$E$45)*(RAND()*($E$211-$D$211)+$D$211))</f>
        <v>#N/A</v>
      </c>
      <c r="AK4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0" spans="2:37" x14ac:dyDescent="0.25">
      <c r="B420" s="198" t="e">
        <f t="shared" ca="1" si="72"/>
        <v>#N/A</v>
      </c>
      <c r="C420" s="91"/>
      <c r="D420" s="91"/>
      <c r="F420" s="20"/>
      <c r="G420" s="91"/>
      <c r="H420" s="91"/>
      <c r="J420" s="42"/>
      <c r="P420" s="200" t="e">
        <f t="shared" ca="1" si="73"/>
        <v>#N/A</v>
      </c>
      <c r="Q420" s="91" t="e">
        <f t="shared" ca="1" si="74"/>
        <v>#N/A</v>
      </c>
      <c r="R420" s="91" t="e">
        <f t="shared" ca="1" si="75"/>
        <v>#N/A</v>
      </c>
      <c r="T420" s="200" t="e">
        <f t="shared" ca="1" si="76"/>
        <v>#N/A</v>
      </c>
      <c r="U420" s="91" t="e">
        <f t="shared" ca="1" si="77"/>
        <v>#N/A</v>
      </c>
      <c r="V420" s="91" t="e">
        <f t="shared" ca="1" si="78"/>
        <v>#N/A</v>
      </c>
      <c r="AI420" s="218" t="e">
        <f ca="1">(($E$9*(RAND()*($E$208-$D$208)+$D$208))*(RAND()*('Base Calcs'!$E$214-'Base Calcs'!$D$214)+'Base Calcs'!$D$214+IF($E$50&gt;0,$E$50,0)))+$E$154+$E$155-$E$196+$E$179-($E$179*(RAND()*($E$210-$D$210)+$D$210))-(($E$200/$E$45)*(RAND()*($E$211-$D$211)+$D$211))</f>
        <v>#N/A</v>
      </c>
      <c r="AK4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1" spans="2:37" x14ac:dyDescent="0.25">
      <c r="B421" s="198" t="e">
        <f t="shared" ca="1" si="72"/>
        <v>#N/A</v>
      </c>
      <c r="C421" s="91"/>
      <c r="D421" s="91"/>
      <c r="F421" s="20"/>
      <c r="G421" s="91"/>
      <c r="H421" s="91"/>
      <c r="J421" s="42"/>
      <c r="P421" s="200" t="e">
        <f t="shared" ca="1" si="73"/>
        <v>#N/A</v>
      </c>
      <c r="Q421" s="91" t="e">
        <f t="shared" ca="1" si="74"/>
        <v>#N/A</v>
      </c>
      <c r="R421" s="91" t="e">
        <f t="shared" ca="1" si="75"/>
        <v>#N/A</v>
      </c>
      <c r="T421" s="200" t="e">
        <f t="shared" ca="1" si="76"/>
        <v>#N/A</v>
      </c>
      <c r="U421" s="91" t="e">
        <f t="shared" ca="1" si="77"/>
        <v>#N/A</v>
      </c>
      <c r="V421" s="91" t="e">
        <f t="shared" ca="1" si="78"/>
        <v>#N/A</v>
      </c>
      <c r="AI421" s="218" t="e">
        <f ca="1">(($E$9*(RAND()*($E$208-$D$208)+$D$208))*(RAND()*('Base Calcs'!$E$214-'Base Calcs'!$D$214)+'Base Calcs'!$D$214+IF($E$50&gt;0,$E$50,0)))+$E$154+$E$155-$E$196+$E$179-($E$179*(RAND()*($E$210-$D$210)+$D$210))-(($E$200/$E$45)*(RAND()*($E$211-$D$211)+$D$211))</f>
        <v>#N/A</v>
      </c>
      <c r="AK4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2" spans="2:37" x14ac:dyDescent="0.25">
      <c r="B422" s="198" t="e">
        <f t="shared" ca="1" si="72"/>
        <v>#N/A</v>
      </c>
      <c r="C422" s="91"/>
      <c r="D422" s="91"/>
      <c r="F422" s="20"/>
      <c r="G422" s="91"/>
      <c r="H422" s="91"/>
      <c r="J422" s="42"/>
      <c r="P422" s="200" t="e">
        <f t="shared" ca="1" si="73"/>
        <v>#N/A</v>
      </c>
      <c r="Q422" s="91" t="e">
        <f t="shared" ca="1" si="74"/>
        <v>#N/A</v>
      </c>
      <c r="R422" s="91" t="e">
        <f t="shared" ca="1" si="75"/>
        <v>#N/A</v>
      </c>
      <c r="T422" s="200" t="e">
        <f t="shared" ca="1" si="76"/>
        <v>#N/A</v>
      </c>
      <c r="U422" s="91" t="e">
        <f t="shared" ca="1" si="77"/>
        <v>#N/A</v>
      </c>
      <c r="V422" s="91" t="e">
        <f t="shared" ca="1" si="78"/>
        <v>#N/A</v>
      </c>
      <c r="AI422" s="218" t="e">
        <f ca="1">(($E$9*(RAND()*($E$208-$D$208)+$D$208))*(RAND()*('Base Calcs'!$E$214-'Base Calcs'!$D$214)+'Base Calcs'!$D$214+IF($E$50&gt;0,$E$50,0)))+$E$154+$E$155-$E$196+$E$179-($E$179*(RAND()*($E$210-$D$210)+$D$210))-(($E$200/$E$45)*(RAND()*($E$211-$D$211)+$D$211))</f>
        <v>#N/A</v>
      </c>
      <c r="AK4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3" spans="2:37" x14ac:dyDescent="0.25">
      <c r="B423" s="198" t="e">
        <f t="shared" ca="1" si="72"/>
        <v>#N/A</v>
      </c>
      <c r="C423" s="91"/>
      <c r="D423" s="91"/>
      <c r="F423" s="20"/>
      <c r="G423" s="91"/>
      <c r="H423" s="91"/>
      <c r="J423" s="42"/>
      <c r="P423" s="200" t="e">
        <f t="shared" ca="1" si="73"/>
        <v>#N/A</v>
      </c>
      <c r="Q423" s="91" t="e">
        <f t="shared" ca="1" si="74"/>
        <v>#N/A</v>
      </c>
      <c r="R423" s="91" t="e">
        <f t="shared" ca="1" si="75"/>
        <v>#N/A</v>
      </c>
      <c r="T423" s="200" t="e">
        <f t="shared" ca="1" si="76"/>
        <v>#N/A</v>
      </c>
      <c r="U423" s="91" t="e">
        <f t="shared" ca="1" si="77"/>
        <v>#N/A</v>
      </c>
      <c r="V423" s="91" t="e">
        <f t="shared" ca="1" si="78"/>
        <v>#N/A</v>
      </c>
      <c r="AI423" s="218" t="e">
        <f ca="1">(($E$9*(RAND()*($E$208-$D$208)+$D$208))*(RAND()*('Base Calcs'!$E$214-'Base Calcs'!$D$214)+'Base Calcs'!$D$214+IF($E$50&gt;0,$E$50,0)))+$E$154+$E$155-$E$196+$E$179-($E$179*(RAND()*($E$210-$D$210)+$D$210))-(($E$200/$E$45)*(RAND()*($E$211-$D$211)+$D$211))</f>
        <v>#N/A</v>
      </c>
      <c r="AK4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4" spans="2:37" x14ac:dyDescent="0.25">
      <c r="B424" s="198" t="e">
        <f t="shared" ca="1" si="72"/>
        <v>#N/A</v>
      </c>
      <c r="C424" s="91"/>
      <c r="D424" s="91"/>
      <c r="F424" s="20"/>
      <c r="G424" s="91"/>
      <c r="H424" s="91"/>
      <c r="J424" s="42"/>
      <c r="P424" s="200" t="e">
        <f t="shared" ca="1" si="73"/>
        <v>#N/A</v>
      </c>
      <c r="Q424" s="91" t="e">
        <f t="shared" ca="1" si="74"/>
        <v>#N/A</v>
      </c>
      <c r="R424" s="91" t="e">
        <f t="shared" ca="1" si="75"/>
        <v>#N/A</v>
      </c>
      <c r="T424" s="200" t="e">
        <f t="shared" ca="1" si="76"/>
        <v>#N/A</v>
      </c>
      <c r="U424" s="91" t="e">
        <f t="shared" ca="1" si="77"/>
        <v>#N/A</v>
      </c>
      <c r="V424" s="91" t="e">
        <f t="shared" ca="1" si="78"/>
        <v>#N/A</v>
      </c>
      <c r="AI424" s="218" t="e">
        <f ca="1">(($E$9*(RAND()*($E$208-$D$208)+$D$208))*(RAND()*('Base Calcs'!$E$214-'Base Calcs'!$D$214)+'Base Calcs'!$D$214+IF($E$50&gt;0,$E$50,0)))+$E$154+$E$155-$E$196+$E$179-($E$179*(RAND()*($E$210-$D$210)+$D$210))-(($E$200/$E$45)*(RAND()*($E$211-$D$211)+$D$211))</f>
        <v>#N/A</v>
      </c>
      <c r="AK4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5" spans="2:37" x14ac:dyDescent="0.25">
      <c r="B425" s="198" t="e">
        <f t="shared" ca="1" si="72"/>
        <v>#N/A</v>
      </c>
      <c r="C425" s="91"/>
      <c r="D425" s="91"/>
      <c r="F425" s="20"/>
      <c r="G425" s="91"/>
      <c r="H425" s="91"/>
      <c r="J425" s="42"/>
      <c r="P425" s="200" t="e">
        <f t="shared" ca="1" si="73"/>
        <v>#N/A</v>
      </c>
      <c r="Q425" s="91" t="e">
        <f t="shared" ca="1" si="74"/>
        <v>#N/A</v>
      </c>
      <c r="R425" s="91" t="e">
        <f t="shared" ca="1" si="75"/>
        <v>#N/A</v>
      </c>
      <c r="T425" s="200" t="e">
        <f t="shared" ca="1" si="76"/>
        <v>#N/A</v>
      </c>
      <c r="U425" s="91" t="e">
        <f t="shared" ca="1" si="77"/>
        <v>#N/A</v>
      </c>
      <c r="V425" s="91" t="e">
        <f t="shared" ca="1" si="78"/>
        <v>#N/A</v>
      </c>
      <c r="AI425" s="218" t="e">
        <f ca="1">(($E$9*(RAND()*($E$208-$D$208)+$D$208))*(RAND()*('Base Calcs'!$E$214-'Base Calcs'!$D$214)+'Base Calcs'!$D$214+IF($E$50&gt;0,$E$50,0)))+$E$154+$E$155-$E$196+$E$179-($E$179*(RAND()*($E$210-$D$210)+$D$210))-(($E$200/$E$45)*(RAND()*($E$211-$D$211)+$D$211))</f>
        <v>#N/A</v>
      </c>
      <c r="AK4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6" spans="2:37" x14ac:dyDescent="0.25">
      <c r="B426" s="198" t="e">
        <f t="shared" ca="1" si="72"/>
        <v>#N/A</v>
      </c>
      <c r="C426" s="91"/>
      <c r="D426" s="91"/>
      <c r="F426" s="20"/>
      <c r="G426" s="91"/>
      <c r="H426" s="91"/>
      <c r="J426" s="42"/>
      <c r="P426" s="200" t="e">
        <f t="shared" ca="1" si="73"/>
        <v>#N/A</v>
      </c>
      <c r="Q426" s="91" t="e">
        <f t="shared" ca="1" si="74"/>
        <v>#N/A</v>
      </c>
      <c r="R426" s="91" t="e">
        <f t="shared" ca="1" si="75"/>
        <v>#N/A</v>
      </c>
      <c r="T426" s="200" t="e">
        <f t="shared" ca="1" si="76"/>
        <v>#N/A</v>
      </c>
      <c r="U426" s="91" t="e">
        <f t="shared" ca="1" si="77"/>
        <v>#N/A</v>
      </c>
      <c r="V426" s="91" t="e">
        <f t="shared" ca="1" si="78"/>
        <v>#N/A</v>
      </c>
      <c r="AI426" s="218" t="e">
        <f ca="1">(($E$9*(RAND()*($E$208-$D$208)+$D$208))*(RAND()*('Base Calcs'!$E$214-'Base Calcs'!$D$214)+'Base Calcs'!$D$214+IF($E$50&gt;0,$E$50,0)))+$E$154+$E$155-$E$196+$E$179-($E$179*(RAND()*($E$210-$D$210)+$D$210))-(($E$200/$E$45)*(RAND()*($E$211-$D$211)+$D$211))</f>
        <v>#N/A</v>
      </c>
      <c r="AK4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7" spans="2:37" x14ac:dyDescent="0.25">
      <c r="B427" s="198" t="e">
        <f t="shared" ca="1" si="72"/>
        <v>#N/A</v>
      </c>
      <c r="C427" s="91"/>
      <c r="D427" s="91"/>
      <c r="F427" s="20"/>
      <c r="G427" s="91"/>
      <c r="H427" s="91"/>
      <c r="J427" s="42"/>
      <c r="P427" s="200" t="e">
        <f t="shared" ca="1" si="73"/>
        <v>#N/A</v>
      </c>
      <c r="Q427" s="91" t="e">
        <f t="shared" ca="1" si="74"/>
        <v>#N/A</v>
      </c>
      <c r="R427" s="91" t="e">
        <f t="shared" ca="1" si="75"/>
        <v>#N/A</v>
      </c>
      <c r="T427" s="200" t="e">
        <f t="shared" ca="1" si="76"/>
        <v>#N/A</v>
      </c>
      <c r="U427" s="91" t="e">
        <f t="shared" ca="1" si="77"/>
        <v>#N/A</v>
      </c>
      <c r="V427" s="91" t="e">
        <f t="shared" ca="1" si="78"/>
        <v>#N/A</v>
      </c>
      <c r="AI427" s="218" t="e">
        <f ca="1">(($E$9*(RAND()*($E$208-$D$208)+$D$208))*(RAND()*('Base Calcs'!$E$214-'Base Calcs'!$D$214)+'Base Calcs'!$D$214+IF($E$50&gt;0,$E$50,0)))+$E$154+$E$155-$E$196+$E$179-($E$179*(RAND()*($E$210-$D$210)+$D$210))-(($E$200/$E$45)*(RAND()*($E$211-$D$211)+$D$211))</f>
        <v>#N/A</v>
      </c>
      <c r="AK4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8" spans="2:37" x14ac:dyDescent="0.25">
      <c r="B428" s="198" t="e">
        <f t="shared" ca="1" si="72"/>
        <v>#N/A</v>
      </c>
      <c r="C428" s="91"/>
      <c r="D428" s="91"/>
      <c r="F428" s="20"/>
      <c r="G428" s="91"/>
      <c r="H428" s="91"/>
      <c r="J428" s="42"/>
      <c r="P428" s="200" t="e">
        <f t="shared" ca="1" si="73"/>
        <v>#N/A</v>
      </c>
      <c r="Q428" s="91" t="e">
        <f t="shared" ca="1" si="74"/>
        <v>#N/A</v>
      </c>
      <c r="R428" s="91" t="e">
        <f t="shared" ca="1" si="75"/>
        <v>#N/A</v>
      </c>
      <c r="T428" s="200" t="e">
        <f t="shared" ca="1" si="76"/>
        <v>#N/A</v>
      </c>
      <c r="U428" s="91" t="e">
        <f t="shared" ca="1" si="77"/>
        <v>#N/A</v>
      </c>
      <c r="V428" s="91" t="e">
        <f t="shared" ca="1" si="78"/>
        <v>#N/A</v>
      </c>
      <c r="AI428" s="218" t="e">
        <f ca="1">(($E$9*(RAND()*($E$208-$D$208)+$D$208))*(RAND()*('Base Calcs'!$E$214-'Base Calcs'!$D$214)+'Base Calcs'!$D$214+IF($E$50&gt;0,$E$50,0)))+$E$154+$E$155-$E$196+$E$179-($E$179*(RAND()*($E$210-$D$210)+$D$210))-(($E$200/$E$45)*(RAND()*($E$211-$D$211)+$D$211))</f>
        <v>#N/A</v>
      </c>
      <c r="AK4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29" spans="2:37" x14ac:dyDescent="0.25">
      <c r="B429" s="198" t="e">
        <f t="shared" ca="1" si="72"/>
        <v>#N/A</v>
      </c>
      <c r="C429" s="91"/>
      <c r="D429" s="91"/>
      <c r="F429" s="20"/>
      <c r="G429" s="91"/>
      <c r="H429" s="91"/>
      <c r="J429" s="42"/>
      <c r="P429" s="200" t="e">
        <f t="shared" ca="1" si="73"/>
        <v>#N/A</v>
      </c>
      <c r="Q429" s="91" t="e">
        <f t="shared" ca="1" si="74"/>
        <v>#N/A</v>
      </c>
      <c r="R429" s="91" t="e">
        <f t="shared" ca="1" si="75"/>
        <v>#N/A</v>
      </c>
      <c r="T429" s="200" t="e">
        <f t="shared" ca="1" si="76"/>
        <v>#N/A</v>
      </c>
      <c r="U429" s="91" t="e">
        <f t="shared" ca="1" si="77"/>
        <v>#N/A</v>
      </c>
      <c r="V429" s="91" t="e">
        <f t="shared" ca="1" si="78"/>
        <v>#N/A</v>
      </c>
      <c r="AI429" s="218" t="e">
        <f ca="1">(($E$9*(RAND()*($E$208-$D$208)+$D$208))*(RAND()*('Base Calcs'!$E$214-'Base Calcs'!$D$214)+'Base Calcs'!$D$214+IF($E$50&gt;0,$E$50,0)))+$E$154+$E$155-$E$196+$E$179-($E$179*(RAND()*($E$210-$D$210)+$D$210))-(($E$200/$E$45)*(RAND()*($E$211-$D$211)+$D$211))</f>
        <v>#N/A</v>
      </c>
      <c r="AK4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0" spans="2:37" x14ac:dyDescent="0.25">
      <c r="B430" s="198" t="e">
        <f t="shared" ca="1" si="72"/>
        <v>#N/A</v>
      </c>
      <c r="C430" s="91"/>
      <c r="D430" s="91"/>
      <c r="F430" s="20"/>
      <c r="G430" s="91"/>
      <c r="H430" s="91"/>
      <c r="J430" s="42"/>
      <c r="P430" s="200" t="e">
        <f t="shared" ca="1" si="73"/>
        <v>#N/A</v>
      </c>
      <c r="Q430" s="91" t="e">
        <f t="shared" ca="1" si="74"/>
        <v>#N/A</v>
      </c>
      <c r="R430" s="91" t="e">
        <f t="shared" ca="1" si="75"/>
        <v>#N/A</v>
      </c>
      <c r="T430" s="200" t="e">
        <f t="shared" ca="1" si="76"/>
        <v>#N/A</v>
      </c>
      <c r="U430" s="91" t="e">
        <f t="shared" ca="1" si="77"/>
        <v>#N/A</v>
      </c>
      <c r="V430" s="91" t="e">
        <f t="shared" ca="1" si="78"/>
        <v>#N/A</v>
      </c>
      <c r="AI430" s="218" t="e">
        <f ca="1">(($E$9*(RAND()*($E$208-$D$208)+$D$208))*(RAND()*('Base Calcs'!$E$214-'Base Calcs'!$D$214)+'Base Calcs'!$D$214+IF($E$50&gt;0,$E$50,0)))+$E$154+$E$155-$E$196+$E$179-($E$179*(RAND()*($E$210-$D$210)+$D$210))-(($E$200/$E$45)*(RAND()*($E$211-$D$211)+$D$211))</f>
        <v>#N/A</v>
      </c>
      <c r="AK4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1" spans="2:37" x14ac:dyDescent="0.25">
      <c r="B431" s="198" t="e">
        <f t="shared" ca="1" si="72"/>
        <v>#N/A</v>
      </c>
      <c r="C431" s="91"/>
      <c r="D431" s="91"/>
      <c r="F431" s="20"/>
      <c r="G431" s="91"/>
      <c r="H431" s="91"/>
      <c r="J431" s="42"/>
      <c r="P431" s="200" t="e">
        <f t="shared" ca="1" si="73"/>
        <v>#N/A</v>
      </c>
      <c r="Q431" s="91" t="e">
        <f t="shared" ca="1" si="74"/>
        <v>#N/A</v>
      </c>
      <c r="R431" s="91" t="e">
        <f t="shared" ca="1" si="75"/>
        <v>#N/A</v>
      </c>
      <c r="T431" s="200" t="e">
        <f t="shared" ca="1" si="76"/>
        <v>#N/A</v>
      </c>
      <c r="U431" s="91" t="e">
        <f t="shared" ca="1" si="77"/>
        <v>#N/A</v>
      </c>
      <c r="V431" s="91" t="e">
        <f t="shared" ca="1" si="78"/>
        <v>#N/A</v>
      </c>
      <c r="AI431" s="218" t="e">
        <f ca="1">(($E$9*(RAND()*($E$208-$D$208)+$D$208))*(RAND()*('Base Calcs'!$E$214-'Base Calcs'!$D$214)+'Base Calcs'!$D$214+IF($E$50&gt;0,$E$50,0)))+$E$154+$E$155-$E$196+$E$179-($E$179*(RAND()*($E$210-$D$210)+$D$210))-(($E$200/$E$45)*(RAND()*($E$211-$D$211)+$D$211))</f>
        <v>#N/A</v>
      </c>
      <c r="AK4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2" spans="2:37" x14ac:dyDescent="0.25">
      <c r="B432" s="198" t="e">
        <f t="shared" ca="1" si="72"/>
        <v>#N/A</v>
      </c>
      <c r="C432" s="91"/>
      <c r="D432" s="91"/>
      <c r="F432" s="20"/>
      <c r="G432" s="91"/>
      <c r="H432" s="91"/>
      <c r="J432" s="42"/>
      <c r="P432" s="200" t="e">
        <f t="shared" ca="1" si="73"/>
        <v>#N/A</v>
      </c>
      <c r="Q432" s="91" t="e">
        <f t="shared" ca="1" si="74"/>
        <v>#N/A</v>
      </c>
      <c r="R432" s="91" t="e">
        <f t="shared" ca="1" si="75"/>
        <v>#N/A</v>
      </c>
      <c r="T432" s="200" t="e">
        <f t="shared" ca="1" si="76"/>
        <v>#N/A</v>
      </c>
      <c r="U432" s="91" t="e">
        <f t="shared" ca="1" si="77"/>
        <v>#N/A</v>
      </c>
      <c r="V432" s="91" t="e">
        <f t="shared" ca="1" si="78"/>
        <v>#N/A</v>
      </c>
      <c r="AI432" s="218" t="e">
        <f ca="1">(($E$9*(RAND()*($E$208-$D$208)+$D$208))*(RAND()*('Base Calcs'!$E$214-'Base Calcs'!$D$214)+'Base Calcs'!$D$214+IF($E$50&gt;0,$E$50,0)))+$E$154+$E$155-$E$196+$E$179-($E$179*(RAND()*($E$210-$D$210)+$D$210))-(($E$200/$E$45)*(RAND()*($E$211-$D$211)+$D$211))</f>
        <v>#N/A</v>
      </c>
      <c r="AK4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3" spans="2:37" x14ac:dyDescent="0.25">
      <c r="B433" s="198" t="e">
        <f t="shared" ca="1" si="72"/>
        <v>#N/A</v>
      </c>
      <c r="C433" s="91"/>
      <c r="D433" s="91"/>
      <c r="F433" s="20"/>
      <c r="G433" s="91"/>
      <c r="H433" s="91"/>
      <c r="J433" s="42"/>
      <c r="P433" s="200" t="e">
        <f t="shared" ca="1" si="73"/>
        <v>#N/A</v>
      </c>
      <c r="Q433" s="91" t="e">
        <f t="shared" ca="1" si="74"/>
        <v>#N/A</v>
      </c>
      <c r="R433" s="91" t="e">
        <f t="shared" ca="1" si="75"/>
        <v>#N/A</v>
      </c>
      <c r="T433" s="200" t="e">
        <f t="shared" ca="1" si="76"/>
        <v>#N/A</v>
      </c>
      <c r="U433" s="91" t="e">
        <f t="shared" ca="1" si="77"/>
        <v>#N/A</v>
      </c>
      <c r="V433" s="91" t="e">
        <f t="shared" ca="1" si="78"/>
        <v>#N/A</v>
      </c>
      <c r="AI433" s="218" t="e">
        <f ca="1">(($E$9*(RAND()*($E$208-$D$208)+$D$208))*(RAND()*('Base Calcs'!$E$214-'Base Calcs'!$D$214)+'Base Calcs'!$D$214+IF($E$50&gt;0,$E$50,0)))+$E$154+$E$155-$E$196+$E$179-($E$179*(RAND()*($E$210-$D$210)+$D$210))-(($E$200/$E$45)*(RAND()*($E$211-$D$211)+$D$211))</f>
        <v>#N/A</v>
      </c>
      <c r="AK4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4" spans="2:37" x14ac:dyDescent="0.25">
      <c r="B434" s="198" t="e">
        <f t="shared" ca="1" si="72"/>
        <v>#N/A</v>
      </c>
      <c r="C434" s="91"/>
      <c r="D434" s="91"/>
      <c r="F434" s="20"/>
      <c r="G434" s="91"/>
      <c r="H434" s="91"/>
      <c r="J434" s="42"/>
      <c r="P434" s="200" t="e">
        <f t="shared" ca="1" si="73"/>
        <v>#N/A</v>
      </c>
      <c r="Q434" s="91" t="e">
        <f t="shared" ca="1" si="74"/>
        <v>#N/A</v>
      </c>
      <c r="R434" s="91" t="e">
        <f t="shared" ca="1" si="75"/>
        <v>#N/A</v>
      </c>
      <c r="T434" s="200" t="e">
        <f t="shared" ca="1" si="76"/>
        <v>#N/A</v>
      </c>
      <c r="U434" s="91" t="e">
        <f t="shared" ca="1" si="77"/>
        <v>#N/A</v>
      </c>
      <c r="V434" s="91" t="e">
        <f t="shared" ca="1" si="78"/>
        <v>#N/A</v>
      </c>
      <c r="AI434" s="218" t="e">
        <f ca="1">(($E$9*(RAND()*($E$208-$D$208)+$D$208))*(RAND()*('Base Calcs'!$E$214-'Base Calcs'!$D$214)+'Base Calcs'!$D$214+IF($E$50&gt;0,$E$50,0)))+$E$154+$E$155-$E$196+$E$179-($E$179*(RAND()*($E$210-$D$210)+$D$210))-(($E$200/$E$45)*(RAND()*($E$211-$D$211)+$D$211))</f>
        <v>#N/A</v>
      </c>
      <c r="AK4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5" spans="2:37" x14ac:dyDescent="0.25">
      <c r="B435" s="198" t="e">
        <f t="shared" ca="1" si="72"/>
        <v>#N/A</v>
      </c>
      <c r="C435" s="91"/>
      <c r="D435" s="91"/>
      <c r="F435" s="20"/>
      <c r="G435" s="91"/>
      <c r="H435" s="91"/>
      <c r="J435" s="42"/>
      <c r="P435" s="200" t="e">
        <f t="shared" ca="1" si="73"/>
        <v>#N/A</v>
      </c>
      <c r="Q435" s="91" t="e">
        <f t="shared" ca="1" si="74"/>
        <v>#N/A</v>
      </c>
      <c r="R435" s="91" t="e">
        <f t="shared" ca="1" si="75"/>
        <v>#N/A</v>
      </c>
      <c r="T435" s="200" t="e">
        <f t="shared" ca="1" si="76"/>
        <v>#N/A</v>
      </c>
      <c r="U435" s="91" t="e">
        <f t="shared" ca="1" si="77"/>
        <v>#N/A</v>
      </c>
      <c r="V435" s="91" t="e">
        <f t="shared" ca="1" si="78"/>
        <v>#N/A</v>
      </c>
      <c r="AI435" s="218" t="e">
        <f ca="1">(($E$9*(RAND()*($E$208-$D$208)+$D$208))*(RAND()*('Base Calcs'!$E$214-'Base Calcs'!$D$214)+'Base Calcs'!$D$214+IF($E$50&gt;0,$E$50,0)))+$E$154+$E$155-$E$196+$E$179-($E$179*(RAND()*($E$210-$D$210)+$D$210))-(($E$200/$E$45)*(RAND()*($E$211-$D$211)+$D$211))</f>
        <v>#N/A</v>
      </c>
      <c r="AK4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6" spans="2:37" x14ac:dyDescent="0.25">
      <c r="B436" s="198" t="e">
        <f t="shared" ca="1" si="72"/>
        <v>#N/A</v>
      </c>
      <c r="C436" s="91"/>
      <c r="D436" s="91"/>
      <c r="F436" s="20"/>
      <c r="G436" s="91"/>
      <c r="H436" s="91"/>
      <c r="J436" s="42"/>
      <c r="P436" s="200" t="e">
        <f t="shared" ca="1" si="73"/>
        <v>#N/A</v>
      </c>
      <c r="Q436" s="91" t="e">
        <f t="shared" ca="1" si="74"/>
        <v>#N/A</v>
      </c>
      <c r="R436" s="91" t="e">
        <f t="shared" ca="1" si="75"/>
        <v>#N/A</v>
      </c>
      <c r="T436" s="200" t="e">
        <f t="shared" ca="1" si="76"/>
        <v>#N/A</v>
      </c>
      <c r="U436" s="91" t="e">
        <f t="shared" ca="1" si="77"/>
        <v>#N/A</v>
      </c>
      <c r="V436" s="91" t="e">
        <f t="shared" ca="1" si="78"/>
        <v>#N/A</v>
      </c>
      <c r="AI436" s="218" t="e">
        <f ca="1">(($E$9*(RAND()*($E$208-$D$208)+$D$208))*(RAND()*('Base Calcs'!$E$214-'Base Calcs'!$D$214)+'Base Calcs'!$D$214+IF($E$50&gt;0,$E$50,0)))+$E$154+$E$155-$E$196+$E$179-($E$179*(RAND()*($E$210-$D$210)+$D$210))-(($E$200/$E$45)*(RAND()*($E$211-$D$211)+$D$211))</f>
        <v>#N/A</v>
      </c>
      <c r="AK4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7" spans="2:37" x14ac:dyDescent="0.25">
      <c r="B437" s="198" t="e">
        <f t="shared" ca="1" si="72"/>
        <v>#N/A</v>
      </c>
      <c r="C437" s="91"/>
      <c r="D437" s="91"/>
      <c r="F437" s="20"/>
      <c r="G437" s="91"/>
      <c r="H437" s="91"/>
      <c r="J437" s="42"/>
      <c r="P437" s="200" t="e">
        <f t="shared" ca="1" si="73"/>
        <v>#N/A</v>
      </c>
      <c r="Q437" s="91" t="e">
        <f t="shared" ca="1" si="74"/>
        <v>#N/A</v>
      </c>
      <c r="R437" s="91" t="e">
        <f t="shared" ca="1" si="75"/>
        <v>#N/A</v>
      </c>
      <c r="T437" s="200" t="e">
        <f t="shared" ca="1" si="76"/>
        <v>#N/A</v>
      </c>
      <c r="U437" s="91" t="e">
        <f t="shared" ca="1" si="77"/>
        <v>#N/A</v>
      </c>
      <c r="V437" s="91" t="e">
        <f t="shared" ca="1" si="78"/>
        <v>#N/A</v>
      </c>
      <c r="AI437" s="218" t="e">
        <f ca="1">(($E$9*(RAND()*($E$208-$D$208)+$D$208))*(RAND()*('Base Calcs'!$E$214-'Base Calcs'!$D$214)+'Base Calcs'!$D$214+IF($E$50&gt;0,$E$50,0)))+$E$154+$E$155-$E$196+$E$179-($E$179*(RAND()*($E$210-$D$210)+$D$210))-(($E$200/$E$45)*(RAND()*($E$211-$D$211)+$D$211))</f>
        <v>#N/A</v>
      </c>
      <c r="AK4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8" spans="2:37" x14ac:dyDescent="0.25">
      <c r="B438" s="198" t="e">
        <f t="shared" ca="1" si="72"/>
        <v>#N/A</v>
      </c>
      <c r="C438" s="91"/>
      <c r="D438" s="91"/>
      <c r="F438" s="20"/>
      <c r="G438" s="91"/>
      <c r="H438" s="91"/>
      <c r="J438" s="42"/>
      <c r="P438" s="200" t="e">
        <f t="shared" ca="1" si="73"/>
        <v>#N/A</v>
      </c>
      <c r="Q438" s="91" t="e">
        <f t="shared" ca="1" si="74"/>
        <v>#N/A</v>
      </c>
      <c r="R438" s="91" t="e">
        <f t="shared" ca="1" si="75"/>
        <v>#N/A</v>
      </c>
      <c r="T438" s="200" t="e">
        <f t="shared" ca="1" si="76"/>
        <v>#N/A</v>
      </c>
      <c r="U438" s="91" t="e">
        <f t="shared" ca="1" si="77"/>
        <v>#N/A</v>
      </c>
      <c r="V438" s="91" t="e">
        <f t="shared" ca="1" si="78"/>
        <v>#N/A</v>
      </c>
      <c r="AI438" s="218" t="e">
        <f ca="1">(($E$9*(RAND()*($E$208-$D$208)+$D$208))*(RAND()*('Base Calcs'!$E$214-'Base Calcs'!$D$214)+'Base Calcs'!$D$214+IF($E$50&gt;0,$E$50,0)))+$E$154+$E$155-$E$196+$E$179-($E$179*(RAND()*($E$210-$D$210)+$D$210))-(($E$200/$E$45)*(RAND()*($E$211-$D$211)+$D$211))</f>
        <v>#N/A</v>
      </c>
      <c r="AK4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39" spans="2:37" x14ac:dyDescent="0.25">
      <c r="B439" s="198" t="e">
        <f t="shared" ca="1" si="72"/>
        <v>#N/A</v>
      </c>
      <c r="C439" s="91"/>
      <c r="D439" s="91"/>
      <c r="F439" s="20"/>
      <c r="G439" s="91"/>
      <c r="H439" s="91"/>
      <c r="J439" s="42"/>
      <c r="P439" s="200" t="e">
        <f t="shared" ca="1" si="73"/>
        <v>#N/A</v>
      </c>
      <c r="Q439" s="91" t="e">
        <f t="shared" ca="1" si="74"/>
        <v>#N/A</v>
      </c>
      <c r="R439" s="91" t="e">
        <f t="shared" ca="1" si="75"/>
        <v>#N/A</v>
      </c>
      <c r="T439" s="200" t="e">
        <f t="shared" ca="1" si="76"/>
        <v>#N/A</v>
      </c>
      <c r="U439" s="91" t="e">
        <f t="shared" ca="1" si="77"/>
        <v>#N/A</v>
      </c>
      <c r="V439" s="91" t="e">
        <f t="shared" ca="1" si="78"/>
        <v>#N/A</v>
      </c>
      <c r="AI439" s="218" t="e">
        <f ca="1">(($E$9*(RAND()*($E$208-$D$208)+$D$208))*(RAND()*('Base Calcs'!$E$214-'Base Calcs'!$D$214)+'Base Calcs'!$D$214+IF($E$50&gt;0,$E$50,0)))+$E$154+$E$155-$E$196+$E$179-($E$179*(RAND()*($E$210-$D$210)+$D$210))-(($E$200/$E$45)*(RAND()*($E$211-$D$211)+$D$211))</f>
        <v>#N/A</v>
      </c>
      <c r="AK4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0" spans="2:37" x14ac:dyDescent="0.25">
      <c r="B440" s="198" t="e">
        <f t="shared" ca="1" si="72"/>
        <v>#N/A</v>
      </c>
      <c r="C440" s="91"/>
      <c r="D440" s="91"/>
      <c r="F440" s="20"/>
      <c r="G440" s="91"/>
      <c r="H440" s="91"/>
      <c r="J440" s="42"/>
      <c r="P440" s="200" t="e">
        <f t="shared" ca="1" si="73"/>
        <v>#N/A</v>
      </c>
      <c r="Q440" s="91" t="e">
        <f t="shared" ca="1" si="74"/>
        <v>#N/A</v>
      </c>
      <c r="R440" s="91" t="e">
        <f t="shared" ca="1" si="75"/>
        <v>#N/A</v>
      </c>
      <c r="T440" s="200" t="e">
        <f t="shared" ca="1" si="76"/>
        <v>#N/A</v>
      </c>
      <c r="U440" s="91" t="e">
        <f t="shared" ca="1" si="77"/>
        <v>#N/A</v>
      </c>
      <c r="V440" s="91" t="e">
        <f t="shared" ca="1" si="78"/>
        <v>#N/A</v>
      </c>
      <c r="AI440" s="218" t="e">
        <f ca="1">(($E$9*(RAND()*($E$208-$D$208)+$D$208))*(RAND()*('Base Calcs'!$E$214-'Base Calcs'!$D$214)+'Base Calcs'!$D$214+IF($E$50&gt;0,$E$50,0)))+$E$154+$E$155-$E$196+$E$179-($E$179*(RAND()*($E$210-$D$210)+$D$210))-(($E$200/$E$45)*(RAND()*($E$211-$D$211)+$D$211))</f>
        <v>#N/A</v>
      </c>
      <c r="AK4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1" spans="2:37" x14ac:dyDescent="0.25">
      <c r="B441" s="198" t="e">
        <f t="shared" ca="1" si="72"/>
        <v>#N/A</v>
      </c>
      <c r="C441" s="91"/>
      <c r="D441" s="91"/>
      <c r="F441" s="20"/>
      <c r="G441" s="91"/>
      <c r="H441" s="91"/>
      <c r="J441" s="42"/>
      <c r="P441" s="200" t="e">
        <f t="shared" ca="1" si="73"/>
        <v>#N/A</v>
      </c>
      <c r="Q441" s="91" t="e">
        <f t="shared" ca="1" si="74"/>
        <v>#N/A</v>
      </c>
      <c r="R441" s="91" t="e">
        <f t="shared" ca="1" si="75"/>
        <v>#N/A</v>
      </c>
      <c r="T441" s="200" t="e">
        <f t="shared" ca="1" si="76"/>
        <v>#N/A</v>
      </c>
      <c r="U441" s="91" t="e">
        <f t="shared" ca="1" si="77"/>
        <v>#N/A</v>
      </c>
      <c r="V441" s="91" t="e">
        <f t="shared" ca="1" si="78"/>
        <v>#N/A</v>
      </c>
      <c r="AI441" s="218" t="e">
        <f ca="1">(($E$9*(RAND()*($E$208-$D$208)+$D$208))*(RAND()*('Base Calcs'!$E$214-'Base Calcs'!$D$214)+'Base Calcs'!$D$214+IF($E$50&gt;0,$E$50,0)))+$E$154+$E$155-$E$196+$E$179-($E$179*(RAND()*($E$210-$D$210)+$D$210))-(($E$200/$E$45)*(RAND()*($E$211-$D$211)+$D$211))</f>
        <v>#N/A</v>
      </c>
      <c r="AK4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2" spans="2:37" x14ac:dyDescent="0.25">
      <c r="B442" s="198" t="e">
        <f t="shared" ca="1" si="72"/>
        <v>#N/A</v>
      </c>
      <c r="C442" s="91"/>
      <c r="D442" s="91"/>
      <c r="F442" s="20"/>
      <c r="G442" s="91"/>
      <c r="H442" s="91"/>
      <c r="J442" s="42"/>
      <c r="P442" s="200" t="e">
        <f t="shared" ca="1" si="73"/>
        <v>#N/A</v>
      </c>
      <c r="Q442" s="91" t="e">
        <f t="shared" ca="1" si="74"/>
        <v>#N/A</v>
      </c>
      <c r="R442" s="91" t="e">
        <f t="shared" ca="1" si="75"/>
        <v>#N/A</v>
      </c>
      <c r="T442" s="200" t="e">
        <f t="shared" ca="1" si="76"/>
        <v>#N/A</v>
      </c>
      <c r="U442" s="91" t="e">
        <f t="shared" ca="1" si="77"/>
        <v>#N/A</v>
      </c>
      <c r="V442" s="91" t="e">
        <f t="shared" ca="1" si="78"/>
        <v>#N/A</v>
      </c>
      <c r="AI442" s="218" t="e">
        <f ca="1">(($E$9*(RAND()*($E$208-$D$208)+$D$208))*(RAND()*('Base Calcs'!$E$214-'Base Calcs'!$D$214)+'Base Calcs'!$D$214+IF($E$50&gt;0,$E$50,0)))+$E$154+$E$155-$E$196+$E$179-($E$179*(RAND()*($E$210-$D$210)+$D$210))-(($E$200/$E$45)*(RAND()*($E$211-$D$211)+$D$211))</f>
        <v>#N/A</v>
      </c>
      <c r="AK4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3" spans="2:37" x14ac:dyDescent="0.25">
      <c r="B443" s="198" t="e">
        <f t="shared" ca="1" si="72"/>
        <v>#N/A</v>
      </c>
      <c r="C443" s="91"/>
      <c r="D443" s="91"/>
      <c r="F443" s="20"/>
      <c r="G443" s="91"/>
      <c r="H443" s="91"/>
      <c r="J443" s="42"/>
      <c r="P443" s="200" t="e">
        <f t="shared" ca="1" si="73"/>
        <v>#N/A</v>
      </c>
      <c r="Q443" s="91" t="e">
        <f t="shared" ca="1" si="74"/>
        <v>#N/A</v>
      </c>
      <c r="R443" s="91" t="e">
        <f t="shared" ca="1" si="75"/>
        <v>#N/A</v>
      </c>
      <c r="T443" s="200" t="e">
        <f t="shared" ca="1" si="76"/>
        <v>#N/A</v>
      </c>
      <c r="U443" s="91" t="e">
        <f t="shared" ca="1" si="77"/>
        <v>#N/A</v>
      </c>
      <c r="V443" s="91" t="e">
        <f t="shared" ca="1" si="78"/>
        <v>#N/A</v>
      </c>
      <c r="AI443" s="218" t="e">
        <f ca="1">(($E$9*(RAND()*($E$208-$D$208)+$D$208))*(RAND()*('Base Calcs'!$E$214-'Base Calcs'!$D$214)+'Base Calcs'!$D$214+IF($E$50&gt;0,$E$50,0)))+$E$154+$E$155-$E$196+$E$179-($E$179*(RAND()*($E$210-$D$210)+$D$210))-(($E$200/$E$45)*(RAND()*($E$211-$D$211)+$D$211))</f>
        <v>#N/A</v>
      </c>
      <c r="AK4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4" spans="2:37" x14ac:dyDescent="0.25">
      <c r="B444" s="198" t="e">
        <f t="shared" ca="1" si="72"/>
        <v>#N/A</v>
      </c>
      <c r="C444" s="91"/>
      <c r="D444" s="91"/>
      <c r="F444" s="20"/>
      <c r="G444" s="91"/>
      <c r="H444" s="91"/>
      <c r="J444" s="42"/>
      <c r="P444" s="200" t="e">
        <f t="shared" ca="1" si="73"/>
        <v>#N/A</v>
      </c>
      <c r="Q444" s="91" t="e">
        <f t="shared" ca="1" si="74"/>
        <v>#N/A</v>
      </c>
      <c r="R444" s="91" t="e">
        <f t="shared" ca="1" si="75"/>
        <v>#N/A</v>
      </c>
      <c r="T444" s="200" t="e">
        <f t="shared" ca="1" si="76"/>
        <v>#N/A</v>
      </c>
      <c r="U444" s="91" t="e">
        <f t="shared" ca="1" si="77"/>
        <v>#N/A</v>
      </c>
      <c r="V444" s="91" t="e">
        <f t="shared" ca="1" si="78"/>
        <v>#N/A</v>
      </c>
      <c r="AI444" s="218" t="e">
        <f ca="1">(($E$9*(RAND()*($E$208-$D$208)+$D$208))*(RAND()*('Base Calcs'!$E$214-'Base Calcs'!$D$214)+'Base Calcs'!$D$214+IF($E$50&gt;0,$E$50,0)))+$E$154+$E$155-$E$196+$E$179-($E$179*(RAND()*($E$210-$D$210)+$D$210))-(($E$200/$E$45)*(RAND()*($E$211-$D$211)+$D$211))</f>
        <v>#N/A</v>
      </c>
      <c r="AK4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5" spans="2:37" x14ac:dyDescent="0.25">
      <c r="B445" s="198" t="e">
        <f t="shared" ca="1" si="72"/>
        <v>#N/A</v>
      </c>
      <c r="C445" s="91"/>
      <c r="D445" s="91"/>
      <c r="F445" s="20"/>
      <c r="G445" s="91"/>
      <c r="H445" s="91"/>
      <c r="J445" s="42"/>
      <c r="P445" s="200" t="e">
        <f t="shared" ca="1" si="73"/>
        <v>#N/A</v>
      </c>
      <c r="Q445" s="91" t="e">
        <f t="shared" ca="1" si="74"/>
        <v>#N/A</v>
      </c>
      <c r="R445" s="91" t="e">
        <f t="shared" ca="1" si="75"/>
        <v>#N/A</v>
      </c>
      <c r="T445" s="200" t="e">
        <f t="shared" ca="1" si="76"/>
        <v>#N/A</v>
      </c>
      <c r="U445" s="91" t="e">
        <f t="shared" ca="1" si="77"/>
        <v>#N/A</v>
      </c>
      <c r="V445" s="91" t="e">
        <f t="shared" ca="1" si="78"/>
        <v>#N/A</v>
      </c>
      <c r="AI445" s="218" t="e">
        <f ca="1">(($E$9*(RAND()*($E$208-$D$208)+$D$208))*(RAND()*('Base Calcs'!$E$214-'Base Calcs'!$D$214)+'Base Calcs'!$D$214+IF($E$50&gt;0,$E$50,0)))+$E$154+$E$155-$E$196+$E$179-($E$179*(RAND()*($E$210-$D$210)+$D$210))-(($E$200/$E$45)*(RAND()*($E$211-$D$211)+$D$211))</f>
        <v>#N/A</v>
      </c>
      <c r="AK4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6" spans="2:37" x14ac:dyDescent="0.25">
      <c r="B446" s="198" t="e">
        <f t="shared" ca="1" si="72"/>
        <v>#N/A</v>
      </c>
      <c r="C446" s="91"/>
      <c r="D446" s="91"/>
      <c r="F446" s="20"/>
      <c r="G446" s="91"/>
      <c r="H446" s="91"/>
      <c r="J446" s="42"/>
      <c r="P446" s="200" t="e">
        <f t="shared" ca="1" si="73"/>
        <v>#N/A</v>
      </c>
      <c r="Q446" s="91" t="e">
        <f t="shared" ca="1" si="74"/>
        <v>#N/A</v>
      </c>
      <c r="R446" s="91" t="e">
        <f t="shared" ca="1" si="75"/>
        <v>#N/A</v>
      </c>
      <c r="T446" s="200" t="e">
        <f t="shared" ca="1" si="76"/>
        <v>#N/A</v>
      </c>
      <c r="U446" s="91" t="e">
        <f t="shared" ca="1" si="77"/>
        <v>#N/A</v>
      </c>
      <c r="V446" s="91" t="e">
        <f t="shared" ca="1" si="78"/>
        <v>#N/A</v>
      </c>
      <c r="AI446" s="218" t="e">
        <f ca="1">(($E$9*(RAND()*($E$208-$D$208)+$D$208))*(RAND()*('Base Calcs'!$E$214-'Base Calcs'!$D$214)+'Base Calcs'!$D$214+IF($E$50&gt;0,$E$50,0)))+$E$154+$E$155-$E$196+$E$179-($E$179*(RAND()*($E$210-$D$210)+$D$210))-(($E$200/$E$45)*(RAND()*($E$211-$D$211)+$D$211))</f>
        <v>#N/A</v>
      </c>
      <c r="AK4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7" spans="2:37" x14ac:dyDescent="0.25">
      <c r="B447" s="198" t="e">
        <f t="shared" ca="1" si="72"/>
        <v>#N/A</v>
      </c>
      <c r="C447" s="91"/>
      <c r="D447" s="91"/>
      <c r="F447" s="20"/>
      <c r="G447" s="91"/>
      <c r="H447" s="91"/>
      <c r="J447" s="42"/>
      <c r="P447" s="200" t="e">
        <f t="shared" ca="1" si="73"/>
        <v>#N/A</v>
      </c>
      <c r="Q447" s="91" t="e">
        <f t="shared" ca="1" si="74"/>
        <v>#N/A</v>
      </c>
      <c r="R447" s="91" t="e">
        <f t="shared" ca="1" si="75"/>
        <v>#N/A</v>
      </c>
      <c r="T447" s="200" t="e">
        <f t="shared" ca="1" si="76"/>
        <v>#N/A</v>
      </c>
      <c r="U447" s="91" t="e">
        <f t="shared" ca="1" si="77"/>
        <v>#N/A</v>
      </c>
      <c r="V447" s="91" t="e">
        <f t="shared" ca="1" si="78"/>
        <v>#N/A</v>
      </c>
      <c r="AI447" s="218" t="e">
        <f ca="1">(($E$9*(RAND()*($E$208-$D$208)+$D$208))*(RAND()*('Base Calcs'!$E$214-'Base Calcs'!$D$214)+'Base Calcs'!$D$214+IF($E$50&gt;0,$E$50,0)))+$E$154+$E$155-$E$196+$E$179-($E$179*(RAND()*($E$210-$D$210)+$D$210))-(($E$200/$E$45)*(RAND()*($E$211-$D$211)+$D$211))</f>
        <v>#N/A</v>
      </c>
      <c r="AK4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8" spans="2:37" x14ac:dyDescent="0.25">
      <c r="B448" s="198" t="e">
        <f t="shared" ca="1" si="72"/>
        <v>#N/A</v>
      </c>
      <c r="C448" s="91"/>
      <c r="D448" s="91"/>
      <c r="F448" s="20"/>
      <c r="G448" s="91"/>
      <c r="H448" s="91"/>
      <c r="J448" s="42"/>
      <c r="P448" s="200" t="e">
        <f t="shared" ca="1" si="73"/>
        <v>#N/A</v>
      </c>
      <c r="Q448" s="91" t="e">
        <f t="shared" ca="1" si="74"/>
        <v>#N/A</v>
      </c>
      <c r="R448" s="91" t="e">
        <f t="shared" ca="1" si="75"/>
        <v>#N/A</v>
      </c>
      <c r="T448" s="200" t="e">
        <f t="shared" ca="1" si="76"/>
        <v>#N/A</v>
      </c>
      <c r="U448" s="91" t="e">
        <f t="shared" ca="1" si="77"/>
        <v>#N/A</v>
      </c>
      <c r="V448" s="91" t="e">
        <f t="shared" ca="1" si="78"/>
        <v>#N/A</v>
      </c>
      <c r="AI448" s="218" t="e">
        <f ca="1">(($E$9*(RAND()*($E$208-$D$208)+$D$208))*(RAND()*('Base Calcs'!$E$214-'Base Calcs'!$D$214)+'Base Calcs'!$D$214+IF($E$50&gt;0,$E$50,0)))+$E$154+$E$155-$E$196+$E$179-($E$179*(RAND()*($E$210-$D$210)+$D$210))-(($E$200/$E$45)*(RAND()*($E$211-$D$211)+$D$211))</f>
        <v>#N/A</v>
      </c>
      <c r="AK4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49" spans="2:37" x14ac:dyDescent="0.25">
      <c r="B449" s="198" t="e">
        <f t="shared" ca="1" si="72"/>
        <v>#N/A</v>
      </c>
      <c r="C449" s="91"/>
      <c r="D449" s="91"/>
      <c r="F449" s="20"/>
      <c r="G449" s="91"/>
      <c r="H449" s="91"/>
      <c r="J449" s="42"/>
      <c r="P449" s="200" t="e">
        <f t="shared" ca="1" si="73"/>
        <v>#N/A</v>
      </c>
      <c r="Q449" s="91" t="e">
        <f t="shared" ca="1" si="74"/>
        <v>#N/A</v>
      </c>
      <c r="R449" s="91" t="e">
        <f t="shared" ca="1" si="75"/>
        <v>#N/A</v>
      </c>
      <c r="T449" s="200" t="e">
        <f t="shared" ca="1" si="76"/>
        <v>#N/A</v>
      </c>
      <c r="U449" s="91" t="e">
        <f t="shared" ca="1" si="77"/>
        <v>#N/A</v>
      </c>
      <c r="V449" s="91" t="e">
        <f t="shared" ca="1" si="78"/>
        <v>#N/A</v>
      </c>
      <c r="AI449" s="218" t="e">
        <f ca="1">(($E$9*(RAND()*($E$208-$D$208)+$D$208))*(RAND()*('Base Calcs'!$E$214-'Base Calcs'!$D$214)+'Base Calcs'!$D$214+IF($E$50&gt;0,$E$50,0)))+$E$154+$E$155-$E$196+$E$179-($E$179*(RAND()*($E$210-$D$210)+$D$210))-(($E$200/$E$45)*(RAND()*($E$211-$D$211)+$D$211))</f>
        <v>#N/A</v>
      </c>
      <c r="AK4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0" spans="2:37" x14ac:dyDescent="0.25">
      <c r="B450" s="198" t="e">
        <f t="shared" ca="1" si="72"/>
        <v>#N/A</v>
      </c>
      <c r="C450" s="91"/>
      <c r="D450" s="91"/>
      <c r="F450" s="20"/>
      <c r="G450" s="91"/>
      <c r="H450" s="91"/>
      <c r="J450" s="42"/>
      <c r="P450" s="200" t="e">
        <f t="shared" ca="1" si="73"/>
        <v>#N/A</v>
      </c>
      <c r="Q450" s="91" t="e">
        <f t="shared" ca="1" si="74"/>
        <v>#N/A</v>
      </c>
      <c r="R450" s="91" t="e">
        <f t="shared" ca="1" si="75"/>
        <v>#N/A</v>
      </c>
      <c r="T450" s="200" t="e">
        <f t="shared" ca="1" si="76"/>
        <v>#N/A</v>
      </c>
      <c r="U450" s="91" t="e">
        <f t="shared" ca="1" si="77"/>
        <v>#N/A</v>
      </c>
      <c r="V450" s="91" t="e">
        <f t="shared" ca="1" si="78"/>
        <v>#N/A</v>
      </c>
      <c r="AI450" s="218" t="e">
        <f ca="1">(($E$9*(RAND()*($E$208-$D$208)+$D$208))*(RAND()*('Base Calcs'!$E$214-'Base Calcs'!$D$214)+'Base Calcs'!$D$214+IF($E$50&gt;0,$E$50,0)))+$E$154+$E$155-$E$196+$E$179-($E$179*(RAND()*($E$210-$D$210)+$D$210))-(($E$200/$E$45)*(RAND()*($E$211-$D$211)+$D$211))</f>
        <v>#N/A</v>
      </c>
      <c r="AK4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1" spans="2:37" x14ac:dyDescent="0.25">
      <c r="B451" s="198" t="e">
        <f t="shared" ca="1" si="72"/>
        <v>#N/A</v>
      </c>
      <c r="C451" s="91"/>
      <c r="D451" s="91"/>
      <c r="F451" s="20"/>
      <c r="G451" s="91"/>
      <c r="H451" s="91"/>
      <c r="J451" s="42"/>
      <c r="P451" s="200" t="e">
        <f t="shared" ca="1" si="73"/>
        <v>#N/A</v>
      </c>
      <c r="Q451" s="91" t="e">
        <f t="shared" ca="1" si="74"/>
        <v>#N/A</v>
      </c>
      <c r="R451" s="91" t="e">
        <f t="shared" ca="1" si="75"/>
        <v>#N/A</v>
      </c>
      <c r="T451" s="200" t="e">
        <f t="shared" ca="1" si="76"/>
        <v>#N/A</v>
      </c>
      <c r="U451" s="91" t="e">
        <f t="shared" ca="1" si="77"/>
        <v>#N/A</v>
      </c>
      <c r="V451" s="91" t="e">
        <f t="shared" ca="1" si="78"/>
        <v>#N/A</v>
      </c>
      <c r="AI451" s="218" t="e">
        <f ca="1">(($E$9*(RAND()*($E$208-$D$208)+$D$208))*(RAND()*('Base Calcs'!$E$214-'Base Calcs'!$D$214)+'Base Calcs'!$D$214+IF($E$50&gt;0,$E$50,0)))+$E$154+$E$155-$E$196+$E$179-($E$179*(RAND()*($E$210-$D$210)+$D$210))-(($E$200/$E$45)*(RAND()*($E$211-$D$211)+$D$211))</f>
        <v>#N/A</v>
      </c>
      <c r="AK4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2" spans="2:37" x14ac:dyDescent="0.25">
      <c r="B452" s="198" t="e">
        <f t="shared" ca="1" si="72"/>
        <v>#N/A</v>
      </c>
      <c r="C452" s="91"/>
      <c r="D452" s="91"/>
      <c r="F452" s="20"/>
      <c r="G452" s="91"/>
      <c r="H452" s="91"/>
      <c r="J452" s="42"/>
      <c r="P452" s="200" t="e">
        <f t="shared" ca="1" si="73"/>
        <v>#N/A</v>
      </c>
      <c r="Q452" s="91" t="e">
        <f t="shared" ca="1" si="74"/>
        <v>#N/A</v>
      </c>
      <c r="R452" s="91" t="e">
        <f t="shared" ca="1" si="75"/>
        <v>#N/A</v>
      </c>
      <c r="T452" s="200" t="e">
        <f t="shared" ca="1" si="76"/>
        <v>#N/A</v>
      </c>
      <c r="U452" s="91" t="e">
        <f t="shared" ca="1" si="77"/>
        <v>#N/A</v>
      </c>
      <c r="V452" s="91" t="e">
        <f t="shared" ca="1" si="78"/>
        <v>#N/A</v>
      </c>
      <c r="AI452" s="218" t="e">
        <f ca="1">(($E$9*(RAND()*($E$208-$D$208)+$D$208))*(RAND()*('Base Calcs'!$E$214-'Base Calcs'!$D$214)+'Base Calcs'!$D$214+IF($E$50&gt;0,$E$50,0)))+$E$154+$E$155-$E$196+$E$179-($E$179*(RAND()*($E$210-$D$210)+$D$210))-(($E$200/$E$45)*(RAND()*($E$211-$D$211)+$D$211))</f>
        <v>#N/A</v>
      </c>
      <c r="AK4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3" spans="2:37" x14ac:dyDescent="0.25">
      <c r="B453" s="198" t="e">
        <f t="shared" ca="1" si="72"/>
        <v>#N/A</v>
      </c>
      <c r="C453" s="91"/>
      <c r="D453" s="91"/>
      <c r="F453" s="20"/>
      <c r="G453" s="91"/>
      <c r="H453" s="91"/>
      <c r="J453" s="42"/>
      <c r="P453" s="200" t="e">
        <f t="shared" ca="1" si="73"/>
        <v>#N/A</v>
      </c>
      <c r="Q453" s="91" t="e">
        <f t="shared" ca="1" si="74"/>
        <v>#N/A</v>
      </c>
      <c r="R453" s="91" t="e">
        <f t="shared" ca="1" si="75"/>
        <v>#N/A</v>
      </c>
      <c r="T453" s="200" t="e">
        <f t="shared" ca="1" si="76"/>
        <v>#N/A</v>
      </c>
      <c r="U453" s="91" t="e">
        <f t="shared" ca="1" si="77"/>
        <v>#N/A</v>
      </c>
      <c r="V453" s="91" t="e">
        <f t="shared" ca="1" si="78"/>
        <v>#N/A</v>
      </c>
      <c r="AI453" s="218" t="e">
        <f ca="1">(($E$9*(RAND()*($E$208-$D$208)+$D$208))*(RAND()*('Base Calcs'!$E$214-'Base Calcs'!$D$214)+'Base Calcs'!$D$214+IF($E$50&gt;0,$E$50,0)))+$E$154+$E$155-$E$196+$E$179-($E$179*(RAND()*($E$210-$D$210)+$D$210))-(($E$200/$E$45)*(RAND()*($E$211-$D$211)+$D$211))</f>
        <v>#N/A</v>
      </c>
      <c r="AK4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4" spans="2:37" x14ac:dyDescent="0.25">
      <c r="B454" s="198" t="e">
        <f t="shared" ca="1" si="72"/>
        <v>#N/A</v>
      </c>
      <c r="C454" s="91"/>
      <c r="D454" s="91"/>
      <c r="F454" s="20"/>
      <c r="G454" s="91"/>
      <c r="H454" s="91"/>
      <c r="J454" s="42"/>
      <c r="P454" s="200" t="e">
        <f t="shared" ca="1" si="73"/>
        <v>#N/A</v>
      </c>
      <c r="Q454" s="91" t="e">
        <f t="shared" ca="1" si="74"/>
        <v>#N/A</v>
      </c>
      <c r="R454" s="91" t="e">
        <f t="shared" ca="1" si="75"/>
        <v>#N/A</v>
      </c>
      <c r="T454" s="200" t="e">
        <f t="shared" ca="1" si="76"/>
        <v>#N/A</v>
      </c>
      <c r="U454" s="91" t="e">
        <f t="shared" ca="1" si="77"/>
        <v>#N/A</v>
      </c>
      <c r="V454" s="91" t="e">
        <f t="shared" ca="1" si="78"/>
        <v>#N/A</v>
      </c>
      <c r="AI454" s="218" t="e">
        <f ca="1">(($E$9*(RAND()*($E$208-$D$208)+$D$208))*(RAND()*('Base Calcs'!$E$214-'Base Calcs'!$D$214)+'Base Calcs'!$D$214+IF($E$50&gt;0,$E$50,0)))+$E$154+$E$155-$E$196+$E$179-($E$179*(RAND()*($E$210-$D$210)+$D$210))-(($E$200/$E$45)*(RAND()*($E$211-$D$211)+$D$211))</f>
        <v>#N/A</v>
      </c>
      <c r="AK4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5" spans="2:37" x14ac:dyDescent="0.25">
      <c r="B455" s="198" t="e">
        <f t="shared" ca="1" si="72"/>
        <v>#N/A</v>
      </c>
      <c r="C455" s="91"/>
      <c r="D455" s="91"/>
      <c r="F455" s="20"/>
      <c r="G455" s="91"/>
      <c r="H455" s="91"/>
      <c r="J455" s="42"/>
      <c r="P455" s="200" t="e">
        <f t="shared" ca="1" si="73"/>
        <v>#N/A</v>
      </c>
      <c r="Q455" s="91" t="e">
        <f t="shared" ca="1" si="74"/>
        <v>#N/A</v>
      </c>
      <c r="R455" s="91" t="e">
        <f t="shared" ca="1" si="75"/>
        <v>#N/A</v>
      </c>
      <c r="T455" s="200" t="e">
        <f t="shared" ca="1" si="76"/>
        <v>#N/A</v>
      </c>
      <c r="U455" s="91" t="e">
        <f t="shared" ca="1" si="77"/>
        <v>#N/A</v>
      </c>
      <c r="V455" s="91" t="e">
        <f t="shared" ca="1" si="78"/>
        <v>#N/A</v>
      </c>
      <c r="AI455" s="218" t="e">
        <f ca="1">(($E$9*(RAND()*($E$208-$D$208)+$D$208))*(RAND()*('Base Calcs'!$E$214-'Base Calcs'!$D$214)+'Base Calcs'!$D$214+IF($E$50&gt;0,$E$50,0)))+$E$154+$E$155-$E$196+$E$179-($E$179*(RAND()*($E$210-$D$210)+$D$210))-(($E$200/$E$45)*(RAND()*($E$211-$D$211)+$D$211))</f>
        <v>#N/A</v>
      </c>
      <c r="AK4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6" spans="2:37" x14ac:dyDescent="0.25">
      <c r="B456" s="198" t="e">
        <f t="shared" ca="1" si="72"/>
        <v>#N/A</v>
      </c>
      <c r="C456" s="91"/>
      <c r="D456" s="91"/>
      <c r="F456" s="20"/>
      <c r="G456" s="91"/>
      <c r="H456" s="91"/>
      <c r="J456" s="42"/>
      <c r="P456" s="200" t="e">
        <f t="shared" ca="1" si="73"/>
        <v>#N/A</v>
      </c>
      <c r="Q456" s="91" t="e">
        <f t="shared" ca="1" si="74"/>
        <v>#N/A</v>
      </c>
      <c r="R456" s="91" t="e">
        <f t="shared" ca="1" si="75"/>
        <v>#N/A</v>
      </c>
      <c r="T456" s="200" t="e">
        <f t="shared" ca="1" si="76"/>
        <v>#N/A</v>
      </c>
      <c r="U456" s="91" t="e">
        <f t="shared" ca="1" si="77"/>
        <v>#N/A</v>
      </c>
      <c r="V456" s="91" t="e">
        <f t="shared" ca="1" si="78"/>
        <v>#N/A</v>
      </c>
      <c r="AI456" s="218" t="e">
        <f ca="1">(($E$9*(RAND()*($E$208-$D$208)+$D$208))*(RAND()*('Base Calcs'!$E$214-'Base Calcs'!$D$214)+'Base Calcs'!$D$214+IF($E$50&gt;0,$E$50,0)))+$E$154+$E$155-$E$196+$E$179-($E$179*(RAND()*($E$210-$D$210)+$D$210))-(($E$200/$E$45)*(RAND()*($E$211-$D$211)+$D$211))</f>
        <v>#N/A</v>
      </c>
      <c r="AK4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7" spans="2:37" x14ac:dyDescent="0.25">
      <c r="B457" s="198" t="e">
        <f t="shared" ca="1" si="72"/>
        <v>#N/A</v>
      </c>
      <c r="C457" s="91"/>
      <c r="D457" s="91"/>
      <c r="F457" s="20"/>
      <c r="G457" s="91"/>
      <c r="H457" s="91"/>
      <c r="J457" s="42"/>
      <c r="P457" s="200" t="e">
        <f t="shared" ca="1" si="73"/>
        <v>#N/A</v>
      </c>
      <c r="Q457" s="91" t="e">
        <f t="shared" ca="1" si="74"/>
        <v>#N/A</v>
      </c>
      <c r="R457" s="91" t="e">
        <f t="shared" ca="1" si="75"/>
        <v>#N/A</v>
      </c>
      <c r="T457" s="200" t="e">
        <f t="shared" ca="1" si="76"/>
        <v>#N/A</v>
      </c>
      <c r="U457" s="91" t="e">
        <f t="shared" ca="1" si="77"/>
        <v>#N/A</v>
      </c>
      <c r="V457" s="91" t="e">
        <f t="shared" ca="1" si="78"/>
        <v>#N/A</v>
      </c>
      <c r="AI457" s="218" t="e">
        <f ca="1">(($E$9*(RAND()*($E$208-$D$208)+$D$208))*(RAND()*('Base Calcs'!$E$214-'Base Calcs'!$D$214)+'Base Calcs'!$D$214+IF($E$50&gt;0,$E$50,0)))+$E$154+$E$155-$E$196+$E$179-($E$179*(RAND()*($E$210-$D$210)+$D$210))-(($E$200/$E$45)*(RAND()*($E$211-$D$211)+$D$211))</f>
        <v>#N/A</v>
      </c>
      <c r="AK4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8" spans="2:37" x14ac:dyDescent="0.25">
      <c r="B458" s="198" t="e">
        <f t="shared" ca="1" si="72"/>
        <v>#N/A</v>
      </c>
      <c r="C458" s="91"/>
      <c r="D458" s="91"/>
      <c r="F458" s="20"/>
      <c r="G458" s="91"/>
      <c r="H458" s="91"/>
      <c r="J458" s="42"/>
      <c r="P458" s="200" t="e">
        <f t="shared" ca="1" si="73"/>
        <v>#N/A</v>
      </c>
      <c r="Q458" s="91" t="e">
        <f t="shared" ca="1" si="74"/>
        <v>#N/A</v>
      </c>
      <c r="R458" s="91" t="e">
        <f t="shared" ca="1" si="75"/>
        <v>#N/A</v>
      </c>
      <c r="T458" s="200" t="e">
        <f t="shared" ca="1" si="76"/>
        <v>#N/A</v>
      </c>
      <c r="U458" s="91" t="e">
        <f t="shared" ca="1" si="77"/>
        <v>#N/A</v>
      </c>
      <c r="V458" s="91" t="e">
        <f t="shared" ca="1" si="78"/>
        <v>#N/A</v>
      </c>
      <c r="AI458" s="218" t="e">
        <f ca="1">(($E$9*(RAND()*($E$208-$D$208)+$D$208))*(RAND()*('Base Calcs'!$E$214-'Base Calcs'!$D$214)+'Base Calcs'!$D$214+IF($E$50&gt;0,$E$50,0)))+$E$154+$E$155-$E$196+$E$179-($E$179*(RAND()*($E$210-$D$210)+$D$210))-(($E$200/$E$45)*(RAND()*($E$211-$D$211)+$D$211))</f>
        <v>#N/A</v>
      </c>
      <c r="AK4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59" spans="2:37" x14ac:dyDescent="0.25">
      <c r="B459" s="198" t="e">
        <f t="shared" ca="1" si="72"/>
        <v>#N/A</v>
      </c>
      <c r="C459" s="91"/>
      <c r="D459" s="91"/>
      <c r="F459" s="20"/>
      <c r="G459" s="91"/>
      <c r="H459" s="91"/>
      <c r="J459" s="42"/>
      <c r="P459" s="200" t="e">
        <f t="shared" ca="1" si="73"/>
        <v>#N/A</v>
      </c>
      <c r="Q459" s="91" t="e">
        <f t="shared" ca="1" si="74"/>
        <v>#N/A</v>
      </c>
      <c r="R459" s="91" t="e">
        <f t="shared" ca="1" si="75"/>
        <v>#N/A</v>
      </c>
      <c r="T459" s="200" t="e">
        <f t="shared" ca="1" si="76"/>
        <v>#N/A</v>
      </c>
      <c r="U459" s="91" t="e">
        <f t="shared" ca="1" si="77"/>
        <v>#N/A</v>
      </c>
      <c r="V459" s="91" t="e">
        <f t="shared" ca="1" si="78"/>
        <v>#N/A</v>
      </c>
      <c r="AI459" s="218" t="e">
        <f ca="1">(($E$9*(RAND()*($E$208-$D$208)+$D$208))*(RAND()*('Base Calcs'!$E$214-'Base Calcs'!$D$214)+'Base Calcs'!$D$214+IF($E$50&gt;0,$E$50,0)))+$E$154+$E$155-$E$196+$E$179-($E$179*(RAND()*($E$210-$D$210)+$D$210))-(($E$200/$E$45)*(RAND()*($E$211-$D$211)+$D$211))</f>
        <v>#N/A</v>
      </c>
      <c r="AK4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0" spans="2:37" x14ac:dyDescent="0.25">
      <c r="B460" s="198" t="e">
        <f t="shared" ref="B460:B523" ca="1" si="79">($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460" s="91"/>
      <c r="D460" s="91"/>
      <c r="F460" s="20"/>
      <c r="G460" s="91"/>
      <c r="H460" s="91"/>
      <c r="J460" s="42"/>
      <c r="P460" s="200" t="e">
        <f t="shared" ref="P460:P523" ca="1" si="80">(($C$9*(RAND()*($E$208-$D$208)+$D$208))*(RAND()*($E$209-$D$209)+$D$209+IF($E$50&gt;0,$E$50,0)))+$C$154+$C$155-$C$196+$C$179-($C$179*(RAND()*($E$210-$D$210)+$D$210))-($E$44*(RAND()*($E$211-$D$211)+$D$211))</f>
        <v>#N/A</v>
      </c>
      <c r="Q460" s="91" t="e">
        <f t="shared" ref="Q460:Q523" ca="1" si="81">P460/$B$216</f>
        <v>#N/A</v>
      </c>
      <c r="R460" s="91" t="e">
        <f t="shared" ref="R460:R523" ca="1" si="82">(P460+$C$200)/$B$215</f>
        <v>#N/A</v>
      </c>
      <c r="T460" s="200" t="e">
        <f t="shared" ref="T460:T523" ca="1" si="83">(($E$9*(RAND()*($E$208-$D$208)+$D$208))*(RAND()*($E$209-$D$209)+$D$209+IF($E$50&gt;0,$E$50,0)))+$E$154+$E$155-$E$196+$E$179-($E$179*(RAND()*($E$210-$D$210)+$D$210))-(($E$200/$E$45)*(RAND()*($E$211-$D$211)+$D$211))</f>
        <v>#N/A</v>
      </c>
      <c r="U460" s="91" t="e">
        <f t="shared" ref="U460:U523" ca="1" si="84">T460/$D$216</f>
        <v>#N/A</v>
      </c>
      <c r="V460" s="91" t="e">
        <f t="shared" ref="V460:V523" ca="1" si="85">(T460+$E$200)/$D$215</f>
        <v>#N/A</v>
      </c>
      <c r="AI460" s="218" t="e">
        <f ca="1">(($E$9*(RAND()*($E$208-$D$208)+$D$208))*(RAND()*('Base Calcs'!$E$214-'Base Calcs'!$D$214)+'Base Calcs'!$D$214+IF($E$50&gt;0,$E$50,0)))+$E$154+$E$155-$E$196+$E$179-($E$179*(RAND()*($E$210-$D$210)+$D$210))-(($E$200/$E$45)*(RAND()*($E$211-$D$211)+$D$211))</f>
        <v>#N/A</v>
      </c>
      <c r="AK4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1" spans="2:37" x14ac:dyDescent="0.25">
      <c r="B461" s="198" t="e">
        <f t="shared" ca="1" si="79"/>
        <v>#N/A</v>
      </c>
      <c r="C461" s="91"/>
      <c r="D461" s="91"/>
      <c r="F461" s="20"/>
      <c r="G461" s="91"/>
      <c r="H461" s="91"/>
      <c r="J461" s="42"/>
      <c r="P461" s="200" t="e">
        <f t="shared" ca="1" si="80"/>
        <v>#N/A</v>
      </c>
      <c r="Q461" s="91" t="e">
        <f t="shared" ca="1" si="81"/>
        <v>#N/A</v>
      </c>
      <c r="R461" s="91" t="e">
        <f t="shared" ca="1" si="82"/>
        <v>#N/A</v>
      </c>
      <c r="T461" s="200" t="e">
        <f t="shared" ca="1" si="83"/>
        <v>#N/A</v>
      </c>
      <c r="U461" s="91" t="e">
        <f t="shared" ca="1" si="84"/>
        <v>#N/A</v>
      </c>
      <c r="V461" s="91" t="e">
        <f t="shared" ca="1" si="85"/>
        <v>#N/A</v>
      </c>
      <c r="AI461" s="218" t="e">
        <f ca="1">(($E$9*(RAND()*($E$208-$D$208)+$D$208))*(RAND()*('Base Calcs'!$E$214-'Base Calcs'!$D$214)+'Base Calcs'!$D$214+IF($E$50&gt;0,$E$50,0)))+$E$154+$E$155-$E$196+$E$179-($E$179*(RAND()*($E$210-$D$210)+$D$210))-(($E$200/$E$45)*(RAND()*($E$211-$D$211)+$D$211))</f>
        <v>#N/A</v>
      </c>
      <c r="AK4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2" spans="2:37" x14ac:dyDescent="0.25">
      <c r="B462" s="198" t="e">
        <f t="shared" ca="1" si="79"/>
        <v>#N/A</v>
      </c>
      <c r="C462" s="91"/>
      <c r="D462" s="91"/>
      <c r="F462" s="20"/>
      <c r="G462" s="91"/>
      <c r="H462" s="91"/>
      <c r="J462" s="42"/>
      <c r="P462" s="200" t="e">
        <f t="shared" ca="1" si="80"/>
        <v>#N/A</v>
      </c>
      <c r="Q462" s="91" t="e">
        <f t="shared" ca="1" si="81"/>
        <v>#N/A</v>
      </c>
      <c r="R462" s="91" t="e">
        <f t="shared" ca="1" si="82"/>
        <v>#N/A</v>
      </c>
      <c r="T462" s="200" t="e">
        <f t="shared" ca="1" si="83"/>
        <v>#N/A</v>
      </c>
      <c r="U462" s="91" t="e">
        <f t="shared" ca="1" si="84"/>
        <v>#N/A</v>
      </c>
      <c r="V462" s="91" t="e">
        <f t="shared" ca="1" si="85"/>
        <v>#N/A</v>
      </c>
      <c r="AI462" s="218" t="e">
        <f ca="1">(($E$9*(RAND()*($E$208-$D$208)+$D$208))*(RAND()*('Base Calcs'!$E$214-'Base Calcs'!$D$214)+'Base Calcs'!$D$214+IF($E$50&gt;0,$E$50,0)))+$E$154+$E$155-$E$196+$E$179-($E$179*(RAND()*($E$210-$D$210)+$D$210))-(($E$200/$E$45)*(RAND()*($E$211-$D$211)+$D$211))</f>
        <v>#N/A</v>
      </c>
      <c r="AK4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3" spans="2:37" x14ac:dyDescent="0.25">
      <c r="B463" s="198" t="e">
        <f t="shared" ca="1" si="79"/>
        <v>#N/A</v>
      </c>
      <c r="C463" s="91"/>
      <c r="D463" s="91"/>
      <c r="F463" s="20"/>
      <c r="G463" s="91"/>
      <c r="H463" s="91"/>
      <c r="J463" s="42"/>
      <c r="P463" s="200" t="e">
        <f t="shared" ca="1" si="80"/>
        <v>#N/A</v>
      </c>
      <c r="Q463" s="91" t="e">
        <f t="shared" ca="1" si="81"/>
        <v>#N/A</v>
      </c>
      <c r="R463" s="91" t="e">
        <f t="shared" ca="1" si="82"/>
        <v>#N/A</v>
      </c>
      <c r="T463" s="200" t="e">
        <f t="shared" ca="1" si="83"/>
        <v>#N/A</v>
      </c>
      <c r="U463" s="91" t="e">
        <f t="shared" ca="1" si="84"/>
        <v>#N/A</v>
      </c>
      <c r="V463" s="91" t="e">
        <f t="shared" ca="1" si="85"/>
        <v>#N/A</v>
      </c>
      <c r="AI463" s="218" t="e">
        <f ca="1">(($E$9*(RAND()*($E$208-$D$208)+$D$208))*(RAND()*('Base Calcs'!$E$214-'Base Calcs'!$D$214)+'Base Calcs'!$D$214+IF($E$50&gt;0,$E$50,0)))+$E$154+$E$155-$E$196+$E$179-($E$179*(RAND()*($E$210-$D$210)+$D$210))-(($E$200/$E$45)*(RAND()*($E$211-$D$211)+$D$211))</f>
        <v>#N/A</v>
      </c>
      <c r="AK4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4" spans="2:37" x14ac:dyDescent="0.25">
      <c r="B464" s="198" t="e">
        <f t="shared" ca="1" si="79"/>
        <v>#N/A</v>
      </c>
      <c r="C464" s="91"/>
      <c r="D464" s="91"/>
      <c r="F464" s="20"/>
      <c r="G464" s="91"/>
      <c r="H464" s="91"/>
      <c r="J464" s="42"/>
      <c r="P464" s="200" t="e">
        <f t="shared" ca="1" si="80"/>
        <v>#N/A</v>
      </c>
      <c r="Q464" s="91" t="e">
        <f t="shared" ca="1" si="81"/>
        <v>#N/A</v>
      </c>
      <c r="R464" s="91" t="e">
        <f t="shared" ca="1" si="82"/>
        <v>#N/A</v>
      </c>
      <c r="T464" s="200" t="e">
        <f t="shared" ca="1" si="83"/>
        <v>#N/A</v>
      </c>
      <c r="U464" s="91" t="e">
        <f t="shared" ca="1" si="84"/>
        <v>#N/A</v>
      </c>
      <c r="V464" s="91" t="e">
        <f t="shared" ca="1" si="85"/>
        <v>#N/A</v>
      </c>
      <c r="AI464" s="218" t="e">
        <f ca="1">(($E$9*(RAND()*($E$208-$D$208)+$D$208))*(RAND()*('Base Calcs'!$E$214-'Base Calcs'!$D$214)+'Base Calcs'!$D$214+IF($E$50&gt;0,$E$50,0)))+$E$154+$E$155-$E$196+$E$179-($E$179*(RAND()*($E$210-$D$210)+$D$210))-(($E$200/$E$45)*(RAND()*($E$211-$D$211)+$D$211))</f>
        <v>#N/A</v>
      </c>
      <c r="AK4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5" spans="2:37" x14ac:dyDescent="0.25">
      <c r="B465" s="198" t="e">
        <f t="shared" ca="1" si="79"/>
        <v>#N/A</v>
      </c>
      <c r="C465" s="91"/>
      <c r="D465" s="91"/>
      <c r="F465" s="20"/>
      <c r="G465" s="91"/>
      <c r="H465" s="91"/>
      <c r="J465" s="42"/>
      <c r="P465" s="200" t="e">
        <f t="shared" ca="1" si="80"/>
        <v>#N/A</v>
      </c>
      <c r="Q465" s="91" t="e">
        <f t="shared" ca="1" si="81"/>
        <v>#N/A</v>
      </c>
      <c r="R465" s="91" t="e">
        <f t="shared" ca="1" si="82"/>
        <v>#N/A</v>
      </c>
      <c r="T465" s="200" t="e">
        <f t="shared" ca="1" si="83"/>
        <v>#N/A</v>
      </c>
      <c r="U465" s="91" t="e">
        <f t="shared" ca="1" si="84"/>
        <v>#N/A</v>
      </c>
      <c r="V465" s="91" t="e">
        <f t="shared" ca="1" si="85"/>
        <v>#N/A</v>
      </c>
      <c r="AI465" s="218" t="e">
        <f ca="1">(($E$9*(RAND()*($E$208-$D$208)+$D$208))*(RAND()*('Base Calcs'!$E$214-'Base Calcs'!$D$214)+'Base Calcs'!$D$214+IF($E$50&gt;0,$E$50,0)))+$E$154+$E$155-$E$196+$E$179-($E$179*(RAND()*($E$210-$D$210)+$D$210))-(($E$200/$E$45)*(RAND()*($E$211-$D$211)+$D$211))</f>
        <v>#N/A</v>
      </c>
      <c r="AK4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6" spans="2:37" x14ac:dyDescent="0.25">
      <c r="B466" s="198" t="e">
        <f t="shared" ca="1" si="79"/>
        <v>#N/A</v>
      </c>
      <c r="C466" s="91"/>
      <c r="D466" s="91"/>
      <c r="F466" s="20"/>
      <c r="G466" s="91"/>
      <c r="H466" s="91"/>
      <c r="J466" s="42"/>
      <c r="P466" s="200" t="e">
        <f t="shared" ca="1" si="80"/>
        <v>#N/A</v>
      </c>
      <c r="Q466" s="91" t="e">
        <f t="shared" ca="1" si="81"/>
        <v>#N/A</v>
      </c>
      <c r="R466" s="91" t="e">
        <f t="shared" ca="1" si="82"/>
        <v>#N/A</v>
      </c>
      <c r="T466" s="200" t="e">
        <f t="shared" ca="1" si="83"/>
        <v>#N/A</v>
      </c>
      <c r="U466" s="91" t="e">
        <f t="shared" ca="1" si="84"/>
        <v>#N/A</v>
      </c>
      <c r="V466" s="91" t="e">
        <f t="shared" ca="1" si="85"/>
        <v>#N/A</v>
      </c>
      <c r="AI466" s="218" t="e">
        <f ca="1">(($E$9*(RAND()*($E$208-$D$208)+$D$208))*(RAND()*('Base Calcs'!$E$214-'Base Calcs'!$D$214)+'Base Calcs'!$D$214+IF($E$50&gt;0,$E$50,0)))+$E$154+$E$155-$E$196+$E$179-($E$179*(RAND()*($E$210-$D$210)+$D$210))-(($E$200/$E$45)*(RAND()*($E$211-$D$211)+$D$211))</f>
        <v>#N/A</v>
      </c>
      <c r="AK4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7" spans="2:37" x14ac:dyDescent="0.25">
      <c r="B467" s="198" t="e">
        <f t="shared" ca="1" si="79"/>
        <v>#N/A</v>
      </c>
      <c r="C467" s="91"/>
      <c r="D467" s="91"/>
      <c r="F467" s="20"/>
      <c r="G467" s="91"/>
      <c r="H467" s="91"/>
      <c r="J467" s="42"/>
      <c r="P467" s="200" t="e">
        <f t="shared" ca="1" si="80"/>
        <v>#N/A</v>
      </c>
      <c r="Q467" s="91" t="e">
        <f t="shared" ca="1" si="81"/>
        <v>#N/A</v>
      </c>
      <c r="R467" s="91" t="e">
        <f t="shared" ca="1" si="82"/>
        <v>#N/A</v>
      </c>
      <c r="T467" s="200" t="e">
        <f t="shared" ca="1" si="83"/>
        <v>#N/A</v>
      </c>
      <c r="U467" s="91" t="e">
        <f t="shared" ca="1" si="84"/>
        <v>#N/A</v>
      </c>
      <c r="V467" s="91" t="e">
        <f t="shared" ca="1" si="85"/>
        <v>#N/A</v>
      </c>
      <c r="AI467" s="218" t="e">
        <f ca="1">(($E$9*(RAND()*($E$208-$D$208)+$D$208))*(RAND()*('Base Calcs'!$E$214-'Base Calcs'!$D$214)+'Base Calcs'!$D$214+IF($E$50&gt;0,$E$50,0)))+$E$154+$E$155-$E$196+$E$179-($E$179*(RAND()*($E$210-$D$210)+$D$210))-(($E$200/$E$45)*(RAND()*($E$211-$D$211)+$D$211))</f>
        <v>#N/A</v>
      </c>
      <c r="AK4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8" spans="2:37" x14ac:dyDescent="0.25">
      <c r="B468" s="198" t="e">
        <f t="shared" ca="1" si="79"/>
        <v>#N/A</v>
      </c>
      <c r="C468" s="91"/>
      <c r="D468" s="91"/>
      <c r="F468" s="20"/>
      <c r="G468" s="91"/>
      <c r="H468" s="91"/>
      <c r="J468" s="42"/>
      <c r="P468" s="200" t="e">
        <f t="shared" ca="1" si="80"/>
        <v>#N/A</v>
      </c>
      <c r="Q468" s="91" t="e">
        <f t="shared" ca="1" si="81"/>
        <v>#N/A</v>
      </c>
      <c r="R468" s="91" t="e">
        <f t="shared" ca="1" si="82"/>
        <v>#N/A</v>
      </c>
      <c r="T468" s="200" t="e">
        <f t="shared" ca="1" si="83"/>
        <v>#N/A</v>
      </c>
      <c r="U468" s="91" t="e">
        <f t="shared" ca="1" si="84"/>
        <v>#N/A</v>
      </c>
      <c r="V468" s="91" t="e">
        <f t="shared" ca="1" si="85"/>
        <v>#N/A</v>
      </c>
      <c r="AI468" s="218" t="e">
        <f ca="1">(($E$9*(RAND()*($E$208-$D$208)+$D$208))*(RAND()*('Base Calcs'!$E$214-'Base Calcs'!$D$214)+'Base Calcs'!$D$214+IF($E$50&gt;0,$E$50,0)))+$E$154+$E$155-$E$196+$E$179-($E$179*(RAND()*($E$210-$D$210)+$D$210))-(($E$200/$E$45)*(RAND()*($E$211-$D$211)+$D$211))</f>
        <v>#N/A</v>
      </c>
      <c r="AK4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69" spans="2:37" x14ac:dyDescent="0.25">
      <c r="B469" s="198" t="e">
        <f t="shared" ca="1" si="79"/>
        <v>#N/A</v>
      </c>
      <c r="C469" s="91"/>
      <c r="D469" s="91"/>
      <c r="F469" s="20"/>
      <c r="G469" s="91"/>
      <c r="H469" s="91"/>
      <c r="J469" s="42"/>
      <c r="P469" s="200" t="e">
        <f t="shared" ca="1" si="80"/>
        <v>#N/A</v>
      </c>
      <c r="Q469" s="91" t="e">
        <f t="shared" ca="1" si="81"/>
        <v>#N/A</v>
      </c>
      <c r="R469" s="91" t="e">
        <f t="shared" ca="1" si="82"/>
        <v>#N/A</v>
      </c>
      <c r="T469" s="200" t="e">
        <f t="shared" ca="1" si="83"/>
        <v>#N/A</v>
      </c>
      <c r="U469" s="91" t="e">
        <f t="shared" ca="1" si="84"/>
        <v>#N/A</v>
      </c>
      <c r="V469" s="91" t="e">
        <f t="shared" ca="1" si="85"/>
        <v>#N/A</v>
      </c>
      <c r="AI469" s="218" t="e">
        <f ca="1">(($E$9*(RAND()*($E$208-$D$208)+$D$208))*(RAND()*('Base Calcs'!$E$214-'Base Calcs'!$D$214)+'Base Calcs'!$D$214+IF($E$50&gt;0,$E$50,0)))+$E$154+$E$155-$E$196+$E$179-($E$179*(RAND()*($E$210-$D$210)+$D$210))-(($E$200/$E$45)*(RAND()*($E$211-$D$211)+$D$211))</f>
        <v>#N/A</v>
      </c>
      <c r="AK4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0" spans="2:37" x14ac:dyDescent="0.25">
      <c r="B470" s="198" t="e">
        <f t="shared" ca="1" si="79"/>
        <v>#N/A</v>
      </c>
      <c r="C470" s="91"/>
      <c r="D470" s="91"/>
      <c r="F470" s="20"/>
      <c r="G470" s="91"/>
      <c r="H470" s="91"/>
      <c r="J470" s="42"/>
      <c r="P470" s="200" t="e">
        <f t="shared" ca="1" si="80"/>
        <v>#N/A</v>
      </c>
      <c r="Q470" s="91" t="e">
        <f t="shared" ca="1" si="81"/>
        <v>#N/A</v>
      </c>
      <c r="R470" s="91" t="e">
        <f t="shared" ca="1" si="82"/>
        <v>#N/A</v>
      </c>
      <c r="T470" s="200" t="e">
        <f t="shared" ca="1" si="83"/>
        <v>#N/A</v>
      </c>
      <c r="U470" s="91" t="e">
        <f t="shared" ca="1" si="84"/>
        <v>#N/A</v>
      </c>
      <c r="V470" s="91" t="e">
        <f t="shared" ca="1" si="85"/>
        <v>#N/A</v>
      </c>
      <c r="AI470" s="218" t="e">
        <f ca="1">(($E$9*(RAND()*($E$208-$D$208)+$D$208))*(RAND()*('Base Calcs'!$E$214-'Base Calcs'!$D$214)+'Base Calcs'!$D$214+IF($E$50&gt;0,$E$50,0)))+$E$154+$E$155-$E$196+$E$179-($E$179*(RAND()*($E$210-$D$210)+$D$210))-(($E$200/$E$45)*(RAND()*($E$211-$D$211)+$D$211))</f>
        <v>#N/A</v>
      </c>
      <c r="AK4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1" spans="2:37" x14ac:dyDescent="0.25">
      <c r="B471" s="198" t="e">
        <f t="shared" ca="1" si="79"/>
        <v>#N/A</v>
      </c>
      <c r="C471" s="91"/>
      <c r="D471" s="91"/>
      <c r="F471" s="20"/>
      <c r="G471" s="91"/>
      <c r="H471" s="91"/>
      <c r="J471" s="42"/>
      <c r="P471" s="200" t="e">
        <f t="shared" ca="1" si="80"/>
        <v>#N/A</v>
      </c>
      <c r="Q471" s="91" t="e">
        <f t="shared" ca="1" si="81"/>
        <v>#N/A</v>
      </c>
      <c r="R471" s="91" t="e">
        <f t="shared" ca="1" si="82"/>
        <v>#N/A</v>
      </c>
      <c r="T471" s="200" t="e">
        <f t="shared" ca="1" si="83"/>
        <v>#N/A</v>
      </c>
      <c r="U471" s="91" t="e">
        <f t="shared" ca="1" si="84"/>
        <v>#N/A</v>
      </c>
      <c r="V471" s="91" t="e">
        <f t="shared" ca="1" si="85"/>
        <v>#N/A</v>
      </c>
      <c r="AI471" s="218" t="e">
        <f ca="1">(($E$9*(RAND()*($E$208-$D$208)+$D$208))*(RAND()*('Base Calcs'!$E$214-'Base Calcs'!$D$214)+'Base Calcs'!$D$214+IF($E$50&gt;0,$E$50,0)))+$E$154+$E$155-$E$196+$E$179-($E$179*(RAND()*($E$210-$D$210)+$D$210))-(($E$200/$E$45)*(RAND()*($E$211-$D$211)+$D$211))</f>
        <v>#N/A</v>
      </c>
      <c r="AK4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2" spans="2:37" x14ac:dyDescent="0.25">
      <c r="B472" s="198" t="e">
        <f t="shared" ca="1" si="79"/>
        <v>#N/A</v>
      </c>
      <c r="C472" s="91"/>
      <c r="D472" s="91"/>
      <c r="F472" s="20"/>
      <c r="G472" s="91"/>
      <c r="H472" s="91"/>
      <c r="J472" s="42"/>
      <c r="P472" s="200" t="e">
        <f t="shared" ca="1" si="80"/>
        <v>#N/A</v>
      </c>
      <c r="Q472" s="91" t="e">
        <f t="shared" ca="1" si="81"/>
        <v>#N/A</v>
      </c>
      <c r="R472" s="91" t="e">
        <f t="shared" ca="1" si="82"/>
        <v>#N/A</v>
      </c>
      <c r="T472" s="200" t="e">
        <f t="shared" ca="1" si="83"/>
        <v>#N/A</v>
      </c>
      <c r="U472" s="91" t="e">
        <f t="shared" ca="1" si="84"/>
        <v>#N/A</v>
      </c>
      <c r="V472" s="91" t="e">
        <f t="shared" ca="1" si="85"/>
        <v>#N/A</v>
      </c>
      <c r="AI472" s="218" t="e">
        <f ca="1">(($E$9*(RAND()*($E$208-$D$208)+$D$208))*(RAND()*('Base Calcs'!$E$214-'Base Calcs'!$D$214)+'Base Calcs'!$D$214+IF($E$50&gt;0,$E$50,0)))+$E$154+$E$155-$E$196+$E$179-($E$179*(RAND()*($E$210-$D$210)+$D$210))-(($E$200/$E$45)*(RAND()*($E$211-$D$211)+$D$211))</f>
        <v>#N/A</v>
      </c>
      <c r="AK4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3" spans="2:37" x14ac:dyDescent="0.25">
      <c r="B473" s="198" t="e">
        <f t="shared" ca="1" si="79"/>
        <v>#N/A</v>
      </c>
      <c r="C473" s="91"/>
      <c r="D473" s="91"/>
      <c r="F473" s="20"/>
      <c r="G473" s="91"/>
      <c r="H473" s="91"/>
      <c r="J473" s="42"/>
      <c r="P473" s="200" t="e">
        <f t="shared" ca="1" si="80"/>
        <v>#N/A</v>
      </c>
      <c r="Q473" s="91" t="e">
        <f t="shared" ca="1" si="81"/>
        <v>#N/A</v>
      </c>
      <c r="R473" s="91" t="e">
        <f t="shared" ca="1" si="82"/>
        <v>#N/A</v>
      </c>
      <c r="T473" s="200" t="e">
        <f t="shared" ca="1" si="83"/>
        <v>#N/A</v>
      </c>
      <c r="U473" s="91" t="e">
        <f t="shared" ca="1" si="84"/>
        <v>#N/A</v>
      </c>
      <c r="V473" s="91" t="e">
        <f t="shared" ca="1" si="85"/>
        <v>#N/A</v>
      </c>
      <c r="AI473" s="218" t="e">
        <f ca="1">(($E$9*(RAND()*($E$208-$D$208)+$D$208))*(RAND()*('Base Calcs'!$E$214-'Base Calcs'!$D$214)+'Base Calcs'!$D$214+IF($E$50&gt;0,$E$50,0)))+$E$154+$E$155-$E$196+$E$179-($E$179*(RAND()*($E$210-$D$210)+$D$210))-(($E$200/$E$45)*(RAND()*($E$211-$D$211)+$D$211))</f>
        <v>#N/A</v>
      </c>
      <c r="AK4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4" spans="2:37" x14ac:dyDescent="0.25">
      <c r="B474" s="198" t="e">
        <f t="shared" ca="1" si="79"/>
        <v>#N/A</v>
      </c>
      <c r="C474" s="91"/>
      <c r="D474" s="91"/>
      <c r="F474" s="20"/>
      <c r="G474" s="91"/>
      <c r="H474" s="91"/>
      <c r="J474" s="42"/>
      <c r="P474" s="200" t="e">
        <f t="shared" ca="1" si="80"/>
        <v>#N/A</v>
      </c>
      <c r="Q474" s="91" t="e">
        <f t="shared" ca="1" si="81"/>
        <v>#N/A</v>
      </c>
      <c r="R474" s="91" t="e">
        <f t="shared" ca="1" si="82"/>
        <v>#N/A</v>
      </c>
      <c r="T474" s="200" t="e">
        <f t="shared" ca="1" si="83"/>
        <v>#N/A</v>
      </c>
      <c r="U474" s="91" t="e">
        <f t="shared" ca="1" si="84"/>
        <v>#N/A</v>
      </c>
      <c r="V474" s="91" t="e">
        <f t="shared" ca="1" si="85"/>
        <v>#N/A</v>
      </c>
      <c r="AI474" s="218" t="e">
        <f ca="1">(($E$9*(RAND()*($E$208-$D$208)+$D$208))*(RAND()*('Base Calcs'!$E$214-'Base Calcs'!$D$214)+'Base Calcs'!$D$214+IF($E$50&gt;0,$E$50,0)))+$E$154+$E$155-$E$196+$E$179-($E$179*(RAND()*($E$210-$D$210)+$D$210))-(($E$200/$E$45)*(RAND()*($E$211-$D$211)+$D$211))</f>
        <v>#N/A</v>
      </c>
      <c r="AK4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5" spans="2:37" x14ac:dyDescent="0.25">
      <c r="B475" s="198" t="e">
        <f t="shared" ca="1" si="79"/>
        <v>#N/A</v>
      </c>
      <c r="C475" s="91"/>
      <c r="D475" s="91"/>
      <c r="F475" s="20"/>
      <c r="G475" s="91"/>
      <c r="H475" s="91"/>
      <c r="J475" s="42"/>
      <c r="P475" s="200" t="e">
        <f t="shared" ca="1" si="80"/>
        <v>#N/A</v>
      </c>
      <c r="Q475" s="91" t="e">
        <f t="shared" ca="1" si="81"/>
        <v>#N/A</v>
      </c>
      <c r="R475" s="91" t="e">
        <f t="shared" ca="1" si="82"/>
        <v>#N/A</v>
      </c>
      <c r="T475" s="200" t="e">
        <f t="shared" ca="1" si="83"/>
        <v>#N/A</v>
      </c>
      <c r="U475" s="91" t="e">
        <f t="shared" ca="1" si="84"/>
        <v>#N/A</v>
      </c>
      <c r="V475" s="91" t="e">
        <f t="shared" ca="1" si="85"/>
        <v>#N/A</v>
      </c>
      <c r="X475" s="91"/>
      <c r="AI475" s="218" t="e">
        <f ca="1">(($E$9*(RAND()*($E$208-$D$208)+$D$208))*(RAND()*('Base Calcs'!$E$214-'Base Calcs'!$D$214)+'Base Calcs'!$D$214+IF($E$50&gt;0,$E$50,0)))+$E$154+$E$155-$E$196+$E$179-($E$179*(RAND()*($E$210-$D$210)+$D$210))-(($E$200/$E$45)*(RAND()*($E$211-$D$211)+$D$211))</f>
        <v>#N/A</v>
      </c>
      <c r="AK4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6" spans="2:37" x14ac:dyDescent="0.25">
      <c r="B476" s="198" t="e">
        <f t="shared" ca="1" si="79"/>
        <v>#N/A</v>
      </c>
      <c r="C476" s="91"/>
      <c r="D476" s="91"/>
      <c r="F476" s="20"/>
      <c r="G476" s="91"/>
      <c r="H476" s="91"/>
      <c r="J476" s="42"/>
      <c r="P476" s="200" t="e">
        <f t="shared" ca="1" si="80"/>
        <v>#N/A</v>
      </c>
      <c r="Q476" s="91" t="e">
        <f t="shared" ca="1" si="81"/>
        <v>#N/A</v>
      </c>
      <c r="R476" s="91" t="e">
        <f t="shared" ca="1" si="82"/>
        <v>#N/A</v>
      </c>
      <c r="T476" s="200" t="e">
        <f t="shared" ca="1" si="83"/>
        <v>#N/A</v>
      </c>
      <c r="U476" s="91" t="e">
        <f t="shared" ca="1" si="84"/>
        <v>#N/A</v>
      </c>
      <c r="V476" s="91" t="e">
        <f t="shared" ca="1" si="85"/>
        <v>#N/A</v>
      </c>
      <c r="X476" s="91"/>
      <c r="AI476" s="218" t="e">
        <f ca="1">(($E$9*(RAND()*($E$208-$D$208)+$D$208))*(RAND()*('Base Calcs'!$E$214-'Base Calcs'!$D$214)+'Base Calcs'!$D$214+IF($E$50&gt;0,$E$50,0)))+$E$154+$E$155-$E$196+$E$179-($E$179*(RAND()*($E$210-$D$210)+$D$210))-(($E$200/$E$45)*(RAND()*($E$211-$D$211)+$D$211))</f>
        <v>#N/A</v>
      </c>
      <c r="AK4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7" spans="2:37" x14ac:dyDescent="0.25">
      <c r="B477" s="198" t="e">
        <f t="shared" ca="1" si="79"/>
        <v>#N/A</v>
      </c>
      <c r="C477" s="91"/>
      <c r="D477" s="91"/>
      <c r="F477" s="20"/>
      <c r="G477" s="91"/>
      <c r="H477" s="91"/>
      <c r="J477" s="42"/>
      <c r="P477" s="200" t="e">
        <f t="shared" ca="1" si="80"/>
        <v>#N/A</v>
      </c>
      <c r="Q477" s="91" t="e">
        <f t="shared" ca="1" si="81"/>
        <v>#N/A</v>
      </c>
      <c r="R477" s="91" t="e">
        <f t="shared" ca="1" si="82"/>
        <v>#N/A</v>
      </c>
      <c r="T477" s="200" t="e">
        <f t="shared" ca="1" si="83"/>
        <v>#N/A</v>
      </c>
      <c r="U477" s="91" t="e">
        <f t="shared" ca="1" si="84"/>
        <v>#N/A</v>
      </c>
      <c r="V477" s="91" t="e">
        <f t="shared" ca="1" si="85"/>
        <v>#N/A</v>
      </c>
      <c r="X477" s="91"/>
      <c r="AI477" s="218" t="e">
        <f ca="1">(($E$9*(RAND()*($E$208-$D$208)+$D$208))*(RAND()*('Base Calcs'!$E$214-'Base Calcs'!$D$214)+'Base Calcs'!$D$214+IF($E$50&gt;0,$E$50,0)))+$E$154+$E$155-$E$196+$E$179-($E$179*(RAND()*($E$210-$D$210)+$D$210))-(($E$200/$E$45)*(RAND()*($E$211-$D$211)+$D$211))</f>
        <v>#N/A</v>
      </c>
      <c r="AK4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8" spans="2:37" x14ac:dyDescent="0.25">
      <c r="B478" s="198" t="e">
        <f t="shared" ca="1" si="79"/>
        <v>#N/A</v>
      </c>
      <c r="C478" s="91"/>
      <c r="D478" s="91"/>
      <c r="F478" s="20"/>
      <c r="G478" s="91"/>
      <c r="H478" s="91"/>
      <c r="J478" s="42"/>
      <c r="P478" s="200" t="e">
        <f t="shared" ca="1" si="80"/>
        <v>#N/A</v>
      </c>
      <c r="Q478" s="91" t="e">
        <f t="shared" ca="1" si="81"/>
        <v>#N/A</v>
      </c>
      <c r="R478" s="91" t="e">
        <f t="shared" ca="1" si="82"/>
        <v>#N/A</v>
      </c>
      <c r="T478" s="200" t="e">
        <f t="shared" ca="1" si="83"/>
        <v>#N/A</v>
      </c>
      <c r="U478" s="91" t="e">
        <f t="shared" ca="1" si="84"/>
        <v>#N/A</v>
      </c>
      <c r="V478" s="91" t="e">
        <f t="shared" ca="1" si="85"/>
        <v>#N/A</v>
      </c>
      <c r="AI478" s="218" t="e">
        <f ca="1">(($E$9*(RAND()*($E$208-$D$208)+$D$208))*(RAND()*('Base Calcs'!$E$214-'Base Calcs'!$D$214)+'Base Calcs'!$D$214+IF($E$50&gt;0,$E$50,0)))+$E$154+$E$155-$E$196+$E$179-($E$179*(RAND()*($E$210-$D$210)+$D$210))-(($E$200/$E$45)*(RAND()*($E$211-$D$211)+$D$211))</f>
        <v>#N/A</v>
      </c>
      <c r="AK4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79" spans="2:37" x14ac:dyDescent="0.25">
      <c r="B479" s="198" t="e">
        <f t="shared" ca="1" si="79"/>
        <v>#N/A</v>
      </c>
      <c r="C479" s="91"/>
      <c r="D479" s="91"/>
      <c r="F479" s="20"/>
      <c r="G479" s="91"/>
      <c r="H479" s="91"/>
      <c r="J479" s="42"/>
      <c r="P479" s="200" t="e">
        <f t="shared" ca="1" si="80"/>
        <v>#N/A</v>
      </c>
      <c r="Q479" s="91" t="e">
        <f t="shared" ca="1" si="81"/>
        <v>#N/A</v>
      </c>
      <c r="R479" s="91" t="e">
        <f t="shared" ca="1" si="82"/>
        <v>#N/A</v>
      </c>
      <c r="T479" s="200" t="e">
        <f t="shared" ca="1" si="83"/>
        <v>#N/A</v>
      </c>
      <c r="U479" s="91" t="e">
        <f t="shared" ca="1" si="84"/>
        <v>#N/A</v>
      </c>
      <c r="V479" s="91" t="e">
        <f t="shared" ca="1" si="85"/>
        <v>#N/A</v>
      </c>
      <c r="AI479" s="218" t="e">
        <f ca="1">(($E$9*(RAND()*($E$208-$D$208)+$D$208))*(RAND()*('Base Calcs'!$E$214-'Base Calcs'!$D$214)+'Base Calcs'!$D$214+IF($E$50&gt;0,$E$50,0)))+$E$154+$E$155-$E$196+$E$179-($E$179*(RAND()*($E$210-$D$210)+$D$210))-(($E$200/$E$45)*(RAND()*($E$211-$D$211)+$D$211))</f>
        <v>#N/A</v>
      </c>
      <c r="AK4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0" spans="2:37" x14ac:dyDescent="0.25">
      <c r="B480" s="198" t="e">
        <f t="shared" ca="1" si="79"/>
        <v>#N/A</v>
      </c>
      <c r="C480" s="91"/>
      <c r="D480" s="91"/>
      <c r="F480" s="20"/>
      <c r="G480" s="91"/>
      <c r="H480" s="91"/>
      <c r="J480" s="42"/>
      <c r="P480" s="200" t="e">
        <f t="shared" ca="1" si="80"/>
        <v>#N/A</v>
      </c>
      <c r="Q480" s="91" t="e">
        <f t="shared" ca="1" si="81"/>
        <v>#N/A</v>
      </c>
      <c r="R480" s="91" t="e">
        <f t="shared" ca="1" si="82"/>
        <v>#N/A</v>
      </c>
      <c r="T480" s="200" t="e">
        <f t="shared" ca="1" si="83"/>
        <v>#N/A</v>
      </c>
      <c r="U480" s="91" t="e">
        <f t="shared" ca="1" si="84"/>
        <v>#N/A</v>
      </c>
      <c r="V480" s="91" t="e">
        <f t="shared" ca="1" si="85"/>
        <v>#N/A</v>
      </c>
      <c r="AI480" s="218" t="e">
        <f ca="1">(($E$9*(RAND()*($E$208-$D$208)+$D$208))*(RAND()*('Base Calcs'!$E$214-'Base Calcs'!$D$214)+'Base Calcs'!$D$214+IF($E$50&gt;0,$E$50,0)))+$E$154+$E$155-$E$196+$E$179-($E$179*(RAND()*($E$210-$D$210)+$D$210))-(($E$200/$E$45)*(RAND()*($E$211-$D$211)+$D$211))</f>
        <v>#N/A</v>
      </c>
      <c r="AK4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1" spans="2:37" x14ac:dyDescent="0.25">
      <c r="B481" s="198" t="e">
        <f t="shared" ca="1" si="79"/>
        <v>#N/A</v>
      </c>
      <c r="C481" s="91"/>
      <c r="D481" s="91"/>
      <c r="F481" s="20"/>
      <c r="G481" s="91"/>
      <c r="H481" s="91"/>
      <c r="J481" s="42"/>
      <c r="P481" s="200" t="e">
        <f t="shared" ca="1" si="80"/>
        <v>#N/A</v>
      </c>
      <c r="Q481" s="91" t="e">
        <f t="shared" ca="1" si="81"/>
        <v>#N/A</v>
      </c>
      <c r="R481" s="91" t="e">
        <f t="shared" ca="1" si="82"/>
        <v>#N/A</v>
      </c>
      <c r="T481" s="200" t="e">
        <f t="shared" ca="1" si="83"/>
        <v>#N/A</v>
      </c>
      <c r="U481" s="91" t="e">
        <f t="shared" ca="1" si="84"/>
        <v>#N/A</v>
      </c>
      <c r="V481" s="91" t="e">
        <f t="shared" ca="1" si="85"/>
        <v>#N/A</v>
      </c>
      <c r="AI481" s="218" t="e">
        <f ca="1">(($E$9*(RAND()*($E$208-$D$208)+$D$208))*(RAND()*('Base Calcs'!$E$214-'Base Calcs'!$D$214)+'Base Calcs'!$D$214+IF($E$50&gt;0,$E$50,0)))+$E$154+$E$155-$E$196+$E$179-($E$179*(RAND()*($E$210-$D$210)+$D$210))-(($E$200/$E$45)*(RAND()*($E$211-$D$211)+$D$211))</f>
        <v>#N/A</v>
      </c>
      <c r="AK4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2" spans="2:37" x14ac:dyDescent="0.25">
      <c r="B482" s="198" t="e">
        <f t="shared" ca="1" si="79"/>
        <v>#N/A</v>
      </c>
      <c r="C482" s="91"/>
      <c r="D482" s="91"/>
      <c r="F482" s="20"/>
      <c r="G482" s="91"/>
      <c r="H482" s="91"/>
      <c r="J482" s="42"/>
      <c r="P482" s="200" t="e">
        <f t="shared" ca="1" si="80"/>
        <v>#N/A</v>
      </c>
      <c r="Q482" s="91" t="e">
        <f t="shared" ca="1" si="81"/>
        <v>#N/A</v>
      </c>
      <c r="R482" s="91" t="e">
        <f t="shared" ca="1" si="82"/>
        <v>#N/A</v>
      </c>
      <c r="T482" s="200" t="e">
        <f t="shared" ca="1" si="83"/>
        <v>#N/A</v>
      </c>
      <c r="U482" s="91" t="e">
        <f t="shared" ca="1" si="84"/>
        <v>#N/A</v>
      </c>
      <c r="V482" s="91" t="e">
        <f t="shared" ca="1" si="85"/>
        <v>#N/A</v>
      </c>
      <c r="AI482" s="218" t="e">
        <f ca="1">(($E$9*(RAND()*($E$208-$D$208)+$D$208))*(RAND()*('Base Calcs'!$E$214-'Base Calcs'!$D$214)+'Base Calcs'!$D$214+IF($E$50&gt;0,$E$50,0)))+$E$154+$E$155-$E$196+$E$179-($E$179*(RAND()*($E$210-$D$210)+$D$210))-(($E$200/$E$45)*(RAND()*($E$211-$D$211)+$D$211))</f>
        <v>#N/A</v>
      </c>
      <c r="AK4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3" spans="2:37" x14ac:dyDescent="0.25">
      <c r="B483" s="198" t="e">
        <f t="shared" ca="1" si="79"/>
        <v>#N/A</v>
      </c>
      <c r="C483" s="91"/>
      <c r="D483" s="91"/>
      <c r="F483" s="20"/>
      <c r="G483" s="91"/>
      <c r="H483" s="91"/>
      <c r="J483" s="42"/>
      <c r="P483" s="200" t="e">
        <f t="shared" ca="1" si="80"/>
        <v>#N/A</v>
      </c>
      <c r="Q483" s="91" t="e">
        <f t="shared" ca="1" si="81"/>
        <v>#N/A</v>
      </c>
      <c r="R483" s="91" t="e">
        <f t="shared" ca="1" si="82"/>
        <v>#N/A</v>
      </c>
      <c r="T483" s="200" t="e">
        <f t="shared" ca="1" si="83"/>
        <v>#N/A</v>
      </c>
      <c r="U483" s="91" t="e">
        <f t="shared" ca="1" si="84"/>
        <v>#N/A</v>
      </c>
      <c r="V483" s="91" t="e">
        <f t="shared" ca="1" si="85"/>
        <v>#N/A</v>
      </c>
      <c r="AI483" s="218" t="e">
        <f ca="1">(($E$9*(RAND()*($E$208-$D$208)+$D$208))*(RAND()*('Base Calcs'!$E$214-'Base Calcs'!$D$214)+'Base Calcs'!$D$214+IF($E$50&gt;0,$E$50,0)))+$E$154+$E$155-$E$196+$E$179-($E$179*(RAND()*($E$210-$D$210)+$D$210))-(($E$200/$E$45)*(RAND()*($E$211-$D$211)+$D$211))</f>
        <v>#N/A</v>
      </c>
      <c r="AK4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4" spans="2:37" x14ac:dyDescent="0.25">
      <c r="B484" s="198" t="e">
        <f t="shared" ca="1" si="79"/>
        <v>#N/A</v>
      </c>
      <c r="C484" s="91"/>
      <c r="D484" s="91"/>
      <c r="F484" s="20"/>
      <c r="G484" s="91"/>
      <c r="H484" s="91"/>
      <c r="J484" s="42"/>
      <c r="P484" s="200" t="e">
        <f t="shared" ca="1" si="80"/>
        <v>#N/A</v>
      </c>
      <c r="Q484" s="91" t="e">
        <f t="shared" ca="1" si="81"/>
        <v>#N/A</v>
      </c>
      <c r="R484" s="91" t="e">
        <f t="shared" ca="1" si="82"/>
        <v>#N/A</v>
      </c>
      <c r="T484" s="200" t="e">
        <f t="shared" ca="1" si="83"/>
        <v>#N/A</v>
      </c>
      <c r="U484" s="91" t="e">
        <f t="shared" ca="1" si="84"/>
        <v>#N/A</v>
      </c>
      <c r="V484" s="91" t="e">
        <f t="shared" ca="1" si="85"/>
        <v>#N/A</v>
      </c>
      <c r="AI484" s="218" t="e">
        <f ca="1">(($E$9*(RAND()*($E$208-$D$208)+$D$208))*(RAND()*('Base Calcs'!$E$214-'Base Calcs'!$D$214)+'Base Calcs'!$D$214+IF($E$50&gt;0,$E$50,0)))+$E$154+$E$155-$E$196+$E$179-($E$179*(RAND()*($E$210-$D$210)+$D$210))-(($E$200/$E$45)*(RAND()*($E$211-$D$211)+$D$211))</f>
        <v>#N/A</v>
      </c>
      <c r="AK4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5" spans="2:37" x14ac:dyDescent="0.25">
      <c r="B485" s="198" t="e">
        <f t="shared" ca="1" si="79"/>
        <v>#N/A</v>
      </c>
      <c r="C485" s="91"/>
      <c r="D485" s="91"/>
      <c r="F485" s="20"/>
      <c r="G485" s="91"/>
      <c r="H485" s="91"/>
      <c r="J485" s="42"/>
      <c r="P485" s="200" t="e">
        <f t="shared" ca="1" si="80"/>
        <v>#N/A</v>
      </c>
      <c r="Q485" s="91" t="e">
        <f t="shared" ca="1" si="81"/>
        <v>#N/A</v>
      </c>
      <c r="R485" s="91" t="e">
        <f t="shared" ca="1" si="82"/>
        <v>#N/A</v>
      </c>
      <c r="T485" s="200" t="e">
        <f t="shared" ca="1" si="83"/>
        <v>#N/A</v>
      </c>
      <c r="U485" s="91" t="e">
        <f t="shared" ca="1" si="84"/>
        <v>#N/A</v>
      </c>
      <c r="V485" s="91" t="e">
        <f t="shared" ca="1" si="85"/>
        <v>#N/A</v>
      </c>
      <c r="AI485" s="218" t="e">
        <f ca="1">(($E$9*(RAND()*($E$208-$D$208)+$D$208))*(RAND()*('Base Calcs'!$E$214-'Base Calcs'!$D$214)+'Base Calcs'!$D$214+IF($E$50&gt;0,$E$50,0)))+$E$154+$E$155-$E$196+$E$179-($E$179*(RAND()*($E$210-$D$210)+$D$210))-(($E$200/$E$45)*(RAND()*($E$211-$D$211)+$D$211))</f>
        <v>#N/A</v>
      </c>
      <c r="AK4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6" spans="2:37" x14ac:dyDescent="0.25">
      <c r="B486" s="198" t="e">
        <f t="shared" ca="1" si="79"/>
        <v>#N/A</v>
      </c>
      <c r="C486" s="91"/>
      <c r="D486" s="91"/>
      <c r="F486" s="20"/>
      <c r="G486" s="91"/>
      <c r="H486" s="91"/>
      <c r="J486" s="42"/>
      <c r="P486" s="200" t="e">
        <f t="shared" ca="1" si="80"/>
        <v>#N/A</v>
      </c>
      <c r="Q486" s="91" t="e">
        <f t="shared" ca="1" si="81"/>
        <v>#N/A</v>
      </c>
      <c r="R486" s="91" t="e">
        <f t="shared" ca="1" si="82"/>
        <v>#N/A</v>
      </c>
      <c r="T486" s="200" t="e">
        <f t="shared" ca="1" si="83"/>
        <v>#N/A</v>
      </c>
      <c r="U486" s="91" t="e">
        <f t="shared" ca="1" si="84"/>
        <v>#N/A</v>
      </c>
      <c r="V486" s="91" t="e">
        <f t="shared" ca="1" si="85"/>
        <v>#N/A</v>
      </c>
      <c r="AI486" s="218" t="e">
        <f ca="1">(($E$9*(RAND()*($E$208-$D$208)+$D$208))*(RAND()*('Base Calcs'!$E$214-'Base Calcs'!$D$214)+'Base Calcs'!$D$214+IF($E$50&gt;0,$E$50,0)))+$E$154+$E$155-$E$196+$E$179-($E$179*(RAND()*($E$210-$D$210)+$D$210))-(($E$200/$E$45)*(RAND()*($E$211-$D$211)+$D$211))</f>
        <v>#N/A</v>
      </c>
      <c r="AK4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7" spans="2:37" x14ac:dyDescent="0.25">
      <c r="B487" s="198" t="e">
        <f t="shared" ca="1" si="79"/>
        <v>#N/A</v>
      </c>
      <c r="C487" s="91"/>
      <c r="D487" s="91"/>
      <c r="F487" s="20"/>
      <c r="G487" s="91"/>
      <c r="H487" s="91"/>
      <c r="J487" s="42"/>
      <c r="P487" s="200" t="e">
        <f t="shared" ca="1" si="80"/>
        <v>#N/A</v>
      </c>
      <c r="Q487" s="91" t="e">
        <f t="shared" ca="1" si="81"/>
        <v>#N/A</v>
      </c>
      <c r="R487" s="91" t="e">
        <f t="shared" ca="1" si="82"/>
        <v>#N/A</v>
      </c>
      <c r="T487" s="200" t="e">
        <f t="shared" ca="1" si="83"/>
        <v>#N/A</v>
      </c>
      <c r="U487" s="91" t="e">
        <f t="shared" ca="1" si="84"/>
        <v>#N/A</v>
      </c>
      <c r="V487" s="91" t="e">
        <f t="shared" ca="1" si="85"/>
        <v>#N/A</v>
      </c>
      <c r="AI487" s="218" t="e">
        <f ca="1">(($E$9*(RAND()*($E$208-$D$208)+$D$208))*(RAND()*('Base Calcs'!$E$214-'Base Calcs'!$D$214)+'Base Calcs'!$D$214+IF($E$50&gt;0,$E$50,0)))+$E$154+$E$155-$E$196+$E$179-($E$179*(RAND()*($E$210-$D$210)+$D$210))-(($E$200/$E$45)*(RAND()*($E$211-$D$211)+$D$211))</f>
        <v>#N/A</v>
      </c>
      <c r="AK4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8" spans="2:37" x14ac:dyDescent="0.25">
      <c r="B488" s="198" t="e">
        <f t="shared" ca="1" si="79"/>
        <v>#N/A</v>
      </c>
      <c r="C488" s="91"/>
      <c r="D488" s="91"/>
      <c r="F488" s="20"/>
      <c r="G488" s="91"/>
      <c r="H488" s="91"/>
      <c r="J488" s="42"/>
      <c r="P488" s="200" t="e">
        <f t="shared" ca="1" si="80"/>
        <v>#N/A</v>
      </c>
      <c r="Q488" s="91" t="e">
        <f t="shared" ca="1" si="81"/>
        <v>#N/A</v>
      </c>
      <c r="R488" s="91" t="e">
        <f t="shared" ca="1" si="82"/>
        <v>#N/A</v>
      </c>
      <c r="T488" s="200" t="e">
        <f t="shared" ca="1" si="83"/>
        <v>#N/A</v>
      </c>
      <c r="U488" s="91" t="e">
        <f t="shared" ca="1" si="84"/>
        <v>#N/A</v>
      </c>
      <c r="V488" s="91" t="e">
        <f t="shared" ca="1" si="85"/>
        <v>#N/A</v>
      </c>
      <c r="AI488" s="218" t="e">
        <f ca="1">(($E$9*(RAND()*($E$208-$D$208)+$D$208))*(RAND()*('Base Calcs'!$E$214-'Base Calcs'!$D$214)+'Base Calcs'!$D$214+IF($E$50&gt;0,$E$50,0)))+$E$154+$E$155-$E$196+$E$179-($E$179*(RAND()*($E$210-$D$210)+$D$210))-(($E$200/$E$45)*(RAND()*($E$211-$D$211)+$D$211))</f>
        <v>#N/A</v>
      </c>
      <c r="AK4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89" spans="2:37" x14ac:dyDescent="0.25">
      <c r="B489" s="198" t="e">
        <f t="shared" ca="1" si="79"/>
        <v>#N/A</v>
      </c>
      <c r="C489" s="91"/>
      <c r="D489" s="91"/>
      <c r="F489" s="20"/>
      <c r="G489" s="91"/>
      <c r="H489" s="91"/>
      <c r="J489" s="42"/>
      <c r="P489" s="200" t="e">
        <f t="shared" ca="1" si="80"/>
        <v>#N/A</v>
      </c>
      <c r="Q489" s="91" t="e">
        <f t="shared" ca="1" si="81"/>
        <v>#N/A</v>
      </c>
      <c r="R489" s="91" t="e">
        <f t="shared" ca="1" si="82"/>
        <v>#N/A</v>
      </c>
      <c r="T489" s="200" t="e">
        <f t="shared" ca="1" si="83"/>
        <v>#N/A</v>
      </c>
      <c r="U489" s="91" t="e">
        <f t="shared" ca="1" si="84"/>
        <v>#N/A</v>
      </c>
      <c r="V489" s="91" t="e">
        <f t="shared" ca="1" si="85"/>
        <v>#N/A</v>
      </c>
      <c r="AI489" s="218" t="e">
        <f ca="1">(($E$9*(RAND()*($E$208-$D$208)+$D$208))*(RAND()*('Base Calcs'!$E$214-'Base Calcs'!$D$214)+'Base Calcs'!$D$214+IF($E$50&gt;0,$E$50,0)))+$E$154+$E$155-$E$196+$E$179-($E$179*(RAND()*($E$210-$D$210)+$D$210))-(($E$200/$E$45)*(RAND()*($E$211-$D$211)+$D$211))</f>
        <v>#N/A</v>
      </c>
      <c r="AK4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0" spans="2:37" x14ac:dyDescent="0.25">
      <c r="B490" s="198" t="e">
        <f t="shared" ca="1" si="79"/>
        <v>#N/A</v>
      </c>
      <c r="C490" s="91"/>
      <c r="D490" s="91"/>
      <c r="F490" s="20"/>
      <c r="G490" s="91"/>
      <c r="H490" s="91"/>
      <c r="J490" s="42"/>
      <c r="P490" s="200" t="e">
        <f t="shared" ca="1" si="80"/>
        <v>#N/A</v>
      </c>
      <c r="Q490" s="91" t="e">
        <f t="shared" ca="1" si="81"/>
        <v>#N/A</v>
      </c>
      <c r="R490" s="91" t="e">
        <f t="shared" ca="1" si="82"/>
        <v>#N/A</v>
      </c>
      <c r="T490" s="200" t="e">
        <f t="shared" ca="1" si="83"/>
        <v>#N/A</v>
      </c>
      <c r="U490" s="91" t="e">
        <f t="shared" ca="1" si="84"/>
        <v>#N/A</v>
      </c>
      <c r="V490" s="91" t="e">
        <f t="shared" ca="1" si="85"/>
        <v>#N/A</v>
      </c>
      <c r="AI490" s="218" t="e">
        <f ca="1">(($E$9*(RAND()*($E$208-$D$208)+$D$208))*(RAND()*('Base Calcs'!$E$214-'Base Calcs'!$D$214)+'Base Calcs'!$D$214+IF($E$50&gt;0,$E$50,0)))+$E$154+$E$155-$E$196+$E$179-($E$179*(RAND()*($E$210-$D$210)+$D$210))-(($E$200/$E$45)*(RAND()*($E$211-$D$211)+$D$211))</f>
        <v>#N/A</v>
      </c>
      <c r="AK4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1" spans="2:37" x14ac:dyDescent="0.25">
      <c r="B491" s="198" t="e">
        <f t="shared" ca="1" si="79"/>
        <v>#N/A</v>
      </c>
      <c r="C491" s="91"/>
      <c r="D491" s="91"/>
      <c r="F491" s="20"/>
      <c r="G491" s="91"/>
      <c r="H491" s="91"/>
      <c r="J491" s="42"/>
      <c r="P491" s="200" t="e">
        <f t="shared" ca="1" si="80"/>
        <v>#N/A</v>
      </c>
      <c r="Q491" s="91" t="e">
        <f t="shared" ca="1" si="81"/>
        <v>#N/A</v>
      </c>
      <c r="R491" s="91" t="e">
        <f t="shared" ca="1" si="82"/>
        <v>#N/A</v>
      </c>
      <c r="T491" s="200" t="e">
        <f t="shared" ca="1" si="83"/>
        <v>#N/A</v>
      </c>
      <c r="U491" s="91" t="e">
        <f t="shared" ca="1" si="84"/>
        <v>#N/A</v>
      </c>
      <c r="V491" s="91" t="e">
        <f t="shared" ca="1" si="85"/>
        <v>#N/A</v>
      </c>
      <c r="AI491" s="218" t="e">
        <f ca="1">(($E$9*(RAND()*($E$208-$D$208)+$D$208))*(RAND()*('Base Calcs'!$E$214-'Base Calcs'!$D$214)+'Base Calcs'!$D$214+IF($E$50&gt;0,$E$50,0)))+$E$154+$E$155-$E$196+$E$179-($E$179*(RAND()*($E$210-$D$210)+$D$210))-(($E$200/$E$45)*(RAND()*($E$211-$D$211)+$D$211))</f>
        <v>#N/A</v>
      </c>
      <c r="AK4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2" spans="2:37" x14ac:dyDescent="0.25">
      <c r="B492" s="198" t="e">
        <f t="shared" ca="1" si="79"/>
        <v>#N/A</v>
      </c>
      <c r="C492" s="91"/>
      <c r="D492" s="91"/>
      <c r="F492" s="20"/>
      <c r="G492" s="91"/>
      <c r="H492" s="91"/>
      <c r="J492" s="42"/>
      <c r="P492" s="200" t="e">
        <f t="shared" ca="1" si="80"/>
        <v>#N/A</v>
      </c>
      <c r="Q492" s="91" t="e">
        <f t="shared" ca="1" si="81"/>
        <v>#N/A</v>
      </c>
      <c r="R492" s="91" t="e">
        <f t="shared" ca="1" si="82"/>
        <v>#N/A</v>
      </c>
      <c r="T492" s="200" t="e">
        <f t="shared" ca="1" si="83"/>
        <v>#N/A</v>
      </c>
      <c r="U492" s="91" t="e">
        <f t="shared" ca="1" si="84"/>
        <v>#N/A</v>
      </c>
      <c r="V492" s="91" t="e">
        <f t="shared" ca="1" si="85"/>
        <v>#N/A</v>
      </c>
      <c r="AI492" s="218" t="e">
        <f ca="1">(($E$9*(RAND()*($E$208-$D$208)+$D$208))*(RAND()*('Base Calcs'!$E$214-'Base Calcs'!$D$214)+'Base Calcs'!$D$214+IF($E$50&gt;0,$E$50,0)))+$E$154+$E$155-$E$196+$E$179-($E$179*(RAND()*($E$210-$D$210)+$D$210))-(($E$200/$E$45)*(RAND()*($E$211-$D$211)+$D$211))</f>
        <v>#N/A</v>
      </c>
      <c r="AK4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3" spans="2:37" x14ac:dyDescent="0.25">
      <c r="B493" s="198" t="e">
        <f t="shared" ca="1" si="79"/>
        <v>#N/A</v>
      </c>
      <c r="C493" s="91"/>
      <c r="D493" s="91"/>
      <c r="F493" s="20"/>
      <c r="G493" s="91"/>
      <c r="H493" s="91"/>
      <c r="J493" s="91"/>
      <c r="P493" s="200" t="e">
        <f t="shared" ca="1" si="80"/>
        <v>#N/A</v>
      </c>
      <c r="Q493" s="91" t="e">
        <f t="shared" ca="1" si="81"/>
        <v>#N/A</v>
      </c>
      <c r="R493" s="91" t="e">
        <f t="shared" ca="1" si="82"/>
        <v>#N/A</v>
      </c>
      <c r="T493" s="200" t="e">
        <f t="shared" ca="1" si="83"/>
        <v>#N/A</v>
      </c>
      <c r="U493" s="91" t="e">
        <f t="shared" ca="1" si="84"/>
        <v>#N/A</v>
      </c>
      <c r="V493" s="91" t="e">
        <f t="shared" ca="1" si="85"/>
        <v>#N/A</v>
      </c>
      <c r="AI493" s="218" t="e">
        <f ca="1">(($E$9*(RAND()*($E$208-$D$208)+$D$208))*(RAND()*('Base Calcs'!$E$214-'Base Calcs'!$D$214)+'Base Calcs'!$D$214+IF($E$50&gt;0,$E$50,0)))+$E$154+$E$155-$E$196+$E$179-($E$179*(RAND()*($E$210-$D$210)+$D$210))-(($E$200/$E$45)*(RAND()*($E$211-$D$211)+$D$211))</f>
        <v>#N/A</v>
      </c>
      <c r="AK4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4" spans="2:37" x14ac:dyDescent="0.25">
      <c r="B494" s="198" t="e">
        <f t="shared" ca="1" si="79"/>
        <v>#N/A</v>
      </c>
      <c r="C494" s="91"/>
      <c r="D494" s="91"/>
      <c r="F494" s="20"/>
      <c r="G494" s="91"/>
      <c r="H494" s="91"/>
      <c r="J494" s="91"/>
      <c r="P494" s="200" t="e">
        <f t="shared" ca="1" si="80"/>
        <v>#N/A</v>
      </c>
      <c r="Q494" s="91" t="e">
        <f t="shared" ca="1" si="81"/>
        <v>#N/A</v>
      </c>
      <c r="R494" s="91" t="e">
        <f t="shared" ca="1" si="82"/>
        <v>#N/A</v>
      </c>
      <c r="T494" s="200" t="e">
        <f t="shared" ca="1" si="83"/>
        <v>#N/A</v>
      </c>
      <c r="U494" s="91" t="e">
        <f t="shared" ca="1" si="84"/>
        <v>#N/A</v>
      </c>
      <c r="V494" s="91" t="e">
        <f t="shared" ca="1" si="85"/>
        <v>#N/A</v>
      </c>
      <c r="AI494" s="218" t="e">
        <f ca="1">(($E$9*(RAND()*($E$208-$D$208)+$D$208))*(RAND()*('Base Calcs'!$E$214-'Base Calcs'!$D$214)+'Base Calcs'!$D$214+IF($E$50&gt;0,$E$50,0)))+$E$154+$E$155-$E$196+$E$179-($E$179*(RAND()*($E$210-$D$210)+$D$210))-(($E$200/$E$45)*(RAND()*($E$211-$D$211)+$D$211))</f>
        <v>#N/A</v>
      </c>
      <c r="AK4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5" spans="2:37" x14ac:dyDescent="0.25">
      <c r="B495" s="198" t="e">
        <f t="shared" ca="1" si="79"/>
        <v>#N/A</v>
      </c>
      <c r="C495" s="91"/>
      <c r="D495" s="91"/>
      <c r="F495" s="20"/>
      <c r="G495" s="91"/>
      <c r="H495" s="91"/>
      <c r="J495" s="91"/>
      <c r="P495" s="200" t="e">
        <f t="shared" ca="1" si="80"/>
        <v>#N/A</v>
      </c>
      <c r="Q495" s="91" t="e">
        <f t="shared" ca="1" si="81"/>
        <v>#N/A</v>
      </c>
      <c r="R495" s="91" t="e">
        <f t="shared" ca="1" si="82"/>
        <v>#N/A</v>
      </c>
      <c r="T495" s="200" t="e">
        <f t="shared" ca="1" si="83"/>
        <v>#N/A</v>
      </c>
      <c r="U495" s="91" t="e">
        <f t="shared" ca="1" si="84"/>
        <v>#N/A</v>
      </c>
      <c r="V495" s="91" t="e">
        <f t="shared" ca="1" si="85"/>
        <v>#N/A</v>
      </c>
      <c r="AI495" s="218" t="e">
        <f ca="1">(($E$9*(RAND()*($E$208-$D$208)+$D$208))*(RAND()*('Base Calcs'!$E$214-'Base Calcs'!$D$214)+'Base Calcs'!$D$214+IF($E$50&gt;0,$E$50,0)))+$E$154+$E$155-$E$196+$E$179-($E$179*(RAND()*($E$210-$D$210)+$D$210))-(($E$200/$E$45)*(RAND()*($E$211-$D$211)+$D$211))</f>
        <v>#N/A</v>
      </c>
      <c r="AK4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6" spans="2:37" x14ac:dyDescent="0.25">
      <c r="B496" s="198" t="e">
        <f t="shared" ca="1" si="79"/>
        <v>#N/A</v>
      </c>
      <c r="C496" s="91"/>
      <c r="D496" s="91"/>
      <c r="F496" s="20"/>
      <c r="G496" s="91"/>
      <c r="H496" s="91"/>
      <c r="J496" s="23"/>
      <c r="P496" s="200" t="e">
        <f t="shared" ca="1" si="80"/>
        <v>#N/A</v>
      </c>
      <c r="Q496" s="91" t="e">
        <f t="shared" ca="1" si="81"/>
        <v>#N/A</v>
      </c>
      <c r="R496" s="91" t="e">
        <f t="shared" ca="1" si="82"/>
        <v>#N/A</v>
      </c>
      <c r="T496" s="200" t="e">
        <f t="shared" ca="1" si="83"/>
        <v>#N/A</v>
      </c>
      <c r="U496" s="91" t="e">
        <f t="shared" ca="1" si="84"/>
        <v>#N/A</v>
      </c>
      <c r="V496" s="91" t="e">
        <f t="shared" ca="1" si="85"/>
        <v>#N/A</v>
      </c>
      <c r="AI496" s="218" t="e">
        <f ca="1">(($E$9*(RAND()*($E$208-$D$208)+$D$208))*(RAND()*('Base Calcs'!$E$214-'Base Calcs'!$D$214)+'Base Calcs'!$D$214+IF($E$50&gt;0,$E$50,0)))+$E$154+$E$155-$E$196+$E$179-($E$179*(RAND()*($E$210-$D$210)+$D$210))-(($E$200/$E$45)*(RAND()*($E$211-$D$211)+$D$211))</f>
        <v>#N/A</v>
      </c>
      <c r="AK4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7" spans="2:37" x14ac:dyDescent="0.25">
      <c r="B497" s="198" t="e">
        <f t="shared" ca="1" si="79"/>
        <v>#N/A</v>
      </c>
      <c r="C497" s="91"/>
      <c r="D497" s="91"/>
      <c r="F497" s="20"/>
      <c r="G497" s="91"/>
      <c r="H497" s="91"/>
      <c r="P497" s="200" t="e">
        <f t="shared" ca="1" si="80"/>
        <v>#N/A</v>
      </c>
      <c r="Q497" s="91" t="e">
        <f t="shared" ca="1" si="81"/>
        <v>#N/A</v>
      </c>
      <c r="R497" s="91" t="e">
        <f t="shared" ca="1" si="82"/>
        <v>#N/A</v>
      </c>
      <c r="T497" s="200" t="e">
        <f t="shared" ca="1" si="83"/>
        <v>#N/A</v>
      </c>
      <c r="U497" s="91" t="e">
        <f t="shared" ca="1" si="84"/>
        <v>#N/A</v>
      </c>
      <c r="V497" s="91" t="e">
        <f t="shared" ca="1" si="85"/>
        <v>#N/A</v>
      </c>
      <c r="AI497" s="218" t="e">
        <f ca="1">(($E$9*(RAND()*($E$208-$D$208)+$D$208))*(RAND()*('Base Calcs'!$E$214-'Base Calcs'!$D$214)+'Base Calcs'!$D$214+IF($E$50&gt;0,$E$50,0)))+$E$154+$E$155-$E$196+$E$179-($E$179*(RAND()*($E$210-$D$210)+$D$210))-(($E$200/$E$45)*(RAND()*($E$211-$D$211)+$D$211))</f>
        <v>#N/A</v>
      </c>
      <c r="AK4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8" spans="2:37" x14ac:dyDescent="0.25">
      <c r="B498" s="198" t="e">
        <f t="shared" ca="1" si="79"/>
        <v>#N/A</v>
      </c>
      <c r="C498" s="91"/>
      <c r="D498" s="91"/>
      <c r="F498" s="20"/>
      <c r="G498" s="91"/>
      <c r="H498" s="91"/>
      <c r="J498" s="130"/>
      <c r="P498" s="200" t="e">
        <f t="shared" ca="1" si="80"/>
        <v>#N/A</v>
      </c>
      <c r="Q498" s="91" t="e">
        <f t="shared" ca="1" si="81"/>
        <v>#N/A</v>
      </c>
      <c r="R498" s="91" t="e">
        <f t="shared" ca="1" si="82"/>
        <v>#N/A</v>
      </c>
      <c r="T498" s="200" t="e">
        <f t="shared" ca="1" si="83"/>
        <v>#N/A</v>
      </c>
      <c r="U498" s="91" t="e">
        <f t="shared" ca="1" si="84"/>
        <v>#N/A</v>
      </c>
      <c r="V498" s="91" t="e">
        <f t="shared" ca="1" si="85"/>
        <v>#N/A</v>
      </c>
      <c r="AI498" s="218" t="e">
        <f ca="1">(($E$9*(RAND()*($E$208-$D$208)+$D$208))*(RAND()*('Base Calcs'!$E$214-'Base Calcs'!$D$214)+'Base Calcs'!$D$214+IF($E$50&gt;0,$E$50,0)))+$E$154+$E$155-$E$196+$E$179-($E$179*(RAND()*($E$210-$D$210)+$D$210))-(($E$200/$E$45)*(RAND()*($E$211-$D$211)+$D$211))</f>
        <v>#N/A</v>
      </c>
      <c r="AK4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499" spans="2:37" x14ac:dyDescent="0.25">
      <c r="B499" s="198" t="e">
        <f t="shared" ca="1" si="79"/>
        <v>#N/A</v>
      </c>
      <c r="C499" s="91"/>
      <c r="D499" s="91"/>
      <c r="F499" s="20"/>
      <c r="G499" s="91"/>
      <c r="H499" s="91"/>
      <c r="J499" s="42"/>
      <c r="P499" s="200" t="e">
        <f t="shared" ca="1" si="80"/>
        <v>#N/A</v>
      </c>
      <c r="Q499" s="91" t="e">
        <f t="shared" ca="1" si="81"/>
        <v>#N/A</v>
      </c>
      <c r="R499" s="91" t="e">
        <f t="shared" ca="1" si="82"/>
        <v>#N/A</v>
      </c>
      <c r="T499" s="200" t="e">
        <f t="shared" ca="1" si="83"/>
        <v>#N/A</v>
      </c>
      <c r="U499" s="91" t="e">
        <f t="shared" ca="1" si="84"/>
        <v>#N/A</v>
      </c>
      <c r="V499" s="91" t="e">
        <f t="shared" ca="1" si="85"/>
        <v>#N/A</v>
      </c>
      <c r="AI499" s="218" t="e">
        <f ca="1">(($E$9*(RAND()*($E$208-$D$208)+$D$208))*(RAND()*('Base Calcs'!$E$214-'Base Calcs'!$D$214)+'Base Calcs'!$D$214+IF($E$50&gt;0,$E$50,0)))+$E$154+$E$155-$E$196+$E$179-($E$179*(RAND()*($E$210-$D$210)+$D$210))-(($E$200/$E$45)*(RAND()*($E$211-$D$211)+$D$211))</f>
        <v>#N/A</v>
      </c>
      <c r="AK4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0" spans="2:37" x14ac:dyDescent="0.25">
      <c r="B500" s="198" t="e">
        <f t="shared" ca="1" si="79"/>
        <v>#N/A</v>
      </c>
      <c r="C500" s="91"/>
      <c r="D500" s="91"/>
      <c r="F500" s="20"/>
      <c r="G500" s="91"/>
      <c r="H500" s="91"/>
      <c r="J500" s="42"/>
      <c r="P500" s="200" t="e">
        <f t="shared" ca="1" si="80"/>
        <v>#N/A</v>
      </c>
      <c r="Q500" s="91" t="e">
        <f t="shared" ca="1" si="81"/>
        <v>#N/A</v>
      </c>
      <c r="R500" s="91" t="e">
        <f t="shared" ca="1" si="82"/>
        <v>#N/A</v>
      </c>
      <c r="T500" s="200" t="e">
        <f t="shared" ca="1" si="83"/>
        <v>#N/A</v>
      </c>
      <c r="U500" s="91" t="e">
        <f t="shared" ca="1" si="84"/>
        <v>#N/A</v>
      </c>
      <c r="V500" s="91" t="e">
        <f t="shared" ca="1" si="85"/>
        <v>#N/A</v>
      </c>
      <c r="AI500" s="218" t="e">
        <f ca="1">(($E$9*(RAND()*($E$208-$D$208)+$D$208))*(RAND()*('Base Calcs'!$E$214-'Base Calcs'!$D$214)+'Base Calcs'!$D$214+IF($E$50&gt;0,$E$50,0)))+$E$154+$E$155-$E$196+$E$179-($E$179*(RAND()*($E$210-$D$210)+$D$210))-(($E$200/$E$45)*(RAND()*($E$211-$D$211)+$D$211))</f>
        <v>#N/A</v>
      </c>
      <c r="AK5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1" spans="2:37" x14ac:dyDescent="0.25">
      <c r="B501" s="198" t="e">
        <f t="shared" ca="1" si="79"/>
        <v>#N/A</v>
      </c>
      <c r="C501" s="91"/>
      <c r="D501" s="91"/>
      <c r="F501" s="20"/>
      <c r="G501" s="91"/>
      <c r="H501" s="91"/>
      <c r="J501" s="42"/>
      <c r="P501" s="200" t="e">
        <f t="shared" ca="1" si="80"/>
        <v>#N/A</v>
      </c>
      <c r="Q501" s="91" t="e">
        <f t="shared" ca="1" si="81"/>
        <v>#N/A</v>
      </c>
      <c r="R501" s="91" t="e">
        <f t="shared" ca="1" si="82"/>
        <v>#N/A</v>
      </c>
      <c r="T501" s="200" t="e">
        <f t="shared" ca="1" si="83"/>
        <v>#N/A</v>
      </c>
      <c r="U501" s="91" t="e">
        <f t="shared" ca="1" si="84"/>
        <v>#N/A</v>
      </c>
      <c r="V501" s="91" t="e">
        <f t="shared" ca="1" si="85"/>
        <v>#N/A</v>
      </c>
      <c r="AI501" s="218" t="e">
        <f ca="1">(($E$9*(RAND()*($E$208-$D$208)+$D$208))*(RAND()*('Base Calcs'!$E$214-'Base Calcs'!$D$214)+'Base Calcs'!$D$214+IF($E$50&gt;0,$E$50,0)))+$E$154+$E$155-$E$196+$E$179-($E$179*(RAND()*($E$210-$D$210)+$D$210))-(($E$200/$E$45)*(RAND()*($E$211-$D$211)+$D$211))</f>
        <v>#N/A</v>
      </c>
      <c r="AK5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2" spans="2:37" x14ac:dyDescent="0.25">
      <c r="B502" s="198" t="e">
        <f t="shared" ca="1" si="79"/>
        <v>#N/A</v>
      </c>
      <c r="C502" s="91"/>
      <c r="D502" s="91"/>
      <c r="F502" s="20"/>
      <c r="G502" s="91"/>
      <c r="H502" s="91"/>
      <c r="J502" s="42"/>
      <c r="P502" s="200" t="e">
        <f t="shared" ca="1" si="80"/>
        <v>#N/A</v>
      </c>
      <c r="Q502" s="91" t="e">
        <f t="shared" ca="1" si="81"/>
        <v>#N/A</v>
      </c>
      <c r="R502" s="91" t="e">
        <f t="shared" ca="1" si="82"/>
        <v>#N/A</v>
      </c>
      <c r="T502" s="200" t="e">
        <f t="shared" ca="1" si="83"/>
        <v>#N/A</v>
      </c>
      <c r="U502" s="91" t="e">
        <f t="shared" ca="1" si="84"/>
        <v>#N/A</v>
      </c>
      <c r="V502" s="91" t="e">
        <f t="shared" ca="1" si="85"/>
        <v>#N/A</v>
      </c>
      <c r="AI502" s="218" t="e">
        <f ca="1">(($E$9*(RAND()*($E$208-$D$208)+$D$208))*(RAND()*('Base Calcs'!$E$214-'Base Calcs'!$D$214)+'Base Calcs'!$D$214+IF($E$50&gt;0,$E$50,0)))+$E$154+$E$155-$E$196+$E$179-($E$179*(RAND()*($E$210-$D$210)+$D$210))-(($E$200/$E$45)*(RAND()*($E$211-$D$211)+$D$211))</f>
        <v>#N/A</v>
      </c>
      <c r="AK5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3" spans="2:37" x14ac:dyDescent="0.25">
      <c r="B503" s="198" t="e">
        <f t="shared" ca="1" si="79"/>
        <v>#N/A</v>
      </c>
      <c r="C503" s="91"/>
      <c r="D503" s="91"/>
      <c r="F503" s="20"/>
      <c r="G503" s="91"/>
      <c r="H503" s="91"/>
      <c r="J503" s="42"/>
      <c r="P503" s="200" t="e">
        <f t="shared" ca="1" si="80"/>
        <v>#N/A</v>
      </c>
      <c r="Q503" s="91" t="e">
        <f t="shared" ca="1" si="81"/>
        <v>#N/A</v>
      </c>
      <c r="R503" s="91" t="e">
        <f t="shared" ca="1" si="82"/>
        <v>#N/A</v>
      </c>
      <c r="T503" s="200" t="e">
        <f t="shared" ca="1" si="83"/>
        <v>#N/A</v>
      </c>
      <c r="U503" s="91" t="e">
        <f t="shared" ca="1" si="84"/>
        <v>#N/A</v>
      </c>
      <c r="V503" s="91" t="e">
        <f t="shared" ca="1" si="85"/>
        <v>#N/A</v>
      </c>
      <c r="AI503" s="218" t="e">
        <f ca="1">(($E$9*(RAND()*($E$208-$D$208)+$D$208))*(RAND()*('Base Calcs'!$E$214-'Base Calcs'!$D$214)+'Base Calcs'!$D$214+IF($E$50&gt;0,$E$50,0)))+$E$154+$E$155-$E$196+$E$179-($E$179*(RAND()*($E$210-$D$210)+$D$210))-(($E$200/$E$45)*(RAND()*($E$211-$D$211)+$D$211))</f>
        <v>#N/A</v>
      </c>
      <c r="AK5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4" spans="2:37" x14ac:dyDescent="0.25">
      <c r="B504" s="198" t="e">
        <f t="shared" ca="1" si="79"/>
        <v>#N/A</v>
      </c>
      <c r="C504" s="91"/>
      <c r="D504" s="91"/>
      <c r="F504" s="20"/>
      <c r="G504" s="91"/>
      <c r="H504" s="91"/>
      <c r="J504" s="42"/>
      <c r="P504" s="200" t="e">
        <f t="shared" ca="1" si="80"/>
        <v>#N/A</v>
      </c>
      <c r="Q504" s="91" t="e">
        <f t="shared" ca="1" si="81"/>
        <v>#N/A</v>
      </c>
      <c r="R504" s="91" t="e">
        <f t="shared" ca="1" si="82"/>
        <v>#N/A</v>
      </c>
      <c r="T504" s="200" t="e">
        <f t="shared" ca="1" si="83"/>
        <v>#N/A</v>
      </c>
      <c r="U504" s="91" t="e">
        <f t="shared" ca="1" si="84"/>
        <v>#N/A</v>
      </c>
      <c r="V504" s="91" t="e">
        <f t="shared" ca="1" si="85"/>
        <v>#N/A</v>
      </c>
      <c r="AI504" s="218" t="e">
        <f ca="1">(($E$9*(RAND()*($E$208-$D$208)+$D$208))*(RAND()*('Base Calcs'!$E$214-'Base Calcs'!$D$214)+'Base Calcs'!$D$214+IF($E$50&gt;0,$E$50,0)))+$E$154+$E$155-$E$196+$E$179-($E$179*(RAND()*($E$210-$D$210)+$D$210))-(($E$200/$E$45)*(RAND()*($E$211-$D$211)+$D$211))</f>
        <v>#N/A</v>
      </c>
      <c r="AK5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5" spans="2:37" x14ac:dyDescent="0.25">
      <c r="B505" s="198" t="e">
        <f t="shared" ca="1" si="79"/>
        <v>#N/A</v>
      </c>
      <c r="C505" s="91"/>
      <c r="D505" s="91"/>
      <c r="F505" s="20"/>
      <c r="G505" s="91"/>
      <c r="H505" s="91"/>
      <c r="J505" s="42"/>
      <c r="P505" s="200" t="e">
        <f t="shared" ca="1" si="80"/>
        <v>#N/A</v>
      </c>
      <c r="Q505" s="91" t="e">
        <f t="shared" ca="1" si="81"/>
        <v>#N/A</v>
      </c>
      <c r="R505" s="91" t="e">
        <f t="shared" ca="1" si="82"/>
        <v>#N/A</v>
      </c>
      <c r="T505" s="200" t="e">
        <f t="shared" ca="1" si="83"/>
        <v>#N/A</v>
      </c>
      <c r="U505" s="91" t="e">
        <f t="shared" ca="1" si="84"/>
        <v>#N/A</v>
      </c>
      <c r="V505" s="91" t="e">
        <f t="shared" ca="1" si="85"/>
        <v>#N/A</v>
      </c>
      <c r="AI505" s="218" t="e">
        <f ca="1">(($E$9*(RAND()*($E$208-$D$208)+$D$208))*(RAND()*('Base Calcs'!$E$214-'Base Calcs'!$D$214)+'Base Calcs'!$D$214+IF($E$50&gt;0,$E$50,0)))+$E$154+$E$155-$E$196+$E$179-($E$179*(RAND()*($E$210-$D$210)+$D$210))-(($E$200/$E$45)*(RAND()*($E$211-$D$211)+$D$211))</f>
        <v>#N/A</v>
      </c>
      <c r="AK5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6" spans="2:37" x14ac:dyDescent="0.25">
      <c r="B506" s="198" t="e">
        <f t="shared" ca="1" si="79"/>
        <v>#N/A</v>
      </c>
      <c r="C506" s="91"/>
      <c r="D506" s="91"/>
      <c r="F506" s="20"/>
      <c r="G506" s="91"/>
      <c r="H506" s="91"/>
      <c r="J506" s="42"/>
      <c r="P506" s="200" t="e">
        <f t="shared" ca="1" si="80"/>
        <v>#N/A</v>
      </c>
      <c r="Q506" s="91" t="e">
        <f t="shared" ca="1" si="81"/>
        <v>#N/A</v>
      </c>
      <c r="R506" s="91" t="e">
        <f t="shared" ca="1" si="82"/>
        <v>#N/A</v>
      </c>
      <c r="T506" s="200" t="e">
        <f t="shared" ca="1" si="83"/>
        <v>#N/A</v>
      </c>
      <c r="U506" s="91" t="e">
        <f t="shared" ca="1" si="84"/>
        <v>#N/A</v>
      </c>
      <c r="V506" s="91" t="e">
        <f t="shared" ca="1" si="85"/>
        <v>#N/A</v>
      </c>
      <c r="AI506" s="218" t="e">
        <f ca="1">(($E$9*(RAND()*($E$208-$D$208)+$D$208))*(RAND()*('Base Calcs'!$E$214-'Base Calcs'!$D$214)+'Base Calcs'!$D$214+IF($E$50&gt;0,$E$50,0)))+$E$154+$E$155-$E$196+$E$179-($E$179*(RAND()*($E$210-$D$210)+$D$210))-(($E$200/$E$45)*(RAND()*($E$211-$D$211)+$D$211))</f>
        <v>#N/A</v>
      </c>
      <c r="AK5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7" spans="2:37" x14ac:dyDescent="0.25">
      <c r="B507" s="198" t="e">
        <f t="shared" ca="1" si="79"/>
        <v>#N/A</v>
      </c>
      <c r="C507" s="91"/>
      <c r="D507" s="91"/>
      <c r="F507" s="20"/>
      <c r="G507" s="91"/>
      <c r="H507" s="91"/>
      <c r="J507" s="42"/>
      <c r="P507" s="200" t="e">
        <f t="shared" ca="1" si="80"/>
        <v>#N/A</v>
      </c>
      <c r="Q507" s="91" t="e">
        <f t="shared" ca="1" si="81"/>
        <v>#N/A</v>
      </c>
      <c r="R507" s="91" t="e">
        <f t="shared" ca="1" si="82"/>
        <v>#N/A</v>
      </c>
      <c r="T507" s="200" t="e">
        <f t="shared" ca="1" si="83"/>
        <v>#N/A</v>
      </c>
      <c r="U507" s="91" t="e">
        <f t="shared" ca="1" si="84"/>
        <v>#N/A</v>
      </c>
      <c r="V507" s="91" t="e">
        <f t="shared" ca="1" si="85"/>
        <v>#N/A</v>
      </c>
      <c r="AI507" s="218" t="e">
        <f ca="1">(($E$9*(RAND()*($E$208-$D$208)+$D$208))*(RAND()*('Base Calcs'!$E$214-'Base Calcs'!$D$214)+'Base Calcs'!$D$214+IF($E$50&gt;0,$E$50,0)))+$E$154+$E$155-$E$196+$E$179-($E$179*(RAND()*($E$210-$D$210)+$D$210))-(($E$200/$E$45)*(RAND()*($E$211-$D$211)+$D$211))</f>
        <v>#N/A</v>
      </c>
      <c r="AK5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8" spans="2:37" x14ac:dyDescent="0.25">
      <c r="B508" s="198" t="e">
        <f t="shared" ca="1" si="79"/>
        <v>#N/A</v>
      </c>
      <c r="C508" s="91"/>
      <c r="D508" s="91"/>
      <c r="F508" s="20"/>
      <c r="G508" s="91"/>
      <c r="H508" s="91"/>
      <c r="J508" s="42"/>
      <c r="P508" s="200" t="e">
        <f t="shared" ca="1" si="80"/>
        <v>#N/A</v>
      </c>
      <c r="Q508" s="91" t="e">
        <f t="shared" ca="1" si="81"/>
        <v>#N/A</v>
      </c>
      <c r="R508" s="91" t="e">
        <f t="shared" ca="1" si="82"/>
        <v>#N/A</v>
      </c>
      <c r="T508" s="200" t="e">
        <f t="shared" ca="1" si="83"/>
        <v>#N/A</v>
      </c>
      <c r="U508" s="91" t="e">
        <f t="shared" ca="1" si="84"/>
        <v>#N/A</v>
      </c>
      <c r="V508" s="91" t="e">
        <f t="shared" ca="1" si="85"/>
        <v>#N/A</v>
      </c>
      <c r="AI508" s="218" t="e">
        <f ca="1">(($E$9*(RAND()*($E$208-$D$208)+$D$208))*(RAND()*('Base Calcs'!$E$214-'Base Calcs'!$D$214)+'Base Calcs'!$D$214+IF($E$50&gt;0,$E$50,0)))+$E$154+$E$155-$E$196+$E$179-($E$179*(RAND()*($E$210-$D$210)+$D$210))-(($E$200/$E$45)*(RAND()*($E$211-$D$211)+$D$211))</f>
        <v>#N/A</v>
      </c>
      <c r="AK5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09" spans="2:37" x14ac:dyDescent="0.25">
      <c r="B509" s="198" t="e">
        <f t="shared" ca="1" si="79"/>
        <v>#N/A</v>
      </c>
      <c r="C509" s="91"/>
      <c r="D509" s="91"/>
      <c r="F509" s="20"/>
      <c r="G509" s="91"/>
      <c r="H509" s="91"/>
      <c r="J509" s="42"/>
      <c r="P509" s="200" t="e">
        <f t="shared" ca="1" si="80"/>
        <v>#N/A</v>
      </c>
      <c r="Q509" s="91" t="e">
        <f t="shared" ca="1" si="81"/>
        <v>#N/A</v>
      </c>
      <c r="R509" s="91" t="e">
        <f t="shared" ca="1" si="82"/>
        <v>#N/A</v>
      </c>
      <c r="T509" s="200" t="e">
        <f t="shared" ca="1" si="83"/>
        <v>#N/A</v>
      </c>
      <c r="U509" s="91" t="e">
        <f t="shared" ca="1" si="84"/>
        <v>#N/A</v>
      </c>
      <c r="V509" s="91" t="e">
        <f t="shared" ca="1" si="85"/>
        <v>#N/A</v>
      </c>
      <c r="AI509" s="218" t="e">
        <f ca="1">(($E$9*(RAND()*($E$208-$D$208)+$D$208))*(RAND()*('Base Calcs'!$E$214-'Base Calcs'!$D$214)+'Base Calcs'!$D$214+IF($E$50&gt;0,$E$50,0)))+$E$154+$E$155-$E$196+$E$179-($E$179*(RAND()*($E$210-$D$210)+$D$210))-(($E$200/$E$45)*(RAND()*($E$211-$D$211)+$D$211))</f>
        <v>#N/A</v>
      </c>
      <c r="AK5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0" spans="2:37" x14ac:dyDescent="0.25">
      <c r="B510" s="198" t="e">
        <f t="shared" ca="1" si="79"/>
        <v>#N/A</v>
      </c>
      <c r="C510" s="91"/>
      <c r="D510" s="91"/>
      <c r="F510" s="20"/>
      <c r="G510" s="91"/>
      <c r="H510" s="91"/>
      <c r="J510" s="42"/>
      <c r="P510" s="200" t="e">
        <f t="shared" ca="1" si="80"/>
        <v>#N/A</v>
      </c>
      <c r="Q510" s="91" t="e">
        <f t="shared" ca="1" si="81"/>
        <v>#N/A</v>
      </c>
      <c r="R510" s="91" t="e">
        <f t="shared" ca="1" si="82"/>
        <v>#N/A</v>
      </c>
      <c r="T510" s="200" t="e">
        <f t="shared" ca="1" si="83"/>
        <v>#N/A</v>
      </c>
      <c r="U510" s="91" t="e">
        <f t="shared" ca="1" si="84"/>
        <v>#N/A</v>
      </c>
      <c r="V510" s="91" t="e">
        <f t="shared" ca="1" si="85"/>
        <v>#N/A</v>
      </c>
      <c r="AI510" s="218" t="e">
        <f ca="1">(($E$9*(RAND()*($E$208-$D$208)+$D$208))*(RAND()*('Base Calcs'!$E$214-'Base Calcs'!$D$214)+'Base Calcs'!$D$214+IF($E$50&gt;0,$E$50,0)))+$E$154+$E$155-$E$196+$E$179-($E$179*(RAND()*($E$210-$D$210)+$D$210))-(($E$200/$E$45)*(RAND()*($E$211-$D$211)+$D$211))</f>
        <v>#N/A</v>
      </c>
      <c r="AK5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1" spans="2:37" x14ac:dyDescent="0.25">
      <c r="B511" s="198" t="e">
        <f t="shared" ca="1" si="79"/>
        <v>#N/A</v>
      </c>
      <c r="C511" s="91"/>
      <c r="D511" s="91"/>
      <c r="F511" s="20"/>
      <c r="G511" s="91"/>
      <c r="H511" s="91"/>
      <c r="J511" s="42"/>
      <c r="P511" s="200" t="e">
        <f t="shared" ca="1" si="80"/>
        <v>#N/A</v>
      </c>
      <c r="Q511" s="91" t="e">
        <f t="shared" ca="1" si="81"/>
        <v>#N/A</v>
      </c>
      <c r="R511" s="91" t="e">
        <f t="shared" ca="1" si="82"/>
        <v>#N/A</v>
      </c>
      <c r="T511" s="200" t="e">
        <f t="shared" ca="1" si="83"/>
        <v>#N/A</v>
      </c>
      <c r="U511" s="91" t="e">
        <f t="shared" ca="1" si="84"/>
        <v>#N/A</v>
      </c>
      <c r="V511" s="91" t="e">
        <f t="shared" ca="1" si="85"/>
        <v>#N/A</v>
      </c>
      <c r="AI511" s="218" t="e">
        <f ca="1">(($E$9*(RAND()*($E$208-$D$208)+$D$208))*(RAND()*('Base Calcs'!$E$214-'Base Calcs'!$D$214)+'Base Calcs'!$D$214+IF($E$50&gt;0,$E$50,0)))+$E$154+$E$155-$E$196+$E$179-($E$179*(RAND()*($E$210-$D$210)+$D$210))-(($E$200/$E$45)*(RAND()*($E$211-$D$211)+$D$211))</f>
        <v>#N/A</v>
      </c>
      <c r="AK5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2" spans="2:37" x14ac:dyDescent="0.25">
      <c r="B512" s="198" t="e">
        <f t="shared" ca="1" si="79"/>
        <v>#N/A</v>
      </c>
      <c r="C512" s="91"/>
      <c r="D512" s="91"/>
      <c r="F512" s="20"/>
      <c r="G512" s="91"/>
      <c r="H512" s="91"/>
      <c r="J512" s="42"/>
      <c r="P512" s="200" t="e">
        <f t="shared" ca="1" si="80"/>
        <v>#N/A</v>
      </c>
      <c r="Q512" s="91" t="e">
        <f t="shared" ca="1" si="81"/>
        <v>#N/A</v>
      </c>
      <c r="R512" s="91" t="e">
        <f t="shared" ca="1" si="82"/>
        <v>#N/A</v>
      </c>
      <c r="T512" s="200" t="e">
        <f t="shared" ca="1" si="83"/>
        <v>#N/A</v>
      </c>
      <c r="U512" s="91" t="e">
        <f t="shared" ca="1" si="84"/>
        <v>#N/A</v>
      </c>
      <c r="V512" s="91" t="e">
        <f t="shared" ca="1" si="85"/>
        <v>#N/A</v>
      </c>
      <c r="AI512" s="218" t="e">
        <f ca="1">(($E$9*(RAND()*($E$208-$D$208)+$D$208))*(RAND()*('Base Calcs'!$E$214-'Base Calcs'!$D$214)+'Base Calcs'!$D$214+IF($E$50&gt;0,$E$50,0)))+$E$154+$E$155-$E$196+$E$179-($E$179*(RAND()*($E$210-$D$210)+$D$210))-(($E$200/$E$45)*(RAND()*($E$211-$D$211)+$D$211))</f>
        <v>#N/A</v>
      </c>
      <c r="AK5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3" spans="2:37" x14ac:dyDescent="0.25">
      <c r="B513" s="198" t="e">
        <f t="shared" ca="1" si="79"/>
        <v>#N/A</v>
      </c>
      <c r="C513" s="91"/>
      <c r="D513" s="91"/>
      <c r="F513" s="20"/>
      <c r="G513" s="91"/>
      <c r="H513" s="91"/>
      <c r="J513" s="42"/>
      <c r="P513" s="200" t="e">
        <f t="shared" ca="1" si="80"/>
        <v>#N/A</v>
      </c>
      <c r="Q513" s="91" t="e">
        <f t="shared" ca="1" si="81"/>
        <v>#N/A</v>
      </c>
      <c r="R513" s="91" t="e">
        <f t="shared" ca="1" si="82"/>
        <v>#N/A</v>
      </c>
      <c r="T513" s="200" t="e">
        <f t="shared" ca="1" si="83"/>
        <v>#N/A</v>
      </c>
      <c r="U513" s="91" t="e">
        <f t="shared" ca="1" si="84"/>
        <v>#N/A</v>
      </c>
      <c r="V513" s="91" t="e">
        <f t="shared" ca="1" si="85"/>
        <v>#N/A</v>
      </c>
      <c r="AI513" s="218" t="e">
        <f ca="1">(($E$9*(RAND()*($E$208-$D$208)+$D$208))*(RAND()*('Base Calcs'!$E$214-'Base Calcs'!$D$214)+'Base Calcs'!$D$214+IF($E$50&gt;0,$E$50,0)))+$E$154+$E$155-$E$196+$E$179-($E$179*(RAND()*($E$210-$D$210)+$D$210))-(($E$200/$E$45)*(RAND()*($E$211-$D$211)+$D$211))</f>
        <v>#N/A</v>
      </c>
      <c r="AK5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4" spans="2:37" x14ac:dyDescent="0.25">
      <c r="B514" s="198" t="e">
        <f t="shared" ca="1" si="79"/>
        <v>#N/A</v>
      </c>
      <c r="C514" s="91"/>
      <c r="D514" s="91"/>
      <c r="F514" s="20"/>
      <c r="G514" s="91"/>
      <c r="H514" s="91"/>
      <c r="J514" s="42"/>
      <c r="P514" s="200" t="e">
        <f t="shared" ca="1" si="80"/>
        <v>#N/A</v>
      </c>
      <c r="Q514" s="91" t="e">
        <f t="shared" ca="1" si="81"/>
        <v>#N/A</v>
      </c>
      <c r="R514" s="91" t="e">
        <f t="shared" ca="1" si="82"/>
        <v>#N/A</v>
      </c>
      <c r="T514" s="200" t="e">
        <f t="shared" ca="1" si="83"/>
        <v>#N/A</v>
      </c>
      <c r="U514" s="91" t="e">
        <f t="shared" ca="1" si="84"/>
        <v>#N/A</v>
      </c>
      <c r="V514" s="91" t="e">
        <f t="shared" ca="1" si="85"/>
        <v>#N/A</v>
      </c>
      <c r="AI514" s="218" t="e">
        <f ca="1">(($E$9*(RAND()*($E$208-$D$208)+$D$208))*(RAND()*('Base Calcs'!$E$214-'Base Calcs'!$D$214)+'Base Calcs'!$D$214+IF($E$50&gt;0,$E$50,0)))+$E$154+$E$155-$E$196+$E$179-($E$179*(RAND()*($E$210-$D$210)+$D$210))-(($E$200/$E$45)*(RAND()*($E$211-$D$211)+$D$211))</f>
        <v>#N/A</v>
      </c>
      <c r="AK5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5" spans="2:37" x14ac:dyDescent="0.25">
      <c r="B515" s="198" t="e">
        <f t="shared" ca="1" si="79"/>
        <v>#N/A</v>
      </c>
      <c r="C515" s="91"/>
      <c r="D515" s="91"/>
      <c r="F515" s="20"/>
      <c r="G515" s="91"/>
      <c r="H515" s="91"/>
      <c r="J515" s="42"/>
      <c r="P515" s="200" t="e">
        <f t="shared" ca="1" si="80"/>
        <v>#N/A</v>
      </c>
      <c r="Q515" s="91" t="e">
        <f t="shared" ca="1" si="81"/>
        <v>#N/A</v>
      </c>
      <c r="R515" s="91" t="e">
        <f t="shared" ca="1" si="82"/>
        <v>#N/A</v>
      </c>
      <c r="T515" s="200" t="e">
        <f t="shared" ca="1" si="83"/>
        <v>#N/A</v>
      </c>
      <c r="U515" s="91" t="e">
        <f t="shared" ca="1" si="84"/>
        <v>#N/A</v>
      </c>
      <c r="V515" s="91" t="e">
        <f t="shared" ca="1" si="85"/>
        <v>#N/A</v>
      </c>
      <c r="AI515" s="218" t="e">
        <f ca="1">(($E$9*(RAND()*($E$208-$D$208)+$D$208))*(RAND()*('Base Calcs'!$E$214-'Base Calcs'!$D$214)+'Base Calcs'!$D$214+IF($E$50&gt;0,$E$50,0)))+$E$154+$E$155-$E$196+$E$179-($E$179*(RAND()*($E$210-$D$210)+$D$210))-(($E$200/$E$45)*(RAND()*($E$211-$D$211)+$D$211))</f>
        <v>#N/A</v>
      </c>
      <c r="AK5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6" spans="2:37" x14ac:dyDescent="0.25">
      <c r="B516" s="198" t="e">
        <f t="shared" ca="1" si="79"/>
        <v>#N/A</v>
      </c>
      <c r="C516" s="91"/>
      <c r="D516" s="91"/>
      <c r="F516" s="20"/>
      <c r="G516" s="91"/>
      <c r="H516" s="91"/>
      <c r="J516" s="42"/>
      <c r="P516" s="200" t="e">
        <f t="shared" ca="1" si="80"/>
        <v>#N/A</v>
      </c>
      <c r="Q516" s="91" t="e">
        <f t="shared" ca="1" si="81"/>
        <v>#N/A</v>
      </c>
      <c r="R516" s="91" t="e">
        <f t="shared" ca="1" si="82"/>
        <v>#N/A</v>
      </c>
      <c r="T516" s="200" t="e">
        <f t="shared" ca="1" si="83"/>
        <v>#N/A</v>
      </c>
      <c r="U516" s="91" t="e">
        <f t="shared" ca="1" si="84"/>
        <v>#N/A</v>
      </c>
      <c r="V516" s="91" t="e">
        <f t="shared" ca="1" si="85"/>
        <v>#N/A</v>
      </c>
      <c r="AI516" s="218" t="e">
        <f ca="1">(($E$9*(RAND()*($E$208-$D$208)+$D$208))*(RAND()*('Base Calcs'!$E$214-'Base Calcs'!$D$214)+'Base Calcs'!$D$214+IF($E$50&gt;0,$E$50,0)))+$E$154+$E$155-$E$196+$E$179-($E$179*(RAND()*($E$210-$D$210)+$D$210))-(($E$200/$E$45)*(RAND()*($E$211-$D$211)+$D$211))</f>
        <v>#N/A</v>
      </c>
      <c r="AK5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7" spans="2:37" x14ac:dyDescent="0.25">
      <c r="B517" s="198" t="e">
        <f t="shared" ca="1" si="79"/>
        <v>#N/A</v>
      </c>
      <c r="C517" s="91"/>
      <c r="D517" s="91"/>
      <c r="F517" s="20"/>
      <c r="G517" s="91"/>
      <c r="H517" s="91"/>
      <c r="J517" s="42"/>
      <c r="P517" s="200" t="e">
        <f t="shared" ca="1" si="80"/>
        <v>#N/A</v>
      </c>
      <c r="Q517" s="91" t="e">
        <f t="shared" ca="1" si="81"/>
        <v>#N/A</v>
      </c>
      <c r="R517" s="91" t="e">
        <f t="shared" ca="1" si="82"/>
        <v>#N/A</v>
      </c>
      <c r="T517" s="200" t="e">
        <f t="shared" ca="1" si="83"/>
        <v>#N/A</v>
      </c>
      <c r="U517" s="91" t="e">
        <f t="shared" ca="1" si="84"/>
        <v>#N/A</v>
      </c>
      <c r="V517" s="91" t="e">
        <f t="shared" ca="1" si="85"/>
        <v>#N/A</v>
      </c>
      <c r="AI517" s="218" t="e">
        <f ca="1">(($E$9*(RAND()*($E$208-$D$208)+$D$208))*(RAND()*('Base Calcs'!$E$214-'Base Calcs'!$D$214)+'Base Calcs'!$D$214+IF($E$50&gt;0,$E$50,0)))+$E$154+$E$155-$E$196+$E$179-($E$179*(RAND()*($E$210-$D$210)+$D$210))-(($E$200/$E$45)*(RAND()*($E$211-$D$211)+$D$211))</f>
        <v>#N/A</v>
      </c>
      <c r="AK5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8" spans="2:37" x14ac:dyDescent="0.25">
      <c r="B518" s="198" t="e">
        <f t="shared" ca="1" si="79"/>
        <v>#N/A</v>
      </c>
      <c r="C518" s="91"/>
      <c r="D518" s="91"/>
      <c r="F518" s="20"/>
      <c r="G518" s="91"/>
      <c r="H518" s="91"/>
      <c r="J518" s="42"/>
      <c r="P518" s="200" t="e">
        <f t="shared" ca="1" si="80"/>
        <v>#N/A</v>
      </c>
      <c r="Q518" s="91" t="e">
        <f t="shared" ca="1" si="81"/>
        <v>#N/A</v>
      </c>
      <c r="R518" s="91" t="e">
        <f t="shared" ca="1" si="82"/>
        <v>#N/A</v>
      </c>
      <c r="T518" s="200" t="e">
        <f t="shared" ca="1" si="83"/>
        <v>#N/A</v>
      </c>
      <c r="U518" s="91" t="e">
        <f t="shared" ca="1" si="84"/>
        <v>#N/A</v>
      </c>
      <c r="V518" s="91" t="e">
        <f t="shared" ca="1" si="85"/>
        <v>#N/A</v>
      </c>
      <c r="AI518" s="218" t="e">
        <f ca="1">(($E$9*(RAND()*($E$208-$D$208)+$D$208))*(RAND()*('Base Calcs'!$E$214-'Base Calcs'!$D$214)+'Base Calcs'!$D$214+IF($E$50&gt;0,$E$50,0)))+$E$154+$E$155-$E$196+$E$179-($E$179*(RAND()*($E$210-$D$210)+$D$210))-(($E$200/$E$45)*(RAND()*($E$211-$D$211)+$D$211))</f>
        <v>#N/A</v>
      </c>
      <c r="AK5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19" spans="2:37" x14ac:dyDescent="0.25">
      <c r="B519" s="198" t="e">
        <f t="shared" ca="1" si="79"/>
        <v>#N/A</v>
      </c>
      <c r="C519" s="91"/>
      <c r="D519" s="91"/>
      <c r="F519" s="20"/>
      <c r="G519" s="91"/>
      <c r="H519" s="91"/>
      <c r="J519" s="42"/>
      <c r="P519" s="200" t="e">
        <f t="shared" ca="1" si="80"/>
        <v>#N/A</v>
      </c>
      <c r="Q519" s="91" t="e">
        <f t="shared" ca="1" si="81"/>
        <v>#N/A</v>
      </c>
      <c r="R519" s="91" t="e">
        <f t="shared" ca="1" si="82"/>
        <v>#N/A</v>
      </c>
      <c r="T519" s="200" t="e">
        <f t="shared" ca="1" si="83"/>
        <v>#N/A</v>
      </c>
      <c r="U519" s="91" t="e">
        <f t="shared" ca="1" si="84"/>
        <v>#N/A</v>
      </c>
      <c r="V519" s="91" t="e">
        <f t="shared" ca="1" si="85"/>
        <v>#N/A</v>
      </c>
      <c r="AI519" s="218" t="e">
        <f ca="1">(($E$9*(RAND()*($E$208-$D$208)+$D$208))*(RAND()*('Base Calcs'!$E$214-'Base Calcs'!$D$214)+'Base Calcs'!$D$214+IF($E$50&gt;0,$E$50,0)))+$E$154+$E$155-$E$196+$E$179-($E$179*(RAND()*($E$210-$D$210)+$D$210))-(($E$200/$E$45)*(RAND()*($E$211-$D$211)+$D$211))</f>
        <v>#N/A</v>
      </c>
      <c r="AK5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0" spans="2:37" x14ac:dyDescent="0.25">
      <c r="B520" s="198" t="e">
        <f t="shared" ca="1" si="79"/>
        <v>#N/A</v>
      </c>
      <c r="C520" s="91"/>
      <c r="D520" s="91"/>
      <c r="F520" s="20"/>
      <c r="G520" s="91"/>
      <c r="H520" s="91"/>
      <c r="J520" s="42"/>
      <c r="P520" s="200" t="e">
        <f t="shared" ca="1" si="80"/>
        <v>#N/A</v>
      </c>
      <c r="Q520" s="91" t="e">
        <f t="shared" ca="1" si="81"/>
        <v>#N/A</v>
      </c>
      <c r="R520" s="91" t="e">
        <f t="shared" ca="1" si="82"/>
        <v>#N/A</v>
      </c>
      <c r="T520" s="200" t="e">
        <f t="shared" ca="1" si="83"/>
        <v>#N/A</v>
      </c>
      <c r="U520" s="91" t="e">
        <f t="shared" ca="1" si="84"/>
        <v>#N/A</v>
      </c>
      <c r="V520" s="91" t="e">
        <f t="shared" ca="1" si="85"/>
        <v>#N/A</v>
      </c>
      <c r="AI520" s="218" t="e">
        <f ca="1">(($E$9*(RAND()*($E$208-$D$208)+$D$208))*(RAND()*('Base Calcs'!$E$214-'Base Calcs'!$D$214)+'Base Calcs'!$D$214+IF($E$50&gt;0,$E$50,0)))+$E$154+$E$155-$E$196+$E$179-($E$179*(RAND()*($E$210-$D$210)+$D$210))-(($E$200/$E$45)*(RAND()*($E$211-$D$211)+$D$211))</f>
        <v>#N/A</v>
      </c>
      <c r="AK5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1" spans="2:37" x14ac:dyDescent="0.25">
      <c r="B521" s="198" t="e">
        <f t="shared" ca="1" si="79"/>
        <v>#N/A</v>
      </c>
      <c r="C521" s="91"/>
      <c r="D521" s="91"/>
      <c r="F521" s="20"/>
      <c r="G521" s="91"/>
      <c r="H521" s="91"/>
      <c r="J521" s="42"/>
      <c r="P521" s="200" t="e">
        <f t="shared" ca="1" si="80"/>
        <v>#N/A</v>
      </c>
      <c r="Q521" s="91" t="e">
        <f t="shared" ca="1" si="81"/>
        <v>#N/A</v>
      </c>
      <c r="R521" s="91" t="e">
        <f t="shared" ca="1" si="82"/>
        <v>#N/A</v>
      </c>
      <c r="T521" s="200" t="e">
        <f t="shared" ca="1" si="83"/>
        <v>#N/A</v>
      </c>
      <c r="U521" s="91" t="e">
        <f t="shared" ca="1" si="84"/>
        <v>#N/A</v>
      </c>
      <c r="V521" s="91" t="e">
        <f t="shared" ca="1" si="85"/>
        <v>#N/A</v>
      </c>
      <c r="AI521" s="218" t="e">
        <f ca="1">(($E$9*(RAND()*($E$208-$D$208)+$D$208))*(RAND()*('Base Calcs'!$E$214-'Base Calcs'!$D$214)+'Base Calcs'!$D$214+IF($E$50&gt;0,$E$50,0)))+$E$154+$E$155-$E$196+$E$179-($E$179*(RAND()*($E$210-$D$210)+$D$210))-(($E$200/$E$45)*(RAND()*($E$211-$D$211)+$D$211))</f>
        <v>#N/A</v>
      </c>
      <c r="AK5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2" spans="2:37" x14ac:dyDescent="0.25">
      <c r="B522" s="198" t="e">
        <f t="shared" ca="1" si="79"/>
        <v>#N/A</v>
      </c>
      <c r="C522" s="91"/>
      <c r="D522" s="91"/>
      <c r="F522" s="20"/>
      <c r="G522" s="91"/>
      <c r="H522" s="91"/>
      <c r="J522" s="42"/>
      <c r="P522" s="200" t="e">
        <f t="shared" ca="1" si="80"/>
        <v>#N/A</v>
      </c>
      <c r="Q522" s="91" t="e">
        <f t="shared" ca="1" si="81"/>
        <v>#N/A</v>
      </c>
      <c r="R522" s="91" t="e">
        <f t="shared" ca="1" si="82"/>
        <v>#N/A</v>
      </c>
      <c r="T522" s="200" t="e">
        <f t="shared" ca="1" si="83"/>
        <v>#N/A</v>
      </c>
      <c r="U522" s="91" t="e">
        <f t="shared" ca="1" si="84"/>
        <v>#N/A</v>
      </c>
      <c r="V522" s="91" t="e">
        <f t="shared" ca="1" si="85"/>
        <v>#N/A</v>
      </c>
      <c r="AI522" s="218" t="e">
        <f ca="1">(($E$9*(RAND()*($E$208-$D$208)+$D$208))*(RAND()*('Base Calcs'!$E$214-'Base Calcs'!$D$214)+'Base Calcs'!$D$214+IF($E$50&gt;0,$E$50,0)))+$E$154+$E$155-$E$196+$E$179-($E$179*(RAND()*($E$210-$D$210)+$D$210))-(($E$200/$E$45)*(RAND()*($E$211-$D$211)+$D$211))</f>
        <v>#N/A</v>
      </c>
      <c r="AK5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3" spans="2:37" x14ac:dyDescent="0.25">
      <c r="B523" s="198" t="e">
        <f t="shared" ca="1" si="79"/>
        <v>#N/A</v>
      </c>
      <c r="C523" s="91"/>
      <c r="D523" s="91"/>
      <c r="F523" s="20"/>
      <c r="G523" s="91"/>
      <c r="H523" s="91"/>
      <c r="J523" s="42"/>
      <c r="P523" s="200" t="e">
        <f t="shared" ca="1" si="80"/>
        <v>#N/A</v>
      </c>
      <c r="Q523" s="91" t="e">
        <f t="shared" ca="1" si="81"/>
        <v>#N/A</v>
      </c>
      <c r="R523" s="91" t="e">
        <f t="shared" ca="1" si="82"/>
        <v>#N/A</v>
      </c>
      <c r="T523" s="200" t="e">
        <f t="shared" ca="1" si="83"/>
        <v>#N/A</v>
      </c>
      <c r="U523" s="91" t="e">
        <f t="shared" ca="1" si="84"/>
        <v>#N/A</v>
      </c>
      <c r="V523" s="91" t="e">
        <f t="shared" ca="1" si="85"/>
        <v>#N/A</v>
      </c>
      <c r="AI523" s="218" t="e">
        <f ca="1">(($E$9*(RAND()*($E$208-$D$208)+$D$208))*(RAND()*('Base Calcs'!$E$214-'Base Calcs'!$D$214)+'Base Calcs'!$D$214+IF($E$50&gt;0,$E$50,0)))+$E$154+$E$155-$E$196+$E$179-($E$179*(RAND()*($E$210-$D$210)+$D$210))-(($E$200/$E$45)*(RAND()*($E$211-$D$211)+$D$211))</f>
        <v>#N/A</v>
      </c>
      <c r="AK5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4" spans="2:37" x14ac:dyDescent="0.25">
      <c r="B524" s="198" t="e">
        <f t="shared" ref="B524:B587" ca="1" si="86">($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524" s="91"/>
      <c r="D524" s="91"/>
      <c r="F524" s="20"/>
      <c r="G524" s="91"/>
      <c r="H524" s="91"/>
      <c r="J524" s="42"/>
      <c r="P524" s="200" t="e">
        <f t="shared" ref="P524:P587" ca="1" si="87">(($C$9*(RAND()*($E$208-$D$208)+$D$208))*(RAND()*($E$209-$D$209)+$D$209+IF($E$50&gt;0,$E$50,0)))+$C$154+$C$155-$C$196+$C$179-($C$179*(RAND()*($E$210-$D$210)+$D$210))-($E$44*(RAND()*($E$211-$D$211)+$D$211))</f>
        <v>#N/A</v>
      </c>
      <c r="Q524" s="91" t="e">
        <f t="shared" ref="Q524:Q587" ca="1" si="88">P524/$B$216</f>
        <v>#N/A</v>
      </c>
      <c r="R524" s="91" t="e">
        <f t="shared" ref="R524:R587" ca="1" si="89">(P524+$C$200)/$B$215</f>
        <v>#N/A</v>
      </c>
      <c r="T524" s="200" t="e">
        <f t="shared" ref="T524:T587" ca="1" si="90">(($E$9*(RAND()*($E$208-$D$208)+$D$208))*(RAND()*($E$209-$D$209)+$D$209+IF($E$50&gt;0,$E$50,0)))+$E$154+$E$155-$E$196+$E$179-($E$179*(RAND()*($E$210-$D$210)+$D$210))-(($E$200/$E$45)*(RAND()*($E$211-$D$211)+$D$211))</f>
        <v>#N/A</v>
      </c>
      <c r="U524" s="91" t="e">
        <f t="shared" ref="U524:U587" ca="1" si="91">T524/$D$216</f>
        <v>#N/A</v>
      </c>
      <c r="V524" s="91" t="e">
        <f t="shared" ref="V524:V587" ca="1" si="92">(T524+$E$200)/$D$215</f>
        <v>#N/A</v>
      </c>
      <c r="AI524" s="218" t="e">
        <f ca="1">(($E$9*(RAND()*($E$208-$D$208)+$D$208))*(RAND()*('Base Calcs'!$E$214-'Base Calcs'!$D$214)+'Base Calcs'!$D$214+IF($E$50&gt;0,$E$50,0)))+$E$154+$E$155-$E$196+$E$179-($E$179*(RAND()*($E$210-$D$210)+$D$210))-(($E$200/$E$45)*(RAND()*($E$211-$D$211)+$D$211))</f>
        <v>#N/A</v>
      </c>
      <c r="AK5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5" spans="2:37" x14ac:dyDescent="0.25">
      <c r="B525" s="198" t="e">
        <f t="shared" ca="1" si="86"/>
        <v>#N/A</v>
      </c>
      <c r="C525" s="91"/>
      <c r="D525" s="91"/>
      <c r="F525" s="20"/>
      <c r="G525" s="91"/>
      <c r="H525" s="91"/>
      <c r="J525" s="42"/>
      <c r="P525" s="200" t="e">
        <f t="shared" ca="1" si="87"/>
        <v>#N/A</v>
      </c>
      <c r="Q525" s="91" t="e">
        <f t="shared" ca="1" si="88"/>
        <v>#N/A</v>
      </c>
      <c r="R525" s="91" t="e">
        <f t="shared" ca="1" si="89"/>
        <v>#N/A</v>
      </c>
      <c r="T525" s="200" t="e">
        <f t="shared" ca="1" si="90"/>
        <v>#N/A</v>
      </c>
      <c r="U525" s="91" t="e">
        <f t="shared" ca="1" si="91"/>
        <v>#N/A</v>
      </c>
      <c r="V525" s="91" t="e">
        <f t="shared" ca="1" si="92"/>
        <v>#N/A</v>
      </c>
      <c r="AI525" s="218" t="e">
        <f ca="1">(($E$9*(RAND()*($E$208-$D$208)+$D$208))*(RAND()*('Base Calcs'!$E$214-'Base Calcs'!$D$214)+'Base Calcs'!$D$214+IF($E$50&gt;0,$E$50,0)))+$E$154+$E$155-$E$196+$E$179-($E$179*(RAND()*($E$210-$D$210)+$D$210))-(($E$200/$E$45)*(RAND()*($E$211-$D$211)+$D$211))</f>
        <v>#N/A</v>
      </c>
      <c r="AK5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6" spans="2:37" x14ac:dyDescent="0.25">
      <c r="B526" s="198" t="e">
        <f t="shared" ca="1" si="86"/>
        <v>#N/A</v>
      </c>
      <c r="C526" s="91"/>
      <c r="D526" s="91"/>
      <c r="F526" s="20"/>
      <c r="G526" s="91"/>
      <c r="H526" s="91"/>
      <c r="J526" s="42"/>
      <c r="P526" s="200" t="e">
        <f t="shared" ca="1" si="87"/>
        <v>#N/A</v>
      </c>
      <c r="Q526" s="91" t="e">
        <f t="shared" ca="1" si="88"/>
        <v>#N/A</v>
      </c>
      <c r="R526" s="91" t="e">
        <f t="shared" ca="1" si="89"/>
        <v>#N/A</v>
      </c>
      <c r="T526" s="200" t="e">
        <f t="shared" ca="1" si="90"/>
        <v>#N/A</v>
      </c>
      <c r="U526" s="91" t="e">
        <f t="shared" ca="1" si="91"/>
        <v>#N/A</v>
      </c>
      <c r="V526" s="91" t="e">
        <f t="shared" ca="1" si="92"/>
        <v>#N/A</v>
      </c>
      <c r="AI526" s="218" t="e">
        <f ca="1">(($E$9*(RAND()*($E$208-$D$208)+$D$208))*(RAND()*('Base Calcs'!$E$214-'Base Calcs'!$D$214)+'Base Calcs'!$D$214+IF($E$50&gt;0,$E$50,0)))+$E$154+$E$155-$E$196+$E$179-($E$179*(RAND()*($E$210-$D$210)+$D$210))-(($E$200/$E$45)*(RAND()*($E$211-$D$211)+$D$211))</f>
        <v>#N/A</v>
      </c>
      <c r="AK5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7" spans="2:37" x14ac:dyDescent="0.25">
      <c r="B527" s="198" t="e">
        <f t="shared" ca="1" si="86"/>
        <v>#N/A</v>
      </c>
      <c r="C527" s="91"/>
      <c r="D527" s="91"/>
      <c r="F527" s="20"/>
      <c r="G527" s="91"/>
      <c r="H527" s="91"/>
      <c r="J527" s="42"/>
      <c r="P527" s="200" t="e">
        <f t="shared" ca="1" si="87"/>
        <v>#N/A</v>
      </c>
      <c r="Q527" s="91" t="e">
        <f t="shared" ca="1" si="88"/>
        <v>#N/A</v>
      </c>
      <c r="R527" s="91" t="e">
        <f t="shared" ca="1" si="89"/>
        <v>#N/A</v>
      </c>
      <c r="T527" s="200" t="e">
        <f t="shared" ca="1" si="90"/>
        <v>#N/A</v>
      </c>
      <c r="U527" s="91" t="e">
        <f t="shared" ca="1" si="91"/>
        <v>#N/A</v>
      </c>
      <c r="V527" s="91" t="e">
        <f t="shared" ca="1" si="92"/>
        <v>#N/A</v>
      </c>
      <c r="AI527" s="218" t="e">
        <f ca="1">(($E$9*(RAND()*($E$208-$D$208)+$D$208))*(RAND()*('Base Calcs'!$E$214-'Base Calcs'!$D$214)+'Base Calcs'!$D$214+IF($E$50&gt;0,$E$50,0)))+$E$154+$E$155-$E$196+$E$179-($E$179*(RAND()*($E$210-$D$210)+$D$210))-(($E$200/$E$45)*(RAND()*($E$211-$D$211)+$D$211))</f>
        <v>#N/A</v>
      </c>
      <c r="AK5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8" spans="2:37" x14ac:dyDescent="0.25">
      <c r="B528" s="198" t="e">
        <f t="shared" ca="1" si="86"/>
        <v>#N/A</v>
      </c>
      <c r="C528" s="91"/>
      <c r="D528" s="91"/>
      <c r="F528" s="20"/>
      <c r="G528" s="91"/>
      <c r="H528" s="91"/>
      <c r="J528" s="42"/>
      <c r="P528" s="200" t="e">
        <f t="shared" ca="1" si="87"/>
        <v>#N/A</v>
      </c>
      <c r="Q528" s="91" t="e">
        <f t="shared" ca="1" si="88"/>
        <v>#N/A</v>
      </c>
      <c r="R528" s="91" t="e">
        <f t="shared" ca="1" si="89"/>
        <v>#N/A</v>
      </c>
      <c r="T528" s="200" t="e">
        <f t="shared" ca="1" si="90"/>
        <v>#N/A</v>
      </c>
      <c r="U528" s="91" t="e">
        <f t="shared" ca="1" si="91"/>
        <v>#N/A</v>
      </c>
      <c r="V528" s="91" t="e">
        <f t="shared" ca="1" si="92"/>
        <v>#N/A</v>
      </c>
      <c r="AI528" s="218" t="e">
        <f ca="1">(($E$9*(RAND()*($E$208-$D$208)+$D$208))*(RAND()*('Base Calcs'!$E$214-'Base Calcs'!$D$214)+'Base Calcs'!$D$214+IF($E$50&gt;0,$E$50,0)))+$E$154+$E$155-$E$196+$E$179-($E$179*(RAND()*($E$210-$D$210)+$D$210))-(($E$200/$E$45)*(RAND()*($E$211-$D$211)+$D$211))</f>
        <v>#N/A</v>
      </c>
      <c r="AK5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29" spans="2:37" x14ac:dyDescent="0.25">
      <c r="B529" s="198" t="e">
        <f t="shared" ca="1" si="86"/>
        <v>#N/A</v>
      </c>
      <c r="C529" s="91"/>
      <c r="D529" s="91"/>
      <c r="F529" s="20"/>
      <c r="G529" s="91"/>
      <c r="H529" s="91"/>
      <c r="J529" s="42"/>
      <c r="P529" s="200" t="e">
        <f t="shared" ca="1" si="87"/>
        <v>#N/A</v>
      </c>
      <c r="Q529" s="91" t="e">
        <f t="shared" ca="1" si="88"/>
        <v>#N/A</v>
      </c>
      <c r="R529" s="91" t="e">
        <f t="shared" ca="1" si="89"/>
        <v>#N/A</v>
      </c>
      <c r="T529" s="200" t="e">
        <f t="shared" ca="1" si="90"/>
        <v>#N/A</v>
      </c>
      <c r="U529" s="91" t="e">
        <f t="shared" ca="1" si="91"/>
        <v>#N/A</v>
      </c>
      <c r="V529" s="91" t="e">
        <f t="shared" ca="1" si="92"/>
        <v>#N/A</v>
      </c>
      <c r="AI529" s="218" t="e">
        <f ca="1">(($E$9*(RAND()*($E$208-$D$208)+$D$208))*(RAND()*('Base Calcs'!$E$214-'Base Calcs'!$D$214)+'Base Calcs'!$D$214+IF($E$50&gt;0,$E$50,0)))+$E$154+$E$155-$E$196+$E$179-($E$179*(RAND()*($E$210-$D$210)+$D$210))-(($E$200/$E$45)*(RAND()*($E$211-$D$211)+$D$211))</f>
        <v>#N/A</v>
      </c>
      <c r="AK5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0" spans="2:37" x14ac:dyDescent="0.25">
      <c r="B530" s="198" t="e">
        <f t="shared" ca="1" si="86"/>
        <v>#N/A</v>
      </c>
      <c r="C530" s="91"/>
      <c r="D530" s="91"/>
      <c r="F530" s="20"/>
      <c r="G530" s="91"/>
      <c r="H530" s="91"/>
      <c r="J530" s="42"/>
      <c r="P530" s="200" t="e">
        <f t="shared" ca="1" si="87"/>
        <v>#N/A</v>
      </c>
      <c r="Q530" s="91" t="e">
        <f t="shared" ca="1" si="88"/>
        <v>#N/A</v>
      </c>
      <c r="R530" s="91" t="e">
        <f t="shared" ca="1" si="89"/>
        <v>#N/A</v>
      </c>
      <c r="T530" s="200" t="e">
        <f t="shared" ca="1" si="90"/>
        <v>#N/A</v>
      </c>
      <c r="U530" s="91" t="e">
        <f t="shared" ca="1" si="91"/>
        <v>#N/A</v>
      </c>
      <c r="V530" s="91" t="e">
        <f t="shared" ca="1" si="92"/>
        <v>#N/A</v>
      </c>
      <c r="AI530" s="218" t="e">
        <f ca="1">(($E$9*(RAND()*($E$208-$D$208)+$D$208))*(RAND()*('Base Calcs'!$E$214-'Base Calcs'!$D$214)+'Base Calcs'!$D$214+IF($E$50&gt;0,$E$50,0)))+$E$154+$E$155-$E$196+$E$179-($E$179*(RAND()*($E$210-$D$210)+$D$210))-(($E$200/$E$45)*(RAND()*($E$211-$D$211)+$D$211))</f>
        <v>#N/A</v>
      </c>
      <c r="AK5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1" spans="2:37" x14ac:dyDescent="0.25">
      <c r="B531" s="198" t="e">
        <f t="shared" ca="1" si="86"/>
        <v>#N/A</v>
      </c>
      <c r="C531" s="91"/>
      <c r="D531" s="91"/>
      <c r="F531" s="20"/>
      <c r="G531" s="91"/>
      <c r="H531" s="91"/>
      <c r="J531" s="42"/>
      <c r="P531" s="200" t="e">
        <f t="shared" ca="1" si="87"/>
        <v>#N/A</v>
      </c>
      <c r="Q531" s="91" t="e">
        <f t="shared" ca="1" si="88"/>
        <v>#N/A</v>
      </c>
      <c r="R531" s="91" t="e">
        <f t="shared" ca="1" si="89"/>
        <v>#N/A</v>
      </c>
      <c r="T531" s="200" t="e">
        <f t="shared" ca="1" si="90"/>
        <v>#N/A</v>
      </c>
      <c r="U531" s="91" t="e">
        <f t="shared" ca="1" si="91"/>
        <v>#N/A</v>
      </c>
      <c r="V531" s="91" t="e">
        <f t="shared" ca="1" si="92"/>
        <v>#N/A</v>
      </c>
      <c r="AI531" s="218" t="e">
        <f ca="1">(($E$9*(RAND()*($E$208-$D$208)+$D$208))*(RAND()*('Base Calcs'!$E$214-'Base Calcs'!$D$214)+'Base Calcs'!$D$214+IF($E$50&gt;0,$E$50,0)))+$E$154+$E$155-$E$196+$E$179-($E$179*(RAND()*($E$210-$D$210)+$D$210))-(($E$200/$E$45)*(RAND()*($E$211-$D$211)+$D$211))</f>
        <v>#N/A</v>
      </c>
      <c r="AK5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2" spans="2:37" x14ac:dyDescent="0.25">
      <c r="B532" s="198" t="e">
        <f t="shared" ca="1" si="86"/>
        <v>#N/A</v>
      </c>
      <c r="C532" s="91"/>
      <c r="D532" s="91"/>
      <c r="F532" s="20"/>
      <c r="G532" s="91"/>
      <c r="H532" s="91"/>
      <c r="J532" s="42"/>
      <c r="P532" s="200" t="e">
        <f t="shared" ca="1" si="87"/>
        <v>#N/A</v>
      </c>
      <c r="Q532" s="91" t="e">
        <f t="shared" ca="1" si="88"/>
        <v>#N/A</v>
      </c>
      <c r="R532" s="91" t="e">
        <f t="shared" ca="1" si="89"/>
        <v>#N/A</v>
      </c>
      <c r="T532" s="200" t="e">
        <f t="shared" ca="1" si="90"/>
        <v>#N/A</v>
      </c>
      <c r="U532" s="91" t="e">
        <f t="shared" ca="1" si="91"/>
        <v>#N/A</v>
      </c>
      <c r="V532" s="91" t="e">
        <f t="shared" ca="1" si="92"/>
        <v>#N/A</v>
      </c>
      <c r="AI532" s="218" t="e">
        <f ca="1">(($E$9*(RAND()*($E$208-$D$208)+$D$208))*(RAND()*('Base Calcs'!$E$214-'Base Calcs'!$D$214)+'Base Calcs'!$D$214+IF($E$50&gt;0,$E$50,0)))+$E$154+$E$155-$E$196+$E$179-($E$179*(RAND()*($E$210-$D$210)+$D$210))-(($E$200/$E$45)*(RAND()*($E$211-$D$211)+$D$211))</f>
        <v>#N/A</v>
      </c>
      <c r="AK5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3" spans="2:37" x14ac:dyDescent="0.25">
      <c r="B533" s="198" t="e">
        <f t="shared" ca="1" si="86"/>
        <v>#N/A</v>
      </c>
      <c r="C533" s="91"/>
      <c r="D533" s="91"/>
      <c r="F533" s="20"/>
      <c r="G533" s="91"/>
      <c r="H533" s="91"/>
      <c r="J533" s="42"/>
      <c r="P533" s="200" t="e">
        <f t="shared" ca="1" si="87"/>
        <v>#N/A</v>
      </c>
      <c r="Q533" s="91" t="e">
        <f t="shared" ca="1" si="88"/>
        <v>#N/A</v>
      </c>
      <c r="R533" s="91" t="e">
        <f t="shared" ca="1" si="89"/>
        <v>#N/A</v>
      </c>
      <c r="T533" s="200" t="e">
        <f t="shared" ca="1" si="90"/>
        <v>#N/A</v>
      </c>
      <c r="U533" s="91" t="e">
        <f t="shared" ca="1" si="91"/>
        <v>#N/A</v>
      </c>
      <c r="V533" s="91" t="e">
        <f t="shared" ca="1" si="92"/>
        <v>#N/A</v>
      </c>
      <c r="AI533" s="218" t="e">
        <f ca="1">(($E$9*(RAND()*($E$208-$D$208)+$D$208))*(RAND()*('Base Calcs'!$E$214-'Base Calcs'!$D$214)+'Base Calcs'!$D$214+IF($E$50&gt;0,$E$50,0)))+$E$154+$E$155-$E$196+$E$179-($E$179*(RAND()*($E$210-$D$210)+$D$210))-(($E$200/$E$45)*(RAND()*($E$211-$D$211)+$D$211))</f>
        <v>#N/A</v>
      </c>
      <c r="AK5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4" spans="2:37" x14ac:dyDescent="0.25">
      <c r="B534" s="198" t="e">
        <f t="shared" ca="1" si="86"/>
        <v>#N/A</v>
      </c>
      <c r="C534" s="91"/>
      <c r="D534" s="91"/>
      <c r="F534" s="20"/>
      <c r="G534" s="91"/>
      <c r="H534" s="91"/>
      <c r="J534" s="42"/>
      <c r="P534" s="200" t="e">
        <f t="shared" ca="1" si="87"/>
        <v>#N/A</v>
      </c>
      <c r="Q534" s="91" t="e">
        <f t="shared" ca="1" si="88"/>
        <v>#N/A</v>
      </c>
      <c r="R534" s="91" t="e">
        <f t="shared" ca="1" si="89"/>
        <v>#N/A</v>
      </c>
      <c r="T534" s="200" t="e">
        <f t="shared" ca="1" si="90"/>
        <v>#N/A</v>
      </c>
      <c r="U534" s="91" t="e">
        <f t="shared" ca="1" si="91"/>
        <v>#N/A</v>
      </c>
      <c r="V534" s="91" t="e">
        <f t="shared" ca="1" si="92"/>
        <v>#N/A</v>
      </c>
      <c r="AI534" s="218" t="e">
        <f ca="1">(($E$9*(RAND()*($E$208-$D$208)+$D$208))*(RAND()*('Base Calcs'!$E$214-'Base Calcs'!$D$214)+'Base Calcs'!$D$214+IF($E$50&gt;0,$E$50,0)))+$E$154+$E$155-$E$196+$E$179-($E$179*(RAND()*($E$210-$D$210)+$D$210))-(($E$200/$E$45)*(RAND()*($E$211-$D$211)+$D$211))</f>
        <v>#N/A</v>
      </c>
      <c r="AK5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5" spans="2:37" x14ac:dyDescent="0.25">
      <c r="B535" s="198" t="e">
        <f t="shared" ca="1" si="86"/>
        <v>#N/A</v>
      </c>
      <c r="C535" s="91"/>
      <c r="D535" s="91"/>
      <c r="F535" s="20"/>
      <c r="G535" s="91"/>
      <c r="H535" s="91"/>
      <c r="J535" s="42"/>
      <c r="P535" s="200" t="e">
        <f t="shared" ca="1" si="87"/>
        <v>#N/A</v>
      </c>
      <c r="Q535" s="91" t="e">
        <f t="shared" ca="1" si="88"/>
        <v>#N/A</v>
      </c>
      <c r="R535" s="91" t="e">
        <f t="shared" ca="1" si="89"/>
        <v>#N/A</v>
      </c>
      <c r="T535" s="200" t="e">
        <f t="shared" ca="1" si="90"/>
        <v>#N/A</v>
      </c>
      <c r="U535" s="91" t="e">
        <f t="shared" ca="1" si="91"/>
        <v>#N/A</v>
      </c>
      <c r="V535" s="91" t="e">
        <f t="shared" ca="1" si="92"/>
        <v>#N/A</v>
      </c>
      <c r="AI535" s="218" t="e">
        <f ca="1">(($E$9*(RAND()*($E$208-$D$208)+$D$208))*(RAND()*('Base Calcs'!$E$214-'Base Calcs'!$D$214)+'Base Calcs'!$D$214+IF($E$50&gt;0,$E$50,0)))+$E$154+$E$155-$E$196+$E$179-($E$179*(RAND()*($E$210-$D$210)+$D$210))-(($E$200/$E$45)*(RAND()*($E$211-$D$211)+$D$211))</f>
        <v>#N/A</v>
      </c>
      <c r="AK5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6" spans="2:37" x14ac:dyDescent="0.25">
      <c r="B536" s="198" t="e">
        <f t="shared" ca="1" si="86"/>
        <v>#N/A</v>
      </c>
      <c r="C536" s="91"/>
      <c r="D536" s="91"/>
      <c r="F536" s="20"/>
      <c r="G536" s="91"/>
      <c r="H536" s="91"/>
      <c r="J536" s="42"/>
      <c r="P536" s="200" t="e">
        <f t="shared" ca="1" si="87"/>
        <v>#N/A</v>
      </c>
      <c r="Q536" s="91" t="e">
        <f t="shared" ca="1" si="88"/>
        <v>#N/A</v>
      </c>
      <c r="R536" s="91" t="e">
        <f t="shared" ca="1" si="89"/>
        <v>#N/A</v>
      </c>
      <c r="T536" s="200" t="e">
        <f t="shared" ca="1" si="90"/>
        <v>#N/A</v>
      </c>
      <c r="U536" s="91" t="e">
        <f t="shared" ca="1" si="91"/>
        <v>#N/A</v>
      </c>
      <c r="V536" s="91" t="e">
        <f t="shared" ca="1" si="92"/>
        <v>#N/A</v>
      </c>
      <c r="AI536" s="218" t="e">
        <f ca="1">(($E$9*(RAND()*($E$208-$D$208)+$D$208))*(RAND()*('Base Calcs'!$E$214-'Base Calcs'!$D$214)+'Base Calcs'!$D$214+IF($E$50&gt;0,$E$50,0)))+$E$154+$E$155-$E$196+$E$179-($E$179*(RAND()*($E$210-$D$210)+$D$210))-(($E$200/$E$45)*(RAND()*($E$211-$D$211)+$D$211))</f>
        <v>#N/A</v>
      </c>
      <c r="AK5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7" spans="2:37" x14ac:dyDescent="0.25">
      <c r="B537" s="198" t="e">
        <f t="shared" ca="1" si="86"/>
        <v>#N/A</v>
      </c>
      <c r="C537" s="91"/>
      <c r="D537" s="91"/>
      <c r="F537" s="20"/>
      <c r="G537" s="91"/>
      <c r="H537" s="91"/>
      <c r="J537" s="42"/>
      <c r="P537" s="200" t="e">
        <f t="shared" ca="1" si="87"/>
        <v>#N/A</v>
      </c>
      <c r="Q537" s="91" t="e">
        <f t="shared" ca="1" si="88"/>
        <v>#N/A</v>
      </c>
      <c r="R537" s="91" t="e">
        <f t="shared" ca="1" si="89"/>
        <v>#N/A</v>
      </c>
      <c r="T537" s="200" t="e">
        <f t="shared" ca="1" si="90"/>
        <v>#N/A</v>
      </c>
      <c r="U537" s="91" t="e">
        <f t="shared" ca="1" si="91"/>
        <v>#N/A</v>
      </c>
      <c r="V537" s="91" t="e">
        <f t="shared" ca="1" si="92"/>
        <v>#N/A</v>
      </c>
      <c r="AI537" s="218" t="e">
        <f ca="1">(($E$9*(RAND()*($E$208-$D$208)+$D$208))*(RAND()*('Base Calcs'!$E$214-'Base Calcs'!$D$214)+'Base Calcs'!$D$214+IF($E$50&gt;0,$E$50,0)))+$E$154+$E$155-$E$196+$E$179-($E$179*(RAND()*($E$210-$D$210)+$D$210))-(($E$200/$E$45)*(RAND()*($E$211-$D$211)+$D$211))</f>
        <v>#N/A</v>
      </c>
      <c r="AK5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8" spans="2:37" x14ac:dyDescent="0.25">
      <c r="B538" s="198" t="e">
        <f t="shared" ca="1" si="86"/>
        <v>#N/A</v>
      </c>
      <c r="C538" s="91"/>
      <c r="D538" s="91"/>
      <c r="F538" s="20"/>
      <c r="G538" s="91"/>
      <c r="H538" s="91"/>
      <c r="J538" s="42"/>
      <c r="P538" s="200" t="e">
        <f t="shared" ca="1" si="87"/>
        <v>#N/A</v>
      </c>
      <c r="Q538" s="91" t="e">
        <f t="shared" ca="1" si="88"/>
        <v>#N/A</v>
      </c>
      <c r="R538" s="91" t="e">
        <f t="shared" ca="1" si="89"/>
        <v>#N/A</v>
      </c>
      <c r="T538" s="200" t="e">
        <f t="shared" ca="1" si="90"/>
        <v>#N/A</v>
      </c>
      <c r="U538" s="91" t="e">
        <f t="shared" ca="1" si="91"/>
        <v>#N/A</v>
      </c>
      <c r="V538" s="91" t="e">
        <f t="shared" ca="1" si="92"/>
        <v>#N/A</v>
      </c>
      <c r="AI538" s="218" t="e">
        <f ca="1">(($E$9*(RAND()*($E$208-$D$208)+$D$208))*(RAND()*('Base Calcs'!$E$214-'Base Calcs'!$D$214)+'Base Calcs'!$D$214+IF($E$50&gt;0,$E$50,0)))+$E$154+$E$155-$E$196+$E$179-($E$179*(RAND()*($E$210-$D$210)+$D$210))-(($E$200/$E$45)*(RAND()*($E$211-$D$211)+$D$211))</f>
        <v>#N/A</v>
      </c>
      <c r="AK5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39" spans="2:37" x14ac:dyDescent="0.25">
      <c r="B539" s="198" t="e">
        <f t="shared" ca="1" si="86"/>
        <v>#N/A</v>
      </c>
      <c r="C539" s="91"/>
      <c r="D539" s="91"/>
      <c r="F539" s="20"/>
      <c r="G539" s="91"/>
      <c r="H539" s="91"/>
      <c r="J539" s="42"/>
      <c r="P539" s="200" t="e">
        <f t="shared" ca="1" si="87"/>
        <v>#N/A</v>
      </c>
      <c r="Q539" s="91" t="e">
        <f t="shared" ca="1" si="88"/>
        <v>#N/A</v>
      </c>
      <c r="R539" s="91" t="e">
        <f t="shared" ca="1" si="89"/>
        <v>#N/A</v>
      </c>
      <c r="T539" s="200" t="e">
        <f t="shared" ca="1" si="90"/>
        <v>#N/A</v>
      </c>
      <c r="U539" s="91" t="e">
        <f t="shared" ca="1" si="91"/>
        <v>#N/A</v>
      </c>
      <c r="V539" s="91" t="e">
        <f t="shared" ca="1" si="92"/>
        <v>#N/A</v>
      </c>
      <c r="AI539" s="218" t="e">
        <f ca="1">(($E$9*(RAND()*($E$208-$D$208)+$D$208))*(RAND()*('Base Calcs'!$E$214-'Base Calcs'!$D$214)+'Base Calcs'!$D$214+IF($E$50&gt;0,$E$50,0)))+$E$154+$E$155-$E$196+$E$179-($E$179*(RAND()*($E$210-$D$210)+$D$210))-(($E$200/$E$45)*(RAND()*($E$211-$D$211)+$D$211))</f>
        <v>#N/A</v>
      </c>
      <c r="AK5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0" spans="2:37" x14ac:dyDescent="0.25">
      <c r="B540" s="198" t="e">
        <f t="shared" ca="1" si="86"/>
        <v>#N/A</v>
      </c>
      <c r="C540" s="91"/>
      <c r="D540" s="91"/>
      <c r="F540" s="20"/>
      <c r="G540" s="91"/>
      <c r="H540" s="91"/>
      <c r="J540" s="42"/>
      <c r="P540" s="200" t="e">
        <f t="shared" ca="1" si="87"/>
        <v>#N/A</v>
      </c>
      <c r="Q540" s="91" t="e">
        <f t="shared" ca="1" si="88"/>
        <v>#N/A</v>
      </c>
      <c r="R540" s="91" t="e">
        <f t="shared" ca="1" si="89"/>
        <v>#N/A</v>
      </c>
      <c r="T540" s="200" t="e">
        <f t="shared" ca="1" si="90"/>
        <v>#N/A</v>
      </c>
      <c r="U540" s="91" t="e">
        <f t="shared" ca="1" si="91"/>
        <v>#N/A</v>
      </c>
      <c r="V540" s="91" t="e">
        <f t="shared" ca="1" si="92"/>
        <v>#N/A</v>
      </c>
      <c r="AI540" s="218" t="e">
        <f ca="1">(($E$9*(RAND()*($E$208-$D$208)+$D$208))*(RAND()*('Base Calcs'!$E$214-'Base Calcs'!$D$214)+'Base Calcs'!$D$214+IF($E$50&gt;0,$E$50,0)))+$E$154+$E$155-$E$196+$E$179-($E$179*(RAND()*($E$210-$D$210)+$D$210))-(($E$200/$E$45)*(RAND()*($E$211-$D$211)+$D$211))</f>
        <v>#N/A</v>
      </c>
      <c r="AK5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1" spans="2:37" x14ac:dyDescent="0.25">
      <c r="B541" s="198" t="e">
        <f t="shared" ca="1" si="86"/>
        <v>#N/A</v>
      </c>
      <c r="C541" s="91"/>
      <c r="D541" s="91"/>
      <c r="F541" s="20"/>
      <c r="G541" s="91"/>
      <c r="H541" s="91"/>
      <c r="J541" s="42"/>
      <c r="P541" s="200" t="e">
        <f t="shared" ca="1" si="87"/>
        <v>#N/A</v>
      </c>
      <c r="Q541" s="91" t="e">
        <f t="shared" ca="1" si="88"/>
        <v>#N/A</v>
      </c>
      <c r="R541" s="91" t="e">
        <f t="shared" ca="1" si="89"/>
        <v>#N/A</v>
      </c>
      <c r="T541" s="200" t="e">
        <f t="shared" ca="1" si="90"/>
        <v>#N/A</v>
      </c>
      <c r="U541" s="91" t="e">
        <f t="shared" ca="1" si="91"/>
        <v>#N/A</v>
      </c>
      <c r="V541" s="91" t="e">
        <f t="shared" ca="1" si="92"/>
        <v>#N/A</v>
      </c>
      <c r="AI541" s="218" t="e">
        <f ca="1">(($E$9*(RAND()*($E$208-$D$208)+$D$208))*(RAND()*('Base Calcs'!$E$214-'Base Calcs'!$D$214)+'Base Calcs'!$D$214+IF($E$50&gt;0,$E$50,0)))+$E$154+$E$155-$E$196+$E$179-($E$179*(RAND()*($E$210-$D$210)+$D$210))-(($E$200/$E$45)*(RAND()*($E$211-$D$211)+$D$211))</f>
        <v>#N/A</v>
      </c>
      <c r="AK5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2" spans="2:37" x14ac:dyDescent="0.25">
      <c r="B542" s="198" t="e">
        <f t="shared" ca="1" si="86"/>
        <v>#N/A</v>
      </c>
      <c r="C542" s="91"/>
      <c r="D542" s="91"/>
      <c r="F542" s="20"/>
      <c r="G542" s="91"/>
      <c r="H542" s="91"/>
      <c r="J542" s="42"/>
      <c r="P542" s="200" t="e">
        <f t="shared" ca="1" si="87"/>
        <v>#N/A</v>
      </c>
      <c r="Q542" s="91" t="e">
        <f t="shared" ca="1" si="88"/>
        <v>#N/A</v>
      </c>
      <c r="R542" s="91" t="e">
        <f t="shared" ca="1" si="89"/>
        <v>#N/A</v>
      </c>
      <c r="T542" s="200" t="e">
        <f t="shared" ca="1" si="90"/>
        <v>#N/A</v>
      </c>
      <c r="U542" s="91" t="e">
        <f t="shared" ca="1" si="91"/>
        <v>#N/A</v>
      </c>
      <c r="V542" s="91" t="e">
        <f t="shared" ca="1" si="92"/>
        <v>#N/A</v>
      </c>
      <c r="AI542" s="218" t="e">
        <f ca="1">(($E$9*(RAND()*($E$208-$D$208)+$D$208))*(RAND()*('Base Calcs'!$E$214-'Base Calcs'!$D$214)+'Base Calcs'!$D$214+IF($E$50&gt;0,$E$50,0)))+$E$154+$E$155-$E$196+$E$179-($E$179*(RAND()*($E$210-$D$210)+$D$210))-(($E$200/$E$45)*(RAND()*($E$211-$D$211)+$D$211))</f>
        <v>#N/A</v>
      </c>
      <c r="AK5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3" spans="2:37" x14ac:dyDescent="0.25">
      <c r="B543" s="198" t="e">
        <f t="shared" ca="1" si="86"/>
        <v>#N/A</v>
      </c>
      <c r="C543" s="91"/>
      <c r="D543" s="91"/>
      <c r="F543" s="20"/>
      <c r="G543" s="91"/>
      <c r="H543" s="91"/>
      <c r="J543" s="42"/>
      <c r="P543" s="200" t="e">
        <f t="shared" ca="1" si="87"/>
        <v>#N/A</v>
      </c>
      <c r="Q543" s="91" t="e">
        <f t="shared" ca="1" si="88"/>
        <v>#N/A</v>
      </c>
      <c r="R543" s="91" t="e">
        <f t="shared" ca="1" si="89"/>
        <v>#N/A</v>
      </c>
      <c r="T543" s="200" t="e">
        <f t="shared" ca="1" si="90"/>
        <v>#N/A</v>
      </c>
      <c r="U543" s="91" t="e">
        <f t="shared" ca="1" si="91"/>
        <v>#N/A</v>
      </c>
      <c r="V543" s="91" t="e">
        <f t="shared" ca="1" si="92"/>
        <v>#N/A</v>
      </c>
      <c r="AI543" s="218" t="e">
        <f ca="1">(($E$9*(RAND()*($E$208-$D$208)+$D$208))*(RAND()*('Base Calcs'!$E$214-'Base Calcs'!$D$214)+'Base Calcs'!$D$214+IF($E$50&gt;0,$E$50,0)))+$E$154+$E$155-$E$196+$E$179-($E$179*(RAND()*($E$210-$D$210)+$D$210))-(($E$200/$E$45)*(RAND()*($E$211-$D$211)+$D$211))</f>
        <v>#N/A</v>
      </c>
      <c r="AK5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4" spans="2:37" x14ac:dyDescent="0.25">
      <c r="B544" s="198" t="e">
        <f t="shared" ca="1" si="86"/>
        <v>#N/A</v>
      </c>
      <c r="C544" s="91"/>
      <c r="D544" s="91"/>
      <c r="F544" s="20"/>
      <c r="G544" s="91"/>
      <c r="H544" s="91"/>
      <c r="J544" s="42"/>
      <c r="P544" s="200" t="e">
        <f t="shared" ca="1" si="87"/>
        <v>#N/A</v>
      </c>
      <c r="Q544" s="91" t="e">
        <f t="shared" ca="1" si="88"/>
        <v>#N/A</v>
      </c>
      <c r="R544" s="91" t="e">
        <f t="shared" ca="1" si="89"/>
        <v>#N/A</v>
      </c>
      <c r="T544" s="200" t="e">
        <f t="shared" ca="1" si="90"/>
        <v>#N/A</v>
      </c>
      <c r="U544" s="91" t="e">
        <f t="shared" ca="1" si="91"/>
        <v>#N/A</v>
      </c>
      <c r="V544" s="91" t="e">
        <f t="shared" ca="1" si="92"/>
        <v>#N/A</v>
      </c>
      <c r="AI544" s="218" t="e">
        <f ca="1">(($E$9*(RAND()*($E$208-$D$208)+$D$208))*(RAND()*('Base Calcs'!$E$214-'Base Calcs'!$D$214)+'Base Calcs'!$D$214+IF($E$50&gt;0,$E$50,0)))+$E$154+$E$155-$E$196+$E$179-($E$179*(RAND()*($E$210-$D$210)+$D$210))-(($E$200/$E$45)*(RAND()*($E$211-$D$211)+$D$211))</f>
        <v>#N/A</v>
      </c>
      <c r="AK5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5" spans="2:37" x14ac:dyDescent="0.25">
      <c r="B545" s="198" t="e">
        <f t="shared" ca="1" si="86"/>
        <v>#N/A</v>
      </c>
      <c r="C545" s="91"/>
      <c r="D545" s="91"/>
      <c r="F545" s="20"/>
      <c r="G545" s="91"/>
      <c r="H545" s="91"/>
      <c r="J545" s="42"/>
      <c r="P545" s="200" t="e">
        <f t="shared" ca="1" si="87"/>
        <v>#N/A</v>
      </c>
      <c r="Q545" s="91" t="e">
        <f t="shared" ca="1" si="88"/>
        <v>#N/A</v>
      </c>
      <c r="R545" s="91" t="e">
        <f t="shared" ca="1" si="89"/>
        <v>#N/A</v>
      </c>
      <c r="T545" s="200" t="e">
        <f t="shared" ca="1" si="90"/>
        <v>#N/A</v>
      </c>
      <c r="U545" s="91" t="e">
        <f t="shared" ca="1" si="91"/>
        <v>#N/A</v>
      </c>
      <c r="V545" s="91" t="e">
        <f t="shared" ca="1" si="92"/>
        <v>#N/A</v>
      </c>
      <c r="AI545" s="218" t="e">
        <f ca="1">(($E$9*(RAND()*($E$208-$D$208)+$D$208))*(RAND()*('Base Calcs'!$E$214-'Base Calcs'!$D$214)+'Base Calcs'!$D$214+IF($E$50&gt;0,$E$50,0)))+$E$154+$E$155-$E$196+$E$179-($E$179*(RAND()*($E$210-$D$210)+$D$210))-(($E$200/$E$45)*(RAND()*($E$211-$D$211)+$D$211))</f>
        <v>#N/A</v>
      </c>
      <c r="AK5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6" spans="2:37" x14ac:dyDescent="0.25">
      <c r="B546" s="198" t="e">
        <f t="shared" ca="1" si="86"/>
        <v>#N/A</v>
      </c>
      <c r="C546" s="91"/>
      <c r="D546" s="91"/>
      <c r="F546" s="20"/>
      <c r="G546" s="91"/>
      <c r="H546" s="91"/>
      <c r="J546" s="42"/>
      <c r="P546" s="200" t="e">
        <f t="shared" ca="1" si="87"/>
        <v>#N/A</v>
      </c>
      <c r="Q546" s="91" t="e">
        <f t="shared" ca="1" si="88"/>
        <v>#N/A</v>
      </c>
      <c r="R546" s="91" t="e">
        <f t="shared" ca="1" si="89"/>
        <v>#N/A</v>
      </c>
      <c r="T546" s="200" t="e">
        <f t="shared" ca="1" si="90"/>
        <v>#N/A</v>
      </c>
      <c r="U546" s="91" t="e">
        <f t="shared" ca="1" si="91"/>
        <v>#N/A</v>
      </c>
      <c r="V546" s="91" t="e">
        <f t="shared" ca="1" si="92"/>
        <v>#N/A</v>
      </c>
      <c r="AI546" s="218" t="e">
        <f ca="1">(($E$9*(RAND()*($E$208-$D$208)+$D$208))*(RAND()*('Base Calcs'!$E$214-'Base Calcs'!$D$214)+'Base Calcs'!$D$214+IF($E$50&gt;0,$E$50,0)))+$E$154+$E$155-$E$196+$E$179-($E$179*(RAND()*($E$210-$D$210)+$D$210))-(($E$200/$E$45)*(RAND()*($E$211-$D$211)+$D$211))</f>
        <v>#N/A</v>
      </c>
      <c r="AK5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7" spans="2:37" x14ac:dyDescent="0.25">
      <c r="B547" s="198" t="e">
        <f t="shared" ca="1" si="86"/>
        <v>#N/A</v>
      </c>
      <c r="C547" s="91"/>
      <c r="D547" s="91"/>
      <c r="F547" s="20"/>
      <c r="G547" s="91"/>
      <c r="H547" s="91"/>
      <c r="J547" s="42"/>
      <c r="P547" s="200" t="e">
        <f t="shared" ca="1" si="87"/>
        <v>#N/A</v>
      </c>
      <c r="Q547" s="91" t="e">
        <f t="shared" ca="1" si="88"/>
        <v>#N/A</v>
      </c>
      <c r="R547" s="91" t="e">
        <f t="shared" ca="1" si="89"/>
        <v>#N/A</v>
      </c>
      <c r="T547" s="200" t="e">
        <f t="shared" ca="1" si="90"/>
        <v>#N/A</v>
      </c>
      <c r="U547" s="91" t="e">
        <f t="shared" ca="1" si="91"/>
        <v>#N/A</v>
      </c>
      <c r="V547" s="91" t="e">
        <f t="shared" ca="1" si="92"/>
        <v>#N/A</v>
      </c>
      <c r="AI547" s="218" t="e">
        <f ca="1">(($E$9*(RAND()*($E$208-$D$208)+$D$208))*(RAND()*('Base Calcs'!$E$214-'Base Calcs'!$D$214)+'Base Calcs'!$D$214+IF($E$50&gt;0,$E$50,0)))+$E$154+$E$155-$E$196+$E$179-($E$179*(RAND()*($E$210-$D$210)+$D$210))-(($E$200/$E$45)*(RAND()*($E$211-$D$211)+$D$211))</f>
        <v>#N/A</v>
      </c>
      <c r="AK5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8" spans="2:37" x14ac:dyDescent="0.25">
      <c r="B548" s="198" t="e">
        <f t="shared" ca="1" si="86"/>
        <v>#N/A</v>
      </c>
      <c r="C548" s="91"/>
      <c r="D548" s="91"/>
      <c r="F548" s="20"/>
      <c r="G548" s="91"/>
      <c r="H548" s="91"/>
      <c r="J548" s="42"/>
      <c r="P548" s="200" t="e">
        <f t="shared" ca="1" si="87"/>
        <v>#N/A</v>
      </c>
      <c r="Q548" s="91" t="e">
        <f t="shared" ca="1" si="88"/>
        <v>#N/A</v>
      </c>
      <c r="R548" s="91" t="e">
        <f t="shared" ca="1" si="89"/>
        <v>#N/A</v>
      </c>
      <c r="T548" s="200" t="e">
        <f t="shared" ca="1" si="90"/>
        <v>#N/A</v>
      </c>
      <c r="U548" s="91" t="e">
        <f t="shared" ca="1" si="91"/>
        <v>#N/A</v>
      </c>
      <c r="V548" s="91" t="e">
        <f t="shared" ca="1" si="92"/>
        <v>#N/A</v>
      </c>
      <c r="AI548" s="218" t="e">
        <f ca="1">(($E$9*(RAND()*($E$208-$D$208)+$D$208))*(RAND()*('Base Calcs'!$E$214-'Base Calcs'!$D$214)+'Base Calcs'!$D$214+IF($E$50&gt;0,$E$50,0)))+$E$154+$E$155-$E$196+$E$179-($E$179*(RAND()*($E$210-$D$210)+$D$210))-(($E$200/$E$45)*(RAND()*($E$211-$D$211)+$D$211))</f>
        <v>#N/A</v>
      </c>
      <c r="AK5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49" spans="2:37" x14ac:dyDescent="0.25">
      <c r="B549" s="198" t="e">
        <f t="shared" ca="1" si="86"/>
        <v>#N/A</v>
      </c>
      <c r="C549" s="91"/>
      <c r="D549" s="91"/>
      <c r="F549" s="20"/>
      <c r="G549" s="91"/>
      <c r="H549" s="91"/>
      <c r="J549" s="42"/>
      <c r="P549" s="200" t="e">
        <f t="shared" ca="1" si="87"/>
        <v>#N/A</v>
      </c>
      <c r="Q549" s="91" t="e">
        <f t="shared" ca="1" si="88"/>
        <v>#N/A</v>
      </c>
      <c r="R549" s="91" t="e">
        <f t="shared" ca="1" si="89"/>
        <v>#N/A</v>
      </c>
      <c r="T549" s="200" t="e">
        <f t="shared" ca="1" si="90"/>
        <v>#N/A</v>
      </c>
      <c r="U549" s="91" t="e">
        <f t="shared" ca="1" si="91"/>
        <v>#N/A</v>
      </c>
      <c r="V549" s="91" t="e">
        <f t="shared" ca="1" si="92"/>
        <v>#N/A</v>
      </c>
      <c r="AI549" s="218" t="e">
        <f ca="1">(($E$9*(RAND()*($E$208-$D$208)+$D$208))*(RAND()*('Base Calcs'!$E$214-'Base Calcs'!$D$214)+'Base Calcs'!$D$214+IF($E$50&gt;0,$E$50,0)))+$E$154+$E$155-$E$196+$E$179-($E$179*(RAND()*($E$210-$D$210)+$D$210))-(($E$200/$E$45)*(RAND()*($E$211-$D$211)+$D$211))</f>
        <v>#N/A</v>
      </c>
      <c r="AK5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0" spans="2:37" x14ac:dyDescent="0.25">
      <c r="B550" s="198" t="e">
        <f t="shared" ca="1" si="86"/>
        <v>#N/A</v>
      </c>
      <c r="C550" s="91"/>
      <c r="D550" s="91"/>
      <c r="F550" s="20"/>
      <c r="G550" s="91"/>
      <c r="H550" s="91"/>
      <c r="J550" s="42"/>
      <c r="P550" s="200" t="e">
        <f t="shared" ca="1" si="87"/>
        <v>#N/A</v>
      </c>
      <c r="Q550" s="91" t="e">
        <f t="shared" ca="1" si="88"/>
        <v>#N/A</v>
      </c>
      <c r="R550" s="91" t="e">
        <f t="shared" ca="1" si="89"/>
        <v>#N/A</v>
      </c>
      <c r="T550" s="200" t="e">
        <f t="shared" ca="1" si="90"/>
        <v>#N/A</v>
      </c>
      <c r="U550" s="91" t="e">
        <f t="shared" ca="1" si="91"/>
        <v>#N/A</v>
      </c>
      <c r="V550" s="91" t="e">
        <f t="shared" ca="1" si="92"/>
        <v>#N/A</v>
      </c>
      <c r="AI550" s="218" t="e">
        <f ca="1">(($E$9*(RAND()*($E$208-$D$208)+$D$208))*(RAND()*('Base Calcs'!$E$214-'Base Calcs'!$D$214)+'Base Calcs'!$D$214+IF($E$50&gt;0,$E$50,0)))+$E$154+$E$155-$E$196+$E$179-($E$179*(RAND()*($E$210-$D$210)+$D$210))-(($E$200/$E$45)*(RAND()*($E$211-$D$211)+$D$211))</f>
        <v>#N/A</v>
      </c>
      <c r="AK5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1" spans="2:37" x14ac:dyDescent="0.25">
      <c r="B551" s="198" t="e">
        <f t="shared" ca="1" si="86"/>
        <v>#N/A</v>
      </c>
      <c r="C551" s="91"/>
      <c r="D551" s="91"/>
      <c r="F551" s="20"/>
      <c r="G551" s="91"/>
      <c r="H551" s="91"/>
      <c r="J551" s="42"/>
      <c r="P551" s="200" t="e">
        <f t="shared" ca="1" si="87"/>
        <v>#N/A</v>
      </c>
      <c r="Q551" s="91" t="e">
        <f t="shared" ca="1" si="88"/>
        <v>#N/A</v>
      </c>
      <c r="R551" s="91" t="e">
        <f t="shared" ca="1" si="89"/>
        <v>#N/A</v>
      </c>
      <c r="T551" s="200" t="e">
        <f t="shared" ca="1" si="90"/>
        <v>#N/A</v>
      </c>
      <c r="U551" s="91" t="e">
        <f t="shared" ca="1" si="91"/>
        <v>#N/A</v>
      </c>
      <c r="V551" s="91" t="e">
        <f t="shared" ca="1" si="92"/>
        <v>#N/A</v>
      </c>
      <c r="AI551" s="218" t="e">
        <f ca="1">(($E$9*(RAND()*($E$208-$D$208)+$D$208))*(RAND()*('Base Calcs'!$E$214-'Base Calcs'!$D$214)+'Base Calcs'!$D$214+IF($E$50&gt;0,$E$50,0)))+$E$154+$E$155-$E$196+$E$179-($E$179*(RAND()*($E$210-$D$210)+$D$210))-(($E$200/$E$45)*(RAND()*($E$211-$D$211)+$D$211))</f>
        <v>#N/A</v>
      </c>
      <c r="AK5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2" spans="2:37" x14ac:dyDescent="0.25">
      <c r="B552" s="198" t="e">
        <f t="shared" ca="1" si="86"/>
        <v>#N/A</v>
      </c>
      <c r="C552" s="91"/>
      <c r="D552" s="91"/>
      <c r="F552" s="20"/>
      <c r="G552" s="91"/>
      <c r="H552" s="91"/>
      <c r="J552" s="42"/>
      <c r="P552" s="200" t="e">
        <f t="shared" ca="1" si="87"/>
        <v>#N/A</v>
      </c>
      <c r="Q552" s="91" t="e">
        <f t="shared" ca="1" si="88"/>
        <v>#N/A</v>
      </c>
      <c r="R552" s="91" t="e">
        <f t="shared" ca="1" si="89"/>
        <v>#N/A</v>
      </c>
      <c r="T552" s="200" t="e">
        <f t="shared" ca="1" si="90"/>
        <v>#N/A</v>
      </c>
      <c r="U552" s="91" t="e">
        <f t="shared" ca="1" si="91"/>
        <v>#N/A</v>
      </c>
      <c r="V552" s="91" t="e">
        <f t="shared" ca="1" si="92"/>
        <v>#N/A</v>
      </c>
      <c r="AI552" s="218" t="e">
        <f ca="1">(($E$9*(RAND()*($E$208-$D$208)+$D$208))*(RAND()*('Base Calcs'!$E$214-'Base Calcs'!$D$214)+'Base Calcs'!$D$214+IF($E$50&gt;0,$E$50,0)))+$E$154+$E$155-$E$196+$E$179-($E$179*(RAND()*($E$210-$D$210)+$D$210))-(($E$200/$E$45)*(RAND()*($E$211-$D$211)+$D$211))</f>
        <v>#N/A</v>
      </c>
      <c r="AK5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3" spans="2:37" x14ac:dyDescent="0.25">
      <c r="B553" s="198" t="e">
        <f t="shared" ca="1" si="86"/>
        <v>#N/A</v>
      </c>
      <c r="C553" s="91"/>
      <c r="D553" s="91"/>
      <c r="F553" s="20"/>
      <c r="G553" s="91"/>
      <c r="H553" s="91"/>
      <c r="J553" s="42"/>
      <c r="P553" s="200" t="e">
        <f t="shared" ca="1" si="87"/>
        <v>#N/A</v>
      </c>
      <c r="Q553" s="91" t="e">
        <f t="shared" ca="1" si="88"/>
        <v>#N/A</v>
      </c>
      <c r="R553" s="91" t="e">
        <f t="shared" ca="1" si="89"/>
        <v>#N/A</v>
      </c>
      <c r="T553" s="200" t="e">
        <f t="shared" ca="1" si="90"/>
        <v>#N/A</v>
      </c>
      <c r="U553" s="91" t="e">
        <f t="shared" ca="1" si="91"/>
        <v>#N/A</v>
      </c>
      <c r="V553" s="91" t="e">
        <f t="shared" ca="1" si="92"/>
        <v>#N/A</v>
      </c>
      <c r="AI553" s="218" t="e">
        <f ca="1">(($E$9*(RAND()*($E$208-$D$208)+$D$208))*(RAND()*('Base Calcs'!$E$214-'Base Calcs'!$D$214)+'Base Calcs'!$D$214+IF($E$50&gt;0,$E$50,0)))+$E$154+$E$155-$E$196+$E$179-($E$179*(RAND()*($E$210-$D$210)+$D$210))-(($E$200/$E$45)*(RAND()*($E$211-$D$211)+$D$211))</f>
        <v>#N/A</v>
      </c>
      <c r="AK5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4" spans="2:37" x14ac:dyDescent="0.25">
      <c r="B554" s="198" t="e">
        <f t="shared" ca="1" si="86"/>
        <v>#N/A</v>
      </c>
      <c r="C554" s="91"/>
      <c r="D554" s="91"/>
      <c r="F554" s="20"/>
      <c r="G554" s="91"/>
      <c r="H554" s="91"/>
      <c r="J554" s="42"/>
      <c r="P554" s="200" t="e">
        <f t="shared" ca="1" si="87"/>
        <v>#N/A</v>
      </c>
      <c r="Q554" s="91" t="e">
        <f t="shared" ca="1" si="88"/>
        <v>#N/A</v>
      </c>
      <c r="R554" s="91" t="e">
        <f t="shared" ca="1" si="89"/>
        <v>#N/A</v>
      </c>
      <c r="T554" s="200" t="e">
        <f t="shared" ca="1" si="90"/>
        <v>#N/A</v>
      </c>
      <c r="U554" s="91" t="e">
        <f t="shared" ca="1" si="91"/>
        <v>#N/A</v>
      </c>
      <c r="V554" s="91" t="e">
        <f t="shared" ca="1" si="92"/>
        <v>#N/A</v>
      </c>
      <c r="AI554" s="218" t="e">
        <f ca="1">(($E$9*(RAND()*($E$208-$D$208)+$D$208))*(RAND()*('Base Calcs'!$E$214-'Base Calcs'!$D$214)+'Base Calcs'!$D$214+IF($E$50&gt;0,$E$50,0)))+$E$154+$E$155-$E$196+$E$179-($E$179*(RAND()*($E$210-$D$210)+$D$210))-(($E$200/$E$45)*(RAND()*($E$211-$D$211)+$D$211))</f>
        <v>#N/A</v>
      </c>
      <c r="AK5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5" spans="2:37" x14ac:dyDescent="0.25">
      <c r="B555" s="198" t="e">
        <f t="shared" ca="1" si="86"/>
        <v>#N/A</v>
      </c>
      <c r="C555" s="91"/>
      <c r="D555" s="91"/>
      <c r="F555" s="20"/>
      <c r="G555" s="91"/>
      <c r="H555" s="91"/>
      <c r="J555" s="42"/>
      <c r="P555" s="200" t="e">
        <f t="shared" ca="1" si="87"/>
        <v>#N/A</v>
      </c>
      <c r="Q555" s="91" t="e">
        <f t="shared" ca="1" si="88"/>
        <v>#N/A</v>
      </c>
      <c r="R555" s="91" t="e">
        <f t="shared" ca="1" si="89"/>
        <v>#N/A</v>
      </c>
      <c r="T555" s="200" t="e">
        <f t="shared" ca="1" si="90"/>
        <v>#N/A</v>
      </c>
      <c r="U555" s="91" t="e">
        <f t="shared" ca="1" si="91"/>
        <v>#N/A</v>
      </c>
      <c r="V555" s="91" t="e">
        <f t="shared" ca="1" si="92"/>
        <v>#N/A</v>
      </c>
      <c r="AI555" s="218" t="e">
        <f ca="1">(($E$9*(RAND()*($E$208-$D$208)+$D$208))*(RAND()*('Base Calcs'!$E$214-'Base Calcs'!$D$214)+'Base Calcs'!$D$214+IF($E$50&gt;0,$E$50,0)))+$E$154+$E$155-$E$196+$E$179-($E$179*(RAND()*($E$210-$D$210)+$D$210))-(($E$200/$E$45)*(RAND()*($E$211-$D$211)+$D$211))</f>
        <v>#N/A</v>
      </c>
      <c r="AK5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6" spans="2:37" x14ac:dyDescent="0.25">
      <c r="B556" s="198" t="e">
        <f t="shared" ca="1" si="86"/>
        <v>#N/A</v>
      </c>
      <c r="C556" s="91"/>
      <c r="D556" s="91"/>
      <c r="F556" s="20"/>
      <c r="G556" s="91"/>
      <c r="H556" s="91"/>
      <c r="J556" s="42"/>
      <c r="P556" s="200" t="e">
        <f t="shared" ca="1" si="87"/>
        <v>#N/A</v>
      </c>
      <c r="Q556" s="91" t="e">
        <f t="shared" ca="1" si="88"/>
        <v>#N/A</v>
      </c>
      <c r="R556" s="91" t="e">
        <f t="shared" ca="1" si="89"/>
        <v>#N/A</v>
      </c>
      <c r="T556" s="200" t="e">
        <f t="shared" ca="1" si="90"/>
        <v>#N/A</v>
      </c>
      <c r="U556" s="91" t="e">
        <f t="shared" ca="1" si="91"/>
        <v>#N/A</v>
      </c>
      <c r="V556" s="91" t="e">
        <f t="shared" ca="1" si="92"/>
        <v>#N/A</v>
      </c>
      <c r="AI556" s="218" t="e">
        <f ca="1">(($E$9*(RAND()*($E$208-$D$208)+$D$208))*(RAND()*('Base Calcs'!$E$214-'Base Calcs'!$D$214)+'Base Calcs'!$D$214+IF($E$50&gt;0,$E$50,0)))+$E$154+$E$155-$E$196+$E$179-($E$179*(RAND()*($E$210-$D$210)+$D$210))-(($E$200/$E$45)*(RAND()*($E$211-$D$211)+$D$211))</f>
        <v>#N/A</v>
      </c>
      <c r="AK5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7" spans="2:37" x14ac:dyDescent="0.25">
      <c r="B557" s="198" t="e">
        <f t="shared" ca="1" si="86"/>
        <v>#N/A</v>
      </c>
      <c r="C557" s="91"/>
      <c r="D557" s="91"/>
      <c r="F557" s="20"/>
      <c r="G557" s="91"/>
      <c r="H557" s="91"/>
      <c r="J557" s="42"/>
      <c r="P557" s="200" t="e">
        <f t="shared" ca="1" si="87"/>
        <v>#N/A</v>
      </c>
      <c r="Q557" s="91" t="e">
        <f t="shared" ca="1" si="88"/>
        <v>#N/A</v>
      </c>
      <c r="R557" s="91" t="e">
        <f t="shared" ca="1" si="89"/>
        <v>#N/A</v>
      </c>
      <c r="T557" s="200" t="e">
        <f t="shared" ca="1" si="90"/>
        <v>#N/A</v>
      </c>
      <c r="U557" s="91" t="e">
        <f t="shared" ca="1" si="91"/>
        <v>#N/A</v>
      </c>
      <c r="V557" s="91" t="e">
        <f t="shared" ca="1" si="92"/>
        <v>#N/A</v>
      </c>
      <c r="AI557" s="218" t="e">
        <f ca="1">(($E$9*(RAND()*($E$208-$D$208)+$D$208))*(RAND()*('Base Calcs'!$E$214-'Base Calcs'!$D$214)+'Base Calcs'!$D$214+IF($E$50&gt;0,$E$50,0)))+$E$154+$E$155-$E$196+$E$179-($E$179*(RAND()*($E$210-$D$210)+$D$210))-(($E$200/$E$45)*(RAND()*($E$211-$D$211)+$D$211))</f>
        <v>#N/A</v>
      </c>
      <c r="AK5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8" spans="2:37" x14ac:dyDescent="0.25">
      <c r="B558" s="198" t="e">
        <f t="shared" ca="1" si="86"/>
        <v>#N/A</v>
      </c>
      <c r="C558" s="91"/>
      <c r="D558" s="91"/>
      <c r="F558" s="20"/>
      <c r="G558" s="91"/>
      <c r="H558" s="91"/>
      <c r="J558" s="42"/>
      <c r="P558" s="200" t="e">
        <f t="shared" ca="1" si="87"/>
        <v>#N/A</v>
      </c>
      <c r="Q558" s="91" t="e">
        <f t="shared" ca="1" si="88"/>
        <v>#N/A</v>
      </c>
      <c r="R558" s="91" t="e">
        <f t="shared" ca="1" si="89"/>
        <v>#N/A</v>
      </c>
      <c r="T558" s="200" t="e">
        <f t="shared" ca="1" si="90"/>
        <v>#N/A</v>
      </c>
      <c r="U558" s="91" t="e">
        <f t="shared" ca="1" si="91"/>
        <v>#N/A</v>
      </c>
      <c r="V558" s="91" t="e">
        <f t="shared" ca="1" si="92"/>
        <v>#N/A</v>
      </c>
      <c r="AI558" s="218" t="e">
        <f ca="1">(($E$9*(RAND()*($E$208-$D$208)+$D$208))*(RAND()*('Base Calcs'!$E$214-'Base Calcs'!$D$214)+'Base Calcs'!$D$214+IF($E$50&gt;0,$E$50,0)))+$E$154+$E$155-$E$196+$E$179-($E$179*(RAND()*($E$210-$D$210)+$D$210))-(($E$200/$E$45)*(RAND()*($E$211-$D$211)+$D$211))</f>
        <v>#N/A</v>
      </c>
      <c r="AK5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59" spans="2:37" x14ac:dyDescent="0.25">
      <c r="B559" s="198" t="e">
        <f t="shared" ca="1" si="86"/>
        <v>#N/A</v>
      </c>
      <c r="C559" s="91"/>
      <c r="D559" s="91"/>
      <c r="F559" s="20"/>
      <c r="G559" s="91"/>
      <c r="H559" s="91"/>
      <c r="J559" s="42"/>
      <c r="P559" s="200" t="e">
        <f t="shared" ca="1" si="87"/>
        <v>#N/A</v>
      </c>
      <c r="Q559" s="91" t="e">
        <f t="shared" ca="1" si="88"/>
        <v>#N/A</v>
      </c>
      <c r="R559" s="91" t="e">
        <f t="shared" ca="1" si="89"/>
        <v>#N/A</v>
      </c>
      <c r="T559" s="200" t="e">
        <f t="shared" ca="1" si="90"/>
        <v>#N/A</v>
      </c>
      <c r="U559" s="91" t="e">
        <f t="shared" ca="1" si="91"/>
        <v>#N/A</v>
      </c>
      <c r="V559" s="91" t="e">
        <f t="shared" ca="1" si="92"/>
        <v>#N/A</v>
      </c>
      <c r="AI559" s="218" t="e">
        <f ca="1">(($E$9*(RAND()*($E$208-$D$208)+$D$208))*(RAND()*('Base Calcs'!$E$214-'Base Calcs'!$D$214)+'Base Calcs'!$D$214+IF($E$50&gt;0,$E$50,0)))+$E$154+$E$155-$E$196+$E$179-($E$179*(RAND()*($E$210-$D$210)+$D$210))-(($E$200/$E$45)*(RAND()*($E$211-$D$211)+$D$211))</f>
        <v>#N/A</v>
      </c>
      <c r="AK5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0" spans="2:37" x14ac:dyDescent="0.25">
      <c r="B560" s="198" t="e">
        <f t="shared" ca="1" si="86"/>
        <v>#N/A</v>
      </c>
      <c r="C560" s="91"/>
      <c r="D560" s="91"/>
      <c r="F560" s="20"/>
      <c r="G560" s="91"/>
      <c r="H560" s="91"/>
      <c r="J560" s="42"/>
      <c r="P560" s="200" t="e">
        <f t="shared" ca="1" si="87"/>
        <v>#N/A</v>
      </c>
      <c r="Q560" s="91" t="e">
        <f t="shared" ca="1" si="88"/>
        <v>#N/A</v>
      </c>
      <c r="R560" s="91" t="e">
        <f t="shared" ca="1" si="89"/>
        <v>#N/A</v>
      </c>
      <c r="T560" s="200" t="e">
        <f t="shared" ca="1" si="90"/>
        <v>#N/A</v>
      </c>
      <c r="U560" s="91" t="e">
        <f t="shared" ca="1" si="91"/>
        <v>#N/A</v>
      </c>
      <c r="V560" s="91" t="e">
        <f t="shared" ca="1" si="92"/>
        <v>#N/A</v>
      </c>
      <c r="AI560" s="218" t="e">
        <f ca="1">(($E$9*(RAND()*($E$208-$D$208)+$D$208))*(RAND()*('Base Calcs'!$E$214-'Base Calcs'!$D$214)+'Base Calcs'!$D$214+IF($E$50&gt;0,$E$50,0)))+$E$154+$E$155-$E$196+$E$179-($E$179*(RAND()*($E$210-$D$210)+$D$210))-(($E$200/$E$45)*(RAND()*($E$211-$D$211)+$D$211))</f>
        <v>#N/A</v>
      </c>
      <c r="AK5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1" spans="2:37" x14ac:dyDescent="0.25">
      <c r="B561" s="198" t="e">
        <f t="shared" ca="1" si="86"/>
        <v>#N/A</v>
      </c>
      <c r="C561" s="91"/>
      <c r="D561" s="91"/>
      <c r="F561" s="20"/>
      <c r="G561" s="91"/>
      <c r="H561" s="91"/>
      <c r="J561" s="42"/>
      <c r="P561" s="200" t="e">
        <f t="shared" ca="1" si="87"/>
        <v>#N/A</v>
      </c>
      <c r="Q561" s="91" t="e">
        <f t="shared" ca="1" si="88"/>
        <v>#N/A</v>
      </c>
      <c r="R561" s="91" t="e">
        <f t="shared" ca="1" si="89"/>
        <v>#N/A</v>
      </c>
      <c r="T561" s="200" t="e">
        <f t="shared" ca="1" si="90"/>
        <v>#N/A</v>
      </c>
      <c r="U561" s="91" t="e">
        <f t="shared" ca="1" si="91"/>
        <v>#N/A</v>
      </c>
      <c r="V561" s="91" t="e">
        <f t="shared" ca="1" si="92"/>
        <v>#N/A</v>
      </c>
      <c r="AI561" s="218" t="e">
        <f ca="1">(($E$9*(RAND()*($E$208-$D$208)+$D$208))*(RAND()*('Base Calcs'!$E$214-'Base Calcs'!$D$214)+'Base Calcs'!$D$214+IF($E$50&gt;0,$E$50,0)))+$E$154+$E$155-$E$196+$E$179-($E$179*(RAND()*($E$210-$D$210)+$D$210))-(($E$200/$E$45)*(RAND()*($E$211-$D$211)+$D$211))</f>
        <v>#N/A</v>
      </c>
      <c r="AK5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2" spans="2:37" x14ac:dyDescent="0.25">
      <c r="B562" s="198" t="e">
        <f t="shared" ca="1" si="86"/>
        <v>#N/A</v>
      </c>
      <c r="C562" s="91"/>
      <c r="D562" s="91"/>
      <c r="F562" s="20"/>
      <c r="G562" s="91"/>
      <c r="H562" s="91"/>
      <c r="J562" s="42"/>
      <c r="P562" s="200" t="e">
        <f t="shared" ca="1" si="87"/>
        <v>#N/A</v>
      </c>
      <c r="Q562" s="91" t="e">
        <f t="shared" ca="1" si="88"/>
        <v>#N/A</v>
      </c>
      <c r="R562" s="91" t="e">
        <f t="shared" ca="1" si="89"/>
        <v>#N/A</v>
      </c>
      <c r="T562" s="200" t="e">
        <f t="shared" ca="1" si="90"/>
        <v>#N/A</v>
      </c>
      <c r="U562" s="91" t="e">
        <f t="shared" ca="1" si="91"/>
        <v>#N/A</v>
      </c>
      <c r="V562" s="91" t="e">
        <f t="shared" ca="1" si="92"/>
        <v>#N/A</v>
      </c>
      <c r="AI562" s="218" t="e">
        <f ca="1">(($E$9*(RAND()*($E$208-$D$208)+$D$208))*(RAND()*('Base Calcs'!$E$214-'Base Calcs'!$D$214)+'Base Calcs'!$D$214+IF($E$50&gt;0,$E$50,0)))+$E$154+$E$155-$E$196+$E$179-($E$179*(RAND()*($E$210-$D$210)+$D$210))-(($E$200/$E$45)*(RAND()*($E$211-$D$211)+$D$211))</f>
        <v>#N/A</v>
      </c>
      <c r="AK5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3" spans="2:37" x14ac:dyDescent="0.25">
      <c r="B563" s="198" t="e">
        <f t="shared" ca="1" si="86"/>
        <v>#N/A</v>
      </c>
      <c r="C563" s="91"/>
      <c r="D563" s="91"/>
      <c r="F563" s="20"/>
      <c r="G563" s="91"/>
      <c r="H563" s="91"/>
      <c r="J563" s="42"/>
      <c r="P563" s="200" t="e">
        <f t="shared" ca="1" si="87"/>
        <v>#N/A</v>
      </c>
      <c r="Q563" s="91" t="e">
        <f t="shared" ca="1" si="88"/>
        <v>#N/A</v>
      </c>
      <c r="R563" s="91" t="e">
        <f t="shared" ca="1" si="89"/>
        <v>#N/A</v>
      </c>
      <c r="T563" s="200" t="e">
        <f t="shared" ca="1" si="90"/>
        <v>#N/A</v>
      </c>
      <c r="U563" s="91" t="e">
        <f t="shared" ca="1" si="91"/>
        <v>#N/A</v>
      </c>
      <c r="V563" s="91" t="e">
        <f t="shared" ca="1" si="92"/>
        <v>#N/A</v>
      </c>
      <c r="AI563" s="218" t="e">
        <f ca="1">(($E$9*(RAND()*($E$208-$D$208)+$D$208))*(RAND()*('Base Calcs'!$E$214-'Base Calcs'!$D$214)+'Base Calcs'!$D$214+IF($E$50&gt;0,$E$50,0)))+$E$154+$E$155-$E$196+$E$179-($E$179*(RAND()*($E$210-$D$210)+$D$210))-(($E$200/$E$45)*(RAND()*($E$211-$D$211)+$D$211))</f>
        <v>#N/A</v>
      </c>
      <c r="AK5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4" spans="2:37" x14ac:dyDescent="0.25">
      <c r="B564" s="198" t="e">
        <f t="shared" ca="1" si="86"/>
        <v>#N/A</v>
      </c>
      <c r="C564" s="91"/>
      <c r="D564" s="91"/>
      <c r="F564" s="20"/>
      <c r="G564" s="91"/>
      <c r="H564" s="91"/>
      <c r="J564" s="42"/>
      <c r="P564" s="200" t="e">
        <f t="shared" ca="1" si="87"/>
        <v>#N/A</v>
      </c>
      <c r="Q564" s="91" t="e">
        <f t="shared" ca="1" si="88"/>
        <v>#N/A</v>
      </c>
      <c r="R564" s="91" t="e">
        <f t="shared" ca="1" si="89"/>
        <v>#N/A</v>
      </c>
      <c r="T564" s="200" t="e">
        <f t="shared" ca="1" si="90"/>
        <v>#N/A</v>
      </c>
      <c r="U564" s="91" t="e">
        <f t="shared" ca="1" si="91"/>
        <v>#N/A</v>
      </c>
      <c r="V564" s="91" t="e">
        <f t="shared" ca="1" si="92"/>
        <v>#N/A</v>
      </c>
      <c r="AI564" s="218" t="e">
        <f ca="1">(($E$9*(RAND()*($E$208-$D$208)+$D$208))*(RAND()*('Base Calcs'!$E$214-'Base Calcs'!$D$214)+'Base Calcs'!$D$214+IF($E$50&gt;0,$E$50,0)))+$E$154+$E$155-$E$196+$E$179-($E$179*(RAND()*($E$210-$D$210)+$D$210))-(($E$200/$E$45)*(RAND()*($E$211-$D$211)+$D$211))</f>
        <v>#N/A</v>
      </c>
      <c r="AK5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5" spans="2:37" x14ac:dyDescent="0.25">
      <c r="B565" s="198" t="e">
        <f t="shared" ca="1" si="86"/>
        <v>#N/A</v>
      </c>
      <c r="C565" s="91"/>
      <c r="D565" s="91"/>
      <c r="F565" s="20"/>
      <c r="G565" s="91"/>
      <c r="H565" s="91"/>
      <c r="J565" s="42"/>
      <c r="P565" s="200" t="e">
        <f t="shared" ca="1" si="87"/>
        <v>#N/A</v>
      </c>
      <c r="Q565" s="91" t="e">
        <f t="shared" ca="1" si="88"/>
        <v>#N/A</v>
      </c>
      <c r="R565" s="91" t="e">
        <f t="shared" ca="1" si="89"/>
        <v>#N/A</v>
      </c>
      <c r="T565" s="200" t="e">
        <f t="shared" ca="1" si="90"/>
        <v>#N/A</v>
      </c>
      <c r="U565" s="91" t="e">
        <f t="shared" ca="1" si="91"/>
        <v>#N/A</v>
      </c>
      <c r="V565" s="91" t="e">
        <f t="shared" ca="1" si="92"/>
        <v>#N/A</v>
      </c>
      <c r="AI565" s="218" t="e">
        <f ca="1">(($E$9*(RAND()*($E$208-$D$208)+$D$208))*(RAND()*('Base Calcs'!$E$214-'Base Calcs'!$D$214)+'Base Calcs'!$D$214+IF($E$50&gt;0,$E$50,0)))+$E$154+$E$155-$E$196+$E$179-($E$179*(RAND()*($E$210-$D$210)+$D$210))-(($E$200/$E$45)*(RAND()*($E$211-$D$211)+$D$211))</f>
        <v>#N/A</v>
      </c>
      <c r="AK5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6" spans="2:37" x14ac:dyDescent="0.25">
      <c r="B566" s="198" t="e">
        <f t="shared" ca="1" si="86"/>
        <v>#N/A</v>
      </c>
      <c r="C566" s="91"/>
      <c r="D566" s="91"/>
      <c r="F566" s="20"/>
      <c r="G566" s="91"/>
      <c r="H566" s="91"/>
      <c r="J566" s="42"/>
      <c r="P566" s="200" t="e">
        <f t="shared" ca="1" si="87"/>
        <v>#N/A</v>
      </c>
      <c r="Q566" s="91" t="e">
        <f t="shared" ca="1" si="88"/>
        <v>#N/A</v>
      </c>
      <c r="R566" s="91" t="e">
        <f t="shared" ca="1" si="89"/>
        <v>#N/A</v>
      </c>
      <c r="T566" s="200" t="e">
        <f t="shared" ca="1" si="90"/>
        <v>#N/A</v>
      </c>
      <c r="U566" s="91" t="e">
        <f t="shared" ca="1" si="91"/>
        <v>#N/A</v>
      </c>
      <c r="V566" s="91" t="e">
        <f t="shared" ca="1" si="92"/>
        <v>#N/A</v>
      </c>
      <c r="AI566" s="218" t="e">
        <f ca="1">(($E$9*(RAND()*($E$208-$D$208)+$D$208))*(RAND()*('Base Calcs'!$E$214-'Base Calcs'!$D$214)+'Base Calcs'!$D$214+IF($E$50&gt;0,$E$50,0)))+$E$154+$E$155-$E$196+$E$179-($E$179*(RAND()*($E$210-$D$210)+$D$210))-(($E$200/$E$45)*(RAND()*($E$211-$D$211)+$D$211))</f>
        <v>#N/A</v>
      </c>
      <c r="AK5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7" spans="2:37" x14ac:dyDescent="0.25">
      <c r="B567" s="198" t="e">
        <f t="shared" ca="1" si="86"/>
        <v>#N/A</v>
      </c>
      <c r="C567" s="91"/>
      <c r="D567" s="91"/>
      <c r="F567" s="20"/>
      <c r="G567" s="91"/>
      <c r="H567" s="91"/>
      <c r="J567" s="42"/>
      <c r="P567" s="200" t="e">
        <f t="shared" ca="1" si="87"/>
        <v>#N/A</v>
      </c>
      <c r="Q567" s="91" t="e">
        <f t="shared" ca="1" si="88"/>
        <v>#N/A</v>
      </c>
      <c r="R567" s="91" t="e">
        <f t="shared" ca="1" si="89"/>
        <v>#N/A</v>
      </c>
      <c r="T567" s="200" t="e">
        <f t="shared" ca="1" si="90"/>
        <v>#N/A</v>
      </c>
      <c r="U567" s="91" t="e">
        <f t="shared" ca="1" si="91"/>
        <v>#N/A</v>
      </c>
      <c r="V567" s="91" t="e">
        <f t="shared" ca="1" si="92"/>
        <v>#N/A</v>
      </c>
      <c r="AI567" s="218" t="e">
        <f ca="1">(($E$9*(RAND()*($E$208-$D$208)+$D$208))*(RAND()*('Base Calcs'!$E$214-'Base Calcs'!$D$214)+'Base Calcs'!$D$214+IF($E$50&gt;0,$E$50,0)))+$E$154+$E$155-$E$196+$E$179-($E$179*(RAND()*($E$210-$D$210)+$D$210))-(($E$200/$E$45)*(RAND()*($E$211-$D$211)+$D$211))</f>
        <v>#N/A</v>
      </c>
      <c r="AK5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8" spans="2:37" x14ac:dyDescent="0.25">
      <c r="B568" s="198" t="e">
        <f t="shared" ca="1" si="86"/>
        <v>#N/A</v>
      </c>
      <c r="C568" s="91"/>
      <c r="D568" s="91"/>
      <c r="F568" s="20"/>
      <c r="G568" s="91"/>
      <c r="H568" s="91"/>
      <c r="J568" s="42"/>
      <c r="P568" s="200" t="e">
        <f t="shared" ca="1" si="87"/>
        <v>#N/A</v>
      </c>
      <c r="Q568" s="91" t="e">
        <f t="shared" ca="1" si="88"/>
        <v>#N/A</v>
      </c>
      <c r="R568" s="91" t="e">
        <f t="shared" ca="1" si="89"/>
        <v>#N/A</v>
      </c>
      <c r="T568" s="200" t="e">
        <f t="shared" ca="1" si="90"/>
        <v>#N/A</v>
      </c>
      <c r="U568" s="91" t="e">
        <f t="shared" ca="1" si="91"/>
        <v>#N/A</v>
      </c>
      <c r="V568" s="91" t="e">
        <f t="shared" ca="1" si="92"/>
        <v>#N/A</v>
      </c>
      <c r="AI568" s="218" t="e">
        <f ca="1">(($E$9*(RAND()*($E$208-$D$208)+$D$208))*(RAND()*('Base Calcs'!$E$214-'Base Calcs'!$D$214)+'Base Calcs'!$D$214+IF($E$50&gt;0,$E$50,0)))+$E$154+$E$155-$E$196+$E$179-($E$179*(RAND()*($E$210-$D$210)+$D$210))-(($E$200/$E$45)*(RAND()*($E$211-$D$211)+$D$211))</f>
        <v>#N/A</v>
      </c>
      <c r="AK5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69" spans="2:37" x14ac:dyDescent="0.25">
      <c r="B569" s="198" t="e">
        <f t="shared" ca="1" si="86"/>
        <v>#N/A</v>
      </c>
      <c r="C569" s="91"/>
      <c r="D569" s="91"/>
      <c r="F569" s="20"/>
      <c r="G569" s="91"/>
      <c r="H569" s="91"/>
      <c r="J569" s="42"/>
      <c r="P569" s="200" t="e">
        <f t="shared" ca="1" si="87"/>
        <v>#N/A</v>
      </c>
      <c r="Q569" s="91" t="e">
        <f t="shared" ca="1" si="88"/>
        <v>#N/A</v>
      </c>
      <c r="R569" s="91" t="e">
        <f t="shared" ca="1" si="89"/>
        <v>#N/A</v>
      </c>
      <c r="T569" s="200" t="e">
        <f t="shared" ca="1" si="90"/>
        <v>#N/A</v>
      </c>
      <c r="U569" s="91" t="e">
        <f t="shared" ca="1" si="91"/>
        <v>#N/A</v>
      </c>
      <c r="V569" s="91" t="e">
        <f t="shared" ca="1" si="92"/>
        <v>#N/A</v>
      </c>
      <c r="AI569" s="218" t="e">
        <f ca="1">(($E$9*(RAND()*($E$208-$D$208)+$D$208))*(RAND()*('Base Calcs'!$E$214-'Base Calcs'!$D$214)+'Base Calcs'!$D$214+IF($E$50&gt;0,$E$50,0)))+$E$154+$E$155-$E$196+$E$179-($E$179*(RAND()*($E$210-$D$210)+$D$210))-(($E$200/$E$45)*(RAND()*($E$211-$D$211)+$D$211))</f>
        <v>#N/A</v>
      </c>
      <c r="AK5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0" spans="2:37" x14ac:dyDescent="0.25">
      <c r="B570" s="198" t="e">
        <f t="shared" ca="1" si="86"/>
        <v>#N/A</v>
      </c>
      <c r="C570" s="91"/>
      <c r="D570" s="91"/>
      <c r="F570" s="20"/>
      <c r="G570" s="91"/>
      <c r="H570" s="91"/>
      <c r="J570" s="42"/>
      <c r="P570" s="200" t="e">
        <f t="shared" ca="1" si="87"/>
        <v>#N/A</v>
      </c>
      <c r="Q570" s="91" t="e">
        <f t="shared" ca="1" si="88"/>
        <v>#N/A</v>
      </c>
      <c r="R570" s="91" t="e">
        <f t="shared" ca="1" si="89"/>
        <v>#N/A</v>
      </c>
      <c r="T570" s="200" t="e">
        <f t="shared" ca="1" si="90"/>
        <v>#N/A</v>
      </c>
      <c r="U570" s="91" t="e">
        <f t="shared" ca="1" si="91"/>
        <v>#N/A</v>
      </c>
      <c r="V570" s="91" t="e">
        <f t="shared" ca="1" si="92"/>
        <v>#N/A</v>
      </c>
      <c r="AI570" s="218" t="e">
        <f ca="1">(($E$9*(RAND()*($E$208-$D$208)+$D$208))*(RAND()*('Base Calcs'!$E$214-'Base Calcs'!$D$214)+'Base Calcs'!$D$214+IF($E$50&gt;0,$E$50,0)))+$E$154+$E$155-$E$196+$E$179-($E$179*(RAND()*($E$210-$D$210)+$D$210))-(($E$200/$E$45)*(RAND()*($E$211-$D$211)+$D$211))</f>
        <v>#N/A</v>
      </c>
      <c r="AK5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1" spans="2:37" x14ac:dyDescent="0.25">
      <c r="B571" s="198" t="e">
        <f t="shared" ca="1" si="86"/>
        <v>#N/A</v>
      </c>
      <c r="C571" s="91"/>
      <c r="D571" s="91"/>
      <c r="F571" s="20"/>
      <c r="G571" s="91"/>
      <c r="H571" s="91"/>
      <c r="J571" s="42"/>
      <c r="P571" s="200" t="e">
        <f t="shared" ca="1" si="87"/>
        <v>#N/A</v>
      </c>
      <c r="Q571" s="91" t="e">
        <f t="shared" ca="1" si="88"/>
        <v>#N/A</v>
      </c>
      <c r="R571" s="91" t="e">
        <f t="shared" ca="1" si="89"/>
        <v>#N/A</v>
      </c>
      <c r="T571" s="200" t="e">
        <f t="shared" ca="1" si="90"/>
        <v>#N/A</v>
      </c>
      <c r="U571" s="91" t="e">
        <f t="shared" ca="1" si="91"/>
        <v>#N/A</v>
      </c>
      <c r="V571" s="91" t="e">
        <f t="shared" ca="1" si="92"/>
        <v>#N/A</v>
      </c>
      <c r="AI571" s="218" t="e">
        <f ca="1">(($E$9*(RAND()*($E$208-$D$208)+$D$208))*(RAND()*('Base Calcs'!$E$214-'Base Calcs'!$D$214)+'Base Calcs'!$D$214+IF($E$50&gt;0,$E$50,0)))+$E$154+$E$155-$E$196+$E$179-($E$179*(RAND()*($E$210-$D$210)+$D$210))-(($E$200/$E$45)*(RAND()*($E$211-$D$211)+$D$211))</f>
        <v>#N/A</v>
      </c>
      <c r="AK5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2" spans="2:37" x14ac:dyDescent="0.25">
      <c r="B572" s="198" t="e">
        <f t="shared" ca="1" si="86"/>
        <v>#N/A</v>
      </c>
      <c r="C572" s="91"/>
      <c r="D572" s="91"/>
      <c r="F572" s="20"/>
      <c r="G572" s="91"/>
      <c r="H572" s="91"/>
      <c r="J572" s="42"/>
      <c r="P572" s="200" t="e">
        <f t="shared" ca="1" si="87"/>
        <v>#N/A</v>
      </c>
      <c r="Q572" s="91" t="e">
        <f t="shared" ca="1" si="88"/>
        <v>#N/A</v>
      </c>
      <c r="R572" s="91" t="e">
        <f t="shared" ca="1" si="89"/>
        <v>#N/A</v>
      </c>
      <c r="T572" s="200" t="e">
        <f t="shared" ca="1" si="90"/>
        <v>#N/A</v>
      </c>
      <c r="U572" s="91" t="e">
        <f t="shared" ca="1" si="91"/>
        <v>#N/A</v>
      </c>
      <c r="V572" s="91" t="e">
        <f t="shared" ca="1" si="92"/>
        <v>#N/A</v>
      </c>
      <c r="AI572" s="218" t="e">
        <f ca="1">(($E$9*(RAND()*($E$208-$D$208)+$D$208))*(RAND()*('Base Calcs'!$E$214-'Base Calcs'!$D$214)+'Base Calcs'!$D$214+IF($E$50&gt;0,$E$50,0)))+$E$154+$E$155-$E$196+$E$179-($E$179*(RAND()*($E$210-$D$210)+$D$210))-(($E$200/$E$45)*(RAND()*($E$211-$D$211)+$D$211))</f>
        <v>#N/A</v>
      </c>
      <c r="AK5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3" spans="2:37" x14ac:dyDescent="0.25">
      <c r="B573" s="198" t="e">
        <f t="shared" ca="1" si="86"/>
        <v>#N/A</v>
      </c>
      <c r="C573" s="91"/>
      <c r="D573" s="91"/>
      <c r="F573" s="20"/>
      <c r="G573" s="91"/>
      <c r="H573" s="91"/>
      <c r="J573" s="42"/>
      <c r="P573" s="200" t="e">
        <f t="shared" ca="1" si="87"/>
        <v>#N/A</v>
      </c>
      <c r="Q573" s="91" t="e">
        <f t="shared" ca="1" si="88"/>
        <v>#N/A</v>
      </c>
      <c r="R573" s="91" t="e">
        <f t="shared" ca="1" si="89"/>
        <v>#N/A</v>
      </c>
      <c r="T573" s="200" t="e">
        <f t="shared" ca="1" si="90"/>
        <v>#N/A</v>
      </c>
      <c r="U573" s="91" t="e">
        <f t="shared" ca="1" si="91"/>
        <v>#N/A</v>
      </c>
      <c r="V573" s="91" t="e">
        <f t="shared" ca="1" si="92"/>
        <v>#N/A</v>
      </c>
      <c r="AI573" s="218" t="e">
        <f ca="1">(($E$9*(RAND()*($E$208-$D$208)+$D$208))*(RAND()*('Base Calcs'!$E$214-'Base Calcs'!$D$214)+'Base Calcs'!$D$214+IF($E$50&gt;0,$E$50,0)))+$E$154+$E$155-$E$196+$E$179-($E$179*(RAND()*($E$210-$D$210)+$D$210))-(($E$200/$E$45)*(RAND()*($E$211-$D$211)+$D$211))</f>
        <v>#N/A</v>
      </c>
      <c r="AK5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4" spans="2:37" x14ac:dyDescent="0.25">
      <c r="B574" s="198" t="e">
        <f t="shared" ca="1" si="86"/>
        <v>#N/A</v>
      </c>
      <c r="C574" s="91"/>
      <c r="D574" s="91"/>
      <c r="F574" s="20"/>
      <c r="G574" s="91"/>
      <c r="H574" s="91"/>
      <c r="J574" s="42"/>
      <c r="P574" s="200" t="e">
        <f t="shared" ca="1" si="87"/>
        <v>#N/A</v>
      </c>
      <c r="Q574" s="91" t="e">
        <f t="shared" ca="1" si="88"/>
        <v>#N/A</v>
      </c>
      <c r="R574" s="91" t="e">
        <f t="shared" ca="1" si="89"/>
        <v>#N/A</v>
      </c>
      <c r="T574" s="200" t="e">
        <f t="shared" ca="1" si="90"/>
        <v>#N/A</v>
      </c>
      <c r="U574" s="91" t="e">
        <f t="shared" ca="1" si="91"/>
        <v>#N/A</v>
      </c>
      <c r="V574" s="91" t="e">
        <f t="shared" ca="1" si="92"/>
        <v>#N/A</v>
      </c>
      <c r="AI574" s="218" t="e">
        <f ca="1">(($E$9*(RAND()*($E$208-$D$208)+$D$208))*(RAND()*('Base Calcs'!$E$214-'Base Calcs'!$D$214)+'Base Calcs'!$D$214+IF($E$50&gt;0,$E$50,0)))+$E$154+$E$155-$E$196+$E$179-($E$179*(RAND()*($E$210-$D$210)+$D$210))-(($E$200/$E$45)*(RAND()*($E$211-$D$211)+$D$211))</f>
        <v>#N/A</v>
      </c>
      <c r="AK5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5" spans="2:37" x14ac:dyDescent="0.25">
      <c r="B575" s="198" t="e">
        <f t="shared" ca="1" si="86"/>
        <v>#N/A</v>
      </c>
      <c r="C575" s="91"/>
      <c r="D575" s="91"/>
      <c r="F575" s="20"/>
      <c r="G575" s="91"/>
      <c r="H575" s="91"/>
      <c r="J575" s="42"/>
      <c r="P575" s="200" t="e">
        <f t="shared" ca="1" si="87"/>
        <v>#N/A</v>
      </c>
      <c r="Q575" s="91" t="e">
        <f t="shared" ca="1" si="88"/>
        <v>#N/A</v>
      </c>
      <c r="R575" s="91" t="e">
        <f t="shared" ca="1" si="89"/>
        <v>#N/A</v>
      </c>
      <c r="T575" s="200" t="e">
        <f t="shared" ca="1" si="90"/>
        <v>#N/A</v>
      </c>
      <c r="U575" s="91" t="e">
        <f t="shared" ca="1" si="91"/>
        <v>#N/A</v>
      </c>
      <c r="V575" s="91" t="e">
        <f t="shared" ca="1" si="92"/>
        <v>#N/A</v>
      </c>
      <c r="AI575" s="218" t="e">
        <f ca="1">(($E$9*(RAND()*($E$208-$D$208)+$D$208))*(RAND()*('Base Calcs'!$E$214-'Base Calcs'!$D$214)+'Base Calcs'!$D$214+IF($E$50&gt;0,$E$50,0)))+$E$154+$E$155-$E$196+$E$179-($E$179*(RAND()*($E$210-$D$210)+$D$210))-(($E$200/$E$45)*(RAND()*($E$211-$D$211)+$D$211))</f>
        <v>#N/A</v>
      </c>
      <c r="AK5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6" spans="2:37" x14ac:dyDescent="0.25">
      <c r="B576" s="198" t="e">
        <f t="shared" ca="1" si="86"/>
        <v>#N/A</v>
      </c>
      <c r="C576" s="91"/>
      <c r="D576" s="91"/>
      <c r="F576" s="20"/>
      <c r="G576" s="91"/>
      <c r="H576" s="91"/>
      <c r="J576" s="42"/>
      <c r="P576" s="200" t="e">
        <f t="shared" ca="1" si="87"/>
        <v>#N/A</v>
      </c>
      <c r="Q576" s="91" t="e">
        <f t="shared" ca="1" si="88"/>
        <v>#N/A</v>
      </c>
      <c r="R576" s="91" t="e">
        <f t="shared" ca="1" si="89"/>
        <v>#N/A</v>
      </c>
      <c r="T576" s="200" t="e">
        <f t="shared" ca="1" si="90"/>
        <v>#N/A</v>
      </c>
      <c r="U576" s="91" t="e">
        <f t="shared" ca="1" si="91"/>
        <v>#N/A</v>
      </c>
      <c r="V576" s="91" t="e">
        <f t="shared" ca="1" si="92"/>
        <v>#N/A</v>
      </c>
      <c r="AI576" s="218" t="e">
        <f ca="1">(($E$9*(RAND()*($E$208-$D$208)+$D$208))*(RAND()*('Base Calcs'!$E$214-'Base Calcs'!$D$214)+'Base Calcs'!$D$214+IF($E$50&gt;0,$E$50,0)))+$E$154+$E$155-$E$196+$E$179-($E$179*(RAND()*($E$210-$D$210)+$D$210))-(($E$200/$E$45)*(RAND()*($E$211-$D$211)+$D$211))</f>
        <v>#N/A</v>
      </c>
      <c r="AK5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7" spans="2:37" x14ac:dyDescent="0.25">
      <c r="B577" s="198" t="e">
        <f t="shared" ca="1" si="86"/>
        <v>#N/A</v>
      </c>
      <c r="C577" s="91"/>
      <c r="D577" s="91"/>
      <c r="F577" s="20"/>
      <c r="G577" s="91"/>
      <c r="H577" s="91"/>
      <c r="J577" s="42"/>
      <c r="P577" s="200" t="e">
        <f t="shared" ca="1" si="87"/>
        <v>#N/A</v>
      </c>
      <c r="Q577" s="91" t="e">
        <f t="shared" ca="1" si="88"/>
        <v>#N/A</v>
      </c>
      <c r="R577" s="91" t="e">
        <f t="shared" ca="1" si="89"/>
        <v>#N/A</v>
      </c>
      <c r="T577" s="200" t="e">
        <f t="shared" ca="1" si="90"/>
        <v>#N/A</v>
      </c>
      <c r="U577" s="91" t="e">
        <f t="shared" ca="1" si="91"/>
        <v>#N/A</v>
      </c>
      <c r="V577" s="91" t="e">
        <f t="shared" ca="1" si="92"/>
        <v>#N/A</v>
      </c>
      <c r="AI577" s="218" t="e">
        <f ca="1">(($E$9*(RAND()*($E$208-$D$208)+$D$208))*(RAND()*('Base Calcs'!$E$214-'Base Calcs'!$D$214)+'Base Calcs'!$D$214+IF($E$50&gt;0,$E$50,0)))+$E$154+$E$155-$E$196+$E$179-($E$179*(RAND()*($E$210-$D$210)+$D$210))-(($E$200/$E$45)*(RAND()*($E$211-$D$211)+$D$211))</f>
        <v>#N/A</v>
      </c>
      <c r="AK5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8" spans="2:37" x14ac:dyDescent="0.25">
      <c r="B578" s="198" t="e">
        <f t="shared" ca="1" si="86"/>
        <v>#N/A</v>
      </c>
      <c r="C578" s="91"/>
      <c r="D578" s="91"/>
      <c r="F578" s="20"/>
      <c r="G578" s="91"/>
      <c r="H578" s="91"/>
      <c r="J578" s="42"/>
      <c r="P578" s="200" t="e">
        <f t="shared" ca="1" si="87"/>
        <v>#N/A</v>
      </c>
      <c r="Q578" s="91" t="e">
        <f t="shared" ca="1" si="88"/>
        <v>#N/A</v>
      </c>
      <c r="R578" s="91" t="e">
        <f t="shared" ca="1" si="89"/>
        <v>#N/A</v>
      </c>
      <c r="T578" s="200" t="e">
        <f t="shared" ca="1" si="90"/>
        <v>#N/A</v>
      </c>
      <c r="U578" s="91" t="e">
        <f t="shared" ca="1" si="91"/>
        <v>#N/A</v>
      </c>
      <c r="V578" s="91" t="e">
        <f t="shared" ca="1" si="92"/>
        <v>#N/A</v>
      </c>
      <c r="AI578" s="218" t="e">
        <f ca="1">(($E$9*(RAND()*($E$208-$D$208)+$D$208))*(RAND()*('Base Calcs'!$E$214-'Base Calcs'!$D$214)+'Base Calcs'!$D$214+IF($E$50&gt;0,$E$50,0)))+$E$154+$E$155-$E$196+$E$179-($E$179*(RAND()*($E$210-$D$210)+$D$210))-(($E$200/$E$45)*(RAND()*($E$211-$D$211)+$D$211))</f>
        <v>#N/A</v>
      </c>
      <c r="AK5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79" spans="2:37" x14ac:dyDescent="0.25">
      <c r="B579" s="198" t="e">
        <f t="shared" ca="1" si="86"/>
        <v>#N/A</v>
      </c>
      <c r="C579" s="91"/>
      <c r="D579" s="91"/>
      <c r="F579" s="20"/>
      <c r="G579" s="91"/>
      <c r="H579" s="91"/>
      <c r="J579" s="42"/>
      <c r="P579" s="200" t="e">
        <f t="shared" ca="1" si="87"/>
        <v>#N/A</v>
      </c>
      <c r="Q579" s="91" t="e">
        <f t="shared" ca="1" si="88"/>
        <v>#N/A</v>
      </c>
      <c r="R579" s="91" t="e">
        <f t="shared" ca="1" si="89"/>
        <v>#N/A</v>
      </c>
      <c r="T579" s="200" t="e">
        <f t="shared" ca="1" si="90"/>
        <v>#N/A</v>
      </c>
      <c r="U579" s="91" t="e">
        <f t="shared" ca="1" si="91"/>
        <v>#N/A</v>
      </c>
      <c r="V579" s="91" t="e">
        <f t="shared" ca="1" si="92"/>
        <v>#N/A</v>
      </c>
      <c r="AI579" s="218" t="e">
        <f ca="1">(($E$9*(RAND()*($E$208-$D$208)+$D$208))*(RAND()*('Base Calcs'!$E$214-'Base Calcs'!$D$214)+'Base Calcs'!$D$214+IF($E$50&gt;0,$E$50,0)))+$E$154+$E$155-$E$196+$E$179-($E$179*(RAND()*($E$210-$D$210)+$D$210))-(($E$200/$E$45)*(RAND()*($E$211-$D$211)+$D$211))</f>
        <v>#N/A</v>
      </c>
      <c r="AK5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0" spans="2:37" x14ac:dyDescent="0.25">
      <c r="B580" s="198" t="e">
        <f t="shared" ca="1" si="86"/>
        <v>#N/A</v>
      </c>
      <c r="C580" s="91"/>
      <c r="D580" s="91"/>
      <c r="F580" s="20"/>
      <c r="G580" s="91"/>
      <c r="H580" s="91"/>
      <c r="J580" s="42"/>
      <c r="P580" s="200" t="e">
        <f t="shared" ca="1" si="87"/>
        <v>#N/A</v>
      </c>
      <c r="Q580" s="91" t="e">
        <f t="shared" ca="1" si="88"/>
        <v>#N/A</v>
      </c>
      <c r="R580" s="91" t="e">
        <f t="shared" ca="1" si="89"/>
        <v>#N/A</v>
      </c>
      <c r="T580" s="200" t="e">
        <f t="shared" ca="1" si="90"/>
        <v>#N/A</v>
      </c>
      <c r="U580" s="91" t="e">
        <f t="shared" ca="1" si="91"/>
        <v>#N/A</v>
      </c>
      <c r="V580" s="91" t="e">
        <f t="shared" ca="1" si="92"/>
        <v>#N/A</v>
      </c>
      <c r="AI580" s="218" t="e">
        <f ca="1">(($E$9*(RAND()*($E$208-$D$208)+$D$208))*(RAND()*('Base Calcs'!$E$214-'Base Calcs'!$D$214)+'Base Calcs'!$D$214+IF($E$50&gt;0,$E$50,0)))+$E$154+$E$155-$E$196+$E$179-($E$179*(RAND()*($E$210-$D$210)+$D$210))-(($E$200/$E$45)*(RAND()*($E$211-$D$211)+$D$211))</f>
        <v>#N/A</v>
      </c>
      <c r="AK5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1" spans="2:37" x14ac:dyDescent="0.25">
      <c r="B581" s="198" t="e">
        <f t="shared" ca="1" si="86"/>
        <v>#N/A</v>
      </c>
      <c r="C581" s="91"/>
      <c r="D581" s="91"/>
      <c r="F581" s="20"/>
      <c r="G581" s="91"/>
      <c r="H581" s="91"/>
      <c r="J581" s="42"/>
      <c r="P581" s="200" t="e">
        <f t="shared" ca="1" si="87"/>
        <v>#N/A</v>
      </c>
      <c r="Q581" s="91" t="e">
        <f t="shared" ca="1" si="88"/>
        <v>#N/A</v>
      </c>
      <c r="R581" s="91" t="e">
        <f t="shared" ca="1" si="89"/>
        <v>#N/A</v>
      </c>
      <c r="T581" s="200" t="e">
        <f t="shared" ca="1" si="90"/>
        <v>#N/A</v>
      </c>
      <c r="U581" s="91" t="e">
        <f t="shared" ca="1" si="91"/>
        <v>#N/A</v>
      </c>
      <c r="V581" s="91" t="e">
        <f t="shared" ca="1" si="92"/>
        <v>#N/A</v>
      </c>
      <c r="AI581" s="218" t="e">
        <f ca="1">(($E$9*(RAND()*($E$208-$D$208)+$D$208))*(RAND()*('Base Calcs'!$E$214-'Base Calcs'!$D$214)+'Base Calcs'!$D$214+IF($E$50&gt;0,$E$50,0)))+$E$154+$E$155-$E$196+$E$179-($E$179*(RAND()*($E$210-$D$210)+$D$210))-(($E$200/$E$45)*(RAND()*($E$211-$D$211)+$D$211))</f>
        <v>#N/A</v>
      </c>
      <c r="AK5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2" spans="2:37" x14ac:dyDescent="0.25">
      <c r="B582" s="198" t="e">
        <f t="shared" ca="1" si="86"/>
        <v>#N/A</v>
      </c>
      <c r="C582" s="91"/>
      <c r="D582" s="91"/>
      <c r="F582" s="20"/>
      <c r="G582" s="91"/>
      <c r="H582" s="91"/>
      <c r="J582" s="42"/>
      <c r="P582" s="200" t="e">
        <f t="shared" ca="1" si="87"/>
        <v>#N/A</v>
      </c>
      <c r="Q582" s="91" t="e">
        <f t="shared" ca="1" si="88"/>
        <v>#N/A</v>
      </c>
      <c r="R582" s="91" t="e">
        <f t="shared" ca="1" si="89"/>
        <v>#N/A</v>
      </c>
      <c r="T582" s="200" t="e">
        <f t="shared" ca="1" si="90"/>
        <v>#N/A</v>
      </c>
      <c r="U582" s="91" t="e">
        <f t="shared" ca="1" si="91"/>
        <v>#N/A</v>
      </c>
      <c r="V582" s="91" t="e">
        <f t="shared" ca="1" si="92"/>
        <v>#N/A</v>
      </c>
      <c r="X582" s="91"/>
      <c r="AI582" s="218" t="e">
        <f ca="1">(($E$9*(RAND()*($E$208-$D$208)+$D$208))*(RAND()*('Base Calcs'!$E$214-'Base Calcs'!$D$214)+'Base Calcs'!$D$214+IF($E$50&gt;0,$E$50,0)))+$E$154+$E$155-$E$196+$E$179-($E$179*(RAND()*($E$210-$D$210)+$D$210))-(($E$200/$E$45)*(RAND()*($E$211-$D$211)+$D$211))</f>
        <v>#N/A</v>
      </c>
      <c r="AK5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3" spans="2:37" x14ac:dyDescent="0.25">
      <c r="B583" s="198" t="e">
        <f t="shared" ca="1" si="86"/>
        <v>#N/A</v>
      </c>
      <c r="C583" s="91"/>
      <c r="D583" s="91"/>
      <c r="F583" s="20"/>
      <c r="G583" s="91"/>
      <c r="H583" s="91"/>
      <c r="J583" s="42"/>
      <c r="P583" s="200" t="e">
        <f t="shared" ca="1" si="87"/>
        <v>#N/A</v>
      </c>
      <c r="Q583" s="91" t="e">
        <f t="shared" ca="1" si="88"/>
        <v>#N/A</v>
      </c>
      <c r="R583" s="91" t="e">
        <f t="shared" ca="1" si="89"/>
        <v>#N/A</v>
      </c>
      <c r="T583" s="200" t="e">
        <f t="shared" ca="1" si="90"/>
        <v>#N/A</v>
      </c>
      <c r="U583" s="91" t="e">
        <f t="shared" ca="1" si="91"/>
        <v>#N/A</v>
      </c>
      <c r="V583" s="91" t="e">
        <f t="shared" ca="1" si="92"/>
        <v>#N/A</v>
      </c>
      <c r="X583" s="91"/>
      <c r="AI583" s="218" t="e">
        <f ca="1">(($E$9*(RAND()*($E$208-$D$208)+$D$208))*(RAND()*('Base Calcs'!$E$214-'Base Calcs'!$D$214)+'Base Calcs'!$D$214+IF($E$50&gt;0,$E$50,0)))+$E$154+$E$155-$E$196+$E$179-($E$179*(RAND()*($E$210-$D$210)+$D$210))-(($E$200/$E$45)*(RAND()*($E$211-$D$211)+$D$211))</f>
        <v>#N/A</v>
      </c>
      <c r="AK5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4" spans="2:37" x14ac:dyDescent="0.25">
      <c r="B584" s="198" t="e">
        <f t="shared" ca="1" si="86"/>
        <v>#N/A</v>
      </c>
      <c r="C584" s="91"/>
      <c r="D584" s="91"/>
      <c r="F584" s="20"/>
      <c r="G584" s="91"/>
      <c r="H584" s="91"/>
      <c r="J584" s="42"/>
      <c r="P584" s="200" t="e">
        <f t="shared" ca="1" si="87"/>
        <v>#N/A</v>
      </c>
      <c r="Q584" s="91" t="e">
        <f t="shared" ca="1" si="88"/>
        <v>#N/A</v>
      </c>
      <c r="R584" s="91" t="e">
        <f t="shared" ca="1" si="89"/>
        <v>#N/A</v>
      </c>
      <c r="T584" s="200" t="e">
        <f t="shared" ca="1" si="90"/>
        <v>#N/A</v>
      </c>
      <c r="U584" s="91" t="e">
        <f t="shared" ca="1" si="91"/>
        <v>#N/A</v>
      </c>
      <c r="V584" s="91" t="e">
        <f t="shared" ca="1" si="92"/>
        <v>#N/A</v>
      </c>
      <c r="X584" s="91"/>
      <c r="AI584" s="218" t="e">
        <f ca="1">(($E$9*(RAND()*($E$208-$D$208)+$D$208))*(RAND()*('Base Calcs'!$E$214-'Base Calcs'!$D$214)+'Base Calcs'!$D$214+IF($E$50&gt;0,$E$50,0)))+$E$154+$E$155-$E$196+$E$179-($E$179*(RAND()*($E$210-$D$210)+$D$210))-(($E$200/$E$45)*(RAND()*($E$211-$D$211)+$D$211))</f>
        <v>#N/A</v>
      </c>
      <c r="AK5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5" spans="2:37" x14ac:dyDescent="0.25">
      <c r="B585" s="198" t="e">
        <f t="shared" ca="1" si="86"/>
        <v>#N/A</v>
      </c>
      <c r="C585" s="91"/>
      <c r="D585" s="91"/>
      <c r="F585" s="20"/>
      <c r="G585" s="91"/>
      <c r="H585" s="91"/>
      <c r="J585" s="42"/>
      <c r="P585" s="200" t="e">
        <f t="shared" ca="1" si="87"/>
        <v>#N/A</v>
      </c>
      <c r="Q585" s="91" t="e">
        <f t="shared" ca="1" si="88"/>
        <v>#N/A</v>
      </c>
      <c r="R585" s="91" t="e">
        <f t="shared" ca="1" si="89"/>
        <v>#N/A</v>
      </c>
      <c r="T585" s="200" t="e">
        <f t="shared" ca="1" si="90"/>
        <v>#N/A</v>
      </c>
      <c r="U585" s="91" t="e">
        <f t="shared" ca="1" si="91"/>
        <v>#N/A</v>
      </c>
      <c r="V585" s="91" t="e">
        <f t="shared" ca="1" si="92"/>
        <v>#N/A</v>
      </c>
      <c r="X585" s="91"/>
      <c r="AI585" s="218" t="e">
        <f ca="1">(($E$9*(RAND()*($E$208-$D$208)+$D$208))*(RAND()*('Base Calcs'!$E$214-'Base Calcs'!$D$214)+'Base Calcs'!$D$214+IF($E$50&gt;0,$E$50,0)))+$E$154+$E$155-$E$196+$E$179-($E$179*(RAND()*($E$210-$D$210)+$D$210))-(($E$200/$E$45)*(RAND()*($E$211-$D$211)+$D$211))</f>
        <v>#N/A</v>
      </c>
      <c r="AK5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6" spans="2:37" x14ac:dyDescent="0.25">
      <c r="B586" s="198" t="e">
        <f t="shared" ca="1" si="86"/>
        <v>#N/A</v>
      </c>
      <c r="C586" s="91"/>
      <c r="D586" s="91"/>
      <c r="F586" s="20"/>
      <c r="G586" s="91"/>
      <c r="H586" s="91"/>
      <c r="J586" s="42"/>
      <c r="P586" s="200" t="e">
        <f t="shared" ca="1" si="87"/>
        <v>#N/A</v>
      </c>
      <c r="Q586" s="91" t="e">
        <f t="shared" ca="1" si="88"/>
        <v>#N/A</v>
      </c>
      <c r="R586" s="91" t="e">
        <f t="shared" ca="1" si="89"/>
        <v>#N/A</v>
      </c>
      <c r="T586" s="200" t="e">
        <f t="shared" ca="1" si="90"/>
        <v>#N/A</v>
      </c>
      <c r="U586" s="91" t="e">
        <f t="shared" ca="1" si="91"/>
        <v>#N/A</v>
      </c>
      <c r="V586" s="91" t="e">
        <f t="shared" ca="1" si="92"/>
        <v>#N/A</v>
      </c>
      <c r="X586" s="91"/>
      <c r="AI586" s="218" t="e">
        <f ca="1">(($E$9*(RAND()*($E$208-$D$208)+$D$208))*(RAND()*('Base Calcs'!$E$214-'Base Calcs'!$D$214)+'Base Calcs'!$D$214+IF($E$50&gt;0,$E$50,0)))+$E$154+$E$155-$E$196+$E$179-($E$179*(RAND()*($E$210-$D$210)+$D$210))-(($E$200/$E$45)*(RAND()*($E$211-$D$211)+$D$211))</f>
        <v>#N/A</v>
      </c>
      <c r="AK5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7" spans="2:37" x14ac:dyDescent="0.25">
      <c r="B587" s="198" t="e">
        <f t="shared" ca="1" si="86"/>
        <v>#N/A</v>
      </c>
      <c r="C587" s="91"/>
      <c r="D587" s="91"/>
      <c r="F587" s="20"/>
      <c r="G587" s="91"/>
      <c r="H587" s="91"/>
      <c r="J587" s="42"/>
      <c r="P587" s="200" t="e">
        <f t="shared" ca="1" si="87"/>
        <v>#N/A</v>
      </c>
      <c r="Q587" s="91" t="e">
        <f t="shared" ca="1" si="88"/>
        <v>#N/A</v>
      </c>
      <c r="R587" s="91" t="e">
        <f t="shared" ca="1" si="89"/>
        <v>#N/A</v>
      </c>
      <c r="T587" s="200" t="e">
        <f t="shared" ca="1" si="90"/>
        <v>#N/A</v>
      </c>
      <c r="U587" s="91" t="e">
        <f t="shared" ca="1" si="91"/>
        <v>#N/A</v>
      </c>
      <c r="V587" s="91" t="e">
        <f t="shared" ca="1" si="92"/>
        <v>#N/A</v>
      </c>
      <c r="X587" s="91"/>
      <c r="AI587" s="218" t="e">
        <f ca="1">(($E$9*(RAND()*($E$208-$D$208)+$D$208))*(RAND()*('Base Calcs'!$E$214-'Base Calcs'!$D$214)+'Base Calcs'!$D$214+IF($E$50&gt;0,$E$50,0)))+$E$154+$E$155-$E$196+$E$179-($E$179*(RAND()*($E$210-$D$210)+$D$210))-(($E$200/$E$45)*(RAND()*($E$211-$D$211)+$D$211))</f>
        <v>#N/A</v>
      </c>
      <c r="AK5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8" spans="2:37" x14ac:dyDescent="0.25">
      <c r="B588" s="198" t="e">
        <f t="shared" ref="B588:B651" ca="1" si="93">($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588" s="91"/>
      <c r="D588" s="91"/>
      <c r="F588" s="20"/>
      <c r="G588" s="91"/>
      <c r="H588" s="91"/>
      <c r="J588" s="42"/>
      <c r="P588" s="200" t="e">
        <f t="shared" ref="P588:P651" ca="1" si="94">(($C$9*(RAND()*($E$208-$D$208)+$D$208))*(RAND()*($E$209-$D$209)+$D$209+IF($E$50&gt;0,$E$50,0)))+$C$154+$C$155-$C$196+$C$179-($C$179*(RAND()*($E$210-$D$210)+$D$210))-($E$44*(RAND()*($E$211-$D$211)+$D$211))</f>
        <v>#N/A</v>
      </c>
      <c r="Q588" s="91" t="e">
        <f t="shared" ref="Q588:Q651" ca="1" si="95">P588/$B$216</f>
        <v>#N/A</v>
      </c>
      <c r="R588" s="91" t="e">
        <f t="shared" ref="R588:R651" ca="1" si="96">(P588+$C$200)/$B$215</f>
        <v>#N/A</v>
      </c>
      <c r="T588" s="200" t="e">
        <f t="shared" ref="T588:T651" ca="1" si="97">(($E$9*(RAND()*($E$208-$D$208)+$D$208))*(RAND()*($E$209-$D$209)+$D$209+IF($E$50&gt;0,$E$50,0)))+$E$154+$E$155-$E$196+$E$179-($E$179*(RAND()*($E$210-$D$210)+$D$210))-(($E$200/$E$45)*(RAND()*($E$211-$D$211)+$D$211))</f>
        <v>#N/A</v>
      </c>
      <c r="U588" s="91" t="e">
        <f t="shared" ref="U588:U651" ca="1" si="98">T588/$D$216</f>
        <v>#N/A</v>
      </c>
      <c r="V588" s="91" t="e">
        <f t="shared" ref="V588:V651" ca="1" si="99">(T588+$E$200)/$D$215</f>
        <v>#N/A</v>
      </c>
      <c r="X588" s="91"/>
      <c r="AI588" s="218" t="e">
        <f ca="1">(($E$9*(RAND()*($E$208-$D$208)+$D$208))*(RAND()*('Base Calcs'!$E$214-'Base Calcs'!$D$214)+'Base Calcs'!$D$214+IF($E$50&gt;0,$E$50,0)))+$E$154+$E$155-$E$196+$E$179-($E$179*(RAND()*($E$210-$D$210)+$D$210))-(($E$200/$E$45)*(RAND()*($E$211-$D$211)+$D$211))</f>
        <v>#N/A</v>
      </c>
      <c r="AK5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89" spans="2:37" x14ac:dyDescent="0.25">
      <c r="B589" s="198" t="e">
        <f t="shared" ca="1" si="93"/>
        <v>#N/A</v>
      </c>
      <c r="C589" s="91"/>
      <c r="D589" s="91"/>
      <c r="F589" s="20"/>
      <c r="G589" s="91"/>
      <c r="H589" s="91"/>
      <c r="J589" s="42"/>
      <c r="P589" s="200" t="e">
        <f t="shared" ca="1" si="94"/>
        <v>#N/A</v>
      </c>
      <c r="Q589" s="91" t="e">
        <f t="shared" ca="1" si="95"/>
        <v>#N/A</v>
      </c>
      <c r="R589" s="91" t="e">
        <f t="shared" ca="1" si="96"/>
        <v>#N/A</v>
      </c>
      <c r="T589" s="200" t="e">
        <f t="shared" ca="1" si="97"/>
        <v>#N/A</v>
      </c>
      <c r="U589" s="91" t="e">
        <f t="shared" ca="1" si="98"/>
        <v>#N/A</v>
      </c>
      <c r="V589" s="91" t="e">
        <f t="shared" ca="1" si="99"/>
        <v>#N/A</v>
      </c>
      <c r="X589" s="91"/>
      <c r="AI589" s="218" t="e">
        <f ca="1">(($E$9*(RAND()*($E$208-$D$208)+$D$208))*(RAND()*('Base Calcs'!$E$214-'Base Calcs'!$D$214)+'Base Calcs'!$D$214+IF($E$50&gt;0,$E$50,0)))+$E$154+$E$155-$E$196+$E$179-($E$179*(RAND()*($E$210-$D$210)+$D$210))-(($E$200/$E$45)*(RAND()*($E$211-$D$211)+$D$211))</f>
        <v>#N/A</v>
      </c>
      <c r="AK5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0" spans="2:37" x14ac:dyDescent="0.25">
      <c r="B590" s="198" t="e">
        <f t="shared" ca="1" si="93"/>
        <v>#N/A</v>
      </c>
      <c r="C590" s="91"/>
      <c r="D590" s="91"/>
      <c r="F590" s="20"/>
      <c r="G590" s="91"/>
      <c r="H590" s="91"/>
      <c r="J590" s="42"/>
      <c r="P590" s="200" t="e">
        <f t="shared" ca="1" si="94"/>
        <v>#N/A</v>
      </c>
      <c r="Q590" s="91" t="e">
        <f t="shared" ca="1" si="95"/>
        <v>#N/A</v>
      </c>
      <c r="R590" s="91" t="e">
        <f t="shared" ca="1" si="96"/>
        <v>#N/A</v>
      </c>
      <c r="T590" s="200" t="e">
        <f t="shared" ca="1" si="97"/>
        <v>#N/A</v>
      </c>
      <c r="U590" s="91" t="e">
        <f t="shared" ca="1" si="98"/>
        <v>#N/A</v>
      </c>
      <c r="V590" s="91" t="e">
        <f t="shared" ca="1" si="99"/>
        <v>#N/A</v>
      </c>
      <c r="X590" s="91"/>
      <c r="AI590" s="218" t="e">
        <f ca="1">(($E$9*(RAND()*($E$208-$D$208)+$D$208))*(RAND()*('Base Calcs'!$E$214-'Base Calcs'!$D$214)+'Base Calcs'!$D$214+IF($E$50&gt;0,$E$50,0)))+$E$154+$E$155-$E$196+$E$179-($E$179*(RAND()*($E$210-$D$210)+$D$210))-(($E$200/$E$45)*(RAND()*($E$211-$D$211)+$D$211))</f>
        <v>#N/A</v>
      </c>
      <c r="AK5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1" spans="2:37" x14ac:dyDescent="0.25">
      <c r="B591" s="198" t="e">
        <f t="shared" ca="1" si="93"/>
        <v>#N/A</v>
      </c>
      <c r="C591" s="91"/>
      <c r="D591" s="91"/>
      <c r="F591" s="20"/>
      <c r="G591" s="91"/>
      <c r="H591" s="91"/>
      <c r="J591" s="42"/>
      <c r="P591" s="200" t="e">
        <f t="shared" ca="1" si="94"/>
        <v>#N/A</v>
      </c>
      <c r="Q591" s="91" t="e">
        <f t="shared" ca="1" si="95"/>
        <v>#N/A</v>
      </c>
      <c r="R591" s="91" t="e">
        <f t="shared" ca="1" si="96"/>
        <v>#N/A</v>
      </c>
      <c r="T591" s="200" t="e">
        <f t="shared" ca="1" si="97"/>
        <v>#N/A</v>
      </c>
      <c r="U591" s="91" t="e">
        <f t="shared" ca="1" si="98"/>
        <v>#N/A</v>
      </c>
      <c r="V591" s="91" t="e">
        <f t="shared" ca="1" si="99"/>
        <v>#N/A</v>
      </c>
      <c r="X591" s="91"/>
      <c r="AI591" s="218" t="e">
        <f ca="1">(($E$9*(RAND()*($E$208-$D$208)+$D$208))*(RAND()*('Base Calcs'!$E$214-'Base Calcs'!$D$214)+'Base Calcs'!$D$214+IF($E$50&gt;0,$E$50,0)))+$E$154+$E$155-$E$196+$E$179-($E$179*(RAND()*($E$210-$D$210)+$D$210))-(($E$200/$E$45)*(RAND()*($E$211-$D$211)+$D$211))</f>
        <v>#N/A</v>
      </c>
      <c r="AK5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2" spans="2:37" x14ac:dyDescent="0.25">
      <c r="B592" s="198" t="e">
        <f t="shared" ca="1" si="93"/>
        <v>#N/A</v>
      </c>
      <c r="C592" s="91"/>
      <c r="D592" s="91"/>
      <c r="F592" s="20"/>
      <c r="G592" s="91"/>
      <c r="H592" s="91"/>
      <c r="J592" s="42"/>
      <c r="P592" s="200" t="e">
        <f t="shared" ca="1" si="94"/>
        <v>#N/A</v>
      </c>
      <c r="Q592" s="91" t="e">
        <f t="shared" ca="1" si="95"/>
        <v>#N/A</v>
      </c>
      <c r="R592" s="91" t="e">
        <f t="shared" ca="1" si="96"/>
        <v>#N/A</v>
      </c>
      <c r="T592" s="200" t="e">
        <f t="shared" ca="1" si="97"/>
        <v>#N/A</v>
      </c>
      <c r="U592" s="91" t="e">
        <f t="shared" ca="1" si="98"/>
        <v>#N/A</v>
      </c>
      <c r="V592" s="91" t="e">
        <f t="shared" ca="1" si="99"/>
        <v>#N/A</v>
      </c>
      <c r="X592" s="91"/>
      <c r="AI592" s="218" t="e">
        <f ca="1">(($E$9*(RAND()*($E$208-$D$208)+$D$208))*(RAND()*('Base Calcs'!$E$214-'Base Calcs'!$D$214)+'Base Calcs'!$D$214+IF($E$50&gt;0,$E$50,0)))+$E$154+$E$155-$E$196+$E$179-($E$179*(RAND()*($E$210-$D$210)+$D$210))-(($E$200/$E$45)*(RAND()*($E$211-$D$211)+$D$211))</f>
        <v>#N/A</v>
      </c>
      <c r="AK5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3" spans="2:37" x14ac:dyDescent="0.25">
      <c r="B593" s="198" t="e">
        <f t="shared" ca="1" si="93"/>
        <v>#N/A</v>
      </c>
      <c r="C593" s="91"/>
      <c r="D593" s="91"/>
      <c r="F593" s="20"/>
      <c r="G593" s="91"/>
      <c r="H593" s="91"/>
      <c r="J593" s="42"/>
      <c r="P593" s="200" t="e">
        <f t="shared" ca="1" si="94"/>
        <v>#N/A</v>
      </c>
      <c r="Q593" s="91" t="e">
        <f t="shared" ca="1" si="95"/>
        <v>#N/A</v>
      </c>
      <c r="R593" s="91" t="e">
        <f t="shared" ca="1" si="96"/>
        <v>#N/A</v>
      </c>
      <c r="T593" s="200" t="e">
        <f t="shared" ca="1" si="97"/>
        <v>#N/A</v>
      </c>
      <c r="U593" s="91" t="e">
        <f t="shared" ca="1" si="98"/>
        <v>#N/A</v>
      </c>
      <c r="V593" s="91" t="e">
        <f t="shared" ca="1" si="99"/>
        <v>#N/A</v>
      </c>
      <c r="X593" s="91"/>
      <c r="AI593" s="218" t="e">
        <f ca="1">(($E$9*(RAND()*($E$208-$D$208)+$D$208))*(RAND()*('Base Calcs'!$E$214-'Base Calcs'!$D$214)+'Base Calcs'!$D$214+IF($E$50&gt;0,$E$50,0)))+$E$154+$E$155-$E$196+$E$179-($E$179*(RAND()*($E$210-$D$210)+$D$210))-(($E$200/$E$45)*(RAND()*($E$211-$D$211)+$D$211))</f>
        <v>#N/A</v>
      </c>
      <c r="AK5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4" spans="2:37" x14ac:dyDescent="0.25">
      <c r="B594" s="198" t="e">
        <f t="shared" ca="1" si="93"/>
        <v>#N/A</v>
      </c>
      <c r="C594" s="91"/>
      <c r="D594" s="91"/>
      <c r="F594" s="20"/>
      <c r="G594" s="91"/>
      <c r="H594" s="91"/>
      <c r="J594" s="42"/>
      <c r="P594" s="200" t="e">
        <f t="shared" ca="1" si="94"/>
        <v>#N/A</v>
      </c>
      <c r="Q594" s="91" t="e">
        <f t="shared" ca="1" si="95"/>
        <v>#N/A</v>
      </c>
      <c r="R594" s="91" t="e">
        <f t="shared" ca="1" si="96"/>
        <v>#N/A</v>
      </c>
      <c r="T594" s="200" t="e">
        <f t="shared" ca="1" si="97"/>
        <v>#N/A</v>
      </c>
      <c r="U594" s="91" t="e">
        <f t="shared" ca="1" si="98"/>
        <v>#N/A</v>
      </c>
      <c r="V594" s="91" t="e">
        <f t="shared" ca="1" si="99"/>
        <v>#N/A</v>
      </c>
      <c r="X594" s="91"/>
      <c r="AI594" s="218" t="e">
        <f ca="1">(($E$9*(RAND()*($E$208-$D$208)+$D$208))*(RAND()*('Base Calcs'!$E$214-'Base Calcs'!$D$214)+'Base Calcs'!$D$214+IF($E$50&gt;0,$E$50,0)))+$E$154+$E$155-$E$196+$E$179-($E$179*(RAND()*($E$210-$D$210)+$D$210))-(($E$200/$E$45)*(RAND()*($E$211-$D$211)+$D$211))</f>
        <v>#N/A</v>
      </c>
      <c r="AK5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5" spans="2:37" x14ac:dyDescent="0.25">
      <c r="B595" s="198" t="e">
        <f t="shared" ca="1" si="93"/>
        <v>#N/A</v>
      </c>
      <c r="C595" s="91"/>
      <c r="D595" s="91"/>
      <c r="F595" s="20"/>
      <c r="G595" s="91"/>
      <c r="H595" s="91"/>
      <c r="J595" s="42"/>
      <c r="P595" s="200" t="e">
        <f t="shared" ca="1" si="94"/>
        <v>#N/A</v>
      </c>
      <c r="Q595" s="91" t="e">
        <f t="shared" ca="1" si="95"/>
        <v>#N/A</v>
      </c>
      <c r="R595" s="91" t="e">
        <f t="shared" ca="1" si="96"/>
        <v>#N/A</v>
      </c>
      <c r="T595" s="200" t="e">
        <f t="shared" ca="1" si="97"/>
        <v>#N/A</v>
      </c>
      <c r="U595" s="91" t="e">
        <f t="shared" ca="1" si="98"/>
        <v>#N/A</v>
      </c>
      <c r="V595" s="91" t="e">
        <f t="shared" ca="1" si="99"/>
        <v>#N/A</v>
      </c>
      <c r="X595" s="91"/>
      <c r="AI595" s="218" t="e">
        <f ca="1">(($E$9*(RAND()*($E$208-$D$208)+$D$208))*(RAND()*('Base Calcs'!$E$214-'Base Calcs'!$D$214)+'Base Calcs'!$D$214+IF($E$50&gt;0,$E$50,0)))+$E$154+$E$155-$E$196+$E$179-($E$179*(RAND()*($E$210-$D$210)+$D$210))-(($E$200/$E$45)*(RAND()*($E$211-$D$211)+$D$211))</f>
        <v>#N/A</v>
      </c>
      <c r="AK5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6" spans="2:37" x14ac:dyDescent="0.25">
      <c r="B596" s="198" t="e">
        <f t="shared" ca="1" si="93"/>
        <v>#N/A</v>
      </c>
      <c r="C596" s="91"/>
      <c r="D596" s="91"/>
      <c r="F596" s="20"/>
      <c r="G596" s="91"/>
      <c r="H596" s="91"/>
      <c r="J596" s="42"/>
      <c r="P596" s="200" t="e">
        <f t="shared" ca="1" si="94"/>
        <v>#N/A</v>
      </c>
      <c r="Q596" s="91" t="e">
        <f t="shared" ca="1" si="95"/>
        <v>#N/A</v>
      </c>
      <c r="R596" s="91" t="e">
        <f t="shared" ca="1" si="96"/>
        <v>#N/A</v>
      </c>
      <c r="T596" s="200" t="e">
        <f t="shared" ca="1" si="97"/>
        <v>#N/A</v>
      </c>
      <c r="U596" s="91" t="e">
        <f t="shared" ca="1" si="98"/>
        <v>#N/A</v>
      </c>
      <c r="V596" s="91" t="e">
        <f t="shared" ca="1" si="99"/>
        <v>#N/A</v>
      </c>
      <c r="X596" s="91"/>
      <c r="AI596" s="218" t="e">
        <f ca="1">(($E$9*(RAND()*($E$208-$D$208)+$D$208))*(RAND()*('Base Calcs'!$E$214-'Base Calcs'!$D$214)+'Base Calcs'!$D$214+IF($E$50&gt;0,$E$50,0)))+$E$154+$E$155-$E$196+$E$179-($E$179*(RAND()*($E$210-$D$210)+$D$210))-(($E$200/$E$45)*(RAND()*($E$211-$D$211)+$D$211))</f>
        <v>#N/A</v>
      </c>
      <c r="AK5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7" spans="2:37" x14ac:dyDescent="0.25">
      <c r="B597" s="198" t="e">
        <f t="shared" ca="1" si="93"/>
        <v>#N/A</v>
      </c>
      <c r="C597" s="91"/>
      <c r="D597" s="91"/>
      <c r="F597" s="20"/>
      <c r="G597" s="91"/>
      <c r="H597" s="91"/>
      <c r="J597" s="42"/>
      <c r="P597" s="200" t="e">
        <f t="shared" ca="1" si="94"/>
        <v>#N/A</v>
      </c>
      <c r="Q597" s="91" t="e">
        <f t="shared" ca="1" si="95"/>
        <v>#N/A</v>
      </c>
      <c r="R597" s="91" t="e">
        <f t="shared" ca="1" si="96"/>
        <v>#N/A</v>
      </c>
      <c r="T597" s="200" t="e">
        <f t="shared" ca="1" si="97"/>
        <v>#N/A</v>
      </c>
      <c r="U597" s="91" t="e">
        <f t="shared" ca="1" si="98"/>
        <v>#N/A</v>
      </c>
      <c r="V597" s="91" t="e">
        <f t="shared" ca="1" si="99"/>
        <v>#N/A</v>
      </c>
      <c r="X597" s="91"/>
      <c r="AI597" s="218" t="e">
        <f ca="1">(($E$9*(RAND()*($E$208-$D$208)+$D$208))*(RAND()*('Base Calcs'!$E$214-'Base Calcs'!$D$214)+'Base Calcs'!$D$214+IF($E$50&gt;0,$E$50,0)))+$E$154+$E$155-$E$196+$E$179-($E$179*(RAND()*($E$210-$D$210)+$D$210))-(($E$200/$E$45)*(RAND()*($E$211-$D$211)+$D$211))</f>
        <v>#N/A</v>
      </c>
      <c r="AK5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8" spans="2:37" x14ac:dyDescent="0.25">
      <c r="B598" s="198" t="e">
        <f t="shared" ca="1" si="93"/>
        <v>#N/A</v>
      </c>
      <c r="C598" s="91"/>
      <c r="D598" s="91"/>
      <c r="F598" s="20"/>
      <c r="G598" s="91"/>
      <c r="H598" s="91"/>
      <c r="J598" s="42"/>
      <c r="P598" s="200" t="e">
        <f t="shared" ca="1" si="94"/>
        <v>#N/A</v>
      </c>
      <c r="Q598" s="91" t="e">
        <f t="shared" ca="1" si="95"/>
        <v>#N/A</v>
      </c>
      <c r="R598" s="91" t="e">
        <f t="shared" ca="1" si="96"/>
        <v>#N/A</v>
      </c>
      <c r="T598" s="200" t="e">
        <f t="shared" ca="1" si="97"/>
        <v>#N/A</v>
      </c>
      <c r="U598" s="91" t="e">
        <f t="shared" ca="1" si="98"/>
        <v>#N/A</v>
      </c>
      <c r="V598" s="91" t="e">
        <f t="shared" ca="1" si="99"/>
        <v>#N/A</v>
      </c>
      <c r="X598" s="91"/>
      <c r="AI598" s="218" t="e">
        <f ca="1">(($E$9*(RAND()*($E$208-$D$208)+$D$208))*(RAND()*('Base Calcs'!$E$214-'Base Calcs'!$D$214)+'Base Calcs'!$D$214+IF($E$50&gt;0,$E$50,0)))+$E$154+$E$155-$E$196+$E$179-($E$179*(RAND()*($E$210-$D$210)+$D$210))-(($E$200/$E$45)*(RAND()*($E$211-$D$211)+$D$211))</f>
        <v>#N/A</v>
      </c>
      <c r="AK5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599" spans="2:37" x14ac:dyDescent="0.25">
      <c r="B599" s="198" t="e">
        <f t="shared" ca="1" si="93"/>
        <v>#N/A</v>
      </c>
      <c r="C599" s="91"/>
      <c r="D599" s="91"/>
      <c r="F599" s="20"/>
      <c r="G599" s="91"/>
      <c r="H599" s="91"/>
      <c r="J599" s="42"/>
      <c r="P599" s="200" t="e">
        <f t="shared" ca="1" si="94"/>
        <v>#N/A</v>
      </c>
      <c r="Q599" s="91" t="e">
        <f t="shared" ca="1" si="95"/>
        <v>#N/A</v>
      </c>
      <c r="R599" s="91" t="e">
        <f t="shared" ca="1" si="96"/>
        <v>#N/A</v>
      </c>
      <c r="T599" s="200" t="e">
        <f t="shared" ca="1" si="97"/>
        <v>#N/A</v>
      </c>
      <c r="U599" s="91" t="e">
        <f t="shared" ca="1" si="98"/>
        <v>#N/A</v>
      </c>
      <c r="V599" s="91" t="e">
        <f t="shared" ca="1" si="99"/>
        <v>#N/A</v>
      </c>
      <c r="X599" s="91"/>
      <c r="AI599" s="218" t="e">
        <f ca="1">(($E$9*(RAND()*($E$208-$D$208)+$D$208))*(RAND()*('Base Calcs'!$E$214-'Base Calcs'!$D$214)+'Base Calcs'!$D$214+IF($E$50&gt;0,$E$50,0)))+$E$154+$E$155-$E$196+$E$179-($E$179*(RAND()*($E$210-$D$210)+$D$210))-(($E$200/$E$45)*(RAND()*($E$211-$D$211)+$D$211))</f>
        <v>#N/A</v>
      </c>
      <c r="AK5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0" spans="2:37" x14ac:dyDescent="0.25">
      <c r="B600" s="198" t="e">
        <f t="shared" ca="1" si="93"/>
        <v>#N/A</v>
      </c>
      <c r="C600" s="91"/>
      <c r="D600" s="91"/>
      <c r="F600" s="20"/>
      <c r="G600" s="91"/>
      <c r="H600" s="91"/>
      <c r="J600" s="91"/>
      <c r="P600" s="200" t="e">
        <f t="shared" ca="1" si="94"/>
        <v>#N/A</v>
      </c>
      <c r="Q600" s="91" t="e">
        <f t="shared" ca="1" si="95"/>
        <v>#N/A</v>
      </c>
      <c r="R600" s="91" t="e">
        <f t="shared" ca="1" si="96"/>
        <v>#N/A</v>
      </c>
      <c r="T600" s="200" t="e">
        <f t="shared" ca="1" si="97"/>
        <v>#N/A</v>
      </c>
      <c r="U600" s="91" t="e">
        <f t="shared" ca="1" si="98"/>
        <v>#N/A</v>
      </c>
      <c r="V600" s="91" t="e">
        <f t="shared" ca="1" si="99"/>
        <v>#N/A</v>
      </c>
      <c r="X600" s="91"/>
      <c r="AI600" s="218" t="e">
        <f ca="1">(($E$9*(RAND()*($E$208-$D$208)+$D$208))*(RAND()*('Base Calcs'!$E$214-'Base Calcs'!$D$214)+'Base Calcs'!$D$214+IF($E$50&gt;0,$E$50,0)))+$E$154+$E$155-$E$196+$E$179-($E$179*(RAND()*($E$210-$D$210)+$D$210))-(($E$200/$E$45)*(RAND()*($E$211-$D$211)+$D$211))</f>
        <v>#N/A</v>
      </c>
      <c r="AK6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1" spans="2:37" x14ac:dyDescent="0.25">
      <c r="B601" s="198" t="e">
        <f t="shared" ca="1" si="93"/>
        <v>#N/A</v>
      </c>
      <c r="C601" s="91"/>
      <c r="D601" s="91"/>
      <c r="F601" s="20"/>
      <c r="G601" s="91"/>
      <c r="H601" s="91"/>
      <c r="J601" s="91"/>
      <c r="P601" s="200" t="e">
        <f t="shared" ca="1" si="94"/>
        <v>#N/A</v>
      </c>
      <c r="Q601" s="91" t="e">
        <f t="shared" ca="1" si="95"/>
        <v>#N/A</v>
      </c>
      <c r="R601" s="91" t="e">
        <f t="shared" ca="1" si="96"/>
        <v>#N/A</v>
      </c>
      <c r="T601" s="200" t="e">
        <f t="shared" ca="1" si="97"/>
        <v>#N/A</v>
      </c>
      <c r="U601" s="91" t="e">
        <f t="shared" ca="1" si="98"/>
        <v>#N/A</v>
      </c>
      <c r="V601" s="91" t="e">
        <f t="shared" ca="1" si="99"/>
        <v>#N/A</v>
      </c>
      <c r="X601" s="91"/>
      <c r="AI601" s="218" t="e">
        <f ca="1">(($E$9*(RAND()*($E$208-$D$208)+$D$208))*(RAND()*('Base Calcs'!$E$214-'Base Calcs'!$D$214)+'Base Calcs'!$D$214+IF($E$50&gt;0,$E$50,0)))+$E$154+$E$155-$E$196+$E$179-($E$179*(RAND()*($E$210-$D$210)+$D$210))-(($E$200/$E$45)*(RAND()*($E$211-$D$211)+$D$211))</f>
        <v>#N/A</v>
      </c>
      <c r="AK6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2" spans="2:37" x14ac:dyDescent="0.25">
      <c r="B602" s="198" t="e">
        <f t="shared" ca="1" si="93"/>
        <v>#N/A</v>
      </c>
      <c r="C602" s="91"/>
      <c r="D602" s="91"/>
      <c r="F602" s="20"/>
      <c r="G602" s="91"/>
      <c r="H602" s="91"/>
      <c r="J602" s="91"/>
      <c r="P602" s="200" t="e">
        <f t="shared" ca="1" si="94"/>
        <v>#N/A</v>
      </c>
      <c r="Q602" s="91" t="e">
        <f t="shared" ca="1" si="95"/>
        <v>#N/A</v>
      </c>
      <c r="R602" s="91" t="e">
        <f t="shared" ca="1" si="96"/>
        <v>#N/A</v>
      </c>
      <c r="T602" s="200" t="e">
        <f t="shared" ca="1" si="97"/>
        <v>#N/A</v>
      </c>
      <c r="U602" s="91" t="e">
        <f t="shared" ca="1" si="98"/>
        <v>#N/A</v>
      </c>
      <c r="V602" s="91" t="e">
        <f t="shared" ca="1" si="99"/>
        <v>#N/A</v>
      </c>
      <c r="X602" s="91"/>
      <c r="AI602" s="218" t="e">
        <f ca="1">(($E$9*(RAND()*($E$208-$D$208)+$D$208))*(RAND()*('Base Calcs'!$E$214-'Base Calcs'!$D$214)+'Base Calcs'!$D$214+IF($E$50&gt;0,$E$50,0)))+$E$154+$E$155-$E$196+$E$179-($E$179*(RAND()*($E$210-$D$210)+$D$210))-(($E$200/$E$45)*(RAND()*($E$211-$D$211)+$D$211))</f>
        <v>#N/A</v>
      </c>
      <c r="AK6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3" spans="2:37" x14ac:dyDescent="0.25">
      <c r="B603" s="198" t="e">
        <f t="shared" ca="1" si="93"/>
        <v>#N/A</v>
      </c>
      <c r="C603" s="91"/>
      <c r="D603" s="91"/>
      <c r="F603" s="20"/>
      <c r="G603" s="91"/>
      <c r="H603" s="91"/>
      <c r="J603" s="91"/>
      <c r="P603" s="200" t="e">
        <f t="shared" ca="1" si="94"/>
        <v>#N/A</v>
      </c>
      <c r="Q603" s="91" t="e">
        <f t="shared" ca="1" si="95"/>
        <v>#N/A</v>
      </c>
      <c r="R603" s="91" t="e">
        <f t="shared" ca="1" si="96"/>
        <v>#N/A</v>
      </c>
      <c r="T603" s="200" t="e">
        <f t="shared" ca="1" si="97"/>
        <v>#N/A</v>
      </c>
      <c r="U603" s="91" t="e">
        <f t="shared" ca="1" si="98"/>
        <v>#N/A</v>
      </c>
      <c r="V603" s="91" t="e">
        <f t="shared" ca="1" si="99"/>
        <v>#N/A</v>
      </c>
      <c r="X603" s="91"/>
      <c r="AI603" s="218" t="e">
        <f ca="1">(($E$9*(RAND()*($E$208-$D$208)+$D$208))*(RAND()*('Base Calcs'!$E$214-'Base Calcs'!$D$214)+'Base Calcs'!$D$214+IF($E$50&gt;0,$E$50,0)))+$E$154+$E$155-$E$196+$E$179-($E$179*(RAND()*($E$210-$D$210)+$D$210))-(($E$200/$E$45)*(RAND()*($E$211-$D$211)+$D$211))</f>
        <v>#N/A</v>
      </c>
      <c r="AK6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4" spans="2:37" x14ac:dyDescent="0.25">
      <c r="B604" s="198" t="e">
        <f t="shared" ca="1" si="93"/>
        <v>#N/A</v>
      </c>
      <c r="C604" s="91"/>
      <c r="D604" s="91"/>
      <c r="F604" s="20"/>
      <c r="G604" s="91"/>
      <c r="H604" s="91"/>
      <c r="J604" s="91"/>
      <c r="P604" s="200" t="e">
        <f t="shared" ca="1" si="94"/>
        <v>#N/A</v>
      </c>
      <c r="Q604" s="91" t="e">
        <f t="shared" ca="1" si="95"/>
        <v>#N/A</v>
      </c>
      <c r="R604" s="91" t="e">
        <f t="shared" ca="1" si="96"/>
        <v>#N/A</v>
      </c>
      <c r="T604" s="200" t="e">
        <f t="shared" ca="1" si="97"/>
        <v>#N/A</v>
      </c>
      <c r="U604" s="91" t="e">
        <f t="shared" ca="1" si="98"/>
        <v>#N/A</v>
      </c>
      <c r="V604" s="91" t="e">
        <f t="shared" ca="1" si="99"/>
        <v>#N/A</v>
      </c>
      <c r="X604" s="91"/>
      <c r="AI604" s="218" t="e">
        <f ca="1">(($E$9*(RAND()*($E$208-$D$208)+$D$208))*(RAND()*('Base Calcs'!$E$214-'Base Calcs'!$D$214)+'Base Calcs'!$D$214+IF($E$50&gt;0,$E$50,0)))+$E$154+$E$155-$E$196+$E$179-($E$179*(RAND()*($E$210-$D$210)+$D$210))-(($E$200/$E$45)*(RAND()*($E$211-$D$211)+$D$211))</f>
        <v>#N/A</v>
      </c>
      <c r="AK6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5" spans="2:37" x14ac:dyDescent="0.25">
      <c r="B605" s="198" t="e">
        <f t="shared" ca="1" si="93"/>
        <v>#N/A</v>
      </c>
      <c r="C605" s="91"/>
      <c r="D605" s="91"/>
      <c r="F605" s="20"/>
      <c r="G605" s="91"/>
      <c r="H605" s="91"/>
      <c r="J605" s="91"/>
      <c r="P605" s="200" t="e">
        <f t="shared" ca="1" si="94"/>
        <v>#N/A</v>
      </c>
      <c r="Q605" s="91" t="e">
        <f t="shared" ca="1" si="95"/>
        <v>#N/A</v>
      </c>
      <c r="R605" s="91" t="e">
        <f t="shared" ca="1" si="96"/>
        <v>#N/A</v>
      </c>
      <c r="T605" s="200" t="e">
        <f t="shared" ca="1" si="97"/>
        <v>#N/A</v>
      </c>
      <c r="U605" s="91" t="e">
        <f t="shared" ca="1" si="98"/>
        <v>#N/A</v>
      </c>
      <c r="V605" s="91" t="e">
        <f t="shared" ca="1" si="99"/>
        <v>#N/A</v>
      </c>
      <c r="X605" s="91"/>
      <c r="AI605" s="218" t="e">
        <f ca="1">(($E$9*(RAND()*($E$208-$D$208)+$D$208))*(RAND()*('Base Calcs'!$E$214-'Base Calcs'!$D$214)+'Base Calcs'!$D$214+IF($E$50&gt;0,$E$50,0)))+$E$154+$E$155-$E$196+$E$179-($E$179*(RAND()*($E$210-$D$210)+$D$210))-(($E$200/$E$45)*(RAND()*($E$211-$D$211)+$D$211))</f>
        <v>#N/A</v>
      </c>
      <c r="AK6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6" spans="2:37" x14ac:dyDescent="0.25">
      <c r="B606" s="198" t="e">
        <f t="shared" ca="1" si="93"/>
        <v>#N/A</v>
      </c>
      <c r="C606" s="91"/>
      <c r="D606" s="91"/>
      <c r="F606" s="20"/>
      <c r="G606" s="91"/>
      <c r="H606" s="91"/>
      <c r="J606" s="91"/>
      <c r="P606" s="200" t="e">
        <f t="shared" ca="1" si="94"/>
        <v>#N/A</v>
      </c>
      <c r="Q606" s="91" t="e">
        <f t="shared" ca="1" si="95"/>
        <v>#N/A</v>
      </c>
      <c r="R606" s="91" t="e">
        <f t="shared" ca="1" si="96"/>
        <v>#N/A</v>
      </c>
      <c r="T606" s="200" t="e">
        <f t="shared" ca="1" si="97"/>
        <v>#N/A</v>
      </c>
      <c r="U606" s="91" t="e">
        <f t="shared" ca="1" si="98"/>
        <v>#N/A</v>
      </c>
      <c r="V606" s="91" t="e">
        <f t="shared" ca="1" si="99"/>
        <v>#N/A</v>
      </c>
      <c r="X606" s="91"/>
      <c r="AI606" s="218" t="e">
        <f ca="1">(($E$9*(RAND()*($E$208-$D$208)+$D$208))*(RAND()*('Base Calcs'!$E$214-'Base Calcs'!$D$214)+'Base Calcs'!$D$214+IF($E$50&gt;0,$E$50,0)))+$E$154+$E$155-$E$196+$E$179-($E$179*(RAND()*($E$210-$D$210)+$D$210))-(($E$200/$E$45)*(RAND()*($E$211-$D$211)+$D$211))</f>
        <v>#N/A</v>
      </c>
      <c r="AK6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7" spans="2:37" x14ac:dyDescent="0.25">
      <c r="B607" s="198" t="e">
        <f t="shared" ca="1" si="93"/>
        <v>#N/A</v>
      </c>
      <c r="C607" s="91"/>
      <c r="D607" s="91"/>
      <c r="F607" s="20"/>
      <c r="G607" s="91"/>
      <c r="H607" s="91"/>
      <c r="J607" s="91"/>
      <c r="P607" s="200" t="e">
        <f t="shared" ca="1" si="94"/>
        <v>#N/A</v>
      </c>
      <c r="Q607" s="91" t="e">
        <f t="shared" ca="1" si="95"/>
        <v>#N/A</v>
      </c>
      <c r="R607" s="91" t="e">
        <f t="shared" ca="1" si="96"/>
        <v>#N/A</v>
      </c>
      <c r="T607" s="200" t="e">
        <f t="shared" ca="1" si="97"/>
        <v>#N/A</v>
      </c>
      <c r="U607" s="91" t="e">
        <f t="shared" ca="1" si="98"/>
        <v>#N/A</v>
      </c>
      <c r="V607" s="91" t="e">
        <f t="shared" ca="1" si="99"/>
        <v>#N/A</v>
      </c>
      <c r="X607" s="91"/>
      <c r="AI607" s="218" t="e">
        <f ca="1">(($E$9*(RAND()*($E$208-$D$208)+$D$208))*(RAND()*('Base Calcs'!$E$214-'Base Calcs'!$D$214)+'Base Calcs'!$D$214+IF($E$50&gt;0,$E$50,0)))+$E$154+$E$155-$E$196+$E$179-($E$179*(RAND()*($E$210-$D$210)+$D$210))-(($E$200/$E$45)*(RAND()*($E$211-$D$211)+$D$211))</f>
        <v>#N/A</v>
      </c>
      <c r="AK6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8" spans="2:37" x14ac:dyDescent="0.25">
      <c r="B608" s="198" t="e">
        <f t="shared" ca="1" si="93"/>
        <v>#N/A</v>
      </c>
      <c r="C608" s="91"/>
      <c r="D608" s="91"/>
      <c r="F608" s="20"/>
      <c r="G608" s="91"/>
      <c r="H608" s="91"/>
      <c r="J608" s="91"/>
      <c r="P608" s="200" t="e">
        <f t="shared" ca="1" si="94"/>
        <v>#N/A</v>
      </c>
      <c r="Q608" s="91" t="e">
        <f t="shared" ca="1" si="95"/>
        <v>#N/A</v>
      </c>
      <c r="R608" s="91" t="e">
        <f t="shared" ca="1" si="96"/>
        <v>#N/A</v>
      </c>
      <c r="T608" s="200" t="e">
        <f t="shared" ca="1" si="97"/>
        <v>#N/A</v>
      </c>
      <c r="U608" s="91" t="e">
        <f t="shared" ca="1" si="98"/>
        <v>#N/A</v>
      </c>
      <c r="V608" s="91" t="e">
        <f t="shared" ca="1" si="99"/>
        <v>#N/A</v>
      </c>
      <c r="X608" s="91"/>
      <c r="AI608" s="218" t="e">
        <f ca="1">(($E$9*(RAND()*($E$208-$D$208)+$D$208))*(RAND()*('Base Calcs'!$E$214-'Base Calcs'!$D$214)+'Base Calcs'!$D$214+IF($E$50&gt;0,$E$50,0)))+$E$154+$E$155-$E$196+$E$179-($E$179*(RAND()*($E$210-$D$210)+$D$210))-(($E$200/$E$45)*(RAND()*($E$211-$D$211)+$D$211))</f>
        <v>#N/A</v>
      </c>
      <c r="AK6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09" spans="2:37" x14ac:dyDescent="0.25">
      <c r="B609" s="198" t="e">
        <f t="shared" ca="1" si="93"/>
        <v>#N/A</v>
      </c>
      <c r="C609" s="91"/>
      <c r="D609" s="91"/>
      <c r="F609" s="20"/>
      <c r="G609" s="91"/>
      <c r="H609" s="91"/>
      <c r="J609" s="91"/>
      <c r="P609" s="200" t="e">
        <f t="shared" ca="1" si="94"/>
        <v>#N/A</v>
      </c>
      <c r="Q609" s="91" t="e">
        <f t="shared" ca="1" si="95"/>
        <v>#N/A</v>
      </c>
      <c r="R609" s="91" t="e">
        <f t="shared" ca="1" si="96"/>
        <v>#N/A</v>
      </c>
      <c r="T609" s="200" t="e">
        <f t="shared" ca="1" si="97"/>
        <v>#N/A</v>
      </c>
      <c r="U609" s="91" t="e">
        <f t="shared" ca="1" si="98"/>
        <v>#N/A</v>
      </c>
      <c r="V609" s="91" t="e">
        <f t="shared" ca="1" si="99"/>
        <v>#N/A</v>
      </c>
      <c r="X609" s="91"/>
      <c r="AI609" s="218" t="e">
        <f ca="1">(($E$9*(RAND()*($E$208-$D$208)+$D$208))*(RAND()*('Base Calcs'!$E$214-'Base Calcs'!$D$214)+'Base Calcs'!$D$214+IF($E$50&gt;0,$E$50,0)))+$E$154+$E$155-$E$196+$E$179-($E$179*(RAND()*($E$210-$D$210)+$D$210))-(($E$200/$E$45)*(RAND()*($E$211-$D$211)+$D$211))</f>
        <v>#N/A</v>
      </c>
      <c r="AK6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0" spans="2:37" x14ac:dyDescent="0.25">
      <c r="B610" s="198" t="e">
        <f t="shared" ca="1" si="93"/>
        <v>#N/A</v>
      </c>
      <c r="C610" s="91"/>
      <c r="D610" s="91"/>
      <c r="F610" s="20"/>
      <c r="G610" s="91"/>
      <c r="H610" s="91"/>
      <c r="J610" s="91"/>
      <c r="P610" s="200" t="e">
        <f t="shared" ca="1" si="94"/>
        <v>#N/A</v>
      </c>
      <c r="Q610" s="91" t="e">
        <f t="shared" ca="1" si="95"/>
        <v>#N/A</v>
      </c>
      <c r="R610" s="91" t="e">
        <f t="shared" ca="1" si="96"/>
        <v>#N/A</v>
      </c>
      <c r="T610" s="200" t="e">
        <f t="shared" ca="1" si="97"/>
        <v>#N/A</v>
      </c>
      <c r="U610" s="91" t="e">
        <f t="shared" ca="1" si="98"/>
        <v>#N/A</v>
      </c>
      <c r="V610" s="91" t="e">
        <f t="shared" ca="1" si="99"/>
        <v>#N/A</v>
      </c>
      <c r="X610" s="91"/>
      <c r="AI610" s="218" t="e">
        <f ca="1">(($E$9*(RAND()*($E$208-$D$208)+$D$208))*(RAND()*('Base Calcs'!$E$214-'Base Calcs'!$D$214)+'Base Calcs'!$D$214+IF($E$50&gt;0,$E$50,0)))+$E$154+$E$155-$E$196+$E$179-($E$179*(RAND()*($E$210-$D$210)+$D$210))-(($E$200/$E$45)*(RAND()*($E$211-$D$211)+$D$211))</f>
        <v>#N/A</v>
      </c>
      <c r="AK6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1" spans="2:37" x14ac:dyDescent="0.25">
      <c r="B611" s="198" t="e">
        <f t="shared" ca="1" si="93"/>
        <v>#N/A</v>
      </c>
      <c r="C611" s="91"/>
      <c r="D611" s="91"/>
      <c r="F611" s="20"/>
      <c r="G611" s="91"/>
      <c r="H611" s="91"/>
      <c r="J611" s="91"/>
      <c r="P611" s="200" t="e">
        <f t="shared" ca="1" si="94"/>
        <v>#N/A</v>
      </c>
      <c r="Q611" s="91" t="e">
        <f t="shared" ca="1" si="95"/>
        <v>#N/A</v>
      </c>
      <c r="R611" s="91" t="e">
        <f t="shared" ca="1" si="96"/>
        <v>#N/A</v>
      </c>
      <c r="T611" s="200" t="e">
        <f t="shared" ca="1" si="97"/>
        <v>#N/A</v>
      </c>
      <c r="U611" s="91" t="e">
        <f t="shared" ca="1" si="98"/>
        <v>#N/A</v>
      </c>
      <c r="V611" s="91" t="e">
        <f t="shared" ca="1" si="99"/>
        <v>#N/A</v>
      </c>
      <c r="X611" s="91"/>
      <c r="AI611" s="218" t="e">
        <f ca="1">(($E$9*(RAND()*($E$208-$D$208)+$D$208))*(RAND()*('Base Calcs'!$E$214-'Base Calcs'!$D$214)+'Base Calcs'!$D$214+IF($E$50&gt;0,$E$50,0)))+$E$154+$E$155-$E$196+$E$179-($E$179*(RAND()*($E$210-$D$210)+$D$210))-(($E$200/$E$45)*(RAND()*($E$211-$D$211)+$D$211))</f>
        <v>#N/A</v>
      </c>
      <c r="AK6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2" spans="2:37" x14ac:dyDescent="0.25">
      <c r="B612" s="198" t="e">
        <f t="shared" ca="1" si="93"/>
        <v>#N/A</v>
      </c>
      <c r="C612" s="91"/>
      <c r="D612" s="91"/>
      <c r="F612" s="20"/>
      <c r="G612" s="91"/>
      <c r="H612" s="91"/>
      <c r="J612" s="91"/>
      <c r="P612" s="200" t="e">
        <f t="shared" ca="1" si="94"/>
        <v>#N/A</v>
      </c>
      <c r="Q612" s="91" t="e">
        <f t="shared" ca="1" si="95"/>
        <v>#N/A</v>
      </c>
      <c r="R612" s="91" t="e">
        <f t="shared" ca="1" si="96"/>
        <v>#N/A</v>
      </c>
      <c r="T612" s="200" t="e">
        <f t="shared" ca="1" si="97"/>
        <v>#N/A</v>
      </c>
      <c r="U612" s="91" t="e">
        <f t="shared" ca="1" si="98"/>
        <v>#N/A</v>
      </c>
      <c r="V612" s="91" t="e">
        <f t="shared" ca="1" si="99"/>
        <v>#N/A</v>
      </c>
      <c r="X612" s="91"/>
      <c r="AI612" s="218" t="e">
        <f ca="1">(($E$9*(RAND()*($E$208-$D$208)+$D$208))*(RAND()*('Base Calcs'!$E$214-'Base Calcs'!$D$214)+'Base Calcs'!$D$214+IF($E$50&gt;0,$E$50,0)))+$E$154+$E$155-$E$196+$E$179-($E$179*(RAND()*($E$210-$D$210)+$D$210))-(($E$200/$E$45)*(RAND()*($E$211-$D$211)+$D$211))</f>
        <v>#N/A</v>
      </c>
      <c r="AK6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3" spans="2:37" x14ac:dyDescent="0.25">
      <c r="B613" s="198" t="e">
        <f t="shared" ca="1" si="93"/>
        <v>#N/A</v>
      </c>
      <c r="C613" s="91"/>
      <c r="D613" s="91"/>
      <c r="F613" s="20"/>
      <c r="G613" s="91"/>
      <c r="H613" s="91"/>
      <c r="J613" s="91"/>
      <c r="P613" s="200" t="e">
        <f t="shared" ca="1" si="94"/>
        <v>#N/A</v>
      </c>
      <c r="Q613" s="91" t="e">
        <f t="shared" ca="1" si="95"/>
        <v>#N/A</v>
      </c>
      <c r="R613" s="91" t="e">
        <f t="shared" ca="1" si="96"/>
        <v>#N/A</v>
      </c>
      <c r="T613" s="200" t="e">
        <f t="shared" ca="1" si="97"/>
        <v>#N/A</v>
      </c>
      <c r="U613" s="91" t="e">
        <f t="shared" ca="1" si="98"/>
        <v>#N/A</v>
      </c>
      <c r="V613" s="91" t="e">
        <f t="shared" ca="1" si="99"/>
        <v>#N/A</v>
      </c>
      <c r="X613" s="91"/>
      <c r="AI613" s="218" t="e">
        <f ca="1">(($E$9*(RAND()*($E$208-$D$208)+$D$208))*(RAND()*('Base Calcs'!$E$214-'Base Calcs'!$D$214)+'Base Calcs'!$D$214+IF($E$50&gt;0,$E$50,0)))+$E$154+$E$155-$E$196+$E$179-($E$179*(RAND()*($E$210-$D$210)+$D$210))-(($E$200/$E$45)*(RAND()*($E$211-$D$211)+$D$211))</f>
        <v>#N/A</v>
      </c>
      <c r="AK6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4" spans="2:37" x14ac:dyDescent="0.25">
      <c r="B614" s="198" t="e">
        <f t="shared" ca="1" si="93"/>
        <v>#N/A</v>
      </c>
      <c r="C614" s="91"/>
      <c r="D614" s="91"/>
      <c r="F614" s="20"/>
      <c r="G614" s="91"/>
      <c r="H614" s="91"/>
      <c r="J614" s="91"/>
      <c r="P614" s="200" t="e">
        <f t="shared" ca="1" si="94"/>
        <v>#N/A</v>
      </c>
      <c r="Q614" s="91" t="e">
        <f t="shared" ca="1" si="95"/>
        <v>#N/A</v>
      </c>
      <c r="R614" s="91" t="e">
        <f t="shared" ca="1" si="96"/>
        <v>#N/A</v>
      </c>
      <c r="T614" s="200" t="e">
        <f t="shared" ca="1" si="97"/>
        <v>#N/A</v>
      </c>
      <c r="U614" s="91" t="e">
        <f t="shared" ca="1" si="98"/>
        <v>#N/A</v>
      </c>
      <c r="V614" s="91" t="e">
        <f t="shared" ca="1" si="99"/>
        <v>#N/A</v>
      </c>
      <c r="X614" s="91"/>
      <c r="AI614" s="218" t="e">
        <f ca="1">(($E$9*(RAND()*($E$208-$D$208)+$D$208))*(RAND()*('Base Calcs'!$E$214-'Base Calcs'!$D$214)+'Base Calcs'!$D$214+IF($E$50&gt;0,$E$50,0)))+$E$154+$E$155-$E$196+$E$179-($E$179*(RAND()*($E$210-$D$210)+$D$210))-(($E$200/$E$45)*(RAND()*($E$211-$D$211)+$D$211))</f>
        <v>#N/A</v>
      </c>
      <c r="AK6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5" spans="2:37" x14ac:dyDescent="0.25">
      <c r="B615" s="198" t="e">
        <f t="shared" ca="1" si="93"/>
        <v>#N/A</v>
      </c>
      <c r="C615" s="91"/>
      <c r="D615" s="91"/>
      <c r="F615" s="20"/>
      <c r="G615" s="91"/>
      <c r="H615" s="91"/>
      <c r="J615" s="91"/>
      <c r="P615" s="200" t="e">
        <f t="shared" ca="1" si="94"/>
        <v>#N/A</v>
      </c>
      <c r="Q615" s="91" t="e">
        <f t="shared" ca="1" si="95"/>
        <v>#N/A</v>
      </c>
      <c r="R615" s="91" t="e">
        <f t="shared" ca="1" si="96"/>
        <v>#N/A</v>
      </c>
      <c r="T615" s="200" t="e">
        <f t="shared" ca="1" si="97"/>
        <v>#N/A</v>
      </c>
      <c r="U615" s="91" t="e">
        <f t="shared" ca="1" si="98"/>
        <v>#N/A</v>
      </c>
      <c r="V615" s="91" t="e">
        <f t="shared" ca="1" si="99"/>
        <v>#N/A</v>
      </c>
      <c r="X615" s="91"/>
      <c r="AI615" s="218" t="e">
        <f ca="1">(($E$9*(RAND()*($E$208-$D$208)+$D$208))*(RAND()*('Base Calcs'!$E$214-'Base Calcs'!$D$214)+'Base Calcs'!$D$214+IF($E$50&gt;0,$E$50,0)))+$E$154+$E$155-$E$196+$E$179-($E$179*(RAND()*($E$210-$D$210)+$D$210))-(($E$200/$E$45)*(RAND()*($E$211-$D$211)+$D$211))</f>
        <v>#N/A</v>
      </c>
      <c r="AK6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6" spans="2:37" x14ac:dyDescent="0.25">
      <c r="B616" s="198" t="e">
        <f t="shared" ca="1" si="93"/>
        <v>#N/A</v>
      </c>
      <c r="C616" s="91"/>
      <c r="D616" s="91"/>
      <c r="F616" s="20"/>
      <c r="G616" s="91"/>
      <c r="H616" s="91"/>
      <c r="J616" s="91"/>
      <c r="P616" s="200" t="e">
        <f t="shared" ca="1" si="94"/>
        <v>#N/A</v>
      </c>
      <c r="Q616" s="91" t="e">
        <f t="shared" ca="1" si="95"/>
        <v>#N/A</v>
      </c>
      <c r="R616" s="91" t="e">
        <f t="shared" ca="1" si="96"/>
        <v>#N/A</v>
      </c>
      <c r="T616" s="200" t="e">
        <f t="shared" ca="1" si="97"/>
        <v>#N/A</v>
      </c>
      <c r="U616" s="91" t="e">
        <f t="shared" ca="1" si="98"/>
        <v>#N/A</v>
      </c>
      <c r="V616" s="91" t="e">
        <f t="shared" ca="1" si="99"/>
        <v>#N/A</v>
      </c>
      <c r="X616" s="91"/>
      <c r="AI616" s="218" t="e">
        <f ca="1">(($E$9*(RAND()*($E$208-$D$208)+$D$208))*(RAND()*('Base Calcs'!$E$214-'Base Calcs'!$D$214)+'Base Calcs'!$D$214+IF($E$50&gt;0,$E$50,0)))+$E$154+$E$155-$E$196+$E$179-($E$179*(RAND()*($E$210-$D$210)+$D$210))-(($E$200/$E$45)*(RAND()*($E$211-$D$211)+$D$211))</f>
        <v>#N/A</v>
      </c>
      <c r="AK6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7" spans="2:37" x14ac:dyDescent="0.25">
      <c r="B617" s="198" t="e">
        <f t="shared" ca="1" si="93"/>
        <v>#N/A</v>
      </c>
      <c r="C617" s="91"/>
      <c r="D617" s="91"/>
      <c r="F617" s="20"/>
      <c r="G617" s="91"/>
      <c r="H617" s="91"/>
      <c r="J617" s="91"/>
      <c r="P617" s="200" t="e">
        <f t="shared" ca="1" si="94"/>
        <v>#N/A</v>
      </c>
      <c r="Q617" s="91" t="e">
        <f t="shared" ca="1" si="95"/>
        <v>#N/A</v>
      </c>
      <c r="R617" s="91" t="e">
        <f t="shared" ca="1" si="96"/>
        <v>#N/A</v>
      </c>
      <c r="T617" s="200" t="e">
        <f t="shared" ca="1" si="97"/>
        <v>#N/A</v>
      </c>
      <c r="U617" s="91" t="e">
        <f t="shared" ca="1" si="98"/>
        <v>#N/A</v>
      </c>
      <c r="V617" s="91" t="e">
        <f t="shared" ca="1" si="99"/>
        <v>#N/A</v>
      </c>
      <c r="X617" s="91"/>
      <c r="AI617" s="218" t="e">
        <f ca="1">(($E$9*(RAND()*($E$208-$D$208)+$D$208))*(RAND()*('Base Calcs'!$E$214-'Base Calcs'!$D$214)+'Base Calcs'!$D$214+IF($E$50&gt;0,$E$50,0)))+$E$154+$E$155-$E$196+$E$179-($E$179*(RAND()*($E$210-$D$210)+$D$210))-(($E$200/$E$45)*(RAND()*($E$211-$D$211)+$D$211))</f>
        <v>#N/A</v>
      </c>
      <c r="AK6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8" spans="2:37" x14ac:dyDescent="0.25">
      <c r="B618" s="198" t="e">
        <f t="shared" ca="1" si="93"/>
        <v>#N/A</v>
      </c>
      <c r="C618" s="91"/>
      <c r="D618" s="91"/>
      <c r="F618" s="20"/>
      <c r="G618" s="91"/>
      <c r="H618" s="91"/>
      <c r="J618" s="91"/>
      <c r="P618" s="200" t="e">
        <f t="shared" ca="1" si="94"/>
        <v>#N/A</v>
      </c>
      <c r="Q618" s="91" t="e">
        <f t="shared" ca="1" si="95"/>
        <v>#N/A</v>
      </c>
      <c r="R618" s="91" t="e">
        <f t="shared" ca="1" si="96"/>
        <v>#N/A</v>
      </c>
      <c r="T618" s="200" t="e">
        <f t="shared" ca="1" si="97"/>
        <v>#N/A</v>
      </c>
      <c r="U618" s="91" t="e">
        <f t="shared" ca="1" si="98"/>
        <v>#N/A</v>
      </c>
      <c r="V618" s="91" t="e">
        <f t="shared" ca="1" si="99"/>
        <v>#N/A</v>
      </c>
      <c r="X618" s="91"/>
      <c r="AI618" s="218" t="e">
        <f ca="1">(($E$9*(RAND()*($E$208-$D$208)+$D$208))*(RAND()*('Base Calcs'!$E$214-'Base Calcs'!$D$214)+'Base Calcs'!$D$214+IF($E$50&gt;0,$E$50,0)))+$E$154+$E$155-$E$196+$E$179-($E$179*(RAND()*($E$210-$D$210)+$D$210))-(($E$200/$E$45)*(RAND()*($E$211-$D$211)+$D$211))</f>
        <v>#N/A</v>
      </c>
      <c r="AK6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19" spans="2:37" x14ac:dyDescent="0.25">
      <c r="B619" s="198" t="e">
        <f t="shared" ca="1" si="93"/>
        <v>#N/A</v>
      </c>
      <c r="C619" s="91"/>
      <c r="D619" s="91"/>
      <c r="F619" s="20"/>
      <c r="G619" s="91"/>
      <c r="H619" s="91"/>
      <c r="J619" s="91"/>
      <c r="P619" s="200" t="e">
        <f t="shared" ca="1" si="94"/>
        <v>#N/A</v>
      </c>
      <c r="Q619" s="91" t="e">
        <f t="shared" ca="1" si="95"/>
        <v>#N/A</v>
      </c>
      <c r="R619" s="91" t="e">
        <f t="shared" ca="1" si="96"/>
        <v>#N/A</v>
      </c>
      <c r="T619" s="200" t="e">
        <f t="shared" ca="1" si="97"/>
        <v>#N/A</v>
      </c>
      <c r="U619" s="91" t="e">
        <f t="shared" ca="1" si="98"/>
        <v>#N/A</v>
      </c>
      <c r="V619" s="91" t="e">
        <f t="shared" ca="1" si="99"/>
        <v>#N/A</v>
      </c>
      <c r="X619" s="91"/>
      <c r="AI619" s="218" t="e">
        <f ca="1">(($E$9*(RAND()*($E$208-$D$208)+$D$208))*(RAND()*('Base Calcs'!$E$214-'Base Calcs'!$D$214)+'Base Calcs'!$D$214+IF($E$50&gt;0,$E$50,0)))+$E$154+$E$155-$E$196+$E$179-($E$179*(RAND()*($E$210-$D$210)+$D$210))-(($E$200/$E$45)*(RAND()*($E$211-$D$211)+$D$211))</f>
        <v>#N/A</v>
      </c>
      <c r="AK6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0" spans="2:37" x14ac:dyDescent="0.25">
      <c r="B620" s="198" t="e">
        <f t="shared" ca="1" si="93"/>
        <v>#N/A</v>
      </c>
      <c r="C620" s="91"/>
      <c r="D620" s="91"/>
      <c r="F620" s="20"/>
      <c r="G620" s="91"/>
      <c r="H620" s="91"/>
      <c r="J620" s="91"/>
      <c r="P620" s="200" t="e">
        <f t="shared" ca="1" si="94"/>
        <v>#N/A</v>
      </c>
      <c r="Q620" s="91" t="e">
        <f t="shared" ca="1" si="95"/>
        <v>#N/A</v>
      </c>
      <c r="R620" s="91" t="e">
        <f t="shared" ca="1" si="96"/>
        <v>#N/A</v>
      </c>
      <c r="T620" s="200" t="e">
        <f t="shared" ca="1" si="97"/>
        <v>#N/A</v>
      </c>
      <c r="U620" s="91" t="e">
        <f t="shared" ca="1" si="98"/>
        <v>#N/A</v>
      </c>
      <c r="V620" s="91" t="e">
        <f t="shared" ca="1" si="99"/>
        <v>#N/A</v>
      </c>
      <c r="X620" s="91"/>
      <c r="AI620" s="218" t="e">
        <f ca="1">(($E$9*(RAND()*($E$208-$D$208)+$D$208))*(RAND()*('Base Calcs'!$E$214-'Base Calcs'!$D$214)+'Base Calcs'!$D$214+IF($E$50&gt;0,$E$50,0)))+$E$154+$E$155-$E$196+$E$179-($E$179*(RAND()*($E$210-$D$210)+$D$210))-(($E$200/$E$45)*(RAND()*($E$211-$D$211)+$D$211))</f>
        <v>#N/A</v>
      </c>
      <c r="AK6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1" spans="2:37" x14ac:dyDescent="0.25">
      <c r="B621" s="198" t="e">
        <f t="shared" ca="1" si="93"/>
        <v>#N/A</v>
      </c>
      <c r="C621" s="91"/>
      <c r="D621" s="91"/>
      <c r="F621" s="20"/>
      <c r="G621" s="91"/>
      <c r="H621" s="91"/>
      <c r="J621" s="91"/>
      <c r="P621" s="200" t="e">
        <f t="shared" ca="1" si="94"/>
        <v>#N/A</v>
      </c>
      <c r="Q621" s="91" t="e">
        <f t="shared" ca="1" si="95"/>
        <v>#N/A</v>
      </c>
      <c r="R621" s="91" t="e">
        <f t="shared" ca="1" si="96"/>
        <v>#N/A</v>
      </c>
      <c r="T621" s="200" t="e">
        <f t="shared" ca="1" si="97"/>
        <v>#N/A</v>
      </c>
      <c r="U621" s="91" t="e">
        <f t="shared" ca="1" si="98"/>
        <v>#N/A</v>
      </c>
      <c r="V621" s="91" t="e">
        <f t="shared" ca="1" si="99"/>
        <v>#N/A</v>
      </c>
      <c r="X621" s="91"/>
      <c r="AI621" s="218" t="e">
        <f ca="1">(($E$9*(RAND()*($E$208-$D$208)+$D$208))*(RAND()*('Base Calcs'!$E$214-'Base Calcs'!$D$214)+'Base Calcs'!$D$214+IF($E$50&gt;0,$E$50,0)))+$E$154+$E$155-$E$196+$E$179-($E$179*(RAND()*($E$210-$D$210)+$D$210))-(($E$200/$E$45)*(RAND()*($E$211-$D$211)+$D$211))</f>
        <v>#N/A</v>
      </c>
      <c r="AK6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2" spans="2:37" x14ac:dyDescent="0.25">
      <c r="B622" s="198" t="e">
        <f t="shared" ca="1" si="93"/>
        <v>#N/A</v>
      </c>
      <c r="C622" s="91"/>
      <c r="D622" s="91"/>
      <c r="F622" s="20"/>
      <c r="G622" s="91"/>
      <c r="H622" s="91"/>
      <c r="J622" s="91"/>
      <c r="P622" s="200" t="e">
        <f t="shared" ca="1" si="94"/>
        <v>#N/A</v>
      </c>
      <c r="Q622" s="91" t="e">
        <f t="shared" ca="1" si="95"/>
        <v>#N/A</v>
      </c>
      <c r="R622" s="91" t="e">
        <f t="shared" ca="1" si="96"/>
        <v>#N/A</v>
      </c>
      <c r="T622" s="200" t="e">
        <f t="shared" ca="1" si="97"/>
        <v>#N/A</v>
      </c>
      <c r="U622" s="91" t="e">
        <f t="shared" ca="1" si="98"/>
        <v>#N/A</v>
      </c>
      <c r="V622" s="91" t="e">
        <f t="shared" ca="1" si="99"/>
        <v>#N/A</v>
      </c>
      <c r="X622" s="91"/>
      <c r="AI622" s="218" t="e">
        <f ca="1">(($E$9*(RAND()*($E$208-$D$208)+$D$208))*(RAND()*('Base Calcs'!$E$214-'Base Calcs'!$D$214)+'Base Calcs'!$D$214+IF($E$50&gt;0,$E$50,0)))+$E$154+$E$155-$E$196+$E$179-($E$179*(RAND()*($E$210-$D$210)+$D$210))-(($E$200/$E$45)*(RAND()*($E$211-$D$211)+$D$211))</f>
        <v>#N/A</v>
      </c>
      <c r="AK6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3" spans="2:37" x14ac:dyDescent="0.25">
      <c r="B623" s="198" t="e">
        <f t="shared" ca="1" si="93"/>
        <v>#N/A</v>
      </c>
      <c r="C623" s="91"/>
      <c r="D623" s="91"/>
      <c r="F623" s="20"/>
      <c r="G623" s="91"/>
      <c r="H623" s="91"/>
      <c r="J623" s="91"/>
      <c r="P623" s="200" t="e">
        <f t="shared" ca="1" si="94"/>
        <v>#N/A</v>
      </c>
      <c r="Q623" s="91" t="e">
        <f t="shared" ca="1" si="95"/>
        <v>#N/A</v>
      </c>
      <c r="R623" s="91" t="e">
        <f t="shared" ca="1" si="96"/>
        <v>#N/A</v>
      </c>
      <c r="T623" s="200" t="e">
        <f t="shared" ca="1" si="97"/>
        <v>#N/A</v>
      </c>
      <c r="U623" s="91" t="e">
        <f t="shared" ca="1" si="98"/>
        <v>#N/A</v>
      </c>
      <c r="V623" s="91" t="e">
        <f t="shared" ca="1" si="99"/>
        <v>#N/A</v>
      </c>
      <c r="X623" s="91"/>
      <c r="AI623" s="218" t="e">
        <f ca="1">(($E$9*(RAND()*($E$208-$D$208)+$D$208))*(RAND()*('Base Calcs'!$E$214-'Base Calcs'!$D$214)+'Base Calcs'!$D$214+IF($E$50&gt;0,$E$50,0)))+$E$154+$E$155-$E$196+$E$179-($E$179*(RAND()*($E$210-$D$210)+$D$210))-(($E$200/$E$45)*(RAND()*($E$211-$D$211)+$D$211))</f>
        <v>#N/A</v>
      </c>
      <c r="AK6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4" spans="2:37" x14ac:dyDescent="0.25">
      <c r="B624" s="198" t="e">
        <f t="shared" ca="1" si="93"/>
        <v>#N/A</v>
      </c>
      <c r="C624" s="91"/>
      <c r="D624" s="91"/>
      <c r="F624" s="20"/>
      <c r="G624" s="91"/>
      <c r="H624" s="91"/>
      <c r="J624" s="91"/>
      <c r="P624" s="200" t="e">
        <f t="shared" ca="1" si="94"/>
        <v>#N/A</v>
      </c>
      <c r="Q624" s="91" t="e">
        <f t="shared" ca="1" si="95"/>
        <v>#N/A</v>
      </c>
      <c r="R624" s="91" t="e">
        <f t="shared" ca="1" si="96"/>
        <v>#N/A</v>
      </c>
      <c r="T624" s="200" t="e">
        <f t="shared" ca="1" si="97"/>
        <v>#N/A</v>
      </c>
      <c r="U624" s="91" t="e">
        <f t="shared" ca="1" si="98"/>
        <v>#N/A</v>
      </c>
      <c r="V624" s="91" t="e">
        <f t="shared" ca="1" si="99"/>
        <v>#N/A</v>
      </c>
      <c r="X624" s="91"/>
      <c r="AI624" s="218" t="e">
        <f ca="1">(($E$9*(RAND()*($E$208-$D$208)+$D$208))*(RAND()*('Base Calcs'!$E$214-'Base Calcs'!$D$214)+'Base Calcs'!$D$214+IF($E$50&gt;0,$E$50,0)))+$E$154+$E$155-$E$196+$E$179-($E$179*(RAND()*($E$210-$D$210)+$D$210))-(($E$200/$E$45)*(RAND()*($E$211-$D$211)+$D$211))</f>
        <v>#N/A</v>
      </c>
      <c r="AK6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5" spans="2:37" x14ac:dyDescent="0.25">
      <c r="B625" s="198" t="e">
        <f t="shared" ca="1" si="93"/>
        <v>#N/A</v>
      </c>
      <c r="C625" s="91"/>
      <c r="D625" s="91"/>
      <c r="F625" s="20"/>
      <c r="G625" s="91"/>
      <c r="H625" s="91"/>
      <c r="J625" s="91"/>
      <c r="P625" s="200" t="e">
        <f t="shared" ca="1" si="94"/>
        <v>#N/A</v>
      </c>
      <c r="Q625" s="91" t="e">
        <f t="shared" ca="1" si="95"/>
        <v>#N/A</v>
      </c>
      <c r="R625" s="91" t="e">
        <f t="shared" ca="1" si="96"/>
        <v>#N/A</v>
      </c>
      <c r="T625" s="200" t="e">
        <f t="shared" ca="1" si="97"/>
        <v>#N/A</v>
      </c>
      <c r="U625" s="91" t="e">
        <f t="shared" ca="1" si="98"/>
        <v>#N/A</v>
      </c>
      <c r="V625" s="91" t="e">
        <f t="shared" ca="1" si="99"/>
        <v>#N/A</v>
      </c>
      <c r="X625" s="91"/>
      <c r="AI625" s="218" t="e">
        <f ca="1">(($E$9*(RAND()*($E$208-$D$208)+$D$208))*(RAND()*('Base Calcs'!$E$214-'Base Calcs'!$D$214)+'Base Calcs'!$D$214+IF($E$50&gt;0,$E$50,0)))+$E$154+$E$155-$E$196+$E$179-($E$179*(RAND()*($E$210-$D$210)+$D$210))-(($E$200/$E$45)*(RAND()*($E$211-$D$211)+$D$211))</f>
        <v>#N/A</v>
      </c>
      <c r="AK6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6" spans="2:37" x14ac:dyDescent="0.25">
      <c r="B626" s="198" t="e">
        <f t="shared" ca="1" si="93"/>
        <v>#N/A</v>
      </c>
      <c r="C626" s="91"/>
      <c r="D626" s="91"/>
      <c r="F626" s="20"/>
      <c r="G626" s="91"/>
      <c r="H626" s="91"/>
      <c r="J626" s="91"/>
      <c r="P626" s="200" t="e">
        <f t="shared" ca="1" si="94"/>
        <v>#N/A</v>
      </c>
      <c r="Q626" s="91" t="e">
        <f t="shared" ca="1" si="95"/>
        <v>#N/A</v>
      </c>
      <c r="R626" s="91" t="e">
        <f t="shared" ca="1" si="96"/>
        <v>#N/A</v>
      </c>
      <c r="T626" s="200" t="e">
        <f t="shared" ca="1" si="97"/>
        <v>#N/A</v>
      </c>
      <c r="U626" s="91" t="e">
        <f t="shared" ca="1" si="98"/>
        <v>#N/A</v>
      </c>
      <c r="V626" s="91" t="e">
        <f t="shared" ca="1" si="99"/>
        <v>#N/A</v>
      </c>
      <c r="X626" s="91"/>
      <c r="AI626" s="218" t="e">
        <f ca="1">(($E$9*(RAND()*($E$208-$D$208)+$D$208))*(RAND()*('Base Calcs'!$E$214-'Base Calcs'!$D$214)+'Base Calcs'!$D$214+IF($E$50&gt;0,$E$50,0)))+$E$154+$E$155-$E$196+$E$179-($E$179*(RAND()*($E$210-$D$210)+$D$210))-(($E$200/$E$45)*(RAND()*($E$211-$D$211)+$D$211))</f>
        <v>#N/A</v>
      </c>
      <c r="AK6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7" spans="2:37" x14ac:dyDescent="0.25">
      <c r="B627" s="198" t="e">
        <f t="shared" ca="1" si="93"/>
        <v>#N/A</v>
      </c>
      <c r="C627" s="91"/>
      <c r="D627" s="91"/>
      <c r="F627" s="20"/>
      <c r="G627" s="91"/>
      <c r="H627" s="91"/>
      <c r="J627" s="91"/>
      <c r="P627" s="200" t="e">
        <f t="shared" ca="1" si="94"/>
        <v>#N/A</v>
      </c>
      <c r="Q627" s="91" t="e">
        <f t="shared" ca="1" si="95"/>
        <v>#N/A</v>
      </c>
      <c r="R627" s="91" t="e">
        <f t="shared" ca="1" si="96"/>
        <v>#N/A</v>
      </c>
      <c r="T627" s="200" t="e">
        <f t="shared" ca="1" si="97"/>
        <v>#N/A</v>
      </c>
      <c r="U627" s="91" t="e">
        <f t="shared" ca="1" si="98"/>
        <v>#N/A</v>
      </c>
      <c r="V627" s="91" t="e">
        <f t="shared" ca="1" si="99"/>
        <v>#N/A</v>
      </c>
      <c r="X627" s="91"/>
      <c r="AI627" s="218" t="e">
        <f ca="1">(($E$9*(RAND()*($E$208-$D$208)+$D$208))*(RAND()*('Base Calcs'!$E$214-'Base Calcs'!$D$214)+'Base Calcs'!$D$214+IF($E$50&gt;0,$E$50,0)))+$E$154+$E$155-$E$196+$E$179-($E$179*(RAND()*($E$210-$D$210)+$D$210))-(($E$200/$E$45)*(RAND()*($E$211-$D$211)+$D$211))</f>
        <v>#N/A</v>
      </c>
      <c r="AK6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8" spans="2:37" x14ac:dyDescent="0.25">
      <c r="B628" s="198" t="e">
        <f t="shared" ca="1" si="93"/>
        <v>#N/A</v>
      </c>
      <c r="C628" s="91"/>
      <c r="D628" s="91"/>
      <c r="F628" s="20"/>
      <c r="G628" s="91"/>
      <c r="H628" s="91"/>
      <c r="J628" s="91"/>
      <c r="P628" s="200" t="e">
        <f t="shared" ca="1" si="94"/>
        <v>#N/A</v>
      </c>
      <c r="Q628" s="91" t="e">
        <f t="shared" ca="1" si="95"/>
        <v>#N/A</v>
      </c>
      <c r="R628" s="91" t="e">
        <f t="shared" ca="1" si="96"/>
        <v>#N/A</v>
      </c>
      <c r="T628" s="200" t="e">
        <f t="shared" ca="1" si="97"/>
        <v>#N/A</v>
      </c>
      <c r="U628" s="91" t="e">
        <f t="shared" ca="1" si="98"/>
        <v>#N/A</v>
      </c>
      <c r="V628" s="91" t="e">
        <f t="shared" ca="1" si="99"/>
        <v>#N/A</v>
      </c>
      <c r="X628" s="91"/>
      <c r="AI628" s="218" t="e">
        <f ca="1">(($E$9*(RAND()*($E$208-$D$208)+$D$208))*(RAND()*('Base Calcs'!$E$214-'Base Calcs'!$D$214)+'Base Calcs'!$D$214+IF($E$50&gt;0,$E$50,0)))+$E$154+$E$155-$E$196+$E$179-($E$179*(RAND()*($E$210-$D$210)+$D$210))-(($E$200/$E$45)*(RAND()*($E$211-$D$211)+$D$211))</f>
        <v>#N/A</v>
      </c>
      <c r="AK6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29" spans="2:37" x14ac:dyDescent="0.25">
      <c r="B629" s="198" t="e">
        <f t="shared" ca="1" si="93"/>
        <v>#N/A</v>
      </c>
      <c r="C629" s="91"/>
      <c r="D629" s="91"/>
      <c r="F629" s="20"/>
      <c r="G629" s="91"/>
      <c r="H629" s="91"/>
      <c r="J629" s="91"/>
      <c r="P629" s="200" t="e">
        <f t="shared" ca="1" si="94"/>
        <v>#N/A</v>
      </c>
      <c r="Q629" s="91" t="e">
        <f t="shared" ca="1" si="95"/>
        <v>#N/A</v>
      </c>
      <c r="R629" s="91" t="e">
        <f t="shared" ca="1" si="96"/>
        <v>#N/A</v>
      </c>
      <c r="T629" s="200" t="e">
        <f t="shared" ca="1" si="97"/>
        <v>#N/A</v>
      </c>
      <c r="U629" s="91" t="e">
        <f t="shared" ca="1" si="98"/>
        <v>#N/A</v>
      </c>
      <c r="V629" s="91" t="e">
        <f t="shared" ca="1" si="99"/>
        <v>#N/A</v>
      </c>
      <c r="X629" s="91"/>
      <c r="AI629" s="218" t="e">
        <f ca="1">(($E$9*(RAND()*($E$208-$D$208)+$D$208))*(RAND()*('Base Calcs'!$E$214-'Base Calcs'!$D$214)+'Base Calcs'!$D$214+IF($E$50&gt;0,$E$50,0)))+$E$154+$E$155-$E$196+$E$179-($E$179*(RAND()*($E$210-$D$210)+$D$210))-(($E$200/$E$45)*(RAND()*($E$211-$D$211)+$D$211))</f>
        <v>#N/A</v>
      </c>
      <c r="AK6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0" spans="2:37" x14ac:dyDescent="0.25">
      <c r="B630" s="198" t="e">
        <f t="shared" ca="1" si="93"/>
        <v>#N/A</v>
      </c>
      <c r="C630" s="91"/>
      <c r="D630" s="91"/>
      <c r="F630" s="20"/>
      <c r="G630" s="91"/>
      <c r="H630" s="91"/>
      <c r="J630" s="91"/>
      <c r="P630" s="200" t="e">
        <f t="shared" ca="1" si="94"/>
        <v>#N/A</v>
      </c>
      <c r="Q630" s="91" t="e">
        <f t="shared" ca="1" si="95"/>
        <v>#N/A</v>
      </c>
      <c r="R630" s="91" t="e">
        <f t="shared" ca="1" si="96"/>
        <v>#N/A</v>
      </c>
      <c r="T630" s="200" t="e">
        <f t="shared" ca="1" si="97"/>
        <v>#N/A</v>
      </c>
      <c r="U630" s="91" t="e">
        <f t="shared" ca="1" si="98"/>
        <v>#N/A</v>
      </c>
      <c r="V630" s="91" t="e">
        <f t="shared" ca="1" si="99"/>
        <v>#N/A</v>
      </c>
      <c r="X630" s="91"/>
      <c r="AI630" s="218" t="e">
        <f ca="1">(($E$9*(RAND()*($E$208-$D$208)+$D$208))*(RAND()*('Base Calcs'!$E$214-'Base Calcs'!$D$214)+'Base Calcs'!$D$214+IF($E$50&gt;0,$E$50,0)))+$E$154+$E$155-$E$196+$E$179-($E$179*(RAND()*($E$210-$D$210)+$D$210))-(($E$200/$E$45)*(RAND()*($E$211-$D$211)+$D$211))</f>
        <v>#N/A</v>
      </c>
      <c r="AK6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1" spans="2:37" x14ac:dyDescent="0.25">
      <c r="B631" s="198" t="e">
        <f t="shared" ca="1" si="93"/>
        <v>#N/A</v>
      </c>
      <c r="C631" s="91"/>
      <c r="D631" s="91"/>
      <c r="F631" s="20"/>
      <c r="G631" s="91"/>
      <c r="H631" s="91"/>
      <c r="J631" s="91"/>
      <c r="P631" s="200" t="e">
        <f t="shared" ca="1" si="94"/>
        <v>#N/A</v>
      </c>
      <c r="Q631" s="91" t="e">
        <f t="shared" ca="1" si="95"/>
        <v>#N/A</v>
      </c>
      <c r="R631" s="91" t="e">
        <f t="shared" ca="1" si="96"/>
        <v>#N/A</v>
      </c>
      <c r="T631" s="200" t="e">
        <f t="shared" ca="1" si="97"/>
        <v>#N/A</v>
      </c>
      <c r="U631" s="91" t="e">
        <f t="shared" ca="1" si="98"/>
        <v>#N/A</v>
      </c>
      <c r="V631" s="91" t="e">
        <f t="shared" ca="1" si="99"/>
        <v>#N/A</v>
      </c>
      <c r="X631" s="91"/>
      <c r="AI631" s="218" t="e">
        <f ca="1">(($E$9*(RAND()*($E$208-$D$208)+$D$208))*(RAND()*('Base Calcs'!$E$214-'Base Calcs'!$D$214)+'Base Calcs'!$D$214+IF($E$50&gt;0,$E$50,0)))+$E$154+$E$155-$E$196+$E$179-($E$179*(RAND()*($E$210-$D$210)+$D$210))-(($E$200/$E$45)*(RAND()*($E$211-$D$211)+$D$211))</f>
        <v>#N/A</v>
      </c>
      <c r="AK6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2" spans="2:37" x14ac:dyDescent="0.25">
      <c r="B632" s="198" t="e">
        <f t="shared" ca="1" si="93"/>
        <v>#N/A</v>
      </c>
      <c r="C632" s="91"/>
      <c r="D632" s="91"/>
      <c r="F632" s="20"/>
      <c r="G632" s="91"/>
      <c r="H632" s="91"/>
      <c r="J632" s="91"/>
      <c r="P632" s="200" t="e">
        <f t="shared" ca="1" si="94"/>
        <v>#N/A</v>
      </c>
      <c r="Q632" s="91" t="e">
        <f t="shared" ca="1" si="95"/>
        <v>#N/A</v>
      </c>
      <c r="R632" s="91" t="e">
        <f t="shared" ca="1" si="96"/>
        <v>#N/A</v>
      </c>
      <c r="T632" s="200" t="e">
        <f t="shared" ca="1" si="97"/>
        <v>#N/A</v>
      </c>
      <c r="U632" s="91" t="e">
        <f t="shared" ca="1" si="98"/>
        <v>#N/A</v>
      </c>
      <c r="V632" s="91" t="e">
        <f t="shared" ca="1" si="99"/>
        <v>#N/A</v>
      </c>
      <c r="X632" s="91"/>
      <c r="AI632" s="218" t="e">
        <f ca="1">(($E$9*(RAND()*($E$208-$D$208)+$D$208))*(RAND()*('Base Calcs'!$E$214-'Base Calcs'!$D$214)+'Base Calcs'!$D$214+IF($E$50&gt;0,$E$50,0)))+$E$154+$E$155-$E$196+$E$179-($E$179*(RAND()*($E$210-$D$210)+$D$210))-(($E$200/$E$45)*(RAND()*($E$211-$D$211)+$D$211))</f>
        <v>#N/A</v>
      </c>
      <c r="AK6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3" spans="2:37" x14ac:dyDescent="0.25">
      <c r="B633" s="198" t="e">
        <f t="shared" ca="1" si="93"/>
        <v>#N/A</v>
      </c>
      <c r="C633" s="91"/>
      <c r="D633" s="91"/>
      <c r="F633" s="20"/>
      <c r="G633" s="91"/>
      <c r="H633" s="91"/>
      <c r="J633" s="91"/>
      <c r="P633" s="200" t="e">
        <f t="shared" ca="1" si="94"/>
        <v>#N/A</v>
      </c>
      <c r="Q633" s="91" t="e">
        <f t="shared" ca="1" si="95"/>
        <v>#N/A</v>
      </c>
      <c r="R633" s="91" t="e">
        <f t="shared" ca="1" si="96"/>
        <v>#N/A</v>
      </c>
      <c r="T633" s="200" t="e">
        <f t="shared" ca="1" si="97"/>
        <v>#N/A</v>
      </c>
      <c r="U633" s="91" t="e">
        <f t="shared" ca="1" si="98"/>
        <v>#N/A</v>
      </c>
      <c r="V633" s="91" t="e">
        <f t="shared" ca="1" si="99"/>
        <v>#N/A</v>
      </c>
      <c r="X633" s="91"/>
      <c r="AI633" s="218" t="e">
        <f ca="1">(($E$9*(RAND()*($E$208-$D$208)+$D$208))*(RAND()*('Base Calcs'!$E$214-'Base Calcs'!$D$214)+'Base Calcs'!$D$214+IF($E$50&gt;0,$E$50,0)))+$E$154+$E$155-$E$196+$E$179-($E$179*(RAND()*($E$210-$D$210)+$D$210))-(($E$200/$E$45)*(RAND()*($E$211-$D$211)+$D$211))</f>
        <v>#N/A</v>
      </c>
      <c r="AK6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4" spans="2:37" x14ac:dyDescent="0.25">
      <c r="B634" s="198" t="e">
        <f t="shared" ca="1" si="93"/>
        <v>#N/A</v>
      </c>
      <c r="C634" s="91"/>
      <c r="D634" s="91"/>
      <c r="F634" s="20"/>
      <c r="G634" s="91"/>
      <c r="H634" s="91"/>
      <c r="J634" s="91"/>
      <c r="P634" s="200" t="e">
        <f t="shared" ca="1" si="94"/>
        <v>#N/A</v>
      </c>
      <c r="Q634" s="91" t="e">
        <f t="shared" ca="1" si="95"/>
        <v>#N/A</v>
      </c>
      <c r="R634" s="91" t="e">
        <f t="shared" ca="1" si="96"/>
        <v>#N/A</v>
      </c>
      <c r="T634" s="200" t="e">
        <f t="shared" ca="1" si="97"/>
        <v>#N/A</v>
      </c>
      <c r="U634" s="91" t="e">
        <f t="shared" ca="1" si="98"/>
        <v>#N/A</v>
      </c>
      <c r="V634" s="91" t="e">
        <f t="shared" ca="1" si="99"/>
        <v>#N/A</v>
      </c>
      <c r="X634" s="91"/>
      <c r="AI634" s="218" t="e">
        <f ca="1">(($E$9*(RAND()*($E$208-$D$208)+$D$208))*(RAND()*('Base Calcs'!$E$214-'Base Calcs'!$D$214)+'Base Calcs'!$D$214+IF($E$50&gt;0,$E$50,0)))+$E$154+$E$155-$E$196+$E$179-($E$179*(RAND()*($E$210-$D$210)+$D$210))-(($E$200/$E$45)*(RAND()*($E$211-$D$211)+$D$211))</f>
        <v>#N/A</v>
      </c>
      <c r="AK6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5" spans="2:37" x14ac:dyDescent="0.25">
      <c r="B635" s="198" t="e">
        <f t="shared" ca="1" si="93"/>
        <v>#N/A</v>
      </c>
      <c r="C635" s="91"/>
      <c r="D635" s="91"/>
      <c r="F635" s="20"/>
      <c r="G635" s="91"/>
      <c r="H635" s="91"/>
      <c r="J635" s="91"/>
      <c r="P635" s="200" t="e">
        <f t="shared" ca="1" si="94"/>
        <v>#N/A</v>
      </c>
      <c r="Q635" s="91" t="e">
        <f t="shared" ca="1" si="95"/>
        <v>#N/A</v>
      </c>
      <c r="R635" s="91" t="e">
        <f t="shared" ca="1" si="96"/>
        <v>#N/A</v>
      </c>
      <c r="T635" s="200" t="e">
        <f t="shared" ca="1" si="97"/>
        <v>#N/A</v>
      </c>
      <c r="U635" s="91" t="e">
        <f t="shared" ca="1" si="98"/>
        <v>#N/A</v>
      </c>
      <c r="V635" s="91" t="e">
        <f t="shared" ca="1" si="99"/>
        <v>#N/A</v>
      </c>
      <c r="X635" s="91"/>
      <c r="AI635" s="218" t="e">
        <f ca="1">(($E$9*(RAND()*($E$208-$D$208)+$D$208))*(RAND()*('Base Calcs'!$E$214-'Base Calcs'!$D$214)+'Base Calcs'!$D$214+IF($E$50&gt;0,$E$50,0)))+$E$154+$E$155-$E$196+$E$179-($E$179*(RAND()*($E$210-$D$210)+$D$210))-(($E$200/$E$45)*(RAND()*($E$211-$D$211)+$D$211))</f>
        <v>#N/A</v>
      </c>
      <c r="AK6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6" spans="2:37" x14ac:dyDescent="0.25">
      <c r="B636" s="198" t="e">
        <f t="shared" ca="1" si="93"/>
        <v>#N/A</v>
      </c>
      <c r="C636" s="91"/>
      <c r="D636" s="91"/>
      <c r="F636" s="20"/>
      <c r="G636" s="91"/>
      <c r="H636" s="91"/>
      <c r="J636" s="91"/>
      <c r="P636" s="200" t="e">
        <f t="shared" ca="1" si="94"/>
        <v>#N/A</v>
      </c>
      <c r="Q636" s="91" t="e">
        <f t="shared" ca="1" si="95"/>
        <v>#N/A</v>
      </c>
      <c r="R636" s="91" t="e">
        <f t="shared" ca="1" si="96"/>
        <v>#N/A</v>
      </c>
      <c r="T636" s="200" t="e">
        <f t="shared" ca="1" si="97"/>
        <v>#N/A</v>
      </c>
      <c r="U636" s="91" t="e">
        <f t="shared" ca="1" si="98"/>
        <v>#N/A</v>
      </c>
      <c r="V636" s="91" t="e">
        <f t="shared" ca="1" si="99"/>
        <v>#N/A</v>
      </c>
      <c r="X636" s="91"/>
      <c r="AI636" s="218" t="e">
        <f ca="1">(($E$9*(RAND()*($E$208-$D$208)+$D$208))*(RAND()*('Base Calcs'!$E$214-'Base Calcs'!$D$214)+'Base Calcs'!$D$214+IF($E$50&gt;0,$E$50,0)))+$E$154+$E$155-$E$196+$E$179-($E$179*(RAND()*($E$210-$D$210)+$D$210))-(($E$200/$E$45)*(RAND()*($E$211-$D$211)+$D$211))</f>
        <v>#N/A</v>
      </c>
      <c r="AK6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7" spans="2:37" x14ac:dyDescent="0.25">
      <c r="B637" s="198" t="e">
        <f t="shared" ca="1" si="93"/>
        <v>#N/A</v>
      </c>
      <c r="C637" s="91"/>
      <c r="D637" s="91"/>
      <c r="F637" s="20"/>
      <c r="G637" s="91"/>
      <c r="H637" s="91"/>
      <c r="J637" s="91"/>
      <c r="P637" s="200" t="e">
        <f t="shared" ca="1" si="94"/>
        <v>#N/A</v>
      </c>
      <c r="Q637" s="91" t="e">
        <f t="shared" ca="1" si="95"/>
        <v>#N/A</v>
      </c>
      <c r="R637" s="91" t="e">
        <f t="shared" ca="1" si="96"/>
        <v>#N/A</v>
      </c>
      <c r="T637" s="200" t="e">
        <f t="shared" ca="1" si="97"/>
        <v>#N/A</v>
      </c>
      <c r="U637" s="91" t="e">
        <f t="shared" ca="1" si="98"/>
        <v>#N/A</v>
      </c>
      <c r="V637" s="91" t="e">
        <f t="shared" ca="1" si="99"/>
        <v>#N/A</v>
      </c>
      <c r="X637" s="91"/>
      <c r="AI637" s="218" t="e">
        <f ca="1">(($E$9*(RAND()*($E$208-$D$208)+$D$208))*(RAND()*('Base Calcs'!$E$214-'Base Calcs'!$D$214)+'Base Calcs'!$D$214+IF($E$50&gt;0,$E$50,0)))+$E$154+$E$155-$E$196+$E$179-($E$179*(RAND()*($E$210-$D$210)+$D$210))-(($E$200/$E$45)*(RAND()*($E$211-$D$211)+$D$211))</f>
        <v>#N/A</v>
      </c>
      <c r="AK6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8" spans="2:37" x14ac:dyDescent="0.25">
      <c r="B638" s="198" t="e">
        <f t="shared" ca="1" si="93"/>
        <v>#N/A</v>
      </c>
      <c r="C638" s="91"/>
      <c r="D638" s="91"/>
      <c r="F638" s="20"/>
      <c r="G638" s="91"/>
      <c r="H638" s="91"/>
      <c r="J638" s="91"/>
      <c r="P638" s="200" t="e">
        <f t="shared" ca="1" si="94"/>
        <v>#N/A</v>
      </c>
      <c r="Q638" s="91" t="e">
        <f t="shared" ca="1" si="95"/>
        <v>#N/A</v>
      </c>
      <c r="R638" s="91" t="e">
        <f t="shared" ca="1" si="96"/>
        <v>#N/A</v>
      </c>
      <c r="T638" s="200" t="e">
        <f t="shared" ca="1" si="97"/>
        <v>#N/A</v>
      </c>
      <c r="U638" s="91" t="e">
        <f t="shared" ca="1" si="98"/>
        <v>#N/A</v>
      </c>
      <c r="V638" s="91" t="e">
        <f t="shared" ca="1" si="99"/>
        <v>#N/A</v>
      </c>
      <c r="X638" s="91"/>
      <c r="AI638" s="218" t="e">
        <f ca="1">(($E$9*(RAND()*($E$208-$D$208)+$D$208))*(RAND()*('Base Calcs'!$E$214-'Base Calcs'!$D$214)+'Base Calcs'!$D$214+IF($E$50&gt;0,$E$50,0)))+$E$154+$E$155-$E$196+$E$179-($E$179*(RAND()*($E$210-$D$210)+$D$210))-(($E$200/$E$45)*(RAND()*($E$211-$D$211)+$D$211))</f>
        <v>#N/A</v>
      </c>
      <c r="AK6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39" spans="2:37" x14ac:dyDescent="0.25">
      <c r="B639" s="198" t="e">
        <f t="shared" ca="1" si="93"/>
        <v>#N/A</v>
      </c>
      <c r="C639" s="91"/>
      <c r="D639" s="91"/>
      <c r="F639" s="20"/>
      <c r="G639" s="91"/>
      <c r="H639" s="91"/>
      <c r="J639" s="91"/>
      <c r="P639" s="200" t="e">
        <f t="shared" ca="1" si="94"/>
        <v>#N/A</v>
      </c>
      <c r="Q639" s="91" t="e">
        <f t="shared" ca="1" si="95"/>
        <v>#N/A</v>
      </c>
      <c r="R639" s="91" t="e">
        <f t="shared" ca="1" si="96"/>
        <v>#N/A</v>
      </c>
      <c r="T639" s="200" t="e">
        <f t="shared" ca="1" si="97"/>
        <v>#N/A</v>
      </c>
      <c r="U639" s="91" t="e">
        <f t="shared" ca="1" si="98"/>
        <v>#N/A</v>
      </c>
      <c r="V639" s="91" t="e">
        <f t="shared" ca="1" si="99"/>
        <v>#N/A</v>
      </c>
      <c r="X639" s="91"/>
      <c r="AI639" s="218" t="e">
        <f ca="1">(($E$9*(RAND()*($E$208-$D$208)+$D$208))*(RAND()*('Base Calcs'!$E$214-'Base Calcs'!$D$214)+'Base Calcs'!$D$214+IF($E$50&gt;0,$E$50,0)))+$E$154+$E$155-$E$196+$E$179-($E$179*(RAND()*($E$210-$D$210)+$D$210))-(($E$200/$E$45)*(RAND()*($E$211-$D$211)+$D$211))</f>
        <v>#N/A</v>
      </c>
      <c r="AK6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0" spans="2:37" x14ac:dyDescent="0.25">
      <c r="B640" s="198" t="e">
        <f t="shared" ca="1" si="93"/>
        <v>#N/A</v>
      </c>
      <c r="C640" s="91"/>
      <c r="D640" s="91"/>
      <c r="F640" s="20"/>
      <c r="G640" s="91"/>
      <c r="H640" s="91"/>
      <c r="J640" s="91"/>
      <c r="P640" s="200" t="e">
        <f t="shared" ca="1" si="94"/>
        <v>#N/A</v>
      </c>
      <c r="Q640" s="91" t="e">
        <f t="shared" ca="1" si="95"/>
        <v>#N/A</v>
      </c>
      <c r="R640" s="91" t="e">
        <f t="shared" ca="1" si="96"/>
        <v>#N/A</v>
      </c>
      <c r="T640" s="200" t="e">
        <f t="shared" ca="1" si="97"/>
        <v>#N/A</v>
      </c>
      <c r="U640" s="91" t="e">
        <f t="shared" ca="1" si="98"/>
        <v>#N/A</v>
      </c>
      <c r="V640" s="91" t="e">
        <f t="shared" ca="1" si="99"/>
        <v>#N/A</v>
      </c>
      <c r="X640" s="91"/>
      <c r="AI640" s="218" t="e">
        <f ca="1">(($E$9*(RAND()*($E$208-$D$208)+$D$208))*(RAND()*('Base Calcs'!$E$214-'Base Calcs'!$D$214)+'Base Calcs'!$D$214+IF($E$50&gt;0,$E$50,0)))+$E$154+$E$155-$E$196+$E$179-($E$179*(RAND()*($E$210-$D$210)+$D$210))-(($E$200/$E$45)*(RAND()*($E$211-$D$211)+$D$211))</f>
        <v>#N/A</v>
      </c>
      <c r="AK6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1" spans="2:37" x14ac:dyDescent="0.25">
      <c r="B641" s="198" t="e">
        <f t="shared" ca="1" si="93"/>
        <v>#N/A</v>
      </c>
      <c r="C641" s="91"/>
      <c r="D641" s="91"/>
      <c r="F641" s="20"/>
      <c r="G641" s="91"/>
      <c r="H641" s="91"/>
      <c r="J641" s="91"/>
      <c r="P641" s="200" t="e">
        <f t="shared" ca="1" si="94"/>
        <v>#N/A</v>
      </c>
      <c r="Q641" s="91" t="e">
        <f t="shared" ca="1" si="95"/>
        <v>#N/A</v>
      </c>
      <c r="R641" s="91" t="e">
        <f t="shared" ca="1" si="96"/>
        <v>#N/A</v>
      </c>
      <c r="T641" s="200" t="e">
        <f t="shared" ca="1" si="97"/>
        <v>#N/A</v>
      </c>
      <c r="U641" s="91" t="e">
        <f t="shared" ca="1" si="98"/>
        <v>#N/A</v>
      </c>
      <c r="V641" s="91" t="e">
        <f t="shared" ca="1" si="99"/>
        <v>#N/A</v>
      </c>
      <c r="X641" s="91"/>
      <c r="AI641" s="218" t="e">
        <f ca="1">(($E$9*(RAND()*($E$208-$D$208)+$D$208))*(RAND()*('Base Calcs'!$E$214-'Base Calcs'!$D$214)+'Base Calcs'!$D$214+IF($E$50&gt;0,$E$50,0)))+$E$154+$E$155-$E$196+$E$179-($E$179*(RAND()*($E$210-$D$210)+$D$210))-(($E$200/$E$45)*(RAND()*($E$211-$D$211)+$D$211))</f>
        <v>#N/A</v>
      </c>
      <c r="AK6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2" spans="2:37" x14ac:dyDescent="0.25">
      <c r="B642" s="198" t="e">
        <f t="shared" ca="1" si="93"/>
        <v>#N/A</v>
      </c>
      <c r="C642" s="91"/>
      <c r="D642" s="91"/>
      <c r="F642" s="20"/>
      <c r="G642" s="91"/>
      <c r="H642" s="91"/>
      <c r="J642" s="91"/>
      <c r="P642" s="200" t="e">
        <f t="shared" ca="1" si="94"/>
        <v>#N/A</v>
      </c>
      <c r="Q642" s="91" t="e">
        <f t="shared" ca="1" si="95"/>
        <v>#N/A</v>
      </c>
      <c r="R642" s="91" t="e">
        <f t="shared" ca="1" si="96"/>
        <v>#N/A</v>
      </c>
      <c r="T642" s="200" t="e">
        <f t="shared" ca="1" si="97"/>
        <v>#N/A</v>
      </c>
      <c r="U642" s="91" t="e">
        <f t="shared" ca="1" si="98"/>
        <v>#N/A</v>
      </c>
      <c r="V642" s="91" t="e">
        <f t="shared" ca="1" si="99"/>
        <v>#N/A</v>
      </c>
      <c r="X642" s="91"/>
      <c r="AI642" s="218" t="e">
        <f ca="1">(($E$9*(RAND()*($E$208-$D$208)+$D$208))*(RAND()*('Base Calcs'!$E$214-'Base Calcs'!$D$214)+'Base Calcs'!$D$214+IF($E$50&gt;0,$E$50,0)))+$E$154+$E$155-$E$196+$E$179-($E$179*(RAND()*($E$210-$D$210)+$D$210))-(($E$200/$E$45)*(RAND()*($E$211-$D$211)+$D$211))</f>
        <v>#N/A</v>
      </c>
      <c r="AK6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3" spans="2:37" x14ac:dyDescent="0.25">
      <c r="B643" s="198" t="e">
        <f t="shared" ca="1" si="93"/>
        <v>#N/A</v>
      </c>
      <c r="C643" s="91"/>
      <c r="D643" s="91"/>
      <c r="F643" s="20"/>
      <c r="G643" s="91"/>
      <c r="H643" s="91"/>
      <c r="J643" s="91"/>
      <c r="P643" s="200" t="e">
        <f t="shared" ca="1" si="94"/>
        <v>#N/A</v>
      </c>
      <c r="Q643" s="91" t="e">
        <f t="shared" ca="1" si="95"/>
        <v>#N/A</v>
      </c>
      <c r="R643" s="91" t="e">
        <f t="shared" ca="1" si="96"/>
        <v>#N/A</v>
      </c>
      <c r="T643" s="200" t="e">
        <f t="shared" ca="1" si="97"/>
        <v>#N/A</v>
      </c>
      <c r="U643" s="91" t="e">
        <f t="shared" ca="1" si="98"/>
        <v>#N/A</v>
      </c>
      <c r="V643" s="91" t="e">
        <f t="shared" ca="1" si="99"/>
        <v>#N/A</v>
      </c>
      <c r="X643" s="91"/>
      <c r="AI643" s="218" t="e">
        <f ca="1">(($E$9*(RAND()*($E$208-$D$208)+$D$208))*(RAND()*('Base Calcs'!$E$214-'Base Calcs'!$D$214)+'Base Calcs'!$D$214+IF($E$50&gt;0,$E$50,0)))+$E$154+$E$155-$E$196+$E$179-($E$179*(RAND()*($E$210-$D$210)+$D$210))-(($E$200/$E$45)*(RAND()*($E$211-$D$211)+$D$211))</f>
        <v>#N/A</v>
      </c>
      <c r="AK6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4" spans="2:37" x14ac:dyDescent="0.25">
      <c r="B644" s="198" t="e">
        <f t="shared" ca="1" si="93"/>
        <v>#N/A</v>
      </c>
      <c r="C644" s="91"/>
      <c r="D644" s="91"/>
      <c r="F644" s="20"/>
      <c r="G644" s="91"/>
      <c r="H644" s="91"/>
      <c r="J644" s="91"/>
      <c r="P644" s="200" t="e">
        <f t="shared" ca="1" si="94"/>
        <v>#N/A</v>
      </c>
      <c r="Q644" s="91" t="e">
        <f t="shared" ca="1" si="95"/>
        <v>#N/A</v>
      </c>
      <c r="R644" s="91" t="e">
        <f t="shared" ca="1" si="96"/>
        <v>#N/A</v>
      </c>
      <c r="T644" s="200" t="e">
        <f t="shared" ca="1" si="97"/>
        <v>#N/A</v>
      </c>
      <c r="U644" s="91" t="e">
        <f t="shared" ca="1" si="98"/>
        <v>#N/A</v>
      </c>
      <c r="V644" s="91" t="e">
        <f t="shared" ca="1" si="99"/>
        <v>#N/A</v>
      </c>
      <c r="X644" s="91"/>
      <c r="AI644" s="218" t="e">
        <f ca="1">(($E$9*(RAND()*($E$208-$D$208)+$D$208))*(RAND()*('Base Calcs'!$E$214-'Base Calcs'!$D$214)+'Base Calcs'!$D$214+IF($E$50&gt;0,$E$50,0)))+$E$154+$E$155-$E$196+$E$179-($E$179*(RAND()*($E$210-$D$210)+$D$210))-(($E$200/$E$45)*(RAND()*($E$211-$D$211)+$D$211))</f>
        <v>#N/A</v>
      </c>
      <c r="AK6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5" spans="2:37" x14ac:dyDescent="0.25">
      <c r="B645" s="198" t="e">
        <f t="shared" ca="1" si="93"/>
        <v>#N/A</v>
      </c>
      <c r="C645" s="91"/>
      <c r="D645" s="91"/>
      <c r="F645" s="20"/>
      <c r="G645" s="91"/>
      <c r="H645" s="91"/>
      <c r="J645" s="91"/>
      <c r="P645" s="200" t="e">
        <f t="shared" ca="1" si="94"/>
        <v>#N/A</v>
      </c>
      <c r="Q645" s="91" t="e">
        <f t="shared" ca="1" si="95"/>
        <v>#N/A</v>
      </c>
      <c r="R645" s="91" t="e">
        <f t="shared" ca="1" si="96"/>
        <v>#N/A</v>
      </c>
      <c r="T645" s="200" t="e">
        <f t="shared" ca="1" si="97"/>
        <v>#N/A</v>
      </c>
      <c r="U645" s="91" t="e">
        <f t="shared" ca="1" si="98"/>
        <v>#N/A</v>
      </c>
      <c r="V645" s="91" t="e">
        <f t="shared" ca="1" si="99"/>
        <v>#N/A</v>
      </c>
      <c r="X645" s="91"/>
      <c r="AI645" s="218" t="e">
        <f ca="1">(($E$9*(RAND()*($E$208-$D$208)+$D$208))*(RAND()*('Base Calcs'!$E$214-'Base Calcs'!$D$214)+'Base Calcs'!$D$214+IF($E$50&gt;0,$E$50,0)))+$E$154+$E$155-$E$196+$E$179-($E$179*(RAND()*($E$210-$D$210)+$D$210))-(($E$200/$E$45)*(RAND()*($E$211-$D$211)+$D$211))</f>
        <v>#N/A</v>
      </c>
      <c r="AK6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6" spans="2:37" x14ac:dyDescent="0.25">
      <c r="B646" s="198" t="e">
        <f t="shared" ca="1" si="93"/>
        <v>#N/A</v>
      </c>
      <c r="C646" s="91"/>
      <c r="D646" s="91"/>
      <c r="F646" s="20"/>
      <c r="G646" s="91"/>
      <c r="H646" s="91"/>
      <c r="J646" s="91"/>
      <c r="P646" s="200" t="e">
        <f t="shared" ca="1" si="94"/>
        <v>#N/A</v>
      </c>
      <c r="Q646" s="91" t="e">
        <f t="shared" ca="1" si="95"/>
        <v>#N/A</v>
      </c>
      <c r="R646" s="91" t="e">
        <f t="shared" ca="1" si="96"/>
        <v>#N/A</v>
      </c>
      <c r="T646" s="200" t="e">
        <f t="shared" ca="1" si="97"/>
        <v>#N/A</v>
      </c>
      <c r="U646" s="91" t="e">
        <f t="shared" ca="1" si="98"/>
        <v>#N/A</v>
      </c>
      <c r="V646" s="91" t="e">
        <f t="shared" ca="1" si="99"/>
        <v>#N/A</v>
      </c>
      <c r="X646" s="91"/>
      <c r="AI646" s="218" t="e">
        <f ca="1">(($E$9*(RAND()*($E$208-$D$208)+$D$208))*(RAND()*('Base Calcs'!$E$214-'Base Calcs'!$D$214)+'Base Calcs'!$D$214+IF($E$50&gt;0,$E$50,0)))+$E$154+$E$155-$E$196+$E$179-($E$179*(RAND()*($E$210-$D$210)+$D$210))-(($E$200/$E$45)*(RAND()*($E$211-$D$211)+$D$211))</f>
        <v>#N/A</v>
      </c>
      <c r="AK6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7" spans="2:37" x14ac:dyDescent="0.25">
      <c r="B647" s="198" t="e">
        <f t="shared" ca="1" si="93"/>
        <v>#N/A</v>
      </c>
      <c r="C647" s="91"/>
      <c r="D647" s="91"/>
      <c r="F647" s="20"/>
      <c r="G647" s="91"/>
      <c r="H647" s="91"/>
      <c r="J647" s="91"/>
      <c r="P647" s="200" t="e">
        <f t="shared" ca="1" si="94"/>
        <v>#N/A</v>
      </c>
      <c r="Q647" s="91" t="e">
        <f t="shared" ca="1" si="95"/>
        <v>#N/A</v>
      </c>
      <c r="R647" s="91" t="e">
        <f t="shared" ca="1" si="96"/>
        <v>#N/A</v>
      </c>
      <c r="T647" s="200" t="e">
        <f t="shared" ca="1" si="97"/>
        <v>#N/A</v>
      </c>
      <c r="U647" s="91" t="e">
        <f t="shared" ca="1" si="98"/>
        <v>#N/A</v>
      </c>
      <c r="V647" s="91" t="e">
        <f t="shared" ca="1" si="99"/>
        <v>#N/A</v>
      </c>
      <c r="X647" s="91"/>
      <c r="AI647" s="218" t="e">
        <f ca="1">(($E$9*(RAND()*($E$208-$D$208)+$D$208))*(RAND()*('Base Calcs'!$E$214-'Base Calcs'!$D$214)+'Base Calcs'!$D$214+IF($E$50&gt;0,$E$50,0)))+$E$154+$E$155-$E$196+$E$179-($E$179*(RAND()*($E$210-$D$210)+$D$210))-(($E$200/$E$45)*(RAND()*($E$211-$D$211)+$D$211))</f>
        <v>#N/A</v>
      </c>
      <c r="AK6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8" spans="2:37" x14ac:dyDescent="0.25">
      <c r="B648" s="198" t="e">
        <f t="shared" ca="1" si="93"/>
        <v>#N/A</v>
      </c>
      <c r="C648" s="91"/>
      <c r="D648" s="91"/>
      <c r="F648" s="20"/>
      <c r="G648" s="91"/>
      <c r="H648" s="91"/>
      <c r="J648" s="91"/>
      <c r="P648" s="200" t="e">
        <f t="shared" ca="1" si="94"/>
        <v>#N/A</v>
      </c>
      <c r="Q648" s="91" t="e">
        <f t="shared" ca="1" si="95"/>
        <v>#N/A</v>
      </c>
      <c r="R648" s="91" t="e">
        <f t="shared" ca="1" si="96"/>
        <v>#N/A</v>
      </c>
      <c r="T648" s="200" t="e">
        <f t="shared" ca="1" si="97"/>
        <v>#N/A</v>
      </c>
      <c r="U648" s="91" t="e">
        <f t="shared" ca="1" si="98"/>
        <v>#N/A</v>
      </c>
      <c r="V648" s="91" t="e">
        <f t="shared" ca="1" si="99"/>
        <v>#N/A</v>
      </c>
      <c r="X648" s="91"/>
      <c r="AI648" s="218" t="e">
        <f ca="1">(($E$9*(RAND()*($E$208-$D$208)+$D$208))*(RAND()*('Base Calcs'!$E$214-'Base Calcs'!$D$214)+'Base Calcs'!$D$214+IF($E$50&gt;0,$E$50,0)))+$E$154+$E$155-$E$196+$E$179-($E$179*(RAND()*($E$210-$D$210)+$D$210))-(($E$200/$E$45)*(RAND()*($E$211-$D$211)+$D$211))</f>
        <v>#N/A</v>
      </c>
      <c r="AK6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49" spans="2:37" x14ac:dyDescent="0.25">
      <c r="B649" s="198" t="e">
        <f t="shared" ca="1" si="93"/>
        <v>#N/A</v>
      </c>
      <c r="C649" s="91"/>
      <c r="D649" s="91"/>
      <c r="F649" s="20"/>
      <c r="G649" s="91"/>
      <c r="H649" s="91"/>
      <c r="J649" s="91"/>
      <c r="P649" s="200" t="e">
        <f t="shared" ca="1" si="94"/>
        <v>#N/A</v>
      </c>
      <c r="Q649" s="91" t="e">
        <f t="shared" ca="1" si="95"/>
        <v>#N/A</v>
      </c>
      <c r="R649" s="91" t="e">
        <f t="shared" ca="1" si="96"/>
        <v>#N/A</v>
      </c>
      <c r="T649" s="200" t="e">
        <f t="shared" ca="1" si="97"/>
        <v>#N/A</v>
      </c>
      <c r="U649" s="91" t="e">
        <f t="shared" ca="1" si="98"/>
        <v>#N/A</v>
      </c>
      <c r="V649" s="91" t="e">
        <f t="shared" ca="1" si="99"/>
        <v>#N/A</v>
      </c>
      <c r="X649" s="91"/>
      <c r="AI649" s="218" t="e">
        <f ca="1">(($E$9*(RAND()*($E$208-$D$208)+$D$208))*(RAND()*('Base Calcs'!$E$214-'Base Calcs'!$D$214)+'Base Calcs'!$D$214+IF($E$50&gt;0,$E$50,0)))+$E$154+$E$155-$E$196+$E$179-($E$179*(RAND()*($E$210-$D$210)+$D$210))-(($E$200/$E$45)*(RAND()*($E$211-$D$211)+$D$211))</f>
        <v>#N/A</v>
      </c>
      <c r="AK6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0" spans="2:37" x14ac:dyDescent="0.25">
      <c r="B650" s="198" t="e">
        <f t="shared" ca="1" si="93"/>
        <v>#N/A</v>
      </c>
      <c r="C650" s="91"/>
      <c r="D650" s="91"/>
      <c r="F650" s="20"/>
      <c r="G650" s="91"/>
      <c r="H650" s="91"/>
      <c r="J650" s="91"/>
      <c r="P650" s="200" t="e">
        <f t="shared" ca="1" si="94"/>
        <v>#N/A</v>
      </c>
      <c r="Q650" s="91" t="e">
        <f t="shared" ca="1" si="95"/>
        <v>#N/A</v>
      </c>
      <c r="R650" s="91" t="e">
        <f t="shared" ca="1" si="96"/>
        <v>#N/A</v>
      </c>
      <c r="T650" s="200" t="e">
        <f t="shared" ca="1" si="97"/>
        <v>#N/A</v>
      </c>
      <c r="U650" s="91" t="e">
        <f t="shared" ca="1" si="98"/>
        <v>#N/A</v>
      </c>
      <c r="V650" s="91" t="e">
        <f t="shared" ca="1" si="99"/>
        <v>#N/A</v>
      </c>
      <c r="X650" s="91"/>
      <c r="AI650" s="218" t="e">
        <f ca="1">(($E$9*(RAND()*($E$208-$D$208)+$D$208))*(RAND()*('Base Calcs'!$E$214-'Base Calcs'!$D$214)+'Base Calcs'!$D$214+IF($E$50&gt;0,$E$50,0)))+$E$154+$E$155-$E$196+$E$179-($E$179*(RAND()*($E$210-$D$210)+$D$210))-(($E$200/$E$45)*(RAND()*($E$211-$D$211)+$D$211))</f>
        <v>#N/A</v>
      </c>
      <c r="AK6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1" spans="2:37" x14ac:dyDescent="0.25">
      <c r="B651" s="198" t="e">
        <f t="shared" ca="1" si="93"/>
        <v>#N/A</v>
      </c>
      <c r="C651" s="91"/>
      <c r="D651" s="91"/>
      <c r="F651" s="20"/>
      <c r="G651" s="91"/>
      <c r="H651" s="91"/>
      <c r="J651" s="91"/>
      <c r="P651" s="200" t="e">
        <f t="shared" ca="1" si="94"/>
        <v>#N/A</v>
      </c>
      <c r="Q651" s="91" t="e">
        <f t="shared" ca="1" si="95"/>
        <v>#N/A</v>
      </c>
      <c r="R651" s="91" t="e">
        <f t="shared" ca="1" si="96"/>
        <v>#N/A</v>
      </c>
      <c r="T651" s="200" t="e">
        <f t="shared" ca="1" si="97"/>
        <v>#N/A</v>
      </c>
      <c r="U651" s="91" t="e">
        <f t="shared" ca="1" si="98"/>
        <v>#N/A</v>
      </c>
      <c r="V651" s="91" t="e">
        <f t="shared" ca="1" si="99"/>
        <v>#N/A</v>
      </c>
      <c r="X651" s="91"/>
      <c r="AI651" s="218" t="e">
        <f ca="1">(($E$9*(RAND()*($E$208-$D$208)+$D$208))*(RAND()*('Base Calcs'!$E$214-'Base Calcs'!$D$214)+'Base Calcs'!$D$214+IF($E$50&gt;0,$E$50,0)))+$E$154+$E$155-$E$196+$E$179-($E$179*(RAND()*($E$210-$D$210)+$D$210))-(($E$200/$E$45)*(RAND()*($E$211-$D$211)+$D$211))</f>
        <v>#N/A</v>
      </c>
      <c r="AK6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2" spans="2:37" x14ac:dyDescent="0.25">
      <c r="B652" s="198" t="e">
        <f t="shared" ref="B652:B715" ca="1" si="100">($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652" s="91"/>
      <c r="D652" s="91"/>
      <c r="F652" s="20"/>
      <c r="G652" s="91"/>
      <c r="H652" s="91"/>
      <c r="J652" s="91"/>
      <c r="P652" s="200" t="e">
        <f t="shared" ref="P652:P715" ca="1" si="101">(($C$9*(RAND()*($E$208-$D$208)+$D$208))*(RAND()*($E$209-$D$209)+$D$209+IF($E$50&gt;0,$E$50,0)))+$C$154+$C$155-$C$196+$C$179-($C$179*(RAND()*($E$210-$D$210)+$D$210))-($E$44*(RAND()*($E$211-$D$211)+$D$211))</f>
        <v>#N/A</v>
      </c>
      <c r="Q652" s="91" t="e">
        <f t="shared" ref="Q652:Q715" ca="1" si="102">P652/$B$216</f>
        <v>#N/A</v>
      </c>
      <c r="R652" s="91" t="e">
        <f t="shared" ref="R652:R715" ca="1" si="103">(P652+$C$200)/$B$215</f>
        <v>#N/A</v>
      </c>
      <c r="T652" s="200" t="e">
        <f t="shared" ref="T652:T715" ca="1" si="104">(($E$9*(RAND()*($E$208-$D$208)+$D$208))*(RAND()*($E$209-$D$209)+$D$209+IF($E$50&gt;0,$E$50,0)))+$E$154+$E$155-$E$196+$E$179-($E$179*(RAND()*($E$210-$D$210)+$D$210))-(($E$200/$E$45)*(RAND()*($E$211-$D$211)+$D$211))</f>
        <v>#N/A</v>
      </c>
      <c r="U652" s="91" t="e">
        <f t="shared" ref="U652:U715" ca="1" si="105">T652/$D$216</f>
        <v>#N/A</v>
      </c>
      <c r="V652" s="91" t="e">
        <f t="shared" ref="V652:V715" ca="1" si="106">(T652+$E$200)/$D$215</f>
        <v>#N/A</v>
      </c>
      <c r="X652" s="91"/>
      <c r="AI652" s="218" t="e">
        <f ca="1">(($E$9*(RAND()*($E$208-$D$208)+$D$208))*(RAND()*('Base Calcs'!$E$214-'Base Calcs'!$D$214)+'Base Calcs'!$D$214+IF($E$50&gt;0,$E$50,0)))+$E$154+$E$155-$E$196+$E$179-($E$179*(RAND()*($E$210-$D$210)+$D$210))-(($E$200/$E$45)*(RAND()*($E$211-$D$211)+$D$211))</f>
        <v>#N/A</v>
      </c>
      <c r="AK6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3" spans="2:37" x14ac:dyDescent="0.25">
      <c r="B653" s="198" t="e">
        <f t="shared" ca="1" si="100"/>
        <v>#N/A</v>
      </c>
      <c r="C653" s="91"/>
      <c r="D653" s="91"/>
      <c r="F653" s="20"/>
      <c r="G653" s="91"/>
      <c r="H653" s="91"/>
      <c r="J653" s="91"/>
      <c r="P653" s="200" t="e">
        <f t="shared" ca="1" si="101"/>
        <v>#N/A</v>
      </c>
      <c r="Q653" s="91" t="e">
        <f t="shared" ca="1" si="102"/>
        <v>#N/A</v>
      </c>
      <c r="R653" s="91" t="e">
        <f t="shared" ca="1" si="103"/>
        <v>#N/A</v>
      </c>
      <c r="T653" s="200" t="e">
        <f t="shared" ca="1" si="104"/>
        <v>#N/A</v>
      </c>
      <c r="U653" s="91" t="e">
        <f t="shared" ca="1" si="105"/>
        <v>#N/A</v>
      </c>
      <c r="V653" s="91" t="e">
        <f t="shared" ca="1" si="106"/>
        <v>#N/A</v>
      </c>
      <c r="X653" s="91"/>
      <c r="AI653" s="218" t="e">
        <f ca="1">(($E$9*(RAND()*($E$208-$D$208)+$D$208))*(RAND()*('Base Calcs'!$E$214-'Base Calcs'!$D$214)+'Base Calcs'!$D$214+IF($E$50&gt;0,$E$50,0)))+$E$154+$E$155-$E$196+$E$179-($E$179*(RAND()*($E$210-$D$210)+$D$210))-(($E$200/$E$45)*(RAND()*($E$211-$D$211)+$D$211))</f>
        <v>#N/A</v>
      </c>
      <c r="AK6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4" spans="2:37" x14ac:dyDescent="0.25">
      <c r="B654" s="198" t="e">
        <f t="shared" ca="1" si="100"/>
        <v>#N/A</v>
      </c>
      <c r="C654" s="91"/>
      <c r="D654" s="91"/>
      <c r="F654" s="20"/>
      <c r="G654" s="91"/>
      <c r="H654" s="91"/>
      <c r="J654" s="91"/>
      <c r="P654" s="200" t="e">
        <f t="shared" ca="1" si="101"/>
        <v>#N/A</v>
      </c>
      <c r="Q654" s="91" t="e">
        <f t="shared" ca="1" si="102"/>
        <v>#N/A</v>
      </c>
      <c r="R654" s="91" t="e">
        <f t="shared" ca="1" si="103"/>
        <v>#N/A</v>
      </c>
      <c r="T654" s="200" t="e">
        <f t="shared" ca="1" si="104"/>
        <v>#N/A</v>
      </c>
      <c r="U654" s="91" t="e">
        <f t="shared" ca="1" si="105"/>
        <v>#N/A</v>
      </c>
      <c r="V654" s="91" t="e">
        <f t="shared" ca="1" si="106"/>
        <v>#N/A</v>
      </c>
      <c r="X654" s="91"/>
      <c r="AI654" s="218" t="e">
        <f ca="1">(($E$9*(RAND()*($E$208-$D$208)+$D$208))*(RAND()*('Base Calcs'!$E$214-'Base Calcs'!$D$214)+'Base Calcs'!$D$214+IF($E$50&gt;0,$E$50,0)))+$E$154+$E$155-$E$196+$E$179-($E$179*(RAND()*($E$210-$D$210)+$D$210))-(($E$200/$E$45)*(RAND()*($E$211-$D$211)+$D$211))</f>
        <v>#N/A</v>
      </c>
      <c r="AK6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5" spans="2:37" x14ac:dyDescent="0.25">
      <c r="B655" s="198" t="e">
        <f t="shared" ca="1" si="100"/>
        <v>#N/A</v>
      </c>
      <c r="C655" s="91"/>
      <c r="D655" s="91"/>
      <c r="F655" s="20"/>
      <c r="G655" s="91"/>
      <c r="H655" s="91"/>
      <c r="J655" s="91"/>
      <c r="P655" s="200" t="e">
        <f t="shared" ca="1" si="101"/>
        <v>#N/A</v>
      </c>
      <c r="Q655" s="91" t="e">
        <f t="shared" ca="1" si="102"/>
        <v>#N/A</v>
      </c>
      <c r="R655" s="91" t="e">
        <f t="shared" ca="1" si="103"/>
        <v>#N/A</v>
      </c>
      <c r="T655" s="200" t="e">
        <f t="shared" ca="1" si="104"/>
        <v>#N/A</v>
      </c>
      <c r="U655" s="91" t="e">
        <f t="shared" ca="1" si="105"/>
        <v>#N/A</v>
      </c>
      <c r="V655" s="91" t="e">
        <f t="shared" ca="1" si="106"/>
        <v>#N/A</v>
      </c>
      <c r="X655" s="91"/>
      <c r="AI655" s="218" t="e">
        <f ca="1">(($E$9*(RAND()*($E$208-$D$208)+$D$208))*(RAND()*('Base Calcs'!$E$214-'Base Calcs'!$D$214)+'Base Calcs'!$D$214+IF($E$50&gt;0,$E$50,0)))+$E$154+$E$155-$E$196+$E$179-($E$179*(RAND()*($E$210-$D$210)+$D$210))-(($E$200/$E$45)*(RAND()*($E$211-$D$211)+$D$211))</f>
        <v>#N/A</v>
      </c>
      <c r="AK6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6" spans="2:37" x14ac:dyDescent="0.25">
      <c r="B656" s="198" t="e">
        <f t="shared" ca="1" si="100"/>
        <v>#N/A</v>
      </c>
      <c r="C656" s="91"/>
      <c r="D656" s="91"/>
      <c r="F656" s="20"/>
      <c r="G656" s="91"/>
      <c r="H656" s="91"/>
      <c r="J656" s="91"/>
      <c r="P656" s="200" t="e">
        <f t="shared" ca="1" si="101"/>
        <v>#N/A</v>
      </c>
      <c r="Q656" s="91" t="e">
        <f t="shared" ca="1" si="102"/>
        <v>#N/A</v>
      </c>
      <c r="R656" s="91" t="e">
        <f t="shared" ca="1" si="103"/>
        <v>#N/A</v>
      </c>
      <c r="T656" s="200" t="e">
        <f t="shared" ca="1" si="104"/>
        <v>#N/A</v>
      </c>
      <c r="U656" s="91" t="e">
        <f t="shared" ca="1" si="105"/>
        <v>#N/A</v>
      </c>
      <c r="V656" s="91" t="e">
        <f t="shared" ca="1" si="106"/>
        <v>#N/A</v>
      </c>
      <c r="X656" s="91"/>
      <c r="AI656" s="218" t="e">
        <f ca="1">(($E$9*(RAND()*($E$208-$D$208)+$D$208))*(RAND()*('Base Calcs'!$E$214-'Base Calcs'!$D$214)+'Base Calcs'!$D$214+IF($E$50&gt;0,$E$50,0)))+$E$154+$E$155-$E$196+$E$179-($E$179*(RAND()*($E$210-$D$210)+$D$210))-(($E$200/$E$45)*(RAND()*($E$211-$D$211)+$D$211))</f>
        <v>#N/A</v>
      </c>
      <c r="AK6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7" spans="2:37" x14ac:dyDescent="0.25">
      <c r="B657" s="198" t="e">
        <f t="shared" ca="1" si="100"/>
        <v>#N/A</v>
      </c>
      <c r="C657" s="91"/>
      <c r="D657" s="91"/>
      <c r="F657" s="20"/>
      <c r="G657" s="91"/>
      <c r="H657" s="91"/>
      <c r="J657" s="91"/>
      <c r="P657" s="200" t="e">
        <f t="shared" ca="1" si="101"/>
        <v>#N/A</v>
      </c>
      <c r="Q657" s="91" t="e">
        <f t="shared" ca="1" si="102"/>
        <v>#N/A</v>
      </c>
      <c r="R657" s="91" t="e">
        <f t="shared" ca="1" si="103"/>
        <v>#N/A</v>
      </c>
      <c r="T657" s="200" t="e">
        <f t="shared" ca="1" si="104"/>
        <v>#N/A</v>
      </c>
      <c r="U657" s="91" t="e">
        <f t="shared" ca="1" si="105"/>
        <v>#N/A</v>
      </c>
      <c r="V657" s="91" t="e">
        <f t="shared" ca="1" si="106"/>
        <v>#N/A</v>
      </c>
      <c r="X657" s="91"/>
      <c r="AI657" s="218" t="e">
        <f ca="1">(($E$9*(RAND()*($E$208-$D$208)+$D$208))*(RAND()*('Base Calcs'!$E$214-'Base Calcs'!$D$214)+'Base Calcs'!$D$214+IF($E$50&gt;0,$E$50,0)))+$E$154+$E$155-$E$196+$E$179-($E$179*(RAND()*($E$210-$D$210)+$D$210))-(($E$200/$E$45)*(RAND()*($E$211-$D$211)+$D$211))</f>
        <v>#N/A</v>
      </c>
      <c r="AK6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8" spans="2:37" x14ac:dyDescent="0.25">
      <c r="B658" s="198" t="e">
        <f t="shared" ca="1" si="100"/>
        <v>#N/A</v>
      </c>
      <c r="C658" s="91"/>
      <c r="D658" s="91"/>
      <c r="F658" s="20"/>
      <c r="G658" s="91"/>
      <c r="H658" s="91"/>
      <c r="J658" s="91"/>
      <c r="P658" s="200" t="e">
        <f t="shared" ca="1" si="101"/>
        <v>#N/A</v>
      </c>
      <c r="Q658" s="91" t="e">
        <f t="shared" ca="1" si="102"/>
        <v>#N/A</v>
      </c>
      <c r="R658" s="91" t="e">
        <f t="shared" ca="1" si="103"/>
        <v>#N/A</v>
      </c>
      <c r="T658" s="200" t="e">
        <f t="shared" ca="1" si="104"/>
        <v>#N/A</v>
      </c>
      <c r="U658" s="91" t="e">
        <f t="shared" ca="1" si="105"/>
        <v>#N/A</v>
      </c>
      <c r="V658" s="91" t="e">
        <f t="shared" ca="1" si="106"/>
        <v>#N/A</v>
      </c>
      <c r="X658" s="91"/>
      <c r="AI658" s="218" t="e">
        <f ca="1">(($E$9*(RAND()*($E$208-$D$208)+$D$208))*(RAND()*('Base Calcs'!$E$214-'Base Calcs'!$D$214)+'Base Calcs'!$D$214+IF($E$50&gt;0,$E$50,0)))+$E$154+$E$155-$E$196+$E$179-($E$179*(RAND()*($E$210-$D$210)+$D$210))-(($E$200/$E$45)*(RAND()*($E$211-$D$211)+$D$211))</f>
        <v>#N/A</v>
      </c>
      <c r="AK6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59" spans="2:37" x14ac:dyDescent="0.25">
      <c r="B659" s="198" t="e">
        <f t="shared" ca="1" si="100"/>
        <v>#N/A</v>
      </c>
      <c r="C659" s="91"/>
      <c r="D659" s="91"/>
      <c r="F659" s="20"/>
      <c r="G659" s="91"/>
      <c r="H659" s="91"/>
      <c r="J659" s="91"/>
      <c r="P659" s="200" t="e">
        <f t="shared" ca="1" si="101"/>
        <v>#N/A</v>
      </c>
      <c r="Q659" s="91" t="e">
        <f t="shared" ca="1" si="102"/>
        <v>#N/A</v>
      </c>
      <c r="R659" s="91" t="e">
        <f t="shared" ca="1" si="103"/>
        <v>#N/A</v>
      </c>
      <c r="T659" s="200" t="e">
        <f t="shared" ca="1" si="104"/>
        <v>#N/A</v>
      </c>
      <c r="U659" s="91" t="e">
        <f t="shared" ca="1" si="105"/>
        <v>#N/A</v>
      </c>
      <c r="V659" s="91" t="e">
        <f t="shared" ca="1" si="106"/>
        <v>#N/A</v>
      </c>
      <c r="X659" s="91"/>
      <c r="AI659" s="218" t="e">
        <f ca="1">(($E$9*(RAND()*($E$208-$D$208)+$D$208))*(RAND()*('Base Calcs'!$E$214-'Base Calcs'!$D$214)+'Base Calcs'!$D$214+IF($E$50&gt;0,$E$50,0)))+$E$154+$E$155-$E$196+$E$179-($E$179*(RAND()*($E$210-$D$210)+$D$210))-(($E$200/$E$45)*(RAND()*($E$211-$D$211)+$D$211))</f>
        <v>#N/A</v>
      </c>
      <c r="AK6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0" spans="2:37" x14ac:dyDescent="0.25">
      <c r="B660" s="198" t="e">
        <f t="shared" ca="1" si="100"/>
        <v>#N/A</v>
      </c>
      <c r="C660" s="91"/>
      <c r="D660" s="91"/>
      <c r="F660" s="20"/>
      <c r="G660" s="91"/>
      <c r="H660" s="91"/>
      <c r="J660" s="91"/>
      <c r="P660" s="200" t="e">
        <f t="shared" ca="1" si="101"/>
        <v>#N/A</v>
      </c>
      <c r="Q660" s="91" t="e">
        <f t="shared" ca="1" si="102"/>
        <v>#N/A</v>
      </c>
      <c r="R660" s="91" t="e">
        <f t="shared" ca="1" si="103"/>
        <v>#N/A</v>
      </c>
      <c r="T660" s="200" t="e">
        <f t="shared" ca="1" si="104"/>
        <v>#N/A</v>
      </c>
      <c r="U660" s="91" t="e">
        <f t="shared" ca="1" si="105"/>
        <v>#N/A</v>
      </c>
      <c r="V660" s="91" t="e">
        <f t="shared" ca="1" si="106"/>
        <v>#N/A</v>
      </c>
      <c r="X660" s="91"/>
      <c r="AI660" s="218" t="e">
        <f ca="1">(($E$9*(RAND()*($E$208-$D$208)+$D$208))*(RAND()*('Base Calcs'!$E$214-'Base Calcs'!$D$214)+'Base Calcs'!$D$214+IF($E$50&gt;0,$E$50,0)))+$E$154+$E$155-$E$196+$E$179-($E$179*(RAND()*($E$210-$D$210)+$D$210))-(($E$200/$E$45)*(RAND()*($E$211-$D$211)+$D$211))</f>
        <v>#N/A</v>
      </c>
      <c r="AK6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1" spans="2:37" x14ac:dyDescent="0.25">
      <c r="B661" s="198" t="e">
        <f t="shared" ca="1" si="100"/>
        <v>#N/A</v>
      </c>
      <c r="C661" s="91"/>
      <c r="D661" s="91"/>
      <c r="F661" s="20"/>
      <c r="G661" s="91"/>
      <c r="H661" s="91"/>
      <c r="J661" s="91"/>
      <c r="P661" s="200" t="e">
        <f t="shared" ca="1" si="101"/>
        <v>#N/A</v>
      </c>
      <c r="Q661" s="91" t="e">
        <f t="shared" ca="1" si="102"/>
        <v>#N/A</v>
      </c>
      <c r="R661" s="91" t="e">
        <f t="shared" ca="1" si="103"/>
        <v>#N/A</v>
      </c>
      <c r="T661" s="200" t="e">
        <f t="shared" ca="1" si="104"/>
        <v>#N/A</v>
      </c>
      <c r="U661" s="91" t="e">
        <f t="shared" ca="1" si="105"/>
        <v>#N/A</v>
      </c>
      <c r="V661" s="91" t="e">
        <f t="shared" ca="1" si="106"/>
        <v>#N/A</v>
      </c>
      <c r="X661" s="91"/>
      <c r="AI661" s="218" t="e">
        <f ca="1">(($E$9*(RAND()*($E$208-$D$208)+$D$208))*(RAND()*('Base Calcs'!$E$214-'Base Calcs'!$D$214)+'Base Calcs'!$D$214+IF($E$50&gt;0,$E$50,0)))+$E$154+$E$155-$E$196+$E$179-($E$179*(RAND()*($E$210-$D$210)+$D$210))-(($E$200/$E$45)*(RAND()*($E$211-$D$211)+$D$211))</f>
        <v>#N/A</v>
      </c>
      <c r="AK6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2" spans="2:37" x14ac:dyDescent="0.25">
      <c r="B662" s="198" t="e">
        <f t="shared" ca="1" si="100"/>
        <v>#N/A</v>
      </c>
      <c r="C662" s="91"/>
      <c r="D662" s="91"/>
      <c r="F662" s="20"/>
      <c r="G662" s="91"/>
      <c r="H662" s="91"/>
      <c r="J662" s="91"/>
      <c r="P662" s="200" t="e">
        <f t="shared" ca="1" si="101"/>
        <v>#N/A</v>
      </c>
      <c r="Q662" s="91" t="e">
        <f t="shared" ca="1" si="102"/>
        <v>#N/A</v>
      </c>
      <c r="R662" s="91" t="e">
        <f t="shared" ca="1" si="103"/>
        <v>#N/A</v>
      </c>
      <c r="T662" s="200" t="e">
        <f t="shared" ca="1" si="104"/>
        <v>#N/A</v>
      </c>
      <c r="U662" s="91" t="e">
        <f t="shared" ca="1" si="105"/>
        <v>#N/A</v>
      </c>
      <c r="V662" s="91" t="e">
        <f t="shared" ca="1" si="106"/>
        <v>#N/A</v>
      </c>
      <c r="X662" s="91"/>
      <c r="AI662" s="218" t="e">
        <f ca="1">(($E$9*(RAND()*($E$208-$D$208)+$D$208))*(RAND()*('Base Calcs'!$E$214-'Base Calcs'!$D$214)+'Base Calcs'!$D$214+IF($E$50&gt;0,$E$50,0)))+$E$154+$E$155-$E$196+$E$179-($E$179*(RAND()*($E$210-$D$210)+$D$210))-(($E$200/$E$45)*(RAND()*($E$211-$D$211)+$D$211))</f>
        <v>#N/A</v>
      </c>
      <c r="AK6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3" spans="2:37" x14ac:dyDescent="0.25">
      <c r="B663" s="198" t="e">
        <f t="shared" ca="1" si="100"/>
        <v>#N/A</v>
      </c>
      <c r="C663" s="91"/>
      <c r="D663" s="91"/>
      <c r="F663" s="20"/>
      <c r="G663" s="91"/>
      <c r="H663" s="91"/>
      <c r="J663" s="91"/>
      <c r="P663" s="200" t="e">
        <f t="shared" ca="1" si="101"/>
        <v>#N/A</v>
      </c>
      <c r="Q663" s="91" t="e">
        <f t="shared" ca="1" si="102"/>
        <v>#N/A</v>
      </c>
      <c r="R663" s="91" t="e">
        <f t="shared" ca="1" si="103"/>
        <v>#N/A</v>
      </c>
      <c r="T663" s="200" t="e">
        <f t="shared" ca="1" si="104"/>
        <v>#N/A</v>
      </c>
      <c r="U663" s="91" t="e">
        <f t="shared" ca="1" si="105"/>
        <v>#N/A</v>
      </c>
      <c r="V663" s="91" t="e">
        <f t="shared" ca="1" si="106"/>
        <v>#N/A</v>
      </c>
      <c r="X663" s="91"/>
      <c r="AI663" s="218" t="e">
        <f ca="1">(($E$9*(RAND()*($E$208-$D$208)+$D$208))*(RAND()*('Base Calcs'!$E$214-'Base Calcs'!$D$214)+'Base Calcs'!$D$214+IF($E$50&gt;0,$E$50,0)))+$E$154+$E$155-$E$196+$E$179-($E$179*(RAND()*($E$210-$D$210)+$D$210))-(($E$200/$E$45)*(RAND()*($E$211-$D$211)+$D$211))</f>
        <v>#N/A</v>
      </c>
      <c r="AK6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4" spans="2:37" x14ac:dyDescent="0.25">
      <c r="B664" s="198" t="e">
        <f t="shared" ca="1" si="100"/>
        <v>#N/A</v>
      </c>
      <c r="C664" s="91"/>
      <c r="D664" s="91"/>
      <c r="F664" s="20"/>
      <c r="G664" s="91"/>
      <c r="H664" s="91"/>
      <c r="J664" s="91"/>
      <c r="P664" s="200" t="e">
        <f t="shared" ca="1" si="101"/>
        <v>#N/A</v>
      </c>
      <c r="Q664" s="91" t="e">
        <f t="shared" ca="1" si="102"/>
        <v>#N/A</v>
      </c>
      <c r="R664" s="91" t="e">
        <f t="shared" ca="1" si="103"/>
        <v>#N/A</v>
      </c>
      <c r="T664" s="200" t="e">
        <f t="shared" ca="1" si="104"/>
        <v>#N/A</v>
      </c>
      <c r="U664" s="91" t="e">
        <f t="shared" ca="1" si="105"/>
        <v>#N/A</v>
      </c>
      <c r="V664" s="91" t="e">
        <f t="shared" ca="1" si="106"/>
        <v>#N/A</v>
      </c>
      <c r="X664" s="91"/>
      <c r="AI664" s="218" t="e">
        <f ca="1">(($E$9*(RAND()*($E$208-$D$208)+$D$208))*(RAND()*('Base Calcs'!$E$214-'Base Calcs'!$D$214)+'Base Calcs'!$D$214+IF($E$50&gt;0,$E$50,0)))+$E$154+$E$155-$E$196+$E$179-($E$179*(RAND()*($E$210-$D$210)+$D$210))-(($E$200/$E$45)*(RAND()*($E$211-$D$211)+$D$211))</f>
        <v>#N/A</v>
      </c>
      <c r="AK6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5" spans="2:37" x14ac:dyDescent="0.25">
      <c r="B665" s="198" t="e">
        <f t="shared" ca="1" si="100"/>
        <v>#N/A</v>
      </c>
      <c r="C665" s="91"/>
      <c r="D665" s="91"/>
      <c r="F665" s="20"/>
      <c r="G665" s="91"/>
      <c r="H665" s="91"/>
      <c r="J665" s="91"/>
      <c r="P665" s="200" t="e">
        <f t="shared" ca="1" si="101"/>
        <v>#N/A</v>
      </c>
      <c r="Q665" s="91" t="e">
        <f t="shared" ca="1" si="102"/>
        <v>#N/A</v>
      </c>
      <c r="R665" s="91" t="e">
        <f t="shared" ca="1" si="103"/>
        <v>#N/A</v>
      </c>
      <c r="T665" s="200" t="e">
        <f t="shared" ca="1" si="104"/>
        <v>#N/A</v>
      </c>
      <c r="U665" s="91" t="e">
        <f t="shared" ca="1" si="105"/>
        <v>#N/A</v>
      </c>
      <c r="V665" s="91" t="e">
        <f t="shared" ca="1" si="106"/>
        <v>#N/A</v>
      </c>
      <c r="X665" s="91"/>
      <c r="AI665" s="218" t="e">
        <f ca="1">(($E$9*(RAND()*($E$208-$D$208)+$D$208))*(RAND()*('Base Calcs'!$E$214-'Base Calcs'!$D$214)+'Base Calcs'!$D$214+IF($E$50&gt;0,$E$50,0)))+$E$154+$E$155-$E$196+$E$179-($E$179*(RAND()*($E$210-$D$210)+$D$210))-(($E$200/$E$45)*(RAND()*($E$211-$D$211)+$D$211))</f>
        <v>#N/A</v>
      </c>
      <c r="AK6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6" spans="2:37" x14ac:dyDescent="0.25">
      <c r="B666" s="198" t="e">
        <f t="shared" ca="1" si="100"/>
        <v>#N/A</v>
      </c>
      <c r="C666" s="91"/>
      <c r="D666" s="91"/>
      <c r="F666" s="20"/>
      <c r="G666" s="91"/>
      <c r="H666" s="91"/>
      <c r="J666" s="91"/>
      <c r="P666" s="200" t="e">
        <f t="shared" ca="1" si="101"/>
        <v>#N/A</v>
      </c>
      <c r="Q666" s="91" t="e">
        <f t="shared" ca="1" si="102"/>
        <v>#N/A</v>
      </c>
      <c r="R666" s="91" t="e">
        <f t="shared" ca="1" si="103"/>
        <v>#N/A</v>
      </c>
      <c r="T666" s="200" t="e">
        <f t="shared" ca="1" si="104"/>
        <v>#N/A</v>
      </c>
      <c r="U666" s="91" t="e">
        <f t="shared" ca="1" si="105"/>
        <v>#N/A</v>
      </c>
      <c r="V666" s="91" t="e">
        <f t="shared" ca="1" si="106"/>
        <v>#N/A</v>
      </c>
      <c r="X666" s="91"/>
      <c r="AI666" s="218" t="e">
        <f ca="1">(($E$9*(RAND()*($E$208-$D$208)+$D$208))*(RAND()*('Base Calcs'!$E$214-'Base Calcs'!$D$214)+'Base Calcs'!$D$214+IF($E$50&gt;0,$E$50,0)))+$E$154+$E$155-$E$196+$E$179-($E$179*(RAND()*($E$210-$D$210)+$D$210))-(($E$200/$E$45)*(RAND()*($E$211-$D$211)+$D$211))</f>
        <v>#N/A</v>
      </c>
      <c r="AK6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7" spans="2:37" x14ac:dyDescent="0.25">
      <c r="B667" s="198" t="e">
        <f t="shared" ca="1" si="100"/>
        <v>#N/A</v>
      </c>
      <c r="C667" s="91"/>
      <c r="D667" s="91"/>
      <c r="F667" s="20"/>
      <c r="G667" s="91"/>
      <c r="H667" s="91"/>
      <c r="J667" s="91"/>
      <c r="P667" s="200" t="e">
        <f t="shared" ca="1" si="101"/>
        <v>#N/A</v>
      </c>
      <c r="Q667" s="91" t="e">
        <f t="shared" ca="1" si="102"/>
        <v>#N/A</v>
      </c>
      <c r="R667" s="91" t="e">
        <f t="shared" ca="1" si="103"/>
        <v>#N/A</v>
      </c>
      <c r="T667" s="200" t="e">
        <f t="shared" ca="1" si="104"/>
        <v>#N/A</v>
      </c>
      <c r="U667" s="91" t="e">
        <f t="shared" ca="1" si="105"/>
        <v>#N/A</v>
      </c>
      <c r="V667" s="91" t="e">
        <f t="shared" ca="1" si="106"/>
        <v>#N/A</v>
      </c>
      <c r="X667" s="91"/>
      <c r="AI667" s="218" t="e">
        <f ca="1">(($E$9*(RAND()*($E$208-$D$208)+$D$208))*(RAND()*('Base Calcs'!$E$214-'Base Calcs'!$D$214)+'Base Calcs'!$D$214+IF($E$50&gt;0,$E$50,0)))+$E$154+$E$155-$E$196+$E$179-($E$179*(RAND()*($E$210-$D$210)+$D$210))-(($E$200/$E$45)*(RAND()*($E$211-$D$211)+$D$211))</f>
        <v>#N/A</v>
      </c>
      <c r="AK6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8" spans="2:37" x14ac:dyDescent="0.25">
      <c r="B668" s="198" t="e">
        <f t="shared" ca="1" si="100"/>
        <v>#N/A</v>
      </c>
      <c r="C668" s="91"/>
      <c r="D668" s="91"/>
      <c r="F668" s="20"/>
      <c r="G668" s="91"/>
      <c r="H668" s="91"/>
      <c r="J668" s="91"/>
      <c r="P668" s="200" t="e">
        <f t="shared" ca="1" si="101"/>
        <v>#N/A</v>
      </c>
      <c r="Q668" s="91" t="e">
        <f t="shared" ca="1" si="102"/>
        <v>#N/A</v>
      </c>
      <c r="R668" s="91" t="e">
        <f t="shared" ca="1" si="103"/>
        <v>#N/A</v>
      </c>
      <c r="T668" s="200" t="e">
        <f t="shared" ca="1" si="104"/>
        <v>#N/A</v>
      </c>
      <c r="U668" s="91" t="e">
        <f t="shared" ca="1" si="105"/>
        <v>#N/A</v>
      </c>
      <c r="V668" s="91" t="e">
        <f t="shared" ca="1" si="106"/>
        <v>#N/A</v>
      </c>
      <c r="X668" s="91"/>
      <c r="AI668" s="218" t="e">
        <f ca="1">(($E$9*(RAND()*($E$208-$D$208)+$D$208))*(RAND()*('Base Calcs'!$E$214-'Base Calcs'!$D$214)+'Base Calcs'!$D$214+IF($E$50&gt;0,$E$50,0)))+$E$154+$E$155-$E$196+$E$179-($E$179*(RAND()*($E$210-$D$210)+$D$210))-(($E$200/$E$45)*(RAND()*($E$211-$D$211)+$D$211))</f>
        <v>#N/A</v>
      </c>
      <c r="AK6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69" spans="2:37" x14ac:dyDescent="0.25">
      <c r="B669" s="198" t="e">
        <f t="shared" ca="1" si="100"/>
        <v>#N/A</v>
      </c>
      <c r="C669" s="91"/>
      <c r="D669" s="91"/>
      <c r="F669" s="20"/>
      <c r="G669" s="91"/>
      <c r="H669" s="91"/>
      <c r="J669" s="91"/>
      <c r="P669" s="200" t="e">
        <f t="shared" ca="1" si="101"/>
        <v>#N/A</v>
      </c>
      <c r="Q669" s="91" t="e">
        <f t="shared" ca="1" si="102"/>
        <v>#N/A</v>
      </c>
      <c r="R669" s="91" t="e">
        <f t="shared" ca="1" si="103"/>
        <v>#N/A</v>
      </c>
      <c r="T669" s="200" t="e">
        <f t="shared" ca="1" si="104"/>
        <v>#N/A</v>
      </c>
      <c r="U669" s="91" t="e">
        <f t="shared" ca="1" si="105"/>
        <v>#N/A</v>
      </c>
      <c r="V669" s="91" t="e">
        <f t="shared" ca="1" si="106"/>
        <v>#N/A</v>
      </c>
      <c r="X669" s="91"/>
      <c r="AI669" s="218" t="e">
        <f ca="1">(($E$9*(RAND()*($E$208-$D$208)+$D$208))*(RAND()*('Base Calcs'!$E$214-'Base Calcs'!$D$214)+'Base Calcs'!$D$214+IF($E$50&gt;0,$E$50,0)))+$E$154+$E$155-$E$196+$E$179-($E$179*(RAND()*($E$210-$D$210)+$D$210))-(($E$200/$E$45)*(RAND()*($E$211-$D$211)+$D$211))</f>
        <v>#N/A</v>
      </c>
      <c r="AK6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0" spans="2:37" x14ac:dyDescent="0.25">
      <c r="B670" s="198" t="e">
        <f t="shared" ca="1" si="100"/>
        <v>#N/A</v>
      </c>
      <c r="C670" s="91"/>
      <c r="D670" s="91"/>
      <c r="F670" s="20"/>
      <c r="G670" s="91"/>
      <c r="H670" s="91"/>
      <c r="J670" s="91"/>
      <c r="P670" s="200" t="e">
        <f t="shared" ca="1" si="101"/>
        <v>#N/A</v>
      </c>
      <c r="Q670" s="91" t="e">
        <f t="shared" ca="1" si="102"/>
        <v>#N/A</v>
      </c>
      <c r="R670" s="91" t="e">
        <f t="shared" ca="1" si="103"/>
        <v>#N/A</v>
      </c>
      <c r="T670" s="200" t="e">
        <f t="shared" ca="1" si="104"/>
        <v>#N/A</v>
      </c>
      <c r="U670" s="91" t="e">
        <f t="shared" ca="1" si="105"/>
        <v>#N/A</v>
      </c>
      <c r="V670" s="91" t="e">
        <f t="shared" ca="1" si="106"/>
        <v>#N/A</v>
      </c>
      <c r="X670" s="91"/>
      <c r="AI670" s="218" t="e">
        <f ca="1">(($E$9*(RAND()*($E$208-$D$208)+$D$208))*(RAND()*('Base Calcs'!$E$214-'Base Calcs'!$D$214)+'Base Calcs'!$D$214+IF($E$50&gt;0,$E$50,0)))+$E$154+$E$155-$E$196+$E$179-($E$179*(RAND()*($E$210-$D$210)+$D$210))-(($E$200/$E$45)*(RAND()*($E$211-$D$211)+$D$211))</f>
        <v>#N/A</v>
      </c>
      <c r="AK6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1" spans="2:37" x14ac:dyDescent="0.25">
      <c r="B671" s="198" t="e">
        <f t="shared" ca="1" si="100"/>
        <v>#N/A</v>
      </c>
      <c r="C671" s="91"/>
      <c r="D671" s="91"/>
      <c r="F671" s="20"/>
      <c r="G671" s="91"/>
      <c r="H671" s="91"/>
      <c r="J671" s="91"/>
      <c r="P671" s="200" t="e">
        <f t="shared" ca="1" si="101"/>
        <v>#N/A</v>
      </c>
      <c r="Q671" s="91" t="e">
        <f t="shared" ca="1" si="102"/>
        <v>#N/A</v>
      </c>
      <c r="R671" s="91" t="e">
        <f t="shared" ca="1" si="103"/>
        <v>#N/A</v>
      </c>
      <c r="T671" s="200" t="e">
        <f t="shared" ca="1" si="104"/>
        <v>#N/A</v>
      </c>
      <c r="U671" s="91" t="e">
        <f t="shared" ca="1" si="105"/>
        <v>#N/A</v>
      </c>
      <c r="V671" s="91" t="e">
        <f t="shared" ca="1" si="106"/>
        <v>#N/A</v>
      </c>
      <c r="X671" s="91"/>
      <c r="AI671" s="218" t="e">
        <f ca="1">(($E$9*(RAND()*($E$208-$D$208)+$D$208))*(RAND()*('Base Calcs'!$E$214-'Base Calcs'!$D$214)+'Base Calcs'!$D$214+IF($E$50&gt;0,$E$50,0)))+$E$154+$E$155-$E$196+$E$179-($E$179*(RAND()*($E$210-$D$210)+$D$210))-(($E$200/$E$45)*(RAND()*($E$211-$D$211)+$D$211))</f>
        <v>#N/A</v>
      </c>
      <c r="AK6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2" spans="2:37" x14ac:dyDescent="0.25">
      <c r="B672" s="198" t="e">
        <f t="shared" ca="1" si="100"/>
        <v>#N/A</v>
      </c>
      <c r="C672" s="91"/>
      <c r="D672" s="91"/>
      <c r="F672" s="20"/>
      <c r="G672" s="91"/>
      <c r="H672" s="91"/>
      <c r="J672" s="91"/>
      <c r="P672" s="200" t="e">
        <f t="shared" ca="1" si="101"/>
        <v>#N/A</v>
      </c>
      <c r="Q672" s="91" t="e">
        <f t="shared" ca="1" si="102"/>
        <v>#N/A</v>
      </c>
      <c r="R672" s="91" t="e">
        <f t="shared" ca="1" si="103"/>
        <v>#N/A</v>
      </c>
      <c r="T672" s="200" t="e">
        <f t="shared" ca="1" si="104"/>
        <v>#N/A</v>
      </c>
      <c r="U672" s="91" t="e">
        <f t="shared" ca="1" si="105"/>
        <v>#N/A</v>
      </c>
      <c r="V672" s="91" t="e">
        <f t="shared" ca="1" si="106"/>
        <v>#N/A</v>
      </c>
      <c r="X672" s="91"/>
      <c r="AI672" s="218" t="e">
        <f ca="1">(($E$9*(RAND()*($E$208-$D$208)+$D$208))*(RAND()*('Base Calcs'!$E$214-'Base Calcs'!$D$214)+'Base Calcs'!$D$214+IF($E$50&gt;0,$E$50,0)))+$E$154+$E$155-$E$196+$E$179-($E$179*(RAND()*($E$210-$D$210)+$D$210))-(($E$200/$E$45)*(RAND()*($E$211-$D$211)+$D$211))</f>
        <v>#N/A</v>
      </c>
      <c r="AK6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3" spans="2:37" x14ac:dyDescent="0.25">
      <c r="B673" s="198" t="e">
        <f t="shared" ca="1" si="100"/>
        <v>#N/A</v>
      </c>
      <c r="C673" s="91"/>
      <c r="D673" s="91"/>
      <c r="F673" s="20"/>
      <c r="G673" s="91"/>
      <c r="H673" s="91"/>
      <c r="J673" s="91"/>
      <c r="P673" s="200" t="e">
        <f t="shared" ca="1" si="101"/>
        <v>#N/A</v>
      </c>
      <c r="Q673" s="91" t="e">
        <f t="shared" ca="1" si="102"/>
        <v>#N/A</v>
      </c>
      <c r="R673" s="91" t="e">
        <f t="shared" ca="1" si="103"/>
        <v>#N/A</v>
      </c>
      <c r="T673" s="200" t="e">
        <f t="shared" ca="1" si="104"/>
        <v>#N/A</v>
      </c>
      <c r="U673" s="91" t="e">
        <f t="shared" ca="1" si="105"/>
        <v>#N/A</v>
      </c>
      <c r="V673" s="91" t="e">
        <f t="shared" ca="1" si="106"/>
        <v>#N/A</v>
      </c>
      <c r="X673" s="91"/>
      <c r="AI673" s="218" t="e">
        <f ca="1">(($E$9*(RAND()*($E$208-$D$208)+$D$208))*(RAND()*('Base Calcs'!$E$214-'Base Calcs'!$D$214)+'Base Calcs'!$D$214+IF($E$50&gt;0,$E$50,0)))+$E$154+$E$155-$E$196+$E$179-($E$179*(RAND()*($E$210-$D$210)+$D$210))-(($E$200/$E$45)*(RAND()*($E$211-$D$211)+$D$211))</f>
        <v>#N/A</v>
      </c>
      <c r="AK6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4" spans="2:37" x14ac:dyDescent="0.25">
      <c r="B674" s="198" t="e">
        <f t="shared" ca="1" si="100"/>
        <v>#N/A</v>
      </c>
      <c r="C674" s="91"/>
      <c r="D674" s="91"/>
      <c r="F674" s="20"/>
      <c r="G674" s="91"/>
      <c r="H674" s="91"/>
      <c r="J674" s="91"/>
      <c r="P674" s="200" t="e">
        <f t="shared" ca="1" si="101"/>
        <v>#N/A</v>
      </c>
      <c r="Q674" s="91" t="e">
        <f t="shared" ca="1" si="102"/>
        <v>#N/A</v>
      </c>
      <c r="R674" s="91" t="e">
        <f t="shared" ca="1" si="103"/>
        <v>#N/A</v>
      </c>
      <c r="T674" s="200" t="e">
        <f t="shared" ca="1" si="104"/>
        <v>#N/A</v>
      </c>
      <c r="U674" s="91" t="e">
        <f t="shared" ca="1" si="105"/>
        <v>#N/A</v>
      </c>
      <c r="V674" s="91" t="e">
        <f t="shared" ca="1" si="106"/>
        <v>#N/A</v>
      </c>
      <c r="X674" s="91"/>
      <c r="AI674" s="218" t="e">
        <f ca="1">(($E$9*(RAND()*($E$208-$D$208)+$D$208))*(RAND()*('Base Calcs'!$E$214-'Base Calcs'!$D$214)+'Base Calcs'!$D$214+IF($E$50&gt;0,$E$50,0)))+$E$154+$E$155-$E$196+$E$179-($E$179*(RAND()*($E$210-$D$210)+$D$210))-(($E$200/$E$45)*(RAND()*($E$211-$D$211)+$D$211))</f>
        <v>#N/A</v>
      </c>
      <c r="AK6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5" spans="2:37" x14ac:dyDescent="0.25">
      <c r="B675" s="198" t="e">
        <f t="shared" ca="1" si="100"/>
        <v>#N/A</v>
      </c>
      <c r="C675" s="91"/>
      <c r="D675" s="91"/>
      <c r="F675" s="20"/>
      <c r="G675" s="91"/>
      <c r="H675" s="91"/>
      <c r="J675" s="91"/>
      <c r="P675" s="200" t="e">
        <f t="shared" ca="1" si="101"/>
        <v>#N/A</v>
      </c>
      <c r="Q675" s="91" t="e">
        <f t="shared" ca="1" si="102"/>
        <v>#N/A</v>
      </c>
      <c r="R675" s="91" t="e">
        <f t="shared" ca="1" si="103"/>
        <v>#N/A</v>
      </c>
      <c r="T675" s="200" t="e">
        <f t="shared" ca="1" si="104"/>
        <v>#N/A</v>
      </c>
      <c r="U675" s="91" t="e">
        <f t="shared" ca="1" si="105"/>
        <v>#N/A</v>
      </c>
      <c r="V675" s="91" t="e">
        <f t="shared" ca="1" si="106"/>
        <v>#N/A</v>
      </c>
      <c r="X675" s="91"/>
      <c r="AI675" s="218" t="e">
        <f ca="1">(($E$9*(RAND()*($E$208-$D$208)+$D$208))*(RAND()*('Base Calcs'!$E$214-'Base Calcs'!$D$214)+'Base Calcs'!$D$214+IF($E$50&gt;0,$E$50,0)))+$E$154+$E$155-$E$196+$E$179-($E$179*(RAND()*($E$210-$D$210)+$D$210))-(($E$200/$E$45)*(RAND()*($E$211-$D$211)+$D$211))</f>
        <v>#N/A</v>
      </c>
      <c r="AK6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6" spans="2:37" x14ac:dyDescent="0.25">
      <c r="B676" s="198" t="e">
        <f t="shared" ca="1" si="100"/>
        <v>#N/A</v>
      </c>
      <c r="C676" s="91"/>
      <c r="D676" s="91"/>
      <c r="F676" s="20"/>
      <c r="G676" s="91"/>
      <c r="H676" s="91"/>
      <c r="J676" s="91"/>
      <c r="P676" s="200" t="e">
        <f t="shared" ca="1" si="101"/>
        <v>#N/A</v>
      </c>
      <c r="Q676" s="91" t="e">
        <f t="shared" ca="1" si="102"/>
        <v>#N/A</v>
      </c>
      <c r="R676" s="91" t="e">
        <f t="shared" ca="1" si="103"/>
        <v>#N/A</v>
      </c>
      <c r="T676" s="200" t="e">
        <f t="shared" ca="1" si="104"/>
        <v>#N/A</v>
      </c>
      <c r="U676" s="91" t="e">
        <f t="shared" ca="1" si="105"/>
        <v>#N/A</v>
      </c>
      <c r="V676" s="91" t="e">
        <f t="shared" ca="1" si="106"/>
        <v>#N/A</v>
      </c>
      <c r="X676" s="91"/>
      <c r="AI676" s="218" t="e">
        <f ca="1">(($E$9*(RAND()*($E$208-$D$208)+$D$208))*(RAND()*('Base Calcs'!$E$214-'Base Calcs'!$D$214)+'Base Calcs'!$D$214+IF($E$50&gt;0,$E$50,0)))+$E$154+$E$155-$E$196+$E$179-($E$179*(RAND()*($E$210-$D$210)+$D$210))-(($E$200/$E$45)*(RAND()*($E$211-$D$211)+$D$211))</f>
        <v>#N/A</v>
      </c>
      <c r="AK6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7" spans="2:37" x14ac:dyDescent="0.25">
      <c r="B677" s="198" t="e">
        <f t="shared" ca="1" si="100"/>
        <v>#N/A</v>
      </c>
      <c r="C677" s="91"/>
      <c r="D677" s="91"/>
      <c r="F677" s="20"/>
      <c r="G677" s="91"/>
      <c r="H677" s="91"/>
      <c r="J677" s="91"/>
      <c r="P677" s="200" t="e">
        <f t="shared" ca="1" si="101"/>
        <v>#N/A</v>
      </c>
      <c r="Q677" s="91" t="e">
        <f t="shared" ca="1" si="102"/>
        <v>#N/A</v>
      </c>
      <c r="R677" s="91" t="e">
        <f t="shared" ca="1" si="103"/>
        <v>#N/A</v>
      </c>
      <c r="T677" s="200" t="e">
        <f t="shared" ca="1" si="104"/>
        <v>#N/A</v>
      </c>
      <c r="U677" s="91" t="e">
        <f t="shared" ca="1" si="105"/>
        <v>#N/A</v>
      </c>
      <c r="V677" s="91" t="e">
        <f t="shared" ca="1" si="106"/>
        <v>#N/A</v>
      </c>
      <c r="X677" s="91"/>
      <c r="AI677" s="218" t="e">
        <f ca="1">(($E$9*(RAND()*($E$208-$D$208)+$D$208))*(RAND()*('Base Calcs'!$E$214-'Base Calcs'!$D$214)+'Base Calcs'!$D$214+IF($E$50&gt;0,$E$50,0)))+$E$154+$E$155-$E$196+$E$179-($E$179*(RAND()*($E$210-$D$210)+$D$210))-(($E$200/$E$45)*(RAND()*($E$211-$D$211)+$D$211))</f>
        <v>#N/A</v>
      </c>
      <c r="AK6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8" spans="2:37" x14ac:dyDescent="0.25">
      <c r="B678" s="198" t="e">
        <f t="shared" ca="1" si="100"/>
        <v>#N/A</v>
      </c>
      <c r="C678" s="91"/>
      <c r="D678" s="91"/>
      <c r="F678" s="20"/>
      <c r="G678" s="91"/>
      <c r="H678" s="91"/>
      <c r="J678" s="91"/>
      <c r="P678" s="200" t="e">
        <f t="shared" ca="1" si="101"/>
        <v>#N/A</v>
      </c>
      <c r="Q678" s="91" t="e">
        <f t="shared" ca="1" si="102"/>
        <v>#N/A</v>
      </c>
      <c r="R678" s="91" t="e">
        <f t="shared" ca="1" si="103"/>
        <v>#N/A</v>
      </c>
      <c r="T678" s="200" t="e">
        <f t="shared" ca="1" si="104"/>
        <v>#N/A</v>
      </c>
      <c r="U678" s="91" t="e">
        <f t="shared" ca="1" si="105"/>
        <v>#N/A</v>
      </c>
      <c r="V678" s="91" t="e">
        <f t="shared" ca="1" si="106"/>
        <v>#N/A</v>
      </c>
      <c r="X678" s="91"/>
      <c r="AI678" s="218" t="e">
        <f ca="1">(($E$9*(RAND()*($E$208-$D$208)+$D$208))*(RAND()*('Base Calcs'!$E$214-'Base Calcs'!$D$214)+'Base Calcs'!$D$214+IF($E$50&gt;0,$E$50,0)))+$E$154+$E$155-$E$196+$E$179-($E$179*(RAND()*($E$210-$D$210)+$D$210))-(($E$200/$E$45)*(RAND()*($E$211-$D$211)+$D$211))</f>
        <v>#N/A</v>
      </c>
      <c r="AK6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79" spans="2:37" x14ac:dyDescent="0.25">
      <c r="B679" s="198" t="e">
        <f t="shared" ca="1" si="100"/>
        <v>#N/A</v>
      </c>
      <c r="C679" s="91"/>
      <c r="D679" s="91"/>
      <c r="F679" s="20"/>
      <c r="G679" s="91"/>
      <c r="H679" s="91"/>
      <c r="J679" s="91"/>
      <c r="P679" s="200" t="e">
        <f t="shared" ca="1" si="101"/>
        <v>#N/A</v>
      </c>
      <c r="Q679" s="91" t="e">
        <f t="shared" ca="1" si="102"/>
        <v>#N/A</v>
      </c>
      <c r="R679" s="91" t="e">
        <f t="shared" ca="1" si="103"/>
        <v>#N/A</v>
      </c>
      <c r="T679" s="200" t="e">
        <f t="shared" ca="1" si="104"/>
        <v>#N/A</v>
      </c>
      <c r="U679" s="91" t="e">
        <f t="shared" ca="1" si="105"/>
        <v>#N/A</v>
      </c>
      <c r="V679" s="91" t="e">
        <f t="shared" ca="1" si="106"/>
        <v>#N/A</v>
      </c>
      <c r="X679" s="91"/>
      <c r="AI679" s="218" t="e">
        <f ca="1">(($E$9*(RAND()*($E$208-$D$208)+$D$208))*(RAND()*('Base Calcs'!$E$214-'Base Calcs'!$D$214)+'Base Calcs'!$D$214+IF($E$50&gt;0,$E$50,0)))+$E$154+$E$155-$E$196+$E$179-($E$179*(RAND()*($E$210-$D$210)+$D$210))-(($E$200/$E$45)*(RAND()*($E$211-$D$211)+$D$211))</f>
        <v>#N/A</v>
      </c>
      <c r="AK6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0" spans="2:37" x14ac:dyDescent="0.25">
      <c r="B680" s="198" t="e">
        <f t="shared" ca="1" si="100"/>
        <v>#N/A</v>
      </c>
      <c r="C680" s="91"/>
      <c r="D680" s="91"/>
      <c r="F680" s="20"/>
      <c r="G680" s="91"/>
      <c r="H680" s="91"/>
      <c r="J680" s="91"/>
      <c r="P680" s="200" t="e">
        <f t="shared" ca="1" si="101"/>
        <v>#N/A</v>
      </c>
      <c r="Q680" s="91" t="e">
        <f t="shared" ca="1" si="102"/>
        <v>#N/A</v>
      </c>
      <c r="R680" s="91" t="e">
        <f t="shared" ca="1" si="103"/>
        <v>#N/A</v>
      </c>
      <c r="T680" s="200" t="e">
        <f t="shared" ca="1" si="104"/>
        <v>#N/A</v>
      </c>
      <c r="U680" s="91" t="e">
        <f t="shared" ca="1" si="105"/>
        <v>#N/A</v>
      </c>
      <c r="V680" s="91" t="e">
        <f t="shared" ca="1" si="106"/>
        <v>#N/A</v>
      </c>
      <c r="X680" s="91"/>
      <c r="AI680" s="218" t="e">
        <f ca="1">(($E$9*(RAND()*($E$208-$D$208)+$D$208))*(RAND()*('Base Calcs'!$E$214-'Base Calcs'!$D$214)+'Base Calcs'!$D$214+IF($E$50&gt;0,$E$50,0)))+$E$154+$E$155-$E$196+$E$179-($E$179*(RAND()*($E$210-$D$210)+$D$210))-(($E$200/$E$45)*(RAND()*($E$211-$D$211)+$D$211))</f>
        <v>#N/A</v>
      </c>
      <c r="AK6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1" spans="2:37" x14ac:dyDescent="0.25">
      <c r="B681" s="198" t="e">
        <f t="shared" ca="1" si="100"/>
        <v>#N/A</v>
      </c>
      <c r="C681" s="91"/>
      <c r="D681" s="91"/>
      <c r="F681" s="20"/>
      <c r="G681" s="91"/>
      <c r="H681" s="91"/>
      <c r="J681" s="91"/>
      <c r="P681" s="200" t="e">
        <f t="shared" ca="1" si="101"/>
        <v>#N/A</v>
      </c>
      <c r="Q681" s="91" t="e">
        <f t="shared" ca="1" si="102"/>
        <v>#N/A</v>
      </c>
      <c r="R681" s="91" t="e">
        <f t="shared" ca="1" si="103"/>
        <v>#N/A</v>
      </c>
      <c r="T681" s="200" t="e">
        <f t="shared" ca="1" si="104"/>
        <v>#N/A</v>
      </c>
      <c r="U681" s="91" t="e">
        <f t="shared" ca="1" si="105"/>
        <v>#N/A</v>
      </c>
      <c r="V681" s="91" t="e">
        <f t="shared" ca="1" si="106"/>
        <v>#N/A</v>
      </c>
      <c r="X681" s="91"/>
      <c r="AI681" s="218" t="e">
        <f ca="1">(($E$9*(RAND()*($E$208-$D$208)+$D$208))*(RAND()*('Base Calcs'!$E$214-'Base Calcs'!$D$214)+'Base Calcs'!$D$214+IF($E$50&gt;0,$E$50,0)))+$E$154+$E$155-$E$196+$E$179-($E$179*(RAND()*($E$210-$D$210)+$D$210))-(($E$200/$E$45)*(RAND()*($E$211-$D$211)+$D$211))</f>
        <v>#N/A</v>
      </c>
      <c r="AK6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2" spans="2:37" x14ac:dyDescent="0.25">
      <c r="B682" s="198" t="e">
        <f t="shared" ca="1" si="100"/>
        <v>#N/A</v>
      </c>
      <c r="C682" s="91"/>
      <c r="D682" s="91"/>
      <c r="F682" s="20"/>
      <c r="G682" s="91"/>
      <c r="H682" s="91"/>
      <c r="J682" s="91"/>
      <c r="P682" s="200" t="e">
        <f t="shared" ca="1" si="101"/>
        <v>#N/A</v>
      </c>
      <c r="Q682" s="91" t="e">
        <f t="shared" ca="1" si="102"/>
        <v>#N/A</v>
      </c>
      <c r="R682" s="91" t="e">
        <f t="shared" ca="1" si="103"/>
        <v>#N/A</v>
      </c>
      <c r="T682" s="200" t="e">
        <f t="shared" ca="1" si="104"/>
        <v>#N/A</v>
      </c>
      <c r="U682" s="91" t="e">
        <f t="shared" ca="1" si="105"/>
        <v>#N/A</v>
      </c>
      <c r="V682" s="91" t="e">
        <f t="shared" ca="1" si="106"/>
        <v>#N/A</v>
      </c>
      <c r="X682" s="91"/>
      <c r="AI682" s="218" t="e">
        <f ca="1">(($E$9*(RAND()*($E$208-$D$208)+$D$208))*(RAND()*('Base Calcs'!$E$214-'Base Calcs'!$D$214)+'Base Calcs'!$D$214+IF($E$50&gt;0,$E$50,0)))+$E$154+$E$155-$E$196+$E$179-($E$179*(RAND()*($E$210-$D$210)+$D$210))-(($E$200/$E$45)*(RAND()*($E$211-$D$211)+$D$211))</f>
        <v>#N/A</v>
      </c>
      <c r="AK6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3" spans="2:37" x14ac:dyDescent="0.25">
      <c r="B683" s="198" t="e">
        <f t="shared" ca="1" si="100"/>
        <v>#N/A</v>
      </c>
      <c r="C683" s="91"/>
      <c r="D683" s="91"/>
      <c r="F683" s="20"/>
      <c r="G683" s="91"/>
      <c r="H683" s="91"/>
      <c r="J683" s="91"/>
      <c r="P683" s="200" t="e">
        <f t="shared" ca="1" si="101"/>
        <v>#N/A</v>
      </c>
      <c r="Q683" s="91" t="e">
        <f t="shared" ca="1" si="102"/>
        <v>#N/A</v>
      </c>
      <c r="R683" s="91" t="e">
        <f t="shared" ca="1" si="103"/>
        <v>#N/A</v>
      </c>
      <c r="T683" s="200" t="e">
        <f t="shared" ca="1" si="104"/>
        <v>#N/A</v>
      </c>
      <c r="U683" s="91" t="e">
        <f t="shared" ca="1" si="105"/>
        <v>#N/A</v>
      </c>
      <c r="V683" s="91" t="e">
        <f t="shared" ca="1" si="106"/>
        <v>#N/A</v>
      </c>
      <c r="X683" s="91"/>
      <c r="AI683" s="218" t="e">
        <f ca="1">(($E$9*(RAND()*($E$208-$D$208)+$D$208))*(RAND()*('Base Calcs'!$E$214-'Base Calcs'!$D$214)+'Base Calcs'!$D$214+IF($E$50&gt;0,$E$50,0)))+$E$154+$E$155-$E$196+$E$179-($E$179*(RAND()*($E$210-$D$210)+$D$210))-(($E$200/$E$45)*(RAND()*($E$211-$D$211)+$D$211))</f>
        <v>#N/A</v>
      </c>
      <c r="AK6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4" spans="2:37" x14ac:dyDescent="0.25">
      <c r="B684" s="198" t="e">
        <f t="shared" ca="1" si="100"/>
        <v>#N/A</v>
      </c>
      <c r="C684" s="91"/>
      <c r="D684" s="91"/>
      <c r="F684" s="20"/>
      <c r="G684" s="91"/>
      <c r="H684" s="91"/>
      <c r="J684" s="91"/>
      <c r="P684" s="200" t="e">
        <f t="shared" ca="1" si="101"/>
        <v>#N/A</v>
      </c>
      <c r="Q684" s="91" t="e">
        <f t="shared" ca="1" si="102"/>
        <v>#N/A</v>
      </c>
      <c r="R684" s="91" t="e">
        <f t="shared" ca="1" si="103"/>
        <v>#N/A</v>
      </c>
      <c r="T684" s="200" t="e">
        <f t="shared" ca="1" si="104"/>
        <v>#N/A</v>
      </c>
      <c r="U684" s="91" t="e">
        <f t="shared" ca="1" si="105"/>
        <v>#N/A</v>
      </c>
      <c r="V684" s="91" t="e">
        <f t="shared" ca="1" si="106"/>
        <v>#N/A</v>
      </c>
      <c r="X684" s="91"/>
      <c r="AI684" s="218" t="e">
        <f ca="1">(($E$9*(RAND()*($E$208-$D$208)+$D$208))*(RAND()*('Base Calcs'!$E$214-'Base Calcs'!$D$214)+'Base Calcs'!$D$214+IF($E$50&gt;0,$E$50,0)))+$E$154+$E$155-$E$196+$E$179-($E$179*(RAND()*($E$210-$D$210)+$D$210))-(($E$200/$E$45)*(RAND()*($E$211-$D$211)+$D$211))</f>
        <v>#N/A</v>
      </c>
      <c r="AK6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5" spans="2:37" x14ac:dyDescent="0.25">
      <c r="B685" s="198" t="e">
        <f t="shared" ca="1" si="100"/>
        <v>#N/A</v>
      </c>
      <c r="C685" s="91"/>
      <c r="D685" s="91"/>
      <c r="F685" s="20"/>
      <c r="G685" s="91"/>
      <c r="H685" s="91"/>
      <c r="J685" s="91"/>
      <c r="P685" s="200" t="e">
        <f t="shared" ca="1" si="101"/>
        <v>#N/A</v>
      </c>
      <c r="Q685" s="91" t="e">
        <f t="shared" ca="1" si="102"/>
        <v>#N/A</v>
      </c>
      <c r="R685" s="91" t="e">
        <f t="shared" ca="1" si="103"/>
        <v>#N/A</v>
      </c>
      <c r="T685" s="200" t="e">
        <f t="shared" ca="1" si="104"/>
        <v>#N/A</v>
      </c>
      <c r="U685" s="91" t="e">
        <f t="shared" ca="1" si="105"/>
        <v>#N/A</v>
      </c>
      <c r="V685" s="91" t="e">
        <f t="shared" ca="1" si="106"/>
        <v>#N/A</v>
      </c>
      <c r="X685" s="91"/>
      <c r="AI685" s="218" t="e">
        <f ca="1">(($E$9*(RAND()*($E$208-$D$208)+$D$208))*(RAND()*('Base Calcs'!$E$214-'Base Calcs'!$D$214)+'Base Calcs'!$D$214+IF($E$50&gt;0,$E$50,0)))+$E$154+$E$155-$E$196+$E$179-($E$179*(RAND()*($E$210-$D$210)+$D$210))-(($E$200/$E$45)*(RAND()*($E$211-$D$211)+$D$211))</f>
        <v>#N/A</v>
      </c>
      <c r="AK6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6" spans="2:37" x14ac:dyDescent="0.25">
      <c r="B686" s="198" t="e">
        <f t="shared" ca="1" si="100"/>
        <v>#N/A</v>
      </c>
      <c r="C686" s="91"/>
      <c r="D686" s="91"/>
      <c r="F686" s="20"/>
      <c r="G686" s="91"/>
      <c r="H686" s="91"/>
      <c r="J686" s="91"/>
      <c r="P686" s="200" t="e">
        <f t="shared" ca="1" si="101"/>
        <v>#N/A</v>
      </c>
      <c r="Q686" s="91" t="e">
        <f t="shared" ca="1" si="102"/>
        <v>#N/A</v>
      </c>
      <c r="R686" s="91" t="e">
        <f t="shared" ca="1" si="103"/>
        <v>#N/A</v>
      </c>
      <c r="T686" s="200" t="e">
        <f t="shared" ca="1" si="104"/>
        <v>#N/A</v>
      </c>
      <c r="U686" s="91" t="e">
        <f t="shared" ca="1" si="105"/>
        <v>#N/A</v>
      </c>
      <c r="V686" s="91" t="e">
        <f t="shared" ca="1" si="106"/>
        <v>#N/A</v>
      </c>
      <c r="X686" s="91"/>
      <c r="AI686" s="218" t="e">
        <f ca="1">(($E$9*(RAND()*($E$208-$D$208)+$D$208))*(RAND()*('Base Calcs'!$E$214-'Base Calcs'!$D$214)+'Base Calcs'!$D$214+IF($E$50&gt;0,$E$50,0)))+$E$154+$E$155-$E$196+$E$179-($E$179*(RAND()*($E$210-$D$210)+$D$210))-(($E$200/$E$45)*(RAND()*($E$211-$D$211)+$D$211))</f>
        <v>#N/A</v>
      </c>
      <c r="AK6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7" spans="2:37" x14ac:dyDescent="0.25">
      <c r="B687" s="198" t="e">
        <f t="shared" ca="1" si="100"/>
        <v>#N/A</v>
      </c>
      <c r="C687" s="91"/>
      <c r="D687" s="91"/>
      <c r="F687" s="20"/>
      <c r="G687" s="91"/>
      <c r="H687" s="91"/>
      <c r="J687" s="91"/>
      <c r="P687" s="200" t="e">
        <f t="shared" ca="1" si="101"/>
        <v>#N/A</v>
      </c>
      <c r="Q687" s="91" t="e">
        <f t="shared" ca="1" si="102"/>
        <v>#N/A</v>
      </c>
      <c r="R687" s="91" t="e">
        <f t="shared" ca="1" si="103"/>
        <v>#N/A</v>
      </c>
      <c r="T687" s="200" t="e">
        <f t="shared" ca="1" si="104"/>
        <v>#N/A</v>
      </c>
      <c r="U687" s="91" t="e">
        <f t="shared" ca="1" si="105"/>
        <v>#N/A</v>
      </c>
      <c r="V687" s="91" t="e">
        <f t="shared" ca="1" si="106"/>
        <v>#N/A</v>
      </c>
      <c r="X687" s="91"/>
      <c r="AI687" s="218" t="e">
        <f ca="1">(($E$9*(RAND()*($E$208-$D$208)+$D$208))*(RAND()*('Base Calcs'!$E$214-'Base Calcs'!$D$214)+'Base Calcs'!$D$214+IF($E$50&gt;0,$E$50,0)))+$E$154+$E$155-$E$196+$E$179-($E$179*(RAND()*($E$210-$D$210)+$D$210))-(($E$200/$E$45)*(RAND()*($E$211-$D$211)+$D$211))</f>
        <v>#N/A</v>
      </c>
      <c r="AK6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8" spans="2:37" x14ac:dyDescent="0.25">
      <c r="B688" s="198" t="e">
        <f t="shared" ca="1" si="100"/>
        <v>#N/A</v>
      </c>
      <c r="C688" s="91"/>
      <c r="D688" s="91"/>
      <c r="F688" s="20"/>
      <c r="G688" s="91"/>
      <c r="H688" s="91"/>
      <c r="J688" s="91"/>
      <c r="P688" s="200" t="e">
        <f t="shared" ca="1" si="101"/>
        <v>#N/A</v>
      </c>
      <c r="Q688" s="91" t="e">
        <f t="shared" ca="1" si="102"/>
        <v>#N/A</v>
      </c>
      <c r="R688" s="91" t="e">
        <f t="shared" ca="1" si="103"/>
        <v>#N/A</v>
      </c>
      <c r="T688" s="200" t="e">
        <f t="shared" ca="1" si="104"/>
        <v>#N/A</v>
      </c>
      <c r="U688" s="91" t="e">
        <f t="shared" ca="1" si="105"/>
        <v>#N/A</v>
      </c>
      <c r="V688" s="91" t="e">
        <f t="shared" ca="1" si="106"/>
        <v>#N/A</v>
      </c>
      <c r="X688" s="91"/>
      <c r="AI688" s="218" t="e">
        <f ca="1">(($E$9*(RAND()*($E$208-$D$208)+$D$208))*(RAND()*('Base Calcs'!$E$214-'Base Calcs'!$D$214)+'Base Calcs'!$D$214+IF($E$50&gt;0,$E$50,0)))+$E$154+$E$155-$E$196+$E$179-($E$179*(RAND()*($E$210-$D$210)+$D$210))-(($E$200/$E$45)*(RAND()*($E$211-$D$211)+$D$211))</f>
        <v>#N/A</v>
      </c>
      <c r="AK6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89" spans="2:37" x14ac:dyDescent="0.25">
      <c r="B689" s="198" t="e">
        <f t="shared" ca="1" si="100"/>
        <v>#N/A</v>
      </c>
      <c r="C689" s="91"/>
      <c r="D689" s="91"/>
      <c r="F689" s="20"/>
      <c r="G689" s="91"/>
      <c r="H689" s="91"/>
      <c r="J689" s="91"/>
      <c r="P689" s="200" t="e">
        <f t="shared" ca="1" si="101"/>
        <v>#N/A</v>
      </c>
      <c r="Q689" s="91" t="e">
        <f t="shared" ca="1" si="102"/>
        <v>#N/A</v>
      </c>
      <c r="R689" s="91" t="e">
        <f t="shared" ca="1" si="103"/>
        <v>#N/A</v>
      </c>
      <c r="T689" s="200" t="e">
        <f t="shared" ca="1" si="104"/>
        <v>#N/A</v>
      </c>
      <c r="U689" s="91" t="e">
        <f t="shared" ca="1" si="105"/>
        <v>#N/A</v>
      </c>
      <c r="V689" s="91" t="e">
        <f t="shared" ca="1" si="106"/>
        <v>#N/A</v>
      </c>
      <c r="X689" s="91"/>
      <c r="AI689" s="218" t="e">
        <f ca="1">(($E$9*(RAND()*($E$208-$D$208)+$D$208))*(RAND()*('Base Calcs'!$E$214-'Base Calcs'!$D$214)+'Base Calcs'!$D$214+IF($E$50&gt;0,$E$50,0)))+$E$154+$E$155-$E$196+$E$179-($E$179*(RAND()*($E$210-$D$210)+$D$210))-(($E$200/$E$45)*(RAND()*($E$211-$D$211)+$D$211))</f>
        <v>#N/A</v>
      </c>
      <c r="AK6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0" spans="2:37" x14ac:dyDescent="0.25">
      <c r="B690" s="198" t="e">
        <f t="shared" ca="1" si="100"/>
        <v>#N/A</v>
      </c>
      <c r="C690" s="91"/>
      <c r="D690" s="91"/>
      <c r="F690" s="20"/>
      <c r="G690" s="91"/>
      <c r="H690" s="91"/>
      <c r="J690" s="91"/>
      <c r="P690" s="200" t="e">
        <f t="shared" ca="1" si="101"/>
        <v>#N/A</v>
      </c>
      <c r="Q690" s="91" t="e">
        <f t="shared" ca="1" si="102"/>
        <v>#N/A</v>
      </c>
      <c r="R690" s="91" t="e">
        <f t="shared" ca="1" si="103"/>
        <v>#N/A</v>
      </c>
      <c r="T690" s="200" t="e">
        <f t="shared" ca="1" si="104"/>
        <v>#N/A</v>
      </c>
      <c r="U690" s="91" t="e">
        <f t="shared" ca="1" si="105"/>
        <v>#N/A</v>
      </c>
      <c r="V690" s="91" t="e">
        <f t="shared" ca="1" si="106"/>
        <v>#N/A</v>
      </c>
      <c r="X690" s="91"/>
      <c r="AI690" s="218" t="e">
        <f ca="1">(($E$9*(RAND()*($E$208-$D$208)+$D$208))*(RAND()*('Base Calcs'!$E$214-'Base Calcs'!$D$214)+'Base Calcs'!$D$214+IF($E$50&gt;0,$E$50,0)))+$E$154+$E$155-$E$196+$E$179-($E$179*(RAND()*($E$210-$D$210)+$D$210))-(($E$200/$E$45)*(RAND()*($E$211-$D$211)+$D$211))</f>
        <v>#N/A</v>
      </c>
      <c r="AK6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1" spans="2:37" x14ac:dyDescent="0.25">
      <c r="B691" s="198" t="e">
        <f t="shared" ca="1" si="100"/>
        <v>#N/A</v>
      </c>
      <c r="C691" s="91"/>
      <c r="D691" s="91"/>
      <c r="F691" s="20"/>
      <c r="G691" s="91"/>
      <c r="H691" s="91"/>
      <c r="J691" s="91"/>
      <c r="P691" s="200" t="e">
        <f t="shared" ca="1" si="101"/>
        <v>#N/A</v>
      </c>
      <c r="Q691" s="91" t="e">
        <f t="shared" ca="1" si="102"/>
        <v>#N/A</v>
      </c>
      <c r="R691" s="91" t="e">
        <f t="shared" ca="1" si="103"/>
        <v>#N/A</v>
      </c>
      <c r="T691" s="200" t="e">
        <f t="shared" ca="1" si="104"/>
        <v>#N/A</v>
      </c>
      <c r="U691" s="91" t="e">
        <f t="shared" ca="1" si="105"/>
        <v>#N/A</v>
      </c>
      <c r="V691" s="91" t="e">
        <f t="shared" ca="1" si="106"/>
        <v>#N/A</v>
      </c>
      <c r="X691" s="91"/>
      <c r="AI691" s="218" t="e">
        <f ca="1">(($E$9*(RAND()*($E$208-$D$208)+$D$208))*(RAND()*('Base Calcs'!$E$214-'Base Calcs'!$D$214)+'Base Calcs'!$D$214+IF($E$50&gt;0,$E$50,0)))+$E$154+$E$155-$E$196+$E$179-($E$179*(RAND()*($E$210-$D$210)+$D$210))-(($E$200/$E$45)*(RAND()*($E$211-$D$211)+$D$211))</f>
        <v>#N/A</v>
      </c>
      <c r="AK6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2" spans="2:37" x14ac:dyDescent="0.25">
      <c r="B692" s="198" t="e">
        <f t="shared" ca="1" si="100"/>
        <v>#N/A</v>
      </c>
      <c r="C692" s="91"/>
      <c r="D692" s="91"/>
      <c r="F692" s="20"/>
      <c r="G692" s="91"/>
      <c r="H692" s="91"/>
      <c r="J692" s="91"/>
      <c r="P692" s="200" t="e">
        <f t="shared" ca="1" si="101"/>
        <v>#N/A</v>
      </c>
      <c r="Q692" s="91" t="e">
        <f t="shared" ca="1" si="102"/>
        <v>#N/A</v>
      </c>
      <c r="R692" s="91" t="e">
        <f t="shared" ca="1" si="103"/>
        <v>#N/A</v>
      </c>
      <c r="T692" s="200" t="e">
        <f t="shared" ca="1" si="104"/>
        <v>#N/A</v>
      </c>
      <c r="U692" s="91" t="e">
        <f t="shared" ca="1" si="105"/>
        <v>#N/A</v>
      </c>
      <c r="V692" s="91" t="e">
        <f t="shared" ca="1" si="106"/>
        <v>#N/A</v>
      </c>
      <c r="X692" s="91"/>
      <c r="AI692" s="218" t="e">
        <f ca="1">(($E$9*(RAND()*($E$208-$D$208)+$D$208))*(RAND()*('Base Calcs'!$E$214-'Base Calcs'!$D$214)+'Base Calcs'!$D$214+IF($E$50&gt;0,$E$50,0)))+$E$154+$E$155-$E$196+$E$179-($E$179*(RAND()*($E$210-$D$210)+$D$210))-(($E$200/$E$45)*(RAND()*($E$211-$D$211)+$D$211))</f>
        <v>#N/A</v>
      </c>
      <c r="AK6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3" spans="2:37" x14ac:dyDescent="0.25">
      <c r="B693" s="198" t="e">
        <f t="shared" ca="1" si="100"/>
        <v>#N/A</v>
      </c>
      <c r="C693" s="91"/>
      <c r="D693" s="91"/>
      <c r="F693" s="20"/>
      <c r="G693" s="91"/>
      <c r="H693" s="91"/>
      <c r="J693" s="91"/>
      <c r="P693" s="200" t="e">
        <f t="shared" ca="1" si="101"/>
        <v>#N/A</v>
      </c>
      <c r="Q693" s="91" t="e">
        <f t="shared" ca="1" si="102"/>
        <v>#N/A</v>
      </c>
      <c r="R693" s="91" t="e">
        <f t="shared" ca="1" si="103"/>
        <v>#N/A</v>
      </c>
      <c r="T693" s="200" t="e">
        <f t="shared" ca="1" si="104"/>
        <v>#N/A</v>
      </c>
      <c r="U693" s="91" t="e">
        <f t="shared" ca="1" si="105"/>
        <v>#N/A</v>
      </c>
      <c r="V693" s="91" t="e">
        <f t="shared" ca="1" si="106"/>
        <v>#N/A</v>
      </c>
      <c r="X693" s="91"/>
      <c r="AI693" s="218" t="e">
        <f ca="1">(($E$9*(RAND()*($E$208-$D$208)+$D$208))*(RAND()*('Base Calcs'!$E$214-'Base Calcs'!$D$214)+'Base Calcs'!$D$214+IF($E$50&gt;0,$E$50,0)))+$E$154+$E$155-$E$196+$E$179-($E$179*(RAND()*($E$210-$D$210)+$D$210))-(($E$200/$E$45)*(RAND()*($E$211-$D$211)+$D$211))</f>
        <v>#N/A</v>
      </c>
      <c r="AK6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4" spans="2:37" x14ac:dyDescent="0.25">
      <c r="B694" s="198" t="e">
        <f t="shared" ca="1" si="100"/>
        <v>#N/A</v>
      </c>
      <c r="C694" s="91"/>
      <c r="D694" s="91"/>
      <c r="F694" s="20"/>
      <c r="G694" s="91"/>
      <c r="H694" s="91"/>
      <c r="J694" s="91"/>
      <c r="P694" s="200" t="e">
        <f t="shared" ca="1" si="101"/>
        <v>#N/A</v>
      </c>
      <c r="Q694" s="91" t="e">
        <f t="shared" ca="1" si="102"/>
        <v>#N/A</v>
      </c>
      <c r="R694" s="91" t="e">
        <f t="shared" ca="1" si="103"/>
        <v>#N/A</v>
      </c>
      <c r="T694" s="200" t="e">
        <f t="shared" ca="1" si="104"/>
        <v>#N/A</v>
      </c>
      <c r="U694" s="91" t="e">
        <f t="shared" ca="1" si="105"/>
        <v>#N/A</v>
      </c>
      <c r="V694" s="91" t="e">
        <f t="shared" ca="1" si="106"/>
        <v>#N/A</v>
      </c>
      <c r="X694" s="91"/>
      <c r="AI694" s="218" t="e">
        <f ca="1">(($E$9*(RAND()*($E$208-$D$208)+$D$208))*(RAND()*('Base Calcs'!$E$214-'Base Calcs'!$D$214)+'Base Calcs'!$D$214+IF($E$50&gt;0,$E$50,0)))+$E$154+$E$155-$E$196+$E$179-($E$179*(RAND()*($E$210-$D$210)+$D$210))-(($E$200/$E$45)*(RAND()*($E$211-$D$211)+$D$211))</f>
        <v>#N/A</v>
      </c>
      <c r="AK6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5" spans="2:37" x14ac:dyDescent="0.25">
      <c r="B695" s="198" t="e">
        <f t="shared" ca="1" si="100"/>
        <v>#N/A</v>
      </c>
      <c r="C695" s="91"/>
      <c r="D695" s="91"/>
      <c r="F695" s="20"/>
      <c r="G695" s="91"/>
      <c r="H695" s="91"/>
      <c r="J695" s="91"/>
      <c r="P695" s="200" t="e">
        <f t="shared" ca="1" si="101"/>
        <v>#N/A</v>
      </c>
      <c r="Q695" s="91" t="e">
        <f t="shared" ca="1" si="102"/>
        <v>#N/A</v>
      </c>
      <c r="R695" s="91" t="e">
        <f t="shared" ca="1" si="103"/>
        <v>#N/A</v>
      </c>
      <c r="T695" s="200" t="e">
        <f t="shared" ca="1" si="104"/>
        <v>#N/A</v>
      </c>
      <c r="U695" s="91" t="e">
        <f t="shared" ca="1" si="105"/>
        <v>#N/A</v>
      </c>
      <c r="V695" s="91" t="e">
        <f t="shared" ca="1" si="106"/>
        <v>#N/A</v>
      </c>
      <c r="X695" s="91"/>
      <c r="AI695" s="218" t="e">
        <f ca="1">(($E$9*(RAND()*($E$208-$D$208)+$D$208))*(RAND()*('Base Calcs'!$E$214-'Base Calcs'!$D$214)+'Base Calcs'!$D$214+IF($E$50&gt;0,$E$50,0)))+$E$154+$E$155-$E$196+$E$179-($E$179*(RAND()*($E$210-$D$210)+$D$210))-(($E$200/$E$45)*(RAND()*($E$211-$D$211)+$D$211))</f>
        <v>#N/A</v>
      </c>
      <c r="AK6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6" spans="2:37" x14ac:dyDescent="0.25">
      <c r="B696" s="198" t="e">
        <f t="shared" ca="1" si="100"/>
        <v>#N/A</v>
      </c>
      <c r="C696" s="91"/>
      <c r="D696" s="91"/>
      <c r="F696" s="20"/>
      <c r="G696" s="91"/>
      <c r="H696" s="91"/>
      <c r="J696" s="91"/>
      <c r="P696" s="200" t="e">
        <f t="shared" ca="1" si="101"/>
        <v>#N/A</v>
      </c>
      <c r="Q696" s="91" t="e">
        <f t="shared" ca="1" si="102"/>
        <v>#N/A</v>
      </c>
      <c r="R696" s="91" t="e">
        <f t="shared" ca="1" si="103"/>
        <v>#N/A</v>
      </c>
      <c r="T696" s="200" t="e">
        <f t="shared" ca="1" si="104"/>
        <v>#N/A</v>
      </c>
      <c r="U696" s="91" t="e">
        <f t="shared" ca="1" si="105"/>
        <v>#N/A</v>
      </c>
      <c r="V696" s="91" t="e">
        <f t="shared" ca="1" si="106"/>
        <v>#N/A</v>
      </c>
      <c r="X696" s="91"/>
      <c r="AI696" s="218" t="e">
        <f ca="1">(($E$9*(RAND()*($E$208-$D$208)+$D$208))*(RAND()*('Base Calcs'!$E$214-'Base Calcs'!$D$214)+'Base Calcs'!$D$214+IF($E$50&gt;0,$E$50,0)))+$E$154+$E$155-$E$196+$E$179-($E$179*(RAND()*($E$210-$D$210)+$D$210))-(($E$200/$E$45)*(RAND()*($E$211-$D$211)+$D$211))</f>
        <v>#N/A</v>
      </c>
      <c r="AK6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7" spans="2:37" x14ac:dyDescent="0.25">
      <c r="B697" s="198" t="e">
        <f t="shared" ca="1" si="100"/>
        <v>#N/A</v>
      </c>
      <c r="C697" s="91"/>
      <c r="D697" s="91"/>
      <c r="F697" s="20"/>
      <c r="G697" s="91"/>
      <c r="H697" s="91"/>
      <c r="J697" s="91"/>
      <c r="P697" s="200" t="e">
        <f t="shared" ca="1" si="101"/>
        <v>#N/A</v>
      </c>
      <c r="Q697" s="91" t="e">
        <f t="shared" ca="1" si="102"/>
        <v>#N/A</v>
      </c>
      <c r="R697" s="91" t="e">
        <f t="shared" ca="1" si="103"/>
        <v>#N/A</v>
      </c>
      <c r="T697" s="200" t="e">
        <f t="shared" ca="1" si="104"/>
        <v>#N/A</v>
      </c>
      <c r="U697" s="91" t="e">
        <f t="shared" ca="1" si="105"/>
        <v>#N/A</v>
      </c>
      <c r="V697" s="91" t="e">
        <f t="shared" ca="1" si="106"/>
        <v>#N/A</v>
      </c>
      <c r="X697" s="91"/>
      <c r="AI697" s="218" t="e">
        <f ca="1">(($E$9*(RAND()*($E$208-$D$208)+$D$208))*(RAND()*('Base Calcs'!$E$214-'Base Calcs'!$D$214)+'Base Calcs'!$D$214+IF($E$50&gt;0,$E$50,0)))+$E$154+$E$155-$E$196+$E$179-($E$179*(RAND()*($E$210-$D$210)+$D$210))-(($E$200/$E$45)*(RAND()*($E$211-$D$211)+$D$211))</f>
        <v>#N/A</v>
      </c>
      <c r="AK6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8" spans="2:37" x14ac:dyDescent="0.25">
      <c r="B698" s="198" t="e">
        <f t="shared" ca="1" si="100"/>
        <v>#N/A</v>
      </c>
      <c r="C698" s="91"/>
      <c r="D698" s="91"/>
      <c r="F698" s="20"/>
      <c r="G698" s="91"/>
      <c r="H698" s="91"/>
      <c r="J698" s="91"/>
      <c r="P698" s="200" t="e">
        <f t="shared" ca="1" si="101"/>
        <v>#N/A</v>
      </c>
      <c r="Q698" s="91" t="e">
        <f t="shared" ca="1" si="102"/>
        <v>#N/A</v>
      </c>
      <c r="R698" s="91" t="e">
        <f t="shared" ca="1" si="103"/>
        <v>#N/A</v>
      </c>
      <c r="T698" s="200" t="e">
        <f t="shared" ca="1" si="104"/>
        <v>#N/A</v>
      </c>
      <c r="U698" s="91" t="e">
        <f t="shared" ca="1" si="105"/>
        <v>#N/A</v>
      </c>
      <c r="V698" s="91" t="e">
        <f t="shared" ca="1" si="106"/>
        <v>#N/A</v>
      </c>
      <c r="X698" s="91"/>
      <c r="AI698" s="218" t="e">
        <f ca="1">(($E$9*(RAND()*($E$208-$D$208)+$D$208))*(RAND()*('Base Calcs'!$E$214-'Base Calcs'!$D$214)+'Base Calcs'!$D$214+IF($E$50&gt;0,$E$50,0)))+$E$154+$E$155-$E$196+$E$179-($E$179*(RAND()*($E$210-$D$210)+$D$210))-(($E$200/$E$45)*(RAND()*($E$211-$D$211)+$D$211))</f>
        <v>#N/A</v>
      </c>
      <c r="AK6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699" spans="2:37" x14ac:dyDescent="0.25">
      <c r="B699" s="198" t="e">
        <f t="shared" ca="1" si="100"/>
        <v>#N/A</v>
      </c>
      <c r="C699" s="91"/>
      <c r="D699" s="91"/>
      <c r="F699" s="20"/>
      <c r="G699" s="91"/>
      <c r="H699" s="91"/>
      <c r="J699" s="91"/>
      <c r="P699" s="200" t="e">
        <f t="shared" ca="1" si="101"/>
        <v>#N/A</v>
      </c>
      <c r="Q699" s="91" t="e">
        <f t="shared" ca="1" si="102"/>
        <v>#N/A</v>
      </c>
      <c r="R699" s="91" t="e">
        <f t="shared" ca="1" si="103"/>
        <v>#N/A</v>
      </c>
      <c r="T699" s="200" t="e">
        <f t="shared" ca="1" si="104"/>
        <v>#N/A</v>
      </c>
      <c r="U699" s="91" t="e">
        <f t="shared" ca="1" si="105"/>
        <v>#N/A</v>
      </c>
      <c r="V699" s="91" t="e">
        <f t="shared" ca="1" si="106"/>
        <v>#N/A</v>
      </c>
      <c r="X699" s="91"/>
      <c r="AI699" s="218" t="e">
        <f ca="1">(($E$9*(RAND()*($E$208-$D$208)+$D$208))*(RAND()*('Base Calcs'!$E$214-'Base Calcs'!$D$214)+'Base Calcs'!$D$214+IF($E$50&gt;0,$E$50,0)))+$E$154+$E$155-$E$196+$E$179-($E$179*(RAND()*($E$210-$D$210)+$D$210))-(($E$200/$E$45)*(RAND()*($E$211-$D$211)+$D$211))</f>
        <v>#N/A</v>
      </c>
      <c r="AK6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0" spans="2:37" x14ac:dyDescent="0.25">
      <c r="B700" s="198" t="e">
        <f t="shared" ca="1" si="100"/>
        <v>#N/A</v>
      </c>
      <c r="C700" s="91"/>
      <c r="D700" s="91"/>
      <c r="F700" s="20"/>
      <c r="G700" s="91"/>
      <c r="H700" s="91"/>
      <c r="J700" s="91"/>
      <c r="P700" s="200" t="e">
        <f t="shared" ca="1" si="101"/>
        <v>#N/A</v>
      </c>
      <c r="Q700" s="91" t="e">
        <f t="shared" ca="1" si="102"/>
        <v>#N/A</v>
      </c>
      <c r="R700" s="91" t="e">
        <f t="shared" ca="1" si="103"/>
        <v>#N/A</v>
      </c>
      <c r="T700" s="200" t="e">
        <f t="shared" ca="1" si="104"/>
        <v>#N/A</v>
      </c>
      <c r="U700" s="91" t="e">
        <f t="shared" ca="1" si="105"/>
        <v>#N/A</v>
      </c>
      <c r="V700" s="91" t="e">
        <f t="shared" ca="1" si="106"/>
        <v>#N/A</v>
      </c>
      <c r="X700" s="91"/>
      <c r="AI700" s="218" t="e">
        <f ca="1">(($E$9*(RAND()*($E$208-$D$208)+$D$208))*(RAND()*('Base Calcs'!$E$214-'Base Calcs'!$D$214)+'Base Calcs'!$D$214+IF($E$50&gt;0,$E$50,0)))+$E$154+$E$155-$E$196+$E$179-($E$179*(RAND()*($E$210-$D$210)+$D$210))-(($E$200/$E$45)*(RAND()*($E$211-$D$211)+$D$211))</f>
        <v>#N/A</v>
      </c>
      <c r="AK7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1" spans="2:37" x14ac:dyDescent="0.25">
      <c r="B701" s="198" t="e">
        <f t="shared" ca="1" si="100"/>
        <v>#N/A</v>
      </c>
      <c r="C701" s="91"/>
      <c r="D701" s="91"/>
      <c r="F701" s="20"/>
      <c r="G701" s="91"/>
      <c r="H701" s="91"/>
      <c r="J701" s="91"/>
      <c r="P701" s="200" t="e">
        <f t="shared" ca="1" si="101"/>
        <v>#N/A</v>
      </c>
      <c r="Q701" s="91" t="e">
        <f t="shared" ca="1" si="102"/>
        <v>#N/A</v>
      </c>
      <c r="R701" s="91" t="e">
        <f t="shared" ca="1" si="103"/>
        <v>#N/A</v>
      </c>
      <c r="T701" s="200" t="e">
        <f t="shared" ca="1" si="104"/>
        <v>#N/A</v>
      </c>
      <c r="U701" s="91" t="e">
        <f t="shared" ca="1" si="105"/>
        <v>#N/A</v>
      </c>
      <c r="V701" s="91" t="e">
        <f t="shared" ca="1" si="106"/>
        <v>#N/A</v>
      </c>
      <c r="X701" s="91"/>
      <c r="AI701" s="218" t="e">
        <f ca="1">(($E$9*(RAND()*($E$208-$D$208)+$D$208))*(RAND()*('Base Calcs'!$E$214-'Base Calcs'!$D$214)+'Base Calcs'!$D$214+IF($E$50&gt;0,$E$50,0)))+$E$154+$E$155-$E$196+$E$179-($E$179*(RAND()*($E$210-$D$210)+$D$210))-(($E$200/$E$45)*(RAND()*($E$211-$D$211)+$D$211))</f>
        <v>#N/A</v>
      </c>
      <c r="AK7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2" spans="2:37" x14ac:dyDescent="0.25">
      <c r="B702" s="198" t="e">
        <f t="shared" ca="1" si="100"/>
        <v>#N/A</v>
      </c>
      <c r="C702" s="91"/>
      <c r="D702" s="91"/>
      <c r="F702" s="20"/>
      <c r="G702" s="91"/>
      <c r="H702" s="91"/>
      <c r="J702" s="91"/>
      <c r="P702" s="200" t="e">
        <f t="shared" ca="1" si="101"/>
        <v>#N/A</v>
      </c>
      <c r="Q702" s="91" t="e">
        <f t="shared" ca="1" si="102"/>
        <v>#N/A</v>
      </c>
      <c r="R702" s="91" t="e">
        <f t="shared" ca="1" si="103"/>
        <v>#N/A</v>
      </c>
      <c r="T702" s="200" t="e">
        <f t="shared" ca="1" si="104"/>
        <v>#N/A</v>
      </c>
      <c r="U702" s="91" t="e">
        <f t="shared" ca="1" si="105"/>
        <v>#N/A</v>
      </c>
      <c r="V702" s="91" t="e">
        <f t="shared" ca="1" si="106"/>
        <v>#N/A</v>
      </c>
      <c r="X702" s="91"/>
      <c r="AI702" s="218" t="e">
        <f ca="1">(($E$9*(RAND()*($E$208-$D$208)+$D$208))*(RAND()*('Base Calcs'!$E$214-'Base Calcs'!$D$214)+'Base Calcs'!$D$214+IF($E$50&gt;0,$E$50,0)))+$E$154+$E$155-$E$196+$E$179-($E$179*(RAND()*($E$210-$D$210)+$D$210))-(($E$200/$E$45)*(RAND()*($E$211-$D$211)+$D$211))</f>
        <v>#N/A</v>
      </c>
      <c r="AK7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3" spans="2:37" x14ac:dyDescent="0.25">
      <c r="B703" s="198" t="e">
        <f t="shared" ca="1" si="100"/>
        <v>#N/A</v>
      </c>
      <c r="C703" s="91"/>
      <c r="D703" s="91"/>
      <c r="F703" s="20"/>
      <c r="G703" s="91"/>
      <c r="H703" s="91"/>
      <c r="J703" s="91"/>
      <c r="P703" s="200" t="e">
        <f t="shared" ca="1" si="101"/>
        <v>#N/A</v>
      </c>
      <c r="Q703" s="91" t="e">
        <f t="shared" ca="1" si="102"/>
        <v>#N/A</v>
      </c>
      <c r="R703" s="91" t="e">
        <f t="shared" ca="1" si="103"/>
        <v>#N/A</v>
      </c>
      <c r="T703" s="200" t="e">
        <f t="shared" ca="1" si="104"/>
        <v>#N/A</v>
      </c>
      <c r="U703" s="91" t="e">
        <f t="shared" ca="1" si="105"/>
        <v>#N/A</v>
      </c>
      <c r="V703" s="91" t="e">
        <f t="shared" ca="1" si="106"/>
        <v>#N/A</v>
      </c>
      <c r="X703" s="91"/>
      <c r="AI703" s="218" t="e">
        <f ca="1">(($E$9*(RAND()*($E$208-$D$208)+$D$208))*(RAND()*('Base Calcs'!$E$214-'Base Calcs'!$D$214)+'Base Calcs'!$D$214+IF($E$50&gt;0,$E$50,0)))+$E$154+$E$155-$E$196+$E$179-($E$179*(RAND()*($E$210-$D$210)+$D$210))-(($E$200/$E$45)*(RAND()*($E$211-$D$211)+$D$211))</f>
        <v>#N/A</v>
      </c>
      <c r="AK7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4" spans="2:37" x14ac:dyDescent="0.25">
      <c r="B704" s="198" t="e">
        <f t="shared" ca="1" si="100"/>
        <v>#N/A</v>
      </c>
      <c r="C704" s="91"/>
      <c r="D704" s="91"/>
      <c r="F704" s="20"/>
      <c r="G704" s="91"/>
      <c r="H704" s="91"/>
      <c r="J704" s="91"/>
      <c r="P704" s="200" t="e">
        <f t="shared" ca="1" si="101"/>
        <v>#N/A</v>
      </c>
      <c r="Q704" s="91" t="e">
        <f t="shared" ca="1" si="102"/>
        <v>#N/A</v>
      </c>
      <c r="R704" s="91" t="e">
        <f t="shared" ca="1" si="103"/>
        <v>#N/A</v>
      </c>
      <c r="T704" s="200" t="e">
        <f t="shared" ca="1" si="104"/>
        <v>#N/A</v>
      </c>
      <c r="U704" s="91" t="e">
        <f t="shared" ca="1" si="105"/>
        <v>#N/A</v>
      </c>
      <c r="V704" s="91" t="e">
        <f t="shared" ca="1" si="106"/>
        <v>#N/A</v>
      </c>
      <c r="X704" s="91"/>
      <c r="AI704" s="218" t="e">
        <f ca="1">(($E$9*(RAND()*($E$208-$D$208)+$D$208))*(RAND()*('Base Calcs'!$E$214-'Base Calcs'!$D$214)+'Base Calcs'!$D$214+IF($E$50&gt;0,$E$50,0)))+$E$154+$E$155-$E$196+$E$179-($E$179*(RAND()*($E$210-$D$210)+$D$210))-(($E$200/$E$45)*(RAND()*($E$211-$D$211)+$D$211))</f>
        <v>#N/A</v>
      </c>
      <c r="AK7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5" spans="2:37" x14ac:dyDescent="0.25">
      <c r="B705" s="198" t="e">
        <f t="shared" ca="1" si="100"/>
        <v>#N/A</v>
      </c>
      <c r="C705" s="91"/>
      <c r="D705" s="91"/>
      <c r="F705" s="20"/>
      <c r="G705" s="91"/>
      <c r="H705" s="91"/>
      <c r="J705" s="91"/>
      <c r="P705" s="200" t="e">
        <f t="shared" ca="1" si="101"/>
        <v>#N/A</v>
      </c>
      <c r="Q705" s="91" t="e">
        <f t="shared" ca="1" si="102"/>
        <v>#N/A</v>
      </c>
      <c r="R705" s="91" t="e">
        <f t="shared" ca="1" si="103"/>
        <v>#N/A</v>
      </c>
      <c r="T705" s="200" t="e">
        <f t="shared" ca="1" si="104"/>
        <v>#N/A</v>
      </c>
      <c r="U705" s="91" t="e">
        <f t="shared" ca="1" si="105"/>
        <v>#N/A</v>
      </c>
      <c r="V705" s="91" t="e">
        <f t="shared" ca="1" si="106"/>
        <v>#N/A</v>
      </c>
      <c r="X705" s="91"/>
      <c r="AI705" s="218" t="e">
        <f ca="1">(($E$9*(RAND()*($E$208-$D$208)+$D$208))*(RAND()*('Base Calcs'!$E$214-'Base Calcs'!$D$214)+'Base Calcs'!$D$214+IF($E$50&gt;0,$E$50,0)))+$E$154+$E$155-$E$196+$E$179-($E$179*(RAND()*($E$210-$D$210)+$D$210))-(($E$200/$E$45)*(RAND()*($E$211-$D$211)+$D$211))</f>
        <v>#N/A</v>
      </c>
      <c r="AK7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6" spans="2:37" x14ac:dyDescent="0.25">
      <c r="B706" s="198" t="e">
        <f t="shared" ca="1" si="100"/>
        <v>#N/A</v>
      </c>
      <c r="C706" s="91"/>
      <c r="D706" s="91"/>
      <c r="F706" s="20"/>
      <c r="G706" s="91"/>
      <c r="H706" s="91"/>
      <c r="J706" s="91"/>
      <c r="P706" s="200" t="e">
        <f t="shared" ca="1" si="101"/>
        <v>#N/A</v>
      </c>
      <c r="Q706" s="91" t="e">
        <f t="shared" ca="1" si="102"/>
        <v>#N/A</v>
      </c>
      <c r="R706" s="91" t="e">
        <f t="shared" ca="1" si="103"/>
        <v>#N/A</v>
      </c>
      <c r="T706" s="200" t="e">
        <f t="shared" ca="1" si="104"/>
        <v>#N/A</v>
      </c>
      <c r="U706" s="91" t="e">
        <f t="shared" ca="1" si="105"/>
        <v>#N/A</v>
      </c>
      <c r="V706" s="91" t="e">
        <f t="shared" ca="1" si="106"/>
        <v>#N/A</v>
      </c>
      <c r="X706" s="91"/>
      <c r="AI706" s="218" t="e">
        <f ca="1">(($E$9*(RAND()*($E$208-$D$208)+$D$208))*(RAND()*('Base Calcs'!$E$214-'Base Calcs'!$D$214)+'Base Calcs'!$D$214+IF($E$50&gt;0,$E$50,0)))+$E$154+$E$155-$E$196+$E$179-($E$179*(RAND()*($E$210-$D$210)+$D$210))-(($E$200/$E$45)*(RAND()*($E$211-$D$211)+$D$211))</f>
        <v>#N/A</v>
      </c>
      <c r="AK7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7" spans="2:37" x14ac:dyDescent="0.25">
      <c r="B707" s="198" t="e">
        <f t="shared" ca="1" si="100"/>
        <v>#N/A</v>
      </c>
      <c r="C707" s="91"/>
      <c r="D707" s="91"/>
      <c r="F707" s="20"/>
      <c r="G707" s="91"/>
      <c r="H707" s="91"/>
      <c r="J707" s="91"/>
      <c r="P707" s="200" t="e">
        <f t="shared" ca="1" si="101"/>
        <v>#N/A</v>
      </c>
      <c r="Q707" s="91" t="e">
        <f t="shared" ca="1" si="102"/>
        <v>#N/A</v>
      </c>
      <c r="R707" s="91" t="e">
        <f t="shared" ca="1" si="103"/>
        <v>#N/A</v>
      </c>
      <c r="T707" s="200" t="e">
        <f t="shared" ca="1" si="104"/>
        <v>#N/A</v>
      </c>
      <c r="U707" s="91" t="e">
        <f t="shared" ca="1" si="105"/>
        <v>#N/A</v>
      </c>
      <c r="V707" s="91" t="e">
        <f t="shared" ca="1" si="106"/>
        <v>#N/A</v>
      </c>
      <c r="X707" s="91"/>
      <c r="AI707" s="218" t="e">
        <f ca="1">(($E$9*(RAND()*($E$208-$D$208)+$D$208))*(RAND()*('Base Calcs'!$E$214-'Base Calcs'!$D$214)+'Base Calcs'!$D$214+IF($E$50&gt;0,$E$50,0)))+$E$154+$E$155-$E$196+$E$179-($E$179*(RAND()*($E$210-$D$210)+$D$210))-(($E$200/$E$45)*(RAND()*($E$211-$D$211)+$D$211))</f>
        <v>#N/A</v>
      </c>
      <c r="AK7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8" spans="2:37" x14ac:dyDescent="0.25">
      <c r="B708" s="198" t="e">
        <f t="shared" ca="1" si="100"/>
        <v>#N/A</v>
      </c>
      <c r="C708" s="91"/>
      <c r="D708" s="91"/>
      <c r="F708" s="20"/>
      <c r="G708" s="91"/>
      <c r="H708" s="91"/>
      <c r="J708" s="91"/>
      <c r="P708" s="200" t="e">
        <f t="shared" ca="1" si="101"/>
        <v>#N/A</v>
      </c>
      <c r="Q708" s="91" t="e">
        <f t="shared" ca="1" si="102"/>
        <v>#N/A</v>
      </c>
      <c r="R708" s="91" t="e">
        <f t="shared" ca="1" si="103"/>
        <v>#N/A</v>
      </c>
      <c r="T708" s="200" t="e">
        <f t="shared" ca="1" si="104"/>
        <v>#N/A</v>
      </c>
      <c r="U708" s="91" t="e">
        <f t="shared" ca="1" si="105"/>
        <v>#N/A</v>
      </c>
      <c r="V708" s="91" t="e">
        <f t="shared" ca="1" si="106"/>
        <v>#N/A</v>
      </c>
      <c r="X708" s="91"/>
      <c r="AI708" s="218" t="e">
        <f ca="1">(($E$9*(RAND()*($E$208-$D$208)+$D$208))*(RAND()*('Base Calcs'!$E$214-'Base Calcs'!$D$214)+'Base Calcs'!$D$214+IF($E$50&gt;0,$E$50,0)))+$E$154+$E$155-$E$196+$E$179-($E$179*(RAND()*($E$210-$D$210)+$D$210))-(($E$200/$E$45)*(RAND()*($E$211-$D$211)+$D$211))</f>
        <v>#N/A</v>
      </c>
      <c r="AK7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09" spans="2:37" x14ac:dyDescent="0.25">
      <c r="B709" s="198" t="e">
        <f t="shared" ca="1" si="100"/>
        <v>#N/A</v>
      </c>
      <c r="C709" s="91"/>
      <c r="D709" s="91"/>
      <c r="F709" s="20"/>
      <c r="G709" s="91"/>
      <c r="H709" s="91"/>
      <c r="J709" s="91"/>
      <c r="P709" s="200" t="e">
        <f t="shared" ca="1" si="101"/>
        <v>#N/A</v>
      </c>
      <c r="Q709" s="91" t="e">
        <f t="shared" ca="1" si="102"/>
        <v>#N/A</v>
      </c>
      <c r="R709" s="91" t="e">
        <f t="shared" ca="1" si="103"/>
        <v>#N/A</v>
      </c>
      <c r="T709" s="200" t="e">
        <f t="shared" ca="1" si="104"/>
        <v>#N/A</v>
      </c>
      <c r="U709" s="91" t="e">
        <f t="shared" ca="1" si="105"/>
        <v>#N/A</v>
      </c>
      <c r="V709" s="91" t="e">
        <f t="shared" ca="1" si="106"/>
        <v>#N/A</v>
      </c>
      <c r="X709" s="91"/>
      <c r="AI709" s="218" t="e">
        <f ca="1">(($E$9*(RAND()*($E$208-$D$208)+$D$208))*(RAND()*('Base Calcs'!$E$214-'Base Calcs'!$D$214)+'Base Calcs'!$D$214+IF($E$50&gt;0,$E$50,0)))+$E$154+$E$155-$E$196+$E$179-($E$179*(RAND()*($E$210-$D$210)+$D$210))-(($E$200/$E$45)*(RAND()*($E$211-$D$211)+$D$211))</f>
        <v>#N/A</v>
      </c>
      <c r="AK7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0" spans="2:37" x14ac:dyDescent="0.25">
      <c r="B710" s="198" t="e">
        <f t="shared" ca="1" si="100"/>
        <v>#N/A</v>
      </c>
      <c r="C710" s="91"/>
      <c r="D710" s="91"/>
      <c r="F710" s="20"/>
      <c r="G710" s="91"/>
      <c r="H710" s="91"/>
      <c r="J710" s="91"/>
      <c r="P710" s="200" t="e">
        <f t="shared" ca="1" si="101"/>
        <v>#N/A</v>
      </c>
      <c r="Q710" s="91" t="e">
        <f t="shared" ca="1" si="102"/>
        <v>#N/A</v>
      </c>
      <c r="R710" s="91" t="e">
        <f t="shared" ca="1" si="103"/>
        <v>#N/A</v>
      </c>
      <c r="T710" s="200" t="e">
        <f t="shared" ca="1" si="104"/>
        <v>#N/A</v>
      </c>
      <c r="U710" s="91" t="e">
        <f t="shared" ca="1" si="105"/>
        <v>#N/A</v>
      </c>
      <c r="V710" s="91" t="e">
        <f t="shared" ca="1" si="106"/>
        <v>#N/A</v>
      </c>
      <c r="X710" s="91"/>
      <c r="AI710" s="218" t="e">
        <f ca="1">(($E$9*(RAND()*($E$208-$D$208)+$D$208))*(RAND()*('Base Calcs'!$E$214-'Base Calcs'!$D$214)+'Base Calcs'!$D$214+IF($E$50&gt;0,$E$50,0)))+$E$154+$E$155-$E$196+$E$179-($E$179*(RAND()*($E$210-$D$210)+$D$210))-(($E$200/$E$45)*(RAND()*($E$211-$D$211)+$D$211))</f>
        <v>#N/A</v>
      </c>
      <c r="AK7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1" spans="2:37" x14ac:dyDescent="0.25">
      <c r="B711" s="198" t="e">
        <f t="shared" ca="1" si="100"/>
        <v>#N/A</v>
      </c>
      <c r="C711" s="91"/>
      <c r="D711" s="91"/>
      <c r="F711" s="20"/>
      <c r="G711" s="91"/>
      <c r="H711" s="91"/>
      <c r="J711" s="91"/>
      <c r="P711" s="200" t="e">
        <f t="shared" ca="1" si="101"/>
        <v>#N/A</v>
      </c>
      <c r="Q711" s="91" t="e">
        <f t="shared" ca="1" si="102"/>
        <v>#N/A</v>
      </c>
      <c r="R711" s="91" t="e">
        <f t="shared" ca="1" si="103"/>
        <v>#N/A</v>
      </c>
      <c r="T711" s="200" t="e">
        <f t="shared" ca="1" si="104"/>
        <v>#N/A</v>
      </c>
      <c r="U711" s="91" t="e">
        <f t="shared" ca="1" si="105"/>
        <v>#N/A</v>
      </c>
      <c r="V711" s="91" t="e">
        <f t="shared" ca="1" si="106"/>
        <v>#N/A</v>
      </c>
      <c r="X711" s="91"/>
      <c r="AI711" s="218" t="e">
        <f ca="1">(($E$9*(RAND()*($E$208-$D$208)+$D$208))*(RAND()*('Base Calcs'!$E$214-'Base Calcs'!$D$214)+'Base Calcs'!$D$214+IF($E$50&gt;0,$E$50,0)))+$E$154+$E$155-$E$196+$E$179-($E$179*(RAND()*($E$210-$D$210)+$D$210))-(($E$200/$E$45)*(RAND()*($E$211-$D$211)+$D$211))</f>
        <v>#N/A</v>
      </c>
      <c r="AK7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2" spans="2:37" x14ac:dyDescent="0.25">
      <c r="B712" s="198" t="e">
        <f t="shared" ca="1" si="100"/>
        <v>#N/A</v>
      </c>
      <c r="C712" s="91"/>
      <c r="D712" s="91"/>
      <c r="F712" s="20"/>
      <c r="G712" s="91"/>
      <c r="H712" s="91"/>
      <c r="J712" s="91"/>
      <c r="P712" s="200" t="e">
        <f t="shared" ca="1" si="101"/>
        <v>#N/A</v>
      </c>
      <c r="Q712" s="91" t="e">
        <f t="shared" ca="1" si="102"/>
        <v>#N/A</v>
      </c>
      <c r="R712" s="91" t="e">
        <f t="shared" ca="1" si="103"/>
        <v>#N/A</v>
      </c>
      <c r="T712" s="200" t="e">
        <f t="shared" ca="1" si="104"/>
        <v>#N/A</v>
      </c>
      <c r="U712" s="91" t="e">
        <f t="shared" ca="1" si="105"/>
        <v>#N/A</v>
      </c>
      <c r="V712" s="91" t="e">
        <f t="shared" ca="1" si="106"/>
        <v>#N/A</v>
      </c>
      <c r="X712" s="91"/>
      <c r="AI712" s="218" t="e">
        <f ca="1">(($E$9*(RAND()*($E$208-$D$208)+$D$208))*(RAND()*('Base Calcs'!$E$214-'Base Calcs'!$D$214)+'Base Calcs'!$D$214+IF($E$50&gt;0,$E$50,0)))+$E$154+$E$155-$E$196+$E$179-($E$179*(RAND()*($E$210-$D$210)+$D$210))-(($E$200/$E$45)*(RAND()*($E$211-$D$211)+$D$211))</f>
        <v>#N/A</v>
      </c>
      <c r="AK7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3" spans="2:37" x14ac:dyDescent="0.25">
      <c r="B713" s="198" t="e">
        <f t="shared" ca="1" si="100"/>
        <v>#N/A</v>
      </c>
      <c r="C713" s="91"/>
      <c r="D713" s="91"/>
      <c r="F713" s="20"/>
      <c r="G713" s="91"/>
      <c r="H713" s="91"/>
      <c r="J713" s="91"/>
      <c r="P713" s="200" t="e">
        <f t="shared" ca="1" si="101"/>
        <v>#N/A</v>
      </c>
      <c r="Q713" s="91" t="e">
        <f t="shared" ca="1" si="102"/>
        <v>#N/A</v>
      </c>
      <c r="R713" s="91" t="e">
        <f t="shared" ca="1" si="103"/>
        <v>#N/A</v>
      </c>
      <c r="T713" s="200" t="e">
        <f t="shared" ca="1" si="104"/>
        <v>#N/A</v>
      </c>
      <c r="U713" s="91" t="e">
        <f t="shared" ca="1" si="105"/>
        <v>#N/A</v>
      </c>
      <c r="V713" s="91" t="e">
        <f t="shared" ca="1" si="106"/>
        <v>#N/A</v>
      </c>
      <c r="X713" s="91"/>
      <c r="AI713" s="218" t="e">
        <f ca="1">(($E$9*(RAND()*($E$208-$D$208)+$D$208))*(RAND()*('Base Calcs'!$E$214-'Base Calcs'!$D$214)+'Base Calcs'!$D$214+IF($E$50&gt;0,$E$50,0)))+$E$154+$E$155-$E$196+$E$179-($E$179*(RAND()*($E$210-$D$210)+$D$210))-(($E$200/$E$45)*(RAND()*($E$211-$D$211)+$D$211))</f>
        <v>#N/A</v>
      </c>
      <c r="AK7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4" spans="2:37" x14ac:dyDescent="0.25">
      <c r="B714" s="198" t="e">
        <f t="shared" ca="1" si="100"/>
        <v>#N/A</v>
      </c>
      <c r="C714" s="91"/>
      <c r="D714" s="91"/>
      <c r="F714" s="20"/>
      <c r="G714" s="91"/>
      <c r="H714" s="91"/>
      <c r="J714" s="91"/>
      <c r="P714" s="200" t="e">
        <f t="shared" ca="1" si="101"/>
        <v>#N/A</v>
      </c>
      <c r="Q714" s="91" t="e">
        <f t="shared" ca="1" si="102"/>
        <v>#N/A</v>
      </c>
      <c r="R714" s="91" t="e">
        <f t="shared" ca="1" si="103"/>
        <v>#N/A</v>
      </c>
      <c r="T714" s="200" t="e">
        <f t="shared" ca="1" si="104"/>
        <v>#N/A</v>
      </c>
      <c r="U714" s="91" t="e">
        <f t="shared" ca="1" si="105"/>
        <v>#N/A</v>
      </c>
      <c r="V714" s="91" t="e">
        <f t="shared" ca="1" si="106"/>
        <v>#N/A</v>
      </c>
      <c r="X714" s="91"/>
      <c r="AI714" s="218" t="e">
        <f ca="1">(($E$9*(RAND()*($E$208-$D$208)+$D$208))*(RAND()*('Base Calcs'!$E$214-'Base Calcs'!$D$214)+'Base Calcs'!$D$214+IF($E$50&gt;0,$E$50,0)))+$E$154+$E$155-$E$196+$E$179-($E$179*(RAND()*($E$210-$D$210)+$D$210))-(($E$200/$E$45)*(RAND()*($E$211-$D$211)+$D$211))</f>
        <v>#N/A</v>
      </c>
      <c r="AK7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5" spans="2:37" x14ac:dyDescent="0.25">
      <c r="B715" s="198" t="e">
        <f t="shared" ca="1" si="100"/>
        <v>#N/A</v>
      </c>
      <c r="C715" s="91"/>
      <c r="D715" s="91"/>
      <c r="F715" s="20"/>
      <c r="G715" s="91"/>
      <c r="H715" s="91"/>
      <c r="J715" s="91"/>
      <c r="P715" s="200" t="e">
        <f t="shared" ca="1" si="101"/>
        <v>#N/A</v>
      </c>
      <c r="Q715" s="91" t="e">
        <f t="shared" ca="1" si="102"/>
        <v>#N/A</v>
      </c>
      <c r="R715" s="91" t="e">
        <f t="shared" ca="1" si="103"/>
        <v>#N/A</v>
      </c>
      <c r="T715" s="200" t="e">
        <f t="shared" ca="1" si="104"/>
        <v>#N/A</v>
      </c>
      <c r="U715" s="91" t="e">
        <f t="shared" ca="1" si="105"/>
        <v>#N/A</v>
      </c>
      <c r="V715" s="91" t="e">
        <f t="shared" ca="1" si="106"/>
        <v>#N/A</v>
      </c>
      <c r="X715" s="91"/>
      <c r="AI715" s="218" t="e">
        <f ca="1">(($E$9*(RAND()*($E$208-$D$208)+$D$208))*(RAND()*('Base Calcs'!$E$214-'Base Calcs'!$D$214)+'Base Calcs'!$D$214+IF($E$50&gt;0,$E$50,0)))+$E$154+$E$155-$E$196+$E$179-($E$179*(RAND()*($E$210-$D$210)+$D$210))-(($E$200/$E$45)*(RAND()*($E$211-$D$211)+$D$211))</f>
        <v>#N/A</v>
      </c>
      <c r="AK7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6" spans="2:37" x14ac:dyDescent="0.25">
      <c r="B716" s="198" t="e">
        <f t="shared" ref="B716:B779" ca="1" si="107">($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716" s="91"/>
      <c r="D716" s="91"/>
      <c r="F716" s="20"/>
      <c r="G716" s="91"/>
      <c r="H716" s="91"/>
      <c r="J716" s="91"/>
      <c r="P716" s="200" t="e">
        <f t="shared" ref="P716:P779" ca="1" si="108">(($C$9*(RAND()*($E$208-$D$208)+$D$208))*(RAND()*($E$209-$D$209)+$D$209+IF($E$50&gt;0,$E$50,0)))+$C$154+$C$155-$C$196+$C$179-($C$179*(RAND()*($E$210-$D$210)+$D$210))-($E$44*(RAND()*($E$211-$D$211)+$D$211))</f>
        <v>#N/A</v>
      </c>
      <c r="Q716" s="91" t="e">
        <f t="shared" ref="Q716:Q779" ca="1" si="109">P716/$B$216</f>
        <v>#N/A</v>
      </c>
      <c r="R716" s="91" t="e">
        <f t="shared" ref="R716:R779" ca="1" si="110">(P716+$C$200)/$B$215</f>
        <v>#N/A</v>
      </c>
      <c r="T716" s="200" t="e">
        <f t="shared" ref="T716:T779" ca="1" si="111">(($E$9*(RAND()*($E$208-$D$208)+$D$208))*(RAND()*($E$209-$D$209)+$D$209+IF($E$50&gt;0,$E$50,0)))+$E$154+$E$155-$E$196+$E$179-($E$179*(RAND()*($E$210-$D$210)+$D$210))-(($E$200/$E$45)*(RAND()*($E$211-$D$211)+$D$211))</f>
        <v>#N/A</v>
      </c>
      <c r="U716" s="91" t="e">
        <f t="shared" ref="U716:U779" ca="1" si="112">T716/$D$216</f>
        <v>#N/A</v>
      </c>
      <c r="V716" s="91" t="e">
        <f t="shared" ref="V716:V779" ca="1" si="113">(T716+$E$200)/$D$215</f>
        <v>#N/A</v>
      </c>
      <c r="X716" s="91"/>
      <c r="AI716" s="218" t="e">
        <f ca="1">(($E$9*(RAND()*($E$208-$D$208)+$D$208))*(RAND()*('Base Calcs'!$E$214-'Base Calcs'!$D$214)+'Base Calcs'!$D$214+IF($E$50&gt;0,$E$50,0)))+$E$154+$E$155-$E$196+$E$179-($E$179*(RAND()*($E$210-$D$210)+$D$210))-(($E$200/$E$45)*(RAND()*($E$211-$D$211)+$D$211))</f>
        <v>#N/A</v>
      </c>
      <c r="AK7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7" spans="2:37" x14ac:dyDescent="0.25">
      <c r="B717" s="198" t="e">
        <f t="shared" ca="1" si="107"/>
        <v>#N/A</v>
      </c>
      <c r="C717" s="91"/>
      <c r="D717" s="91"/>
      <c r="F717" s="20"/>
      <c r="G717" s="91"/>
      <c r="H717" s="91"/>
      <c r="J717" s="91"/>
      <c r="P717" s="200" t="e">
        <f t="shared" ca="1" si="108"/>
        <v>#N/A</v>
      </c>
      <c r="Q717" s="91" t="e">
        <f t="shared" ca="1" si="109"/>
        <v>#N/A</v>
      </c>
      <c r="R717" s="91" t="e">
        <f t="shared" ca="1" si="110"/>
        <v>#N/A</v>
      </c>
      <c r="T717" s="200" t="e">
        <f t="shared" ca="1" si="111"/>
        <v>#N/A</v>
      </c>
      <c r="U717" s="91" t="e">
        <f t="shared" ca="1" si="112"/>
        <v>#N/A</v>
      </c>
      <c r="V717" s="91" t="e">
        <f t="shared" ca="1" si="113"/>
        <v>#N/A</v>
      </c>
      <c r="X717" s="91"/>
      <c r="AI717" s="218" t="e">
        <f ca="1">(($E$9*(RAND()*($E$208-$D$208)+$D$208))*(RAND()*('Base Calcs'!$E$214-'Base Calcs'!$D$214)+'Base Calcs'!$D$214+IF($E$50&gt;0,$E$50,0)))+$E$154+$E$155-$E$196+$E$179-($E$179*(RAND()*($E$210-$D$210)+$D$210))-(($E$200/$E$45)*(RAND()*($E$211-$D$211)+$D$211))</f>
        <v>#N/A</v>
      </c>
      <c r="AK7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8" spans="2:37" x14ac:dyDescent="0.25">
      <c r="B718" s="198" t="e">
        <f t="shared" ca="1" si="107"/>
        <v>#N/A</v>
      </c>
      <c r="C718" s="91"/>
      <c r="D718" s="91"/>
      <c r="F718" s="20"/>
      <c r="G718" s="91"/>
      <c r="H718" s="91"/>
      <c r="J718" s="91"/>
      <c r="P718" s="200" t="e">
        <f t="shared" ca="1" si="108"/>
        <v>#N/A</v>
      </c>
      <c r="Q718" s="91" t="e">
        <f t="shared" ca="1" si="109"/>
        <v>#N/A</v>
      </c>
      <c r="R718" s="91" t="e">
        <f t="shared" ca="1" si="110"/>
        <v>#N/A</v>
      </c>
      <c r="T718" s="200" t="e">
        <f t="shared" ca="1" si="111"/>
        <v>#N/A</v>
      </c>
      <c r="U718" s="91" t="e">
        <f t="shared" ca="1" si="112"/>
        <v>#N/A</v>
      </c>
      <c r="V718" s="91" t="e">
        <f t="shared" ca="1" si="113"/>
        <v>#N/A</v>
      </c>
      <c r="X718" s="91"/>
      <c r="AI718" s="218" t="e">
        <f ca="1">(($E$9*(RAND()*($E$208-$D$208)+$D$208))*(RAND()*('Base Calcs'!$E$214-'Base Calcs'!$D$214)+'Base Calcs'!$D$214+IF($E$50&gt;0,$E$50,0)))+$E$154+$E$155-$E$196+$E$179-($E$179*(RAND()*($E$210-$D$210)+$D$210))-(($E$200/$E$45)*(RAND()*($E$211-$D$211)+$D$211))</f>
        <v>#N/A</v>
      </c>
      <c r="AK7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19" spans="2:37" x14ac:dyDescent="0.25">
      <c r="B719" s="198" t="e">
        <f t="shared" ca="1" si="107"/>
        <v>#N/A</v>
      </c>
      <c r="C719" s="91"/>
      <c r="D719" s="91"/>
      <c r="F719" s="20"/>
      <c r="G719" s="91"/>
      <c r="H719" s="91"/>
      <c r="J719" s="91"/>
      <c r="P719" s="200" t="e">
        <f t="shared" ca="1" si="108"/>
        <v>#N/A</v>
      </c>
      <c r="Q719" s="91" t="e">
        <f t="shared" ca="1" si="109"/>
        <v>#N/A</v>
      </c>
      <c r="R719" s="91" t="e">
        <f t="shared" ca="1" si="110"/>
        <v>#N/A</v>
      </c>
      <c r="T719" s="200" t="e">
        <f t="shared" ca="1" si="111"/>
        <v>#N/A</v>
      </c>
      <c r="U719" s="91" t="e">
        <f t="shared" ca="1" si="112"/>
        <v>#N/A</v>
      </c>
      <c r="V719" s="91" t="e">
        <f t="shared" ca="1" si="113"/>
        <v>#N/A</v>
      </c>
      <c r="X719" s="91"/>
      <c r="AI719" s="218" t="e">
        <f ca="1">(($E$9*(RAND()*($E$208-$D$208)+$D$208))*(RAND()*('Base Calcs'!$E$214-'Base Calcs'!$D$214)+'Base Calcs'!$D$214+IF($E$50&gt;0,$E$50,0)))+$E$154+$E$155-$E$196+$E$179-($E$179*(RAND()*($E$210-$D$210)+$D$210))-(($E$200/$E$45)*(RAND()*($E$211-$D$211)+$D$211))</f>
        <v>#N/A</v>
      </c>
      <c r="AK7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0" spans="2:37" x14ac:dyDescent="0.25">
      <c r="B720" s="198" t="e">
        <f t="shared" ca="1" si="107"/>
        <v>#N/A</v>
      </c>
      <c r="C720" s="91"/>
      <c r="D720" s="91"/>
      <c r="F720" s="20"/>
      <c r="G720" s="91"/>
      <c r="H720" s="91"/>
      <c r="J720" s="91"/>
      <c r="P720" s="200" t="e">
        <f t="shared" ca="1" si="108"/>
        <v>#N/A</v>
      </c>
      <c r="Q720" s="91" t="e">
        <f t="shared" ca="1" si="109"/>
        <v>#N/A</v>
      </c>
      <c r="R720" s="91" t="e">
        <f t="shared" ca="1" si="110"/>
        <v>#N/A</v>
      </c>
      <c r="T720" s="200" t="e">
        <f t="shared" ca="1" si="111"/>
        <v>#N/A</v>
      </c>
      <c r="U720" s="91" t="e">
        <f t="shared" ca="1" si="112"/>
        <v>#N/A</v>
      </c>
      <c r="V720" s="91" t="e">
        <f t="shared" ca="1" si="113"/>
        <v>#N/A</v>
      </c>
      <c r="X720" s="91"/>
      <c r="AI720" s="218" t="e">
        <f ca="1">(($E$9*(RAND()*($E$208-$D$208)+$D$208))*(RAND()*('Base Calcs'!$E$214-'Base Calcs'!$D$214)+'Base Calcs'!$D$214+IF($E$50&gt;0,$E$50,0)))+$E$154+$E$155-$E$196+$E$179-($E$179*(RAND()*($E$210-$D$210)+$D$210))-(($E$200/$E$45)*(RAND()*($E$211-$D$211)+$D$211))</f>
        <v>#N/A</v>
      </c>
      <c r="AK7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1" spans="2:37" x14ac:dyDescent="0.25">
      <c r="B721" s="198" t="e">
        <f t="shared" ca="1" si="107"/>
        <v>#N/A</v>
      </c>
      <c r="C721" s="91"/>
      <c r="D721" s="91"/>
      <c r="F721" s="20"/>
      <c r="G721" s="91"/>
      <c r="H721" s="91"/>
      <c r="J721" s="91"/>
      <c r="P721" s="200" t="e">
        <f t="shared" ca="1" si="108"/>
        <v>#N/A</v>
      </c>
      <c r="Q721" s="91" t="e">
        <f t="shared" ca="1" si="109"/>
        <v>#N/A</v>
      </c>
      <c r="R721" s="91" t="e">
        <f t="shared" ca="1" si="110"/>
        <v>#N/A</v>
      </c>
      <c r="T721" s="200" t="e">
        <f t="shared" ca="1" si="111"/>
        <v>#N/A</v>
      </c>
      <c r="U721" s="91" t="e">
        <f t="shared" ca="1" si="112"/>
        <v>#N/A</v>
      </c>
      <c r="V721" s="91" t="e">
        <f t="shared" ca="1" si="113"/>
        <v>#N/A</v>
      </c>
      <c r="X721" s="91"/>
      <c r="AI721" s="218" t="e">
        <f ca="1">(($E$9*(RAND()*($E$208-$D$208)+$D$208))*(RAND()*('Base Calcs'!$E$214-'Base Calcs'!$D$214)+'Base Calcs'!$D$214+IF($E$50&gt;0,$E$50,0)))+$E$154+$E$155-$E$196+$E$179-($E$179*(RAND()*($E$210-$D$210)+$D$210))-(($E$200/$E$45)*(RAND()*($E$211-$D$211)+$D$211))</f>
        <v>#N/A</v>
      </c>
      <c r="AK7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2" spans="2:37" x14ac:dyDescent="0.25">
      <c r="B722" s="198" t="e">
        <f t="shared" ca="1" si="107"/>
        <v>#N/A</v>
      </c>
      <c r="C722" s="91"/>
      <c r="D722" s="91"/>
      <c r="F722" s="20"/>
      <c r="G722" s="91"/>
      <c r="H722" s="91"/>
      <c r="J722" s="91"/>
      <c r="P722" s="200" t="e">
        <f t="shared" ca="1" si="108"/>
        <v>#N/A</v>
      </c>
      <c r="Q722" s="91" t="e">
        <f t="shared" ca="1" si="109"/>
        <v>#N/A</v>
      </c>
      <c r="R722" s="91" t="e">
        <f t="shared" ca="1" si="110"/>
        <v>#N/A</v>
      </c>
      <c r="T722" s="200" t="e">
        <f t="shared" ca="1" si="111"/>
        <v>#N/A</v>
      </c>
      <c r="U722" s="91" t="e">
        <f t="shared" ca="1" si="112"/>
        <v>#N/A</v>
      </c>
      <c r="V722" s="91" t="e">
        <f t="shared" ca="1" si="113"/>
        <v>#N/A</v>
      </c>
      <c r="X722" s="91"/>
      <c r="AI722" s="218" t="e">
        <f ca="1">(($E$9*(RAND()*($E$208-$D$208)+$D$208))*(RAND()*('Base Calcs'!$E$214-'Base Calcs'!$D$214)+'Base Calcs'!$D$214+IF($E$50&gt;0,$E$50,0)))+$E$154+$E$155-$E$196+$E$179-($E$179*(RAND()*($E$210-$D$210)+$D$210))-(($E$200/$E$45)*(RAND()*($E$211-$D$211)+$D$211))</f>
        <v>#N/A</v>
      </c>
      <c r="AK7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3" spans="2:37" x14ac:dyDescent="0.25">
      <c r="B723" s="198" t="e">
        <f t="shared" ca="1" si="107"/>
        <v>#N/A</v>
      </c>
      <c r="C723" s="91"/>
      <c r="D723" s="91"/>
      <c r="F723" s="20"/>
      <c r="G723" s="91"/>
      <c r="H723" s="91"/>
      <c r="J723" s="91"/>
      <c r="P723" s="200" t="e">
        <f t="shared" ca="1" si="108"/>
        <v>#N/A</v>
      </c>
      <c r="Q723" s="91" t="e">
        <f t="shared" ca="1" si="109"/>
        <v>#N/A</v>
      </c>
      <c r="R723" s="91" t="e">
        <f t="shared" ca="1" si="110"/>
        <v>#N/A</v>
      </c>
      <c r="T723" s="200" t="e">
        <f t="shared" ca="1" si="111"/>
        <v>#N/A</v>
      </c>
      <c r="U723" s="91" t="e">
        <f t="shared" ca="1" si="112"/>
        <v>#N/A</v>
      </c>
      <c r="V723" s="91" t="e">
        <f t="shared" ca="1" si="113"/>
        <v>#N/A</v>
      </c>
      <c r="X723" s="91"/>
      <c r="AI723" s="218" t="e">
        <f ca="1">(($E$9*(RAND()*($E$208-$D$208)+$D$208))*(RAND()*('Base Calcs'!$E$214-'Base Calcs'!$D$214)+'Base Calcs'!$D$214+IF($E$50&gt;0,$E$50,0)))+$E$154+$E$155-$E$196+$E$179-($E$179*(RAND()*($E$210-$D$210)+$D$210))-(($E$200/$E$45)*(RAND()*($E$211-$D$211)+$D$211))</f>
        <v>#N/A</v>
      </c>
      <c r="AK7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4" spans="2:37" x14ac:dyDescent="0.25">
      <c r="B724" s="198" t="e">
        <f t="shared" ca="1" si="107"/>
        <v>#N/A</v>
      </c>
      <c r="C724" s="91"/>
      <c r="D724" s="91"/>
      <c r="F724" s="20"/>
      <c r="G724" s="91"/>
      <c r="H724" s="91"/>
      <c r="J724" s="91"/>
      <c r="P724" s="200" t="e">
        <f t="shared" ca="1" si="108"/>
        <v>#N/A</v>
      </c>
      <c r="Q724" s="91" t="e">
        <f t="shared" ca="1" si="109"/>
        <v>#N/A</v>
      </c>
      <c r="R724" s="91" t="e">
        <f t="shared" ca="1" si="110"/>
        <v>#N/A</v>
      </c>
      <c r="T724" s="200" t="e">
        <f t="shared" ca="1" si="111"/>
        <v>#N/A</v>
      </c>
      <c r="U724" s="91" t="e">
        <f t="shared" ca="1" si="112"/>
        <v>#N/A</v>
      </c>
      <c r="V724" s="91" t="e">
        <f t="shared" ca="1" si="113"/>
        <v>#N/A</v>
      </c>
      <c r="X724" s="91"/>
      <c r="AI724" s="218" t="e">
        <f ca="1">(($E$9*(RAND()*($E$208-$D$208)+$D$208))*(RAND()*('Base Calcs'!$E$214-'Base Calcs'!$D$214)+'Base Calcs'!$D$214+IF($E$50&gt;0,$E$50,0)))+$E$154+$E$155-$E$196+$E$179-($E$179*(RAND()*($E$210-$D$210)+$D$210))-(($E$200/$E$45)*(RAND()*($E$211-$D$211)+$D$211))</f>
        <v>#N/A</v>
      </c>
      <c r="AK7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5" spans="2:37" x14ac:dyDescent="0.25">
      <c r="B725" s="198" t="e">
        <f t="shared" ca="1" si="107"/>
        <v>#N/A</v>
      </c>
      <c r="C725" s="91"/>
      <c r="D725" s="91"/>
      <c r="F725" s="20"/>
      <c r="G725" s="91"/>
      <c r="H725" s="91"/>
      <c r="J725" s="91"/>
      <c r="P725" s="200" t="e">
        <f t="shared" ca="1" si="108"/>
        <v>#N/A</v>
      </c>
      <c r="Q725" s="91" t="e">
        <f t="shared" ca="1" si="109"/>
        <v>#N/A</v>
      </c>
      <c r="R725" s="91" t="e">
        <f t="shared" ca="1" si="110"/>
        <v>#N/A</v>
      </c>
      <c r="T725" s="200" t="e">
        <f t="shared" ca="1" si="111"/>
        <v>#N/A</v>
      </c>
      <c r="U725" s="91" t="e">
        <f t="shared" ca="1" si="112"/>
        <v>#N/A</v>
      </c>
      <c r="V725" s="91" t="e">
        <f t="shared" ca="1" si="113"/>
        <v>#N/A</v>
      </c>
      <c r="X725" s="91"/>
      <c r="AI725" s="218" t="e">
        <f ca="1">(($E$9*(RAND()*($E$208-$D$208)+$D$208))*(RAND()*('Base Calcs'!$E$214-'Base Calcs'!$D$214)+'Base Calcs'!$D$214+IF($E$50&gt;0,$E$50,0)))+$E$154+$E$155-$E$196+$E$179-($E$179*(RAND()*($E$210-$D$210)+$D$210))-(($E$200/$E$45)*(RAND()*($E$211-$D$211)+$D$211))</f>
        <v>#N/A</v>
      </c>
      <c r="AK7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6" spans="2:37" x14ac:dyDescent="0.25">
      <c r="B726" s="198" t="e">
        <f t="shared" ca="1" si="107"/>
        <v>#N/A</v>
      </c>
      <c r="C726" s="91"/>
      <c r="D726" s="91"/>
      <c r="F726" s="20"/>
      <c r="G726" s="91"/>
      <c r="H726" s="91"/>
      <c r="J726" s="91"/>
      <c r="P726" s="200" t="e">
        <f t="shared" ca="1" si="108"/>
        <v>#N/A</v>
      </c>
      <c r="Q726" s="91" t="e">
        <f t="shared" ca="1" si="109"/>
        <v>#N/A</v>
      </c>
      <c r="R726" s="91" t="e">
        <f t="shared" ca="1" si="110"/>
        <v>#N/A</v>
      </c>
      <c r="T726" s="200" t="e">
        <f t="shared" ca="1" si="111"/>
        <v>#N/A</v>
      </c>
      <c r="U726" s="91" t="e">
        <f t="shared" ca="1" si="112"/>
        <v>#N/A</v>
      </c>
      <c r="V726" s="91" t="e">
        <f t="shared" ca="1" si="113"/>
        <v>#N/A</v>
      </c>
      <c r="X726" s="91"/>
      <c r="AI726" s="218" t="e">
        <f ca="1">(($E$9*(RAND()*($E$208-$D$208)+$D$208))*(RAND()*('Base Calcs'!$E$214-'Base Calcs'!$D$214)+'Base Calcs'!$D$214+IF($E$50&gt;0,$E$50,0)))+$E$154+$E$155-$E$196+$E$179-($E$179*(RAND()*($E$210-$D$210)+$D$210))-(($E$200/$E$45)*(RAND()*($E$211-$D$211)+$D$211))</f>
        <v>#N/A</v>
      </c>
      <c r="AK7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7" spans="2:37" x14ac:dyDescent="0.25">
      <c r="B727" s="198" t="e">
        <f t="shared" ca="1" si="107"/>
        <v>#N/A</v>
      </c>
      <c r="C727" s="91"/>
      <c r="D727" s="91"/>
      <c r="F727" s="20"/>
      <c r="G727" s="91"/>
      <c r="H727" s="91"/>
      <c r="J727" s="91"/>
      <c r="P727" s="200" t="e">
        <f t="shared" ca="1" si="108"/>
        <v>#N/A</v>
      </c>
      <c r="Q727" s="91" t="e">
        <f t="shared" ca="1" si="109"/>
        <v>#N/A</v>
      </c>
      <c r="R727" s="91" t="e">
        <f t="shared" ca="1" si="110"/>
        <v>#N/A</v>
      </c>
      <c r="T727" s="200" t="e">
        <f t="shared" ca="1" si="111"/>
        <v>#N/A</v>
      </c>
      <c r="U727" s="91" t="e">
        <f t="shared" ca="1" si="112"/>
        <v>#N/A</v>
      </c>
      <c r="V727" s="91" t="e">
        <f t="shared" ca="1" si="113"/>
        <v>#N/A</v>
      </c>
      <c r="X727" s="91"/>
      <c r="AI727" s="218" t="e">
        <f ca="1">(($E$9*(RAND()*($E$208-$D$208)+$D$208))*(RAND()*('Base Calcs'!$E$214-'Base Calcs'!$D$214)+'Base Calcs'!$D$214+IF($E$50&gt;0,$E$50,0)))+$E$154+$E$155-$E$196+$E$179-($E$179*(RAND()*($E$210-$D$210)+$D$210))-(($E$200/$E$45)*(RAND()*($E$211-$D$211)+$D$211))</f>
        <v>#N/A</v>
      </c>
      <c r="AK7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8" spans="2:37" x14ac:dyDescent="0.25">
      <c r="B728" s="198" t="e">
        <f t="shared" ca="1" si="107"/>
        <v>#N/A</v>
      </c>
      <c r="C728" s="91"/>
      <c r="D728" s="91"/>
      <c r="F728" s="20"/>
      <c r="G728" s="91"/>
      <c r="H728" s="91"/>
      <c r="J728" s="91"/>
      <c r="P728" s="200" t="e">
        <f t="shared" ca="1" si="108"/>
        <v>#N/A</v>
      </c>
      <c r="Q728" s="91" t="e">
        <f t="shared" ca="1" si="109"/>
        <v>#N/A</v>
      </c>
      <c r="R728" s="91" t="e">
        <f t="shared" ca="1" si="110"/>
        <v>#N/A</v>
      </c>
      <c r="T728" s="200" t="e">
        <f t="shared" ca="1" si="111"/>
        <v>#N/A</v>
      </c>
      <c r="U728" s="91" t="e">
        <f t="shared" ca="1" si="112"/>
        <v>#N/A</v>
      </c>
      <c r="V728" s="91" t="e">
        <f t="shared" ca="1" si="113"/>
        <v>#N/A</v>
      </c>
      <c r="X728" s="91"/>
      <c r="AI728" s="218" t="e">
        <f ca="1">(($E$9*(RAND()*($E$208-$D$208)+$D$208))*(RAND()*('Base Calcs'!$E$214-'Base Calcs'!$D$214)+'Base Calcs'!$D$214+IF($E$50&gt;0,$E$50,0)))+$E$154+$E$155-$E$196+$E$179-($E$179*(RAND()*($E$210-$D$210)+$D$210))-(($E$200/$E$45)*(RAND()*($E$211-$D$211)+$D$211))</f>
        <v>#N/A</v>
      </c>
      <c r="AK7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29" spans="2:37" x14ac:dyDescent="0.25">
      <c r="B729" s="198" t="e">
        <f t="shared" ca="1" si="107"/>
        <v>#N/A</v>
      </c>
      <c r="C729" s="91"/>
      <c r="D729" s="91"/>
      <c r="F729" s="20"/>
      <c r="G729" s="91"/>
      <c r="H729" s="91"/>
      <c r="J729" s="91"/>
      <c r="P729" s="200" t="e">
        <f t="shared" ca="1" si="108"/>
        <v>#N/A</v>
      </c>
      <c r="Q729" s="91" t="e">
        <f t="shared" ca="1" si="109"/>
        <v>#N/A</v>
      </c>
      <c r="R729" s="91" t="e">
        <f t="shared" ca="1" si="110"/>
        <v>#N/A</v>
      </c>
      <c r="T729" s="200" t="e">
        <f t="shared" ca="1" si="111"/>
        <v>#N/A</v>
      </c>
      <c r="U729" s="91" t="e">
        <f t="shared" ca="1" si="112"/>
        <v>#N/A</v>
      </c>
      <c r="V729" s="91" t="e">
        <f t="shared" ca="1" si="113"/>
        <v>#N/A</v>
      </c>
      <c r="X729" s="91"/>
      <c r="AI729" s="218" t="e">
        <f ca="1">(($E$9*(RAND()*($E$208-$D$208)+$D$208))*(RAND()*('Base Calcs'!$E$214-'Base Calcs'!$D$214)+'Base Calcs'!$D$214+IF($E$50&gt;0,$E$50,0)))+$E$154+$E$155-$E$196+$E$179-($E$179*(RAND()*($E$210-$D$210)+$D$210))-(($E$200/$E$45)*(RAND()*($E$211-$D$211)+$D$211))</f>
        <v>#N/A</v>
      </c>
      <c r="AK7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0" spans="2:37" x14ac:dyDescent="0.25">
      <c r="B730" s="198" t="e">
        <f t="shared" ca="1" si="107"/>
        <v>#N/A</v>
      </c>
      <c r="C730" s="91"/>
      <c r="D730" s="91"/>
      <c r="F730" s="20"/>
      <c r="G730" s="91"/>
      <c r="H730" s="91"/>
      <c r="J730" s="91"/>
      <c r="P730" s="200" t="e">
        <f t="shared" ca="1" si="108"/>
        <v>#N/A</v>
      </c>
      <c r="Q730" s="91" t="e">
        <f t="shared" ca="1" si="109"/>
        <v>#N/A</v>
      </c>
      <c r="R730" s="91" t="e">
        <f t="shared" ca="1" si="110"/>
        <v>#N/A</v>
      </c>
      <c r="T730" s="200" t="e">
        <f t="shared" ca="1" si="111"/>
        <v>#N/A</v>
      </c>
      <c r="U730" s="91" t="e">
        <f t="shared" ca="1" si="112"/>
        <v>#N/A</v>
      </c>
      <c r="V730" s="91" t="e">
        <f t="shared" ca="1" si="113"/>
        <v>#N/A</v>
      </c>
      <c r="X730" s="91"/>
      <c r="AI730" s="218" t="e">
        <f ca="1">(($E$9*(RAND()*($E$208-$D$208)+$D$208))*(RAND()*('Base Calcs'!$E$214-'Base Calcs'!$D$214)+'Base Calcs'!$D$214+IF($E$50&gt;0,$E$50,0)))+$E$154+$E$155-$E$196+$E$179-($E$179*(RAND()*($E$210-$D$210)+$D$210))-(($E$200/$E$45)*(RAND()*($E$211-$D$211)+$D$211))</f>
        <v>#N/A</v>
      </c>
      <c r="AK7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1" spans="2:37" x14ac:dyDescent="0.25">
      <c r="B731" s="198" t="e">
        <f t="shared" ca="1" si="107"/>
        <v>#N/A</v>
      </c>
      <c r="C731" s="91"/>
      <c r="D731" s="91"/>
      <c r="F731" s="20"/>
      <c r="G731" s="91"/>
      <c r="H731" s="91"/>
      <c r="J731" s="91"/>
      <c r="P731" s="200" t="e">
        <f t="shared" ca="1" si="108"/>
        <v>#N/A</v>
      </c>
      <c r="Q731" s="91" t="e">
        <f t="shared" ca="1" si="109"/>
        <v>#N/A</v>
      </c>
      <c r="R731" s="91" t="e">
        <f t="shared" ca="1" si="110"/>
        <v>#N/A</v>
      </c>
      <c r="T731" s="200" t="e">
        <f t="shared" ca="1" si="111"/>
        <v>#N/A</v>
      </c>
      <c r="U731" s="91" t="e">
        <f t="shared" ca="1" si="112"/>
        <v>#N/A</v>
      </c>
      <c r="V731" s="91" t="e">
        <f t="shared" ca="1" si="113"/>
        <v>#N/A</v>
      </c>
      <c r="X731" s="91"/>
      <c r="AI731" s="218" t="e">
        <f ca="1">(($E$9*(RAND()*($E$208-$D$208)+$D$208))*(RAND()*('Base Calcs'!$E$214-'Base Calcs'!$D$214)+'Base Calcs'!$D$214+IF($E$50&gt;0,$E$50,0)))+$E$154+$E$155-$E$196+$E$179-($E$179*(RAND()*($E$210-$D$210)+$D$210))-(($E$200/$E$45)*(RAND()*($E$211-$D$211)+$D$211))</f>
        <v>#N/A</v>
      </c>
      <c r="AK7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2" spans="2:37" x14ac:dyDescent="0.25">
      <c r="B732" s="198" t="e">
        <f t="shared" ca="1" si="107"/>
        <v>#N/A</v>
      </c>
      <c r="C732" s="91"/>
      <c r="D732" s="91"/>
      <c r="F732" s="20"/>
      <c r="G732" s="91"/>
      <c r="H732" s="91"/>
      <c r="J732" s="91"/>
      <c r="P732" s="200" t="e">
        <f t="shared" ca="1" si="108"/>
        <v>#N/A</v>
      </c>
      <c r="Q732" s="91" t="e">
        <f t="shared" ca="1" si="109"/>
        <v>#N/A</v>
      </c>
      <c r="R732" s="91" t="e">
        <f t="shared" ca="1" si="110"/>
        <v>#N/A</v>
      </c>
      <c r="T732" s="200" t="e">
        <f t="shared" ca="1" si="111"/>
        <v>#N/A</v>
      </c>
      <c r="U732" s="91" t="e">
        <f t="shared" ca="1" si="112"/>
        <v>#N/A</v>
      </c>
      <c r="V732" s="91" t="e">
        <f t="shared" ca="1" si="113"/>
        <v>#N/A</v>
      </c>
      <c r="X732" s="91"/>
      <c r="AI732" s="218" t="e">
        <f ca="1">(($E$9*(RAND()*($E$208-$D$208)+$D$208))*(RAND()*('Base Calcs'!$E$214-'Base Calcs'!$D$214)+'Base Calcs'!$D$214+IF($E$50&gt;0,$E$50,0)))+$E$154+$E$155-$E$196+$E$179-($E$179*(RAND()*($E$210-$D$210)+$D$210))-(($E$200/$E$45)*(RAND()*($E$211-$D$211)+$D$211))</f>
        <v>#N/A</v>
      </c>
      <c r="AK7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3" spans="2:37" x14ac:dyDescent="0.25">
      <c r="B733" s="198" t="e">
        <f t="shared" ca="1" si="107"/>
        <v>#N/A</v>
      </c>
      <c r="C733" s="91"/>
      <c r="D733" s="91"/>
      <c r="F733" s="20"/>
      <c r="G733" s="91"/>
      <c r="H733" s="91"/>
      <c r="J733" s="91"/>
      <c r="P733" s="200" t="e">
        <f t="shared" ca="1" si="108"/>
        <v>#N/A</v>
      </c>
      <c r="Q733" s="91" t="e">
        <f t="shared" ca="1" si="109"/>
        <v>#N/A</v>
      </c>
      <c r="R733" s="91" t="e">
        <f t="shared" ca="1" si="110"/>
        <v>#N/A</v>
      </c>
      <c r="T733" s="200" t="e">
        <f t="shared" ca="1" si="111"/>
        <v>#N/A</v>
      </c>
      <c r="U733" s="91" t="e">
        <f t="shared" ca="1" si="112"/>
        <v>#N/A</v>
      </c>
      <c r="V733" s="91" t="e">
        <f t="shared" ca="1" si="113"/>
        <v>#N/A</v>
      </c>
      <c r="X733" s="91"/>
      <c r="AI733" s="218" t="e">
        <f ca="1">(($E$9*(RAND()*($E$208-$D$208)+$D$208))*(RAND()*('Base Calcs'!$E$214-'Base Calcs'!$D$214)+'Base Calcs'!$D$214+IF($E$50&gt;0,$E$50,0)))+$E$154+$E$155-$E$196+$E$179-($E$179*(RAND()*($E$210-$D$210)+$D$210))-(($E$200/$E$45)*(RAND()*($E$211-$D$211)+$D$211))</f>
        <v>#N/A</v>
      </c>
      <c r="AK7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4" spans="2:37" x14ac:dyDescent="0.25">
      <c r="B734" s="198" t="e">
        <f t="shared" ca="1" si="107"/>
        <v>#N/A</v>
      </c>
      <c r="C734" s="91"/>
      <c r="D734" s="91"/>
      <c r="F734" s="20"/>
      <c r="G734" s="91"/>
      <c r="H734" s="91"/>
      <c r="J734" s="91"/>
      <c r="P734" s="200" t="e">
        <f t="shared" ca="1" si="108"/>
        <v>#N/A</v>
      </c>
      <c r="Q734" s="91" t="e">
        <f t="shared" ca="1" si="109"/>
        <v>#N/A</v>
      </c>
      <c r="R734" s="91" t="e">
        <f t="shared" ca="1" si="110"/>
        <v>#N/A</v>
      </c>
      <c r="T734" s="200" t="e">
        <f t="shared" ca="1" si="111"/>
        <v>#N/A</v>
      </c>
      <c r="U734" s="91" t="e">
        <f t="shared" ca="1" si="112"/>
        <v>#N/A</v>
      </c>
      <c r="V734" s="91" t="e">
        <f t="shared" ca="1" si="113"/>
        <v>#N/A</v>
      </c>
      <c r="X734" s="91"/>
      <c r="AI734" s="218" t="e">
        <f ca="1">(($E$9*(RAND()*($E$208-$D$208)+$D$208))*(RAND()*('Base Calcs'!$E$214-'Base Calcs'!$D$214)+'Base Calcs'!$D$214+IF($E$50&gt;0,$E$50,0)))+$E$154+$E$155-$E$196+$E$179-($E$179*(RAND()*($E$210-$D$210)+$D$210))-(($E$200/$E$45)*(RAND()*($E$211-$D$211)+$D$211))</f>
        <v>#N/A</v>
      </c>
      <c r="AK7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5" spans="2:37" x14ac:dyDescent="0.25">
      <c r="B735" s="198" t="e">
        <f t="shared" ca="1" si="107"/>
        <v>#N/A</v>
      </c>
      <c r="C735" s="91"/>
      <c r="D735" s="91"/>
      <c r="F735" s="20"/>
      <c r="G735" s="91"/>
      <c r="H735" s="91"/>
      <c r="J735" s="91"/>
      <c r="P735" s="200" t="e">
        <f t="shared" ca="1" si="108"/>
        <v>#N/A</v>
      </c>
      <c r="Q735" s="91" t="e">
        <f t="shared" ca="1" si="109"/>
        <v>#N/A</v>
      </c>
      <c r="R735" s="91" t="e">
        <f t="shared" ca="1" si="110"/>
        <v>#N/A</v>
      </c>
      <c r="T735" s="200" t="e">
        <f t="shared" ca="1" si="111"/>
        <v>#N/A</v>
      </c>
      <c r="U735" s="91" t="e">
        <f t="shared" ca="1" si="112"/>
        <v>#N/A</v>
      </c>
      <c r="V735" s="91" t="e">
        <f t="shared" ca="1" si="113"/>
        <v>#N/A</v>
      </c>
      <c r="X735" s="91"/>
      <c r="AI735" s="218" t="e">
        <f ca="1">(($E$9*(RAND()*($E$208-$D$208)+$D$208))*(RAND()*('Base Calcs'!$E$214-'Base Calcs'!$D$214)+'Base Calcs'!$D$214+IF($E$50&gt;0,$E$50,0)))+$E$154+$E$155-$E$196+$E$179-($E$179*(RAND()*($E$210-$D$210)+$D$210))-(($E$200/$E$45)*(RAND()*($E$211-$D$211)+$D$211))</f>
        <v>#N/A</v>
      </c>
      <c r="AK7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6" spans="2:37" x14ac:dyDescent="0.25">
      <c r="B736" s="198" t="e">
        <f t="shared" ca="1" si="107"/>
        <v>#N/A</v>
      </c>
      <c r="C736" s="91"/>
      <c r="D736" s="91"/>
      <c r="F736" s="20"/>
      <c r="G736" s="91"/>
      <c r="H736" s="91"/>
      <c r="J736" s="91"/>
      <c r="P736" s="200" t="e">
        <f t="shared" ca="1" si="108"/>
        <v>#N/A</v>
      </c>
      <c r="Q736" s="91" t="e">
        <f t="shared" ca="1" si="109"/>
        <v>#N/A</v>
      </c>
      <c r="R736" s="91" t="e">
        <f t="shared" ca="1" si="110"/>
        <v>#N/A</v>
      </c>
      <c r="T736" s="200" t="e">
        <f t="shared" ca="1" si="111"/>
        <v>#N/A</v>
      </c>
      <c r="U736" s="91" t="e">
        <f t="shared" ca="1" si="112"/>
        <v>#N/A</v>
      </c>
      <c r="V736" s="91" t="e">
        <f t="shared" ca="1" si="113"/>
        <v>#N/A</v>
      </c>
      <c r="X736" s="91"/>
      <c r="AI736" s="218" t="e">
        <f ca="1">(($E$9*(RAND()*($E$208-$D$208)+$D$208))*(RAND()*('Base Calcs'!$E$214-'Base Calcs'!$D$214)+'Base Calcs'!$D$214+IF($E$50&gt;0,$E$50,0)))+$E$154+$E$155-$E$196+$E$179-($E$179*(RAND()*($E$210-$D$210)+$D$210))-(($E$200/$E$45)*(RAND()*($E$211-$D$211)+$D$211))</f>
        <v>#N/A</v>
      </c>
      <c r="AK7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7" spans="2:37" x14ac:dyDescent="0.25">
      <c r="B737" s="198" t="e">
        <f t="shared" ca="1" si="107"/>
        <v>#N/A</v>
      </c>
      <c r="C737" s="91"/>
      <c r="D737" s="91"/>
      <c r="F737" s="20"/>
      <c r="G737" s="91"/>
      <c r="H737" s="91"/>
      <c r="J737" s="91"/>
      <c r="P737" s="200" t="e">
        <f t="shared" ca="1" si="108"/>
        <v>#N/A</v>
      </c>
      <c r="Q737" s="91" t="e">
        <f t="shared" ca="1" si="109"/>
        <v>#N/A</v>
      </c>
      <c r="R737" s="91" t="e">
        <f t="shared" ca="1" si="110"/>
        <v>#N/A</v>
      </c>
      <c r="T737" s="200" t="e">
        <f t="shared" ca="1" si="111"/>
        <v>#N/A</v>
      </c>
      <c r="U737" s="91" t="e">
        <f t="shared" ca="1" si="112"/>
        <v>#N/A</v>
      </c>
      <c r="V737" s="91" t="e">
        <f t="shared" ca="1" si="113"/>
        <v>#N/A</v>
      </c>
      <c r="X737" s="91"/>
      <c r="AI737" s="218" t="e">
        <f ca="1">(($E$9*(RAND()*($E$208-$D$208)+$D$208))*(RAND()*('Base Calcs'!$E$214-'Base Calcs'!$D$214)+'Base Calcs'!$D$214+IF($E$50&gt;0,$E$50,0)))+$E$154+$E$155-$E$196+$E$179-($E$179*(RAND()*($E$210-$D$210)+$D$210))-(($E$200/$E$45)*(RAND()*($E$211-$D$211)+$D$211))</f>
        <v>#N/A</v>
      </c>
      <c r="AK7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8" spans="2:37" x14ac:dyDescent="0.25">
      <c r="B738" s="198" t="e">
        <f t="shared" ca="1" si="107"/>
        <v>#N/A</v>
      </c>
      <c r="C738" s="91"/>
      <c r="D738" s="91"/>
      <c r="F738" s="20"/>
      <c r="G738" s="91"/>
      <c r="H738" s="91"/>
      <c r="J738" s="91"/>
      <c r="P738" s="200" t="e">
        <f t="shared" ca="1" si="108"/>
        <v>#N/A</v>
      </c>
      <c r="Q738" s="91" t="e">
        <f t="shared" ca="1" si="109"/>
        <v>#N/A</v>
      </c>
      <c r="R738" s="91" t="e">
        <f t="shared" ca="1" si="110"/>
        <v>#N/A</v>
      </c>
      <c r="T738" s="200" t="e">
        <f t="shared" ca="1" si="111"/>
        <v>#N/A</v>
      </c>
      <c r="U738" s="91" t="e">
        <f t="shared" ca="1" si="112"/>
        <v>#N/A</v>
      </c>
      <c r="V738" s="91" t="e">
        <f t="shared" ca="1" si="113"/>
        <v>#N/A</v>
      </c>
      <c r="X738" s="91"/>
      <c r="AI738" s="218" t="e">
        <f ca="1">(($E$9*(RAND()*($E$208-$D$208)+$D$208))*(RAND()*('Base Calcs'!$E$214-'Base Calcs'!$D$214)+'Base Calcs'!$D$214+IF($E$50&gt;0,$E$50,0)))+$E$154+$E$155-$E$196+$E$179-($E$179*(RAND()*($E$210-$D$210)+$D$210))-(($E$200/$E$45)*(RAND()*($E$211-$D$211)+$D$211))</f>
        <v>#N/A</v>
      </c>
      <c r="AK7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39" spans="2:37" x14ac:dyDescent="0.25">
      <c r="B739" s="198" t="e">
        <f t="shared" ca="1" si="107"/>
        <v>#N/A</v>
      </c>
      <c r="C739" s="91"/>
      <c r="D739" s="91"/>
      <c r="F739" s="20"/>
      <c r="G739" s="91"/>
      <c r="H739" s="91"/>
      <c r="J739" s="91"/>
      <c r="P739" s="200" t="e">
        <f t="shared" ca="1" si="108"/>
        <v>#N/A</v>
      </c>
      <c r="Q739" s="91" t="e">
        <f t="shared" ca="1" si="109"/>
        <v>#N/A</v>
      </c>
      <c r="R739" s="91" t="e">
        <f t="shared" ca="1" si="110"/>
        <v>#N/A</v>
      </c>
      <c r="T739" s="200" t="e">
        <f t="shared" ca="1" si="111"/>
        <v>#N/A</v>
      </c>
      <c r="U739" s="91" t="e">
        <f t="shared" ca="1" si="112"/>
        <v>#N/A</v>
      </c>
      <c r="V739" s="91" t="e">
        <f t="shared" ca="1" si="113"/>
        <v>#N/A</v>
      </c>
      <c r="X739" s="91"/>
      <c r="AI739" s="218" t="e">
        <f ca="1">(($E$9*(RAND()*($E$208-$D$208)+$D$208))*(RAND()*('Base Calcs'!$E$214-'Base Calcs'!$D$214)+'Base Calcs'!$D$214+IF($E$50&gt;0,$E$50,0)))+$E$154+$E$155-$E$196+$E$179-($E$179*(RAND()*($E$210-$D$210)+$D$210))-(($E$200/$E$45)*(RAND()*($E$211-$D$211)+$D$211))</f>
        <v>#N/A</v>
      </c>
      <c r="AK7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0" spans="2:37" x14ac:dyDescent="0.25">
      <c r="B740" s="198" t="e">
        <f t="shared" ca="1" si="107"/>
        <v>#N/A</v>
      </c>
      <c r="C740" s="91"/>
      <c r="D740" s="91"/>
      <c r="F740" s="20"/>
      <c r="G740" s="91"/>
      <c r="H740" s="91"/>
      <c r="J740" s="91"/>
      <c r="P740" s="200" t="e">
        <f t="shared" ca="1" si="108"/>
        <v>#N/A</v>
      </c>
      <c r="Q740" s="91" t="e">
        <f t="shared" ca="1" si="109"/>
        <v>#N/A</v>
      </c>
      <c r="R740" s="91" t="e">
        <f t="shared" ca="1" si="110"/>
        <v>#N/A</v>
      </c>
      <c r="T740" s="200" t="e">
        <f t="shared" ca="1" si="111"/>
        <v>#N/A</v>
      </c>
      <c r="U740" s="91" t="e">
        <f t="shared" ca="1" si="112"/>
        <v>#N/A</v>
      </c>
      <c r="V740" s="91" t="e">
        <f t="shared" ca="1" si="113"/>
        <v>#N/A</v>
      </c>
      <c r="X740" s="91"/>
      <c r="AI740" s="218" t="e">
        <f ca="1">(($E$9*(RAND()*($E$208-$D$208)+$D$208))*(RAND()*('Base Calcs'!$E$214-'Base Calcs'!$D$214)+'Base Calcs'!$D$214+IF($E$50&gt;0,$E$50,0)))+$E$154+$E$155-$E$196+$E$179-($E$179*(RAND()*($E$210-$D$210)+$D$210))-(($E$200/$E$45)*(RAND()*($E$211-$D$211)+$D$211))</f>
        <v>#N/A</v>
      </c>
      <c r="AK7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1" spans="2:37" x14ac:dyDescent="0.25">
      <c r="B741" s="198" t="e">
        <f t="shared" ca="1" si="107"/>
        <v>#N/A</v>
      </c>
      <c r="C741" s="91"/>
      <c r="D741" s="91"/>
      <c r="F741" s="20"/>
      <c r="G741" s="91"/>
      <c r="H741" s="91"/>
      <c r="J741" s="91"/>
      <c r="P741" s="200" t="e">
        <f t="shared" ca="1" si="108"/>
        <v>#N/A</v>
      </c>
      <c r="Q741" s="91" t="e">
        <f t="shared" ca="1" si="109"/>
        <v>#N/A</v>
      </c>
      <c r="R741" s="91" t="e">
        <f t="shared" ca="1" si="110"/>
        <v>#N/A</v>
      </c>
      <c r="T741" s="200" t="e">
        <f t="shared" ca="1" si="111"/>
        <v>#N/A</v>
      </c>
      <c r="U741" s="91" t="e">
        <f t="shared" ca="1" si="112"/>
        <v>#N/A</v>
      </c>
      <c r="V741" s="91" t="e">
        <f t="shared" ca="1" si="113"/>
        <v>#N/A</v>
      </c>
      <c r="X741" s="91"/>
      <c r="AI741" s="218" t="e">
        <f ca="1">(($E$9*(RAND()*($E$208-$D$208)+$D$208))*(RAND()*('Base Calcs'!$E$214-'Base Calcs'!$D$214)+'Base Calcs'!$D$214+IF($E$50&gt;0,$E$50,0)))+$E$154+$E$155-$E$196+$E$179-($E$179*(RAND()*($E$210-$D$210)+$D$210))-(($E$200/$E$45)*(RAND()*($E$211-$D$211)+$D$211))</f>
        <v>#N/A</v>
      </c>
      <c r="AK7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2" spans="2:37" x14ac:dyDescent="0.25">
      <c r="B742" s="198" t="e">
        <f t="shared" ca="1" si="107"/>
        <v>#N/A</v>
      </c>
      <c r="C742" s="91"/>
      <c r="D742" s="91"/>
      <c r="F742" s="20"/>
      <c r="G742" s="91"/>
      <c r="H742" s="91"/>
      <c r="J742" s="91"/>
      <c r="P742" s="200" t="e">
        <f t="shared" ca="1" si="108"/>
        <v>#N/A</v>
      </c>
      <c r="Q742" s="91" t="e">
        <f t="shared" ca="1" si="109"/>
        <v>#N/A</v>
      </c>
      <c r="R742" s="91" t="e">
        <f t="shared" ca="1" si="110"/>
        <v>#N/A</v>
      </c>
      <c r="T742" s="200" t="e">
        <f t="shared" ca="1" si="111"/>
        <v>#N/A</v>
      </c>
      <c r="U742" s="91" t="e">
        <f t="shared" ca="1" si="112"/>
        <v>#N/A</v>
      </c>
      <c r="V742" s="91" t="e">
        <f t="shared" ca="1" si="113"/>
        <v>#N/A</v>
      </c>
      <c r="X742" s="91"/>
      <c r="AI742" s="218" t="e">
        <f ca="1">(($E$9*(RAND()*($E$208-$D$208)+$D$208))*(RAND()*('Base Calcs'!$E$214-'Base Calcs'!$D$214)+'Base Calcs'!$D$214+IF($E$50&gt;0,$E$50,0)))+$E$154+$E$155-$E$196+$E$179-($E$179*(RAND()*($E$210-$D$210)+$D$210))-(($E$200/$E$45)*(RAND()*($E$211-$D$211)+$D$211))</f>
        <v>#N/A</v>
      </c>
      <c r="AK7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3" spans="2:37" x14ac:dyDescent="0.25">
      <c r="B743" s="198" t="e">
        <f t="shared" ca="1" si="107"/>
        <v>#N/A</v>
      </c>
      <c r="C743" s="91"/>
      <c r="D743" s="91"/>
      <c r="F743" s="20"/>
      <c r="G743" s="91"/>
      <c r="H743" s="91"/>
      <c r="J743" s="91"/>
      <c r="P743" s="200" t="e">
        <f t="shared" ca="1" si="108"/>
        <v>#N/A</v>
      </c>
      <c r="Q743" s="91" t="e">
        <f t="shared" ca="1" si="109"/>
        <v>#N/A</v>
      </c>
      <c r="R743" s="91" t="e">
        <f t="shared" ca="1" si="110"/>
        <v>#N/A</v>
      </c>
      <c r="T743" s="200" t="e">
        <f t="shared" ca="1" si="111"/>
        <v>#N/A</v>
      </c>
      <c r="U743" s="91" t="e">
        <f t="shared" ca="1" si="112"/>
        <v>#N/A</v>
      </c>
      <c r="V743" s="91" t="e">
        <f t="shared" ca="1" si="113"/>
        <v>#N/A</v>
      </c>
      <c r="X743" s="91"/>
      <c r="AI743" s="218" t="e">
        <f ca="1">(($E$9*(RAND()*($E$208-$D$208)+$D$208))*(RAND()*('Base Calcs'!$E$214-'Base Calcs'!$D$214)+'Base Calcs'!$D$214+IF($E$50&gt;0,$E$50,0)))+$E$154+$E$155-$E$196+$E$179-($E$179*(RAND()*($E$210-$D$210)+$D$210))-(($E$200/$E$45)*(RAND()*($E$211-$D$211)+$D$211))</f>
        <v>#N/A</v>
      </c>
      <c r="AK7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4" spans="2:37" x14ac:dyDescent="0.25">
      <c r="B744" s="198" t="e">
        <f t="shared" ca="1" si="107"/>
        <v>#N/A</v>
      </c>
      <c r="C744" s="91"/>
      <c r="D744" s="91"/>
      <c r="F744" s="20"/>
      <c r="G744" s="91"/>
      <c r="H744" s="91"/>
      <c r="J744" s="91"/>
      <c r="P744" s="200" t="e">
        <f t="shared" ca="1" si="108"/>
        <v>#N/A</v>
      </c>
      <c r="Q744" s="91" t="e">
        <f t="shared" ca="1" si="109"/>
        <v>#N/A</v>
      </c>
      <c r="R744" s="91" t="e">
        <f t="shared" ca="1" si="110"/>
        <v>#N/A</v>
      </c>
      <c r="T744" s="200" t="e">
        <f t="shared" ca="1" si="111"/>
        <v>#N/A</v>
      </c>
      <c r="U744" s="91" t="e">
        <f t="shared" ca="1" si="112"/>
        <v>#N/A</v>
      </c>
      <c r="V744" s="91" t="e">
        <f t="shared" ca="1" si="113"/>
        <v>#N/A</v>
      </c>
      <c r="X744" s="91"/>
      <c r="AI744" s="218" t="e">
        <f ca="1">(($E$9*(RAND()*($E$208-$D$208)+$D$208))*(RAND()*('Base Calcs'!$E$214-'Base Calcs'!$D$214)+'Base Calcs'!$D$214+IF($E$50&gt;0,$E$50,0)))+$E$154+$E$155-$E$196+$E$179-($E$179*(RAND()*($E$210-$D$210)+$D$210))-(($E$200/$E$45)*(RAND()*($E$211-$D$211)+$D$211))</f>
        <v>#N/A</v>
      </c>
      <c r="AK7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5" spans="2:37" x14ac:dyDescent="0.25">
      <c r="B745" s="198" t="e">
        <f t="shared" ca="1" si="107"/>
        <v>#N/A</v>
      </c>
      <c r="C745" s="91"/>
      <c r="D745" s="91"/>
      <c r="F745" s="20"/>
      <c r="G745" s="91"/>
      <c r="H745" s="91"/>
      <c r="J745" s="91"/>
      <c r="P745" s="200" t="e">
        <f t="shared" ca="1" si="108"/>
        <v>#N/A</v>
      </c>
      <c r="Q745" s="91" t="e">
        <f t="shared" ca="1" si="109"/>
        <v>#N/A</v>
      </c>
      <c r="R745" s="91" t="e">
        <f t="shared" ca="1" si="110"/>
        <v>#N/A</v>
      </c>
      <c r="T745" s="200" t="e">
        <f t="shared" ca="1" si="111"/>
        <v>#N/A</v>
      </c>
      <c r="U745" s="91" t="e">
        <f t="shared" ca="1" si="112"/>
        <v>#N/A</v>
      </c>
      <c r="V745" s="91" t="e">
        <f t="shared" ca="1" si="113"/>
        <v>#N/A</v>
      </c>
      <c r="X745" s="91"/>
      <c r="AI745" s="218" t="e">
        <f ca="1">(($E$9*(RAND()*($E$208-$D$208)+$D$208))*(RAND()*('Base Calcs'!$E$214-'Base Calcs'!$D$214)+'Base Calcs'!$D$214+IF($E$50&gt;0,$E$50,0)))+$E$154+$E$155-$E$196+$E$179-($E$179*(RAND()*($E$210-$D$210)+$D$210))-(($E$200/$E$45)*(RAND()*($E$211-$D$211)+$D$211))</f>
        <v>#N/A</v>
      </c>
      <c r="AK7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6" spans="2:37" x14ac:dyDescent="0.25">
      <c r="B746" s="198" t="e">
        <f t="shared" ca="1" si="107"/>
        <v>#N/A</v>
      </c>
      <c r="C746" s="91"/>
      <c r="D746" s="91"/>
      <c r="F746" s="20"/>
      <c r="G746" s="91"/>
      <c r="H746" s="91"/>
      <c r="J746" s="91"/>
      <c r="P746" s="200" t="e">
        <f t="shared" ca="1" si="108"/>
        <v>#N/A</v>
      </c>
      <c r="Q746" s="91" t="e">
        <f t="shared" ca="1" si="109"/>
        <v>#N/A</v>
      </c>
      <c r="R746" s="91" t="e">
        <f t="shared" ca="1" si="110"/>
        <v>#N/A</v>
      </c>
      <c r="T746" s="200" t="e">
        <f t="shared" ca="1" si="111"/>
        <v>#N/A</v>
      </c>
      <c r="U746" s="91" t="e">
        <f t="shared" ca="1" si="112"/>
        <v>#N/A</v>
      </c>
      <c r="V746" s="91" t="e">
        <f t="shared" ca="1" si="113"/>
        <v>#N/A</v>
      </c>
      <c r="X746" s="91"/>
      <c r="AI746" s="218" t="e">
        <f ca="1">(($E$9*(RAND()*($E$208-$D$208)+$D$208))*(RAND()*('Base Calcs'!$E$214-'Base Calcs'!$D$214)+'Base Calcs'!$D$214+IF($E$50&gt;0,$E$50,0)))+$E$154+$E$155-$E$196+$E$179-($E$179*(RAND()*($E$210-$D$210)+$D$210))-(($E$200/$E$45)*(RAND()*($E$211-$D$211)+$D$211))</f>
        <v>#N/A</v>
      </c>
      <c r="AK7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7" spans="2:37" x14ac:dyDescent="0.25">
      <c r="B747" s="198" t="e">
        <f t="shared" ca="1" si="107"/>
        <v>#N/A</v>
      </c>
      <c r="C747" s="91"/>
      <c r="D747" s="91"/>
      <c r="F747" s="20"/>
      <c r="G747" s="91"/>
      <c r="H747" s="91"/>
      <c r="J747" s="91"/>
      <c r="P747" s="200" t="e">
        <f t="shared" ca="1" si="108"/>
        <v>#N/A</v>
      </c>
      <c r="Q747" s="91" t="e">
        <f t="shared" ca="1" si="109"/>
        <v>#N/A</v>
      </c>
      <c r="R747" s="91" t="e">
        <f t="shared" ca="1" si="110"/>
        <v>#N/A</v>
      </c>
      <c r="T747" s="200" t="e">
        <f t="shared" ca="1" si="111"/>
        <v>#N/A</v>
      </c>
      <c r="U747" s="91" t="e">
        <f t="shared" ca="1" si="112"/>
        <v>#N/A</v>
      </c>
      <c r="V747" s="91" t="e">
        <f t="shared" ca="1" si="113"/>
        <v>#N/A</v>
      </c>
      <c r="X747" s="91"/>
      <c r="AI747" s="218" t="e">
        <f ca="1">(($E$9*(RAND()*($E$208-$D$208)+$D$208))*(RAND()*('Base Calcs'!$E$214-'Base Calcs'!$D$214)+'Base Calcs'!$D$214+IF($E$50&gt;0,$E$50,0)))+$E$154+$E$155-$E$196+$E$179-($E$179*(RAND()*($E$210-$D$210)+$D$210))-(($E$200/$E$45)*(RAND()*($E$211-$D$211)+$D$211))</f>
        <v>#N/A</v>
      </c>
      <c r="AK7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8" spans="2:37" x14ac:dyDescent="0.25">
      <c r="B748" s="198" t="e">
        <f t="shared" ca="1" si="107"/>
        <v>#N/A</v>
      </c>
      <c r="C748" s="91"/>
      <c r="D748" s="91"/>
      <c r="F748" s="20"/>
      <c r="G748" s="91"/>
      <c r="H748" s="91"/>
      <c r="J748" s="91"/>
      <c r="P748" s="200" t="e">
        <f t="shared" ca="1" si="108"/>
        <v>#N/A</v>
      </c>
      <c r="Q748" s="91" t="e">
        <f t="shared" ca="1" si="109"/>
        <v>#N/A</v>
      </c>
      <c r="R748" s="91" t="e">
        <f t="shared" ca="1" si="110"/>
        <v>#N/A</v>
      </c>
      <c r="T748" s="200" t="e">
        <f t="shared" ca="1" si="111"/>
        <v>#N/A</v>
      </c>
      <c r="U748" s="91" t="e">
        <f t="shared" ca="1" si="112"/>
        <v>#N/A</v>
      </c>
      <c r="V748" s="91" t="e">
        <f t="shared" ca="1" si="113"/>
        <v>#N/A</v>
      </c>
      <c r="X748" s="91"/>
      <c r="AI748" s="218" t="e">
        <f ca="1">(($E$9*(RAND()*($E$208-$D$208)+$D$208))*(RAND()*('Base Calcs'!$E$214-'Base Calcs'!$D$214)+'Base Calcs'!$D$214+IF($E$50&gt;0,$E$50,0)))+$E$154+$E$155-$E$196+$E$179-($E$179*(RAND()*($E$210-$D$210)+$D$210))-(($E$200/$E$45)*(RAND()*($E$211-$D$211)+$D$211))</f>
        <v>#N/A</v>
      </c>
      <c r="AK7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49" spans="2:37" x14ac:dyDescent="0.25">
      <c r="B749" s="198" t="e">
        <f t="shared" ca="1" si="107"/>
        <v>#N/A</v>
      </c>
      <c r="C749" s="91"/>
      <c r="D749" s="91"/>
      <c r="F749" s="20"/>
      <c r="G749" s="91"/>
      <c r="H749" s="91"/>
      <c r="J749" s="91"/>
      <c r="P749" s="200" t="e">
        <f t="shared" ca="1" si="108"/>
        <v>#N/A</v>
      </c>
      <c r="Q749" s="91" t="e">
        <f t="shared" ca="1" si="109"/>
        <v>#N/A</v>
      </c>
      <c r="R749" s="91" t="e">
        <f t="shared" ca="1" si="110"/>
        <v>#N/A</v>
      </c>
      <c r="T749" s="200" t="e">
        <f t="shared" ca="1" si="111"/>
        <v>#N/A</v>
      </c>
      <c r="U749" s="91" t="e">
        <f t="shared" ca="1" si="112"/>
        <v>#N/A</v>
      </c>
      <c r="V749" s="91" t="e">
        <f t="shared" ca="1" si="113"/>
        <v>#N/A</v>
      </c>
      <c r="X749" s="91"/>
      <c r="AI749" s="218" t="e">
        <f ca="1">(($E$9*(RAND()*($E$208-$D$208)+$D$208))*(RAND()*('Base Calcs'!$E$214-'Base Calcs'!$D$214)+'Base Calcs'!$D$214+IF($E$50&gt;0,$E$50,0)))+$E$154+$E$155-$E$196+$E$179-($E$179*(RAND()*($E$210-$D$210)+$D$210))-(($E$200/$E$45)*(RAND()*($E$211-$D$211)+$D$211))</f>
        <v>#N/A</v>
      </c>
      <c r="AK7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0" spans="2:37" x14ac:dyDescent="0.25">
      <c r="B750" s="198" t="e">
        <f t="shared" ca="1" si="107"/>
        <v>#N/A</v>
      </c>
      <c r="C750" s="91"/>
      <c r="D750" s="91"/>
      <c r="F750" s="20"/>
      <c r="G750" s="91"/>
      <c r="H750" s="91"/>
      <c r="J750" s="91"/>
      <c r="P750" s="200" t="e">
        <f t="shared" ca="1" si="108"/>
        <v>#N/A</v>
      </c>
      <c r="Q750" s="91" t="e">
        <f t="shared" ca="1" si="109"/>
        <v>#N/A</v>
      </c>
      <c r="R750" s="91" t="e">
        <f t="shared" ca="1" si="110"/>
        <v>#N/A</v>
      </c>
      <c r="T750" s="200" t="e">
        <f t="shared" ca="1" si="111"/>
        <v>#N/A</v>
      </c>
      <c r="U750" s="91" t="e">
        <f t="shared" ca="1" si="112"/>
        <v>#N/A</v>
      </c>
      <c r="V750" s="91" t="e">
        <f t="shared" ca="1" si="113"/>
        <v>#N/A</v>
      </c>
      <c r="X750" s="91"/>
      <c r="AI750" s="218" t="e">
        <f ca="1">(($E$9*(RAND()*($E$208-$D$208)+$D$208))*(RAND()*('Base Calcs'!$E$214-'Base Calcs'!$D$214)+'Base Calcs'!$D$214+IF($E$50&gt;0,$E$50,0)))+$E$154+$E$155-$E$196+$E$179-($E$179*(RAND()*($E$210-$D$210)+$D$210))-(($E$200/$E$45)*(RAND()*($E$211-$D$211)+$D$211))</f>
        <v>#N/A</v>
      </c>
      <c r="AK7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1" spans="2:37" x14ac:dyDescent="0.25">
      <c r="B751" s="198" t="e">
        <f t="shared" ca="1" si="107"/>
        <v>#N/A</v>
      </c>
      <c r="C751" s="91"/>
      <c r="D751" s="91"/>
      <c r="F751" s="20"/>
      <c r="G751" s="91"/>
      <c r="H751" s="91"/>
      <c r="J751" s="91"/>
      <c r="P751" s="200" t="e">
        <f t="shared" ca="1" si="108"/>
        <v>#N/A</v>
      </c>
      <c r="Q751" s="91" t="e">
        <f t="shared" ca="1" si="109"/>
        <v>#N/A</v>
      </c>
      <c r="R751" s="91" t="e">
        <f t="shared" ca="1" si="110"/>
        <v>#N/A</v>
      </c>
      <c r="T751" s="200" t="e">
        <f t="shared" ca="1" si="111"/>
        <v>#N/A</v>
      </c>
      <c r="U751" s="91" t="e">
        <f t="shared" ca="1" si="112"/>
        <v>#N/A</v>
      </c>
      <c r="V751" s="91" t="e">
        <f t="shared" ca="1" si="113"/>
        <v>#N/A</v>
      </c>
      <c r="X751" s="91"/>
      <c r="AI751" s="218" t="e">
        <f ca="1">(($E$9*(RAND()*($E$208-$D$208)+$D$208))*(RAND()*('Base Calcs'!$E$214-'Base Calcs'!$D$214)+'Base Calcs'!$D$214+IF($E$50&gt;0,$E$50,0)))+$E$154+$E$155-$E$196+$E$179-($E$179*(RAND()*($E$210-$D$210)+$D$210))-(($E$200/$E$45)*(RAND()*($E$211-$D$211)+$D$211))</f>
        <v>#N/A</v>
      </c>
      <c r="AK7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2" spans="2:37" x14ac:dyDescent="0.25">
      <c r="B752" s="198" t="e">
        <f t="shared" ca="1" si="107"/>
        <v>#N/A</v>
      </c>
      <c r="C752" s="91"/>
      <c r="D752" s="91"/>
      <c r="F752" s="20"/>
      <c r="G752" s="91"/>
      <c r="H752" s="91"/>
      <c r="J752" s="91"/>
      <c r="P752" s="200" t="e">
        <f t="shared" ca="1" si="108"/>
        <v>#N/A</v>
      </c>
      <c r="Q752" s="91" t="e">
        <f t="shared" ca="1" si="109"/>
        <v>#N/A</v>
      </c>
      <c r="R752" s="91" t="e">
        <f t="shared" ca="1" si="110"/>
        <v>#N/A</v>
      </c>
      <c r="T752" s="200" t="e">
        <f t="shared" ca="1" si="111"/>
        <v>#N/A</v>
      </c>
      <c r="U752" s="91" t="e">
        <f t="shared" ca="1" si="112"/>
        <v>#N/A</v>
      </c>
      <c r="V752" s="91" t="e">
        <f t="shared" ca="1" si="113"/>
        <v>#N/A</v>
      </c>
      <c r="X752" s="91"/>
      <c r="AI752" s="218" t="e">
        <f ca="1">(($E$9*(RAND()*($E$208-$D$208)+$D$208))*(RAND()*('Base Calcs'!$E$214-'Base Calcs'!$D$214)+'Base Calcs'!$D$214+IF($E$50&gt;0,$E$50,0)))+$E$154+$E$155-$E$196+$E$179-($E$179*(RAND()*($E$210-$D$210)+$D$210))-(($E$200/$E$45)*(RAND()*($E$211-$D$211)+$D$211))</f>
        <v>#N/A</v>
      </c>
      <c r="AK7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3" spans="2:37" x14ac:dyDescent="0.25">
      <c r="B753" s="198" t="e">
        <f t="shared" ca="1" si="107"/>
        <v>#N/A</v>
      </c>
      <c r="C753" s="91"/>
      <c r="D753" s="91"/>
      <c r="F753" s="20"/>
      <c r="G753" s="91"/>
      <c r="H753" s="91"/>
      <c r="J753" s="91"/>
      <c r="P753" s="200" t="e">
        <f t="shared" ca="1" si="108"/>
        <v>#N/A</v>
      </c>
      <c r="Q753" s="91" t="e">
        <f t="shared" ca="1" si="109"/>
        <v>#N/A</v>
      </c>
      <c r="R753" s="91" t="e">
        <f t="shared" ca="1" si="110"/>
        <v>#N/A</v>
      </c>
      <c r="T753" s="200" t="e">
        <f t="shared" ca="1" si="111"/>
        <v>#N/A</v>
      </c>
      <c r="U753" s="91" t="e">
        <f t="shared" ca="1" si="112"/>
        <v>#N/A</v>
      </c>
      <c r="V753" s="91" t="e">
        <f t="shared" ca="1" si="113"/>
        <v>#N/A</v>
      </c>
      <c r="X753" s="91"/>
      <c r="AI753" s="218" t="e">
        <f ca="1">(($E$9*(RAND()*($E$208-$D$208)+$D$208))*(RAND()*('Base Calcs'!$E$214-'Base Calcs'!$D$214)+'Base Calcs'!$D$214+IF($E$50&gt;0,$E$50,0)))+$E$154+$E$155-$E$196+$E$179-($E$179*(RAND()*($E$210-$D$210)+$D$210))-(($E$200/$E$45)*(RAND()*($E$211-$D$211)+$D$211))</f>
        <v>#N/A</v>
      </c>
      <c r="AK7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4" spans="2:37" x14ac:dyDescent="0.25">
      <c r="B754" s="198" t="e">
        <f t="shared" ca="1" si="107"/>
        <v>#N/A</v>
      </c>
      <c r="C754" s="91"/>
      <c r="D754" s="91"/>
      <c r="F754" s="20"/>
      <c r="G754" s="91"/>
      <c r="H754" s="91"/>
      <c r="J754" s="91"/>
      <c r="P754" s="200" t="e">
        <f t="shared" ca="1" si="108"/>
        <v>#N/A</v>
      </c>
      <c r="Q754" s="91" t="e">
        <f t="shared" ca="1" si="109"/>
        <v>#N/A</v>
      </c>
      <c r="R754" s="91" t="e">
        <f t="shared" ca="1" si="110"/>
        <v>#N/A</v>
      </c>
      <c r="T754" s="200" t="e">
        <f t="shared" ca="1" si="111"/>
        <v>#N/A</v>
      </c>
      <c r="U754" s="91" t="e">
        <f t="shared" ca="1" si="112"/>
        <v>#N/A</v>
      </c>
      <c r="V754" s="91" t="e">
        <f t="shared" ca="1" si="113"/>
        <v>#N/A</v>
      </c>
      <c r="X754" s="91"/>
      <c r="AI754" s="218" t="e">
        <f ca="1">(($E$9*(RAND()*($E$208-$D$208)+$D$208))*(RAND()*('Base Calcs'!$E$214-'Base Calcs'!$D$214)+'Base Calcs'!$D$214+IF($E$50&gt;0,$E$50,0)))+$E$154+$E$155-$E$196+$E$179-($E$179*(RAND()*($E$210-$D$210)+$D$210))-(($E$200/$E$45)*(RAND()*($E$211-$D$211)+$D$211))</f>
        <v>#N/A</v>
      </c>
      <c r="AK7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5" spans="2:37" x14ac:dyDescent="0.25">
      <c r="B755" s="198" t="e">
        <f t="shared" ca="1" si="107"/>
        <v>#N/A</v>
      </c>
      <c r="C755" s="91"/>
      <c r="D755" s="91"/>
      <c r="F755" s="20"/>
      <c r="G755" s="91"/>
      <c r="H755" s="91"/>
      <c r="J755" s="91"/>
      <c r="P755" s="200" t="e">
        <f t="shared" ca="1" si="108"/>
        <v>#N/A</v>
      </c>
      <c r="Q755" s="91" t="e">
        <f t="shared" ca="1" si="109"/>
        <v>#N/A</v>
      </c>
      <c r="R755" s="91" t="e">
        <f t="shared" ca="1" si="110"/>
        <v>#N/A</v>
      </c>
      <c r="T755" s="200" t="e">
        <f t="shared" ca="1" si="111"/>
        <v>#N/A</v>
      </c>
      <c r="U755" s="91" t="e">
        <f t="shared" ca="1" si="112"/>
        <v>#N/A</v>
      </c>
      <c r="V755" s="91" t="e">
        <f t="shared" ca="1" si="113"/>
        <v>#N/A</v>
      </c>
      <c r="X755" s="91"/>
      <c r="AI755" s="218" t="e">
        <f ca="1">(($E$9*(RAND()*($E$208-$D$208)+$D$208))*(RAND()*('Base Calcs'!$E$214-'Base Calcs'!$D$214)+'Base Calcs'!$D$214+IF($E$50&gt;0,$E$50,0)))+$E$154+$E$155-$E$196+$E$179-($E$179*(RAND()*($E$210-$D$210)+$D$210))-(($E$200/$E$45)*(RAND()*($E$211-$D$211)+$D$211))</f>
        <v>#N/A</v>
      </c>
      <c r="AK7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6" spans="2:37" x14ac:dyDescent="0.25">
      <c r="B756" s="198" t="e">
        <f t="shared" ca="1" si="107"/>
        <v>#N/A</v>
      </c>
      <c r="C756" s="91"/>
      <c r="D756" s="91"/>
      <c r="F756" s="20"/>
      <c r="G756" s="91"/>
      <c r="H756" s="91"/>
      <c r="J756" s="91"/>
      <c r="P756" s="200" t="e">
        <f t="shared" ca="1" si="108"/>
        <v>#N/A</v>
      </c>
      <c r="Q756" s="91" t="e">
        <f t="shared" ca="1" si="109"/>
        <v>#N/A</v>
      </c>
      <c r="R756" s="91" t="e">
        <f t="shared" ca="1" si="110"/>
        <v>#N/A</v>
      </c>
      <c r="T756" s="200" t="e">
        <f t="shared" ca="1" si="111"/>
        <v>#N/A</v>
      </c>
      <c r="U756" s="91" t="e">
        <f t="shared" ca="1" si="112"/>
        <v>#N/A</v>
      </c>
      <c r="V756" s="91" t="e">
        <f t="shared" ca="1" si="113"/>
        <v>#N/A</v>
      </c>
      <c r="X756" s="91"/>
      <c r="AI756" s="218" t="e">
        <f ca="1">(($E$9*(RAND()*($E$208-$D$208)+$D$208))*(RAND()*('Base Calcs'!$E$214-'Base Calcs'!$D$214)+'Base Calcs'!$D$214+IF($E$50&gt;0,$E$50,0)))+$E$154+$E$155-$E$196+$E$179-($E$179*(RAND()*($E$210-$D$210)+$D$210))-(($E$200/$E$45)*(RAND()*($E$211-$D$211)+$D$211))</f>
        <v>#N/A</v>
      </c>
      <c r="AK7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7" spans="2:37" x14ac:dyDescent="0.25">
      <c r="B757" s="198" t="e">
        <f t="shared" ca="1" si="107"/>
        <v>#N/A</v>
      </c>
      <c r="C757" s="91"/>
      <c r="D757" s="91"/>
      <c r="F757" s="20"/>
      <c r="G757" s="91"/>
      <c r="H757" s="91"/>
      <c r="J757" s="91"/>
      <c r="P757" s="200" t="e">
        <f t="shared" ca="1" si="108"/>
        <v>#N/A</v>
      </c>
      <c r="Q757" s="91" t="e">
        <f t="shared" ca="1" si="109"/>
        <v>#N/A</v>
      </c>
      <c r="R757" s="91" t="e">
        <f t="shared" ca="1" si="110"/>
        <v>#N/A</v>
      </c>
      <c r="T757" s="200" t="e">
        <f t="shared" ca="1" si="111"/>
        <v>#N/A</v>
      </c>
      <c r="U757" s="91" t="e">
        <f t="shared" ca="1" si="112"/>
        <v>#N/A</v>
      </c>
      <c r="V757" s="91" t="e">
        <f t="shared" ca="1" si="113"/>
        <v>#N/A</v>
      </c>
      <c r="X757" s="91"/>
      <c r="AI757" s="218" t="e">
        <f ca="1">(($E$9*(RAND()*($E$208-$D$208)+$D$208))*(RAND()*('Base Calcs'!$E$214-'Base Calcs'!$D$214)+'Base Calcs'!$D$214+IF($E$50&gt;0,$E$50,0)))+$E$154+$E$155-$E$196+$E$179-($E$179*(RAND()*($E$210-$D$210)+$D$210))-(($E$200/$E$45)*(RAND()*($E$211-$D$211)+$D$211))</f>
        <v>#N/A</v>
      </c>
      <c r="AK7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8" spans="2:37" x14ac:dyDescent="0.25">
      <c r="B758" s="198" t="e">
        <f t="shared" ca="1" si="107"/>
        <v>#N/A</v>
      </c>
      <c r="C758" s="91"/>
      <c r="D758" s="91"/>
      <c r="F758" s="20"/>
      <c r="G758" s="91"/>
      <c r="H758" s="91"/>
      <c r="J758" s="91"/>
      <c r="P758" s="200" t="e">
        <f t="shared" ca="1" si="108"/>
        <v>#N/A</v>
      </c>
      <c r="Q758" s="91" t="e">
        <f t="shared" ca="1" si="109"/>
        <v>#N/A</v>
      </c>
      <c r="R758" s="91" t="e">
        <f t="shared" ca="1" si="110"/>
        <v>#N/A</v>
      </c>
      <c r="T758" s="200" t="e">
        <f t="shared" ca="1" si="111"/>
        <v>#N/A</v>
      </c>
      <c r="U758" s="91" t="e">
        <f t="shared" ca="1" si="112"/>
        <v>#N/A</v>
      </c>
      <c r="V758" s="91" t="e">
        <f t="shared" ca="1" si="113"/>
        <v>#N/A</v>
      </c>
      <c r="X758" s="91"/>
      <c r="AI758" s="218" t="e">
        <f ca="1">(($E$9*(RAND()*($E$208-$D$208)+$D$208))*(RAND()*('Base Calcs'!$E$214-'Base Calcs'!$D$214)+'Base Calcs'!$D$214+IF($E$50&gt;0,$E$50,0)))+$E$154+$E$155-$E$196+$E$179-($E$179*(RAND()*($E$210-$D$210)+$D$210))-(($E$200/$E$45)*(RAND()*($E$211-$D$211)+$D$211))</f>
        <v>#N/A</v>
      </c>
      <c r="AK7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59" spans="2:37" x14ac:dyDescent="0.25">
      <c r="B759" s="198" t="e">
        <f t="shared" ca="1" si="107"/>
        <v>#N/A</v>
      </c>
      <c r="C759" s="91"/>
      <c r="D759" s="91"/>
      <c r="F759" s="20"/>
      <c r="G759" s="91"/>
      <c r="H759" s="91"/>
      <c r="J759" s="91"/>
      <c r="P759" s="200" t="e">
        <f t="shared" ca="1" si="108"/>
        <v>#N/A</v>
      </c>
      <c r="Q759" s="91" t="e">
        <f t="shared" ca="1" si="109"/>
        <v>#N/A</v>
      </c>
      <c r="R759" s="91" t="e">
        <f t="shared" ca="1" si="110"/>
        <v>#N/A</v>
      </c>
      <c r="T759" s="200" t="e">
        <f t="shared" ca="1" si="111"/>
        <v>#N/A</v>
      </c>
      <c r="U759" s="91" t="e">
        <f t="shared" ca="1" si="112"/>
        <v>#N/A</v>
      </c>
      <c r="V759" s="91" t="e">
        <f t="shared" ca="1" si="113"/>
        <v>#N/A</v>
      </c>
      <c r="X759" s="91"/>
      <c r="AI759" s="218" t="e">
        <f ca="1">(($E$9*(RAND()*($E$208-$D$208)+$D$208))*(RAND()*('Base Calcs'!$E$214-'Base Calcs'!$D$214)+'Base Calcs'!$D$214+IF($E$50&gt;0,$E$50,0)))+$E$154+$E$155-$E$196+$E$179-($E$179*(RAND()*($E$210-$D$210)+$D$210))-(($E$200/$E$45)*(RAND()*($E$211-$D$211)+$D$211))</f>
        <v>#N/A</v>
      </c>
      <c r="AK7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0" spans="2:37" x14ac:dyDescent="0.25">
      <c r="B760" s="198" t="e">
        <f t="shared" ca="1" si="107"/>
        <v>#N/A</v>
      </c>
      <c r="C760" s="91"/>
      <c r="D760" s="91"/>
      <c r="F760" s="20"/>
      <c r="G760" s="91"/>
      <c r="H760" s="91"/>
      <c r="J760" s="91"/>
      <c r="P760" s="200" t="e">
        <f t="shared" ca="1" si="108"/>
        <v>#N/A</v>
      </c>
      <c r="Q760" s="91" t="e">
        <f t="shared" ca="1" si="109"/>
        <v>#N/A</v>
      </c>
      <c r="R760" s="91" t="e">
        <f t="shared" ca="1" si="110"/>
        <v>#N/A</v>
      </c>
      <c r="T760" s="200" t="e">
        <f t="shared" ca="1" si="111"/>
        <v>#N/A</v>
      </c>
      <c r="U760" s="91" t="e">
        <f t="shared" ca="1" si="112"/>
        <v>#N/A</v>
      </c>
      <c r="V760" s="91" t="e">
        <f t="shared" ca="1" si="113"/>
        <v>#N/A</v>
      </c>
      <c r="X760" s="91"/>
      <c r="AI760" s="218" t="e">
        <f ca="1">(($E$9*(RAND()*($E$208-$D$208)+$D$208))*(RAND()*('Base Calcs'!$E$214-'Base Calcs'!$D$214)+'Base Calcs'!$D$214+IF($E$50&gt;0,$E$50,0)))+$E$154+$E$155-$E$196+$E$179-($E$179*(RAND()*($E$210-$D$210)+$D$210))-(($E$200/$E$45)*(RAND()*($E$211-$D$211)+$D$211))</f>
        <v>#N/A</v>
      </c>
      <c r="AK7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1" spans="2:37" x14ac:dyDescent="0.25">
      <c r="B761" s="198" t="e">
        <f t="shared" ca="1" si="107"/>
        <v>#N/A</v>
      </c>
      <c r="C761" s="91"/>
      <c r="D761" s="91"/>
      <c r="F761" s="20"/>
      <c r="G761" s="91"/>
      <c r="H761" s="91"/>
      <c r="J761" s="91"/>
      <c r="P761" s="200" t="e">
        <f t="shared" ca="1" si="108"/>
        <v>#N/A</v>
      </c>
      <c r="Q761" s="91" t="e">
        <f t="shared" ca="1" si="109"/>
        <v>#N/A</v>
      </c>
      <c r="R761" s="91" t="e">
        <f t="shared" ca="1" si="110"/>
        <v>#N/A</v>
      </c>
      <c r="T761" s="200" t="e">
        <f t="shared" ca="1" si="111"/>
        <v>#N/A</v>
      </c>
      <c r="U761" s="91" t="e">
        <f t="shared" ca="1" si="112"/>
        <v>#N/A</v>
      </c>
      <c r="V761" s="91" t="e">
        <f t="shared" ca="1" si="113"/>
        <v>#N/A</v>
      </c>
      <c r="X761" s="91"/>
      <c r="AI761" s="218" t="e">
        <f ca="1">(($E$9*(RAND()*($E$208-$D$208)+$D$208))*(RAND()*('Base Calcs'!$E$214-'Base Calcs'!$D$214)+'Base Calcs'!$D$214+IF($E$50&gt;0,$E$50,0)))+$E$154+$E$155-$E$196+$E$179-($E$179*(RAND()*($E$210-$D$210)+$D$210))-(($E$200/$E$45)*(RAND()*($E$211-$D$211)+$D$211))</f>
        <v>#N/A</v>
      </c>
      <c r="AK7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2" spans="2:37" x14ac:dyDescent="0.25">
      <c r="B762" s="198" t="e">
        <f t="shared" ca="1" si="107"/>
        <v>#N/A</v>
      </c>
      <c r="C762" s="91"/>
      <c r="D762" s="91"/>
      <c r="F762" s="20"/>
      <c r="G762" s="91"/>
      <c r="H762" s="91"/>
      <c r="J762" s="91"/>
      <c r="P762" s="200" t="e">
        <f t="shared" ca="1" si="108"/>
        <v>#N/A</v>
      </c>
      <c r="Q762" s="91" t="e">
        <f t="shared" ca="1" si="109"/>
        <v>#N/A</v>
      </c>
      <c r="R762" s="91" t="e">
        <f t="shared" ca="1" si="110"/>
        <v>#N/A</v>
      </c>
      <c r="T762" s="200" t="e">
        <f t="shared" ca="1" si="111"/>
        <v>#N/A</v>
      </c>
      <c r="U762" s="91" t="e">
        <f t="shared" ca="1" si="112"/>
        <v>#N/A</v>
      </c>
      <c r="V762" s="91" t="e">
        <f t="shared" ca="1" si="113"/>
        <v>#N/A</v>
      </c>
      <c r="X762" s="91"/>
      <c r="AI762" s="218" t="e">
        <f ca="1">(($E$9*(RAND()*($E$208-$D$208)+$D$208))*(RAND()*('Base Calcs'!$E$214-'Base Calcs'!$D$214)+'Base Calcs'!$D$214+IF($E$50&gt;0,$E$50,0)))+$E$154+$E$155-$E$196+$E$179-($E$179*(RAND()*($E$210-$D$210)+$D$210))-(($E$200/$E$45)*(RAND()*($E$211-$D$211)+$D$211))</f>
        <v>#N/A</v>
      </c>
      <c r="AK7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3" spans="2:37" x14ac:dyDescent="0.25">
      <c r="B763" s="198" t="e">
        <f t="shared" ca="1" si="107"/>
        <v>#N/A</v>
      </c>
      <c r="C763" s="91"/>
      <c r="D763" s="91"/>
      <c r="F763" s="20"/>
      <c r="G763" s="91"/>
      <c r="H763" s="91"/>
      <c r="J763" s="91"/>
      <c r="P763" s="200" t="e">
        <f t="shared" ca="1" si="108"/>
        <v>#N/A</v>
      </c>
      <c r="Q763" s="91" t="e">
        <f t="shared" ca="1" si="109"/>
        <v>#N/A</v>
      </c>
      <c r="R763" s="91" t="e">
        <f t="shared" ca="1" si="110"/>
        <v>#N/A</v>
      </c>
      <c r="T763" s="200" t="e">
        <f t="shared" ca="1" si="111"/>
        <v>#N/A</v>
      </c>
      <c r="U763" s="91" t="e">
        <f t="shared" ca="1" si="112"/>
        <v>#N/A</v>
      </c>
      <c r="V763" s="91" t="e">
        <f t="shared" ca="1" si="113"/>
        <v>#N/A</v>
      </c>
      <c r="X763" s="91"/>
      <c r="AI763" s="218" t="e">
        <f ca="1">(($E$9*(RAND()*($E$208-$D$208)+$D$208))*(RAND()*('Base Calcs'!$E$214-'Base Calcs'!$D$214)+'Base Calcs'!$D$214+IF($E$50&gt;0,$E$50,0)))+$E$154+$E$155-$E$196+$E$179-($E$179*(RAND()*($E$210-$D$210)+$D$210))-(($E$200/$E$45)*(RAND()*($E$211-$D$211)+$D$211))</f>
        <v>#N/A</v>
      </c>
      <c r="AK7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4" spans="2:37" x14ac:dyDescent="0.25">
      <c r="B764" s="198" t="e">
        <f t="shared" ca="1" si="107"/>
        <v>#N/A</v>
      </c>
      <c r="C764" s="91"/>
      <c r="D764" s="91"/>
      <c r="F764" s="20"/>
      <c r="G764" s="91"/>
      <c r="H764" s="91"/>
      <c r="J764" s="91"/>
      <c r="P764" s="200" t="e">
        <f t="shared" ca="1" si="108"/>
        <v>#N/A</v>
      </c>
      <c r="Q764" s="91" t="e">
        <f t="shared" ca="1" si="109"/>
        <v>#N/A</v>
      </c>
      <c r="R764" s="91" t="e">
        <f t="shared" ca="1" si="110"/>
        <v>#N/A</v>
      </c>
      <c r="T764" s="200" t="e">
        <f t="shared" ca="1" si="111"/>
        <v>#N/A</v>
      </c>
      <c r="U764" s="91" t="e">
        <f t="shared" ca="1" si="112"/>
        <v>#N/A</v>
      </c>
      <c r="V764" s="91" t="e">
        <f t="shared" ca="1" si="113"/>
        <v>#N/A</v>
      </c>
      <c r="X764" s="91"/>
      <c r="AI764" s="218" t="e">
        <f ca="1">(($E$9*(RAND()*($E$208-$D$208)+$D$208))*(RAND()*('Base Calcs'!$E$214-'Base Calcs'!$D$214)+'Base Calcs'!$D$214+IF($E$50&gt;0,$E$50,0)))+$E$154+$E$155-$E$196+$E$179-($E$179*(RAND()*($E$210-$D$210)+$D$210))-(($E$200/$E$45)*(RAND()*($E$211-$D$211)+$D$211))</f>
        <v>#N/A</v>
      </c>
      <c r="AK7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5" spans="2:37" x14ac:dyDescent="0.25">
      <c r="B765" s="198" t="e">
        <f t="shared" ca="1" si="107"/>
        <v>#N/A</v>
      </c>
      <c r="C765" s="91"/>
      <c r="D765" s="91"/>
      <c r="F765" s="20"/>
      <c r="G765" s="91"/>
      <c r="H765" s="91"/>
      <c r="J765" s="91"/>
      <c r="P765" s="200" t="e">
        <f t="shared" ca="1" si="108"/>
        <v>#N/A</v>
      </c>
      <c r="Q765" s="91" t="e">
        <f t="shared" ca="1" si="109"/>
        <v>#N/A</v>
      </c>
      <c r="R765" s="91" t="e">
        <f t="shared" ca="1" si="110"/>
        <v>#N/A</v>
      </c>
      <c r="T765" s="200" t="e">
        <f t="shared" ca="1" si="111"/>
        <v>#N/A</v>
      </c>
      <c r="U765" s="91" t="e">
        <f t="shared" ca="1" si="112"/>
        <v>#N/A</v>
      </c>
      <c r="V765" s="91" t="e">
        <f t="shared" ca="1" si="113"/>
        <v>#N/A</v>
      </c>
      <c r="X765" s="91"/>
      <c r="AI765" s="218" t="e">
        <f ca="1">(($E$9*(RAND()*($E$208-$D$208)+$D$208))*(RAND()*('Base Calcs'!$E$214-'Base Calcs'!$D$214)+'Base Calcs'!$D$214+IF($E$50&gt;0,$E$50,0)))+$E$154+$E$155-$E$196+$E$179-($E$179*(RAND()*($E$210-$D$210)+$D$210))-(($E$200/$E$45)*(RAND()*($E$211-$D$211)+$D$211))</f>
        <v>#N/A</v>
      </c>
      <c r="AK7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6" spans="2:37" x14ac:dyDescent="0.25">
      <c r="B766" s="198" t="e">
        <f t="shared" ca="1" si="107"/>
        <v>#N/A</v>
      </c>
      <c r="C766" s="91"/>
      <c r="D766" s="91"/>
      <c r="F766" s="20"/>
      <c r="G766" s="91"/>
      <c r="H766" s="91"/>
      <c r="J766" s="91"/>
      <c r="P766" s="200" t="e">
        <f t="shared" ca="1" si="108"/>
        <v>#N/A</v>
      </c>
      <c r="Q766" s="91" t="e">
        <f t="shared" ca="1" si="109"/>
        <v>#N/A</v>
      </c>
      <c r="R766" s="91" t="e">
        <f t="shared" ca="1" si="110"/>
        <v>#N/A</v>
      </c>
      <c r="T766" s="200" t="e">
        <f t="shared" ca="1" si="111"/>
        <v>#N/A</v>
      </c>
      <c r="U766" s="91" t="e">
        <f t="shared" ca="1" si="112"/>
        <v>#N/A</v>
      </c>
      <c r="V766" s="91" t="e">
        <f t="shared" ca="1" si="113"/>
        <v>#N/A</v>
      </c>
      <c r="X766" s="91"/>
      <c r="AI766" s="218" t="e">
        <f ca="1">(($E$9*(RAND()*($E$208-$D$208)+$D$208))*(RAND()*('Base Calcs'!$E$214-'Base Calcs'!$D$214)+'Base Calcs'!$D$214+IF($E$50&gt;0,$E$50,0)))+$E$154+$E$155-$E$196+$E$179-($E$179*(RAND()*($E$210-$D$210)+$D$210))-(($E$200/$E$45)*(RAND()*($E$211-$D$211)+$D$211))</f>
        <v>#N/A</v>
      </c>
      <c r="AK7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7" spans="2:37" x14ac:dyDescent="0.25">
      <c r="B767" s="198" t="e">
        <f t="shared" ca="1" si="107"/>
        <v>#N/A</v>
      </c>
      <c r="C767" s="91"/>
      <c r="D767" s="91"/>
      <c r="F767" s="20"/>
      <c r="G767" s="91"/>
      <c r="H767" s="91"/>
      <c r="J767" s="91"/>
      <c r="P767" s="200" t="e">
        <f t="shared" ca="1" si="108"/>
        <v>#N/A</v>
      </c>
      <c r="Q767" s="91" t="e">
        <f t="shared" ca="1" si="109"/>
        <v>#N/A</v>
      </c>
      <c r="R767" s="91" t="e">
        <f t="shared" ca="1" si="110"/>
        <v>#N/A</v>
      </c>
      <c r="T767" s="200" t="e">
        <f t="shared" ca="1" si="111"/>
        <v>#N/A</v>
      </c>
      <c r="U767" s="91" t="e">
        <f t="shared" ca="1" si="112"/>
        <v>#N/A</v>
      </c>
      <c r="V767" s="91" t="e">
        <f t="shared" ca="1" si="113"/>
        <v>#N/A</v>
      </c>
      <c r="X767" s="91"/>
      <c r="AI767" s="218" t="e">
        <f ca="1">(($E$9*(RAND()*($E$208-$D$208)+$D$208))*(RAND()*('Base Calcs'!$E$214-'Base Calcs'!$D$214)+'Base Calcs'!$D$214+IF($E$50&gt;0,$E$50,0)))+$E$154+$E$155-$E$196+$E$179-($E$179*(RAND()*($E$210-$D$210)+$D$210))-(($E$200/$E$45)*(RAND()*($E$211-$D$211)+$D$211))</f>
        <v>#N/A</v>
      </c>
      <c r="AK7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8" spans="2:37" x14ac:dyDescent="0.25">
      <c r="B768" s="198" t="e">
        <f t="shared" ca="1" si="107"/>
        <v>#N/A</v>
      </c>
      <c r="C768" s="91"/>
      <c r="D768" s="91"/>
      <c r="F768" s="20"/>
      <c r="G768" s="91"/>
      <c r="H768" s="91"/>
      <c r="J768" s="91"/>
      <c r="P768" s="200" t="e">
        <f t="shared" ca="1" si="108"/>
        <v>#N/A</v>
      </c>
      <c r="Q768" s="91" t="e">
        <f t="shared" ca="1" si="109"/>
        <v>#N/A</v>
      </c>
      <c r="R768" s="91" t="e">
        <f t="shared" ca="1" si="110"/>
        <v>#N/A</v>
      </c>
      <c r="T768" s="200" t="e">
        <f t="shared" ca="1" si="111"/>
        <v>#N/A</v>
      </c>
      <c r="U768" s="91" t="e">
        <f t="shared" ca="1" si="112"/>
        <v>#N/A</v>
      </c>
      <c r="V768" s="91" t="e">
        <f t="shared" ca="1" si="113"/>
        <v>#N/A</v>
      </c>
      <c r="X768" s="91"/>
      <c r="AI768" s="218" t="e">
        <f ca="1">(($E$9*(RAND()*($E$208-$D$208)+$D$208))*(RAND()*('Base Calcs'!$E$214-'Base Calcs'!$D$214)+'Base Calcs'!$D$214+IF($E$50&gt;0,$E$50,0)))+$E$154+$E$155-$E$196+$E$179-($E$179*(RAND()*($E$210-$D$210)+$D$210))-(($E$200/$E$45)*(RAND()*($E$211-$D$211)+$D$211))</f>
        <v>#N/A</v>
      </c>
      <c r="AK7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69" spans="2:37" x14ac:dyDescent="0.25">
      <c r="B769" s="198" t="e">
        <f t="shared" ca="1" si="107"/>
        <v>#N/A</v>
      </c>
      <c r="C769" s="91"/>
      <c r="D769" s="91"/>
      <c r="F769" s="20"/>
      <c r="G769" s="91"/>
      <c r="H769" s="91"/>
      <c r="J769" s="91"/>
      <c r="P769" s="200" t="e">
        <f t="shared" ca="1" si="108"/>
        <v>#N/A</v>
      </c>
      <c r="Q769" s="91" t="e">
        <f t="shared" ca="1" si="109"/>
        <v>#N/A</v>
      </c>
      <c r="R769" s="91" t="e">
        <f t="shared" ca="1" si="110"/>
        <v>#N/A</v>
      </c>
      <c r="T769" s="200" t="e">
        <f t="shared" ca="1" si="111"/>
        <v>#N/A</v>
      </c>
      <c r="U769" s="91" t="e">
        <f t="shared" ca="1" si="112"/>
        <v>#N/A</v>
      </c>
      <c r="V769" s="91" t="e">
        <f t="shared" ca="1" si="113"/>
        <v>#N/A</v>
      </c>
      <c r="X769" s="91"/>
      <c r="AI769" s="218" t="e">
        <f ca="1">(($E$9*(RAND()*($E$208-$D$208)+$D$208))*(RAND()*('Base Calcs'!$E$214-'Base Calcs'!$D$214)+'Base Calcs'!$D$214+IF($E$50&gt;0,$E$50,0)))+$E$154+$E$155-$E$196+$E$179-($E$179*(RAND()*($E$210-$D$210)+$D$210))-(($E$200/$E$45)*(RAND()*($E$211-$D$211)+$D$211))</f>
        <v>#N/A</v>
      </c>
      <c r="AK7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0" spans="2:37" x14ac:dyDescent="0.25">
      <c r="B770" s="198" t="e">
        <f t="shared" ca="1" si="107"/>
        <v>#N/A</v>
      </c>
      <c r="C770" s="91"/>
      <c r="D770" s="91"/>
      <c r="F770" s="20"/>
      <c r="G770" s="91"/>
      <c r="H770" s="91"/>
      <c r="J770" s="91"/>
      <c r="P770" s="200" t="e">
        <f t="shared" ca="1" si="108"/>
        <v>#N/A</v>
      </c>
      <c r="Q770" s="91" t="e">
        <f t="shared" ca="1" si="109"/>
        <v>#N/A</v>
      </c>
      <c r="R770" s="91" t="e">
        <f t="shared" ca="1" si="110"/>
        <v>#N/A</v>
      </c>
      <c r="T770" s="200" t="e">
        <f t="shared" ca="1" si="111"/>
        <v>#N/A</v>
      </c>
      <c r="U770" s="91" t="e">
        <f t="shared" ca="1" si="112"/>
        <v>#N/A</v>
      </c>
      <c r="V770" s="91" t="e">
        <f t="shared" ca="1" si="113"/>
        <v>#N/A</v>
      </c>
      <c r="X770" s="91"/>
      <c r="AI770" s="218" t="e">
        <f ca="1">(($E$9*(RAND()*($E$208-$D$208)+$D$208))*(RAND()*('Base Calcs'!$E$214-'Base Calcs'!$D$214)+'Base Calcs'!$D$214+IF($E$50&gt;0,$E$50,0)))+$E$154+$E$155-$E$196+$E$179-($E$179*(RAND()*($E$210-$D$210)+$D$210))-(($E$200/$E$45)*(RAND()*($E$211-$D$211)+$D$211))</f>
        <v>#N/A</v>
      </c>
      <c r="AK7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1" spans="2:37" x14ac:dyDescent="0.25">
      <c r="B771" s="198" t="e">
        <f t="shared" ca="1" si="107"/>
        <v>#N/A</v>
      </c>
      <c r="C771" s="91"/>
      <c r="D771" s="91"/>
      <c r="F771" s="20"/>
      <c r="G771" s="91"/>
      <c r="H771" s="91"/>
      <c r="J771" s="91"/>
      <c r="P771" s="200" t="e">
        <f t="shared" ca="1" si="108"/>
        <v>#N/A</v>
      </c>
      <c r="Q771" s="91" t="e">
        <f t="shared" ca="1" si="109"/>
        <v>#N/A</v>
      </c>
      <c r="R771" s="91" t="e">
        <f t="shared" ca="1" si="110"/>
        <v>#N/A</v>
      </c>
      <c r="T771" s="200" t="e">
        <f t="shared" ca="1" si="111"/>
        <v>#N/A</v>
      </c>
      <c r="U771" s="91" t="e">
        <f t="shared" ca="1" si="112"/>
        <v>#N/A</v>
      </c>
      <c r="V771" s="91" t="e">
        <f t="shared" ca="1" si="113"/>
        <v>#N/A</v>
      </c>
      <c r="X771" s="91"/>
      <c r="AI771" s="218" t="e">
        <f ca="1">(($E$9*(RAND()*($E$208-$D$208)+$D$208))*(RAND()*('Base Calcs'!$E$214-'Base Calcs'!$D$214)+'Base Calcs'!$D$214+IF($E$50&gt;0,$E$50,0)))+$E$154+$E$155-$E$196+$E$179-($E$179*(RAND()*($E$210-$D$210)+$D$210))-(($E$200/$E$45)*(RAND()*($E$211-$D$211)+$D$211))</f>
        <v>#N/A</v>
      </c>
      <c r="AK7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2" spans="2:37" x14ac:dyDescent="0.25">
      <c r="B772" s="198" t="e">
        <f t="shared" ca="1" si="107"/>
        <v>#N/A</v>
      </c>
      <c r="C772" s="91"/>
      <c r="D772" s="91"/>
      <c r="F772" s="20"/>
      <c r="G772" s="91"/>
      <c r="H772" s="91"/>
      <c r="J772" s="91"/>
      <c r="P772" s="200" t="e">
        <f t="shared" ca="1" si="108"/>
        <v>#N/A</v>
      </c>
      <c r="Q772" s="91" t="e">
        <f t="shared" ca="1" si="109"/>
        <v>#N/A</v>
      </c>
      <c r="R772" s="91" t="e">
        <f t="shared" ca="1" si="110"/>
        <v>#N/A</v>
      </c>
      <c r="T772" s="200" t="e">
        <f t="shared" ca="1" si="111"/>
        <v>#N/A</v>
      </c>
      <c r="U772" s="91" t="e">
        <f t="shared" ca="1" si="112"/>
        <v>#N/A</v>
      </c>
      <c r="V772" s="91" t="e">
        <f t="shared" ca="1" si="113"/>
        <v>#N/A</v>
      </c>
      <c r="X772" s="91"/>
      <c r="AI772" s="218" t="e">
        <f ca="1">(($E$9*(RAND()*($E$208-$D$208)+$D$208))*(RAND()*('Base Calcs'!$E$214-'Base Calcs'!$D$214)+'Base Calcs'!$D$214+IF($E$50&gt;0,$E$50,0)))+$E$154+$E$155-$E$196+$E$179-($E$179*(RAND()*($E$210-$D$210)+$D$210))-(($E$200/$E$45)*(RAND()*($E$211-$D$211)+$D$211))</f>
        <v>#N/A</v>
      </c>
      <c r="AK7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3" spans="2:37" x14ac:dyDescent="0.25">
      <c r="B773" s="198" t="e">
        <f t="shared" ca="1" si="107"/>
        <v>#N/A</v>
      </c>
      <c r="C773" s="91"/>
      <c r="D773" s="91"/>
      <c r="F773" s="20"/>
      <c r="G773" s="91"/>
      <c r="H773" s="91"/>
      <c r="J773" s="91"/>
      <c r="P773" s="200" t="e">
        <f t="shared" ca="1" si="108"/>
        <v>#N/A</v>
      </c>
      <c r="Q773" s="91" t="e">
        <f t="shared" ca="1" si="109"/>
        <v>#N/A</v>
      </c>
      <c r="R773" s="91" t="e">
        <f t="shared" ca="1" si="110"/>
        <v>#N/A</v>
      </c>
      <c r="T773" s="200" t="e">
        <f t="shared" ca="1" si="111"/>
        <v>#N/A</v>
      </c>
      <c r="U773" s="91" t="e">
        <f t="shared" ca="1" si="112"/>
        <v>#N/A</v>
      </c>
      <c r="V773" s="91" t="e">
        <f t="shared" ca="1" si="113"/>
        <v>#N/A</v>
      </c>
      <c r="X773" s="91"/>
      <c r="AI773" s="218" t="e">
        <f ca="1">(($E$9*(RAND()*($E$208-$D$208)+$D$208))*(RAND()*('Base Calcs'!$E$214-'Base Calcs'!$D$214)+'Base Calcs'!$D$214+IF($E$50&gt;0,$E$50,0)))+$E$154+$E$155-$E$196+$E$179-($E$179*(RAND()*($E$210-$D$210)+$D$210))-(($E$200/$E$45)*(RAND()*($E$211-$D$211)+$D$211))</f>
        <v>#N/A</v>
      </c>
      <c r="AK7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4" spans="2:37" x14ac:dyDescent="0.25">
      <c r="B774" s="198" t="e">
        <f t="shared" ca="1" si="107"/>
        <v>#N/A</v>
      </c>
      <c r="C774" s="91"/>
      <c r="D774" s="91"/>
      <c r="F774" s="20"/>
      <c r="G774" s="91"/>
      <c r="H774" s="91"/>
      <c r="J774" s="91"/>
      <c r="P774" s="200" t="e">
        <f t="shared" ca="1" si="108"/>
        <v>#N/A</v>
      </c>
      <c r="Q774" s="91" t="e">
        <f t="shared" ca="1" si="109"/>
        <v>#N/A</v>
      </c>
      <c r="R774" s="91" t="e">
        <f t="shared" ca="1" si="110"/>
        <v>#N/A</v>
      </c>
      <c r="T774" s="200" t="e">
        <f t="shared" ca="1" si="111"/>
        <v>#N/A</v>
      </c>
      <c r="U774" s="91" t="e">
        <f t="shared" ca="1" si="112"/>
        <v>#N/A</v>
      </c>
      <c r="V774" s="91" t="e">
        <f t="shared" ca="1" si="113"/>
        <v>#N/A</v>
      </c>
      <c r="X774" s="91"/>
      <c r="AI774" s="218" t="e">
        <f ca="1">(($E$9*(RAND()*($E$208-$D$208)+$D$208))*(RAND()*('Base Calcs'!$E$214-'Base Calcs'!$D$214)+'Base Calcs'!$D$214+IF($E$50&gt;0,$E$50,0)))+$E$154+$E$155-$E$196+$E$179-($E$179*(RAND()*($E$210-$D$210)+$D$210))-(($E$200/$E$45)*(RAND()*($E$211-$D$211)+$D$211))</f>
        <v>#N/A</v>
      </c>
      <c r="AK7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5" spans="2:37" x14ac:dyDescent="0.25">
      <c r="B775" s="198" t="e">
        <f t="shared" ca="1" si="107"/>
        <v>#N/A</v>
      </c>
      <c r="C775" s="91"/>
      <c r="D775" s="91"/>
      <c r="F775" s="20"/>
      <c r="G775" s="91"/>
      <c r="H775" s="91"/>
      <c r="J775" s="91"/>
      <c r="P775" s="200" t="e">
        <f t="shared" ca="1" si="108"/>
        <v>#N/A</v>
      </c>
      <c r="Q775" s="91" t="e">
        <f t="shared" ca="1" si="109"/>
        <v>#N/A</v>
      </c>
      <c r="R775" s="91" t="e">
        <f t="shared" ca="1" si="110"/>
        <v>#N/A</v>
      </c>
      <c r="T775" s="200" t="e">
        <f t="shared" ca="1" si="111"/>
        <v>#N/A</v>
      </c>
      <c r="U775" s="91" t="e">
        <f t="shared" ca="1" si="112"/>
        <v>#N/A</v>
      </c>
      <c r="V775" s="91" t="e">
        <f t="shared" ca="1" si="113"/>
        <v>#N/A</v>
      </c>
      <c r="X775" s="91"/>
      <c r="AI775" s="218" t="e">
        <f ca="1">(($E$9*(RAND()*($E$208-$D$208)+$D$208))*(RAND()*('Base Calcs'!$E$214-'Base Calcs'!$D$214)+'Base Calcs'!$D$214+IF($E$50&gt;0,$E$50,0)))+$E$154+$E$155-$E$196+$E$179-($E$179*(RAND()*($E$210-$D$210)+$D$210))-(($E$200/$E$45)*(RAND()*($E$211-$D$211)+$D$211))</f>
        <v>#N/A</v>
      </c>
      <c r="AK7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6" spans="2:37" x14ac:dyDescent="0.25">
      <c r="B776" s="198" t="e">
        <f t="shared" ca="1" si="107"/>
        <v>#N/A</v>
      </c>
      <c r="C776" s="91"/>
      <c r="D776" s="91"/>
      <c r="F776" s="20"/>
      <c r="G776" s="91"/>
      <c r="H776" s="91"/>
      <c r="J776" s="91"/>
      <c r="P776" s="200" t="e">
        <f t="shared" ca="1" si="108"/>
        <v>#N/A</v>
      </c>
      <c r="Q776" s="91" t="e">
        <f t="shared" ca="1" si="109"/>
        <v>#N/A</v>
      </c>
      <c r="R776" s="91" t="e">
        <f t="shared" ca="1" si="110"/>
        <v>#N/A</v>
      </c>
      <c r="T776" s="200" t="e">
        <f t="shared" ca="1" si="111"/>
        <v>#N/A</v>
      </c>
      <c r="U776" s="91" t="e">
        <f t="shared" ca="1" si="112"/>
        <v>#N/A</v>
      </c>
      <c r="V776" s="91" t="e">
        <f t="shared" ca="1" si="113"/>
        <v>#N/A</v>
      </c>
      <c r="X776" s="91"/>
      <c r="AI776" s="218" t="e">
        <f ca="1">(($E$9*(RAND()*($E$208-$D$208)+$D$208))*(RAND()*('Base Calcs'!$E$214-'Base Calcs'!$D$214)+'Base Calcs'!$D$214+IF($E$50&gt;0,$E$50,0)))+$E$154+$E$155-$E$196+$E$179-($E$179*(RAND()*($E$210-$D$210)+$D$210))-(($E$200/$E$45)*(RAND()*($E$211-$D$211)+$D$211))</f>
        <v>#N/A</v>
      </c>
      <c r="AK7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7" spans="2:37" x14ac:dyDescent="0.25">
      <c r="B777" s="198" t="e">
        <f t="shared" ca="1" si="107"/>
        <v>#N/A</v>
      </c>
      <c r="C777" s="91"/>
      <c r="D777" s="91"/>
      <c r="F777" s="20"/>
      <c r="G777" s="91"/>
      <c r="H777" s="91"/>
      <c r="J777" s="91"/>
      <c r="P777" s="200" t="e">
        <f t="shared" ca="1" si="108"/>
        <v>#N/A</v>
      </c>
      <c r="Q777" s="91" t="e">
        <f t="shared" ca="1" si="109"/>
        <v>#N/A</v>
      </c>
      <c r="R777" s="91" t="e">
        <f t="shared" ca="1" si="110"/>
        <v>#N/A</v>
      </c>
      <c r="T777" s="200" t="e">
        <f t="shared" ca="1" si="111"/>
        <v>#N/A</v>
      </c>
      <c r="U777" s="91" t="e">
        <f t="shared" ca="1" si="112"/>
        <v>#N/A</v>
      </c>
      <c r="V777" s="91" t="e">
        <f t="shared" ca="1" si="113"/>
        <v>#N/A</v>
      </c>
      <c r="X777" s="91"/>
      <c r="AI777" s="218" t="e">
        <f ca="1">(($E$9*(RAND()*($E$208-$D$208)+$D$208))*(RAND()*('Base Calcs'!$E$214-'Base Calcs'!$D$214)+'Base Calcs'!$D$214+IF($E$50&gt;0,$E$50,0)))+$E$154+$E$155-$E$196+$E$179-($E$179*(RAND()*($E$210-$D$210)+$D$210))-(($E$200/$E$45)*(RAND()*($E$211-$D$211)+$D$211))</f>
        <v>#N/A</v>
      </c>
      <c r="AK7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8" spans="2:37" x14ac:dyDescent="0.25">
      <c r="B778" s="198" t="e">
        <f t="shared" ca="1" si="107"/>
        <v>#N/A</v>
      </c>
      <c r="C778" s="91"/>
      <c r="D778" s="91"/>
      <c r="F778" s="20"/>
      <c r="G778" s="91"/>
      <c r="H778" s="91"/>
      <c r="J778" s="91"/>
      <c r="P778" s="200" t="e">
        <f t="shared" ca="1" si="108"/>
        <v>#N/A</v>
      </c>
      <c r="Q778" s="91" t="e">
        <f t="shared" ca="1" si="109"/>
        <v>#N/A</v>
      </c>
      <c r="R778" s="91" t="e">
        <f t="shared" ca="1" si="110"/>
        <v>#N/A</v>
      </c>
      <c r="T778" s="200" t="e">
        <f t="shared" ca="1" si="111"/>
        <v>#N/A</v>
      </c>
      <c r="U778" s="91" t="e">
        <f t="shared" ca="1" si="112"/>
        <v>#N/A</v>
      </c>
      <c r="V778" s="91" t="e">
        <f t="shared" ca="1" si="113"/>
        <v>#N/A</v>
      </c>
      <c r="X778" s="91"/>
      <c r="AI778" s="218" t="e">
        <f ca="1">(($E$9*(RAND()*($E$208-$D$208)+$D$208))*(RAND()*('Base Calcs'!$E$214-'Base Calcs'!$D$214)+'Base Calcs'!$D$214+IF($E$50&gt;0,$E$50,0)))+$E$154+$E$155-$E$196+$E$179-($E$179*(RAND()*($E$210-$D$210)+$D$210))-(($E$200/$E$45)*(RAND()*($E$211-$D$211)+$D$211))</f>
        <v>#N/A</v>
      </c>
      <c r="AK7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79" spans="2:37" x14ac:dyDescent="0.25">
      <c r="B779" s="198" t="e">
        <f t="shared" ca="1" si="107"/>
        <v>#N/A</v>
      </c>
      <c r="C779" s="91"/>
      <c r="D779" s="91"/>
      <c r="F779" s="20"/>
      <c r="G779" s="91"/>
      <c r="H779" s="91"/>
      <c r="J779" s="91"/>
      <c r="P779" s="200" t="e">
        <f t="shared" ca="1" si="108"/>
        <v>#N/A</v>
      </c>
      <c r="Q779" s="91" t="e">
        <f t="shared" ca="1" si="109"/>
        <v>#N/A</v>
      </c>
      <c r="R779" s="91" t="e">
        <f t="shared" ca="1" si="110"/>
        <v>#N/A</v>
      </c>
      <c r="T779" s="200" t="e">
        <f t="shared" ca="1" si="111"/>
        <v>#N/A</v>
      </c>
      <c r="U779" s="91" t="e">
        <f t="shared" ca="1" si="112"/>
        <v>#N/A</v>
      </c>
      <c r="V779" s="91" t="e">
        <f t="shared" ca="1" si="113"/>
        <v>#N/A</v>
      </c>
      <c r="X779" s="91"/>
      <c r="AI779" s="218" t="e">
        <f ca="1">(($E$9*(RAND()*($E$208-$D$208)+$D$208))*(RAND()*('Base Calcs'!$E$214-'Base Calcs'!$D$214)+'Base Calcs'!$D$214+IF($E$50&gt;0,$E$50,0)))+$E$154+$E$155-$E$196+$E$179-($E$179*(RAND()*($E$210-$D$210)+$D$210))-(($E$200/$E$45)*(RAND()*($E$211-$D$211)+$D$211))</f>
        <v>#N/A</v>
      </c>
      <c r="AK7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0" spans="2:37" x14ac:dyDescent="0.25">
      <c r="B780" s="198" t="e">
        <f t="shared" ref="B780:B843" ca="1" si="114">($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780" s="91"/>
      <c r="D780" s="91"/>
      <c r="F780" s="20"/>
      <c r="G780" s="91"/>
      <c r="H780" s="91"/>
      <c r="J780" s="91"/>
      <c r="P780" s="200" t="e">
        <f t="shared" ref="P780:P843" ca="1" si="115">(($C$9*(RAND()*($E$208-$D$208)+$D$208))*(RAND()*($E$209-$D$209)+$D$209+IF($E$50&gt;0,$E$50,0)))+$C$154+$C$155-$C$196+$C$179-($C$179*(RAND()*($E$210-$D$210)+$D$210))-($E$44*(RAND()*($E$211-$D$211)+$D$211))</f>
        <v>#N/A</v>
      </c>
      <c r="Q780" s="91" t="e">
        <f t="shared" ref="Q780:Q843" ca="1" si="116">P780/$B$216</f>
        <v>#N/A</v>
      </c>
      <c r="R780" s="91" t="e">
        <f t="shared" ref="R780:R843" ca="1" si="117">(P780+$C$200)/$B$215</f>
        <v>#N/A</v>
      </c>
      <c r="T780" s="200" t="e">
        <f t="shared" ref="T780:T843" ca="1" si="118">(($E$9*(RAND()*($E$208-$D$208)+$D$208))*(RAND()*($E$209-$D$209)+$D$209+IF($E$50&gt;0,$E$50,0)))+$E$154+$E$155-$E$196+$E$179-($E$179*(RAND()*($E$210-$D$210)+$D$210))-(($E$200/$E$45)*(RAND()*($E$211-$D$211)+$D$211))</f>
        <v>#N/A</v>
      </c>
      <c r="U780" s="91" t="e">
        <f t="shared" ref="U780:U843" ca="1" si="119">T780/$D$216</f>
        <v>#N/A</v>
      </c>
      <c r="V780" s="91" t="e">
        <f t="shared" ref="V780:V843" ca="1" si="120">(T780+$E$200)/$D$215</f>
        <v>#N/A</v>
      </c>
      <c r="X780" s="91"/>
      <c r="AI780" s="218" t="e">
        <f ca="1">(($E$9*(RAND()*($E$208-$D$208)+$D$208))*(RAND()*('Base Calcs'!$E$214-'Base Calcs'!$D$214)+'Base Calcs'!$D$214+IF($E$50&gt;0,$E$50,0)))+$E$154+$E$155-$E$196+$E$179-($E$179*(RAND()*($E$210-$D$210)+$D$210))-(($E$200/$E$45)*(RAND()*($E$211-$D$211)+$D$211))</f>
        <v>#N/A</v>
      </c>
      <c r="AK7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1" spans="2:37" x14ac:dyDescent="0.25">
      <c r="B781" s="198" t="e">
        <f t="shared" ca="1" si="114"/>
        <v>#N/A</v>
      </c>
      <c r="C781" s="91"/>
      <c r="D781" s="91"/>
      <c r="F781" s="20"/>
      <c r="G781" s="91"/>
      <c r="H781" s="91"/>
      <c r="J781" s="91"/>
      <c r="P781" s="200" t="e">
        <f t="shared" ca="1" si="115"/>
        <v>#N/A</v>
      </c>
      <c r="Q781" s="91" t="e">
        <f t="shared" ca="1" si="116"/>
        <v>#N/A</v>
      </c>
      <c r="R781" s="91" t="e">
        <f t="shared" ca="1" si="117"/>
        <v>#N/A</v>
      </c>
      <c r="T781" s="200" t="e">
        <f t="shared" ca="1" si="118"/>
        <v>#N/A</v>
      </c>
      <c r="U781" s="91" t="e">
        <f t="shared" ca="1" si="119"/>
        <v>#N/A</v>
      </c>
      <c r="V781" s="91" t="e">
        <f t="shared" ca="1" si="120"/>
        <v>#N/A</v>
      </c>
      <c r="X781" s="91"/>
      <c r="AI781" s="218" t="e">
        <f ca="1">(($E$9*(RAND()*($E$208-$D$208)+$D$208))*(RAND()*('Base Calcs'!$E$214-'Base Calcs'!$D$214)+'Base Calcs'!$D$214+IF($E$50&gt;0,$E$50,0)))+$E$154+$E$155-$E$196+$E$179-($E$179*(RAND()*($E$210-$D$210)+$D$210))-(($E$200/$E$45)*(RAND()*($E$211-$D$211)+$D$211))</f>
        <v>#N/A</v>
      </c>
      <c r="AK7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2" spans="2:37" x14ac:dyDescent="0.25">
      <c r="B782" s="198" t="e">
        <f t="shared" ca="1" si="114"/>
        <v>#N/A</v>
      </c>
      <c r="C782" s="91"/>
      <c r="D782" s="91"/>
      <c r="F782" s="20"/>
      <c r="G782" s="91"/>
      <c r="H782" s="91"/>
      <c r="J782" s="91"/>
      <c r="P782" s="200" t="e">
        <f t="shared" ca="1" si="115"/>
        <v>#N/A</v>
      </c>
      <c r="Q782" s="91" t="e">
        <f t="shared" ca="1" si="116"/>
        <v>#N/A</v>
      </c>
      <c r="R782" s="91" t="e">
        <f t="shared" ca="1" si="117"/>
        <v>#N/A</v>
      </c>
      <c r="T782" s="200" t="e">
        <f t="shared" ca="1" si="118"/>
        <v>#N/A</v>
      </c>
      <c r="U782" s="91" t="e">
        <f t="shared" ca="1" si="119"/>
        <v>#N/A</v>
      </c>
      <c r="V782" s="91" t="e">
        <f t="shared" ca="1" si="120"/>
        <v>#N/A</v>
      </c>
      <c r="X782" s="91"/>
      <c r="AI782" s="218" t="e">
        <f ca="1">(($E$9*(RAND()*($E$208-$D$208)+$D$208))*(RAND()*('Base Calcs'!$E$214-'Base Calcs'!$D$214)+'Base Calcs'!$D$214+IF($E$50&gt;0,$E$50,0)))+$E$154+$E$155-$E$196+$E$179-($E$179*(RAND()*($E$210-$D$210)+$D$210))-(($E$200/$E$45)*(RAND()*($E$211-$D$211)+$D$211))</f>
        <v>#N/A</v>
      </c>
      <c r="AK7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3" spans="2:37" x14ac:dyDescent="0.25">
      <c r="B783" s="198" t="e">
        <f t="shared" ca="1" si="114"/>
        <v>#N/A</v>
      </c>
      <c r="C783" s="91"/>
      <c r="D783" s="91"/>
      <c r="F783" s="20"/>
      <c r="G783" s="91"/>
      <c r="H783" s="91"/>
      <c r="J783" s="91"/>
      <c r="P783" s="200" t="e">
        <f t="shared" ca="1" si="115"/>
        <v>#N/A</v>
      </c>
      <c r="Q783" s="91" t="e">
        <f t="shared" ca="1" si="116"/>
        <v>#N/A</v>
      </c>
      <c r="R783" s="91" t="e">
        <f t="shared" ca="1" si="117"/>
        <v>#N/A</v>
      </c>
      <c r="T783" s="200" t="e">
        <f t="shared" ca="1" si="118"/>
        <v>#N/A</v>
      </c>
      <c r="U783" s="91" t="e">
        <f t="shared" ca="1" si="119"/>
        <v>#N/A</v>
      </c>
      <c r="V783" s="91" t="e">
        <f t="shared" ca="1" si="120"/>
        <v>#N/A</v>
      </c>
      <c r="X783" s="91"/>
      <c r="AI783" s="218" t="e">
        <f ca="1">(($E$9*(RAND()*($E$208-$D$208)+$D$208))*(RAND()*('Base Calcs'!$E$214-'Base Calcs'!$D$214)+'Base Calcs'!$D$214+IF($E$50&gt;0,$E$50,0)))+$E$154+$E$155-$E$196+$E$179-($E$179*(RAND()*($E$210-$D$210)+$D$210))-(($E$200/$E$45)*(RAND()*($E$211-$D$211)+$D$211))</f>
        <v>#N/A</v>
      </c>
      <c r="AK7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4" spans="2:37" x14ac:dyDescent="0.25">
      <c r="B784" s="198" t="e">
        <f t="shared" ca="1" si="114"/>
        <v>#N/A</v>
      </c>
      <c r="C784" s="91"/>
      <c r="D784" s="91"/>
      <c r="F784" s="20"/>
      <c r="G784" s="91"/>
      <c r="H784" s="91"/>
      <c r="J784" s="91"/>
      <c r="P784" s="200" t="e">
        <f t="shared" ca="1" si="115"/>
        <v>#N/A</v>
      </c>
      <c r="Q784" s="91" t="e">
        <f t="shared" ca="1" si="116"/>
        <v>#N/A</v>
      </c>
      <c r="R784" s="91" t="e">
        <f t="shared" ca="1" si="117"/>
        <v>#N/A</v>
      </c>
      <c r="T784" s="200" t="e">
        <f t="shared" ca="1" si="118"/>
        <v>#N/A</v>
      </c>
      <c r="U784" s="91" t="e">
        <f t="shared" ca="1" si="119"/>
        <v>#N/A</v>
      </c>
      <c r="V784" s="91" t="e">
        <f t="shared" ca="1" si="120"/>
        <v>#N/A</v>
      </c>
      <c r="X784" s="91"/>
      <c r="AI784" s="218" t="e">
        <f ca="1">(($E$9*(RAND()*($E$208-$D$208)+$D$208))*(RAND()*('Base Calcs'!$E$214-'Base Calcs'!$D$214)+'Base Calcs'!$D$214+IF($E$50&gt;0,$E$50,0)))+$E$154+$E$155-$E$196+$E$179-($E$179*(RAND()*($E$210-$D$210)+$D$210))-(($E$200/$E$45)*(RAND()*($E$211-$D$211)+$D$211))</f>
        <v>#N/A</v>
      </c>
      <c r="AK7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5" spans="2:37" x14ac:dyDescent="0.25">
      <c r="B785" s="198" t="e">
        <f t="shared" ca="1" si="114"/>
        <v>#N/A</v>
      </c>
      <c r="C785" s="91"/>
      <c r="D785" s="91"/>
      <c r="F785" s="20"/>
      <c r="G785" s="91"/>
      <c r="H785" s="91"/>
      <c r="J785" s="91"/>
      <c r="P785" s="200" t="e">
        <f t="shared" ca="1" si="115"/>
        <v>#N/A</v>
      </c>
      <c r="Q785" s="91" t="e">
        <f t="shared" ca="1" si="116"/>
        <v>#N/A</v>
      </c>
      <c r="R785" s="91" t="e">
        <f t="shared" ca="1" si="117"/>
        <v>#N/A</v>
      </c>
      <c r="T785" s="200" t="e">
        <f t="shared" ca="1" si="118"/>
        <v>#N/A</v>
      </c>
      <c r="U785" s="91" t="e">
        <f t="shared" ca="1" si="119"/>
        <v>#N/A</v>
      </c>
      <c r="V785" s="91" t="e">
        <f t="shared" ca="1" si="120"/>
        <v>#N/A</v>
      </c>
      <c r="X785" s="91"/>
      <c r="AI785" s="218" t="e">
        <f ca="1">(($E$9*(RAND()*($E$208-$D$208)+$D$208))*(RAND()*('Base Calcs'!$E$214-'Base Calcs'!$D$214)+'Base Calcs'!$D$214+IF($E$50&gt;0,$E$50,0)))+$E$154+$E$155-$E$196+$E$179-($E$179*(RAND()*($E$210-$D$210)+$D$210))-(($E$200/$E$45)*(RAND()*($E$211-$D$211)+$D$211))</f>
        <v>#N/A</v>
      </c>
      <c r="AK7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6" spans="2:37" x14ac:dyDescent="0.25">
      <c r="B786" s="198" t="e">
        <f t="shared" ca="1" si="114"/>
        <v>#N/A</v>
      </c>
      <c r="C786" s="91"/>
      <c r="D786" s="91"/>
      <c r="F786" s="20"/>
      <c r="G786" s="91"/>
      <c r="H786" s="91"/>
      <c r="J786" s="91"/>
      <c r="P786" s="200" t="e">
        <f t="shared" ca="1" si="115"/>
        <v>#N/A</v>
      </c>
      <c r="Q786" s="91" t="e">
        <f t="shared" ca="1" si="116"/>
        <v>#N/A</v>
      </c>
      <c r="R786" s="91" t="e">
        <f t="shared" ca="1" si="117"/>
        <v>#N/A</v>
      </c>
      <c r="T786" s="200" t="e">
        <f t="shared" ca="1" si="118"/>
        <v>#N/A</v>
      </c>
      <c r="U786" s="91" t="e">
        <f t="shared" ca="1" si="119"/>
        <v>#N/A</v>
      </c>
      <c r="V786" s="91" t="e">
        <f t="shared" ca="1" si="120"/>
        <v>#N/A</v>
      </c>
      <c r="X786" s="91"/>
      <c r="AI786" s="218" t="e">
        <f ca="1">(($E$9*(RAND()*($E$208-$D$208)+$D$208))*(RAND()*('Base Calcs'!$E$214-'Base Calcs'!$D$214)+'Base Calcs'!$D$214+IF($E$50&gt;0,$E$50,0)))+$E$154+$E$155-$E$196+$E$179-($E$179*(RAND()*($E$210-$D$210)+$D$210))-(($E$200/$E$45)*(RAND()*($E$211-$D$211)+$D$211))</f>
        <v>#N/A</v>
      </c>
      <c r="AK7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7" spans="2:37" x14ac:dyDescent="0.25">
      <c r="B787" s="198" t="e">
        <f t="shared" ca="1" si="114"/>
        <v>#N/A</v>
      </c>
      <c r="C787" s="91"/>
      <c r="D787" s="91"/>
      <c r="F787" s="20"/>
      <c r="G787" s="91"/>
      <c r="H787" s="91"/>
      <c r="J787" s="91"/>
      <c r="P787" s="200" t="e">
        <f t="shared" ca="1" si="115"/>
        <v>#N/A</v>
      </c>
      <c r="Q787" s="91" t="e">
        <f t="shared" ca="1" si="116"/>
        <v>#N/A</v>
      </c>
      <c r="R787" s="91" t="e">
        <f t="shared" ca="1" si="117"/>
        <v>#N/A</v>
      </c>
      <c r="T787" s="200" t="e">
        <f t="shared" ca="1" si="118"/>
        <v>#N/A</v>
      </c>
      <c r="U787" s="91" t="e">
        <f t="shared" ca="1" si="119"/>
        <v>#N/A</v>
      </c>
      <c r="V787" s="91" t="e">
        <f t="shared" ca="1" si="120"/>
        <v>#N/A</v>
      </c>
      <c r="X787" s="91"/>
      <c r="AI787" s="218" t="e">
        <f ca="1">(($E$9*(RAND()*($E$208-$D$208)+$D$208))*(RAND()*('Base Calcs'!$E$214-'Base Calcs'!$D$214)+'Base Calcs'!$D$214+IF($E$50&gt;0,$E$50,0)))+$E$154+$E$155-$E$196+$E$179-($E$179*(RAND()*($E$210-$D$210)+$D$210))-(($E$200/$E$45)*(RAND()*($E$211-$D$211)+$D$211))</f>
        <v>#N/A</v>
      </c>
      <c r="AK7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8" spans="2:37" x14ac:dyDescent="0.25">
      <c r="B788" s="198" t="e">
        <f t="shared" ca="1" si="114"/>
        <v>#N/A</v>
      </c>
      <c r="C788" s="91"/>
      <c r="D788" s="91"/>
      <c r="F788" s="20"/>
      <c r="G788" s="91"/>
      <c r="H788" s="91"/>
      <c r="J788" s="91"/>
      <c r="P788" s="200" t="e">
        <f t="shared" ca="1" si="115"/>
        <v>#N/A</v>
      </c>
      <c r="Q788" s="91" t="e">
        <f t="shared" ca="1" si="116"/>
        <v>#N/A</v>
      </c>
      <c r="R788" s="91" t="e">
        <f t="shared" ca="1" si="117"/>
        <v>#N/A</v>
      </c>
      <c r="T788" s="200" t="e">
        <f t="shared" ca="1" si="118"/>
        <v>#N/A</v>
      </c>
      <c r="U788" s="91" t="e">
        <f t="shared" ca="1" si="119"/>
        <v>#N/A</v>
      </c>
      <c r="V788" s="91" t="e">
        <f t="shared" ca="1" si="120"/>
        <v>#N/A</v>
      </c>
      <c r="X788" s="91"/>
      <c r="AI788" s="218" t="e">
        <f ca="1">(($E$9*(RAND()*($E$208-$D$208)+$D$208))*(RAND()*('Base Calcs'!$E$214-'Base Calcs'!$D$214)+'Base Calcs'!$D$214+IF($E$50&gt;0,$E$50,0)))+$E$154+$E$155-$E$196+$E$179-($E$179*(RAND()*($E$210-$D$210)+$D$210))-(($E$200/$E$45)*(RAND()*($E$211-$D$211)+$D$211))</f>
        <v>#N/A</v>
      </c>
      <c r="AK7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89" spans="2:37" x14ac:dyDescent="0.25">
      <c r="B789" s="198" t="e">
        <f t="shared" ca="1" si="114"/>
        <v>#N/A</v>
      </c>
      <c r="C789" s="91"/>
      <c r="D789" s="91"/>
      <c r="F789" s="20"/>
      <c r="G789" s="91"/>
      <c r="H789" s="91"/>
      <c r="J789" s="91"/>
      <c r="P789" s="200" t="e">
        <f t="shared" ca="1" si="115"/>
        <v>#N/A</v>
      </c>
      <c r="Q789" s="91" t="e">
        <f t="shared" ca="1" si="116"/>
        <v>#N/A</v>
      </c>
      <c r="R789" s="91" t="e">
        <f t="shared" ca="1" si="117"/>
        <v>#N/A</v>
      </c>
      <c r="T789" s="200" t="e">
        <f t="shared" ca="1" si="118"/>
        <v>#N/A</v>
      </c>
      <c r="U789" s="91" t="e">
        <f t="shared" ca="1" si="119"/>
        <v>#N/A</v>
      </c>
      <c r="V789" s="91" t="e">
        <f t="shared" ca="1" si="120"/>
        <v>#N/A</v>
      </c>
      <c r="X789" s="91"/>
      <c r="AI789" s="218" t="e">
        <f ca="1">(($E$9*(RAND()*($E$208-$D$208)+$D$208))*(RAND()*('Base Calcs'!$E$214-'Base Calcs'!$D$214)+'Base Calcs'!$D$214+IF($E$50&gt;0,$E$50,0)))+$E$154+$E$155-$E$196+$E$179-($E$179*(RAND()*($E$210-$D$210)+$D$210))-(($E$200/$E$45)*(RAND()*($E$211-$D$211)+$D$211))</f>
        <v>#N/A</v>
      </c>
      <c r="AK7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0" spans="2:37" x14ac:dyDescent="0.25">
      <c r="B790" s="198" t="e">
        <f t="shared" ca="1" si="114"/>
        <v>#N/A</v>
      </c>
      <c r="C790" s="91"/>
      <c r="D790" s="91"/>
      <c r="F790" s="20"/>
      <c r="G790" s="91"/>
      <c r="H790" s="91"/>
      <c r="J790" s="91"/>
      <c r="P790" s="200" t="e">
        <f t="shared" ca="1" si="115"/>
        <v>#N/A</v>
      </c>
      <c r="Q790" s="91" t="e">
        <f t="shared" ca="1" si="116"/>
        <v>#N/A</v>
      </c>
      <c r="R790" s="91" t="e">
        <f t="shared" ca="1" si="117"/>
        <v>#N/A</v>
      </c>
      <c r="T790" s="200" t="e">
        <f t="shared" ca="1" si="118"/>
        <v>#N/A</v>
      </c>
      <c r="U790" s="91" t="e">
        <f t="shared" ca="1" si="119"/>
        <v>#N/A</v>
      </c>
      <c r="V790" s="91" t="e">
        <f t="shared" ca="1" si="120"/>
        <v>#N/A</v>
      </c>
      <c r="X790" s="91"/>
      <c r="AI790" s="218" t="e">
        <f ca="1">(($E$9*(RAND()*($E$208-$D$208)+$D$208))*(RAND()*('Base Calcs'!$E$214-'Base Calcs'!$D$214)+'Base Calcs'!$D$214+IF($E$50&gt;0,$E$50,0)))+$E$154+$E$155-$E$196+$E$179-($E$179*(RAND()*($E$210-$D$210)+$D$210))-(($E$200/$E$45)*(RAND()*($E$211-$D$211)+$D$211))</f>
        <v>#N/A</v>
      </c>
      <c r="AK7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1" spans="2:37" x14ac:dyDescent="0.25">
      <c r="B791" s="198" t="e">
        <f t="shared" ca="1" si="114"/>
        <v>#N/A</v>
      </c>
      <c r="C791" s="91"/>
      <c r="D791" s="91"/>
      <c r="F791" s="20"/>
      <c r="G791" s="91"/>
      <c r="H791" s="91"/>
      <c r="J791" s="91"/>
      <c r="P791" s="200" t="e">
        <f t="shared" ca="1" si="115"/>
        <v>#N/A</v>
      </c>
      <c r="Q791" s="91" t="e">
        <f t="shared" ca="1" si="116"/>
        <v>#N/A</v>
      </c>
      <c r="R791" s="91" t="e">
        <f t="shared" ca="1" si="117"/>
        <v>#N/A</v>
      </c>
      <c r="T791" s="200" t="e">
        <f t="shared" ca="1" si="118"/>
        <v>#N/A</v>
      </c>
      <c r="U791" s="91" t="e">
        <f t="shared" ca="1" si="119"/>
        <v>#N/A</v>
      </c>
      <c r="V791" s="91" t="e">
        <f t="shared" ca="1" si="120"/>
        <v>#N/A</v>
      </c>
      <c r="X791" s="91"/>
      <c r="AI791" s="218" t="e">
        <f ca="1">(($E$9*(RAND()*($E$208-$D$208)+$D$208))*(RAND()*('Base Calcs'!$E$214-'Base Calcs'!$D$214)+'Base Calcs'!$D$214+IF($E$50&gt;0,$E$50,0)))+$E$154+$E$155-$E$196+$E$179-($E$179*(RAND()*($E$210-$D$210)+$D$210))-(($E$200/$E$45)*(RAND()*($E$211-$D$211)+$D$211))</f>
        <v>#N/A</v>
      </c>
      <c r="AK7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2" spans="2:37" x14ac:dyDescent="0.25">
      <c r="B792" s="198" t="e">
        <f t="shared" ca="1" si="114"/>
        <v>#N/A</v>
      </c>
      <c r="C792" s="91"/>
      <c r="D792" s="91"/>
      <c r="F792" s="20"/>
      <c r="G792" s="91"/>
      <c r="H792" s="91"/>
      <c r="J792" s="91"/>
      <c r="P792" s="200" t="e">
        <f t="shared" ca="1" si="115"/>
        <v>#N/A</v>
      </c>
      <c r="Q792" s="91" t="e">
        <f t="shared" ca="1" si="116"/>
        <v>#N/A</v>
      </c>
      <c r="R792" s="91" t="e">
        <f t="shared" ca="1" si="117"/>
        <v>#N/A</v>
      </c>
      <c r="T792" s="200" t="e">
        <f t="shared" ca="1" si="118"/>
        <v>#N/A</v>
      </c>
      <c r="U792" s="91" t="e">
        <f t="shared" ca="1" si="119"/>
        <v>#N/A</v>
      </c>
      <c r="V792" s="91" t="e">
        <f t="shared" ca="1" si="120"/>
        <v>#N/A</v>
      </c>
      <c r="X792" s="91"/>
      <c r="AI792" s="218" t="e">
        <f ca="1">(($E$9*(RAND()*($E$208-$D$208)+$D$208))*(RAND()*('Base Calcs'!$E$214-'Base Calcs'!$D$214)+'Base Calcs'!$D$214+IF($E$50&gt;0,$E$50,0)))+$E$154+$E$155-$E$196+$E$179-($E$179*(RAND()*($E$210-$D$210)+$D$210))-(($E$200/$E$45)*(RAND()*($E$211-$D$211)+$D$211))</f>
        <v>#N/A</v>
      </c>
      <c r="AK7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3" spans="2:37" x14ac:dyDescent="0.25">
      <c r="B793" s="198" t="e">
        <f t="shared" ca="1" si="114"/>
        <v>#N/A</v>
      </c>
      <c r="C793" s="91"/>
      <c r="D793" s="91"/>
      <c r="F793" s="20"/>
      <c r="G793" s="91"/>
      <c r="H793" s="91"/>
      <c r="J793" s="91"/>
      <c r="P793" s="200" t="e">
        <f t="shared" ca="1" si="115"/>
        <v>#N/A</v>
      </c>
      <c r="Q793" s="91" t="e">
        <f t="shared" ca="1" si="116"/>
        <v>#N/A</v>
      </c>
      <c r="R793" s="91" t="e">
        <f t="shared" ca="1" si="117"/>
        <v>#N/A</v>
      </c>
      <c r="T793" s="200" t="e">
        <f t="shared" ca="1" si="118"/>
        <v>#N/A</v>
      </c>
      <c r="U793" s="91" t="e">
        <f t="shared" ca="1" si="119"/>
        <v>#N/A</v>
      </c>
      <c r="V793" s="91" t="e">
        <f t="shared" ca="1" si="120"/>
        <v>#N/A</v>
      </c>
      <c r="X793" s="91"/>
      <c r="AI793" s="218" t="e">
        <f ca="1">(($E$9*(RAND()*($E$208-$D$208)+$D$208))*(RAND()*('Base Calcs'!$E$214-'Base Calcs'!$D$214)+'Base Calcs'!$D$214+IF($E$50&gt;0,$E$50,0)))+$E$154+$E$155-$E$196+$E$179-($E$179*(RAND()*($E$210-$D$210)+$D$210))-(($E$200/$E$45)*(RAND()*($E$211-$D$211)+$D$211))</f>
        <v>#N/A</v>
      </c>
      <c r="AK7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4" spans="2:37" x14ac:dyDescent="0.25">
      <c r="B794" s="198" t="e">
        <f t="shared" ca="1" si="114"/>
        <v>#N/A</v>
      </c>
      <c r="C794" s="91"/>
      <c r="D794" s="91"/>
      <c r="F794" s="20"/>
      <c r="G794" s="91"/>
      <c r="H794" s="91"/>
      <c r="J794" s="91"/>
      <c r="P794" s="200" t="e">
        <f t="shared" ca="1" si="115"/>
        <v>#N/A</v>
      </c>
      <c r="Q794" s="91" t="e">
        <f t="shared" ca="1" si="116"/>
        <v>#N/A</v>
      </c>
      <c r="R794" s="91" t="e">
        <f t="shared" ca="1" si="117"/>
        <v>#N/A</v>
      </c>
      <c r="T794" s="200" t="e">
        <f t="shared" ca="1" si="118"/>
        <v>#N/A</v>
      </c>
      <c r="U794" s="91" t="e">
        <f t="shared" ca="1" si="119"/>
        <v>#N/A</v>
      </c>
      <c r="V794" s="91" t="e">
        <f t="shared" ca="1" si="120"/>
        <v>#N/A</v>
      </c>
      <c r="X794" s="91"/>
      <c r="AI794" s="218" t="e">
        <f ca="1">(($E$9*(RAND()*($E$208-$D$208)+$D$208))*(RAND()*('Base Calcs'!$E$214-'Base Calcs'!$D$214)+'Base Calcs'!$D$214+IF($E$50&gt;0,$E$50,0)))+$E$154+$E$155-$E$196+$E$179-($E$179*(RAND()*($E$210-$D$210)+$D$210))-(($E$200/$E$45)*(RAND()*($E$211-$D$211)+$D$211))</f>
        <v>#N/A</v>
      </c>
      <c r="AK7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5" spans="2:37" x14ac:dyDescent="0.25">
      <c r="B795" s="198" t="e">
        <f t="shared" ca="1" si="114"/>
        <v>#N/A</v>
      </c>
      <c r="C795" s="91"/>
      <c r="D795" s="91"/>
      <c r="F795" s="20"/>
      <c r="G795" s="91"/>
      <c r="H795" s="91"/>
      <c r="J795" s="91"/>
      <c r="P795" s="200" t="e">
        <f t="shared" ca="1" si="115"/>
        <v>#N/A</v>
      </c>
      <c r="Q795" s="91" t="e">
        <f t="shared" ca="1" si="116"/>
        <v>#N/A</v>
      </c>
      <c r="R795" s="91" t="e">
        <f t="shared" ca="1" si="117"/>
        <v>#N/A</v>
      </c>
      <c r="T795" s="200" t="e">
        <f t="shared" ca="1" si="118"/>
        <v>#N/A</v>
      </c>
      <c r="U795" s="91" t="e">
        <f t="shared" ca="1" si="119"/>
        <v>#N/A</v>
      </c>
      <c r="V795" s="91" t="e">
        <f t="shared" ca="1" si="120"/>
        <v>#N/A</v>
      </c>
      <c r="X795" s="91"/>
      <c r="AI795" s="218" t="e">
        <f ca="1">(($E$9*(RAND()*($E$208-$D$208)+$D$208))*(RAND()*('Base Calcs'!$E$214-'Base Calcs'!$D$214)+'Base Calcs'!$D$214+IF($E$50&gt;0,$E$50,0)))+$E$154+$E$155-$E$196+$E$179-($E$179*(RAND()*($E$210-$D$210)+$D$210))-(($E$200/$E$45)*(RAND()*($E$211-$D$211)+$D$211))</f>
        <v>#N/A</v>
      </c>
      <c r="AK7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6" spans="2:37" x14ac:dyDescent="0.25">
      <c r="B796" s="198" t="e">
        <f t="shared" ca="1" si="114"/>
        <v>#N/A</v>
      </c>
      <c r="C796" s="91"/>
      <c r="D796" s="91"/>
      <c r="F796" s="20"/>
      <c r="G796" s="91"/>
      <c r="H796" s="91"/>
      <c r="J796" s="91"/>
      <c r="P796" s="200" t="e">
        <f t="shared" ca="1" si="115"/>
        <v>#N/A</v>
      </c>
      <c r="Q796" s="91" t="e">
        <f t="shared" ca="1" si="116"/>
        <v>#N/A</v>
      </c>
      <c r="R796" s="91" t="e">
        <f t="shared" ca="1" si="117"/>
        <v>#N/A</v>
      </c>
      <c r="T796" s="200" t="e">
        <f t="shared" ca="1" si="118"/>
        <v>#N/A</v>
      </c>
      <c r="U796" s="91" t="e">
        <f t="shared" ca="1" si="119"/>
        <v>#N/A</v>
      </c>
      <c r="V796" s="91" t="e">
        <f t="shared" ca="1" si="120"/>
        <v>#N/A</v>
      </c>
      <c r="X796" s="91"/>
      <c r="AI796" s="218" t="e">
        <f ca="1">(($E$9*(RAND()*($E$208-$D$208)+$D$208))*(RAND()*('Base Calcs'!$E$214-'Base Calcs'!$D$214)+'Base Calcs'!$D$214+IF($E$50&gt;0,$E$50,0)))+$E$154+$E$155-$E$196+$E$179-($E$179*(RAND()*($E$210-$D$210)+$D$210))-(($E$200/$E$45)*(RAND()*($E$211-$D$211)+$D$211))</f>
        <v>#N/A</v>
      </c>
      <c r="AK7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7" spans="2:37" x14ac:dyDescent="0.25">
      <c r="B797" s="198" t="e">
        <f t="shared" ca="1" si="114"/>
        <v>#N/A</v>
      </c>
      <c r="C797" s="91"/>
      <c r="D797" s="91"/>
      <c r="F797" s="20"/>
      <c r="G797" s="91"/>
      <c r="H797" s="91"/>
      <c r="J797" s="91"/>
      <c r="P797" s="200" t="e">
        <f t="shared" ca="1" si="115"/>
        <v>#N/A</v>
      </c>
      <c r="Q797" s="91" t="e">
        <f t="shared" ca="1" si="116"/>
        <v>#N/A</v>
      </c>
      <c r="R797" s="91" t="e">
        <f t="shared" ca="1" si="117"/>
        <v>#N/A</v>
      </c>
      <c r="T797" s="200" t="e">
        <f t="shared" ca="1" si="118"/>
        <v>#N/A</v>
      </c>
      <c r="U797" s="91" t="e">
        <f t="shared" ca="1" si="119"/>
        <v>#N/A</v>
      </c>
      <c r="V797" s="91" t="e">
        <f t="shared" ca="1" si="120"/>
        <v>#N/A</v>
      </c>
      <c r="X797" s="91"/>
      <c r="AI797" s="218" t="e">
        <f ca="1">(($E$9*(RAND()*($E$208-$D$208)+$D$208))*(RAND()*('Base Calcs'!$E$214-'Base Calcs'!$D$214)+'Base Calcs'!$D$214+IF($E$50&gt;0,$E$50,0)))+$E$154+$E$155-$E$196+$E$179-($E$179*(RAND()*($E$210-$D$210)+$D$210))-(($E$200/$E$45)*(RAND()*($E$211-$D$211)+$D$211))</f>
        <v>#N/A</v>
      </c>
      <c r="AK7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8" spans="2:37" x14ac:dyDescent="0.25">
      <c r="B798" s="198" t="e">
        <f t="shared" ca="1" si="114"/>
        <v>#N/A</v>
      </c>
      <c r="C798" s="91"/>
      <c r="D798" s="91"/>
      <c r="F798" s="20"/>
      <c r="G798" s="91"/>
      <c r="H798" s="91"/>
      <c r="J798" s="91"/>
      <c r="P798" s="200" t="e">
        <f t="shared" ca="1" si="115"/>
        <v>#N/A</v>
      </c>
      <c r="Q798" s="91" t="e">
        <f t="shared" ca="1" si="116"/>
        <v>#N/A</v>
      </c>
      <c r="R798" s="91" t="e">
        <f t="shared" ca="1" si="117"/>
        <v>#N/A</v>
      </c>
      <c r="T798" s="200" t="e">
        <f t="shared" ca="1" si="118"/>
        <v>#N/A</v>
      </c>
      <c r="U798" s="91" t="e">
        <f t="shared" ca="1" si="119"/>
        <v>#N/A</v>
      </c>
      <c r="V798" s="91" t="e">
        <f t="shared" ca="1" si="120"/>
        <v>#N/A</v>
      </c>
      <c r="X798" s="91"/>
      <c r="AI798" s="218" t="e">
        <f ca="1">(($E$9*(RAND()*($E$208-$D$208)+$D$208))*(RAND()*('Base Calcs'!$E$214-'Base Calcs'!$D$214)+'Base Calcs'!$D$214+IF($E$50&gt;0,$E$50,0)))+$E$154+$E$155-$E$196+$E$179-($E$179*(RAND()*($E$210-$D$210)+$D$210))-(($E$200/$E$45)*(RAND()*($E$211-$D$211)+$D$211))</f>
        <v>#N/A</v>
      </c>
      <c r="AK7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799" spans="2:37" x14ac:dyDescent="0.25">
      <c r="B799" s="198" t="e">
        <f t="shared" ca="1" si="114"/>
        <v>#N/A</v>
      </c>
      <c r="C799" s="91"/>
      <c r="D799" s="91"/>
      <c r="F799" s="20"/>
      <c r="G799" s="91"/>
      <c r="H799" s="91"/>
      <c r="J799" s="91"/>
      <c r="P799" s="200" t="e">
        <f t="shared" ca="1" si="115"/>
        <v>#N/A</v>
      </c>
      <c r="Q799" s="91" t="e">
        <f t="shared" ca="1" si="116"/>
        <v>#N/A</v>
      </c>
      <c r="R799" s="91" t="e">
        <f t="shared" ca="1" si="117"/>
        <v>#N/A</v>
      </c>
      <c r="T799" s="200" t="e">
        <f t="shared" ca="1" si="118"/>
        <v>#N/A</v>
      </c>
      <c r="U799" s="91" t="e">
        <f t="shared" ca="1" si="119"/>
        <v>#N/A</v>
      </c>
      <c r="V799" s="91" t="e">
        <f t="shared" ca="1" si="120"/>
        <v>#N/A</v>
      </c>
      <c r="X799" s="91"/>
      <c r="AI799" s="218" t="e">
        <f ca="1">(($E$9*(RAND()*($E$208-$D$208)+$D$208))*(RAND()*('Base Calcs'!$E$214-'Base Calcs'!$D$214)+'Base Calcs'!$D$214+IF($E$50&gt;0,$E$50,0)))+$E$154+$E$155-$E$196+$E$179-($E$179*(RAND()*($E$210-$D$210)+$D$210))-(($E$200/$E$45)*(RAND()*($E$211-$D$211)+$D$211))</f>
        <v>#N/A</v>
      </c>
      <c r="AK7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0" spans="2:37" x14ac:dyDescent="0.25">
      <c r="B800" s="198" t="e">
        <f t="shared" ca="1" si="114"/>
        <v>#N/A</v>
      </c>
      <c r="C800" s="91"/>
      <c r="D800" s="91"/>
      <c r="F800" s="20"/>
      <c r="G800" s="91"/>
      <c r="H800" s="91"/>
      <c r="J800" s="91"/>
      <c r="P800" s="200" t="e">
        <f t="shared" ca="1" si="115"/>
        <v>#N/A</v>
      </c>
      <c r="Q800" s="91" t="e">
        <f t="shared" ca="1" si="116"/>
        <v>#N/A</v>
      </c>
      <c r="R800" s="91" t="e">
        <f t="shared" ca="1" si="117"/>
        <v>#N/A</v>
      </c>
      <c r="T800" s="200" t="e">
        <f t="shared" ca="1" si="118"/>
        <v>#N/A</v>
      </c>
      <c r="U800" s="91" t="e">
        <f t="shared" ca="1" si="119"/>
        <v>#N/A</v>
      </c>
      <c r="V800" s="91" t="e">
        <f t="shared" ca="1" si="120"/>
        <v>#N/A</v>
      </c>
      <c r="X800" s="91"/>
      <c r="AI800" s="218" t="e">
        <f ca="1">(($E$9*(RAND()*($E$208-$D$208)+$D$208))*(RAND()*('Base Calcs'!$E$214-'Base Calcs'!$D$214)+'Base Calcs'!$D$214+IF($E$50&gt;0,$E$50,0)))+$E$154+$E$155-$E$196+$E$179-($E$179*(RAND()*($E$210-$D$210)+$D$210))-(($E$200/$E$45)*(RAND()*($E$211-$D$211)+$D$211))</f>
        <v>#N/A</v>
      </c>
      <c r="AK8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1" spans="2:37" x14ac:dyDescent="0.25">
      <c r="B801" s="198" t="e">
        <f t="shared" ca="1" si="114"/>
        <v>#N/A</v>
      </c>
      <c r="C801" s="91"/>
      <c r="D801" s="91"/>
      <c r="F801" s="20"/>
      <c r="G801" s="91"/>
      <c r="H801" s="91"/>
      <c r="J801" s="91"/>
      <c r="P801" s="200" t="e">
        <f t="shared" ca="1" si="115"/>
        <v>#N/A</v>
      </c>
      <c r="Q801" s="91" t="e">
        <f t="shared" ca="1" si="116"/>
        <v>#N/A</v>
      </c>
      <c r="R801" s="91" t="e">
        <f t="shared" ca="1" si="117"/>
        <v>#N/A</v>
      </c>
      <c r="T801" s="200" t="e">
        <f t="shared" ca="1" si="118"/>
        <v>#N/A</v>
      </c>
      <c r="U801" s="91" t="e">
        <f t="shared" ca="1" si="119"/>
        <v>#N/A</v>
      </c>
      <c r="V801" s="91" t="e">
        <f t="shared" ca="1" si="120"/>
        <v>#N/A</v>
      </c>
      <c r="X801" s="91"/>
      <c r="AI801" s="218" t="e">
        <f ca="1">(($E$9*(RAND()*($E$208-$D$208)+$D$208))*(RAND()*('Base Calcs'!$E$214-'Base Calcs'!$D$214)+'Base Calcs'!$D$214+IF($E$50&gt;0,$E$50,0)))+$E$154+$E$155-$E$196+$E$179-($E$179*(RAND()*($E$210-$D$210)+$D$210))-(($E$200/$E$45)*(RAND()*($E$211-$D$211)+$D$211))</f>
        <v>#N/A</v>
      </c>
      <c r="AK8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2" spans="2:37" x14ac:dyDescent="0.25">
      <c r="B802" s="198" t="e">
        <f t="shared" ca="1" si="114"/>
        <v>#N/A</v>
      </c>
      <c r="C802" s="91"/>
      <c r="D802" s="91"/>
      <c r="F802" s="20"/>
      <c r="G802" s="91"/>
      <c r="H802" s="91"/>
      <c r="J802" s="91"/>
      <c r="P802" s="200" t="e">
        <f t="shared" ca="1" si="115"/>
        <v>#N/A</v>
      </c>
      <c r="Q802" s="91" t="e">
        <f t="shared" ca="1" si="116"/>
        <v>#N/A</v>
      </c>
      <c r="R802" s="91" t="e">
        <f t="shared" ca="1" si="117"/>
        <v>#N/A</v>
      </c>
      <c r="T802" s="200" t="e">
        <f t="shared" ca="1" si="118"/>
        <v>#N/A</v>
      </c>
      <c r="U802" s="91" t="e">
        <f t="shared" ca="1" si="119"/>
        <v>#N/A</v>
      </c>
      <c r="V802" s="91" t="e">
        <f t="shared" ca="1" si="120"/>
        <v>#N/A</v>
      </c>
      <c r="X802" s="91"/>
      <c r="AI802" s="218" t="e">
        <f ca="1">(($E$9*(RAND()*($E$208-$D$208)+$D$208))*(RAND()*('Base Calcs'!$E$214-'Base Calcs'!$D$214)+'Base Calcs'!$D$214+IF($E$50&gt;0,$E$50,0)))+$E$154+$E$155-$E$196+$E$179-($E$179*(RAND()*($E$210-$D$210)+$D$210))-(($E$200/$E$45)*(RAND()*($E$211-$D$211)+$D$211))</f>
        <v>#N/A</v>
      </c>
      <c r="AK8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3" spans="2:37" x14ac:dyDescent="0.25">
      <c r="B803" s="198" t="e">
        <f t="shared" ca="1" si="114"/>
        <v>#N/A</v>
      </c>
      <c r="C803" s="91"/>
      <c r="D803" s="91"/>
      <c r="F803" s="20"/>
      <c r="G803" s="91"/>
      <c r="H803" s="91"/>
      <c r="J803" s="91"/>
      <c r="P803" s="200" t="e">
        <f t="shared" ca="1" si="115"/>
        <v>#N/A</v>
      </c>
      <c r="Q803" s="91" t="e">
        <f t="shared" ca="1" si="116"/>
        <v>#N/A</v>
      </c>
      <c r="R803" s="91" t="e">
        <f t="shared" ca="1" si="117"/>
        <v>#N/A</v>
      </c>
      <c r="T803" s="200" t="e">
        <f t="shared" ca="1" si="118"/>
        <v>#N/A</v>
      </c>
      <c r="U803" s="91" t="e">
        <f t="shared" ca="1" si="119"/>
        <v>#N/A</v>
      </c>
      <c r="V803" s="91" t="e">
        <f t="shared" ca="1" si="120"/>
        <v>#N/A</v>
      </c>
      <c r="X803" s="91"/>
      <c r="AI803" s="218" t="e">
        <f ca="1">(($E$9*(RAND()*($E$208-$D$208)+$D$208))*(RAND()*('Base Calcs'!$E$214-'Base Calcs'!$D$214)+'Base Calcs'!$D$214+IF($E$50&gt;0,$E$50,0)))+$E$154+$E$155-$E$196+$E$179-($E$179*(RAND()*($E$210-$D$210)+$D$210))-(($E$200/$E$45)*(RAND()*($E$211-$D$211)+$D$211))</f>
        <v>#N/A</v>
      </c>
      <c r="AK8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4" spans="2:37" x14ac:dyDescent="0.25">
      <c r="B804" s="198" t="e">
        <f t="shared" ca="1" si="114"/>
        <v>#N/A</v>
      </c>
      <c r="C804" s="91"/>
      <c r="D804" s="91"/>
      <c r="F804" s="20"/>
      <c r="G804" s="91"/>
      <c r="H804" s="91"/>
      <c r="J804" s="91"/>
      <c r="P804" s="200" t="e">
        <f t="shared" ca="1" si="115"/>
        <v>#N/A</v>
      </c>
      <c r="Q804" s="91" t="e">
        <f t="shared" ca="1" si="116"/>
        <v>#N/A</v>
      </c>
      <c r="R804" s="91" t="e">
        <f t="shared" ca="1" si="117"/>
        <v>#N/A</v>
      </c>
      <c r="T804" s="200" t="e">
        <f t="shared" ca="1" si="118"/>
        <v>#N/A</v>
      </c>
      <c r="U804" s="91" t="e">
        <f t="shared" ca="1" si="119"/>
        <v>#N/A</v>
      </c>
      <c r="V804" s="91" t="e">
        <f t="shared" ca="1" si="120"/>
        <v>#N/A</v>
      </c>
      <c r="X804" s="91"/>
      <c r="AI804" s="218" t="e">
        <f ca="1">(($E$9*(RAND()*($E$208-$D$208)+$D$208))*(RAND()*('Base Calcs'!$E$214-'Base Calcs'!$D$214)+'Base Calcs'!$D$214+IF($E$50&gt;0,$E$50,0)))+$E$154+$E$155-$E$196+$E$179-($E$179*(RAND()*($E$210-$D$210)+$D$210))-(($E$200/$E$45)*(RAND()*($E$211-$D$211)+$D$211))</f>
        <v>#N/A</v>
      </c>
      <c r="AK8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5" spans="2:37" x14ac:dyDescent="0.25">
      <c r="B805" s="198" t="e">
        <f t="shared" ca="1" si="114"/>
        <v>#N/A</v>
      </c>
      <c r="C805" s="91"/>
      <c r="D805" s="91"/>
      <c r="F805" s="20"/>
      <c r="G805" s="91"/>
      <c r="H805" s="91"/>
      <c r="J805" s="91"/>
      <c r="P805" s="200" t="e">
        <f t="shared" ca="1" si="115"/>
        <v>#N/A</v>
      </c>
      <c r="Q805" s="91" t="e">
        <f t="shared" ca="1" si="116"/>
        <v>#N/A</v>
      </c>
      <c r="R805" s="91" t="e">
        <f t="shared" ca="1" si="117"/>
        <v>#N/A</v>
      </c>
      <c r="T805" s="200" t="e">
        <f t="shared" ca="1" si="118"/>
        <v>#N/A</v>
      </c>
      <c r="U805" s="91" t="e">
        <f t="shared" ca="1" si="119"/>
        <v>#N/A</v>
      </c>
      <c r="V805" s="91" t="e">
        <f t="shared" ca="1" si="120"/>
        <v>#N/A</v>
      </c>
      <c r="X805" s="91"/>
      <c r="AI805" s="218" t="e">
        <f ca="1">(($E$9*(RAND()*($E$208-$D$208)+$D$208))*(RAND()*('Base Calcs'!$E$214-'Base Calcs'!$D$214)+'Base Calcs'!$D$214+IF($E$50&gt;0,$E$50,0)))+$E$154+$E$155-$E$196+$E$179-($E$179*(RAND()*($E$210-$D$210)+$D$210))-(($E$200/$E$45)*(RAND()*($E$211-$D$211)+$D$211))</f>
        <v>#N/A</v>
      </c>
      <c r="AK8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6" spans="2:37" x14ac:dyDescent="0.25">
      <c r="B806" s="198" t="e">
        <f t="shared" ca="1" si="114"/>
        <v>#N/A</v>
      </c>
      <c r="C806" s="91"/>
      <c r="D806" s="91"/>
      <c r="F806" s="20"/>
      <c r="G806" s="91"/>
      <c r="H806" s="91"/>
      <c r="J806" s="91"/>
      <c r="P806" s="200" t="e">
        <f t="shared" ca="1" si="115"/>
        <v>#N/A</v>
      </c>
      <c r="Q806" s="91" t="e">
        <f t="shared" ca="1" si="116"/>
        <v>#N/A</v>
      </c>
      <c r="R806" s="91" t="e">
        <f t="shared" ca="1" si="117"/>
        <v>#N/A</v>
      </c>
      <c r="T806" s="200" t="e">
        <f t="shared" ca="1" si="118"/>
        <v>#N/A</v>
      </c>
      <c r="U806" s="91" t="e">
        <f t="shared" ca="1" si="119"/>
        <v>#N/A</v>
      </c>
      <c r="V806" s="91" t="e">
        <f t="shared" ca="1" si="120"/>
        <v>#N/A</v>
      </c>
      <c r="X806" s="91"/>
      <c r="AI806" s="218" t="e">
        <f ca="1">(($E$9*(RAND()*($E$208-$D$208)+$D$208))*(RAND()*('Base Calcs'!$E$214-'Base Calcs'!$D$214)+'Base Calcs'!$D$214+IF($E$50&gt;0,$E$50,0)))+$E$154+$E$155-$E$196+$E$179-($E$179*(RAND()*($E$210-$D$210)+$D$210))-(($E$200/$E$45)*(RAND()*($E$211-$D$211)+$D$211))</f>
        <v>#N/A</v>
      </c>
      <c r="AK8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7" spans="2:37" x14ac:dyDescent="0.25">
      <c r="B807" s="198" t="e">
        <f t="shared" ca="1" si="114"/>
        <v>#N/A</v>
      </c>
      <c r="C807" s="91"/>
      <c r="D807" s="91"/>
      <c r="F807" s="20"/>
      <c r="G807" s="91"/>
      <c r="H807" s="91"/>
      <c r="J807" s="91"/>
      <c r="P807" s="200" t="e">
        <f t="shared" ca="1" si="115"/>
        <v>#N/A</v>
      </c>
      <c r="Q807" s="91" t="e">
        <f t="shared" ca="1" si="116"/>
        <v>#N/A</v>
      </c>
      <c r="R807" s="91" t="e">
        <f t="shared" ca="1" si="117"/>
        <v>#N/A</v>
      </c>
      <c r="T807" s="200" t="e">
        <f t="shared" ca="1" si="118"/>
        <v>#N/A</v>
      </c>
      <c r="U807" s="91" t="e">
        <f t="shared" ca="1" si="119"/>
        <v>#N/A</v>
      </c>
      <c r="V807" s="91" t="e">
        <f t="shared" ca="1" si="120"/>
        <v>#N/A</v>
      </c>
      <c r="X807" s="91"/>
      <c r="AI807" s="218" t="e">
        <f ca="1">(($E$9*(RAND()*($E$208-$D$208)+$D$208))*(RAND()*('Base Calcs'!$E$214-'Base Calcs'!$D$214)+'Base Calcs'!$D$214+IF($E$50&gt;0,$E$50,0)))+$E$154+$E$155-$E$196+$E$179-($E$179*(RAND()*($E$210-$D$210)+$D$210))-(($E$200/$E$45)*(RAND()*($E$211-$D$211)+$D$211))</f>
        <v>#N/A</v>
      </c>
      <c r="AK8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8" spans="2:37" x14ac:dyDescent="0.25">
      <c r="B808" s="198" t="e">
        <f t="shared" ca="1" si="114"/>
        <v>#N/A</v>
      </c>
      <c r="C808" s="91"/>
      <c r="D808" s="91"/>
      <c r="F808" s="20"/>
      <c r="G808" s="91"/>
      <c r="H808" s="91"/>
      <c r="J808" s="91"/>
      <c r="P808" s="200" t="e">
        <f t="shared" ca="1" si="115"/>
        <v>#N/A</v>
      </c>
      <c r="Q808" s="91" t="e">
        <f t="shared" ca="1" si="116"/>
        <v>#N/A</v>
      </c>
      <c r="R808" s="91" t="e">
        <f t="shared" ca="1" si="117"/>
        <v>#N/A</v>
      </c>
      <c r="T808" s="200" t="e">
        <f t="shared" ca="1" si="118"/>
        <v>#N/A</v>
      </c>
      <c r="U808" s="91" t="e">
        <f t="shared" ca="1" si="119"/>
        <v>#N/A</v>
      </c>
      <c r="V808" s="91" t="e">
        <f t="shared" ca="1" si="120"/>
        <v>#N/A</v>
      </c>
      <c r="X808" s="91"/>
      <c r="AI808" s="218" t="e">
        <f ca="1">(($E$9*(RAND()*($E$208-$D$208)+$D$208))*(RAND()*('Base Calcs'!$E$214-'Base Calcs'!$D$214)+'Base Calcs'!$D$214+IF($E$50&gt;0,$E$50,0)))+$E$154+$E$155-$E$196+$E$179-($E$179*(RAND()*($E$210-$D$210)+$D$210))-(($E$200/$E$45)*(RAND()*($E$211-$D$211)+$D$211))</f>
        <v>#N/A</v>
      </c>
      <c r="AK8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09" spans="2:37" x14ac:dyDescent="0.25">
      <c r="B809" s="198" t="e">
        <f t="shared" ca="1" si="114"/>
        <v>#N/A</v>
      </c>
      <c r="C809" s="91"/>
      <c r="D809" s="91"/>
      <c r="F809" s="20"/>
      <c r="G809" s="91"/>
      <c r="H809" s="91"/>
      <c r="J809" s="91"/>
      <c r="P809" s="200" t="e">
        <f t="shared" ca="1" si="115"/>
        <v>#N/A</v>
      </c>
      <c r="Q809" s="91" t="e">
        <f t="shared" ca="1" si="116"/>
        <v>#N/A</v>
      </c>
      <c r="R809" s="91" t="e">
        <f t="shared" ca="1" si="117"/>
        <v>#N/A</v>
      </c>
      <c r="T809" s="200" t="e">
        <f t="shared" ca="1" si="118"/>
        <v>#N/A</v>
      </c>
      <c r="U809" s="91" t="e">
        <f t="shared" ca="1" si="119"/>
        <v>#N/A</v>
      </c>
      <c r="V809" s="91" t="e">
        <f t="shared" ca="1" si="120"/>
        <v>#N/A</v>
      </c>
      <c r="X809" s="91"/>
      <c r="AI809" s="218" t="e">
        <f ca="1">(($E$9*(RAND()*($E$208-$D$208)+$D$208))*(RAND()*('Base Calcs'!$E$214-'Base Calcs'!$D$214)+'Base Calcs'!$D$214+IF($E$50&gt;0,$E$50,0)))+$E$154+$E$155-$E$196+$E$179-($E$179*(RAND()*($E$210-$D$210)+$D$210))-(($E$200/$E$45)*(RAND()*($E$211-$D$211)+$D$211))</f>
        <v>#N/A</v>
      </c>
      <c r="AK8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0" spans="2:37" x14ac:dyDescent="0.25">
      <c r="B810" s="198" t="e">
        <f t="shared" ca="1" si="114"/>
        <v>#N/A</v>
      </c>
      <c r="C810" s="91"/>
      <c r="D810" s="91"/>
      <c r="F810" s="20"/>
      <c r="G810" s="91"/>
      <c r="H810" s="91"/>
      <c r="J810" s="91"/>
      <c r="P810" s="200" t="e">
        <f t="shared" ca="1" si="115"/>
        <v>#N/A</v>
      </c>
      <c r="Q810" s="91" t="e">
        <f t="shared" ca="1" si="116"/>
        <v>#N/A</v>
      </c>
      <c r="R810" s="91" t="e">
        <f t="shared" ca="1" si="117"/>
        <v>#N/A</v>
      </c>
      <c r="T810" s="200" t="e">
        <f t="shared" ca="1" si="118"/>
        <v>#N/A</v>
      </c>
      <c r="U810" s="91" t="e">
        <f t="shared" ca="1" si="119"/>
        <v>#N/A</v>
      </c>
      <c r="V810" s="91" t="e">
        <f t="shared" ca="1" si="120"/>
        <v>#N/A</v>
      </c>
      <c r="X810" s="91"/>
      <c r="AI810" s="218" t="e">
        <f ca="1">(($E$9*(RAND()*($E$208-$D$208)+$D$208))*(RAND()*('Base Calcs'!$E$214-'Base Calcs'!$D$214)+'Base Calcs'!$D$214+IF($E$50&gt;0,$E$50,0)))+$E$154+$E$155-$E$196+$E$179-($E$179*(RAND()*($E$210-$D$210)+$D$210))-(($E$200/$E$45)*(RAND()*($E$211-$D$211)+$D$211))</f>
        <v>#N/A</v>
      </c>
      <c r="AK8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1" spans="2:37" x14ac:dyDescent="0.25">
      <c r="B811" s="198" t="e">
        <f t="shared" ca="1" si="114"/>
        <v>#N/A</v>
      </c>
      <c r="C811" s="91"/>
      <c r="D811" s="91"/>
      <c r="F811" s="20"/>
      <c r="G811" s="91"/>
      <c r="H811" s="91"/>
      <c r="J811" s="91"/>
      <c r="P811" s="200" t="e">
        <f t="shared" ca="1" si="115"/>
        <v>#N/A</v>
      </c>
      <c r="Q811" s="91" t="e">
        <f t="shared" ca="1" si="116"/>
        <v>#N/A</v>
      </c>
      <c r="R811" s="91" t="e">
        <f t="shared" ca="1" si="117"/>
        <v>#N/A</v>
      </c>
      <c r="T811" s="200" t="e">
        <f t="shared" ca="1" si="118"/>
        <v>#N/A</v>
      </c>
      <c r="U811" s="91" t="e">
        <f t="shared" ca="1" si="119"/>
        <v>#N/A</v>
      </c>
      <c r="V811" s="91" t="e">
        <f t="shared" ca="1" si="120"/>
        <v>#N/A</v>
      </c>
      <c r="X811" s="91"/>
      <c r="AI811" s="218" t="e">
        <f ca="1">(($E$9*(RAND()*($E$208-$D$208)+$D$208))*(RAND()*('Base Calcs'!$E$214-'Base Calcs'!$D$214)+'Base Calcs'!$D$214+IF($E$50&gt;0,$E$50,0)))+$E$154+$E$155-$E$196+$E$179-($E$179*(RAND()*($E$210-$D$210)+$D$210))-(($E$200/$E$45)*(RAND()*($E$211-$D$211)+$D$211))</f>
        <v>#N/A</v>
      </c>
      <c r="AK8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2" spans="2:37" x14ac:dyDescent="0.25">
      <c r="B812" s="198" t="e">
        <f t="shared" ca="1" si="114"/>
        <v>#N/A</v>
      </c>
      <c r="C812" s="91"/>
      <c r="D812" s="91"/>
      <c r="F812" s="20"/>
      <c r="G812" s="91"/>
      <c r="H812" s="91"/>
      <c r="J812" s="91"/>
      <c r="P812" s="200" t="e">
        <f t="shared" ca="1" si="115"/>
        <v>#N/A</v>
      </c>
      <c r="Q812" s="91" t="e">
        <f t="shared" ca="1" si="116"/>
        <v>#N/A</v>
      </c>
      <c r="R812" s="91" t="e">
        <f t="shared" ca="1" si="117"/>
        <v>#N/A</v>
      </c>
      <c r="T812" s="200" t="e">
        <f t="shared" ca="1" si="118"/>
        <v>#N/A</v>
      </c>
      <c r="U812" s="91" t="e">
        <f t="shared" ca="1" si="119"/>
        <v>#N/A</v>
      </c>
      <c r="V812" s="91" t="e">
        <f t="shared" ca="1" si="120"/>
        <v>#N/A</v>
      </c>
      <c r="X812" s="91"/>
      <c r="AI812" s="218" t="e">
        <f ca="1">(($E$9*(RAND()*($E$208-$D$208)+$D$208))*(RAND()*('Base Calcs'!$E$214-'Base Calcs'!$D$214)+'Base Calcs'!$D$214+IF($E$50&gt;0,$E$50,0)))+$E$154+$E$155-$E$196+$E$179-($E$179*(RAND()*($E$210-$D$210)+$D$210))-(($E$200/$E$45)*(RAND()*($E$211-$D$211)+$D$211))</f>
        <v>#N/A</v>
      </c>
      <c r="AK8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3" spans="2:37" x14ac:dyDescent="0.25">
      <c r="B813" s="198" t="e">
        <f t="shared" ca="1" si="114"/>
        <v>#N/A</v>
      </c>
      <c r="C813" s="91"/>
      <c r="D813" s="91"/>
      <c r="F813" s="20"/>
      <c r="G813" s="91"/>
      <c r="H813" s="91"/>
      <c r="J813" s="91"/>
      <c r="P813" s="200" t="e">
        <f t="shared" ca="1" si="115"/>
        <v>#N/A</v>
      </c>
      <c r="Q813" s="91" t="e">
        <f t="shared" ca="1" si="116"/>
        <v>#N/A</v>
      </c>
      <c r="R813" s="91" t="e">
        <f t="shared" ca="1" si="117"/>
        <v>#N/A</v>
      </c>
      <c r="T813" s="200" t="e">
        <f t="shared" ca="1" si="118"/>
        <v>#N/A</v>
      </c>
      <c r="U813" s="91" t="e">
        <f t="shared" ca="1" si="119"/>
        <v>#N/A</v>
      </c>
      <c r="V813" s="91" t="e">
        <f t="shared" ca="1" si="120"/>
        <v>#N/A</v>
      </c>
      <c r="X813" s="91"/>
      <c r="AI813" s="218" t="e">
        <f ca="1">(($E$9*(RAND()*($E$208-$D$208)+$D$208))*(RAND()*('Base Calcs'!$E$214-'Base Calcs'!$D$214)+'Base Calcs'!$D$214+IF($E$50&gt;0,$E$50,0)))+$E$154+$E$155-$E$196+$E$179-($E$179*(RAND()*($E$210-$D$210)+$D$210))-(($E$200/$E$45)*(RAND()*($E$211-$D$211)+$D$211))</f>
        <v>#N/A</v>
      </c>
      <c r="AK8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4" spans="2:37" x14ac:dyDescent="0.25">
      <c r="B814" s="198" t="e">
        <f t="shared" ca="1" si="114"/>
        <v>#N/A</v>
      </c>
      <c r="C814" s="91"/>
      <c r="D814" s="91"/>
      <c r="F814" s="20"/>
      <c r="G814" s="91"/>
      <c r="H814" s="91"/>
      <c r="J814" s="91"/>
      <c r="P814" s="200" t="e">
        <f t="shared" ca="1" si="115"/>
        <v>#N/A</v>
      </c>
      <c r="Q814" s="91" t="e">
        <f t="shared" ca="1" si="116"/>
        <v>#N/A</v>
      </c>
      <c r="R814" s="91" t="e">
        <f t="shared" ca="1" si="117"/>
        <v>#N/A</v>
      </c>
      <c r="T814" s="200" t="e">
        <f t="shared" ca="1" si="118"/>
        <v>#N/A</v>
      </c>
      <c r="U814" s="91" t="e">
        <f t="shared" ca="1" si="119"/>
        <v>#N/A</v>
      </c>
      <c r="V814" s="91" t="e">
        <f t="shared" ca="1" si="120"/>
        <v>#N/A</v>
      </c>
      <c r="X814" s="91"/>
      <c r="AI814" s="218" t="e">
        <f ca="1">(($E$9*(RAND()*($E$208-$D$208)+$D$208))*(RAND()*('Base Calcs'!$E$214-'Base Calcs'!$D$214)+'Base Calcs'!$D$214+IF($E$50&gt;0,$E$50,0)))+$E$154+$E$155-$E$196+$E$179-($E$179*(RAND()*($E$210-$D$210)+$D$210))-(($E$200/$E$45)*(RAND()*($E$211-$D$211)+$D$211))</f>
        <v>#N/A</v>
      </c>
      <c r="AK8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5" spans="2:37" x14ac:dyDescent="0.25">
      <c r="B815" s="198" t="e">
        <f t="shared" ca="1" si="114"/>
        <v>#N/A</v>
      </c>
      <c r="C815" s="91"/>
      <c r="D815" s="91"/>
      <c r="F815" s="20"/>
      <c r="G815" s="91"/>
      <c r="H815" s="91"/>
      <c r="J815" s="91"/>
      <c r="P815" s="200" t="e">
        <f t="shared" ca="1" si="115"/>
        <v>#N/A</v>
      </c>
      <c r="Q815" s="91" t="e">
        <f t="shared" ca="1" si="116"/>
        <v>#N/A</v>
      </c>
      <c r="R815" s="91" t="e">
        <f t="shared" ca="1" si="117"/>
        <v>#N/A</v>
      </c>
      <c r="T815" s="200" t="e">
        <f t="shared" ca="1" si="118"/>
        <v>#N/A</v>
      </c>
      <c r="U815" s="91" t="e">
        <f t="shared" ca="1" si="119"/>
        <v>#N/A</v>
      </c>
      <c r="V815" s="91" t="e">
        <f t="shared" ca="1" si="120"/>
        <v>#N/A</v>
      </c>
      <c r="X815" s="91"/>
      <c r="AI815" s="218" t="e">
        <f ca="1">(($E$9*(RAND()*($E$208-$D$208)+$D$208))*(RAND()*('Base Calcs'!$E$214-'Base Calcs'!$D$214)+'Base Calcs'!$D$214+IF($E$50&gt;0,$E$50,0)))+$E$154+$E$155-$E$196+$E$179-($E$179*(RAND()*($E$210-$D$210)+$D$210))-(($E$200/$E$45)*(RAND()*($E$211-$D$211)+$D$211))</f>
        <v>#N/A</v>
      </c>
      <c r="AK8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6" spans="2:37" x14ac:dyDescent="0.25">
      <c r="B816" s="198" t="e">
        <f t="shared" ca="1" si="114"/>
        <v>#N/A</v>
      </c>
      <c r="C816" s="91"/>
      <c r="D816" s="91"/>
      <c r="F816" s="20"/>
      <c r="G816" s="91"/>
      <c r="H816" s="91"/>
      <c r="J816" s="91"/>
      <c r="P816" s="200" t="e">
        <f t="shared" ca="1" si="115"/>
        <v>#N/A</v>
      </c>
      <c r="Q816" s="91" t="e">
        <f t="shared" ca="1" si="116"/>
        <v>#N/A</v>
      </c>
      <c r="R816" s="91" t="e">
        <f t="shared" ca="1" si="117"/>
        <v>#N/A</v>
      </c>
      <c r="T816" s="200" t="e">
        <f t="shared" ca="1" si="118"/>
        <v>#N/A</v>
      </c>
      <c r="U816" s="91" t="e">
        <f t="shared" ca="1" si="119"/>
        <v>#N/A</v>
      </c>
      <c r="V816" s="91" t="e">
        <f t="shared" ca="1" si="120"/>
        <v>#N/A</v>
      </c>
      <c r="X816" s="91"/>
      <c r="AI816" s="218" t="e">
        <f ca="1">(($E$9*(RAND()*($E$208-$D$208)+$D$208))*(RAND()*('Base Calcs'!$E$214-'Base Calcs'!$D$214)+'Base Calcs'!$D$214+IF($E$50&gt;0,$E$50,0)))+$E$154+$E$155-$E$196+$E$179-($E$179*(RAND()*($E$210-$D$210)+$D$210))-(($E$200/$E$45)*(RAND()*($E$211-$D$211)+$D$211))</f>
        <v>#N/A</v>
      </c>
      <c r="AK8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7" spans="2:37" x14ac:dyDescent="0.25">
      <c r="B817" s="198" t="e">
        <f t="shared" ca="1" si="114"/>
        <v>#N/A</v>
      </c>
      <c r="C817" s="91"/>
      <c r="D817" s="91"/>
      <c r="F817" s="20"/>
      <c r="G817" s="91"/>
      <c r="H817" s="91"/>
      <c r="J817" s="91"/>
      <c r="P817" s="200" t="e">
        <f t="shared" ca="1" si="115"/>
        <v>#N/A</v>
      </c>
      <c r="Q817" s="91" t="e">
        <f t="shared" ca="1" si="116"/>
        <v>#N/A</v>
      </c>
      <c r="R817" s="91" t="e">
        <f t="shared" ca="1" si="117"/>
        <v>#N/A</v>
      </c>
      <c r="T817" s="200" t="e">
        <f t="shared" ca="1" si="118"/>
        <v>#N/A</v>
      </c>
      <c r="U817" s="91" t="e">
        <f t="shared" ca="1" si="119"/>
        <v>#N/A</v>
      </c>
      <c r="V817" s="91" t="e">
        <f t="shared" ca="1" si="120"/>
        <v>#N/A</v>
      </c>
      <c r="X817" s="91"/>
      <c r="AI817" s="218" t="e">
        <f ca="1">(($E$9*(RAND()*($E$208-$D$208)+$D$208))*(RAND()*('Base Calcs'!$E$214-'Base Calcs'!$D$214)+'Base Calcs'!$D$214+IF($E$50&gt;0,$E$50,0)))+$E$154+$E$155-$E$196+$E$179-($E$179*(RAND()*($E$210-$D$210)+$D$210))-(($E$200/$E$45)*(RAND()*($E$211-$D$211)+$D$211))</f>
        <v>#N/A</v>
      </c>
      <c r="AK8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8" spans="2:37" x14ac:dyDescent="0.25">
      <c r="B818" s="198" t="e">
        <f t="shared" ca="1" si="114"/>
        <v>#N/A</v>
      </c>
      <c r="C818" s="91"/>
      <c r="D818" s="91"/>
      <c r="F818" s="20"/>
      <c r="G818" s="91"/>
      <c r="H818" s="91"/>
      <c r="J818" s="91"/>
      <c r="P818" s="200" t="e">
        <f t="shared" ca="1" si="115"/>
        <v>#N/A</v>
      </c>
      <c r="Q818" s="91" t="e">
        <f t="shared" ca="1" si="116"/>
        <v>#N/A</v>
      </c>
      <c r="R818" s="91" t="e">
        <f t="shared" ca="1" si="117"/>
        <v>#N/A</v>
      </c>
      <c r="T818" s="200" t="e">
        <f t="shared" ca="1" si="118"/>
        <v>#N/A</v>
      </c>
      <c r="U818" s="91" t="e">
        <f t="shared" ca="1" si="119"/>
        <v>#N/A</v>
      </c>
      <c r="V818" s="91" t="e">
        <f t="shared" ca="1" si="120"/>
        <v>#N/A</v>
      </c>
      <c r="X818" s="91"/>
      <c r="AI818" s="218" t="e">
        <f ca="1">(($E$9*(RAND()*($E$208-$D$208)+$D$208))*(RAND()*('Base Calcs'!$E$214-'Base Calcs'!$D$214)+'Base Calcs'!$D$214+IF($E$50&gt;0,$E$50,0)))+$E$154+$E$155-$E$196+$E$179-($E$179*(RAND()*($E$210-$D$210)+$D$210))-(($E$200/$E$45)*(RAND()*($E$211-$D$211)+$D$211))</f>
        <v>#N/A</v>
      </c>
      <c r="AK8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19" spans="2:37" x14ac:dyDescent="0.25">
      <c r="B819" s="198" t="e">
        <f t="shared" ca="1" si="114"/>
        <v>#N/A</v>
      </c>
      <c r="C819" s="91"/>
      <c r="D819" s="91"/>
      <c r="F819" s="20"/>
      <c r="G819" s="91"/>
      <c r="H819" s="91"/>
      <c r="J819" s="91"/>
      <c r="P819" s="200" t="e">
        <f t="shared" ca="1" si="115"/>
        <v>#N/A</v>
      </c>
      <c r="Q819" s="91" t="e">
        <f t="shared" ca="1" si="116"/>
        <v>#N/A</v>
      </c>
      <c r="R819" s="91" t="e">
        <f t="shared" ca="1" si="117"/>
        <v>#N/A</v>
      </c>
      <c r="T819" s="200" t="e">
        <f t="shared" ca="1" si="118"/>
        <v>#N/A</v>
      </c>
      <c r="U819" s="91" t="e">
        <f t="shared" ca="1" si="119"/>
        <v>#N/A</v>
      </c>
      <c r="V819" s="91" t="e">
        <f t="shared" ca="1" si="120"/>
        <v>#N/A</v>
      </c>
      <c r="X819" s="91"/>
      <c r="AI819" s="218" t="e">
        <f ca="1">(($E$9*(RAND()*($E$208-$D$208)+$D$208))*(RAND()*('Base Calcs'!$E$214-'Base Calcs'!$D$214)+'Base Calcs'!$D$214+IF($E$50&gt;0,$E$50,0)))+$E$154+$E$155-$E$196+$E$179-($E$179*(RAND()*($E$210-$D$210)+$D$210))-(($E$200/$E$45)*(RAND()*($E$211-$D$211)+$D$211))</f>
        <v>#N/A</v>
      </c>
      <c r="AK8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0" spans="2:37" x14ac:dyDescent="0.25">
      <c r="B820" s="198" t="e">
        <f t="shared" ca="1" si="114"/>
        <v>#N/A</v>
      </c>
      <c r="C820" s="91"/>
      <c r="D820" s="91"/>
      <c r="F820" s="20"/>
      <c r="G820" s="91"/>
      <c r="H820" s="91"/>
      <c r="J820" s="91"/>
      <c r="P820" s="200" t="e">
        <f t="shared" ca="1" si="115"/>
        <v>#N/A</v>
      </c>
      <c r="Q820" s="91" t="e">
        <f t="shared" ca="1" si="116"/>
        <v>#N/A</v>
      </c>
      <c r="R820" s="91" t="e">
        <f t="shared" ca="1" si="117"/>
        <v>#N/A</v>
      </c>
      <c r="T820" s="200" t="e">
        <f t="shared" ca="1" si="118"/>
        <v>#N/A</v>
      </c>
      <c r="U820" s="91" t="e">
        <f t="shared" ca="1" si="119"/>
        <v>#N/A</v>
      </c>
      <c r="V820" s="91" t="e">
        <f t="shared" ca="1" si="120"/>
        <v>#N/A</v>
      </c>
      <c r="X820" s="91"/>
      <c r="AI820" s="218" t="e">
        <f ca="1">(($E$9*(RAND()*($E$208-$D$208)+$D$208))*(RAND()*('Base Calcs'!$E$214-'Base Calcs'!$D$214)+'Base Calcs'!$D$214+IF($E$50&gt;0,$E$50,0)))+$E$154+$E$155-$E$196+$E$179-($E$179*(RAND()*($E$210-$D$210)+$D$210))-(($E$200/$E$45)*(RAND()*($E$211-$D$211)+$D$211))</f>
        <v>#N/A</v>
      </c>
      <c r="AK8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1" spans="2:37" x14ac:dyDescent="0.25">
      <c r="B821" s="198" t="e">
        <f t="shared" ca="1" si="114"/>
        <v>#N/A</v>
      </c>
      <c r="C821" s="91"/>
      <c r="D821" s="91"/>
      <c r="F821" s="20"/>
      <c r="G821" s="91"/>
      <c r="H821" s="91"/>
      <c r="J821" s="91"/>
      <c r="P821" s="200" t="e">
        <f t="shared" ca="1" si="115"/>
        <v>#N/A</v>
      </c>
      <c r="Q821" s="91" t="e">
        <f t="shared" ca="1" si="116"/>
        <v>#N/A</v>
      </c>
      <c r="R821" s="91" t="e">
        <f t="shared" ca="1" si="117"/>
        <v>#N/A</v>
      </c>
      <c r="T821" s="200" t="e">
        <f t="shared" ca="1" si="118"/>
        <v>#N/A</v>
      </c>
      <c r="U821" s="91" t="e">
        <f t="shared" ca="1" si="119"/>
        <v>#N/A</v>
      </c>
      <c r="V821" s="91" t="e">
        <f t="shared" ca="1" si="120"/>
        <v>#N/A</v>
      </c>
      <c r="X821" s="91"/>
      <c r="AI821" s="218" t="e">
        <f ca="1">(($E$9*(RAND()*($E$208-$D$208)+$D$208))*(RAND()*('Base Calcs'!$E$214-'Base Calcs'!$D$214)+'Base Calcs'!$D$214+IF($E$50&gt;0,$E$50,0)))+$E$154+$E$155-$E$196+$E$179-($E$179*(RAND()*($E$210-$D$210)+$D$210))-(($E$200/$E$45)*(RAND()*($E$211-$D$211)+$D$211))</f>
        <v>#N/A</v>
      </c>
      <c r="AK8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2" spans="2:37" x14ac:dyDescent="0.25">
      <c r="B822" s="198" t="e">
        <f t="shared" ca="1" si="114"/>
        <v>#N/A</v>
      </c>
      <c r="C822" s="91"/>
      <c r="D822" s="91"/>
      <c r="F822" s="20"/>
      <c r="G822" s="91"/>
      <c r="H822" s="91"/>
      <c r="J822" s="91"/>
      <c r="P822" s="200" t="e">
        <f t="shared" ca="1" si="115"/>
        <v>#N/A</v>
      </c>
      <c r="Q822" s="91" t="e">
        <f t="shared" ca="1" si="116"/>
        <v>#N/A</v>
      </c>
      <c r="R822" s="91" t="e">
        <f t="shared" ca="1" si="117"/>
        <v>#N/A</v>
      </c>
      <c r="T822" s="200" t="e">
        <f t="shared" ca="1" si="118"/>
        <v>#N/A</v>
      </c>
      <c r="U822" s="91" t="e">
        <f t="shared" ca="1" si="119"/>
        <v>#N/A</v>
      </c>
      <c r="V822" s="91" t="e">
        <f t="shared" ca="1" si="120"/>
        <v>#N/A</v>
      </c>
      <c r="X822" s="91"/>
      <c r="AI822" s="218" t="e">
        <f ca="1">(($E$9*(RAND()*($E$208-$D$208)+$D$208))*(RAND()*('Base Calcs'!$E$214-'Base Calcs'!$D$214)+'Base Calcs'!$D$214+IF($E$50&gt;0,$E$50,0)))+$E$154+$E$155-$E$196+$E$179-($E$179*(RAND()*($E$210-$D$210)+$D$210))-(($E$200/$E$45)*(RAND()*($E$211-$D$211)+$D$211))</f>
        <v>#N/A</v>
      </c>
      <c r="AK8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3" spans="2:37" x14ac:dyDescent="0.25">
      <c r="B823" s="198" t="e">
        <f t="shared" ca="1" si="114"/>
        <v>#N/A</v>
      </c>
      <c r="C823" s="91"/>
      <c r="D823" s="91"/>
      <c r="F823" s="20"/>
      <c r="G823" s="91"/>
      <c r="H823" s="91"/>
      <c r="J823" s="91"/>
      <c r="P823" s="200" t="e">
        <f t="shared" ca="1" si="115"/>
        <v>#N/A</v>
      </c>
      <c r="Q823" s="91" t="e">
        <f t="shared" ca="1" si="116"/>
        <v>#N/A</v>
      </c>
      <c r="R823" s="91" t="e">
        <f t="shared" ca="1" si="117"/>
        <v>#N/A</v>
      </c>
      <c r="T823" s="200" t="e">
        <f t="shared" ca="1" si="118"/>
        <v>#N/A</v>
      </c>
      <c r="U823" s="91" t="e">
        <f t="shared" ca="1" si="119"/>
        <v>#N/A</v>
      </c>
      <c r="V823" s="91" t="e">
        <f t="shared" ca="1" si="120"/>
        <v>#N/A</v>
      </c>
      <c r="X823" s="91"/>
      <c r="AI823" s="218" t="e">
        <f ca="1">(($E$9*(RAND()*($E$208-$D$208)+$D$208))*(RAND()*('Base Calcs'!$E$214-'Base Calcs'!$D$214)+'Base Calcs'!$D$214+IF($E$50&gt;0,$E$50,0)))+$E$154+$E$155-$E$196+$E$179-($E$179*(RAND()*($E$210-$D$210)+$D$210))-(($E$200/$E$45)*(RAND()*($E$211-$D$211)+$D$211))</f>
        <v>#N/A</v>
      </c>
      <c r="AK8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4" spans="2:37" x14ac:dyDescent="0.25">
      <c r="B824" s="198" t="e">
        <f t="shared" ca="1" si="114"/>
        <v>#N/A</v>
      </c>
      <c r="C824" s="91"/>
      <c r="D824" s="91"/>
      <c r="F824" s="20"/>
      <c r="G824" s="91"/>
      <c r="H824" s="91"/>
      <c r="J824" s="91"/>
      <c r="P824" s="200" t="e">
        <f t="shared" ca="1" si="115"/>
        <v>#N/A</v>
      </c>
      <c r="Q824" s="91" t="e">
        <f t="shared" ca="1" si="116"/>
        <v>#N/A</v>
      </c>
      <c r="R824" s="91" t="e">
        <f t="shared" ca="1" si="117"/>
        <v>#N/A</v>
      </c>
      <c r="T824" s="200" t="e">
        <f t="shared" ca="1" si="118"/>
        <v>#N/A</v>
      </c>
      <c r="U824" s="91" t="e">
        <f t="shared" ca="1" si="119"/>
        <v>#N/A</v>
      </c>
      <c r="V824" s="91" t="e">
        <f t="shared" ca="1" si="120"/>
        <v>#N/A</v>
      </c>
      <c r="X824" s="91"/>
      <c r="AI824" s="218" t="e">
        <f ca="1">(($E$9*(RAND()*($E$208-$D$208)+$D$208))*(RAND()*('Base Calcs'!$E$214-'Base Calcs'!$D$214)+'Base Calcs'!$D$214+IF($E$50&gt;0,$E$50,0)))+$E$154+$E$155-$E$196+$E$179-($E$179*(RAND()*($E$210-$D$210)+$D$210))-(($E$200/$E$45)*(RAND()*($E$211-$D$211)+$D$211))</f>
        <v>#N/A</v>
      </c>
      <c r="AK8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5" spans="2:37" x14ac:dyDescent="0.25">
      <c r="B825" s="198" t="e">
        <f t="shared" ca="1" si="114"/>
        <v>#N/A</v>
      </c>
      <c r="C825" s="91"/>
      <c r="D825" s="91"/>
      <c r="F825" s="20"/>
      <c r="G825" s="91"/>
      <c r="H825" s="91"/>
      <c r="J825" s="91"/>
      <c r="P825" s="200" t="e">
        <f t="shared" ca="1" si="115"/>
        <v>#N/A</v>
      </c>
      <c r="Q825" s="91" t="e">
        <f t="shared" ca="1" si="116"/>
        <v>#N/A</v>
      </c>
      <c r="R825" s="91" t="e">
        <f t="shared" ca="1" si="117"/>
        <v>#N/A</v>
      </c>
      <c r="T825" s="200" t="e">
        <f t="shared" ca="1" si="118"/>
        <v>#N/A</v>
      </c>
      <c r="U825" s="91" t="e">
        <f t="shared" ca="1" si="119"/>
        <v>#N/A</v>
      </c>
      <c r="V825" s="91" t="e">
        <f t="shared" ca="1" si="120"/>
        <v>#N/A</v>
      </c>
      <c r="X825" s="91"/>
      <c r="AI825" s="218" t="e">
        <f ca="1">(($E$9*(RAND()*($E$208-$D$208)+$D$208))*(RAND()*('Base Calcs'!$E$214-'Base Calcs'!$D$214)+'Base Calcs'!$D$214+IF($E$50&gt;0,$E$50,0)))+$E$154+$E$155-$E$196+$E$179-($E$179*(RAND()*($E$210-$D$210)+$D$210))-(($E$200/$E$45)*(RAND()*($E$211-$D$211)+$D$211))</f>
        <v>#N/A</v>
      </c>
      <c r="AK8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6" spans="2:37" x14ac:dyDescent="0.25">
      <c r="B826" s="198" t="e">
        <f t="shared" ca="1" si="114"/>
        <v>#N/A</v>
      </c>
      <c r="C826" s="91"/>
      <c r="D826" s="91"/>
      <c r="F826" s="20"/>
      <c r="G826" s="91"/>
      <c r="H826" s="91"/>
      <c r="J826" s="91"/>
      <c r="P826" s="200" t="e">
        <f t="shared" ca="1" si="115"/>
        <v>#N/A</v>
      </c>
      <c r="Q826" s="91" t="e">
        <f t="shared" ca="1" si="116"/>
        <v>#N/A</v>
      </c>
      <c r="R826" s="91" t="e">
        <f t="shared" ca="1" si="117"/>
        <v>#N/A</v>
      </c>
      <c r="T826" s="200" t="e">
        <f t="shared" ca="1" si="118"/>
        <v>#N/A</v>
      </c>
      <c r="U826" s="91" t="e">
        <f t="shared" ca="1" si="119"/>
        <v>#N/A</v>
      </c>
      <c r="V826" s="91" t="e">
        <f t="shared" ca="1" si="120"/>
        <v>#N/A</v>
      </c>
      <c r="X826" s="91"/>
      <c r="AI826" s="218" t="e">
        <f ca="1">(($E$9*(RAND()*($E$208-$D$208)+$D$208))*(RAND()*('Base Calcs'!$E$214-'Base Calcs'!$D$214)+'Base Calcs'!$D$214+IF($E$50&gt;0,$E$50,0)))+$E$154+$E$155-$E$196+$E$179-($E$179*(RAND()*($E$210-$D$210)+$D$210))-(($E$200/$E$45)*(RAND()*($E$211-$D$211)+$D$211))</f>
        <v>#N/A</v>
      </c>
      <c r="AK8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7" spans="2:37" x14ac:dyDescent="0.25">
      <c r="B827" s="198" t="e">
        <f t="shared" ca="1" si="114"/>
        <v>#N/A</v>
      </c>
      <c r="C827" s="91"/>
      <c r="D827" s="91"/>
      <c r="F827" s="20"/>
      <c r="G827" s="91"/>
      <c r="H827" s="91"/>
      <c r="J827" s="91"/>
      <c r="P827" s="200" t="e">
        <f t="shared" ca="1" si="115"/>
        <v>#N/A</v>
      </c>
      <c r="Q827" s="91" t="e">
        <f t="shared" ca="1" si="116"/>
        <v>#N/A</v>
      </c>
      <c r="R827" s="91" t="e">
        <f t="shared" ca="1" si="117"/>
        <v>#N/A</v>
      </c>
      <c r="T827" s="200" t="e">
        <f t="shared" ca="1" si="118"/>
        <v>#N/A</v>
      </c>
      <c r="U827" s="91" t="e">
        <f t="shared" ca="1" si="119"/>
        <v>#N/A</v>
      </c>
      <c r="V827" s="91" t="e">
        <f t="shared" ca="1" si="120"/>
        <v>#N/A</v>
      </c>
      <c r="X827" s="91"/>
      <c r="AI827" s="218" t="e">
        <f ca="1">(($E$9*(RAND()*($E$208-$D$208)+$D$208))*(RAND()*('Base Calcs'!$E$214-'Base Calcs'!$D$214)+'Base Calcs'!$D$214+IF($E$50&gt;0,$E$50,0)))+$E$154+$E$155-$E$196+$E$179-($E$179*(RAND()*($E$210-$D$210)+$D$210))-(($E$200/$E$45)*(RAND()*($E$211-$D$211)+$D$211))</f>
        <v>#N/A</v>
      </c>
      <c r="AK8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8" spans="2:37" x14ac:dyDescent="0.25">
      <c r="B828" s="198" t="e">
        <f t="shared" ca="1" si="114"/>
        <v>#N/A</v>
      </c>
      <c r="C828" s="91"/>
      <c r="D828" s="91"/>
      <c r="F828" s="20"/>
      <c r="G828" s="91"/>
      <c r="H828" s="91"/>
      <c r="J828" s="91"/>
      <c r="P828" s="200" t="e">
        <f t="shared" ca="1" si="115"/>
        <v>#N/A</v>
      </c>
      <c r="Q828" s="91" t="e">
        <f t="shared" ca="1" si="116"/>
        <v>#N/A</v>
      </c>
      <c r="R828" s="91" t="e">
        <f t="shared" ca="1" si="117"/>
        <v>#N/A</v>
      </c>
      <c r="T828" s="200" t="e">
        <f t="shared" ca="1" si="118"/>
        <v>#N/A</v>
      </c>
      <c r="U828" s="91" t="e">
        <f t="shared" ca="1" si="119"/>
        <v>#N/A</v>
      </c>
      <c r="V828" s="91" t="e">
        <f t="shared" ca="1" si="120"/>
        <v>#N/A</v>
      </c>
      <c r="X828" s="91"/>
      <c r="AI828" s="218" t="e">
        <f ca="1">(($E$9*(RAND()*($E$208-$D$208)+$D$208))*(RAND()*('Base Calcs'!$E$214-'Base Calcs'!$D$214)+'Base Calcs'!$D$214+IF($E$50&gt;0,$E$50,0)))+$E$154+$E$155-$E$196+$E$179-($E$179*(RAND()*($E$210-$D$210)+$D$210))-(($E$200/$E$45)*(RAND()*($E$211-$D$211)+$D$211))</f>
        <v>#N/A</v>
      </c>
      <c r="AK8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29" spans="2:37" x14ac:dyDescent="0.25">
      <c r="B829" s="198" t="e">
        <f t="shared" ca="1" si="114"/>
        <v>#N/A</v>
      </c>
      <c r="C829" s="91"/>
      <c r="D829" s="91"/>
      <c r="F829" s="20"/>
      <c r="G829" s="91"/>
      <c r="H829" s="91"/>
      <c r="J829" s="91"/>
      <c r="P829" s="200" t="e">
        <f t="shared" ca="1" si="115"/>
        <v>#N/A</v>
      </c>
      <c r="Q829" s="91" t="e">
        <f t="shared" ca="1" si="116"/>
        <v>#N/A</v>
      </c>
      <c r="R829" s="91" t="e">
        <f t="shared" ca="1" si="117"/>
        <v>#N/A</v>
      </c>
      <c r="T829" s="200" t="e">
        <f t="shared" ca="1" si="118"/>
        <v>#N/A</v>
      </c>
      <c r="U829" s="91" t="e">
        <f t="shared" ca="1" si="119"/>
        <v>#N/A</v>
      </c>
      <c r="V829" s="91" t="e">
        <f t="shared" ca="1" si="120"/>
        <v>#N/A</v>
      </c>
      <c r="X829" s="91"/>
      <c r="AI829" s="218" t="e">
        <f ca="1">(($E$9*(RAND()*($E$208-$D$208)+$D$208))*(RAND()*('Base Calcs'!$E$214-'Base Calcs'!$D$214)+'Base Calcs'!$D$214+IF($E$50&gt;0,$E$50,0)))+$E$154+$E$155-$E$196+$E$179-($E$179*(RAND()*($E$210-$D$210)+$D$210))-(($E$200/$E$45)*(RAND()*($E$211-$D$211)+$D$211))</f>
        <v>#N/A</v>
      </c>
      <c r="AK8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0" spans="2:37" x14ac:dyDescent="0.25">
      <c r="B830" s="198" t="e">
        <f t="shared" ca="1" si="114"/>
        <v>#N/A</v>
      </c>
      <c r="C830" s="91"/>
      <c r="D830" s="91"/>
      <c r="F830" s="20"/>
      <c r="G830" s="91"/>
      <c r="H830" s="91"/>
      <c r="J830" s="91"/>
      <c r="P830" s="200" t="e">
        <f t="shared" ca="1" si="115"/>
        <v>#N/A</v>
      </c>
      <c r="Q830" s="91" t="e">
        <f t="shared" ca="1" si="116"/>
        <v>#N/A</v>
      </c>
      <c r="R830" s="91" t="e">
        <f t="shared" ca="1" si="117"/>
        <v>#N/A</v>
      </c>
      <c r="T830" s="200" t="e">
        <f t="shared" ca="1" si="118"/>
        <v>#N/A</v>
      </c>
      <c r="U830" s="91" t="e">
        <f t="shared" ca="1" si="119"/>
        <v>#N/A</v>
      </c>
      <c r="V830" s="91" t="e">
        <f t="shared" ca="1" si="120"/>
        <v>#N/A</v>
      </c>
      <c r="X830" s="91"/>
      <c r="AI830" s="218" t="e">
        <f ca="1">(($E$9*(RAND()*($E$208-$D$208)+$D$208))*(RAND()*('Base Calcs'!$E$214-'Base Calcs'!$D$214)+'Base Calcs'!$D$214+IF($E$50&gt;0,$E$50,0)))+$E$154+$E$155-$E$196+$E$179-($E$179*(RAND()*($E$210-$D$210)+$D$210))-(($E$200/$E$45)*(RAND()*($E$211-$D$211)+$D$211))</f>
        <v>#N/A</v>
      </c>
      <c r="AK8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1" spans="2:37" x14ac:dyDescent="0.25">
      <c r="B831" s="198" t="e">
        <f t="shared" ca="1" si="114"/>
        <v>#N/A</v>
      </c>
      <c r="C831" s="91"/>
      <c r="D831" s="91"/>
      <c r="F831" s="20"/>
      <c r="G831" s="91"/>
      <c r="H831" s="91"/>
      <c r="J831" s="91"/>
      <c r="P831" s="200" t="e">
        <f t="shared" ca="1" si="115"/>
        <v>#N/A</v>
      </c>
      <c r="Q831" s="91" t="e">
        <f t="shared" ca="1" si="116"/>
        <v>#N/A</v>
      </c>
      <c r="R831" s="91" t="e">
        <f t="shared" ca="1" si="117"/>
        <v>#N/A</v>
      </c>
      <c r="T831" s="200" t="e">
        <f t="shared" ca="1" si="118"/>
        <v>#N/A</v>
      </c>
      <c r="U831" s="91" t="e">
        <f t="shared" ca="1" si="119"/>
        <v>#N/A</v>
      </c>
      <c r="V831" s="91" t="e">
        <f t="shared" ca="1" si="120"/>
        <v>#N/A</v>
      </c>
      <c r="X831" s="91"/>
      <c r="AI831" s="218" t="e">
        <f ca="1">(($E$9*(RAND()*($E$208-$D$208)+$D$208))*(RAND()*('Base Calcs'!$E$214-'Base Calcs'!$D$214)+'Base Calcs'!$D$214+IF($E$50&gt;0,$E$50,0)))+$E$154+$E$155-$E$196+$E$179-($E$179*(RAND()*($E$210-$D$210)+$D$210))-(($E$200/$E$45)*(RAND()*($E$211-$D$211)+$D$211))</f>
        <v>#N/A</v>
      </c>
      <c r="AK8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2" spans="2:37" x14ac:dyDescent="0.25">
      <c r="B832" s="198" t="e">
        <f t="shared" ca="1" si="114"/>
        <v>#N/A</v>
      </c>
      <c r="C832" s="91"/>
      <c r="D832" s="91"/>
      <c r="F832" s="20"/>
      <c r="G832" s="91"/>
      <c r="H832" s="91"/>
      <c r="J832" s="91"/>
      <c r="P832" s="200" t="e">
        <f t="shared" ca="1" si="115"/>
        <v>#N/A</v>
      </c>
      <c r="Q832" s="91" t="e">
        <f t="shared" ca="1" si="116"/>
        <v>#N/A</v>
      </c>
      <c r="R832" s="91" t="e">
        <f t="shared" ca="1" si="117"/>
        <v>#N/A</v>
      </c>
      <c r="T832" s="200" t="e">
        <f t="shared" ca="1" si="118"/>
        <v>#N/A</v>
      </c>
      <c r="U832" s="91" t="e">
        <f t="shared" ca="1" si="119"/>
        <v>#N/A</v>
      </c>
      <c r="V832" s="91" t="e">
        <f t="shared" ca="1" si="120"/>
        <v>#N/A</v>
      </c>
      <c r="X832" s="91"/>
      <c r="AI832" s="218" t="e">
        <f ca="1">(($E$9*(RAND()*($E$208-$D$208)+$D$208))*(RAND()*('Base Calcs'!$E$214-'Base Calcs'!$D$214)+'Base Calcs'!$D$214+IF($E$50&gt;0,$E$50,0)))+$E$154+$E$155-$E$196+$E$179-($E$179*(RAND()*($E$210-$D$210)+$D$210))-(($E$200/$E$45)*(RAND()*($E$211-$D$211)+$D$211))</f>
        <v>#N/A</v>
      </c>
      <c r="AK8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3" spans="2:37" x14ac:dyDescent="0.25">
      <c r="B833" s="198" t="e">
        <f t="shared" ca="1" si="114"/>
        <v>#N/A</v>
      </c>
      <c r="C833" s="91"/>
      <c r="D833" s="91"/>
      <c r="F833" s="20"/>
      <c r="G833" s="91"/>
      <c r="H833" s="91"/>
      <c r="J833" s="91"/>
      <c r="P833" s="200" t="e">
        <f t="shared" ca="1" si="115"/>
        <v>#N/A</v>
      </c>
      <c r="Q833" s="91" t="e">
        <f t="shared" ca="1" si="116"/>
        <v>#N/A</v>
      </c>
      <c r="R833" s="91" t="e">
        <f t="shared" ca="1" si="117"/>
        <v>#N/A</v>
      </c>
      <c r="T833" s="200" t="e">
        <f t="shared" ca="1" si="118"/>
        <v>#N/A</v>
      </c>
      <c r="U833" s="91" t="e">
        <f t="shared" ca="1" si="119"/>
        <v>#N/A</v>
      </c>
      <c r="V833" s="91" t="e">
        <f t="shared" ca="1" si="120"/>
        <v>#N/A</v>
      </c>
      <c r="X833" s="91"/>
      <c r="AI833" s="218" t="e">
        <f ca="1">(($E$9*(RAND()*($E$208-$D$208)+$D$208))*(RAND()*('Base Calcs'!$E$214-'Base Calcs'!$D$214)+'Base Calcs'!$D$214+IF($E$50&gt;0,$E$50,0)))+$E$154+$E$155-$E$196+$E$179-($E$179*(RAND()*($E$210-$D$210)+$D$210))-(($E$200/$E$45)*(RAND()*($E$211-$D$211)+$D$211))</f>
        <v>#N/A</v>
      </c>
      <c r="AK8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4" spans="2:37" x14ac:dyDescent="0.25">
      <c r="B834" s="198" t="e">
        <f t="shared" ca="1" si="114"/>
        <v>#N/A</v>
      </c>
      <c r="C834" s="91"/>
      <c r="D834" s="91"/>
      <c r="F834" s="20"/>
      <c r="G834" s="91"/>
      <c r="H834" s="91"/>
      <c r="J834" s="91"/>
      <c r="P834" s="200" t="e">
        <f t="shared" ca="1" si="115"/>
        <v>#N/A</v>
      </c>
      <c r="Q834" s="91" t="e">
        <f t="shared" ca="1" si="116"/>
        <v>#N/A</v>
      </c>
      <c r="R834" s="91" t="e">
        <f t="shared" ca="1" si="117"/>
        <v>#N/A</v>
      </c>
      <c r="T834" s="200" t="e">
        <f t="shared" ca="1" si="118"/>
        <v>#N/A</v>
      </c>
      <c r="U834" s="91" t="e">
        <f t="shared" ca="1" si="119"/>
        <v>#N/A</v>
      </c>
      <c r="V834" s="91" t="e">
        <f t="shared" ca="1" si="120"/>
        <v>#N/A</v>
      </c>
      <c r="X834" s="91"/>
      <c r="AI834" s="218" t="e">
        <f ca="1">(($E$9*(RAND()*($E$208-$D$208)+$D$208))*(RAND()*('Base Calcs'!$E$214-'Base Calcs'!$D$214)+'Base Calcs'!$D$214+IF($E$50&gt;0,$E$50,0)))+$E$154+$E$155-$E$196+$E$179-($E$179*(RAND()*($E$210-$D$210)+$D$210))-(($E$200/$E$45)*(RAND()*($E$211-$D$211)+$D$211))</f>
        <v>#N/A</v>
      </c>
      <c r="AK8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5" spans="2:37" x14ac:dyDescent="0.25">
      <c r="B835" s="198" t="e">
        <f t="shared" ca="1" si="114"/>
        <v>#N/A</v>
      </c>
      <c r="C835" s="91"/>
      <c r="D835" s="91"/>
      <c r="F835" s="20"/>
      <c r="G835" s="91"/>
      <c r="H835" s="91"/>
      <c r="J835" s="91"/>
      <c r="P835" s="200" t="e">
        <f t="shared" ca="1" si="115"/>
        <v>#N/A</v>
      </c>
      <c r="Q835" s="91" t="e">
        <f t="shared" ca="1" si="116"/>
        <v>#N/A</v>
      </c>
      <c r="R835" s="91" t="e">
        <f t="shared" ca="1" si="117"/>
        <v>#N/A</v>
      </c>
      <c r="T835" s="200" t="e">
        <f t="shared" ca="1" si="118"/>
        <v>#N/A</v>
      </c>
      <c r="U835" s="91" t="e">
        <f t="shared" ca="1" si="119"/>
        <v>#N/A</v>
      </c>
      <c r="V835" s="91" t="e">
        <f t="shared" ca="1" si="120"/>
        <v>#N/A</v>
      </c>
      <c r="X835" s="91"/>
      <c r="AI835" s="218" t="e">
        <f ca="1">(($E$9*(RAND()*($E$208-$D$208)+$D$208))*(RAND()*('Base Calcs'!$E$214-'Base Calcs'!$D$214)+'Base Calcs'!$D$214+IF($E$50&gt;0,$E$50,0)))+$E$154+$E$155-$E$196+$E$179-($E$179*(RAND()*($E$210-$D$210)+$D$210))-(($E$200/$E$45)*(RAND()*($E$211-$D$211)+$D$211))</f>
        <v>#N/A</v>
      </c>
      <c r="AK8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6" spans="2:37" x14ac:dyDescent="0.25">
      <c r="B836" s="198" t="e">
        <f t="shared" ca="1" si="114"/>
        <v>#N/A</v>
      </c>
      <c r="C836" s="91"/>
      <c r="D836" s="91"/>
      <c r="F836" s="20"/>
      <c r="G836" s="91"/>
      <c r="H836" s="91"/>
      <c r="J836" s="91"/>
      <c r="P836" s="200" t="e">
        <f t="shared" ca="1" si="115"/>
        <v>#N/A</v>
      </c>
      <c r="Q836" s="91" t="e">
        <f t="shared" ca="1" si="116"/>
        <v>#N/A</v>
      </c>
      <c r="R836" s="91" t="e">
        <f t="shared" ca="1" si="117"/>
        <v>#N/A</v>
      </c>
      <c r="T836" s="200" t="e">
        <f t="shared" ca="1" si="118"/>
        <v>#N/A</v>
      </c>
      <c r="U836" s="91" t="e">
        <f t="shared" ca="1" si="119"/>
        <v>#N/A</v>
      </c>
      <c r="V836" s="91" t="e">
        <f t="shared" ca="1" si="120"/>
        <v>#N/A</v>
      </c>
      <c r="X836" s="91"/>
      <c r="AI836" s="218" t="e">
        <f ca="1">(($E$9*(RAND()*($E$208-$D$208)+$D$208))*(RAND()*('Base Calcs'!$E$214-'Base Calcs'!$D$214)+'Base Calcs'!$D$214+IF($E$50&gt;0,$E$50,0)))+$E$154+$E$155-$E$196+$E$179-($E$179*(RAND()*($E$210-$D$210)+$D$210))-(($E$200/$E$45)*(RAND()*($E$211-$D$211)+$D$211))</f>
        <v>#N/A</v>
      </c>
      <c r="AK8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7" spans="2:37" x14ac:dyDescent="0.25">
      <c r="B837" s="198" t="e">
        <f t="shared" ca="1" si="114"/>
        <v>#N/A</v>
      </c>
      <c r="C837" s="91"/>
      <c r="D837" s="91"/>
      <c r="F837" s="20"/>
      <c r="G837" s="91"/>
      <c r="H837" s="91"/>
      <c r="J837" s="91"/>
      <c r="P837" s="200" t="e">
        <f t="shared" ca="1" si="115"/>
        <v>#N/A</v>
      </c>
      <c r="Q837" s="91" t="e">
        <f t="shared" ca="1" si="116"/>
        <v>#N/A</v>
      </c>
      <c r="R837" s="91" t="e">
        <f t="shared" ca="1" si="117"/>
        <v>#N/A</v>
      </c>
      <c r="T837" s="200" t="e">
        <f t="shared" ca="1" si="118"/>
        <v>#N/A</v>
      </c>
      <c r="U837" s="91" t="e">
        <f t="shared" ca="1" si="119"/>
        <v>#N/A</v>
      </c>
      <c r="V837" s="91" t="e">
        <f t="shared" ca="1" si="120"/>
        <v>#N/A</v>
      </c>
      <c r="X837" s="91"/>
      <c r="AI837" s="218" t="e">
        <f ca="1">(($E$9*(RAND()*($E$208-$D$208)+$D$208))*(RAND()*('Base Calcs'!$E$214-'Base Calcs'!$D$214)+'Base Calcs'!$D$214+IF($E$50&gt;0,$E$50,0)))+$E$154+$E$155-$E$196+$E$179-($E$179*(RAND()*($E$210-$D$210)+$D$210))-(($E$200/$E$45)*(RAND()*($E$211-$D$211)+$D$211))</f>
        <v>#N/A</v>
      </c>
      <c r="AK8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8" spans="2:37" x14ac:dyDescent="0.25">
      <c r="B838" s="198" t="e">
        <f t="shared" ca="1" si="114"/>
        <v>#N/A</v>
      </c>
      <c r="C838" s="91"/>
      <c r="D838" s="91"/>
      <c r="F838" s="20"/>
      <c r="G838" s="91"/>
      <c r="H838" s="91"/>
      <c r="J838" s="91"/>
      <c r="P838" s="200" t="e">
        <f t="shared" ca="1" si="115"/>
        <v>#N/A</v>
      </c>
      <c r="Q838" s="91" t="e">
        <f t="shared" ca="1" si="116"/>
        <v>#N/A</v>
      </c>
      <c r="R838" s="91" t="e">
        <f t="shared" ca="1" si="117"/>
        <v>#N/A</v>
      </c>
      <c r="T838" s="200" t="e">
        <f t="shared" ca="1" si="118"/>
        <v>#N/A</v>
      </c>
      <c r="U838" s="91" t="e">
        <f t="shared" ca="1" si="119"/>
        <v>#N/A</v>
      </c>
      <c r="V838" s="91" t="e">
        <f t="shared" ca="1" si="120"/>
        <v>#N/A</v>
      </c>
      <c r="X838" s="91"/>
      <c r="AI838" s="218" t="e">
        <f ca="1">(($E$9*(RAND()*($E$208-$D$208)+$D$208))*(RAND()*('Base Calcs'!$E$214-'Base Calcs'!$D$214)+'Base Calcs'!$D$214+IF($E$50&gt;0,$E$50,0)))+$E$154+$E$155-$E$196+$E$179-($E$179*(RAND()*($E$210-$D$210)+$D$210))-(($E$200/$E$45)*(RAND()*($E$211-$D$211)+$D$211))</f>
        <v>#N/A</v>
      </c>
      <c r="AK8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39" spans="2:37" x14ac:dyDescent="0.25">
      <c r="B839" s="198" t="e">
        <f t="shared" ca="1" si="114"/>
        <v>#N/A</v>
      </c>
      <c r="C839" s="91"/>
      <c r="D839" s="91"/>
      <c r="F839" s="20"/>
      <c r="G839" s="91"/>
      <c r="H839" s="91"/>
      <c r="J839" s="91"/>
      <c r="P839" s="200" t="e">
        <f t="shared" ca="1" si="115"/>
        <v>#N/A</v>
      </c>
      <c r="Q839" s="91" t="e">
        <f t="shared" ca="1" si="116"/>
        <v>#N/A</v>
      </c>
      <c r="R839" s="91" t="e">
        <f t="shared" ca="1" si="117"/>
        <v>#N/A</v>
      </c>
      <c r="T839" s="200" t="e">
        <f t="shared" ca="1" si="118"/>
        <v>#N/A</v>
      </c>
      <c r="U839" s="91" t="e">
        <f t="shared" ca="1" si="119"/>
        <v>#N/A</v>
      </c>
      <c r="V839" s="91" t="e">
        <f t="shared" ca="1" si="120"/>
        <v>#N/A</v>
      </c>
      <c r="X839" s="91"/>
      <c r="AI839" s="218" t="e">
        <f ca="1">(($E$9*(RAND()*($E$208-$D$208)+$D$208))*(RAND()*('Base Calcs'!$E$214-'Base Calcs'!$D$214)+'Base Calcs'!$D$214+IF($E$50&gt;0,$E$50,0)))+$E$154+$E$155-$E$196+$E$179-($E$179*(RAND()*($E$210-$D$210)+$D$210))-(($E$200/$E$45)*(RAND()*($E$211-$D$211)+$D$211))</f>
        <v>#N/A</v>
      </c>
      <c r="AK8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0" spans="2:37" x14ac:dyDescent="0.25">
      <c r="B840" s="198" t="e">
        <f t="shared" ca="1" si="114"/>
        <v>#N/A</v>
      </c>
      <c r="C840" s="91"/>
      <c r="D840" s="91"/>
      <c r="F840" s="20"/>
      <c r="G840" s="91"/>
      <c r="H840" s="91"/>
      <c r="J840" s="91"/>
      <c r="P840" s="200" t="e">
        <f t="shared" ca="1" si="115"/>
        <v>#N/A</v>
      </c>
      <c r="Q840" s="91" t="e">
        <f t="shared" ca="1" si="116"/>
        <v>#N/A</v>
      </c>
      <c r="R840" s="91" t="e">
        <f t="shared" ca="1" si="117"/>
        <v>#N/A</v>
      </c>
      <c r="T840" s="200" t="e">
        <f t="shared" ca="1" si="118"/>
        <v>#N/A</v>
      </c>
      <c r="U840" s="91" t="e">
        <f t="shared" ca="1" si="119"/>
        <v>#N/A</v>
      </c>
      <c r="V840" s="91" t="e">
        <f t="shared" ca="1" si="120"/>
        <v>#N/A</v>
      </c>
      <c r="X840" s="91"/>
      <c r="AI840" s="218" t="e">
        <f ca="1">(($E$9*(RAND()*($E$208-$D$208)+$D$208))*(RAND()*('Base Calcs'!$E$214-'Base Calcs'!$D$214)+'Base Calcs'!$D$214+IF($E$50&gt;0,$E$50,0)))+$E$154+$E$155-$E$196+$E$179-($E$179*(RAND()*($E$210-$D$210)+$D$210))-(($E$200/$E$45)*(RAND()*($E$211-$D$211)+$D$211))</f>
        <v>#N/A</v>
      </c>
      <c r="AK8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1" spans="2:37" x14ac:dyDescent="0.25">
      <c r="B841" s="198" t="e">
        <f t="shared" ca="1" si="114"/>
        <v>#N/A</v>
      </c>
      <c r="C841" s="91"/>
      <c r="D841" s="91"/>
      <c r="F841" s="20"/>
      <c r="G841" s="91"/>
      <c r="H841" s="91"/>
      <c r="J841" s="91"/>
      <c r="P841" s="200" t="e">
        <f t="shared" ca="1" si="115"/>
        <v>#N/A</v>
      </c>
      <c r="Q841" s="91" t="e">
        <f t="shared" ca="1" si="116"/>
        <v>#N/A</v>
      </c>
      <c r="R841" s="91" t="e">
        <f t="shared" ca="1" si="117"/>
        <v>#N/A</v>
      </c>
      <c r="T841" s="200" t="e">
        <f t="shared" ca="1" si="118"/>
        <v>#N/A</v>
      </c>
      <c r="U841" s="91" t="e">
        <f t="shared" ca="1" si="119"/>
        <v>#N/A</v>
      </c>
      <c r="V841" s="91" t="e">
        <f t="shared" ca="1" si="120"/>
        <v>#N/A</v>
      </c>
      <c r="X841" s="91"/>
      <c r="AI841" s="218" t="e">
        <f ca="1">(($E$9*(RAND()*($E$208-$D$208)+$D$208))*(RAND()*('Base Calcs'!$E$214-'Base Calcs'!$D$214)+'Base Calcs'!$D$214+IF($E$50&gt;0,$E$50,0)))+$E$154+$E$155-$E$196+$E$179-($E$179*(RAND()*($E$210-$D$210)+$D$210))-(($E$200/$E$45)*(RAND()*($E$211-$D$211)+$D$211))</f>
        <v>#N/A</v>
      </c>
      <c r="AK8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2" spans="2:37" x14ac:dyDescent="0.25">
      <c r="B842" s="198" t="e">
        <f t="shared" ca="1" si="114"/>
        <v>#N/A</v>
      </c>
      <c r="C842" s="91"/>
      <c r="D842" s="91"/>
      <c r="F842" s="20"/>
      <c r="G842" s="91"/>
      <c r="H842" s="91"/>
      <c r="J842" s="91"/>
      <c r="P842" s="200" t="e">
        <f t="shared" ca="1" si="115"/>
        <v>#N/A</v>
      </c>
      <c r="Q842" s="91" t="e">
        <f t="shared" ca="1" si="116"/>
        <v>#N/A</v>
      </c>
      <c r="R842" s="91" t="e">
        <f t="shared" ca="1" si="117"/>
        <v>#N/A</v>
      </c>
      <c r="T842" s="200" t="e">
        <f t="shared" ca="1" si="118"/>
        <v>#N/A</v>
      </c>
      <c r="U842" s="91" t="e">
        <f t="shared" ca="1" si="119"/>
        <v>#N/A</v>
      </c>
      <c r="V842" s="91" t="e">
        <f t="shared" ca="1" si="120"/>
        <v>#N/A</v>
      </c>
      <c r="X842" s="91"/>
      <c r="AI842" s="218" t="e">
        <f ca="1">(($E$9*(RAND()*($E$208-$D$208)+$D$208))*(RAND()*('Base Calcs'!$E$214-'Base Calcs'!$D$214)+'Base Calcs'!$D$214+IF($E$50&gt;0,$E$50,0)))+$E$154+$E$155-$E$196+$E$179-($E$179*(RAND()*($E$210-$D$210)+$D$210))-(($E$200/$E$45)*(RAND()*($E$211-$D$211)+$D$211))</f>
        <v>#N/A</v>
      </c>
      <c r="AK8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3" spans="2:37" x14ac:dyDescent="0.25">
      <c r="B843" s="198" t="e">
        <f t="shared" ca="1" si="114"/>
        <v>#N/A</v>
      </c>
      <c r="C843" s="91"/>
      <c r="D843" s="91"/>
      <c r="F843" s="20"/>
      <c r="G843" s="91"/>
      <c r="H843" s="91"/>
      <c r="J843" s="91"/>
      <c r="P843" s="200" t="e">
        <f t="shared" ca="1" si="115"/>
        <v>#N/A</v>
      </c>
      <c r="Q843" s="91" t="e">
        <f t="shared" ca="1" si="116"/>
        <v>#N/A</v>
      </c>
      <c r="R843" s="91" t="e">
        <f t="shared" ca="1" si="117"/>
        <v>#N/A</v>
      </c>
      <c r="T843" s="200" t="e">
        <f t="shared" ca="1" si="118"/>
        <v>#N/A</v>
      </c>
      <c r="U843" s="91" t="e">
        <f t="shared" ca="1" si="119"/>
        <v>#N/A</v>
      </c>
      <c r="V843" s="91" t="e">
        <f t="shared" ca="1" si="120"/>
        <v>#N/A</v>
      </c>
      <c r="X843" s="91"/>
      <c r="AI843" s="218" t="e">
        <f ca="1">(($E$9*(RAND()*($E$208-$D$208)+$D$208))*(RAND()*('Base Calcs'!$E$214-'Base Calcs'!$D$214)+'Base Calcs'!$D$214+IF($E$50&gt;0,$E$50,0)))+$E$154+$E$155-$E$196+$E$179-($E$179*(RAND()*($E$210-$D$210)+$D$210))-(($E$200/$E$45)*(RAND()*($E$211-$D$211)+$D$211))</f>
        <v>#N/A</v>
      </c>
      <c r="AK8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4" spans="2:37" x14ac:dyDescent="0.25">
      <c r="B844" s="198" t="e">
        <f t="shared" ref="B844:B907" ca="1" si="121">($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844" s="91"/>
      <c r="D844" s="91"/>
      <c r="F844" s="20"/>
      <c r="G844" s="91"/>
      <c r="H844" s="91"/>
      <c r="J844" s="91"/>
      <c r="P844" s="200" t="e">
        <f t="shared" ref="P844:P907" ca="1" si="122">(($C$9*(RAND()*($E$208-$D$208)+$D$208))*(RAND()*($E$209-$D$209)+$D$209+IF($E$50&gt;0,$E$50,0)))+$C$154+$C$155-$C$196+$C$179-($C$179*(RAND()*($E$210-$D$210)+$D$210))-($E$44*(RAND()*($E$211-$D$211)+$D$211))</f>
        <v>#N/A</v>
      </c>
      <c r="Q844" s="91" t="e">
        <f t="shared" ref="Q844:Q907" ca="1" si="123">P844/$B$216</f>
        <v>#N/A</v>
      </c>
      <c r="R844" s="91" t="e">
        <f t="shared" ref="R844:R907" ca="1" si="124">(P844+$C$200)/$B$215</f>
        <v>#N/A</v>
      </c>
      <c r="T844" s="200" t="e">
        <f t="shared" ref="T844:T907" ca="1" si="125">(($E$9*(RAND()*($E$208-$D$208)+$D$208))*(RAND()*($E$209-$D$209)+$D$209+IF($E$50&gt;0,$E$50,0)))+$E$154+$E$155-$E$196+$E$179-($E$179*(RAND()*($E$210-$D$210)+$D$210))-(($E$200/$E$45)*(RAND()*($E$211-$D$211)+$D$211))</f>
        <v>#N/A</v>
      </c>
      <c r="U844" s="91" t="e">
        <f t="shared" ref="U844:U907" ca="1" si="126">T844/$D$216</f>
        <v>#N/A</v>
      </c>
      <c r="V844" s="91" t="e">
        <f t="shared" ref="V844:V907" ca="1" si="127">(T844+$E$200)/$D$215</f>
        <v>#N/A</v>
      </c>
      <c r="X844" s="91"/>
      <c r="AI844" s="218" t="e">
        <f ca="1">(($E$9*(RAND()*($E$208-$D$208)+$D$208))*(RAND()*('Base Calcs'!$E$214-'Base Calcs'!$D$214)+'Base Calcs'!$D$214+IF($E$50&gt;0,$E$50,0)))+$E$154+$E$155-$E$196+$E$179-($E$179*(RAND()*($E$210-$D$210)+$D$210))-(($E$200/$E$45)*(RAND()*($E$211-$D$211)+$D$211))</f>
        <v>#N/A</v>
      </c>
      <c r="AK8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5" spans="2:37" x14ac:dyDescent="0.25">
      <c r="B845" s="198" t="e">
        <f t="shared" ca="1" si="121"/>
        <v>#N/A</v>
      </c>
      <c r="C845" s="91"/>
      <c r="D845" s="91"/>
      <c r="F845" s="20"/>
      <c r="G845" s="91"/>
      <c r="H845" s="91"/>
      <c r="J845" s="91"/>
      <c r="P845" s="200" t="e">
        <f t="shared" ca="1" si="122"/>
        <v>#N/A</v>
      </c>
      <c r="Q845" s="91" t="e">
        <f t="shared" ca="1" si="123"/>
        <v>#N/A</v>
      </c>
      <c r="R845" s="91" t="e">
        <f t="shared" ca="1" si="124"/>
        <v>#N/A</v>
      </c>
      <c r="T845" s="200" t="e">
        <f t="shared" ca="1" si="125"/>
        <v>#N/A</v>
      </c>
      <c r="U845" s="91" t="e">
        <f t="shared" ca="1" si="126"/>
        <v>#N/A</v>
      </c>
      <c r="V845" s="91" t="e">
        <f t="shared" ca="1" si="127"/>
        <v>#N/A</v>
      </c>
      <c r="X845" s="91"/>
      <c r="AI845" s="218" t="e">
        <f ca="1">(($E$9*(RAND()*($E$208-$D$208)+$D$208))*(RAND()*('Base Calcs'!$E$214-'Base Calcs'!$D$214)+'Base Calcs'!$D$214+IF($E$50&gt;0,$E$50,0)))+$E$154+$E$155-$E$196+$E$179-($E$179*(RAND()*($E$210-$D$210)+$D$210))-(($E$200/$E$45)*(RAND()*($E$211-$D$211)+$D$211))</f>
        <v>#N/A</v>
      </c>
      <c r="AK8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6" spans="2:37" x14ac:dyDescent="0.25">
      <c r="B846" s="198" t="e">
        <f t="shared" ca="1" si="121"/>
        <v>#N/A</v>
      </c>
      <c r="C846" s="91"/>
      <c r="D846" s="91"/>
      <c r="F846" s="20"/>
      <c r="G846" s="91"/>
      <c r="H846" s="91"/>
      <c r="J846" s="91"/>
      <c r="P846" s="200" t="e">
        <f t="shared" ca="1" si="122"/>
        <v>#N/A</v>
      </c>
      <c r="Q846" s="91" t="e">
        <f t="shared" ca="1" si="123"/>
        <v>#N/A</v>
      </c>
      <c r="R846" s="91" t="e">
        <f t="shared" ca="1" si="124"/>
        <v>#N/A</v>
      </c>
      <c r="T846" s="200" t="e">
        <f t="shared" ca="1" si="125"/>
        <v>#N/A</v>
      </c>
      <c r="U846" s="91" t="e">
        <f t="shared" ca="1" si="126"/>
        <v>#N/A</v>
      </c>
      <c r="V846" s="91" t="e">
        <f t="shared" ca="1" si="127"/>
        <v>#N/A</v>
      </c>
      <c r="X846" s="91"/>
      <c r="AI846" s="218" t="e">
        <f ca="1">(($E$9*(RAND()*($E$208-$D$208)+$D$208))*(RAND()*('Base Calcs'!$E$214-'Base Calcs'!$D$214)+'Base Calcs'!$D$214+IF($E$50&gt;0,$E$50,0)))+$E$154+$E$155-$E$196+$E$179-($E$179*(RAND()*($E$210-$D$210)+$D$210))-(($E$200/$E$45)*(RAND()*($E$211-$D$211)+$D$211))</f>
        <v>#N/A</v>
      </c>
      <c r="AK8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7" spans="2:37" x14ac:dyDescent="0.25">
      <c r="B847" s="198" t="e">
        <f t="shared" ca="1" si="121"/>
        <v>#N/A</v>
      </c>
      <c r="C847" s="91"/>
      <c r="D847" s="91"/>
      <c r="F847" s="20"/>
      <c r="G847" s="91"/>
      <c r="H847" s="91"/>
      <c r="J847" s="91"/>
      <c r="P847" s="200" t="e">
        <f t="shared" ca="1" si="122"/>
        <v>#N/A</v>
      </c>
      <c r="Q847" s="91" t="e">
        <f t="shared" ca="1" si="123"/>
        <v>#N/A</v>
      </c>
      <c r="R847" s="91" t="e">
        <f t="shared" ca="1" si="124"/>
        <v>#N/A</v>
      </c>
      <c r="T847" s="200" t="e">
        <f t="shared" ca="1" si="125"/>
        <v>#N/A</v>
      </c>
      <c r="U847" s="91" t="e">
        <f t="shared" ca="1" si="126"/>
        <v>#N/A</v>
      </c>
      <c r="V847" s="91" t="e">
        <f t="shared" ca="1" si="127"/>
        <v>#N/A</v>
      </c>
      <c r="X847" s="91"/>
      <c r="AI847" s="218" t="e">
        <f ca="1">(($E$9*(RAND()*($E$208-$D$208)+$D$208))*(RAND()*('Base Calcs'!$E$214-'Base Calcs'!$D$214)+'Base Calcs'!$D$214+IF($E$50&gt;0,$E$50,0)))+$E$154+$E$155-$E$196+$E$179-($E$179*(RAND()*($E$210-$D$210)+$D$210))-(($E$200/$E$45)*(RAND()*($E$211-$D$211)+$D$211))</f>
        <v>#N/A</v>
      </c>
      <c r="AK8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8" spans="2:37" x14ac:dyDescent="0.25">
      <c r="B848" s="198" t="e">
        <f t="shared" ca="1" si="121"/>
        <v>#N/A</v>
      </c>
      <c r="C848" s="91"/>
      <c r="D848" s="91"/>
      <c r="F848" s="20"/>
      <c r="G848" s="91"/>
      <c r="H848" s="91"/>
      <c r="J848" s="91"/>
      <c r="P848" s="200" t="e">
        <f t="shared" ca="1" si="122"/>
        <v>#N/A</v>
      </c>
      <c r="Q848" s="91" t="e">
        <f t="shared" ca="1" si="123"/>
        <v>#N/A</v>
      </c>
      <c r="R848" s="91" t="e">
        <f t="shared" ca="1" si="124"/>
        <v>#N/A</v>
      </c>
      <c r="T848" s="200" t="e">
        <f t="shared" ca="1" si="125"/>
        <v>#N/A</v>
      </c>
      <c r="U848" s="91" t="e">
        <f t="shared" ca="1" si="126"/>
        <v>#N/A</v>
      </c>
      <c r="V848" s="91" t="e">
        <f t="shared" ca="1" si="127"/>
        <v>#N/A</v>
      </c>
      <c r="X848" s="91"/>
      <c r="AI848" s="218" t="e">
        <f ca="1">(($E$9*(RAND()*($E$208-$D$208)+$D$208))*(RAND()*('Base Calcs'!$E$214-'Base Calcs'!$D$214)+'Base Calcs'!$D$214+IF($E$50&gt;0,$E$50,0)))+$E$154+$E$155-$E$196+$E$179-($E$179*(RAND()*($E$210-$D$210)+$D$210))-(($E$200/$E$45)*(RAND()*($E$211-$D$211)+$D$211))</f>
        <v>#N/A</v>
      </c>
      <c r="AK8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49" spans="2:37" x14ac:dyDescent="0.25">
      <c r="B849" s="198" t="e">
        <f t="shared" ca="1" si="121"/>
        <v>#N/A</v>
      </c>
      <c r="C849" s="91"/>
      <c r="D849" s="91"/>
      <c r="F849" s="20"/>
      <c r="G849" s="91"/>
      <c r="H849" s="91"/>
      <c r="J849" s="91"/>
      <c r="P849" s="200" t="e">
        <f t="shared" ca="1" si="122"/>
        <v>#N/A</v>
      </c>
      <c r="Q849" s="91" t="e">
        <f t="shared" ca="1" si="123"/>
        <v>#N/A</v>
      </c>
      <c r="R849" s="91" t="e">
        <f t="shared" ca="1" si="124"/>
        <v>#N/A</v>
      </c>
      <c r="T849" s="200" t="e">
        <f t="shared" ca="1" si="125"/>
        <v>#N/A</v>
      </c>
      <c r="U849" s="91" t="e">
        <f t="shared" ca="1" si="126"/>
        <v>#N/A</v>
      </c>
      <c r="V849" s="91" t="e">
        <f t="shared" ca="1" si="127"/>
        <v>#N/A</v>
      </c>
      <c r="X849" s="91"/>
      <c r="AI849" s="218" t="e">
        <f ca="1">(($E$9*(RAND()*($E$208-$D$208)+$D$208))*(RAND()*('Base Calcs'!$E$214-'Base Calcs'!$D$214)+'Base Calcs'!$D$214+IF($E$50&gt;0,$E$50,0)))+$E$154+$E$155-$E$196+$E$179-($E$179*(RAND()*($E$210-$D$210)+$D$210))-(($E$200/$E$45)*(RAND()*($E$211-$D$211)+$D$211))</f>
        <v>#N/A</v>
      </c>
      <c r="AK8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0" spans="2:37" x14ac:dyDescent="0.25">
      <c r="B850" s="198" t="e">
        <f t="shared" ca="1" si="121"/>
        <v>#N/A</v>
      </c>
      <c r="C850" s="91"/>
      <c r="D850" s="91"/>
      <c r="F850" s="20"/>
      <c r="G850" s="91"/>
      <c r="H850" s="91"/>
      <c r="J850" s="91"/>
      <c r="P850" s="200" t="e">
        <f t="shared" ca="1" si="122"/>
        <v>#N/A</v>
      </c>
      <c r="Q850" s="91" t="e">
        <f t="shared" ca="1" si="123"/>
        <v>#N/A</v>
      </c>
      <c r="R850" s="91" t="e">
        <f t="shared" ca="1" si="124"/>
        <v>#N/A</v>
      </c>
      <c r="T850" s="200" t="e">
        <f t="shared" ca="1" si="125"/>
        <v>#N/A</v>
      </c>
      <c r="U850" s="91" t="e">
        <f t="shared" ca="1" si="126"/>
        <v>#N/A</v>
      </c>
      <c r="V850" s="91" t="e">
        <f t="shared" ca="1" si="127"/>
        <v>#N/A</v>
      </c>
      <c r="X850" s="91"/>
      <c r="AI850" s="218" t="e">
        <f ca="1">(($E$9*(RAND()*($E$208-$D$208)+$D$208))*(RAND()*('Base Calcs'!$E$214-'Base Calcs'!$D$214)+'Base Calcs'!$D$214+IF($E$50&gt;0,$E$50,0)))+$E$154+$E$155-$E$196+$E$179-($E$179*(RAND()*($E$210-$D$210)+$D$210))-(($E$200/$E$45)*(RAND()*($E$211-$D$211)+$D$211))</f>
        <v>#N/A</v>
      </c>
      <c r="AK8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1" spans="2:37" x14ac:dyDescent="0.25">
      <c r="B851" s="198" t="e">
        <f t="shared" ca="1" si="121"/>
        <v>#N/A</v>
      </c>
      <c r="C851" s="91"/>
      <c r="D851" s="91"/>
      <c r="F851" s="20"/>
      <c r="G851" s="91"/>
      <c r="H851" s="91"/>
      <c r="J851" s="91"/>
      <c r="P851" s="200" t="e">
        <f t="shared" ca="1" si="122"/>
        <v>#N/A</v>
      </c>
      <c r="Q851" s="91" t="e">
        <f t="shared" ca="1" si="123"/>
        <v>#N/A</v>
      </c>
      <c r="R851" s="91" t="e">
        <f t="shared" ca="1" si="124"/>
        <v>#N/A</v>
      </c>
      <c r="T851" s="200" t="e">
        <f t="shared" ca="1" si="125"/>
        <v>#N/A</v>
      </c>
      <c r="U851" s="91" t="e">
        <f t="shared" ca="1" si="126"/>
        <v>#N/A</v>
      </c>
      <c r="V851" s="91" t="e">
        <f t="shared" ca="1" si="127"/>
        <v>#N/A</v>
      </c>
      <c r="X851" s="91"/>
      <c r="AI851" s="218" t="e">
        <f ca="1">(($E$9*(RAND()*($E$208-$D$208)+$D$208))*(RAND()*('Base Calcs'!$E$214-'Base Calcs'!$D$214)+'Base Calcs'!$D$214+IF($E$50&gt;0,$E$50,0)))+$E$154+$E$155-$E$196+$E$179-($E$179*(RAND()*($E$210-$D$210)+$D$210))-(($E$200/$E$45)*(RAND()*($E$211-$D$211)+$D$211))</f>
        <v>#N/A</v>
      </c>
      <c r="AK8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2" spans="2:37" x14ac:dyDescent="0.25">
      <c r="B852" s="198" t="e">
        <f t="shared" ca="1" si="121"/>
        <v>#N/A</v>
      </c>
      <c r="C852" s="91"/>
      <c r="D852" s="91"/>
      <c r="F852" s="20"/>
      <c r="G852" s="91"/>
      <c r="H852" s="91"/>
      <c r="J852" s="91"/>
      <c r="P852" s="200" t="e">
        <f t="shared" ca="1" si="122"/>
        <v>#N/A</v>
      </c>
      <c r="Q852" s="91" t="e">
        <f t="shared" ca="1" si="123"/>
        <v>#N/A</v>
      </c>
      <c r="R852" s="91" t="e">
        <f t="shared" ca="1" si="124"/>
        <v>#N/A</v>
      </c>
      <c r="T852" s="200" t="e">
        <f t="shared" ca="1" si="125"/>
        <v>#N/A</v>
      </c>
      <c r="U852" s="91" t="e">
        <f t="shared" ca="1" si="126"/>
        <v>#N/A</v>
      </c>
      <c r="V852" s="91" t="e">
        <f t="shared" ca="1" si="127"/>
        <v>#N/A</v>
      </c>
      <c r="X852" s="91"/>
      <c r="AI852" s="218" t="e">
        <f ca="1">(($E$9*(RAND()*($E$208-$D$208)+$D$208))*(RAND()*('Base Calcs'!$E$214-'Base Calcs'!$D$214)+'Base Calcs'!$D$214+IF($E$50&gt;0,$E$50,0)))+$E$154+$E$155-$E$196+$E$179-($E$179*(RAND()*($E$210-$D$210)+$D$210))-(($E$200/$E$45)*(RAND()*($E$211-$D$211)+$D$211))</f>
        <v>#N/A</v>
      </c>
      <c r="AK8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3" spans="2:37" x14ac:dyDescent="0.25">
      <c r="B853" s="198" t="e">
        <f t="shared" ca="1" si="121"/>
        <v>#N/A</v>
      </c>
      <c r="C853" s="91"/>
      <c r="D853" s="91"/>
      <c r="F853" s="20"/>
      <c r="G853" s="91"/>
      <c r="H853" s="91"/>
      <c r="J853" s="91"/>
      <c r="P853" s="200" t="e">
        <f t="shared" ca="1" si="122"/>
        <v>#N/A</v>
      </c>
      <c r="Q853" s="91" t="e">
        <f t="shared" ca="1" si="123"/>
        <v>#N/A</v>
      </c>
      <c r="R853" s="91" t="e">
        <f t="shared" ca="1" si="124"/>
        <v>#N/A</v>
      </c>
      <c r="T853" s="200" t="e">
        <f t="shared" ca="1" si="125"/>
        <v>#N/A</v>
      </c>
      <c r="U853" s="91" t="e">
        <f t="shared" ca="1" si="126"/>
        <v>#N/A</v>
      </c>
      <c r="V853" s="91" t="e">
        <f t="shared" ca="1" si="127"/>
        <v>#N/A</v>
      </c>
      <c r="X853" s="91"/>
      <c r="AI853" s="218" t="e">
        <f ca="1">(($E$9*(RAND()*($E$208-$D$208)+$D$208))*(RAND()*('Base Calcs'!$E$214-'Base Calcs'!$D$214)+'Base Calcs'!$D$214+IF($E$50&gt;0,$E$50,0)))+$E$154+$E$155-$E$196+$E$179-($E$179*(RAND()*($E$210-$D$210)+$D$210))-(($E$200/$E$45)*(RAND()*($E$211-$D$211)+$D$211))</f>
        <v>#N/A</v>
      </c>
      <c r="AK8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4" spans="2:37" x14ac:dyDescent="0.25">
      <c r="B854" s="198" t="e">
        <f t="shared" ca="1" si="121"/>
        <v>#N/A</v>
      </c>
      <c r="C854" s="91"/>
      <c r="D854" s="91"/>
      <c r="F854" s="20"/>
      <c r="G854" s="91"/>
      <c r="H854" s="91"/>
      <c r="J854" s="91"/>
      <c r="P854" s="200" t="e">
        <f t="shared" ca="1" si="122"/>
        <v>#N/A</v>
      </c>
      <c r="Q854" s="91" t="e">
        <f t="shared" ca="1" si="123"/>
        <v>#N/A</v>
      </c>
      <c r="R854" s="91" t="e">
        <f t="shared" ca="1" si="124"/>
        <v>#N/A</v>
      </c>
      <c r="T854" s="200" t="e">
        <f t="shared" ca="1" si="125"/>
        <v>#N/A</v>
      </c>
      <c r="U854" s="91" t="e">
        <f t="shared" ca="1" si="126"/>
        <v>#N/A</v>
      </c>
      <c r="V854" s="91" t="e">
        <f t="shared" ca="1" si="127"/>
        <v>#N/A</v>
      </c>
      <c r="X854" s="91"/>
      <c r="AI854" s="218" t="e">
        <f ca="1">(($E$9*(RAND()*($E$208-$D$208)+$D$208))*(RAND()*('Base Calcs'!$E$214-'Base Calcs'!$D$214)+'Base Calcs'!$D$214+IF($E$50&gt;0,$E$50,0)))+$E$154+$E$155-$E$196+$E$179-($E$179*(RAND()*($E$210-$D$210)+$D$210))-(($E$200/$E$45)*(RAND()*($E$211-$D$211)+$D$211))</f>
        <v>#N/A</v>
      </c>
      <c r="AK8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5" spans="2:37" x14ac:dyDescent="0.25">
      <c r="B855" s="198" t="e">
        <f t="shared" ca="1" si="121"/>
        <v>#N/A</v>
      </c>
      <c r="C855" s="91"/>
      <c r="D855" s="91"/>
      <c r="F855" s="20"/>
      <c r="G855" s="91"/>
      <c r="H855" s="91"/>
      <c r="J855" s="91"/>
      <c r="P855" s="200" t="e">
        <f t="shared" ca="1" si="122"/>
        <v>#N/A</v>
      </c>
      <c r="Q855" s="91" t="e">
        <f t="shared" ca="1" si="123"/>
        <v>#N/A</v>
      </c>
      <c r="R855" s="91" t="e">
        <f t="shared" ca="1" si="124"/>
        <v>#N/A</v>
      </c>
      <c r="T855" s="200" t="e">
        <f t="shared" ca="1" si="125"/>
        <v>#N/A</v>
      </c>
      <c r="U855" s="91" t="e">
        <f t="shared" ca="1" si="126"/>
        <v>#N/A</v>
      </c>
      <c r="V855" s="91" t="e">
        <f t="shared" ca="1" si="127"/>
        <v>#N/A</v>
      </c>
      <c r="X855" s="91"/>
      <c r="AI855" s="218" t="e">
        <f ca="1">(($E$9*(RAND()*($E$208-$D$208)+$D$208))*(RAND()*('Base Calcs'!$E$214-'Base Calcs'!$D$214)+'Base Calcs'!$D$214+IF($E$50&gt;0,$E$50,0)))+$E$154+$E$155-$E$196+$E$179-($E$179*(RAND()*($E$210-$D$210)+$D$210))-(($E$200/$E$45)*(RAND()*($E$211-$D$211)+$D$211))</f>
        <v>#N/A</v>
      </c>
      <c r="AK8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6" spans="2:37" x14ac:dyDescent="0.25">
      <c r="B856" s="198" t="e">
        <f t="shared" ca="1" si="121"/>
        <v>#N/A</v>
      </c>
      <c r="C856" s="91"/>
      <c r="D856" s="91"/>
      <c r="F856" s="20"/>
      <c r="G856" s="91"/>
      <c r="H856" s="91"/>
      <c r="J856" s="91"/>
      <c r="P856" s="200" t="e">
        <f t="shared" ca="1" si="122"/>
        <v>#N/A</v>
      </c>
      <c r="Q856" s="91" t="e">
        <f t="shared" ca="1" si="123"/>
        <v>#N/A</v>
      </c>
      <c r="R856" s="91" t="e">
        <f t="shared" ca="1" si="124"/>
        <v>#N/A</v>
      </c>
      <c r="T856" s="200" t="e">
        <f t="shared" ca="1" si="125"/>
        <v>#N/A</v>
      </c>
      <c r="U856" s="91" t="e">
        <f t="shared" ca="1" si="126"/>
        <v>#N/A</v>
      </c>
      <c r="V856" s="91" t="e">
        <f t="shared" ca="1" si="127"/>
        <v>#N/A</v>
      </c>
      <c r="X856" s="91"/>
      <c r="AI856" s="218" t="e">
        <f ca="1">(($E$9*(RAND()*($E$208-$D$208)+$D$208))*(RAND()*('Base Calcs'!$E$214-'Base Calcs'!$D$214)+'Base Calcs'!$D$214+IF($E$50&gt;0,$E$50,0)))+$E$154+$E$155-$E$196+$E$179-($E$179*(RAND()*($E$210-$D$210)+$D$210))-(($E$200/$E$45)*(RAND()*($E$211-$D$211)+$D$211))</f>
        <v>#N/A</v>
      </c>
      <c r="AK8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7" spans="2:37" x14ac:dyDescent="0.25">
      <c r="B857" s="198" t="e">
        <f t="shared" ca="1" si="121"/>
        <v>#N/A</v>
      </c>
      <c r="C857" s="91"/>
      <c r="D857" s="91"/>
      <c r="F857" s="20"/>
      <c r="G857" s="91"/>
      <c r="H857" s="91"/>
      <c r="J857" s="91"/>
      <c r="P857" s="200" t="e">
        <f t="shared" ca="1" si="122"/>
        <v>#N/A</v>
      </c>
      <c r="Q857" s="91" t="e">
        <f t="shared" ca="1" si="123"/>
        <v>#N/A</v>
      </c>
      <c r="R857" s="91" t="e">
        <f t="shared" ca="1" si="124"/>
        <v>#N/A</v>
      </c>
      <c r="T857" s="200" t="e">
        <f t="shared" ca="1" si="125"/>
        <v>#N/A</v>
      </c>
      <c r="U857" s="91" t="e">
        <f t="shared" ca="1" si="126"/>
        <v>#N/A</v>
      </c>
      <c r="V857" s="91" t="e">
        <f t="shared" ca="1" si="127"/>
        <v>#N/A</v>
      </c>
      <c r="X857" s="91"/>
      <c r="AI857" s="218" t="e">
        <f ca="1">(($E$9*(RAND()*($E$208-$D$208)+$D$208))*(RAND()*('Base Calcs'!$E$214-'Base Calcs'!$D$214)+'Base Calcs'!$D$214+IF($E$50&gt;0,$E$50,0)))+$E$154+$E$155-$E$196+$E$179-($E$179*(RAND()*($E$210-$D$210)+$D$210))-(($E$200/$E$45)*(RAND()*($E$211-$D$211)+$D$211))</f>
        <v>#N/A</v>
      </c>
      <c r="AK8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8" spans="2:37" x14ac:dyDescent="0.25">
      <c r="B858" s="198" t="e">
        <f t="shared" ca="1" si="121"/>
        <v>#N/A</v>
      </c>
      <c r="C858" s="91"/>
      <c r="D858" s="91"/>
      <c r="F858" s="20"/>
      <c r="G858" s="91"/>
      <c r="H858" s="91"/>
      <c r="J858" s="91"/>
      <c r="P858" s="200" t="e">
        <f t="shared" ca="1" si="122"/>
        <v>#N/A</v>
      </c>
      <c r="Q858" s="91" t="e">
        <f t="shared" ca="1" si="123"/>
        <v>#N/A</v>
      </c>
      <c r="R858" s="91" t="e">
        <f t="shared" ca="1" si="124"/>
        <v>#N/A</v>
      </c>
      <c r="T858" s="200" t="e">
        <f t="shared" ca="1" si="125"/>
        <v>#N/A</v>
      </c>
      <c r="U858" s="91" t="e">
        <f t="shared" ca="1" si="126"/>
        <v>#N/A</v>
      </c>
      <c r="V858" s="91" t="e">
        <f t="shared" ca="1" si="127"/>
        <v>#N/A</v>
      </c>
      <c r="X858" s="91"/>
      <c r="AI858" s="218" t="e">
        <f ca="1">(($E$9*(RAND()*($E$208-$D$208)+$D$208))*(RAND()*('Base Calcs'!$E$214-'Base Calcs'!$D$214)+'Base Calcs'!$D$214+IF($E$50&gt;0,$E$50,0)))+$E$154+$E$155-$E$196+$E$179-($E$179*(RAND()*($E$210-$D$210)+$D$210))-(($E$200/$E$45)*(RAND()*($E$211-$D$211)+$D$211))</f>
        <v>#N/A</v>
      </c>
      <c r="AK8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59" spans="2:37" x14ac:dyDescent="0.25">
      <c r="B859" s="198" t="e">
        <f t="shared" ca="1" si="121"/>
        <v>#N/A</v>
      </c>
      <c r="C859" s="91"/>
      <c r="D859" s="91"/>
      <c r="F859" s="20"/>
      <c r="G859" s="91"/>
      <c r="H859" s="91"/>
      <c r="J859" s="91"/>
      <c r="P859" s="200" t="e">
        <f t="shared" ca="1" si="122"/>
        <v>#N/A</v>
      </c>
      <c r="Q859" s="91" t="e">
        <f t="shared" ca="1" si="123"/>
        <v>#N/A</v>
      </c>
      <c r="R859" s="91" t="e">
        <f t="shared" ca="1" si="124"/>
        <v>#N/A</v>
      </c>
      <c r="T859" s="200" t="e">
        <f t="shared" ca="1" si="125"/>
        <v>#N/A</v>
      </c>
      <c r="U859" s="91" t="e">
        <f t="shared" ca="1" si="126"/>
        <v>#N/A</v>
      </c>
      <c r="V859" s="91" t="e">
        <f t="shared" ca="1" si="127"/>
        <v>#N/A</v>
      </c>
      <c r="X859" s="91"/>
      <c r="AI859" s="218" t="e">
        <f ca="1">(($E$9*(RAND()*($E$208-$D$208)+$D$208))*(RAND()*('Base Calcs'!$E$214-'Base Calcs'!$D$214)+'Base Calcs'!$D$214+IF($E$50&gt;0,$E$50,0)))+$E$154+$E$155-$E$196+$E$179-($E$179*(RAND()*($E$210-$D$210)+$D$210))-(($E$200/$E$45)*(RAND()*($E$211-$D$211)+$D$211))</f>
        <v>#N/A</v>
      </c>
      <c r="AK8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0" spans="2:37" x14ac:dyDescent="0.25">
      <c r="B860" s="198" t="e">
        <f t="shared" ca="1" si="121"/>
        <v>#N/A</v>
      </c>
      <c r="C860" s="91"/>
      <c r="D860" s="91"/>
      <c r="F860" s="20"/>
      <c r="G860" s="91"/>
      <c r="H860" s="91"/>
      <c r="J860" s="91"/>
      <c r="P860" s="200" t="e">
        <f t="shared" ca="1" si="122"/>
        <v>#N/A</v>
      </c>
      <c r="Q860" s="91" t="e">
        <f t="shared" ca="1" si="123"/>
        <v>#N/A</v>
      </c>
      <c r="R860" s="91" t="e">
        <f t="shared" ca="1" si="124"/>
        <v>#N/A</v>
      </c>
      <c r="T860" s="200" t="e">
        <f t="shared" ca="1" si="125"/>
        <v>#N/A</v>
      </c>
      <c r="U860" s="91" t="e">
        <f t="shared" ca="1" si="126"/>
        <v>#N/A</v>
      </c>
      <c r="V860" s="91" t="e">
        <f t="shared" ca="1" si="127"/>
        <v>#N/A</v>
      </c>
      <c r="X860" s="91"/>
      <c r="AI860" s="218" t="e">
        <f ca="1">(($E$9*(RAND()*($E$208-$D$208)+$D$208))*(RAND()*('Base Calcs'!$E$214-'Base Calcs'!$D$214)+'Base Calcs'!$D$214+IF($E$50&gt;0,$E$50,0)))+$E$154+$E$155-$E$196+$E$179-($E$179*(RAND()*($E$210-$D$210)+$D$210))-(($E$200/$E$45)*(RAND()*($E$211-$D$211)+$D$211))</f>
        <v>#N/A</v>
      </c>
      <c r="AK8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1" spans="2:37" x14ac:dyDescent="0.25">
      <c r="B861" s="198" t="e">
        <f t="shared" ca="1" si="121"/>
        <v>#N/A</v>
      </c>
      <c r="C861" s="91"/>
      <c r="D861" s="91"/>
      <c r="F861" s="20"/>
      <c r="G861" s="91"/>
      <c r="H861" s="91"/>
      <c r="J861" s="91"/>
      <c r="P861" s="200" t="e">
        <f t="shared" ca="1" si="122"/>
        <v>#N/A</v>
      </c>
      <c r="Q861" s="91" t="e">
        <f t="shared" ca="1" si="123"/>
        <v>#N/A</v>
      </c>
      <c r="R861" s="91" t="e">
        <f t="shared" ca="1" si="124"/>
        <v>#N/A</v>
      </c>
      <c r="T861" s="200" t="e">
        <f t="shared" ca="1" si="125"/>
        <v>#N/A</v>
      </c>
      <c r="U861" s="91" t="e">
        <f t="shared" ca="1" si="126"/>
        <v>#N/A</v>
      </c>
      <c r="V861" s="91" t="e">
        <f t="shared" ca="1" si="127"/>
        <v>#N/A</v>
      </c>
      <c r="X861" s="91"/>
      <c r="AI861" s="218" t="e">
        <f ca="1">(($E$9*(RAND()*($E$208-$D$208)+$D$208))*(RAND()*('Base Calcs'!$E$214-'Base Calcs'!$D$214)+'Base Calcs'!$D$214+IF($E$50&gt;0,$E$50,0)))+$E$154+$E$155-$E$196+$E$179-($E$179*(RAND()*($E$210-$D$210)+$D$210))-(($E$200/$E$45)*(RAND()*($E$211-$D$211)+$D$211))</f>
        <v>#N/A</v>
      </c>
      <c r="AK8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2" spans="2:37" x14ac:dyDescent="0.25">
      <c r="B862" s="198" t="e">
        <f t="shared" ca="1" si="121"/>
        <v>#N/A</v>
      </c>
      <c r="C862" s="91"/>
      <c r="D862" s="91"/>
      <c r="F862" s="20"/>
      <c r="G862" s="91"/>
      <c r="H862" s="91"/>
      <c r="J862" s="91"/>
      <c r="P862" s="200" t="e">
        <f t="shared" ca="1" si="122"/>
        <v>#N/A</v>
      </c>
      <c r="Q862" s="91" t="e">
        <f t="shared" ca="1" si="123"/>
        <v>#N/A</v>
      </c>
      <c r="R862" s="91" t="e">
        <f t="shared" ca="1" si="124"/>
        <v>#N/A</v>
      </c>
      <c r="T862" s="200" t="e">
        <f t="shared" ca="1" si="125"/>
        <v>#N/A</v>
      </c>
      <c r="U862" s="91" t="e">
        <f t="shared" ca="1" si="126"/>
        <v>#N/A</v>
      </c>
      <c r="V862" s="91" t="e">
        <f t="shared" ca="1" si="127"/>
        <v>#N/A</v>
      </c>
      <c r="X862" s="91"/>
      <c r="AI862" s="218" t="e">
        <f ca="1">(($E$9*(RAND()*($E$208-$D$208)+$D$208))*(RAND()*('Base Calcs'!$E$214-'Base Calcs'!$D$214)+'Base Calcs'!$D$214+IF($E$50&gt;0,$E$50,0)))+$E$154+$E$155-$E$196+$E$179-($E$179*(RAND()*($E$210-$D$210)+$D$210))-(($E$200/$E$45)*(RAND()*($E$211-$D$211)+$D$211))</f>
        <v>#N/A</v>
      </c>
      <c r="AK8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3" spans="2:37" x14ac:dyDescent="0.25">
      <c r="B863" s="198" t="e">
        <f t="shared" ca="1" si="121"/>
        <v>#N/A</v>
      </c>
      <c r="C863" s="91"/>
      <c r="D863" s="91"/>
      <c r="F863" s="20"/>
      <c r="G863" s="91"/>
      <c r="H863" s="91"/>
      <c r="J863" s="91"/>
      <c r="P863" s="200" t="e">
        <f t="shared" ca="1" si="122"/>
        <v>#N/A</v>
      </c>
      <c r="Q863" s="91" t="e">
        <f t="shared" ca="1" si="123"/>
        <v>#N/A</v>
      </c>
      <c r="R863" s="91" t="e">
        <f t="shared" ca="1" si="124"/>
        <v>#N/A</v>
      </c>
      <c r="T863" s="200" t="e">
        <f t="shared" ca="1" si="125"/>
        <v>#N/A</v>
      </c>
      <c r="U863" s="91" t="e">
        <f t="shared" ca="1" si="126"/>
        <v>#N/A</v>
      </c>
      <c r="V863" s="91" t="e">
        <f t="shared" ca="1" si="127"/>
        <v>#N/A</v>
      </c>
      <c r="X863" s="91"/>
      <c r="AI863" s="218" t="e">
        <f ca="1">(($E$9*(RAND()*($E$208-$D$208)+$D$208))*(RAND()*('Base Calcs'!$E$214-'Base Calcs'!$D$214)+'Base Calcs'!$D$214+IF($E$50&gt;0,$E$50,0)))+$E$154+$E$155-$E$196+$E$179-($E$179*(RAND()*($E$210-$D$210)+$D$210))-(($E$200/$E$45)*(RAND()*($E$211-$D$211)+$D$211))</f>
        <v>#N/A</v>
      </c>
      <c r="AK8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4" spans="2:37" x14ac:dyDescent="0.25">
      <c r="B864" s="198" t="e">
        <f t="shared" ca="1" si="121"/>
        <v>#N/A</v>
      </c>
      <c r="C864" s="91"/>
      <c r="D864" s="91"/>
      <c r="F864" s="20"/>
      <c r="G864" s="91"/>
      <c r="H864" s="91"/>
      <c r="J864" s="91"/>
      <c r="P864" s="200" t="e">
        <f t="shared" ca="1" si="122"/>
        <v>#N/A</v>
      </c>
      <c r="Q864" s="91" t="e">
        <f t="shared" ca="1" si="123"/>
        <v>#N/A</v>
      </c>
      <c r="R864" s="91" t="e">
        <f t="shared" ca="1" si="124"/>
        <v>#N/A</v>
      </c>
      <c r="T864" s="200" t="e">
        <f t="shared" ca="1" si="125"/>
        <v>#N/A</v>
      </c>
      <c r="U864" s="91" t="e">
        <f t="shared" ca="1" si="126"/>
        <v>#N/A</v>
      </c>
      <c r="V864" s="91" t="e">
        <f t="shared" ca="1" si="127"/>
        <v>#N/A</v>
      </c>
      <c r="X864" s="91"/>
      <c r="AI864" s="218" t="e">
        <f ca="1">(($E$9*(RAND()*($E$208-$D$208)+$D$208))*(RAND()*('Base Calcs'!$E$214-'Base Calcs'!$D$214)+'Base Calcs'!$D$214+IF($E$50&gt;0,$E$50,0)))+$E$154+$E$155-$E$196+$E$179-($E$179*(RAND()*($E$210-$D$210)+$D$210))-(($E$200/$E$45)*(RAND()*($E$211-$D$211)+$D$211))</f>
        <v>#N/A</v>
      </c>
      <c r="AK8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5" spans="2:37" x14ac:dyDescent="0.25">
      <c r="B865" s="198" t="e">
        <f t="shared" ca="1" si="121"/>
        <v>#N/A</v>
      </c>
      <c r="C865" s="91"/>
      <c r="D865" s="91"/>
      <c r="F865" s="20"/>
      <c r="G865" s="91"/>
      <c r="H865" s="91"/>
      <c r="J865" s="91"/>
      <c r="P865" s="200" t="e">
        <f t="shared" ca="1" si="122"/>
        <v>#N/A</v>
      </c>
      <c r="Q865" s="91" t="e">
        <f t="shared" ca="1" si="123"/>
        <v>#N/A</v>
      </c>
      <c r="R865" s="91" t="e">
        <f t="shared" ca="1" si="124"/>
        <v>#N/A</v>
      </c>
      <c r="T865" s="200" t="e">
        <f t="shared" ca="1" si="125"/>
        <v>#N/A</v>
      </c>
      <c r="U865" s="91" t="e">
        <f t="shared" ca="1" si="126"/>
        <v>#N/A</v>
      </c>
      <c r="V865" s="91" t="e">
        <f t="shared" ca="1" si="127"/>
        <v>#N/A</v>
      </c>
      <c r="X865" s="91"/>
      <c r="AI865" s="218" t="e">
        <f ca="1">(($E$9*(RAND()*($E$208-$D$208)+$D$208))*(RAND()*('Base Calcs'!$E$214-'Base Calcs'!$D$214)+'Base Calcs'!$D$214+IF($E$50&gt;0,$E$50,0)))+$E$154+$E$155-$E$196+$E$179-($E$179*(RAND()*($E$210-$D$210)+$D$210))-(($E$200/$E$45)*(RAND()*($E$211-$D$211)+$D$211))</f>
        <v>#N/A</v>
      </c>
      <c r="AK8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6" spans="2:37" x14ac:dyDescent="0.25">
      <c r="B866" s="198" t="e">
        <f t="shared" ca="1" si="121"/>
        <v>#N/A</v>
      </c>
      <c r="C866" s="91"/>
      <c r="D866" s="91"/>
      <c r="F866" s="20"/>
      <c r="G866" s="91"/>
      <c r="H866" s="91"/>
      <c r="J866" s="91"/>
      <c r="P866" s="200" t="e">
        <f t="shared" ca="1" si="122"/>
        <v>#N/A</v>
      </c>
      <c r="Q866" s="91" t="e">
        <f t="shared" ca="1" si="123"/>
        <v>#N/A</v>
      </c>
      <c r="R866" s="91" t="e">
        <f t="shared" ca="1" si="124"/>
        <v>#N/A</v>
      </c>
      <c r="T866" s="200" t="e">
        <f t="shared" ca="1" si="125"/>
        <v>#N/A</v>
      </c>
      <c r="U866" s="91" t="e">
        <f t="shared" ca="1" si="126"/>
        <v>#N/A</v>
      </c>
      <c r="V866" s="91" t="e">
        <f t="shared" ca="1" si="127"/>
        <v>#N/A</v>
      </c>
      <c r="X866" s="91"/>
      <c r="AI866" s="218" t="e">
        <f ca="1">(($E$9*(RAND()*($E$208-$D$208)+$D$208))*(RAND()*('Base Calcs'!$E$214-'Base Calcs'!$D$214)+'Base Calcs'!$D$214+IF($E$50&gt;0,$E$50,0)))+$E$154+$E$155-$E$196+$E$179-($E$179*(RAND()*($E$210-$D$210)+$D$210))-(($E$200/$E$45)*(RAND()*($E$211-$D$211)+$D$211))</f>
        <v>#N/A</v>
      </c>
      <c r="AK8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7" spans="2:37" x14ac:dyDescent="0.25">
      <c r="B867" s="198" t="e">
        <f t="shared" ca="1" si="121"/>
        <v>#N/A</v>
      </c>
      <c r="C867" s="91"/>
      <c r="D867" s="91"/>
      <c r="F867" s="20"/>
      <c r="G867" s="91"/>
      <c r="H867" s="91"/>
      <c r="J867" s="91"/>
      <c r="P867" s="200" t="e">
        <f t="shared" ca="1" si="122"/>
        <v>#N/A</v>
      </c>
      <c r="Q867" s="91" t="e">
        <f t="shared" ca="1" si="123"/>
        <v>#N/A</v>
      </c>
      <c r="R867" s="91" t="e">
        <f t="shared" ca="1" si="124"/>
        <v>#N/A</v>
      </c>
      <c r="T867" s="200" t="e">
        <f t="shared" ca="1" si="125"/>
        <v>#N/A</v>
      </c>
      <c r="U867" s="91" t="e">
        <f t="shared" ca="1" si="126"/>
        <v>#N/A</v>
      </c>
      <c r="V867" s="91" t="e">
        <f t="shared" ca="1" si="127"/>
        <v>#N/A</v>
      </c>
      <c r="X867" s="91"/>
      <c r="AI867" s="218" t="e">
        <f ca="1">(($E$9*(RAND()*($E$208-$D$208)+$D$208))*(RAND()*('Base Calcs'!$E$214-'Base Calcs'!$D$214)+'Base Calcs'!$D$214+IF($E$50&gt;0,$E$50,0)))+$E$154+$E$155-$E$196+$E$179-($E$179*(RAND()*($E$210-$D$210)+$D$210))-(($E$200/$E$45)*(RAND()*($E$211-$D$211)+$D$211))</f>
        <v>#N/A</v>
      </c>
      <c r="AK8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8" spans="2:37" x14ac:dyDescent="0.25">
      <c r="B868" s="198" t="e">
        <f t="shared" ca="1" si="121"/>
        <v>#N/A</v>
      </c>
      <c r="C868" s="91"/>
      <c r="D868" s="91"/>
      <c r="F868" s="20"/>
      <c r="G868" s="91"/>
      <c r="H868" s="91"/>
      <c r="J868" s="91"/>
      <c r="P868" s="200" t="e">
        <f t="shared" ca="1" si="122"/>
        <v>#N/A</v>
      </c>
      <c r="Q868" s="91" t="e">
        <f t="shared" ca="1" si="123"/>
        <v>#N/A</v>
      </c>
      <c r="R868" s="91" t="e">
        <f t="shared" ca="1" si="124"/>
        <v>#N/A</v>
      </c>
      <c r="T868" s="200" t="e">
        <f t="shared" ca="1" si="125"/>
        <v>#N/A</v>
      </c>
      <c r="U868" s="91" t="e">
        <f t="shared" ca="1" si="126"/>
        <v>#N/A</v>
      </c>
      <c r="V868" s="91" t="e">
        <f t="shared" ca="1" si="127"/>
        <v>#N/A</v>
      </c>
      <c r="X868" s="91"/>
      <c r="AI868" s="218" t="e">
        <f ca="1">(($E$9*(RAND()*($E$208-$D$208)+$D$208))*(RAND()*('Base Calcs'!$E$214-'Base Calcs'!$D$214)+'Base Calcs'!$D$214+IF($E$50&gt;0,$E$50,0)))+$E$154+$E$155-$E$196+$E$179-($E$179*(RAND()*($E$210-$D$210)+$D$210))-(($E$200/$E$45)*(RAND()*($E$211-$D$211)+$D$211))</f>
        <v>#N/A</v>
      </c>
      <c r="AK8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69" spans="2:37" x14ac:dyDescent="0.25">
      <c r="B869" s="198" t="e">
        <f t="shared" ca="1" si="121"/>
        <v>#N/A</v>
      </c>
      <c r="C869" s="91"/>
      <c r="D869" s="91"/>
      <c r="F869" s="20"/>
      <c r="G869" s="91"/>
      <c r="H869" s="91"/>
      <c r="J869" s="91"/>
      <c r="P869" s="200" t="e">
        <f t="shared" ca="1" si="122"/>
        <v>#N/A</v>
      </c>
      <c r="Q869" s="91" t="e">
        <f t="shared" ca="1" si="123"/>
        <v>#N/A</v>
      </c>
      <c r="R869" s="91" t="e">
        <f t="shared" ca="1" si="124"/>
        <v>#N/A</v>
      </c>
      <c r="T869" s="200" t="e">
        <f t="shared" ca="1" si="125"/>
        <v>#N/A</v>
      </c>
      <c r="U869" s="91" t="e">
        <f t="shared" ca="1" si="126"/>
        <v>#N/A</v>
      </c>
      <c r="V869" s="91" t="e">
        <f t="shared" ca="1" si="127"/>
        <v>#N/A</v>
      </c>
      <c r="X869" s="91"/>
      <c r="AI869" s="218" t="e">
        <f ca="1">(($E$9*(RAND()*($E$208-$D$208)+$D$208))*(RAND()*('Base Calcs'!$E$214-'Base Calcs'!$D$214)+'Base Calcs'!$D$214+IF($E$50&gt;0,$E$50,0)))+$E$154+$E$155-$E$196+$E$179-($E$179*(RAND()*($E$210-$D$210)+$D$210))-(($E$200/$E$45)*(RAND()*($E$211-$D$211)+$D$211))</f>
        <v>#N/A</v>
      </c>
      <c r="AK8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0" spans="2:37" x14ac:dyDescent="0.25">
      <c r="B870" s="198" t="e">
        <f t="shared" ca="1" si="121"/>
        <v>#N/A</v>
      </c>
      <c r="C870" s="91"/>
      <c r="D870" s="91"/>
      <c r="F870" s="20"/>
      <c r="G870" s="91"/>
      <c r="H870" s="91"/>
      <c r="J870" s="91"/>
      <c r="P870" s="200" t="e">
        <f t="shared" ca="1" si="122"/>
        <v>#N/A</v>
      </c>
      <c r="Q870" s="91" t="e">
        <f t="shared" ca="1" si="123"/>
        <v>#N/A</v>
      </c>
      <c r="R870" s="91" t="e">
        <f t="shared" ca="1" si="124"/>
        <v>#N/A</v>
      </c>
      <c r="T870" s="200" t="e">
        <f t="shared" ca="1" si="125"/>
        <v>#N/A</v>
      </c>
      <c r="U870" s="91" t="e">
        <f t="shared" ca="1" si="126"/>
        <v>#N/A</v>
      </c>
      <c r="V870" s="91" t="e">
        <f t="shared" ca="1" si="127"/>
        <v>#N/A</v>
      </c>
      <c r="X870" s="91"/>
      <c r="AI870" s="218" t="e">
        <f ca="1">(($E$9*(RAND()*($E$208-$D$208)+$D$208))*(RAND()*('Base Calcs'!$E$214-'Base Calcs'!$D$214)+'Base Calcs'!$D$214+IF($E$50&gt;0,$E$50,0)))+$E$154+$E$155-$E$196+$E$179-($E$179*(RAND()*($E$210-$D$210)+$D$210))-(($E$200/$E$45)*(RAND()*($E$211-$D$211)+$D$211))</f>
        <v>#N/A</v>
      </c>
      <c r="AK8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1" spans="2:37" x14ac:dyDescent="0.25">
      <c r="B871" s="198" t="e">
        <f t="shared" ca="1" si="121"/>
        <v>#N/A</v>
      </c>
      <c r="C871" s="91"/>
      <c r="D871" s="91"/>
      <c r="F871" s="20"/>
      <c r="G871" s="91"/>
      <c r="H871" s="91"/>
      <c r="J871" s="91"/>
      <c r="P871" s="200" t="e">
        <f t="shared" ca="1" si="122"/>
        <v>#N/A</v>
      </c>
      <c r="Q871" s="91" t="e">
        <f t="shared" ca="1" si="123"/>
        <v>#N/A</v>
      </c>
      <c r="R871" s="91" t="e">
        <f t="shared" ca="1" si="124"/>
        <v>#N/A</v>
      </c>
      <c r="T871" s="200" t="e">
        <f t="shared" ca="1" si="125"/>
        <v>#N/A</v>
      </c>
      <c r="U871" s="91" t="e">
        <f t="shared" ca="1" si="126"/>
        <v>#N/A</v>
      </c>
      <c r="V871" s="91" t="e">
        <f t="shared" ca="1" si="127"/>
        <v>#N/A</v>
      </c>
      <c r="X871" s="91"/>
      <c r="AI871" s="218" t="e">
        <f ca="1">(($E$9*(RAND()*($E$208-$D$208)+$D$208))*(RAND()*('Base Calcs'!$E$214-'Base Calcs'!$D$214)+'Base Calcs'!$D$214+IF($E$50&gt;0,$E$50,0)))+$E$154+$E$155-$E$196+$E$179-($E$179*(RAND()*($E$210-$D$210)+$D$210))-(($E$200/$E$45)*(RAND()*($E$211-$D$211)+$D$211))</f>
        <v>#N/A</v>
      </c>
      <c r="AK8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2" spans="2:37" x14ac:dyDescent="0.25">
      <c r="B872" s="198" t="e">
        <f t="shared" ca="1" si="121"/>
        <v>#N/A</v>
      </c>
      <c r="C872" s="91"/>
      <c r="D872" s="91"/>
      <c r="F872" s="20"/>
      <c r="G872" s="91"/>
      <c r="H872" s="91"/>
      <c r="J872" s="91"/>
      <c r="P872" s="200" t="e">
        <f t="shared" ca="1" si="122"/>
        <v>#N/A</v>
      </c>
      <c r="Q872" s="91" t="e">
        <f t="shared" ca="1" si="123"/>
        <v>#N/A</v>
      </c>
      <c r="R872" s="91" t="e">
        <f t="shared" ca="1" si="124"/>
        <v>#N/A</v>
      </c>
      <c r="T872" s="200" t="e">
        <f t="shared" ca="1" si="125"/>
        <v>#N/A</v>
      </c>
      <c r="U872" s="91" t="e">
        <f t="shared" ca="1" si="126"/>
        <v>#N/A</v>
      </c>
      <c r="V872" s="91" t="e">
        <f t="shared" ca="1" si="127"/>
        <v>#N/A</v>
      </c>
      <c r="X872" s="91"/>
      <c r="AI872" s="218" t="e">
        <f ca="1">(($E$9*(RAND()*($E$208-$D$208)+$D$208))*(RAND()*('Base Calcs'!$E$214-'Base Calcs'!$D$214)+'Base Calcs'!$D$214+IF($E$50&gt;0,$E$50,0)))+$E$154+$E$155-$E$196+$E$179-($E$179*(RAND()*($E$210-$D$210)+$D$210))-(($E$200/$E$45)*(RAND()*($E$211-$D$211)+$D$211))</f>
        <v>#N/A</v>
      </c>
      <c r="AK8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3" spans="2:37" x14ac:dyDescent="0.25">
      <c r="B873" s="198" t="e">
        <f t="shared" ca="1" si="121"/>
        <v>#N/A</v>
      </c>
      <c r="C873" s="91"/>
      <c r="D873" s="91"/>
      <c r="F873" s="20"/>
      <c r="G873" s="91"/>
      <c r="H873" s="91"/>
      <c r="J873" s="91"/>
      <c r="P873" s="200" t="e">
        <f t="shared" ca="1" si="122"/>
        <v>#N/A</v>
      </c>
      <c r="Q873" s="91" t="e">
        <f t="shared" ca="1" si="123"/>
        <v>#N/A</v>
      </c>
      <c r="R873" s="91" t="e">
        <f t="shared" ca="1" si="124"/>
        <v>#N/A</v>
      </c>
      <c r="T873" s="200" t="e">
        <f t="shared" ca="1" si="125"/>
        <v>#N/A</v>
      </c>
      <c r="U873" s="91" t="e">
        <f t="shared" ca="1" si="126"/>
        <v>#N/A</v>
      </c>
      <c r="V873" s="91" t="e">
        <f t="shared" ca="1" si="127"/>
        <v>#N/A</v>
      </c>
      <c r="X873" s="91"/>
      <c r="AI873" s="218" t="e">
        <f ca="1">(($E$9*(RAND()*($E$208-$D$208)+$D$208))*(RAND()*('Base Calcs'!$E$214-'Base Calcs'!$D$214)+'Base Calcs'!$D$214+IF($E$50&gt;0,$E$50,0)))+$E$154+$E$155-$E$196+$E$179-($E$179*(RAND()*($E$210-$D$210)+$D$210))-(($E$200/$E$45)*(RAND()*($E$211-$D$211)+$D$211))</f>
        <v>#N/A</v>
      </c>
      <c r="AK8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4" spans="2:37" x14ac:dyDescent="0.25">
      <c r="B874" s="198" t="e">
        <f t="shared" ca="1" si="121"/>
        <v>#N/A</v>
      </c>
      <c r="C874" s="91"/>
      <c r="D874" s="91"/>
      <c r="F874" s="20"/>
      <c r="G874" s="91"/>
      <c r="H874" s="91"/>
      <c r="J874" s="91"/>
      <c r="P874" s="200" t="e">
        <f t="shared" ca="1" si="122"/>
        <v>#N/A</v>
      </c>
      <c r="Q874" s="91" t="e">
        <f t="shared" ca="1" si="123"/>
        <v>#N/A</v>
      </c>
      <c r="R874" s="91" t="e">
        <f t="shared" ca="1" si="124"/>
        <v>#N/A</v>
      </c>
      <c r="T874" s="200" t="e">
        <f t="shared" ca="1" si="125"/>
        <v>#N/A</v>
      </c>
      <c r="U874" s="91" t="e">
        <f t="shared" ca="1" si="126"/>
        <v>#N/A</v>
      </c>
      <c r="V874" s="91" t="e">
        <f t="shared" ca="1" si="127"/>
        <v>#N/A</v>
      </c>
      <c r="X874" s="91"/>
      <c r="AI874" s="218" t="e">
        <f ca="1">(($E$9*(RAND()*($E$208-$D$208)+$D$208))*(RAND()*('Base Calcs'!$E$214-'Base Calcs'!$D$214)+'Base Calcs'!$D$214+IF($E$50&gt;0,$E$50,0)))+$E$154+$E$155-$E$196+$E$179-($E$179*(RAND()*($E$210-$D$210)+$D$210))-(($E$200/$E$45)*(RAND()*($E$211-$D$211)+$D$211))</f>
        <v>#N/A</v>
      </c>
      <c r="AK8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5" spans="2:37" x14ac:dyDescent="0.25">
      <c r="B875" s="198" t="e">
        <f t="shared" ca="1" si="121"/>
        <v>#N/A</v>
      </c>
      <c r="C875" s="91"/>
      <c r="D875" s="91"/>
      <c r="F875" s="20"/>
      <c r="G875" s="91"/>
      <c r="H875" s="91"/>
      <c r="J875" s="91"/>
      <c r="P875" s="200" t="e">
        <f t="shared" ca="1" si="122"/>
        <v>#N/A</v>
      </c>
      <c r="Q875" s="91" t="e">
        <f t="shared" ca="1" si="123"/>
        <v>#N/A</v>
      </c>
      <c r="R875" s="91" t="e">
        <f t="shared" ca="1" si="124"/>
        <v>#N/A</v>
      </c>
      <c r="T875" s="200" t="e">
        <f t="shared" ca="1" si="125"/>
        <v>#N/A</v>
      </c>
      <c r="U875" s="91" t="e">
        <f t="shared" ca="1" si="126"/>
        <v>#N/A</v>
      </c>
      <c r="V875" s="91" t="e">
        <f t="shared" ca="1" si="127"/>
        <v>#N/A</v>
      </c>
      <c r="X875" s="91"/>
      <c r="AI875" s="218" t="e">
        <f ca="1">(($E$9*(RAND()*($E$208-$D$208)+$D$208))*(RAND()*('Base Calcs'!$E$214-'Base Calcs'!$D$214)+'Base Calcs'!$D$214+IF($E$50&gt;0,$E$50,0)))+$E$154+$E$155-$E$196+$E$179-($E$179*(RAND()*($E$210-$D$210)+$D$210))-(($E$200/$E$45)*(RAND()*($E$211-$D$211)+$D$211))</f>
        <v>#N/A</v>
      </c>
      <c r="AK8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6" spans="2:37" x14ac:dyDescent="0.25">
      <c r="B876" s="198" t="e">
        <f t="shared" ca="1" si="121"/>
        <v>#N/A</v>
      </c>
      <c r="C876" s="91"/>
      <c r="D876" s="91"/>
      <c r="F876" s="20"/>
      <c r="G876" s="91"/>
      <c r="H876" s="91"/>
      <c r="J876" s="91"/>
      <c r="P876" s="200" t="e">
        <f t="shared" ca="1" si="122"/>
        <v>#N/A</v>
      </c>
      <c r="Q876" s="91" t="e">
        <f t="shared" ca="1" si="123"/>
        <v>#N/A</v>
      </c>
      <c r="R876" s="91" t="e">
        <f t="shared" ca="1" si="124"/>
        <v>#N/A</v>
      </c>
      <c r="T876" s="200" t="e">
        <f t="shared" ca="1" si="125"/>
        <v>#N/A</v>
      </c>
      <c r="U876" s="91" t="e">
        <f t="shared" ca="1" si="126"/>
        <v>#N/A</v>
      </c>
      <c r="V876" s="91" t="e">
        <f t="shared" ca="1" si="127"/>
        <v>#N/A</v>
      </c>
      <c r="X876" s="91"/>
      <c r="AI876" s="218" t="e">
        <f ca="1">(($E$9*(RAND()*($E$208-$D$208)+$D$208))*(RAND()*('Base Calcs'!$E$214-'Base Calcs'!$D$214)+'Base Calcs'!$D$214+IF($E$50&gt;0,$E$50,0)))+$E$154+$E$155-$E$196+$E$179-($E$179*(RAND()*($E$210-$D$210)+$D$210))-(($E$200/$E$45)*(RAND()*($E$211-$D$211)+$D$211))</f>
        <v>#N/A</v>
      </c>
      <c r="AK8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7" spans="2:37" x14ac:dyDescent="0.25">
      <c r="B877" s="198" t="e">
        <f t="shared" ca="1" si="121"/>
        <v>#N/A</v>
      </c>
      <c r="C877" s="91"/>
      <c r="D877" s="91"/>
      <c r="F877" s="20"/>
      <c r="G877" s="91"/>
      <c r="H877" s="91"/>
      <c r="J877" s="91"/>
      <c r="P877" s="200" t="e">
        <f t="shared" ca="1" si="122"/>
        <v>#N/A</v>
      </c>
      <c r="Q877" s="91" t="e">
        <f t="shared" ca="1" si="123"/>
        <v>#N/A</v>
      </c>
      <c r="R877" s="91" t="e">
        <f t="shared" ca="1" si="124"/>
        <v>#N/A</v>
      </c>
      <c r="T877" s="200" t="e">
        <f t="shared" ca="1" si="125"/>
        <v>#N/A</v>
      </c>
      <c r="U877" s="91" t="e">
        <f t="shared" ca="1" si="126"/>
        <v>#N/A</v>
      </c>
      <c r="V877" s="91" t="e">
        <f t="shared" ca="1" si="127"/>
        <v>#N/A</v>
      </c>
      <c r="X877" s="91"/>
      <c r="AI877" s="218" t="e">
        <f ca="1">(($E$9*(RAND()*($E$208-$D$208)+$D$208))*(RAND()*('Base Calcs'!$E$214-'Base Calcs'!$D$214)+'Base Calcs'!$D$214+IF($E$50&gt;0,$E$50,0)))+$E$154+$E$155-$E$196+$E$179-($E$179*(RAND()*($E$210-$D$210)+$D$210))-(($E$200/$E$45)*(RAND()*($E$211-$D$211)+$D$211))</f>
        <v>#N/A</v>
      </c>
      <c r="AK8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8" spans="2:37" x14ac:dyDescent="0.25">
      <c r="B878" s="198" t="e">
        <f t="shared" ca="1" si="121"/>
        <v>#N/A</v>
      </c>
      <c r="C878" s="91"/>
      <c r="D878" s="91"/>
      <c r="F878" s="20"/>
      <c r="G878" s="91"/>
      <c r="H878" s="91"/>
      <c r="J878" s="91"/>
      <c r="P878" s="200" t="e">
        <f t="shared" ca="1" si="122"/>
        <v>#N/A</v>
      </c>
      <c r="Q878" s="91" t="e">
        <f t="shared" ca="1" si="123"/>
        <v>#N/A</v>
      </c>
      <c r="R878" s="91" t="e">
        <f t="shared" ca="1" si="124"/>
        <v>#N/A</v>
      </c>
      <c r="T878" s="200" t="e">
        <f t="shared" ca="1" si="125"/>
        <v>#N/A</v>
      </c>
      <c r="U878" s="91" t="e">
        <f t="shared" ca="1" si="126"/>
        <v>#N/A</v>
      </c>
      <c r="V878" s="91" t="e">
        <f t="shared" ca="1" si="127"/>
        <v>#N/A</v>
      </c>
      <c r="X878" s="91"/>
      <c r="AI878" s="218" t="e">
        <f ca="1">(($E$9*(RAND()*($E$208-$D$208)+$D$208))*(RAND()*('Base Calcs'!$E$214-'Base Calcs'!$D$214)+'Base Calcs'!$D$214+IF($E$50&gt;0,$E$50,0)))+$E$154+$E$155-$E$196+$E$179-($E$179*(RAND()*($E$210-$D$210)+$D$210))-(($E$200/$E$45)*(RAND()*($E$211-$D$211)+$D$211))</f>
        <v>#N/A</v>
      </c>
      <c r="AK8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79" spans="2:37" x14ac:dyDescent="0.25">
      <c r="B879" s="198" t="e">
        <f t="shared" ca="1" si="121"/>
        <v>#N/A</v>
      </c>
      <c r="C879" s="91"/>
      <c r="D879" s="91"/>
      <c r="F879" s="20"/>
      <c r="G879" s="91"/>
      <c r="H879" s="91"/>
      <c r="J879" s="91"/>
      <c r="P879" s="200" t="e">
        <f t="shared" ca="1" si="122"/>
        <v>#N/A</v>
      </c>
      <c r="Q879" s="91" t="e">
        <f t="shared" ca="1" si="123"/>
        <v>#N/A</v>
      </c>
      <c r="R879" s="91" t="e">
        <f t="shared" ca="1" si="124"/>
        <v>#N/A</v>
      </c>
      <c r="T879" s="200" t="e">
        <f t="shared" ca="1" si="125"/>
        <v>#N/A</v>
      </c>
      <c r="U879" s="91" t="e">
        <f t="shared" ca="1" si="126"/>
        <v>#N/A</v>
      </c>
      <c r="V879" s="91" t="e">
        <f t="shared" ca="1" si="127"/>
        <v>#N/A</v>
      </c>
      <c r="X879" s="91"/>
      <c r="AI879" s="218" t="e">
        <f ca="1">(($E$9*(RAND()*($E$208-$D$208)+$D$208))*(RAND()*('Base Calcs'!$E$214-'Base Calcs'!$D$214)+'Base Calcs'!$D$214+IF($E$50&gt;0,$E$50,0)))+$E$154+$E$155-$E$196+$E$179-($E$179*(RAND()*($E$210-$D$210)+$D$210))-(($E$200/$E$45)*(RAND()*($E$211-$D$211)+$D$211))</f>
        <v>#N/A</v>
      </c>
      <c r="AK8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0" spans="2:37" x14ac:dyDescent="0.25">
      <c r="B880" s="198" t="e">
        <f t="shared" ca="1" si="121"/>
        <v>#N/A</v>
      </c>
      <c r="C880" s="91"/>
      <c r="D880" s="91"/>
      <c r="F880" s="20"/>
      <c r="G880" s="91"/>
      <c r="H880" s="91"/>
      <c r="J880" s="91"/>
      <c r="P880" s="200" t="e">
        <f t="shared" ca="1" si="122"/>
        <v>#N/A</v>
      </c>
      <c r="Q880" s="91" t="e">
        <f t="shared" ca="1" si="123"/>
        <v>#N/A</v>
      </c>
      <c r="R880" s="91" t="e">
        <f t="shared" ca="1" si="124"/>
        <v>#N/A</v>
      </c>
      <c r="T880" s="200" t="e">
        <f t="shared" ca="1" si="125"/>
        <v>#N/A</v>
      </c>
      <c r="U880" s="91" t="e">
        <f t="shared" ca="1" si="126"/>
        <v>#N/A</v>
      </c>
      <c r="V880" s="91" t="e">
        <f t="shared" ca="1" si="127"/>
        <v>#N/A</v>
      </c>
      <c r="X880" s="91"/>
      <c r="AI880" s="218" t="e">
        <f ca="1">(($E$9*(RAND()*($E$208-$D$208)+$D$208))*(RAND()*('Base Calcs'!$E$214-'Base Calcs'!$D$214)+'Base Calcs'!$D$214+IF($E$50&gt;0,$E$50,0)))+$E$154+$E$155-$E$196+$E$179-($E$179*(RAND()*($E$210-$D$210)+$D$210))-(($E$200/$E$45)*(RAND()*($E$211-$D$211)+$D$211))</f>
        <v>#N/A</v>
      </c>
      <c r="AK8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1" spans="2:37" x14ac:dyDescent="0.25">
      <c r="B881" s="198" t="e">
        <f t="shared" ca="1" si="121"/>
        <v>#N/A</v>
      </c>
      <c r="C881" s="91"/>
      <c r="D881" s="91"/>
      <c r="F881" s="20"/>
      <c r="G881" s="91"/>
      <c r="H881" s="91"/>
      <c r="J881" s="91"/>
      <c r="P881" s="200" t="e">
        <f t="shared" ca="1" si="122"/>
        <v>#N/A</v>
      </c>
      <c r="Q881" s="91" t="e">
        <f t="shared" ca="1" si="123"/>
        <v>#N/A</v>
      </c>
      <c r="R881" s="91" t="e">
        <f t="shared" ca="1" si="124"/>
        <v>#N/A</v>
      </c>
      <c r="T881" s="200" t="e">
        <f t="shared" ca="1" si="125"/>
        <v>#N/A</v>
      </c>
      <c r="U881" s="91" t="e">
        <f t="shared" ca="1" si="126"/>
        <v>#N/A</v>
      </c>
      <c r="V881" s="91" t="e">
        <f t="shared" ca="1" si="127"/>
        <v>#N/A</v>
      </c>
      <c r="X881" s="91"/>
      <c r="AI881" s="218" t="e">
        <f ca="1">(($E$9*(RAND()*($E$208-$D$208)+$D$208))*(RAND()*('Base Calcs'!$E$214-'Base Calcs'!$D$214)+'Base Calcs'!$D$214+IF($E$50&gt;0,$E$50,0)))+$E$154+$E$155-$E$196+$E$179-($E$179*(RAND()*($E$210-$D$210)+$D$210))-(($E$200/$E$45)*(RAND()*($E$211-$D$211)+$D$211))</f>
        <v>#N/A</v>
      </c>
      <c r="AK8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2" spans="2:37" x14ac:dyDescent="0.25">
      <c r="B882" s="198" t="e">
        <f t="shared" ca="1" si="121"/>
        <v>#N/A</v>
      </c>
      <c r="C882" s="91"/>
      <c r="D882" s="91"/>
      <c r="F882" s="20"/>
      <c r="G882" s="91"/>
      <c r="H882" s="91"/>
      <c r="J882" s="91"/>
      <c r="P882" s="200" t="e">
        <f t="shared" ca="1" si="122"/>
        <v>#N/A</v>
      </c>
      <c r="Q882" s="91" t="e">
        <f t="shared" ca="1" si="123"/>
        <v>#N/A</v>
      </c>
      <c r="R882" s="91" t="e">
        <f t="shared" ca="1" si="124"/>
        <v>#N/A</v>
      </c>
      <c r="T882" s="200" t="e">
        <f t="shared" ca="1" si="125"/>
        <v>#N/A</v>
      </c>
      <c r="U882" s="91" t="e">
        <f t="shared" ca="1" si="126"/>
        <v>#N/A</v>
      </c>
      <c r="V882" s="91" t="e">
        <f t="shared" ca="1" si="127"/>
        <v>#N/A</v>
      </c>
      <c r="X882" s="91"/>
      <c r="AI882" s="218" t="e">
        <f ca="1">(($E$9*(RAND()*($E$208-$D$208)+$D$208))*(RAND()*('Base Calcs'!$E$214-'Base Calcs'!$D$214)+'Base Calcs'!$D$214+IF($E$50&gt;0,$E$50,0)))+$E$154+$E$155-$E$196+$E$179-($E$179*(RAND()*($E$210-$D$210)+$D$210))-(($E$200/$E$45)*(RAND()*($E$211-$D$211)+$D$211))</f>
        <v>#N/A</v>
      </c>
      <c r="AK8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3" spans="2:37" x14ac:dyDescent="0.25">
      <c r="B883" s="198" t="e">
        <f t="shared" ca="1" si="121"/>
        <v>#N/A</v>
      </c>
      <c r="C883" s="91"/>
      <c r="D883" s="91"/>
      <c r="F883" s="20"/>
      <c r="G883" s="91"/>
      <c r="H883" s="91"/>
      <c r="J883" s="91"/>
      <c r="P883" s="200" t="e">
        <f t="shared" ca="1" si="122"/>
        <v>#N/A</v>
      </c>
      <c r="Q883" s="91" t="e">
        <f t="shared" ca="1" si="123"/>
        <v>#N/A</v>
      </c>
      <c r="R883" s="91" t="e">
        <f t="shared" ca="1" si="124"/>
        <v>#N/A</v>
      </c>
      <c r="T883" s="200" t="e">
        <f t="shared" ca="1" si="125"/>
        <v>#N/A</v>
      </c>
      <c r="U883" s="91" t="e">
        <f t="shared" ca="1" si="126"/>
        <v>#N/A</v>
      </c>
      <c r="V883" s="91" t="e">
        <f t="shared" ca="1" si="127"/>
        <v>#N/A</v>
      </c>
      <c r="X883" s="91"/>
      <c r="AI883" s="218" t="e">
        <f ca="1">(($E$9*(RAND()*($E$208-$D$208)+$D$208))*(RAND()*('Base Calcs'!$E$214-'Base Calcs'!$D$214)+'Base Calcs'!$D$214+IF($E$50&gt;0,$E$50,0)))+$E$154+$E$155-$E$196+$E$179-($E$179*(RAND()*($E$210-$D$210)+$D$210))-(($E$200/$E$45)*(RAND()*($E$211-$D$211)+$D$211))</f>
        <v>#N/A</v>
      </c>
      <c r="AK8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4" spans="2:37" x14ac:dyDescent="0.25">
      <c r="B884" s="198" t="e">
        <f t="shared" ca="1" si="121"/>
        <v>#N/A</v>
      </c>
      <c r="C884" s="91"/>
      <c r="D884" s="91"/>
      <c r="F884" s="20"/>
      <c r="G884" s="91"/>
      <c r="H884" s="91"/>
      <c r="J884" s="91"/>
      <c r="P884" s="200" t="e">
        <f t="shared" ca="1" si="122"/>
        <v>#N/A</v>
      </c>
      <c r="Q884" s="91" t="e">
        <f t="shared" ca="1" si="123"/>
        <v>#N/A</v>
      </c>
      <c r="R884" s="91" t="e">
        <f t="shared" ca="1" si="124"/>
        <v>#N/A</v>
      </c>
      <c r="T884" s="200" t="e">
        <f t="shared" ca="1" si="125"/>
        <v>#N/A</v>
      </c>
      <c r="U884" s="91" t="e">
        <f t="shared" ca="1" si="126"/>
        <v>#N/A</v>
      </c>
      <c r="V884" s="91" t="e">
        <f t="shared" ca="1" si="127"/>
        <v>#N/A</v>
      </c>
      <c r="X884" s="91"/>
      <c r="AI884" s="218" t="e">
        <f ca="1">(($E$9*(RAND()*($E$208-$D$208)+$D$208))*(RAND()*('Base Calcs'!$E$214-'Base Calcs'!$D$214)+'Base Calcs'!$D$214+IF($E$50&gt;0,$E$50,0)))+$E$154+$E$155-$E$196+$E$179-($E$179*(RAND()*($E$210-$D$210)+$D$210))-(($E$200/$E$45)*(RAND()*($E$211-$D$211)+$D$211))</f>
        <v>#N/A</v>
      </c>
      <c r="AK8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5" spans="2:37" x14ac:dyDescent="0.25">
      <c r="B885" s="198" t="e">
        <f t="shared" ca="1" si="121"/>
        <v>#N/A</v>
      </c>
      <c r="C885" s="91"/>
      <c r="D885" s="91"/>
      <c r="F885" s="20"/>
      <c r="G885" s="91"/>
      <c r="H885" s="91"/>
      <c r="J885" s="91"/>
      <c r="P885" s="200" t="e">
        <f t="shared" ca="1" si="122"/>
        <v>#N/A</v>
      </c>
      <c r="Q885" s="91" t="e">
        <f t="shared" ca="1" si="123"/>
        <v>#N/A</v>
      </c>
      <c r="R885" s="91" t="e">
        <f t="shared" ca="1" si="124"/>
        <v>#N/A</v>
      </c>
      <c r="T885" s="200" t="e">
        <f t="shared" ca="1" si="125"/>
        <v>#N/A</v>
      </c>
      <c r="U885" s="91" t="e">
        <f t="shared" ca="1" si="126"/>
        <v>#N/A</v>
      </c>
      <c r="V885" s="91" t="e">
        <f t="shared" ca="1" si="127"/>
        <v>#N/A</v>
      </c>
      <c r="X885" s="91"/>
      <c r="AI885" s="218" t="e">
        <f ca="1">(($E$9*(RAND()*($E$208-$D$208)+$D$208))*(RAND()*('Base Calcs'!$E$214-'Base Calcs'!$D$214)+'Base Calcs'!$D$214+IF($E$50&gt;0,$E$50,0)))+$E$154+$E$155-$E$196+$E$179-($E$179*(RAND()*($E$210-$D$210)+$D$210))-(($E$200/$E$45)*(RAND()*($E$211-$D$211)+$D$211))</f>
        <v>#N/A</v>
      </c>
      <c r="AK8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6" spans="2:37" x14ac:dyDescent="0.25">
      <c r="B886" s="198" t="e">
        <f t="shared" ca="1" si="121"/>
        <v>#N/A</v>
      </c>
      <c r="C886" s="91"/>
      <c r="D886" s="91"/>
      <c r="F886" s="20"/>
      <c r="G886" s="91"/>
      <c r="H886" s="91"/>
      <c r="J886" s="91"/>
      <c r="P886" s="200" t="e">
        <f t="shared" ca="1" si="122"/>
        <v>#N/A</v>
      </c>
      <c r="Q886" s="91" t="e">
        <f t="shared" ca="1" si="123"/>
        <v>#N/A</v>
      </c>
      <c r="R886" s="91" t="e">
        <f t="shared" ca="1" si="124"/>
        <v>#N/A</v>
      </c>
      <c r="T886" s="200" t="e">
        <f t="shared" ca="1" si="125"/>
        <v>#N/A</v>
      </c>
      <c r="U886" s="91" t="e">
        <f t="shared" ca="1" si="126"/>
        <v>#N/A</v>
      </c>
      <c r="V886" s="91" t="e">
        <f t="shared" ca="1" si="127"/>
        <v>#N/A</v>
      </c>
      <c r="X886" s="91"/>
      <c r="AI886" s="218" t="e">
        <f ca="1">(($E$9*(RAND()*($E$208-$D$208)+$D$208))*(RAND()*('Base Calcs'!$E$214-'Base Calcs'!$D$214)+'Base Calcs'!$D$214+IF($E$50&gt;0,$E$50,0)))+$E$154+$E$155-$E$196+$E$179-($E$179*(RAND()*($E$210-$D$210)+$D$210))-(($E$200/$E$45)*(RAND()*($E$211-$D$211)+$D$211))</f>
        <v>#N/A</v>
      </c>
      <c r="AK8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7" spans="2:37" x14ac:dyDescent="0.25">
      <c r="B887" s="198" t="e">
        <f t="shared" ca="1" si="121"/>
        <v>#N/A</v>
      </c>
      <c r="C887" s="91"/>
      <c r="D887" s="91"/>
      <c r="F887" s="20"/>
      <c r="G887" s="91"/>
      <c r="H887" s="91"/>
      <c r="J887" s="91"/>
      <c r="P887" s="200" t="e">
        <f t="shared" ca="1" si="122"/>
        <v>#N/A</v>
      </c>
      <c r="Q887" s="91" t="e">
        <f t="shared" ca="1" si="123"/>
        <v>#N/A</v>
      </c>
      <c r="R887" s="91" t="e">
        <f t="shared" ca="1" si="124"/>
        <v>#N/A</v>
      </c>
      <c r="T887" s="200" t="e">
        <f t="shared" ca="1" si="125"/>
        <v>#N/A</v>
      </c>
      <c r="U887" s="91" t="e">
        <f t="shared" ca="1" si="126"/>
        <v>#N/A</v>
      </c>
      <c r="V887" s="91" t="e">
        <f t="shared" ca="1" si="127"/>
        <v>#N/A</v>
      </c>
      <c r="X887" s="91"/>
      <c r="AI887" s="218" t="e">
        <f ca="1">(($E$9*(RAND()*($E$208-$D$208)+$D$208))*(RAND()*('Base Calcs'!$E$214-'Base Calcs'!$D$214)+'Base Calcs'!$D$214+IF($E$50&gt;0,$E$50,0)))+$E$154+$E$155-$E$196+$E$179-($E$179*(RAND()*($E$210-$D$210)+$D$210))-(($E$200/$E$45)*(RAND()*($E$211-$D$211)+$D$211))</f>
        <v>#N/A</v>
      </c>
      <c r="AK8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8" spans="2:37" x14ac:dyDescent="0.25">
      <c r="B888" s="198" t="e">
        <f t="shared" ca="1" si="121"/>
        <v>#N/A</v>
      </c>
      <c r="C888" s="91"/>
      <c r="D888" s="91"/>
      <c r="F888" s="20"/>
      <c r="G888" s="91"/>
      <c r="H888" s="91"/>
      <c r="J888" s="91"/>
      <c r="P888" s="200" t="e">
        <f t="shared" ca="1" si="122"/>
        <v>#N/A</v>
      </c>
      <c r="Q888" s="91" t="e">
        <f t="shared" ca="1" si="123"/>
        <v>#N/A</v>
      </c>
      <c r="R888" s="91" t="e">
        <f t="shared" ca="1" si="124"/>
        <v>#N/A</v>
      </c>
      <c r="T888" s="200" t="e">
        <f t="shared" ca="1" si="125"/>
        <v>#N/A</v>
      </c>
      <c r="U888" s="91" t="e">
        <f t="shared" ca="1" si="126"/>
        <v>#N/A</v>
      </c>
      <c r="V888" s="91" t="e">
        <f t="shared" ca="1" si="127"/>
        <v>#N/A</v>
      </c>
      <c r="X888" s="91"/>
      <c r="AI888" s="218" t="e">
        <f ca="1">(($E$9*(RAND()*($E$208-$D$208)+$D$208))*(RAND()*('Base Calcs'!$E$214-'Base Calcs'!$D$214)+'Base Calcs'!$D$214+IF($E$50&gt;0,$E$50,0)))+$E$154+$E$155-$E$196+$E$179-($E$179*(RAND()*($E$210-$D$210)+$D$210))-(($E$200/$E$45)*(RAND()*($E$211-$D$211)+$D$211))</f>
        <v>#N/A</v>
      </c>
      <c r="AK8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89" spans="2:37" x14ac:dyDescent="0.25">
      <c r="B889" s="198" t="e">
        <f t="shared" ca="1" si="121"/>
        <v>#N/A</v>
      </c>
      <c r="C889" s="91"/>
      <c r="D889" s="91"/>
      <c r="F889" s="20"/>
      <c r="G889" s="91"/>
      <c r="H889" s="91"/>
      <c r="J889" s="91"/>
      <c r="P889" s="200" t="e">
        <f t="shared" ca="1" si="122"/>
        <v>#N/A</v>
      </c>
      <c r="Q889" s="91" t="e">
        <f t="shared" ca="1" si="123"/>
        <v>#N/A</v>
      </c>
      <c r="R889" s="91" t="e">
        <f t="shared" ca="1" si="124"/>
        <v>#N/A</v>
      </c>
      <c r="T889" s="200" t="e">
        <f t="shared" ca="1" si="125"/>
        <v>#N/A</v>
      </c>
      <c r="U889" s="91" t="e">
        <f t="shared" ca="1" si="126"/>
        <v>#N/A</v>
      </c>
      <c r="V889" s="91" t="e">
        <f t="shared" ca="1" si="127"/>
        <v>#N/A</v>
      </c>
      <c r="X889" s="91"/>
      <c r="AI889" s="218" t="e">
        <f ca="1">(($E$9*(RAND()*($E$208-$D$208)+$D$208))*(RAND()*('Base Calcs'!$E$214-'Base Calcs'!$D$214)+'Base Calcs'!$D$214+IF($E$50&gt;0,$E$50,0)))+$E$154+$E$155-$E$196+$E$179-($E$179*(RAND()*($E$210-$D$210)+$D$210))-(($E$200/$E$45)*(RAND()*($E$211-$D$211)+$D$211))</f>
        <v>#N/A</v>
      </c>
      <c r="AK8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0" spans="2:37" x14ac:dyDescent="0.25">
      <c r="B890" s="198" t="e">
        <f t="shared" ca="1" si="121"/>
        <v>#N/A</v>
      </c>
      <c r="C890" s="91"/>
      <c r="D890" s="91"/>
      <c r="F890" s="20"/>
      <c r="G890" s="91"/>
      <c r="H890" s="91"/>
      <c r="J890" s="91"/>
      <c r="P890" s="200" t="e">
        <f t="shared" ca="1" si="122"/>
        <v>#N/A</v>
      </c>
      <c r="Q890" s="91" t="e">
        <f t="shared" ca="1" si="123"/>
        <v>#N/A</v>
      </c>
      <c r="R890" s="91" t="e">
        <f t="shared" ca="1" si="124"/>
        <v>#N/A</v>
      </c>
      <c r="T890" s="200" t="e">
        <f t="shared" ca="1" si="125"/>
        <v>#N/A</v>
      </c>
      <c r="U890" s="91" t="e">
        <f t="shared" ca="1" si="126"/>
        <v>#N/A</v>
      </c>
      <c r="V890" s="91" t="e">
        <f t="shared" ca="1" si="127"/>
        <v>#N/A</v>
      </c>
      <c r="X890" s="91"/>
      <c r="AI890" s="218" t="e">
        <f ca="1">(($E$9*(RAND()*($E$208-$D$208)+$D$208))*(RAND()*('Base Calcs'!$E$214-'Base Calcs'!$D$214)+'Base Calcs'!$D$214+IF($E$50&gt;0,$E$50,0)))+$E$154+$E$155-$E$196+$E$179-($E$179*(RAND()*($E$210-$D$210)+$D$210))-(($E$200/$E$45)*(RAND()*($E$211-$D$211)+$D$211))</f>
        <v>#N/A</v>
      </c>
      <c r="AK8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1" spans="2:37" x14ac:dyDescent="0.25">
      <c r="B891" s="198" t="e">
        <f t="shared" ca="1" si="121"/>
        <v>#N/A</v>
      </c>
      <c r="C891" s="91"/>
      <c r="D891" s="91"/>
      <c r="F891" s="20"/>
      <c r="G891" s="91"/>
      <c r="H891" s="91"/>
      <c r="J891" s="91"/>
      <c r="P891" s="200" t="e">
        <f t="shared" ca="1" si="122"/>
        <v>#N/A</v>
      </c>
      <c r="Q891" s="91" t="e">
        <f t="shared" ca="1" si="123"/>
        <v>#N/A</v>
      </c>
      <c r="R891" s="91" t="e">
        <f t="shared" ca="1" si="124"/>
        <v>#N/A</v>
      </c>
      <c r="T891" s="200" t="e">
        <f t="shared" ca="1" si="125"/>
        <v>#N/A</v>
      </c>
      <c r="U891" s="91" t="e">
        <f t="shared" ca="1" si="126"/>
        <v>#N/A</v>
      </c>
      <c r="V891" s="91" t="e">
        <f t="shared" ca="1" si="127"/>
        <v>#N/A</v>
      </c>
      <c r="X891" s="91"/>
      <c r="AI891" s="218" t="e">
        <f ca="1">(($E$9*(RAND()*($E$208-$D$208)+$D$208))*(RAND()*('Base Calcs'!$E$214-'Base Calcs'!$D$214)+'Base Calcs'!$D$214+IF($E$50&gt;0,$E$50,0)))+$E$154+$E$155-$E$196+$E$179-($E$179*(RAND()*($E$210-$D$210)+$D$210))-(($E$200/$E$45)*(RAND()*($E$211-$D$211)+$D$211))</f>
        <v>#N/A</v>
      </c>
      <c r="AK8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2" spans="2:37" x14ac:dyDescent="0.25">
      <c r="B892" s="198" t="e">
        <f t="shared" ca="1" si="121"/>
        <v>#N/A</v>
      </c>
      <c r="C892" s="91"/>
      <c r="D892" s="91"/>
      <c r="F892" s="20"/>
      <c r="G892" s="91"/>
      <c r="H892" s="91"/>
      <c r="J892" s="91"/>
      <c r="P892" s="200" t="e">
        <f t="shared" ca="1" si="122"/>
        <v>#N/A</v>
      </c>
      <c r="Q892" s="91" t="e">
        <f t="shared" ca="1" si="123"/>
        <v>#N/A</v>
      </c>
      <c r="R892" s="91" t="e">
        <f t="shared" ca="1" si="124"/>
        <v>#N/A</v>
      </c>
      <c r="T892" s="200" t="e">
        <f t="shared" ca="1" si="125"/>
        <v>#N/A</v>
      </c>
      <c r="U892" s="91" t="e">
        <f t="shared" ca="1" si="126"/>
        <v>#N/A</v>
      </c>
      <c r="V892" s="91" t="e">
        <f t="shared" ca="1" si="127"/>
        <v>#N/A</v>
      </c>
      <c r="X892" s="91"/>
      <c r="AI892" s="218" t="e">
        <f ca="1">(($E$9*(RAND()*($E$208-$D$208)+$D$208))*(RAND()*('Base Calcs'!$E$214-'Base Calcs'!$D$214)+'Base Calcs'!$D$214+IF($E$50&gt;0,$E$50,0)))+$E$154+$E$155-$E$196+$E$179-($E$179*(RAND()*($E$210-$D$210)+$D$210))-(($E$200/$E$45)*(RAND()*($E$211-$D$211)+$D$211))</f>
        <v>#N/A</v>
      </c>
      <c r="AK8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3" spans="2:37" x14ac:dyDescent="0.25">
      <c r="B893" s="198" t="e">
        <f t="shared" ca="1" si="121"/>
        <v>#N/A</v>
      </c>
      <c r="C893" s="91"/>
      <c r="D893" s="91"/>
      <c r="F893" s="20"/>
      <c r="G893" s="91"/>
      <c r="H893" s="91"/>
      <c r="J893" s="91"/>
      <c r="P893" s="200" t="e">
        <f t="shared" ca="1" si="122"/>
        <v>#N/A</v>
      </c>
      <c r="Q893" s="91" t="e">
        <f t="shared" ca="1" si="123"/>
        <v>#N/A</v>
      </c>
      <c r="R893" s="91" t="e">
        <f t="shared" ca="1" si="124"/>
        <v>#N/A</v>
      </c>
      <c r="T893" s="200" t="e">
        <f t="shared" ca="1" si="125"/>
        <v>#N/A</v>
      </c>
      <c r="U893" s="91" t="e">
        <f t="shared" ca="1" si="126"/>
        <v>#N/A</v>
      </c>
      <c r="V893" s="91" t="e">
        <f t="shared" ca="1" si="127"/>
        <v>#N/A</v>
      </c>
      <c r="X893" s="91"/>
      <c r="AI893" s="218" t="e">
        <f ca="1">(($E$9*(RAND()*($E$208-$D$208)+$D$208))*(RAND()*('Base Calcs'!$E$214-'Base Calcs'!$D$214)+'Base Calcs'!$D$214+IF($E$50&gt;0,$E$50,0)))+$E$154+$E$155-$E$196+$E$179-($E$179*(RAND()*($E$210-$D$210)+$D$210))-(($E$200/$E$45)*(RAND()*($E$211-$D$211)+$D$211))</f>
        <v>#N/A</v>
      </c>
      <c r="AK8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4" spans="2:37" x14ac:dyDescent="0.25">
      <c r="B894" s="198" t="e">
        <f t="shared" ca="1" si="121"/>
        <v>#N/A</v>
      </c>
      <c r="C894" s="91"/>
      <c r="D894" s="91"/>
      <c r="F894" s="20"/>
      <c r="G894" s="91"/>
      <c r="H894" s="91"/>
      <c r="J894" s="91"/>
      <c r="P894" s="200" t="e">
        <f t="shared" ca="1" si="122"/>
        <v>#N/A</v>
      </c>
      <c r="Q894" s="91" t="e">
        <f t="shared" ca="1" si="123"/>
        <v>#N/A</v>
      </c>
      <c r="R894" s="91" t="e">
        <f t="shared" ca="1" si="124"/>
        <v>#N/A</v>
      </c>
      <c r="T894" s="200" t="e">
        <f t="shared" ca="1" si="125"/>
        <v>#N/A</v>
      </c>
      <c r="U894" s="91" t="e">
        <f t="shared" ca="1" si="126"/>
        <v>#N/A</v>
      </c>
      <c r="V894" s="91" t="e">
        <f t="shared" ca="1" si="127"/>
        <v>#N/A</v>
      </c>
      <c r="X894" s="91"/>
      <c r="AI894" s="218" t="e">
        <f ca="1">(($E$9*(RAND()*($E$208-$D$208)+$D$208))*(RAND()*('Base Calcs'!$E$214-'Base Calcs'!$D$214)+'Base Calcs'!$D$214+IF($E$50&gt;0,$E$50,0)))+$E$154+$E$155-$E$196+$E$179-($E$179*(RAND()*($E$210-$D$210)+$D$210))-(($E$200/$E$45)*(RAND()*($E$211-$D$211)+$D$211))</f>
        <v>#N/A</v>
      </c>
      <c r="AK8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5" spans="2:37" x14ac:dyDescent="0.25">
      <c r="B895" s="198" t="e">
        <f t="shared" ca="1" si="121"/>
        <v>#N/A</v>
      </c>
      <c r="C895" s="91"/>
      <c r="D895" s="91"/>
      <c r="F895" s="20"/>
      <c r="G895" s="91"/>
      <c r="H895" s="91"/>
      <c r="J895" s="91"/>
      <c r="P895" s="200" t="e">
        <f t="shared" ca="1" si="122"/>
        <v>#N/A</v>
      </c>
      <c r="Q895" s="91" t="e">
        <f t="shared" ca="1" si="123"/>
        <v>#N/A</v>
      </c>
      <c r="R895" s="91" t="e">
        <f t="shared" ca="1" si="124"/>
        <v>#N/A</v>
      </c>
      <c r="T895" s="200" t="e">
        <f t="shared" ca="1" si="125"/>
        <v>#N/A</v>
      </c>
      <c r="U895" s="91" t="e">
        <f t="shared" ca="1" si="126"/>
        <v>#N/A</v>
      </c>
      <c r="V895" s="91" t="e">
        <f t="shared" ca="1" si="127"/>
        <v>#N/A</v>
      </c>
      <c r="X895" s="91"/>
      <c r="AI895" s="218" t="e">
        <f ca="1">(($E$9*(RAND()*($E$208-$D$208)+$D$208))*(RAND()*('Base Calcs'!$E$214-'Base Calcs'!$D$214)+'Base Calcs'!$D$214+IF($E$50&gt;0,$E$50,0)))+$E$154+$E$155-$E$196+$E$179-($E$179*(RAND()*($E$210-$D$210)+$D$210))-(($E$200/$E$45)*(RAND()*($E$211-$D$211)+$D$211))</f>
        <v>#N/A</v>
      </c>
      <c r="AK8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6" spans="2:37" x14ac:dyDescent="0.25">
      <c r="B896" s="198" t="e">
        <f t="shared" ca="1" si="121"/>
        <v>#N/A</v>
      </c>
      <c r="C896" s="91"/>
      <c r="D896" s="91"/>
      <c r="F896" s="20"/>
      <c r="G896" s="91"/>
      <c r="H896" s="91"/>
      <c r="J896" s="91"/>
      <c r="P896" s="200" t="e">
        <f t="shared" ca="1" si="122"/>
        <v>#N/A</v>
      </c>
      <c r="Q896" s="91" t="e">
        <f t="shared" ca="1" si="123"/>
        <v>#N/A</v>
      </c>
      <c r="R896" s="91" t="e">
        <f t="shared" ca="1" si="124"/>
        <v>#N/A</v>
      </c>
      <c r="T896" s="200" t="e">
        <f t="shared" ca="1" si="125"/>
        <v>#N/A</v>
      </c>
      <c r="U896" s="91" t="e">
        <f t="shared" ca="1" si="126"/>
        <v>#N/A</v>
      </c>
      <c r="V896" s="91" t="e">
        <f t="shared" ca="1" si="127"/>
        <v>#N/A</v>
      </c>
      <c r="X896" s="91"/>
      <c r="AI896" s="218" t="e">
        <f ca="1">(($E$9*(RAND()*($E$208-$D$208)+$D$208))*(RAND()*('Base Calcs'!$E$214-'Base Calcs'!$D$214)+'Base Calcs'!$D$214+IF($E$50&gt;0,$E$50,0)))+$E$154+$E$155-$E$196+$E$179-($E$179*(RAND()*($E$210-$D$210)+$D$210))-(($E$200/$E$45)*(RAND()*($E$211-$D$211)+$D$211))</f>
        <v>#N/A</v>
      </c>
      <c r="AK8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7" spans="2:37" x14ac:dyDescent="0.25">
      <c r="B897" s="198" t="e">
        <f t="shared" ca="1" si="121"/>
        <v>#N/A</v>
      </c>
      <c r="C897" s="91"/>
      <c r="D897" s="91"/>
      <c r="F897" s="20"/>
      <c r="G897" s="91"/>
      <c r="H897" s="91"/>
      <c r="J897" s="91"/>
      <c r="P897" s="200" t="e">
        <f t="shared" ca="1" si="122"/>
        <v>#N/A</v>
      </c>
      <c r="Q897" s="91" t="e">
        <f t="shared" ca="1" si="123"/>
        <v>#N/A</v>
      </c>
      <c r="R897" s="91" t="e">
        <f t="shared" ca="1" si="124"/>
        <v>#N/A</v>
      </c>
      <c r="T897" s="200" t="e">
        <f t="shared" ca="1" si="125"/>
        <v>#N/A</v>
      </c>
      <c r="U897" s="91" t="e">
        <f t="shared" ca="1" si="126"/>
        <v>#N/A</v>
      </c>
      <c r="V897" s="91" t="e">
        <f t="shared" ca="1" si="127"/>
        <v>#N/A</v>
      </c>
      <c r="X897" s="91"/>
      <c r="AI897" s="218" t="e">
        <f ca="1">(($E$9*(RAND()*($E$208-$D$208)+$D$208))*(RAND()*('Base Calcs'!$E$214-'Base Calcs'!$D$214)+'Base Calcs'!$D$214+IF($E$50&gt;0,$E$50,0)))+$E$154+$E$155-$E$196+$E$179-($E$179*(RAND()*($E$210-$D$210)+$D$210))-(($E$200/$E$45)*(RAND()*($E$211-$D$211)+$D$211))</f>
        <v>#N/A</v>
      </c>
      <c r="AK8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8" spans="2:37" x14ac:dyDescent="0.25">
      <c r="B898" s="198" t="e">
        <f t="shared" ca="1" si="121"/>
        <v>#N/A</v>
      </c>
      <c r="C898" s="91"/>
      <c r="D898" s="91"/>
      <c r="F898" s="20"/>
      <c r="G898" s="91"/>
      <c r="H898" s="91"/>
      <c r="J898" s="91"/>
      <c r="P898" s="200" t="e">
        <f t="shared" ca="1" si="122"/>
        <v>#N/A</v>
      </c>
      <c r="Q898" s="91" t="e">
        <f t="shared" ca="1" si="123"/>
        <v>#N/A</v>
      </c>
      <c r="R898" s="91" t="e">
        <f t="shared" ca="1" si="124"/>
        <v>#N/A</v>
      </c>
      <c r="T898" s="200" t="e">
        <f t="shared" ca="1" si="125"/>
        <v>#N/A</v>
      </c>
      <c r="U898" s="91" t="e">
        <f t="shared" ca="1" si="126"/>
        <v>#N/A</v>
      </c>
      <c r="V898" s="91" t="e">
        <f t="shared" ca="1" si="127"/>
        <v>#N/A</v>
      </c>
      <c r="X898" s="91"/>
      <c r="AI898" s="218" t="e">
        <f ca="1">(($E$9*(RAND()*($E$208-$D$208)+$D$208))*(RAND()*('Base Calcs'!$E$214-'Base Calcs'!$D$214)+'Base Calcs'!$D$214+IF($E$50&gt;0,$E$50,0)))+$E$154+$E$155-$E$196+$E$179-($E$179*(RAND()*($E$210-$D$210)+$D$210))-(($E$200/$E$45)*(RAND()*($E$211-$D$211)+$D$211))</f>
        <v>#N/A</v>
      </c>
      <c r="AK8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899" spans="2:37" x14ac:dyDescent="0.25">
      <c r="B899" s="198" t="e">
        <f t="shared" ca="1" si="121"/>
        <v>#N/A</v>
      </c>
      <c r="C899" s="91"/>
      <c r="D899" s="91"/>
      <c r="F899" s="20"/>
      <c r="G899" s="91"/>
      <c r="H899" s="91"/>
      <c r="J899" s="91"/>
      <c r="P899" s="200" t="e">
        <f t="shared" ca="1" si="122"/>
        <v>#N/A</v>
      </c>
      <c r="Q899" s="91" t="e">
        <f t="shared" ca="1" si="123"/>
        <v>#N/A</v>
      </c>
      <c r="R899" s="91" t="e">
        <f t="shared" ca="1" si="124"/>
        <v>#N/A</v>
      </c>
      <c r="T899" s="200" t="e">
        <f t="shared" ca="1" si="125"/>
        <v>#N/A</v>
      </c>
      <c r="U899" s="91" t="e">
        <f t="shared" ca="1" si="126"/>
        <v>#N/A</v>
      </c>
      <c r="V899" s="91" t="e">
        <f t="shared" ca="1" si="127"/>
        <v>#N/A</v>
      </c>
      <c r="X899" s="91"/>
      <c r="AI899" s="218" t="e">
        <f ca="1">(($E$9*(RAND()*($E$208-$D$208)+$D$208))*(RAND()*('Base Calcs'!$E$214-'Base Calcs'!$D$214)+'Base Calcs'!$D$214+IF($E$50&gt;0,$E$50,0)))+$E$154+$E$155-$E$196+$E$179-($E$179*(RAND()*($E$210-$D$210)+$D$210))-(($E$200/$E$45)*(RAND()*($E$211-$D$211)+$D$211))</f>
        <v>#N/A</v>
      </c>
      <c r="AK8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0" spans="2:37" x14ac:dyDescent="0.25">
      <c r="B900" s="198" t="e">
        <f t="shared" ca="1" si="121"/>
        <v>#N/A</v>
      </c>
      <c r="C900" s="91"/>
      <c r="D900" s="91"/>
      <c r="F900" s="20"/>
      <c r="G900" s="91"/>
      <c r="H900" s="91"/>
      <c r="J900" s="91"/>
      <c r="P900" s="200" t="e">
        <f t="shared" ca="1" si="122"/>
        <v>#N/A</v>
      </c>
      <c r="Q900" s="91" t="e">
        <f t="shared" ca="1" si="123"/>
        <v>#N/A</v>
      </c>
      <c r="R900" s="91" t="e">
        <f t="shared" ca="1" si="124"/>
        <v>#N/A</v>
      </c>
      <c r="T900" s="200" t="e">
        <f t="shared" ca="1" si="125"/>
        <v>#N/A</v>
      </c>
      <c r="U900" s="91" t="e">
        <f t="shared" ca="1" si="126"/>
        <v>#N/A</v>
      </c>
      <c r="V900" s="91" t="e">
        <f t="shared" ca="1" si="127"/>
        <v>#N/A</v>
      </c>
      <c r="X900" s="91"/>
      <c r="AI900" s="218" t="e">
        <f ca="1">(($E$9*(RAND()*($E$208-$D$208)+$D$208))*(RAND()*('Base Calcs'!$E$214-'Base Calcs'!$D$214)+'Base Calcs'!$D$214+IF($E$50&gt;0,$E$50,0)))+$E$154+$E$155-$E$196+$E$179-($E$179*(RAND()*($E$210-$D$210)+$D$210))-(($E$200/$E$45)*(RAND()*($E$211-$D$211)+$D$211))</f>
        <v>#N/A</v>
      </c>
      <c r="AK9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1" spans="2:37" x14ac:dyDescent="0.25">
      <c r="B901" s="198" t="e">
        <f t="shared" ca="1" si="121"/>
        <v>#N/A</v>
      </c>
      <c r="C901" s="91"/>
      <c r="D901" s="91"/>
      <c r="F901" s="20"/>
      <c r="G901" s="91"/>
      <c r="H901" s="91"/>
      <c r="J901" s="91"/>
      <c r="P901" s="200" t="e">
        <f t="shared" ca="1" si="122"/>
        <v>#N/A</v>
      </c>
      <c r="Q901" s="91" t="e">
        <f t="shared" ca="1" si="123"/>
        <v>#N/A</v>
      </c>
      <c r="R901" s="91" t="e">
        <f t="shared" ca="1" si="124"/>
        <v>#N/A</v>
      </c>
      <c r="T901" s="200" t="e">
        <f t="shared" ca="1" si="125"/>
        <v>#N/A</v>
      </c>
      <c r="U901" s="91" t="e">
        <f t="shared" ca="1" si="126"/>
        <v>#N/A</v>
      </c>
      <c r="V901" s="91" t="e">
        <f t="shared" ca="1" si="127"/>
        <v>#N/A</v>
      </c>
      <c r="X901" s="91"/>
      <c r="AI901" s="218" t="e">
        <f ca="1">(($E$9*(RAND()*($E$208-$D$208)+$D$208))*(RAND()*('Base Calcs'!$E$214-'Base Calcs'!$D$214)+'Base Calcs'!$D$214+IF($E$50&gt;0,$E$50,0)))+$E$154+$E$155-$E$196+$E$179-($E$179*(RAND()*($E$210-$D$210)+$D$210))-(($E$200/$E$45)*(RAND()*($E$211-$D$211)+$D$211))</f>
        <v>#N/A</v>
      </c>
      <c r="AK9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2" spans="2:37" x14ac:dyDescent="0.25">
      <c r="B902" s="198" t="e">
        <f t="shared" ca="1" si="121"/>
        <v>#N/A</v>
      </c>
      <c r="C902" s="91"/>
      <c r="D902" s="91"/>
      <c r="F902" s="20"/>
      <c r="G902" s="91"/>
      <c r="H902" s="91"/>
      <c r="J902" s="91"/>
      <c r="P902" s="200" t="e">
        <f t="shared" ca="1" si="122"/>
        <v>#N/A</v>
      </c>
      <c r="Q902" s="91" t="e">
        <f t="shared" ca="1" si="123"/>
        <v>#N/A</v>
      </c>
      <c r="R902" s="91" t="e">
        <f t="shared" ca="1" si="124"/>
        <v>#N/A</v>
      </c>
      <c r="T902" s="200" t="e">
        <f t="shared" ca="1" si="125"/>
        <v>#N/A</v>
      </c>
      <c r="U902" s="91" t="e">
        <f t="shared" ca="1" si="126"/>
        <v>#N/A</v>
      </c>
      <c r="V902" s="91" t="e">
        <f t="shared" ca="1" si="127"/>
        <v>#N/A</v>
      </c>
      <c r="X902" s="91"/>
      <c r="AI902" s="218" t="e">
        <f ca="1">(($E$9*(RAND()*($E$208-$D$208)+$D$208))*(RAND()*('Base Calcs'!$E$214-'Base Calcs'!$D$214)+'Base Calcs'!$D$214+IF($E$50&gt;0,$E$50,0)))+$E$154+$E$155-$E$196+$E$179-($E$179*(RAND()*($E$210-$D$210)+$D$210))-(($E$200/$E$45)*(RAND()*($E$211-$D$211)+$D$211))</f>
        <v>#N/A</v>
      </c>
      <c r="AK9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3" spans="2:37" x14ac:dyDescent="0.25">
      <c r="B903" s="198" t="e">
        <f t="shared" ca="1" si="121"/>
        <v>#N/A</v>
      </c>
      <c r="C903" s="91"/>
      <c r="D903" s="91"/>
      <c r="F903" s="20"/>
      <c r="G903" s="91"/>
      <c r="H903" s="91"/>
      <c r="J903" s="91"/>
      <c r="P903" s="200" t="e">
        <f t="shared" ca="1" si="122"/>
        <v>#N/A</v>
      </c>
      <c r="Q903" s="91" t="e">
        <f t="shared" ca="1" si="123"/>
        <v>#N/A</v>
      </c>
      <c r="R903" s="91" t="e">
        <f t="shared" ca="1" si="124"/>
        <v>#N/A</v>
      </c>
      <c r="T903" s="200" t="e">
        <f t="shared" ca="1" si="125"/>
        <v>#N/A</v>
      </c>
      <c r="U903" s="91" t="e">
        <f t="shared" ca="1" si="126"/>
        <v>#N/A</v>
      </c>
      <c r="V903" s="91" t="e">
        <f t="shared" ca="1" si="127"/>
        <v>#N/A</v>
      </c>
      <c r="X903" s="91"/>
      <c r="AI903" s="218" t="e">
        <f ca="1">(($E$9*(RAND()*($E$208-$D$208)+$D$208))*(RAND()*('Base Calcs'!$E$214-'Base Calcs'!$D$214)+'Base Calcs'!$D$214+IF($E$50&gt;0,$E$50,0)))+$E$154+$E$155-$E$196+$E$179-($E$179*(RAND()*($E$210-$D$210)+$D$210))-(($E$200/$E$45)*(RAND()*($E$211-$D$211)+$D$211))</f>
        <v>#N/A</v>
      </c>
      <c r="AK9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4" spans="2:37" x14ac:dyDescent="0.25">
      <c r="B904" s="198" t="e">
        <f t="shared" ca="1" si="121"/>
        <v>#N/A</v>
      </c>
      <c r="C904" s="91"/>
      <c r="D904" s="91"/>
      <c r="F904" s="20"/>
      <c r="G904" s="91"/>
      <c r="H904" s="91"/>
      <c r="J904" s="91"/>
      <c r="P904" s="200" t="e">
        <f t="shared" ca="1" si="122"/>
        <v>#N/A</v>
      </c>
      <c r="Q904" s="91" t="e">
        <f t="shared" ca="1" si="123"/>
        <v>#N/A</v>
      </c>
      <c r="R904" s="91" t="e">
        <f t="shared" ca="1" si="124"/>
        <v>#N/A</v>
      </c>
      <c r="T904" s="200" t="e">
        <f t="shared" ca="1" si="125"/>
        <v>#N/A</v>
      </c>
      <c r="U904" s="91" t="e">
        <f t="shared" ca="1" si="126"/>
        <v>#N/A</v>
      </c>
      <c r="V904" s="91" t="e">
        <f t="shared" ca="1" si="127"/>
        <v>#N/A</v>
      </c>
      <c r="X904" s="91"/>
      <c r="AI904" s="218" t="e">
        <f ca="1">(($E$9*(RAND()*($E$208-$D$208)+$D$208))*(RAND()*('Base Calcs'!$E$214-'Base Calcs'!$D$214)+'Base Calcs'!$D$214+IF($E$50&gt;0,$E$50,0)))+$E$154+$E$155-$E$196+$E$179-($E$179*(RAND()*($E$210-$D$210)+$D$210))-(($E$200/$E$45)*(RAND()*($E$211-$D$211)+$D$211))</f>
        <v>#N/A</v>
      </c>
      <c r="AK9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5" spans="2:37" x14ac:dyDescent="0.25">
      <c r="B905" s="198" t="e">
        <f t="shared" ca="1" si="121"/>
        <v>#N/A</v>
      </c>
      <c r="C905" s="91"/>
      <c r="D905" s="91"/>
      <c r="F905" s="20"/>
      <c r="G905" s="91"/>
      <c r="H905" s="91"/>
      <c r="J905" s="91"/>
      <c r="P905" s="200" t="e">
        <f t="shared" ca="1" si="122"/>
        <v>#N/A</v>
      </c>
      <c r="Q905" s="91" t="e">
        <f t="shared" ca="1" si="123"/>
        <v>#N/A</v>
      </c>
      <c r="R905" s="91" t="e">
        <f t="shared" ca="1" si="124"/>
        <v>#N/A</v>
      </c>
      <c r="T905" s="200" t="e">
        <f t="shared" ca="1" si="125"/>
        <v>#N/A</v>
      </c>
      <c r="U905" s="91" t="e">
        <f t="shared" ca="1" si="126"/>
        <v>#N/A</v>
      </c>
      <c r="V905" s="91" t="e">
        <f t="shared" ca="1" si="127"/>
        <v>#N/A</v>
      </c>
      <c r="X905" s="91"/>
      <c r="AI905" s="218" t="e">
        <f ca="1">(($E$9*(RAND()*($E$208-$D$208)+$D$208))*(RAND()*('Base Calcs'!$E$214-'Base Calcs'!$D$214)+'Base Calcs'!$D$214+IF($E$50&gt;0,$E$50,0)))+$E$154+$E$155-$E$196+$E$179-($E$179*(RAND()*($E$210-$D$210)+$D$210))-(($E$200/$E$45)*(RAND()*($E$211-$D$211)+$D$211))</f>
        <v>#N/A</v>
      </c>
      <c r="AK9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6" spans="2:37" x14ac:dyDescent="0.25">
      <c r="B906" s="198" t="e">
        <f t="shared" ca="1" si="121"/>
        <v>#N/A</v>
      </c>
      <c r="C906" s="91"/>
      <c r="D906" s="91"/>
      <c r="F906" s="20"/>
      <c r="G906" s="91"/>
      <c r="H906" s="91"/>
      <c r="J906" s="91"/>
      <c r="P906" s="200" t="e">
        <f t="shared" ca="1" si="122"/>
        <v>#N/A</v>
      </c>
      <c r="Q906" s="91" t="e">
        <f t="shared" ca="1" si="123"/>
        <v>#N/A</v>
      </c>
      <c r="R906" s="91" t="e">
        <f t="shared" ca="1" si="124"/>
        <v>#N/A</v>
      </c>
      <c r="T906" s="200" t="e">
        <f t="shared" ca="1" si="125"/>
        <v>#N/A</v>
      </c>
      <c r="U906" s="91" t="e">
        <f t="shared" ca="1" si="126"/>
        <v>#N/A</v>
      </c>
      <c r="V906" s="91" t="e">
        <f t="shared" ca="1" si="127"/>
        <v>#N/A</v>
      </c>
      <c r="X906" s="91"/>
      <c r="AI906" s="218" t="e">
        <f ca="1">(($E$9*(RAND()*($E$208-$D$208)+$D$208))*(RAND()*('Base Calcs'!$E$214-'Base Calcs'!$D$214)+'Base Calcs'!$D$214+IF($E$50&gt;0,$E$50,0)))+$E$154+$E$155-$E$196+$E$179-($E$179*(RAND()*($E$210-$D$210)+$D$210))-(($E$200/$E$45)*(RAND()*($E$211-$D$211)+$D$211))</f>
        <v>#N/A</v>
      </c>
      <c r="AK9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7" spans="2:37" x14ac:dyDescent="0.25">
      <c r="B907" s="198" t="e">
        <f t="shared" ca="1" si="121"/>
        <v>#N/A</v>
      </c>
      <c r="C907" s="91"/>
      <c r="D907" s="91"/>
      <c r="F907" s="20"/>
      <c r="G907" s="91"/>
      <c r="H907" s="91"/>
      <c r="J907" s="91"/>
      <c r="P907" s="200" t="e">
        <f t="shared" ca="1" si="122"/>
        <v>#N/A</v>
      </c>
      <c r="Q907" s="91" t="e">
        <f t="shared" ca="1" si="123"/>
        <v>#N/A</v>
      </c>
      <c r="R907" s="91" t="e">
        <f t="shared" ca="1" si="124"/>
        <v>#N/A</v>
      </c>
      <c r="T907" s="200" t="e">
        <f t="shared" ca="1" si="125"/>
        <v>#N/A</v>
      </c>
      <c r="U907" s="91" t="e">
        <f t="shared" ca="1" si="126"/>
        <v>#N/A</v>
      </c>
      <c r="V907" s="91" t="e">
        <f t="shared" ca="1" si="127"/>
        <v>#N/A</v>
      </c>
      <c r="X907" s="91"/>
      <c r="AI907" s="218" t="e">
        <f ca="1">(($E$9*(RAND()*($E$208-$D$208)+$D$208))*(RAND()*('Base Calcs'!$E$214-'Base Calcs'!$D$214)+'Base Calcs'!$D$214+IF($E$50&gt;0,$E$50,0)))+$E$154+$E$155-$E$196+$E$179-($E$179*(RAND()*($E$210-$D$210)+$D$210))-(($E$200/$E$45)*(RAND()*($E$211-$D$211)+$D$211))</f>
        <v>#N/A</v>
      </c>
      <c r="AK9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8" spans="2:37" x14ac:dyDescent="0.25">
      <c r="B908" s="198" t="e">
        <f t="shared" ref="B908:B971" ca="1" si="128">($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908" s="91"/>
      <c r="D908" s="91"/>
      <c r="F908" s="20"/>
      <c r="G908" s="91"/>
      <c r="H908" s="91"/>
      <c r="J908" s="91"/>
      <c r="P908" s="200" t="e">
        <f t="shared" ref="P908:P971" ca="1" si="129">(($C$9*(RAND()*($E$208-$D$208)+$D$208))*(RAND()*($E$209-$D$209)+$D$209+IF($E$50&gt;0,$E$50,0)))+$C$154+$C$155-$C$196+$C$179-($C$179*(RAND()*($E$210-$D$210)+$D$210))-($E$44*(RAND()*($E$211-$D$211)+$D$211))</f>
        <v>#N/A</v>
      </c>
      <c r="Q908" s="91" t="e">
        <f t="shared" ref="Q908:Q971" ca="1" si="130">P908/$B$216</f>
        <v>#N/A</v>
      </c>
      <c r="R908" s="91" t="e">
        <f t="shared" ref="R908:R971" ca="1" si="131">(P908+$C$200)/$B$215</f>
        <v>#N/A</v>
      </c>
      <c r="T908" s="200" t="e">
        <f t="shared" ref="T908:T971" ca="1" si="132">(($E$9*(RAND()*($E$208-$D$208)+$D$208))*(RAND()*($E$209-$D$209)+$D$209+IF($E$50&gt;0,$E$50,0)))+$E$154+$E$155-$E$196+$E$179-($E$179*(RAND()*($E$210-$D$210)+$D$210))-(($E$200/$E$45)*(RAND()*($E$211-$D$211)+$D$211))</f>
        <v>#N/A</v>
      </c>
      <c r="U908" s="91" t="e">
        <f t="shared" ref="U908:U971" ca="1" si="133">T908/$D$216</f>
        <v>#N/A</v>
      </c>
      <c r="V908" s="91" t="e">
        <f t="shared" ref="V908:V971" ca="1" si="134">(T908+$E$200)/$D$215</f>
        <v>#N/A</v>
      </c>
      <c r="X908" s="91"/>
      <c r="AI908" s="218" t="e">
        <f ca="1">(($E$9*(RAND()*($E$208-$D$208)+$D$208))*(RAND()*('Base Calcs'!$E$214-'Base Calcs'!$D$214)+'Base Calcs'!$D$214+IF($E$50&gt;0,$E$50,0)))+$E$154+$E$155-$E$196+$E$179-($E$179*(RAND()*($E$210-$D$210)+$D$210))-(($E$200/$E$45)*(RAND()*($E$211-$D$211)+$D$211))</f>
        <v>#N/A</v>
      </c>
      <c r="AK9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09" spans="2:37" x14ac:dyDescent="0.25">
      <c r="B909" s="198" t="e">
        <f t="shared" ca="1" si="128"/>
        <v>#N/A</v>
      </c>
      <c r="C909" s="91"/>
      <c r="D909" s="91"/>
      <c r="F909" s="20"/>
      <c r="G909" s="91"/>
      <c r="H909" s="91"/>
      <c r="J909" s="91"/>
      <c r="P909" s="200" t="e">
        <f t="shared" ca="1" si="129"/>
        <v>#N/A</v>
      </c>
      <c r="Q909" s="91" t="e">
        <f t="shared" ca="1" si="130"/>
        <v>#N/A</v>
      </c>
      <c r="R909" s="91" t="e">
        <f t="shared" ca="1" si="131"/>
        <v>#N/A</v>
      </c>
      <c r="T909" s="200" t="e">
        <f t="shared" ca="1" si="132"/>
        <v>#N/A</v>
      </c>
      <c r="U909" s="91" t="e">
        <f t="shared" ca="1" si="133"/>
        <v>#N/A</v>
      </c>
      <c r="V909" s="91" t="e">
        <f t="shared" ca="1" si="134"/>
        <v>#N/A</v>
      </c>
      <c r="X909" s="91"/>
      <c r="AI909" s="218" t="e">
        <f ca="1">(($E$9*(RAND()*($E$208-$D$208)+$D$208))*(RAND()*('Base Calcs'!$E$214-'Base Calcs'!$D$214)+'Base Calcs'!$D$214+IF($E$50&gt;0,$E$50,0)))+$E$154+$E$155-$E$196+$E$179-($E$179*(RAND()*($E$210-$D$210)+$D$210))-(($E$200/$E$45)*(RAND()*($E$211-$D$211)+$D$211))</f>
        <v>#N/A</v>
      </c>
      <c r="AK9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0" spans="2:37" x14ac:dyDescent="0.25">
      <c r="B910" s="198" t="e">
        <f t="shared" ca="1" si="128"/>
        <v>#N/A</v>
      </c>
      <c r="C910" s="91"/>
      <c r="D910" s="91"/>
      <c r="F910" s="20"/>
      <c r="G910" s="91"/>
      <c r="H910" s="91"/>
      <c r="J910" s="91"/>
      <c r="P910" s="200" t="e">
        <f t="shared" ca="1" si="129"/>
        <v>#N/A</v>
      </c>
      <c r="Q910" s="91" t="e">
        <f t="shared" ca="1" si="130"/>
        <v>#N/A</v>
      </c>
      <c r="R910" s="91" t="e">
        <f t="shared" ca="1" si="131"/>
        <v>#N/A</v>
      </c>
      <c r="T910" s="200" t="e">
        <f t="shared" ca="1" si="132"/>
        <v>#N/A</v>
      </c>
      <c r="U910" s="91" t="e">
        <f t="shared" ca="1" si="133"/>
        <v>#N/A</v>
      </c>
      <c r="V910" s="91" t="e">
        <f t="shared" ca="1" si="134"/>
        <v>#N/A</v>
      </c>
      <c r="X910" s="91"/>
      <c r="AI910" s="218" t="e">
        <f ca="1">(($E$9*(RAND()*($E$208-$D$208)+$D$208))*(RAND()*('Base Calcs'!$E$214-'Base Calcs'!$D$214)+'Base Calcs'!$D$214+IF($E$50&gt;0,$E$50,0)))+$E$154+$E$155-$E$196+$E$179-($E$179*(RAND()*($E$210-$D$210)+$D$210))-(($E$200/$E$45)*(RAND()*($E$211-$D$211)+$D$211))</f>
        <v>#N/A</v>
      </c>
      <c r="AK9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1" spans="2:37" x14ac:dyDescent="0.25">
      <c r="B911" s="198" t="e">
        <f t="shared" ca="1" si="128"/>
        <v>#N/A</v>
      </c>
      <c r="C911" s="91"/>
      <c r="D911" s="91"/>
      <c r="F911" s="20"/>
      <c r="G911" s="91"/>
      <c r="H911" s="91"/>
      <c r="J911" s="91"/>
      <c r="P911" s="200" t="e">
        <f t="shared" ca="1" si="129"/>
        <v>#N/A</v>
      </c>
      <c r="Q911" s="91" t="e">
        <f t="shared" ca="1" si="130"/>
        <v>#N/A</v>
      </c>
      <c r="R911" s="91" t="e">
        <f t="shared" ca="1" si="131"/>
        <v>#N/A</v>
      </c>
      <c r="T911" s="200" t="e">
        <f t="shared" ca="1" si="132"/>
        <v>#N/A</v>
      </c>
      <c r="U911" s="91" t="e">
        <f t="shared" ca="1" si="133"/>
        <v>#N/A</v>
      </c>
      <c r="V911" s="91" t="e">
        <f t="shared" ca="1" si="134"/>
        <v>#N/A</v>
      </c>
      <c r="X911" s="91"/>
      <c r="AI911" s="218" t="e">
        <f ca="1">(($E$9*(RAND()*($E$208-$D$208)+$D$208))*(RAND()*('Base Calcs'!$E$214-'Base Calcs'!$D$214)+'Base Calcs'!$D$214+IF($E$50&gt;0,$E$50,0)))+$E$154+$E$155-$E$196+$E$179-($E$179*(RAND()*($E$210-$D$210)+$D$210))-(($E$200/$E$45)*(RAND()*($E$211-$D$211)+$D$211))</f>
        <v>#N/A</v>
      </c>
      <c r="AK9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2" spans="2:37" x14ac:dyDescent="0.25">
      <c r="B912" s="198" t="e">
        <f t="shared" ca="1" si="128"/>
        <v>#N/A</v>
      </c>
      <c r="C912" s="91"/>
      <c r="D912" s="91"/>
      <c r="F912" s="20"/>
      <c r="G912" s="91"/>
      <c r="H912" s="91"/>
      <c r="J912" s="91"/>
      <c r="P912" s="200" t="e">
        <f t="shared" ca="1" si="129"/>
        <v>#N/A</v>
      </c>
      <c r="Q912" s="91" t="e">
        <f t="shared" ca="1" si="130"/>
        <v>#N/A</v>
      </c>
      <c r="R912" s="91" t="e">
        <f t="shared" ca="1" si="131"/>
        <v>#N/A</v>
      </c>
      <c r="T912" s="200" t="e">
        <f t="shared" ca="1" si="132"/>
        <v>#N/A</v>
      </c>
      <c r="U912" s="91" t="e">
        <f t="shared" ca="1" si="133"/>
        <v>#N/A</v>
      </c>
      <c r="V912" s="91" t="e">
        <f t="shared" ca="1" si="134"/>
        <v>#N/A</v>
      </c>
      <c r="X912" s="91"/>
      <c r="AI912" s="218" t="e">
        <f ca="1">(($E$9*(RAND()*($E$208-$D$208)+$D$208))*(RAND()*('Base Calcs'!$E$214-'Base Calcs'!$D$214)+'Base Calcs'!$D$214+IF($E$50&gt;0,$E$50,0)))+$E$154+$E$155-$E$196+$E$179-($E$179*(RAND()*($E$210-$D$210)+$D$210))-(($E$200/$E$45)*(RAND()*($E$211-$D$211)+$D$211))</f>
        <v>#N/A</v>
      </c>
      <c r="AK9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3" spans="2:37" x14ac:dyDescent="0.25">
      <c r="B913" s="198" t="e">
        <f t="shared" ca="1" si="128"/>
        <v>#N/A</v>
      </c>
      <c r="C913" s="91"/>
      <c r="D913" s="91"/>
      <c r="F913" s="20"/>
      <c r="G913" s="91"/>
      <c r="H913" s="91"/>
      <c r="J913" s="91"/>
      <c r="P913" s="200" t="e">
        <f t="shared" ca="1" si="129"/>
        <v>#N/A</v>
      </c>
      <c r="Q913" s="91" t="e">
        <f t="shared" ca="1" si="130"/>
        <v>#N/A</v>
      </c>
      <c r="R913" s="91" t="e">
        <f t="shared" ca="1" si="131"/>
        <v>#N/A</v>
      </c>
      <c r="T913" s="200" t="e">
        <f t="shared" ca="1" si="132"/>
        <v>#N/A</v>
      </c>
      <c r="U913" s="91" t="e">
        <f t="shared" ca="1" si="133"/>
        <v>#N/A</v>
      </c>
      <c r="V913" s="91" t="e">
        <f t="shared" ca="1" si="134"/>
        <v>#N/A</v>
      </c>
      <c r="X913" s="91"/>
      <c r="AI913" s="218" t="e">
        <f ca="1">(($E$9*(RAND()*($E$208-$D$208)+$D$208))*(RAND()*('Base Calcs'!$E$214-'Base Calcs'!$D$214)+'Base Calcs'!$D$214+IF($E$50&gt;0,$E$50,0)))+$E$154+$E$155-$E$196+$E$179-($E$179*(RAND()*($E$210-$D$210)+$D$210))-(($E$200/$E$45)*(RAND()*($E$211-$D$211)+$D$211))</f>
        <v>#N/A</v>
      </c>
      <c r="AK9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4" spans="2:37" x14ac:dyDescent="0.25">
      <c r="B914" s="198" t="e">
        <f t="shared" ca="1" si="128"/>
        <v>#N/A</v>
      </c>
      <c r="C914" s="91"/>
      <c r="D914" s="91"/>
      <c r="F914" s="20"/>
      <c r="G914" s="91"/>
      <c r="H914" s="91"/>
      <c r="J914" s="91"/>
      <c r="P914" s="200" t="e">
        <f t="shared" ca="1" si="129"/>
        <v>#N/A</v>
      </c>
      <c r="Q914" s="91" t="e">
        <f t="shared" ca="1" si="130"/>
        <v>#N/A</v>
      </c>
      <c r="R914" s="91" t="e">
        <f t="shared" ca="1" si="131"/>
        <v>#N/A</v>
      </c>
      <c r="T914" s="200" t="e">
        <f t="shared" ca="1" si="132"/>
        <v>#N/A</v>
      </c>
      <c r="U914" s="91" t="e">
        <f t="shared" ca="1" si="133"/>
        <v>#N/A</v>
      </c>
      <c r="V914" s="91" t="e">
        <f t="shared" ca="1" si="134"/>
        <v>#N/A</v>
      </c>
      <c r="X914" s="91"/>
      <c r="AI914" s="218" t="e">
        <f ca="1">(($E$9*(RAND()*($E$208-$D$208)+$D$208))*(RAND()*('Base Calcs'!$E$214-'Base Calcs'!$D$214)+'Base Calcs'!$D$214+IF($E$50&gt;0,$E$50,0)))+$E$154+$E$155-$E$196+$E$179-($E$179*(RAND()*($E$210-$D$210)+$D$210))-(($E$200/$E$45)*(RAND()*($E$211-$D$211)+$D$211))</f>
        <v>#N/A</v>
      </c>
      <c r="AK9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5" spans="2:37" x14ac:dyDescent="0.25">
      <c r="B915" s="198" t="e">
        <f t="shared" ca="1" si="128"/>
        <v>#N/A</v>
      </c>
      <c r="C915" s="91"/>
      <c r="D915" s="91"/>
      <c r="F915" s="20"/>
      <c r="G915" s="91"/>
      <c r="H915" s="91"/>
      <c r="J915" s="91"/>
      <c r="P915" s="200" t="e">
        <f t="shared" ca="1" si="129"/>
        <v>#N/A</v>
      </c>
      <c r="Q915" s="91" t="e">
        <f t="shared" ca="1" si="130"/>
        <v>#N/A</v>
      </c>
      <c r="R915" s="91" t="e">
        <f t="shared" ca="1" si="131"/>
        <v>#N/A</v>
      </c>
      <c r="T915" s="200" t="e">
        <f t="shared" ca="1" si="132"/>
        <v>#N/A</v>
      </c>
      <c r="U915" s="91" t="e">
        <f t="shared" ca="1" si="133"/>
        <v>#N/A</v>
      </c>
      <c r="V915" s="91" t="e">
        <f t="shared" ca="1" si="134"/>
        <v>#N/A</v>
      </c>
      <c r="X915" s="91"/>
      <c r="AI915" s="218" t="e">
        <f ca="1">(($E$9*(RAND()*($E$208-$D$208)+$D$208))*(RAND()*('Base Calcs'!$E$214-'Base Calcs'!$D$214)+'Base Calcs'!$D$214+IF($E$50&gt;0,$E$50,0)))+$E$154+$E$155-$E$196+$E$179-($E$179*(RAND()*($E$210-$D$210)+$D$210))-(($E$200/$E$45)*(RAND()*($E$211-$D$211)+$D$211))</f>
        <v>#N/A</v>
      </c>
      <c r="AK9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6" spans="2:37" x14ac:dyDescent="0.25">
      <c r="B916" s="198" t="e">
        <f t="shared" ca="1" si="128"/>
        <v>#N/A</v>
      </c>
      <c r="C916" s="91"/>
      <c r="D916" s="91"/>
      <c r="F916" s="20"/>
      <c r="G916" s="91"/>
      <c r="H916" s="91"/>
      <c r="J916" s="91"/>
      <c r="P916" s="200" t="e">
        <f t="shared" ca="1" si="129"/>
        <v>#N/A</v>
      </c>
      <c r="Q916" s="91" t="e">
        <f t="shared" ca="1" si="130"/>
        <v>#N/A</v>
      </c>
      <c r="R916" s="91" t="e">
        <f t="shared" ca="1" si="131"/>
        <v>#N/A</v>
      </c>
      <c r="T916" s="200" t="e">
        <f t="shared" ca="1" si="132"/>
        <v>#N/A</v>
      </c>
      <c r="U916" s="91" t="e">
        <f t="shared" ca="1" si="133"/>
        <v>#N/A</v>
      </c>
      <c r="V916" s="91" t="e">
        <f t="shared" ca="1" si="134"/>
        <v>#N/A</v>
      </c>
      <c r="X916" s="91"/>
      <c r="AI916" s="218" t="e">
        <f ca="1">(($E$9*(RAND()*($E$208-$D$208)+$D$208))*(RAND()*('Base Calcs'!$E$214-'Base Calcs'!$D$214)+'Base Calcs'!$D$214+IF($E$50&gt;0,$E$50,0)))+$E$154+$E$155-$E$196+$E$179-($E$179*(RAND()*($E$210-$D$210)+$D$210))-(($E$200/$E$45)*(RAND()*($E$211-$D$211)+$D$211))</f>
        <v>#N/A</v>
      </c>
      <c r="AK9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7" spans="2:37" x14ac:dyDescent="0.25">
      <c r="B917" s="198" t="e">
        <f t="shared" ca="1" si="128"/>
        <v>#N/A</v>
      </c>
      <c r="C917" s="91"/>
      <c r="D917" s="91"/>
      <c r="F917" s="20"/>
      <c r="G917" s="91"/>
      <c r="H917" s="91"/>
      <c r="J917" s="91"/>
      <c r="P917" s="200" t="e">
        <f t="shared" ca="1" si="129"/>
        <v>#N/A</v>
      </c>
      <c r="Q917" s="91" t="e">
        <f t="shared" ca="1" si="130"/>
        <v>#N/A</v>
      </c>
      <c r="R917" s="91" t="e">
        <f t="shared" ca="1" si="131"/>
        <v>#N/A</v>
      </c>
      <c r="T917" s="200" t="e">
        <f t="shared" ca="1" si="132"/>
        <v>#N/A</v>
      </c>
      <c r="U917" s="91" t="e">
        <f t="shared" ca="1" si="133"/>
        <v>#N/A</v>
      </c>
      <c r="V917" s="91" t="e">
        <f t="shared" ca="1" si="134"/>
        <v>#N/A</v>
      </c>
      <c r="X917" s="91"/>
      <c r="AI917" s="218" t="e">
        <f ca="1">(($E$9*(RAND()*($E$208-$D$208)+$D$208))*(RAND()*('Base Calcs'!$E$214-'Base Calcs'!$D$214)+'Base Calcs'!$D$214+IF($E$50&gt;0,$E$50,0)))+$E$154+$E$155-$E$196+$E$179-($E$179*(RAND()*($E$210-$D$210)+$D$210))-(($E$200/$E$45)*(RAND()*($E$211-$D$211)+$D$211))</f>
        <v>#N/A</v>
      </c>
      <c r="AK9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8" spans="2:37" x14ac:dyDescent="0.25">
      <c r="B918" s="198" t="e">
        <f t="shared" ca="1" si="128"/>
        <v>#N/A</v>
      </c>
      <c r="C918" s="91"/>
      <c r="D918" s="91"/>
      <c r="F918" s="20"/>
      <c r="G918" s="91"/>
      <c r="H918" s="91"/>
      <c r="J918" s="91"/>
      <c r="P918" s="200" t="e">
        <f t="shared" ca="1" si="129"/>
        <v>#N/A</v>
      </c>
      <c r="Q918" s="91" t="e">
        <f t="shared" ca="1" si="130"/>
        <v>#N/A</v>
      </c>
      <c r="R918" s="91" t="e">
        <f t="shared" ca="1" si="131"/>
        <v>#N/A</v>
      </c>
      <c r="T918" s="200" t="e">
        <f t="shared" ca="1" si="132"/>
        <v>#N/A</v>
      </c>
      <c r="U918" s="91" t="e">
        <f t="shared" ca="1" si="133"/>
        <v>#N/A</v>
      </c>
      <c r="V918" s="91" t="e">
        <f t="shared" ca="1" si="134"/>
        <v>#N/A</v>
      </c>
      <c r="X918" s="91"/>
      <c r="AI918" s="218" t="e">
        <f ca="1">(($E$9*(RAND()*($E$208-$D$208)+$D$208))*(RAND()*('Base Calcs'!$E$214-'Base Calcs'!$D$214)+'Base Calcs'!$D$214+IF($E$50&gt;0,$E$50,0)))+$E$154+$E$155-$E$196+$E$179-($E$179*(RAND()*($E$210-$D$210)+$D$210))-(($E$200/$E$45)*(RAND()*($E$211-$D$211)+$D$211))</f>
        <v>#N/A</v>
      </c>
      <c r="AK9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19" spans="2:37" x14ac:dyDescent="0.25">
      <c r="B919" s="198" t="e">
        <f t="shared" ca="1" si="128"/>
        <v>#N/A</v>
      </c>
      <c r="C919" s="91"/>
      <c r="D919" s="91"/>
      <c r="F919" s="20"/>
      <c r="G919" s="91"/>
      <c r="H919" s="91"/>
      <c r="J919" s="91"/>
      <c r="P919" s="200" t="e">
        <f t="shared" ca="1" si="129"/>
        <v>#N/A</v>
      </c>
      <c r="Q919" s="91" t="e">
        <f t="shared" ca="1" si="130"/>
        <v>#N/A</v>
      </c>
      <c r="R919" s="91" t="e">
        <f t="shared" ca="1" si="131"/>
        <v>#N/A</v>
      </c>
      <c r="T919" s="200" t="e">
        <f t="shared" ca="1" si="132"/>
        <v>#N/A</v>
      </c>
      <c r="U919" s="91" t="e">
        <f t="shared" ca="1" si="133"/>
        <v>#N/A</v>
      </c>
      <c r="V919" s="91" t="e">
        <f t="shared" ca="1" si="134"/>
        <v>#N/A</v>
      </c>
      <c r="X919" s="91"/>
      <c r="AI919" s="218" t="e">
        <f ca="1">(($E$9*(RAND()*($E$208-$D$208)+$D$208))*(RAND()*('Base Calcs'!$E$214-'Base Calcs'!$D$214)+'Base Calcs'!$D$214+IF($E$50&gt;0,$E$50,0)))+$E$154+$E$155-$E$196+$E$179-($E$179*(RAND()*($E$210-$D$210)+$D$210))-(($E$200/$E$45)*(RAND()*($E$211-$D$211)+$D$211))</f>
        <v>#N/A</v>
      </c>
      <c r="AK9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0" spans="2:37" x14ac:dyDescent="0.25">
      <c r="B920" s="198" t="e">
        <f t="shared" ca="1" si="128"/>
        <v>#N/A</v>
      </c>
      <c r="C920" s="91"/>
      <c r="D920" s="91"/>
      <c r="F920" s="20"/>
      <c r="G920" s="91"/>
      <c r="H920" s="91"/>
      <c r="J920" s="91"/>
      <c r="P920" s="200" t="e">
        <f t="shared" ca="1" si="129"/>
        <v>#N/A</v>
      </c>
      <c r="Q920" s="91" t="e">
        <f t="shared" ca="1" si="130"/>
        <v>#N/A</v>
      </c>
      <c r="R920" s="91" t="e">
        <f t="shared" ca="1" si="131"/>
        <v>#N/A</v>
      </c>
      <c r="T920" s="200" t="e">
        <f t="shared" ca="1" si="132"/>
        <v>#N/A</v>
      </c>
      <c r="U920" s="91" t="e">
        <f t="shared" ca="1" si="133"/>
        <v>#N/A</v>
      </c>
      <c r="V920" s="91" t="e">
        <f t="shared" ca="1" si="134"/>
        <v>#N/A</v>
      </c>
      <c r="X920" s="91"/>
      <c r="AI920" s="218" t="e">
        <f ca="1">(($E$9*(RAND()*($E$208-$D$208)+$D$208))*(RAND()*('Base Calcs'!$E$214-'Base Calcs'!$D$214)+'Base Calcs'!$D$214+IF($E$50&gt;0,$E$50,0)))+$E$154+$E$155-$E$196+$E$179-($E$179*(RAND()*($E$210-$D$210)+$D$210))-(($E$200/$E$45)*(RAND()*($E$211-$D$211)+$D$211))</f>
        <v>#N/A</v>
      </c>
      <c r="AK9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1" spans="2:37" x14ac:dyDescent="0.25">
      <c r="B921" s="198" t="e">
        <f t="shared" ca="1" si="128"/>
        <v>#N/A</v>
      </c>
      <c r="C921" s="91"/>
      <c r="D921" s="91"/>
      <c r="F921" s="20"/>
      <c r="G921" s="91"/>
      <c r="H921" s="91"/>
      <c r="J921" s="91"/>
      <c r="P921" s="200" t="e">
        <f t="shared" ca="1" si="129"/>
        <v>#N/A</v>
      </c>
      <c r="Q921" s="91" t="e">
        <f t="shared" ca="1" si="130"/>
        <v>#N/A</v>
      </c>
      <c r="R921" s="91" t="e">
        <f t="shared" ca="1" si="131"/>
        <v>#N/A</v>
      </c>
      <c r="T921" s="200" t="e">
        <f t="shared" ca="1" si="132"/>
        <v>#N/A</v>
      </c>
      <c r="U921" s="91" t="e">
        <f t="shared" ca="1" si="133"/>
        <v>#N/A</v>
      </c>
      <c r="V921" s="91" t="e">
        <f t="shared" ca="1" si="134"/>
        <v>#N/A</v>
      </c>
      <c r="X921" s="91"/>
      <c r="AI921" s="218" t="e">
        <f ca="1">(($E$9*(RAND()*($E$208-$D$208)+$D$208))*(RAND()*('Base Calcs'!$E$214-'Base Calcs'!$D$214)+'Base Calcs'!$D$214+IF($E$50&gt;0,$E$50,0)))+$E$154+$E$155-$E$196+$E$179-($E$179*(RAND()*($E$210-$D$210)+$D$210))-(($E$200/$E$45)*(RAND()*($E$211-$D$211)+$D$211))</f>
        <v>#N/A</v>
      </c>
      <c r="AK9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2" spans="2:37" x14ac:dyDescent="0.25">
      <c r="B922" s="198" t="e">
        <f t="shared" ca="1" si="128"/>
        <v>#N/A</v>
      </c>
      <c r="C922" s="91"/>
      <c r="D922" s="91"/>
      <c r="F922" s="20"/>
      <c r="G922" s="91"/>
      <c r="H922" s="91"/>
      <c r="J922" s="91"/>
      <c r="P922" s="200" t="e">
        <f t="shared" ca="1" si="129"/>
        <v>#N/A</v>
      </c>
      <c r="Q922" s="91" t="e">
        <f t="shared" ca="1" si="130"/>
        <v>#N/A</v>
      </c>
      <c r="R922" s="91" t="e">
        <f t="shared" ca="1" si="131"/>
        <v>#N/A</v>
      </c>
      <c r="T922" s="200" t="e">
        <f t="shared" ca="1" si="132"/>
        <v>#N/A</v>
      </c>
      <c r="U922" s="91" t="e">
        <f t="shared" ca="1" si="133"/>
        <v>#N/A</v>
      </c>
      <c r="V922" s="91" t="e">
        <f t="shared" ca="1" si="134"/>
        <v>#N/A</v>
      </c>
      <c r="X922" s="91"/>
      <c r="AI922" s="218" t="e">
        <f ca="1">(($E$9*(RAND()*($E$208-$D$208)+$D$208))*(RAND()*('Base Calcs'!$E$214-'Base Calcs'!$D$214)+'Base Calcs'!$D$214+IF($E$50&gt;0,$E$50,0)))+$E$154+$E$155-$E$196+$E$179-($E$179*(RAND()*($E$210-$D$210)+$D$210))-(($E$200/$E$45)*(RAND()*($E$211-$D$211)+$D$211))</f>
        <v>#N/A</v>
      </c>
      <c r="AK9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3" spans="2:37" x14ac:dyDescent="0.25">
      <c r="B923" s="198" t="e">
        <f t="shared" ca="1" si="128"/>
        <v>#N/A</v>
      </c>
      <c r="C923" s="91"/>
      <c r="D923" s="91"/>
      <c r="F923" s="20"/>
      <c r="G923" s="91"/>
      <c r="H923" s="91"/>
      <c r="J923" s="91"/>
      <c r="P923" s="200" t="e">
        <f t="shared" ca="1" si="129"/>
        <v>#N/A</v>
      </c>
      <c r="Q923" s="91" t="e">
        <f t="shared" ca="1" si="130"/>
        <v>#N/A</v>
      </c>
      <c r="R923" s="91" t="e">
        <f t="shared" ca="1" si="131"/>
        <v>#N/A</v>
      </c>
      <c r="T923" s="200" t="e">
        <f t="shared" ca="1" si="132"/>
        <v>#N/A</v>
      </c>
      <c r="U923" s="91" t="e">
        <f t="shared" ca="1" si="133"/>
        <v>#N/A</v>
      </c>
      <c r="V923" s="91" t="e">
        <f t="shared" ca="1" si="134"/>
        <v>#N/A</v>
      </c>
      <c r="X923" s="91"/>
      <c r="AI923" s="218" t="e">
        <f ca="1">(($E$9*(RAND()*($E$208-$D$208)+$D$208))*(RAND()*('Base Calcs'!$E$214-'Base Calcs'!$D$214)+'Base Calcs'!$D$214+IF($E$50&gt;0,$E$50,0)))+$E$154+$E$155-$E$196+$E$179-($E$179*(RAND()*($E$210-$D$210)+$D$210))-(($E$200/$E$45)*(RAND()*($E$211-$D$211)+$D$211))</f>
        <v>#N/A</v>
      </c>
      <c r="AK9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4" spans="2:37" x14ac:dyDescent="0.25">
      <c r="B924" s="198" t="e">
        <f t="shared" ca="1" si="128"/>
        <v>#N/A</v>
      </c>
      <c r="C924" s="91"/>
      <c r="D924" s="91"/>
      <c r="F924" s="20"/>
      <c r="G924" s="91"/>
      <c r="H924" s="91"/>
      <c r="J924" s="91"/>
      <c r="P924" s="200" t="e">
        <f t="shared" ca="1" si="129"/>
        <v>#N/A</v>
      </c>
      <c r="Q924" s="91" t="e">
        <f t="shared" ca="1" si="130"/>
        <v>#N/A</v>
      </c>
      <c r="R924" s="91" t="e">
        <f t="shared" ca="1" si="131"/>
        <v>#N/A</v>
      </c>
      <c r="T924" s="200" t="e">
        <f t="shared" ca="1" si="132"/>
        <v>#N/A</v>
      </c>
      <c r="U924" s="91" t="e">
        <f t="shared" ca="1" si="133"/>
        <v>#N/A</v>
      </c>
      <c r="V924" s="91" t="e">
        <f t="shared" ca="1" si="134"/>
        <v>#N/A</v>
      </c>
      <c r="X924" s="91"/>
      <c r="AI924" s="218" t="e">
        <f ca="1">(($E$9*(RAND()*($E$208-$D$208)+$D$208))*(RAND()*('Base Calcs'!$E$214-'Base Calcs'!$D$214)+'Base Calcs'!$D$214+IF($E$50&gt;0,$E$50,0)))+$E$154+$E$155-$E$196+$E$179-($E$179*(RAND()*($E$210-$D$210)+$D$210))-(($E$200/$E$45)*(RAND()*($E$211-$D$211)+$D$211))</f>
        <v>#N/A</v>
      </c>
      <c r="AK9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5" spans="2:37" x14ac:dyDescent="0.25">
      <c r="B925" s="198" t="e">
        <f t="shared" ca="1" si="128"/>
        <v>#N/A</v>
      </c>
      <c r="C925" s="91"/>
      <c r="D925" s="91"/>
      <c r="F925" s="20"/>
      <c r="G925" s="91"/>
      <c r="H925" s="91"/>
      <c r="J925" s="91"/>
      <c r="P925" s="200" t="e">
        <f t="shared" ca="1" si="129"/>
        <v>#N/A</v>
      </c>
      <c r="Q925" s="91" t="e">
        <f t="shared" ca="1" si="130"/>
        <v>#N/A</v>
      </c>
      <c r="R925" s="91" t="e">
        <f t="shared" ca="1" si="131"/>
        <v>#N/A</v>
      </c>
      <c r="T925" s="200" t="e">
        <f t="shared" ca="1" si="132"/>
        <v>#N/A</v>
      </c>
      <c r="U925" s="91" t="e">
        <f t="shared" ca="1" si="133"/>
        <v>#N/A</v>
      </c>
      <c r="V925" s="91" t="e">
        <f t="shared" ca="1" si="134"/>
        <v>#N/A</v>
      </c>
      <c r="X925" s="91"/>
      <c r="AI925" s="218" t="e">
        <f ca="1">(($E$9*(RAND()*($E$208-$D$208)+$D$208))*(RAND()*('Base Calcs'!$E$214-'Base Calcs'!$D$214)+'Base Calcs'!$D$214+IF($E$50&gt;0,$E$50,0)))+$E$154+$E$155-$E$196+$E$179-($E$179*(RAND()*($E$210-$D$210)+$D$210))-(($E$200/$E$45)*(RAND()*($E$211-$D$211)+$D$211))</f>
        <v>#N/A</v>
      </c>
      <c r="AK9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6" spans="2:37" x14ac:dyDescent="0.25">
      <c r="B926" s="198" t="e">
        <f t="shared" ca="1" si="128"/>
        <v>#N/A</v>
      </c>
      <c r="C926" s="91"/>
      <c r="D926" s="91"/>
      <c r="F926" s="20"/>
      <c r="G926" s="91"/>
      <c r="H926" s="91"/>
      <c r="J926" s="91"/>
      <c r="P926" s="200" t="e">
        <f t="shared" ca="1" si="129"/>
        <v>#N/A</v>
      </c>
      <c r="Q926" s="91" t="e">
        <f t="shared" ca="1" si="130"/>
        <v>#N/A</v>
      </c>
      <c r="R926" s="91" t="e">
        <f t="shared" ca="1" si="131"/>
        <v>#N/A</v>
      </c>
      <c r="T926" s="200" t="e">
        <f t="shared" ca="1" si="132"/>
        <v>#N/A</v>
      </c>
      <c r="U926" s="91" t="e">
        <f t="shared" ca="1" si="133"/>
        <v>#N/A</v>
      </c>
      <c r="V926" s="91" t="e">
        <f t="shared" ca="1" si="134"/>
        <v>#N/A</v>
      </c>
      <c r="X926" s="91"/>
      <c r="AI926" s="218" t="e">
        <f ca="1">(($E$9*(RAND()*($E$208-$D$208)+$D$208))*(RAND()*('Base Calcs'!$E$214-'Base Calcs'!$D$214)+'Base Calcs'!$D$214+IF($E$50&gt;0,$E$50,0)))+$E$154+$E$155-$E$196+$E$179-($E$179*(RAND()*($E$210-$D$210)+$D$210))-(($E$200/$E$45)*(RAND()*($E$211-$D$211)+$D$211))</f>
        <v>#N/A</v>
      </c>
      <c r="AK9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7" spans="2:37" x14ac:dyDescent="0.25">
      <c r="B927" s="198" t="e">
        <f t="shared" ca="1" si="128"/>
        <v>#N/A</v>
      </c>
      <c r="C927" s="91"/>
      <c r="D927" s="91"/>
      <c r="F927" s="20"/>
      <c r="G927" s="91"/>
      <c r="H927" s="91"/>
      <c r="J927" s="91"/>
      <c r="P927" s="200" t="e">
        <f t="shared" ca="1" si="129"/>
        <v>#N/A</v>
      </c>
      <c r="Q927" s="91" t="e">
        <f t="shared" ca="1" si="130"/>
        <v>#N/A</v>
      </c>
      <c r="R927" s="91" t="e">
        <f t="shared" ca="1" si="131"/>
        <v>#N/A</v>
      </c>
      <c r="T927" s="200" t="e">
        <f t="shared" ca="1" si="132"/>
        <v>#N/A</v>
      </c>
      <c r="U927" s="91" t="e">
        <f t="shared" ca="1" si="133"/>
        <v>#N/A</v>
      </c>
      <c r="V927" s="91" t="e">
        <f t="shared" ca="1" si="134"/>
        <v>#N/A</v>
      </c>
      <c r="X927" s="91"/>
      <c r="AI927" s="218" t="e">
        <f ca="1">(($E$9*(RAND()*($E$208-$D$208)+$D$208))*(RAND()*('Base Calcs'!$E$214-'Base Calcs'!$D$214)+'Base Calcs'!$D$214+IF($E$50&gt;0,$E$50,0)))+$E$154+$E$155-$E$196+$E$179-($E$179*(RAND()*($E$210-$D$210)+$D$210))-(($E$200/$E$45)*(RAND()*($E$211-$D$211)+$D$211))</f>
        <v>#N/A</v>
      </c>
      <c r="AK9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8" spans="2:37" x14ac:dyDescent="0.25">
      <c r="B928" s="198" t="e">
        <f t="shared" ca="1" si="128"/>
        <v>#N/A</v>
      </c>
      <c r="C928" s="91"/>
      <c r="D928" s="91"/>
      <c r="F928" s="20"/>
      <c r="G928" s="91"/>
      <c r="H928" s="91"/>
      <c r="J928" s="91"/>
      <c r="P928" s="200" t="e">
        <f t="shared" ca="1" si="129"/>
        <v>#N/A</v>
      </c>
      <c r="Q928" s="91" t="e">
        <f t="shared" ca="1" si="130"/>
        <v>#N/A</v>
      </c>
      <c r="R928" s="91" t="e">
        <f t="shared" ca="1" si="131"/>
        <v>#N/A</v>
      </c>
      <c r="T928" s="200" t="e">
        <f t="shared" ca="1" si="132"/>
        <v>#N/A</v>
      </c>
      <c r="U928" s="91" t="e">
        <f t="shared" ca="1" si="133"/>
        <v>#N/A</v>
      </c>
      <c r="V928" s="91" t="e">
        <f t="shared" ca="1" si="134"/>
        <v>#N/A</v>
      </c>
      <c r="X928" s="91"/>
      <c r="AI928" s="218" t="e">
        <f ca="1">(($E$9*(RAND()*($E$208-$D$208)+$D$208))*(RAND()*('Base Calcs'!$E$214-'Base Calcs'!$D$214)+'Base Calcs'!$D$214+IF($E$50&gt;0,$E$50,0)))+$E$154+$E$155-$E$196+$E$179-($E$179*(RAND()*($E$210-$D$210)+$D$210))-(($E$200/$E$45)*(RAND()*($E$211-$D$211)+$D$211))</f>
        <v>#N/A</v>
      </c>
      <c r="AK9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29" spans="2:37" x14ac:dyDescent="0.25">
      <c r="B929" s="198" t="e">
        <f t="shared" ca="1" si="128"/>
        <v>#N/A</v>
      </c>
      <c r="C929" s="91"/>
      <c r="D929" s="91"/>
      <c r="F929" s="20"/>
      <c r="G929" s="91"/>
      <c r="H929" s="91"/>
      <c r="J929" s="91"/>
      <c r="P929" s="200" t="e">
        <f t="shared" ca="1" si="129"/>
        <v>#N/A</v>
      </c>
      <c r="Q929" s="91" t="e">
        <f t="shared" ca="1" si="130"/>
        <v>#N/A</v>
      </c>
      <c r="R929" s="91" t="e">
        <f t="shared" ca="1" si="131"/>
        <v>#N/A</v>
      </c>
      <c r="T929" s="200" t="e">
        <f t="shared" ca="1" si="132"/>
        <v>#N/A</v>
      </c>
      <c r="U929" s="91" t="e">
        <f t="shared" ca="1" si="133"/>
        <v>#N/A</v>
      </c>
      <c r="V929" s="91" t="e">
        <f t="shared" ca="1" si="134"/>
        <v>#N/A</v>
      </c>
      <c r="X929" s="91"/>
      <c r="AI929" s="218" t="e">
        <f ca="1">(($E$9*(RAND()*($E$208-$D$208)+$D$208))*(RAND()*('Base Calcs'!$E$214-'Base Calcs'!$D$214)+'Base Calcs'!$D$214+IF($E$50&gt;0,$E$50,0)))+$E$154+$E$155-$E$196+$E$179-($E$179*(RAND()*($E$210-$D$210)+$D$210))-(($E$200/$E$45)*(RAND()*($E$211-$D$211)+$D$211))</f>
        <v>#N/A</v>
      </c>
      <c r="AK9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0" spans="2:37" x14ac:dyDescent="0.25">
      <c r="B930" s="198" t="e">
        <f t="shared" ca="1" si="128"/>
        <v>#N/A</v>
      </c>
      <c r="C930" s="91"/>
      <c r="D930" s="91"/>
      <c r="F930" s="20"/>
      <c r="G930" s="91"/>
      <c r="H930" s="91"/>
      <c r="J930" s="91"/>
      <c r="P930" s="200" t="e">
        <f t="shared" ca="1" si="129"/>
        <v>#N/A</v>
      </c>
      <c r="Q930" s="91" t="e">
        <f t="shared" ca="1" si="130"/>
        <v>#N/A</v>
      </c>
      <c r="R930" s="91" t="e">
        <f t="shared" ca="1" si="131"/>
        <v>#N/A</v>
      </c>
      <c r="T930" s="200" t="e">
        <f t="shared" ca="1" si="132"/>
        <v>#N/A</v>
      </c>
      <c r="U930" s="91" t="e">
        <f t="shared" ca="1" si="133"/>
        <v>#N/A</v>
      </c>
      <c r="V930" s="91" t="e">
        <f t="shared" ca="1" si="134"/>
        <v>#N/A</v>
      </c>
      <c r="X930" s="91"/>
      <c r="AI930" s="218" t="e">
        <f ca="1">(($E$9*(RAND()*($E$208-$D$208)+$D$208))*(RAND()*('Base Calcs'!$E$214-'Base Calcs'!$D$214)+'Base Calcs'!$D$214+IF($E$50&gt;0,$E$50,0)))+$E$154+$E$155-$E$196+$E$179-($E$179*(RAND()*($E$210-$D$210)+$D$210))-(($E$200/$E$45)*(RAND()*($E$211-$D$211)+$D$211))</f>
        <v>#N/A</v>
      </c>
      <c r="AK9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1" spans="2:37" x14ac:dyDescent="0.25">
      <c r="B931" s="198" t="e">
        <f t="shared" ca="1" si="128"/>
        <v>#N/A</v>
      </c>
      <c r="C931" s="91"/>
      <c r="D931" s="91"/>
      <c r="F931" s="20"/>
      <c r="G931" s="91"/>
      <c r="H931" s="91"/>
      <c r="J931" s="91"/>
      <c r="P931" s="200" t="e">
        <f t="shared" ca="1" si="129"/>
        <v>#N/A</v>
      </c>
      <c r="Q931" s="91" t="e">
        <f t="shared" ca="1" si="130"/>
        <v>#N/A</v>
      </c>
      <c r="R931" s="91" t="e">
        <f t="shared" ca="1" si="131"/>
        <v>#N/A</v>
      </c>
      <c r="T931" s="200" t="e">
        <f t="shared" ca="1" si="132"/>
        <v>#N/A</v>
      </c>
      <c r="U931" s="91" t="e">
        <f t="shared" ca="1" si="133"/>
        <v>#N/A</v>
      </c>
      <c r="V931" s="91" t="e">
        <f t="shared" ca="1" si="134"/>
        <v>#N/A</v>
      </c>
      <c r="X931" s="91"/>
      <c r="AI931" s="218" t="e">
        <f ca="1">(($E$9*(RAND()*($E$208-$D$208)+$D$208))*(RAND()*('Base Calcs'!$E$214-'Base Calcs'!$D$214)+'Base Calcs'!$D$214+IF($E$50&gt;0,$E$50,0)))+$E$154+$E$155-$E$196+$E$179-($E$179*(RAND()*($E$210-$D$210)+$D$210))-(($E$200/$E$45)*(RAND()*($E$211-$D$211)+$D$211))</f>
        <v>#N/A</v>
      </c>
      <c r="AK9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2" spans="2:37" x14ac:dyDescent="0.25">
      <c r="B932" s="198" t="e">
        <f t="shared" ca="1" si="128"/>
        <v>#N/A</v>
      </c>
      <c r="C932" s="91"/>
      <c r="D932" s="91"/>
      <c r="F932" s="20"/>
      <c r="G932" s="91"/>
      <c r="H932" s="91"/>
      <c r="J932" s="91"/>
      <c r="P932" s="200" t="e">
        <f t="shared" ca="1" si="129"/>
        <v>#N/A</v>
      </c>
      <c r="Q932" s="91" t="e">
        <f t="shared" ca="1" si="130"/>
        <v>#N/A</v>
      </c>
      <c r="R932" s="91" t="e">
        <f t="shared" ca="1" si="131"/>
        <v>#N/A</v>
      </c>
      <c r="T932" s="200" t="e">
        <f t="shared" ca="1" si="132"/>
        <v>#N/A</v>
      </c>
      <c r="U932" s="91" t="e">
        <f t="shared" ca="1" si="133"/>
        <v>#N/A</v>
      </c>
      <c r="V932" s="91" t="e">
        <f t="shared" ca="1" si="134"/>
        <v>#N/A</v>
      </c>
      <c r="X932" s="91"/>
      <c r="AI932" s="218" t="e">
        <f ca="1">(($E$9*(RAND()*($E$208-$D$208)+$D$208))*(RAND()*('Base Calcs'!$E$214-'Base Calcs'!$D$214)+'Base Calcs'!$D$214+IF($E$50&gt;0,$E$50,0)))+$E$154+$E$155-$E$196+$E$179-($E$179*(RAND()*($E$210-$D$210)+$D$210))-(($E$200/$E$45)*(RAND()*($E$211-$D$211)+$D$211))</f>
        <v>#N/A</v>
      </c>
      <c r="AK9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3" spans="2:37" x14ac:dyDescent="0.25">
      <c r="B933" s="198" t="e">
        <f t="shared" ca="1" si="128"/>
        <v>#N/A</v>
      </c>
      <c r="C933" s="91"/>
      <c r="D933" s="91"/>
      <c r="F933" s="20"/>
      <c r="G933" s="91"/>
      <c r="H933" s="91"/>
      <c r="J933" s="91"/>
      <c r="P933" s="200" t="e">
        <f t="shared" ca="1" si="129"/>
        <v>#N/A</v>
      </c>
      <c r="Q933" s="91" t="e">
        <f t="shared" ca="1" si="130"/>
        <v>#N/A</v>
      </c>
      <c r="R933" s="91" t="e">
        <f t="shared" ca="1" si="131"/>
        <v>#N/A</v>
      </c>
      <c r="T933" s="200" t="e">
        <f t="shared" ca="1" si="132"/>
        <v>#N/A</v>
      </c>
      <c r="U933" s="91" t="e">
        <f t="shared" ca="1" si="133"/>
        <v>#N/A</v>
      </c>
      <c r="V933" s="91" t="e">
        <f t="shared" ca="1" si="134"/>
        <v>#N/A</v>
      </c>
      <c r="X933" s="91"/>
      <c r="AI933" s="218" t="e">
        <f ca="1">(($E$9*(RAND()*($E$208-$D$208)+$D$208))*(RAND()*('Base Calcs'!$E$214-'Base Calcs'!$D$214)+'Base Calcs'!$D$214+IF($E$50&gt;0,$E$50,0)))+$E$154+$E$155-$E$196+$E$179-($E$179*(RAND()*($E$210-$D$210)+$D$210))-(($E$200/$E$45)*(RAND()*($E$211-$D$211)+$D$211))</f>
        <v>#N/A</v>
      </c>
      <c r="AK9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4" spans="2:37" x14ac:dyDescent="0.25">
      <c r="B934" s="198" t="e">
        <f t="shared" ca="1" si="128"/>
        <v>#N/A</v>
      </c>
      <c r="C934" s="91"/>
      <c r="D934" s="91"/>
      <c r="F934" s="20"/>
      <c r="G934" s="91"/>
      <c r="H934" s="91"/>
      <c r="J934" s="91"/>
      <c r="P934" s="200" t="e">
        <f t="shared" ca="1" si="129"/>
        <v>#N/A</v>
      </c>
      <c r="Q934" s="91" t="e">
        <f t="shared" ca="1" si="130"/>
        <v>#N/A</v>
      </c>
      <c r="R934" s="91" t="e">
        <f t="shared" ca="1" si="131"/>
        <v>#N/A</v>
      </c>
      <c r="T934" s="200" t="e">
        <f t="shared" ca="1" si="132"/>
        <v>#N/A</v>
      </c>
      <c r="U934" s="91" t="e">
        <f t="shared" ca="1" si="133"/>
        <v>#N/A</v>
      </c>
      <c r="V934" s="91" t="e">
        <f t="shared" ca="1" si="134"/>
        <v>#N/A</v>
      </c>
      <c r="X934" s="91"/>
      <c r="AI934" s="218" t="e">
        <f ca="1">(($E$9*(RAND()*($E$208-$D$208)+$D$208))*(RAND()*('Base Calcs'!$E$214-'Base Calcs'!$D$214)+'Base Calcs'!$D$214+IF($E$50&gt;0,$E$50,0)))+$E$154+$E$155-$E$196+$E$179-($E$179*(RAND()*($E$210-$D$210)+$D$210))-(($E$200/$E$45)*(RAND()*($E$211-$D$211)+$D$211))</f>
        <v>#N/A</v>
      </c>
      <c r="AK9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5" spans="2:37" x14ac:dyDescent="0.25">
      <c r="B935" s="198" t="e">
        <f t="shared" ca="1" si="128"/>
        <v>#N/A</v>
      </c>
      <c r="C935" s="91"/>
      <c r="D935" s="91"/>
      <c r="F935" s="20"/>
      <c r="G935" s="91"/>
      <c r="H935" s="91"/>
      <c r="J935" s="91"/>
      <c r="P935" s="200" t="e">
        <f t="shared" ca="1" si="129"/>
        <v>#N/A</v>
      </c>
      <c r="Q935" s="91" t="e">
        <f t="shared" ca="1" si="130"/>
        <v>#N/A</v>
      </c>
      <c r="R935" s="91" t="e">
        <f t="shared" ca="1" si="131"/>
        <v>#N/A</v>
      </c>
      <c r="T935" s="200" t="e">
        <f t="shared" ca="1" si="132"/>
        <v>#N/A</v>
      </c>
      <c r="U935" s="91" t="e">
        <f t="shared" ca="1" si="133"/>
        <v>#N/A</v>
      </c>
      <c r="V935" s="91" t="e">
        <f t="shared" ca="1" si="134"/>
        <v>#N/A</v>
      </c>
      <c r="X935" s="91"/>
      <c r="AI935" s="218" t="e">
        <f ca="1">(($E$9*(RAND()*($E$208-$D$208)+$D$208))*(RAND()*('Base Calcs'!$E$214-'Base Calcs'!$D$214)+'Base Calcs'!$D$214+IF($E$50&gt;0,$E$50,0)))+$E$154+$E$155-$E$196+$E$179-($E$179*(RAND()*($E$210-$D$210)+$D$210))-(($E$200/$E$45)*(RAND()*($E$211-$D$211)+$D$211))</f>
        <v>#N/A</v>
      </c>
      <c r="AK9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6" spans="2:37" x14ac:dyDescent="0.25">
      <c r="B936" s="198" t="e">
        <f t="shared" ca="1" si="128"/>
        <v>#N/A</v>
      </c>
      <c r="C936" s="91"/>
      <c r="D936" s="91"/>
      <c r="F936" s="20"/>
      <c r="G936" s="91"/>
      <c r="H936" s="91"/>
      <c r="J936" s="91"/>
      <c r="P936" s="200" t="e">
        <f t="shared" ca="1" si="129"/>
        <v>#N/A</v>
      </c>
      <c r="Q936" s="91" t="e">
        <f t="shared" ca="1" si="130"/>
        <v>#N/A</v>
      </c>
      <c r="R936" s="91" t="e">
        <f t="shared" ca="1" si="131"/>
        <v>#N/A</v>
      </c>
      <c r="T936" s="200" t="e">
        <f t="shared" ca="1" si="132"/>
        <v>#N/A</v>
      </c>
      <c r="U936" s="91" t="e">
        <f t="shared" ca="1" si="133"/>
        <v>#N/A</v>
      </c>
      <c r="V936" s="91" t="e">
        <f t="shared" ca="1" si="134"/>
        <v>#N/A</v>
      </c>
      <c r="X936" s="91"/>
      <c r="AI936" s="218" t="e">
        <f ca="1">(($E$9*(RAND()*($E$208-$D$208)+$D$208))*(RAND()*('Base Calcs'!$E$214-'Base Calcs'!$D$214)+'Base Calcs'!$D$214+IF($E$50&gt;0,$E$50,0)))+$E$154+$E$155-$E$196+$E$179-($E$179*(RAND()*($E$210-$D$210)+$D$210))-(($E$200/$E$45)*(RAND()*($E$211-$D$211)+$D$211))</f>
        <v>#N/A</v>
      </c>
      <c r="AK9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7" spans="2:37" x14ac:dyDescent="0.25">
      <c r="B937" s="198" t="e">
        <f t="shared" ca="1" si="128"/>
        <v>#N/A</v>
      </c>
      <c r="C937" s="91"/>
      <c r="D937" s="91"/>
      <c r="F937" s="20"/>
      <c r="G937" s="91"/>
      <c r="H937" s="91"/>
      <c r="J937" s="91"/>
      <c r="P937" s="200" t="e">
        <f t="shared" ca="1" si="129"/>
        <v>#N/A</v>
      </c>
      <c r="Q937" s="91" t="e">
        <f t="shared" ca="1" si="130"/>
        <v>#N/A</v>
      </c>
      <c r="R937" s="91" t="e">
        <f t="shared" ca="1" si="131"/>
        <v>#N/A</v>
      </c>
      <c r="T937" s="200" t="e">
        <f t="shared" ca="1" si="132"/>
        <v>#N/A</v>
      </c>
      <c r="U937" s="91" t="e">
        <f t="shared" ca="1" si="133"/>
        <v>#N/A</v>
      </c>
      <c r="V937" s="91" t="e">
        <f t="shared" ca="1" si="134"/>
        <v>#N/A</v>
      </c>
      <c r="X937" s="91"/>
      <c r="AI937" s="218" t="e">
        <f ca="1">(($E$9*(RAND()*($E$208-$D$208)+$D$208))*(RAND()*('Base Calcs'!$E$214-'Base Calcs'!$D$214)+'Base Calcs'!$D$214+IF($E$50&gt;0,$E$50,0)))+$E$154+$E$155-$E$196+$E$179-($E$179*(RAND()*($E$210-$D$210)+$D$210))-(($E$200/$E$45)*(RAND()*($E$211-$D$211)+$D$211))</f>
        <v>#N/A</v>
      </c>
      <c r="AK9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8" spans="2:37" x14ac:dyDescent="0.25">
      <c r="B938" s="198" t="e">
        <f t="shared" ca="1" si="128"/>
        <v>#N/A</v>
      </c>
      <c r="C938" s="91"/>
      <c r="D938" s="91"/>
      <c r="F938" s="20"/>
      <c r="G938" s="91"/>
      <c r="H938" s="91"/>
      <c r="J938" s="91"/>
      <c r="P938" s="200" t="e">
        <f t="shared" ca="1" si="129"/>
        <v>#N/A</v>
      </c>
      <c r="Q938" s="91" t="e">
        <f t="shared" ca="1" si="130"/>
        <v>#N/A</v>
      </c>
      <c r="R938" s="91" t="e">
        <f t="shared" ca="1" si="131"/>
        <v>#N/A</v>
      </c>
      <c r="T938" s="200" t="e">
        <f t="shared" ca="1" si="132"/>
        <v>#N/A</v>
      </c>
      <c r="U938" s="91" t="e">
        <f t="shared" ca="1" si="133"/>
        <v>#N/A</v>
      </c>
      <c r="V938" s="91" t="e">
        <f t="shared" ca="1" si="134"/>
        <v>#N/A</v>
      </c>
      <c r="X938" s="91"/>
      <c r="AI938" s="218" t="e">
        <f ca="1">(($E$9*(RAND()*($E$208-$D$208)+$D$208))*(RAND()*('Base Calcs'!$E$214-'Base Calcs'!$D$214)+'Base Calcs'!$D$214+IF($E$50&gt;0,$E$50,0)))+$E$154+$E$155-$E$196+$E$179-($E$179*(RAND()*($E$210-$D$210)+$D$210))-(($E$200/$E$45)*(RAND()*($E$211-$D$211)+$D$211))</f>
        <v>#N/A</v>
      </c>
      <c r="AK9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39" spans="2:37" x14ac:dyDescent="0.25">
      <c r="B939" s="198" t="e">
        <f t="shared" ca="1" si="128"/>
        <v>#N/A</v>
      </c>
      <c r="C939" s="91"/>
      <c r="D939" s="91"/>
      <c r="F939" s="20"/>
      <c r="G939" s="91"/>
      <c r="H939" s="91"/>
      <c r="J939" s="91"/>
      <c r="P939" s="200" t="e">
        <f t="shared" ca="1" si="129"/>
        <v>#N/A</v>
      </c>
      <c r="Q939" s="91" t="e">
        <f t="shared" ca="1" si="130"/>
        <v>#N/A</v>
      </c>
      <c r="R939" s="91" t="e">
        <f t="shared" ca="1" si="131"/>
        <v>#N/A</v>
      </c>
      <c r="T939" s="200" t="e">
        <f t="shared" ca="1" si="132"/>
        <v>#N/A</v>
      </c>
      <c r="U939" s="91" t="e">
        <f t="shared" ca="1" si="133"/>
        <v>#N/A</v>
      </c>
      <c r="V939" s="91" t="e">
        <f t="shared" ca="1" si="134"/>
        <v>#N/A</v>
      </c>
      <c r="X939" s="91"/>
      <c r="AI939" s="218" t="e">
        <f ca="1">(($E$9*(RAND()*($E$208-$D$208)+$D$208))*(RAND()*('Base Calcs'!$E$214-'Base Calcs'!$D$214)+'Base Calcs'!$D$214+IF($E$50&gt;0,$E$50,0)))+$E$154+$E$155-$E$196+$E$179-($E$179*(RAND()*($E$210-$D$210)+$D$210))-(($E$200/$E$45)*(RAND()*($E$211-$D$211)+$D$211))</f>
        <v>#N/A</v>
      </c>
      <c r="AK9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0" spans="2:37" x14ac:dyDescent="0.25">
      <c r="B940" s="198" t="e">
        <f t="shared" ca="1" si="128"/>
        <v>#N/A</v>
      </c>
      <c r="C940" s="91"/>
      <c r="D940" s="91"/>
      <c r="F940" s="20"/>
      <c r="G940" s="91"/>
      <c r="H940" s="91"/>
      <c r="J940" s="91"/>
      <c r="P940" s="200" t="e">
        <f t="shared" ca="1" si="129"/>
        <v>#N/A</v>
      </c>
      <c r="Q940" s="91" t="e">
        <f t="shared" ca="1" si="130"/>
        <v>#N/A</v>
      </c>
      <c r="R940" s="91" t="e">
        <f t="shared" ca="1" si="131"/>
        <v>#N/A</v>
      </c>
      <c r="T940" s="200" t="e">
        <f t="shared" ca="1" si="132"/>
        <v>#N/A</v>
      </c>
      <c r="U940" s="91" t="e">
        <f t="shared" ca="1" si="133"/>
        <v>#N/A</v>
      </c>
      <c r="V940" s="91" t="e">
        <f t="shared" ca="1" si="134"/>
        <v>#N/A</v>
      </c>
      <c r="X940" s="91"/>
      <c r="AI940" s="218" t="e">
        <f ca="1">(($E$9*(RAND()*($E$208-$D$208)+$D$208))*(RAND()*('Base Calcs'!$E$214-'Base Calcs'!$D$214)+'Base Calcs'!$D$214+IF($E$50&gt;0,$E$50,0)))+$E$154+$E$155-$E$196+$E$179-($E$179*(RAND()*($E$210-$D$210)+$D$210))-(($E$200/$E$45)*(RAND()*($E$211-$D$211)+$D$211))</f>
        <v>#N/A</v>
      </c>
      <c r="AK9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1" spans="2:37" x14ac:dyDescent="0.25">
      <c r="B941" s="198" t="e">
        <f t="shared" ca="1" si="128"/>
        <v>#N/A</v>
      </c>
      <c r="C941" s="91"/>
      <c r="D941" s="91"/>
      <c r="F941" s="20"/>
      <c r="G941" s="91"/>
      <c r="H941" s="91"/>
      <c r="J941" s="91"/>
      <c r="P941" s="200" t="e">
        <f t="shared" ca="1" si="129"/>
        <v>#N/A</v>
      </c>
      <c r="Q941" s="91" t="e">
        <f t="shared" ca="1" si="130"/>
        <v>#N/A</v>
      </c>
      <c r="R941" s="91" t="e">
        <f t="shared" ca="1" si="131"/>
        <v>#N/A</v>
      </c>
      <c r="T941" s="200" t="e">
        <f t="shared" ca="1" si="132"/>
        <v>#N/A</v>
      </c>
      <c r="U941" s="91" t="e">
        <f t="shared" ca="1" si="133"/>
        <v>#N/A</v>
      </c>
      <c r="V941" s="91" t="e">
        <f t="shared" ca="1" si="134"/>
        <v>#N/A</v>
      </c>
      <c r="X941" s="91"/>
      <c r="AI941" s="218" t="e">
        <f ca="1">(($E$9*(RAND()*($E$208-$D$208)+$D$208))*(RAND()*('Base Calcs'!$E$214-'Base Calcs'!$D$214)+'Base Calcs'!$D$214+IF($E$50&gt;0,$E$50,0)))+$E$154+$E$155-$E$196+$E$179-($E$179*(RAND()*($E$210-$D$210)+$D$210))-(($E$200/$E$45)*(RAND()*($E$211-$D$211)+$D$211))</f>
        <v>#N/A</v>
      </c>
      <c r="AK9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2" spans="2:37" x14ac:dyDescent="0.25">
      <c r="B942" s="198" t="e">
        <f t="shared" ca="1" si="128"/>
        <v>#N/A</v>
      </c>
      <c r="C942" s="91"/>
      <c r="D942" s="91"/>
      <c r="F942" s="20"/>
      <c r="G942" s="91"/>
      <c r="H942" s="91"/>
      <c r="J942" s="91"/>
      <c r="P942" s="200" t="e">
        <f t="shared" ca="1" si="129"/>
        <v>#N/A</v>
      </c>
      <c r="Q942" s="91" t="e">
        <f t="shared" ca="1" si="130"/>
        <v>#N/A</v>
      </c>
      <c r="R942" s="91" t="e">
        <f t="shared" ca="1" si="131"/>
        <v>#N/A</v>
      </c>
      <c r="T942" s="200" t="e">
        <f t="shared" ca="1" si="132"/>
        <v>#N/A</v>
      </c>
      <c r="U942" s="91" t="e">
        <f t="shared" ca="1" si="133"/>
        <v>#N/A</v>
      </c>
      <c r="V942" s="91" t="e">
        <f t="shared" ca="1" si="134"/>
        <v>#N/A</v>
      </c>
      <c r="X942" s="91"/>
      <c r="AI942" s="218" t="e">
        <f ca="1">(($E$9*(RAND()*($E$208-$D$208)+$D$208))*(RAND()*('Base Calcs'!$E$214-'Base Calcs'!$D$214)+'Base Calcs'!$D$214+IF($E$50&gt;0,$E$50,0)))+$E$154+$E$155-$E$196+$E$179-($E$179*(RAND()*($E$210-$D$210)+$D$210))-(($E$200/$E$45)*(RAND()*($E$211-$D$211)+$D$211))</f>
        <v>#N/A</v>
      </c>
      <c r="AK9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3" spans="2:37" x14ac:dyDescent="0.25">
      <c r="B943" s="198" t="e">
        <f t="shared" ca="1" si="128"/>
        <v>#N/A</v>
      </c>
      <c r="C943" s="91"/>
      <c r="D943" s="91"/>
      <c r="F943" s="20"/>
      <c r="G943" s="91"/>
      <c r="H943" s="91"/>
      <c r="J943" s="91"/>
      <c r="P943" s="200" t="e">
        <f t="shared" ca="1" si="129"/>
        <v>#N/A</v>
      </c>
      <c r="Q943" s="91" t="e">
        <f t="shared" ca="1" si="130"/>
        <v>#N/A</v>
      </c>
      <c r="R943" s="91" t="e">
        <f t="shared" ca="1" si="131"/>
        <v>#N/A</v>
      </c>
      <c r="T943" s="200" t="e">
        <f t="shared" ca="1" si="132"/>
        <v>#N/A</v>
      </c>
      <c r="U943" s="91" t="e">
        <f t="shared" ca="1" si="133"/>
        <v>#N/A</v>
      </c>
      <c r="V943" s="91" t="e">
        <f t="shared" ca="1" si="134"/>
        <v>#N/A</v>
      </c>
      <c r="X943" s="91"/>
      <c r="AI943" s="218" t="e">
        <f ca="1">(($E$9*(RAND()*($E$208-$D$208)+$D$208))*(RAND()*('Base Calcs'!$E$214-'Base Calcs'!$D$214)+'Base Calcs'!$D$214+IF($E$50&gt;0,$E$50,0)))+$E$154+$E$155-$E$196+$E$179-($E$179*(RAND()*($E$210-$D$210)+$D$210))-(($E$200/$E$45)*(RAND()*($E$211-$D$211)+$D$211))</f>
        <v>#N/A</v>
      </c>
      <c r="AK9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4" spans="2:37" x14ac:dyDescent="0.25">
      <c r="B944" s="198" t="e">
        <f t="shared" ca="1" si="128"/>
        <v>#N/A</v>
      </c>
      <c r="C944" s="91"/>
      <c r="D944" s="91"/>
      <c r="F944" s="20"/>
      <c r="G944" s="91"/>
      <c r="H944" s="91"/>
      <c r="J944" s="91"/>
      <c r="P944" s="200" t="e">
        <f t="shared" ca="1" si="129"/>
        <v>#N/A</v>
      </c>
      <c r="Q944" s="91" t="e">
        <f t="shared" ca="1" si="130"/>
        <v>#N/A</v>
      </c>
      <c r="R944" s="91" t="e">
        <f t="shared" ca="1" si="131"/>
        <v>#N/A</v>
      </c>
      <c r="T944" s="200" t="e">
        <f t="shared" ca="1" si="132"/>
        <v>#N/A</v>
      </c>
      <c r="U944" s="91" t="e">
        <f t="shared" ca="1" si="133"/>
        <v>#N/A</v>
      </c>
      <c r="V944" s="91" t="e">
        <f t="shared" ca="1" si="134"/>
        <v>#N/A</v>
      </c>
      <c r="X944" s="91"/>
      <c r="AI944" s="218" t="e">
        <f ca="1">(($E$9*(RAND()*($E$208-$D$208)+$D$208))*(RAND()*('Base Calcs'!$E$214-'Base Calcs'!$D$214)+'Base Calcs'!$D$214+IF($E$50&gt;0,$E$50,0)))+$E$154+$E$155-$E$196+$E$179-($E$179*(RAND()*($E$210-$D$210)+$D$210))-(($E$200/$E$45)*(RAND()*($E$211-$D$211)+$D$211))</f>
        <v>#N/A</v>
      </c>
      <c r="AK9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5" spans="2:37" x14ac:dyDescent="0.25">
      <c r="B945" s="198" t="e">
        <f t="shared" ca="1" si="128"/>
        <v>#N/A</v>
      </c>
      <c r="C945" s="91"/>
      <c r="D945" s="91"/>
      <c r="F945" s="20"/>
      <c r="G945" s="91"/>
      <c r="H945" s="91"/>
      <c r="J945" s="91"/>
      <c r="P945" s="200" t="e">
        <f t="shared" ca="1" si="129"/>
        <v>#N/A</v>
      </c>
      <c r="Q945" s="91" t="e">
        <f t="shared" ca="1" si="130"/>
        <v>#N/A</v>
      </c>
      <c r="R945" s="91" t="e">
        <f t="shared" ca="1" si="131"/>
        <v>#N/A</v>
      </c>
      <c r="T945" s="200" t="e">
        <f t="shared" ca="1" si="132"/>
        <v>#N/A</v>
      </c>
      <c r="U945" s="91" t="e">
        <f t="shared" ca="1" si="133"/>
        <v>#N/A</v>
      </c>
      <c r="V945" s="91" t="e">
        <f t="shared" ca="1" si="134"/>
        <v>#N/A</v>
      </c>
      <c r="X945" s="91"/>
      <c r="AI945" s="218" t="e">
        <f ca="1">(($E$9*(RAND()*($E$208-$D$208)+$D$208))*(RAND()*('Base Calcs'!$E$214-'Base Calcs'!$D$214)+'Base Calcs'!$D$214+IF($E$50&gt;0,$E$50,0)))+$E$154+$E$155-$E$196+$E$179-($E$179*(RAND()*($E$210-$D$210)+$D$210))-(($E$200/$E$45)*(RAND()*($E$211-$D$211)+$D$211))</f>
        <v>#N/A</v>
      </c>
      <c r="AK9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6" spans="2:37" x14ac:dyDescent="0.25">
      <c r="B946" s="198" t="e">
        <f t="shared" ca="1" si="128"/>
        <v>#N/A</v>
      </c>
      <c r="C946" s="91"/>
      <c r="D946" s="91"/>
      <c r="F946" s="20"/>
      <c r="G946" s="91"/>
      <c r="H946" s="91"/>
      <c r="J946" s="91"/>
      <c r="P946" s="200" t="e">
        <f t="shared" ca="1" si="129"/>
        <v>#N/A</v>
      </c>
      <c r="Q946" s="91" t="e">
        <f t="shared" ca="1" si="130"/>
        <v>#N/A</v>
      </c>
      <c r="R946" s="91" t="e">
        <f t="shared" ca="1" si="131"/>
        <v>#N/A</v>
      </c>
      <c r="T946" s="200" t="e">
        <f t="shared" ca="1" si="132"/>
        <v>#N/A</v>
      </c>
      <c r="U946" s="91" t="e">
        <f t="shared" ca="1" si="133"/>
        <v>#N/A</v>
      </c>
      <c r="V946" s="91" t="e">
        <f t="shared" ca="1" si="134"/>
        <v>#N/A</v>
      </c>
      <c r="X946" s="91"/>
      <c r="AI946" s="218" t="e">
        <f ca="1">(($E$9*(RAND()*($E$208-$D$208)+$D$208))*(RAND()*('Base Calcs'!$E$214-'Base Calcs'!$D$214)+'Base Calcs'!$D$214+IF($E$50&gt;0,$E$50,0)))+$E$154+$E$155-$E$196+$E$179-($E$179*(RAND()*($E$210-$D$210)+$D$210))-(($E$200/$E$45)*(RAND()*($E$211-$D$211)+$D$211))</f>
        <v>#N/A</v>
      </c>
      <c r="AK9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7" spans="2:37" x14ac:dyDescent="0.25">
      <c r="B947" s="198" t="e">
        <f t="shared" ca="1" si="128"/>
        <v>#N/A</v>
      </c>
      <c r="C947" s="91"/>
      <c r="D947" s="91"/>
      <c r="F947" s="20"/>
      <c r="G947" s="91"/>
      <c r="H947" s="91"/>
      <c r="J947" s="91"/>
      <c r="P947" s="200" t="e">
        <f t="shared" ca="1" si="129"/>
        <v>#N/A</v>
      </c>
      <c r="Q947" s="91" t="e">
        <f t="shared" ca="1" si="130"/>
        <v>#N/A</v>
      </c>
      <c r="R947" s="91" t="e">
        <f t="shared" ca="1" si="131"/>
        <v>#N/A</v>
      </c>
      <c r="T947" s="200" t="e">
        <f t="shared" ca="1" si="132"/>
        <v>#N/A</v>
      </c>
      <c r="U947" s="91" t="e">
        <f t="shared" ca="1" si="133"/>
        <v>#N/A</v>
      </c>
      <c r="V947" s="91" t="e">
        <f t="shared" ca="1" si="134"/>
        <v>#N/A</v>
      </c>
      <c r="X947" s="91"/>
      <c r="AI947" s="218" t="e">
        <f ca="1">(($E$9*(RAND()*($E$208-$D$208)+$D$208))*(RAND()*('Base Calcs'!$E$214-'Base Calcs'!$D$214)+'Base Calcs'!$D$214+IF($E$50&gt;0,$E$50,0)))+$E$154+$E$155-$E$196+$E$179-($E$179*(RAND()*($E$210-$D$210)+$D$210))-(($E$200/$E$45)*(RAND()*($E$211-$D$211)+$D$211))</f>
        <v>#N/A</v>
      </c>
      <c r="AK9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8" spans="2:37" x14ac:dyDescent="0.25">
      <c r="B948" s="198" t="e">
        <f t="shared" ca="1" si="128"/>
        <v>#N/A</v>
      </c>
      <c r="C948" s="91"/>
      <c r="D948" s="91"/>
      <c r="F948" s="20"/>
      <c r="G948" s="91"/>
      <c r="H948" s="91"/>
      <c r="J948" s="91"/>
      <c r="P948" s="200" t="e">
        <f t="shared" ca="1" si="129"/>
        <v>#N/A</v>
      </c>
      <c r="Q948" s="91" t="e">
        <f t="shared" ca="1" si="130"/>
        <v>#N/A</v>
      </c>
      <c r="R948" s="91" t="e">
        <f t="shared" ca="1" si="131"/>
        <v>#N/A</v>
      </c>
      <c r="T948" s="200" t="e">
        <f t="shared" ca="1" si="132"/>
        <v>#N/A</v>
      </c>
      <c r="U948" s="91" t="e">
        <f t="shared" ca="1" si="133"/>
        <v>#N/A</v>
      </c>
      <c r="V948" s="91" t="e">
        <f t="shared" ca="1" si="134"/>
        <v>#N/A</v>
      </c>
      <c r="X948" s="91"/>
      <c r="AI948" s="218" t="e">
        <f ca="1">(($E$9*(RAND()*($E$208-$D$208)+$D$208))*(RAND()*('Base Calcs'!$E$214-'Base Calcs'!$D$214)+'Base Calcs'!$D$214+IF($E$50&gt;0,$E$50,0)))+$E$154+$E$155-$E$196+$E$179-($E$179*(RAND()*($E$210-$D$210)+$D$210))-(($E$200/$E$45)*(RAND()*($E$211-$D$211)+$D$211))</f>
        <v>#N/A</v>
      </c>
      <c r="AK9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49" spans="2:37" x14ac:dyDescent="0.25">
      <c r="B949" s="198" t="e">
        <f t="shared" ca="1" si="128"/>
        <v>#N/A</v>
      </c>
      <c r="C949" s="91"/>
      <c r="D949" s="91"/>
      <c r="F949" s="20"/>
      <c r="G949" s="91"/>
      <c r="H949" s="91"/>
      <c r="J949" s="91"/>
      <c r="P949" s="200" t="e">
        <f t="shared" ca="1" si="129"/>
        <v>#N/A</v>
      </c>
      <c r="Q949" s="91" t="e">
        <f t="shared" ca="1" si="130"/>
        <v>#N/A</v>
      </c>
      <c r="R949" s="91" t="e">
        <f t="shared" ca="1" si="131"/>
        <v>#N/A</v>
      </c>
      <c r="T949" s="200" t="e">
        <f t="shared" ca="1" si="132"/>
        <v>#N/A</v>
      </c>
      <c r="U949" s="91" t="e">
        <f t="shared" ca="1" si="133"/>
        <v>#N/A</v>
      </c>
      <c r="V949" s="91" t="e">
        <f t="shared" ca="1" si="134"/>
        <v>#N/A</v>
      </c>
      <c r="X949" s="91"/>
      <c r="AI949" s="218" t="e">
        <f ca="1">(($E$9*(RAND()*($E$208-$D$208)+$D$208))*(RAND()*('Base Calcs'!$E$214-'Base Calcs'!$D$214)+'Base Calcs'!$D$214+IF($E$50&gt;0,$E$50,0)))+$E$154+$E$155-$E$196+$E$179-($E$179*(RAND()*($E$210-$D$210)+$D$210))-(($E$200/$E$45)*(RAND()*($E$211-$D$211)+$D$211))</f>
        <v>#N/A</v>
      </c>
      <c r="AK9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0" spans="2:37" x14ac:dyDescent="0.25">
      <c r="B950" s="198" t="e">
        <f t="shared" ca="1" si="128"/>
        <v>#N/A</v>
      </c>
      <c r="C950" s="91"/>
      <c r="D950" s="91"/>
      <c r="F950" s="20"/>
      <c r="G950" s="91"/>
      <c r="H950" s="91"/>
      <c r="J950" s="91"/>
      <c r="P950" s="200" t="e">
        <f t="shared" ca="1" si="129"/>
        <v>#N/A</v>
      </c>
      <c r="Q950" s="91" t="e">
        <f t="shared" ca="1" si="130"/>
        <v>#N/A</v>
      </c>
      <c r="R950" s="91" t="e">
        <f t="shared" ca="1" si="131"/>
        <v>#N/A</v>
      </c>
      <c r="T950" s="200" t="e">
        <f t="shared" ca="1" si="132"/>
        <v>#N/A</v>
      </c>
      <c r="U950" s="91" t="e">
        <f t="shared" ca="1" si="133"/>
        <v>#N/A</v>
      </c>
      <c r="V950" s="91" t="e">
        <f t="shared" ca="1" si="134"/>
        <v>#N/A</v>
      </c>
      <c r="X950" s="91"/>
      <c r="AI950" s="218" t="e">
        <f ca="1">(($E$9*(RAND()*($E$208-$D$208)+$D$208))*(RAND()*('Base Calcs'!$E$214-'Base Calcs'!$D$214)+'Base Calcs'!$D$214+IF($E$50&gt;0,$E$50,0)))+$E$154+$E$155-$E$196+$E$179-($E$179*(RAND()*($E$210-$D$210)+$D$210))-(($E$200/$E$45)*(RAND()*($E$211-$D$211)+$D$211))</f>
        <v>#N/A</v>
      </c>
      <c r="AK9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1" spans="2:37" x14ac:dyDescent="0.25">
      <c r="B951" s="198" t="e">
        <f t="shared" ca="1" si="128"/>
        <v>#N/A</v>
      </c>
      <c r="C951" s="91"/>
      <c r="D951" s="91"/>
      <c r="F951" s="20"/>
      <c r="G951" s="91"/>
      <c r="H951" s="91"/>
      <c r="J951" s="91"/>
      <c r="P951" s="200" t="e">
        <f t="shared" ca="1" si="129"/>
        <v>#N/A</v>
      </c>
      <c r="Q951" s="91" t="e">
        <f t="shared" ca="1" si="130"/>
        <v>#N/A</v>
      </c>
      <c r="R951" s="91" t="e">
        <f t="shared" ca="1" si="131"/>
        <v>#N/A</v>
      </c>
      <c r="T951" s="200" t="e">
        <f t="shared" ca="1" si="132"/>
        <v>#N/A</v>
      </c>
      <c r="U951" s="91" t="e">
        <f t="shared" ca="1" si="133"/>
        <v>#N/A</v>
      </c>
      <c r="V951" s="91" t="e">
        <f t="shared" ca="1" si="134"/>
        <v>#N/A</v>
      </c>
      <c r="X951" s="91"/>
      <c r="AI951" s="218" t="e">
        <f ca="1">(($E$9*(RAND()*($E$208-$D$208)+$D$208))*(RAND()*('Base Calcs'!$E$214-'Base Calcs'!$D$214)+'Base Calcs'!$D$214+IF($E$50&gt;0,$E$50,0)))+$E$154+$E$155-$E$196+$E$179-($E$179*(RAND()*($E$210-$D$210)+$D$210))-(($E$200/$E$45)*(RAND()*($E$211-$D$211)+$D$211))</f>
        <v>#N/A</v>
      </c>
      <c r="AK9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2" spans="2:37" x14ac:dyDescent="0.25">
      <c r="B952" s="198" t="e">
        <f t="shared" ca="1" si="128"/>
        <v>#N/A</v>
      </c>
      <c r="C952" s="91"/>
      <c r="D952" s="91"/>
      <c r="F952" s="20"/>
      <c r="G952" s="91"/>
      <c r="H952" s="91"/>
      <c r="J952" s="91"/>
      <c r="P952" s="200" t="e">
        <f t="shared" ca="1" si="129"/>
        <v>#N/A</v>
      </c>
      <c r="Q952" s="91" t="e">
        <f t="shared" ca="1" si="130"/>
        <v>#N/A</v>
      </c>
      <c r="R952" s="91" t="e">
        <f t="shared" ca="1" si="131"/>
        <v>#N/A</v>
      </c>
      <c r="T952" s="200" t="e">
        <f t="shared" ca="1" si="132"/>
        <v>#N/A</v>
      </c>
      <c r="U952" s="91" t="e">
        <f t="shared" ca="1" si="133"/>
        <v>#N/A</v>
      </c>
      <c r="V952" s="91" t="e">
        <f t="shared" ca="1" si="134"/>
        <v>#N/A</v>
      </c>
      <c r="X952" s="91"/>
      <c r="AI952" s="218" t="e">
        <f ca="1">(($E$9*(RAND()*($E$208-$D$208)+$D$208))*(RAND()*('Base Calcs'!$E$214-'Base Calcs'!$D$214)+'Base Calcs'!$D$214+IF($E$50&gt;0,$E$50,0)))+$E$154+$E$155-$E$196+$E$179-($E$179*(RAND()*($E$210-$D$210)+$D$210))-(($E$200/$E$45)*(RAND()*($E$211-$D$211)+$D$211))</f>
        <v>#N/A</v>
      </c>
      <c r="AK9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3" spans="2:37" x14ac:dyDescent="0.25">
      <c r="B953" s="198" t="e">
        <f t="shared" ca="1" si="128"/>
        <v>#N/A</v>
      </c>
      <c r="C953" s="91"/>
      <c r="D953" s="91"/>
      <c r="F953" s="20"/>
      <c r="G953" s="91"/>
      <c r="H953" s="91"/>
      <c r="J953" s="91"/>
      <c r="P953" s="200" t="e">
        <f t="shared" ca="1" si="129"/>
        <v>#N/A</v>
      </c>
      <c r="Q953" s="91" t="e">
        <f t="shared" ca="1" si="130"/>
        <v>#N/A</v>
      </c>
      <c r="R953" s="91" t="e">
        <f t="shared" ca="1" si="131"/>
        <v>#N/A</v>
      </c>
      <c r="T953" s="200" t="e">
        <f t="shared" ca="1" si="132"/>
        <v>#N/A</v>
      </c>
      <c r="U953" s="91" t="e">
        <f t="shared" ca="1" si="133"/>
        <v>#N/A</v>
      </c>
      <c r="V953" s="91" t="e">
        <f t="shared" ca="1" si="134"/>
        <v>#N/A</v>
      </c>
      <c r="X953" s="91"/>
      <c r="AI953" s="218" t="e">
        <f ca="1">(($E$9*(RAND()*($E$208-$D$208)+$D$208))*(RAND()*('Base Calcs'!$E$214-'Base Calcs'!$D$214)+'Base Calcs'!$D$214+IF($E$50&gt;0,$E$50,0)))+$E$154+$E$155-$E$196+$E$179-($E$179*(RAND()*($E$210-$D$210)+$D$210))-(($E$200/$E$45)*(RAND()*($E$211-$D$211)+$D$211))</f>
        <v>#N/A</v>
      </c>
      <c r="AK9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4" spans="2:37" x14ac:dyDescent="0.25">
      <c r="B954" s="198" t="e">
        <f t="shared" ca="1" si="128"/>
        <v>#N/A</v>
      </c>
      <c r="C954" s="91"/>
      <c r="D954" s="91"/>
      <c r="F954" s="20"/>
      <c r="G954" s="91"/>
      <c r="H954" s="91"/>
      <c r="J954" s="91"/>
      <c r="P954" s="200" t="e">
        <f t="shared" ca="1" si="129"/>
        <v>#N/A</v>
      </c>
      <c r="Q954" s="91" t="e">
        <f t="shared" ca="1" si="130"/>
        <v>#N/A</v>
      </c>
      <c r="R954" s="91" t="e">
        <f t="shared" ca="1" si="131"/>
        <v>#N/A</v>
      </c>
      <c r="T954" s="200" t="e">
        <f t="shared" ca="1" si="132"/>
        <v>#N/A</v>
      </c>
      <c r="U954" s="91" t="e">
        <f t="shared" ca="1" si="133"/>
        <v>#N/A</v>
      </c>
      <c r="V954" s="91" t="e">
        <f t="shared" ca="1" si="134"/>
        <v>#N/A</v>
      </c>
      <c r="X954" s="91"/>
      <c r="AI954" s="218" t="e">
        <f ca="1">(($E$9*(RAND()*($E$208-$D$208)+$D$208))*(RAND()*('Base Calcs'!$E$214-'Base Calcs'!$D$214)+'Base Calcs'!$D$214+IF($E$50&gt;0,$E$50,0)))+$E$154+$E$155-$E$196+$E$179-($E$179*(RAND()*($E$210-$D$210)+$D$210))-(($E$200/$E$45)*(RAND()*($E$211-$D$211)+$D$211))</f>
        <v>#N/A</v>
      </c>
      <c r="AK9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5" spans="2:37" x14ac:dyDescent="0.25">
      <c r="B955" s="198" t="e">
        <f t="shared" ca="1" si="128"/>
        <v>#N/A</v>
      </c>
      <c r="C955" s="91"/>
      <c r="D955" s="91"/>
      <c r="F955" s="20"/>
      <c r="G955" s="91"/>
      <c r="H955" s="91"/>
      <c r="J955" s="91"/>
      <c r="P955" s="200" t="e">
        <f t="shared" ca="1" si="129"/>
        <v>#N/A</v>
      </c>
      <c r="Q955" s="91" t="e">
        <f t="shared" ca="1" si="130"/>
        <v>#N/A</v>
      </c>
      <c r="R955" s="91" t="e">
        <f t="shared" ca="1" si="131"/>
        <v>#N/A</v>
      </c>
      <c r="T955" s="200" t="e">
        <f t="shared" ca="1" si="132"/>
        <v>#N/A</v>
      </c>
      <c r="U955" s="91" t="e">
        <f t="shared" ca="1" si="133"/>
        <v>#N/A</v>
      </c>
      <c r="V955" s="91" t="e">
        <f t="shared" ca="1" si="134"/>
        <v>#N/A</v>
      </c>
      <c r="X955" s="91"/>
      <c r="AI955" s="218" t="e">
        <f ca="1">(($E$9*(RAND()*($E$208-$D$208)+$D$208))*(RAND()*('Base Calcs'!$E$214-'Base Calcs'!$D$214)+'Base Calcs'!$D$214+IF($E$50&gt;0,$E$50,0)))+$E$154+$E$155-$E$196+$E$179-($E$179*(RAND()*($E$210-$D$210)+$D$210))-(($E$200/$E$45)*(RAND()*($E$211-$D$211)+$D$211))</f>
        <v>#N/A</v>
      </c>
      <c r="AK9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6" spans="2:37" x14ac:dyDescent="0.25">
      <c r="B956" s="198" t="e">
        <f t="shared" ca="1" si="128"/>
        <v>#N/A</v>
      </c>
      <c r="C956" s="91"/>
      <c r="D956" s="91"/>
      <c r="F956" s="20"/>
      <c r="G956" s="91"/>
      <c r="H956" s="91"/>
      <c r="J956" s="91"/>
      <c r="P956" s="200" t="e">
        <f t="shared" ca="1" si="129"/>
        <v>#N/A</v>
      </c>
      <c r="Q956" s="91" t="e">
        <f t="shared" ca="1" si="130"/>
        <v>#N/A</v>
      </c>
      <c r="R956" s="91" t="e">
        <f t="shared" ca="1" si="131"/>
        <v>#N/A</v>
      </c>
      <c r="T956" s="200" t="e">
        <f t="shared" ca="1" si="132"/>
        <v>#N/A</v>
      </c>
      <c r="U956" s="91" t="e">
        <f t="shared" ca="1" si="133"/>
        <v>#N/A</v>
      </c>
      <c r="V956" s="91" t="e">
        <f t="shared" ca="1" si="134"/>
        <v>#N/A</v>
      </c>
      <c r="X956" s="91"/>
      <c r="AI956" s="218" t="e">
        <f ca="1">(($E$9*(RAND()*($E$208-$D$208)+$D$208))*(RAND()*('Base Calcs'!$E$214-'Base Calcs'!$D$214)+'Base Calcs'!$D$214+IF($E$50&gt;0,$E$50,0)))+$E$154+$E$155-$E$196+$E$179-($E$179*(RAND()*($E$210-$D$210)+$D$210))-(($E$200/$E$45)*(RAND()*($E$211-$D$211)+$D$211))</f>
        <v>#N/A</v>
      </c>
      <c r="AK9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7" spans="2:37" x14ac:dyDescent="0.25">
      <c r="B957" s="198" t="e">
        <f t="shared" ca="1" si="128"/>
        <v>#N/A</v>
      </c>
      <c r="C957" s="91"/>
      <c r="D957" s="91"/>
      <c r="F957" s="20"/>
      <c r="G957" s="91"/>
      <c r="H957" s="91"/>
      <c r="J957" s="91"/>
      <c r="P957" s="200" t="e">
        <f t="shared" ca="1" si="129"/>
        <v>#N/A</v>
      </c>
      <c r="Q957" s="91" t="e">
        <f t="shared" ca="1" si="130"/>
        <v>#N/A</v>
      </c>
      <c r="R957" s="91" t="e">
        <f t="shared" ca="1" si="131"/>
        <v>#N/A</v>
      </c>
      <c r="T957" s="200" t="e">
        <f t="shared" ca="1" si="132"/>
        <v>#N/A</v>
      </c>
      <c r="U957" s="91" t="e">
        <f t="shared" ca="1" si="133"/>
        <v>#N/A</v>
      </c>
      <c r="V957" s="91" t="e">
        <f t="shared" ca="1" si="134"/>
        <v>#N/A</v>
      </c>
      <c r="X957" s="91"/>
      <c r="AI957" s="218" t="e">
        <f ca="1">(($E$9*(RAND()*($E$208-$D$208)+$D$208))*(RAND()*('Base Calcs'!$E$214-'Base Calcs'!$D$214)+'Base Calcs'!$D$214+IF($E$50&gt;0,$E$50,0)))+$E$154+$E$155-$E$196+$E$179-($E$179*(RAND()*($E$210-$D$210)+$D$210))-(($E$200/$E$45)*(RAND()*($E$211-$D$211)+$D$211))</f>
        <v>#N/A</v>
      </c>
      <c r="AK9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8" spans="2:37" x14ac:dyDescent="0.25">
      <c r="B958" s="198" t="e">
        <f t="shared" ca="1" si="128"/>
        <v>#N/A</v>
      </c>
      <c r="C958" s="91"/>
      <c r="D958" s="91"/>
      <c r="F958" s="20"/>
      <c r="G958" s="91"/>
      <c r="H958" s="91"/>
      <c r="J958" s="91"/>
      <c r="P958" s="200" t="e">
        <f t="shared" ca="1" si="129"/>
        <v>#N/A</v>
      </c>
      <c r="Q958" s="91" t="e">
        <f t="shared" ca="1" si="130"/>
        <v>#N/A</v>
      </c>
      <c r="R958" s="91" t="e">
        <f t="shared" ca="1" si="131"/>
        <v>#N/A</v>
      </c>
      <c r="T958" s="200" t="e">
        <f t="shared" ca="1" si="132"/>
        <v>#N/A</v>
      </c>
      <c r="U958" s="91" t="e">
        <f t="shared" ca="1" si="133"/>
        <v>#N/A</v>
      </c>
      <c r="V958" s="91" t="e">
        <f t="shared" ca="1" si="134"/>
        <v>#N/A</v>
      </c>
      <c r="X958" s="91"/>
      <c r="AI958" s="218" t="e">
        <f ca="1">(($E$9*(RAND()*($E$208-$D$208)+$D$208))*(RAND()*('Base Calcs'!$E$214-'Base Calcs'!$D$214)+'Base Calcs'!$D$214+IF($E$50&gt;0,$E$50,0)))+$E$154+$E$155-$E$196+$E$179-($E$179*(RAND()*($E$210-$D$210)+$D$210))-(($E$200/$E$45)*(RAND()*($E$211-$D$211)+$D$211))</f>
        <v>#N/A</v>
      </c>
      <c r="AK9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59" spans="2:37" x14ac:dyDescent="0.25">
      <c r="B959" s="198" t="e">
        <f t="shared" ca="1" si="128"/>
        <v>#N/A</v>
      </c>
      <c r="C959" s="91"/>
      <c r="D959" s="91"/>
      <c r="F959" s="20"/>
      <c r="G959" s="91"/>
      <c r="H959" s="91"/>
      <c r="J959" s="91"/>
      <c r="P959" s="200" t="e">
        <f t="shared" ca="1" si="129"/>
        <v>#N/A</v>
      </c>
      <c r="Q959" s="91" t="e">
        <f t="shared" ca="1" si="130"/>
        <v>#N/A</v>
      </c>
      <c r="R959" s="91" t="e">
        <f t="shared" ca="1" si="131"/>
        <v>#N/A</v>
      </c>
      <c r="T959" s="200" t="e">
        <f t="shared" ca="1" si="132"/>
        <v>#N/A</v>
      </c>
      <c r="U959" s="91" t="e">
        <f t="shared" ca="1" si="133"/>
        <v>#N/A</v>
      </c>
      <c r="V959" s="91" t="e">
        <f t="shared" ca="1" si="134"/>
        <v>#N/A</v>
      </c>
      <c r="X959" s="91"/>
      <c r="AI959" s="218" t="e">
        <f ca="1">(($E$9*(RAND()*($E$208-$D$208)+$D$208))*(RAND()*('Base Calcs'!$E$214-'Base Calcs'!$D$214)+'Base Calcs'!$D$214+IF($E$50&gt;0,$E$50,0)))+$E$154+$E$155-$E$196+$E$179-($E$179*(RAND()*($E$210-$D$210)+$D$210))-(($E$200/$E$45)*(RAND()*($E$211-$D$211)+$D$211))</f>
        <v>#N/A</v>
      </c>
      <c r="AK9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0" spans="2:37" x14ac:dyDescent="0.25">
      <c r="B960" s="198" t="e">
        <f t="shared" ca="1" si="128"/>
        <v>#N/A</v>
      </c>
      <c r="C960" s="91"/>
      <c r="D960" s="91"/>
      <c r="F960" s="20"/>
      <c r="G960" s="91"/>
      <c r="H960" s="91"/>
      <c r="J960" s="91"/>
      <c r="P960" s="200" t="e">
        <f t="shared" ca="1" si="129"/>
        <v>#N/A</v>
      </c>
      <c r="Q960" s="91" t="e">
        <f t="shared" ca="1" si="130"/>
        <v>#N/A</v>
      </c>
      <c r="R960" s="91" t="e">
        <f t="shared" ca="1" si="131"/>
        <v>#N/A</v>
      </c>
      <c r="T960" s="200" t="e">
        <f t="shared" ca="1" si="132"/>
        <v>#N/A</v>
      </c>
      <c r="U960" s="91" t="e">
        <f t="shared" ca="1" si="133"/>
        <v>#N/A</v>
      </c>
      <c r="V960" s="91" t="e">
        <f t="shared" ca="1" si="134"/>
        <v>#N/A</v>
      </c>
      <c r="X960" s="91"/>
      <c r="AI960" s="218" t="e">
        <f ca="1">(($E$9*(RAND()*($E$208-$D$208)+$D$208))*(RAND()*('Base Calcs'!$E$214-'Base Calcs'!$D$214)+'Base Calcs'!$D$214+IF($E$50&gt;0,$E$50,0)))+$E$154+$E$155-$E$196+$E$179-($E$179*(RAND()*($E$210-$D$210)+$D$210))-(($E$200/$E$45)*(RAND()*($E$211-$D$211)+$D$211))</f>
        <v>#N/A</v>
      </c>
      <c r="AK9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1" spans="2:37" x14ac:dyDescent="0.25">
      <c r="B961" s="198" t="e">
        <f t="shared" ca="1" si="128"/>
        <v>#N/A</v>
      </c>
      <c r="C961" s="91"/>
      <c r="D961" s="91"/>
      <c r="F961" s="20"/>
      <c r="G961" s="91"/>
      <c r="H961" s="91"/>
      <c r="J961" s="91"/>
      <c r="P961" s="200" t="e">
        <f t="shared" ca="1" si="129"/>
        <v>#N/A</v>
      </c>
      <c r="Q961" s="91" t="e">
        <f t="shared" ca="1" si="130"/>
        <v>#N/A</v>
      </c>
      <c r="R961" s="91" t="e">
        <f t="shared" ca="1" si="131"/>
        <v>#N/A</v>
      </c>
      <c r="T961" s="200" t="e">
        <f t="shared" ca="1" si="132"/>
        <v>#N/A</v>
      </c>
      <c r="U961" s="91" t="e">
        <f t="shared" ca="1" si="133"/>
        <v>#N/A</v>
      </c>
      <c r="V961" s="91" t="e">
        <f t="shared" ca="1" si="134"/>
        <v>#N/A</v>
      </c>
      <c r="X961" s="91"/>
      <c r="AI961" s="218" t="e">
        <f ca="1">(($E$9*(RAND()*($E$208-$D$208)+$D$208))*(RAND()*('Base Calcs'!$E$214-'Base Calcs'!$D$214)+'Base Calcs'!$D$214+IF($E$50&gt;0,$E$50,0)))+$E$154+$E$155-$E$196+$E$179-($E$179*(RAND()*($E$210-$D$210)+$D$210))-(($E$200/$E$45)*(RAND()*($E$211-$D$211)+$D$211))</f>
        <v>#N/A</v>
      </c>
      <c r="AK9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2" spans="2:37" x14ac:dyDescent="0.25">
      <c r="B962" s="198" t="e">
        <f t="shared" ca="1" si="128"/>
        <v>#N/A</v>
      </c>
      <c r="C962" s="91"/>
      <c r="D962" s="91"/>
      <c r="F962" s="20"/>
      <c r="G962" s="91"/>
      <c r="H962" s="91"/>
      <c r="J962" s="91"/>
      <c r="P962" s="200" t="e">
        <f t="shared" ca="1" si="129"/>
        <v>#N/A</v>
      </c>
      <c r="Q962" s="91" t="e">
        <f t="shared" ca="1" si="130"/>
        <v>#N/A</v>
      </c>
      <c r="R962" s="91" t="e">
        <f t="shared" ca="1" si="131"/>
        <v>#N/A</v>
      </c>
      <c r="T962" s="200" t="e">
        <f t="shared" ca="1" si="132"/>
        <v>#N/A</v>
      </c>
      <c r="U962" s="91" t="e">
        <f t="shared" ca="1" si="133"/>
        <v>#N/A</v>
      </c>
      <c r="V962" s="91" t="e">
        <f t="shared" ca="1" si="134"/>
        <v>#N/A</v>
      </c>
      <c r="X962" s="91"/>
      <c r="AI962" s="218" t="e">
        <f ca="1">(($E$9*(RAND()*($E$208-$D$208)+$D$208))*(RAND()*('Base Calcs'!$E$214-'Base Calcs'!$D$214)+'Base Calcs'!$D$214+IF($E$50&gt;0,$E$50,0)))+$E$154+$E$155-$E$196+$E$179-($E$179*(RAND()*($E$210-$D$210)+$D$210))-(($E$200/$E$45)*(RAND()*($E$211-$D$211)+$D$211))</f>
        <v>#N/A</v>
      </c>
      <c r="AK9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3" spans="2:37" x14ac:dyDescent="0.25">
      <c r="B963" s="198" t="e">
        <f t="shared" ca="1" si="128"/>
        <v>#N/A</v>
      </c>
      <c r="C963" s="91"/>
      <c r="D963" s="91"/>
      <c r="F963" s="20"/>
      <c r="G963" s="91"/>
      <c r="H963" s="91"/>
      <c r="J963" s="91"/>
      <c r="P963" s="200" t="e">
        <f t="shared" ca="1" si="129"/>
        <v>#N/A</v>
      </c>
      <c r="Q963" s="91" t="e">
        <f t="shared" ca="1" si="130"/>
        <v>#N/A</v>
      </c>
      <c r="R963" s="91" t="e">
        <f t="shared" ca="1" si="131"/>
        <v>#N/A</v>
      </c>
      <c r="T963" s="200" t="e">
        <f t="shared" ca="1" si="132"/>
        <v>#N/A</v>
      </c>
      <c r="U963" s="91" t="e">
        <f t="shared" ca="1" si="133"/>
        <v>#N/A</v>
      </c>
      <c r="V963" s="91" t="e">
        <f t="shared" ca="1" si="134"/>
        <v>#N/A</v>
      </c>
      <c r="X963" s="91"/>
      <c r="AI963" s="218" t="e">
        <f ca="1">(($E$9*(RAND()*($E$208-$D$208)+$D$208))*(RAND()*('Base Calcs'!$E$214-'Base Calcs'!$D$214)+'Base Calcs'!$D$214+IF($E$50&gt;0,$E$50,0)))+$E$154+$E$155-$E$196+$E$179-($E$179*(RAND()*($E$210-$D$210)+$D$210))-(($E$200/$E$45)*(RAND()*($E$211-$D$211)+$D$211))</f>
        <v>#N/A</v>
      </c>
      <c r="AK9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4" spans="2:37" x14ac:dyDescent="0.25">
      <c r="B964" s="198" t="e">
        <f t="shared" ca="1" si="128"/>
        <v>#N/A</v>
      </c>
      <c r="C964" s="91"/>
      <c r="D964" s="91"/>
      <c r="F964" s="20"/>
      <c r="G964" s="91"/>
      <c r="H964" s="91"/>
      <c r="J964" s="91"/>
      <c r="P964" s="200" t="e">
        <f t="shared" ca="1" si="129"/>
        <v>#N/A</v>
      </c>
      <c r="Q964" s="91" t="e">
        <f t="shared" ca="1" si="130"/>
        <v>#N/A</v>
      </c>
      <c r="R964" s="91" t="e">
        <f t="shared" ca="1" si="131"/>
        <v>#N/A</v>
      </c>
      <c r="T964" s="200" t="e">
        <f t="shared" ca="1" si="132"/>
        <v>#N/A</v>
      </c>
      <c r="U964" s="91" t="e">
        <f t="shared" ca="1" si="133"/>
        <v>#N/A</v>
      </c>
      <c r="V964" s="91" t="e">
        <f t="shared" ca="1" si="134"/>
        <v>#N/A</v>
      </c>
      <c r="X964" s="91"/>
      <c r="AI964" s="218" t="e">
        <f ca="1">(($E$9*(RAND()*($E$208-$D$208)+$D$208))*(RAND()*('Base Calcs'!$E$214-'Base Calcs'!$D$214)+'Base Calcs'!$D$214+IF($E$50&gt;0,$E$50,0)))+$E$154+$E$155-$E$196+$E$179-($E$179*(RAND()*($E$210-$D$210)+$D$210))-(($E$200/$E$45)*(RAND()*($E$211-$D$211)+$D$211))</f>
        <v>#N/A</v>
      </c>
      <c r="AK9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5" spans="2:37" x14ac:dyDescent="0.25">
      <c r="B965" s="198" t="e">
        <f t="shared" ca="1" si="128"/>
        <v>#N/A</v>
      </c>
      <c r="C965" s="91"/>
      <c r="D965" s="91"/>
      <c r="F965" s="20"/>
      <c r="G965" s="91"/>
      <c r="H965" s="91"/>
      <c r="J965" s="91"/>
      <c r="P965" s="200" t="e">
        <f t="shared" ca="1" si="129"/>
        <v>#N/A</v>
      </c>
      <c r="Q965" s="91" t="e">
        <f t="shared" ca="1" si="130"/>
        <v>#N/A</v>
      </c>
      <c r="R965" s="91" t="e">
        <f t="shared" ca="1" si="131"/>
        <v>#N/A</v>
      </c>
      <c r="T965" s="200" t="e">
        <f t="shared" ca="1" si="132"/>
        <v>#N/A</v>
      </c>
      <c r="U965" s="91" t="e">
        <f t="shared" ca="1" si="133"/>
        <v>#N/A</v>
      </c>
      <c r="V965" s="91" t="e">
        <f t="shared" ca="1" si="134"/>
        <v>#N/A</v>
      </c>
      <c r="X965" s="91"/>
      <c r="AI965" s="218" t="e">
        <f ca="1">(($E$9*(RAND()*($E$208-$D$208)+$D$208))*(RAND()*('Base Calcs'!$E$214-'Base Calcs'!$D$214)+'Base Calcs'!$D$214+IF($E$50&gt;0,$E$50,0)))+$E$154+$E$155-$E$196+$E$179-($E$179*(RAND()*($E$210-$D$210)+$D$210))-(($E$200/$E$45)*(RAND()*($E$211-$D$211)+$D$211))</f>
        <v>#N/A</v>
      </c>
      <c r="AK9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6" spans="2:37" x14ac:dyDescent="0.25">
      <c r="B966" s="198" t="e">
        <f t="shared" ca="1" si="128"/>
        <v>#N/A</v>
      </c>
      <c r="C966" s="91"/>
      <c r="D966" s="91"/>
      <c r="F966" s="20"/>
      <c r="G966" s="91"/>
      <c r="H966" s="91"/>
      <c r="J966" s="91"/>
      <c r="P966" s="200" t="e">
        <f t="shared" ca="1" si="129"/>
        <v>#N/A</v>
      </c>
      <c r="Q966" s="91" t="e">
        <f t="shared" ca="1" si="130"/>
        <v>#N/A</v>
      </c>
      <c r="R966" s="91" t="e">
        <f t="shared" ca="1" si="131"/>
        <v>#N/A</v>
      </c>
      <c r="T966" s="200" t="e">
        <f t="shared" ca="1" si="132"/>
        <v>#N/A</v>
      </c>
      <c r="U966" s="91" t="e">
        <f t="shared" ca="1" si="133"/>
        <v>#N/A</v>
      </c>
      <c r="V966" s="91" t="e">
        <f t="shared" ca="1" si="134"/>
        <v>#N/A</v>
      </c>
      <c r="X966" s="91"/>
      <c r="AI966" s="218" t="e">
        <f ca="1">(($E$9*(RAND()*($E$208-$D$208)+$D$208))*(RAND()*('Base Calcs'!$E$214-'Base Calcs'!$D$214)+'Base Calcs'!$D$214+IF($E$50&gt;0,$E$50,0)))+$E$154+$E$155-$E$196+$E$179-($E$179*(RAND()*($E$210-$D$210)+$D$210))-(($E$200/$E$45)*(RAND()*($E$211-$D$211)+$D$211))</f>
        <v>#N/A</v>
      </c>
      <c r="AK9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7" spans="2:37" x14ac:dyDescent="0.25">
      <c r="B967" s="198" t="e">
        <f t="shared" ca="1" si="128"/>
        <v>#N/A</v>
      </c>
      <c r="C967" s="91"/>
      <c r="D967" s="91"/>
      <c r="F967" s="20"/>
      <c r="G967" s="91"/>
      <c r="H967" s="91"/>
      <c r="J967" s="91"/>
      <c r="P967" s="200" t="e">
        <f t="shared" ca="1" si="129"/>
        <v>#N/A</v>
      </c>
      <c r="Q967" s="91" t="e">
        <f t="shared" ca="1" si="130"/>
        <v>#N/A</v>
      </c>
      <c r="R967" s="91" t="e">
        <f t="shared" ca="1" si="131"/>
        <v>#N/A</v>
      </c>
      <c r="T967" s="200" t="e">
        <f t="shared" ca="1" si="132"/>
        <v>#N/A</v>
      </c>
      <c r="U967" s="91" t="e">
        <f t="shared" ca="1" si="133"/>
        <v>#N/A</v>
      </c>
      <c r="V967" s="91" t="e">
        <f t="shared" ca="1" si="134"/>
        <v>#N/A</v>
      </c>
      <c r="X967" s="91"/>
      <c r="AI967" s="218" t="e">
        <f ca="1">(($E$9*(RAND()*($E$208-$D$208)+$D$208))*(RAND()*('Base Calcs'!$E$214-'Base Calcs'!$D$214)+'Base Calcs'!$D$214+IF($E$50&gt;0,$E$50,0)))+$E$154+$E$155-$E$196+$E$179-($E$179*(RAND()*($E$210-$D$210)+$D$210))-(($E$200/$E$45)*(RAND()*($E$211-$D$211)+$D$211))</f>
        <v>#N/A</v>
      </c>
      <c r="AK9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8" spans="2:37" x14ac:dyDescent="0.25">
      <c r="B968" s="198" t="e">
        <f t="shared" ca="1" si="128"/>
        <v>#N/A</v>
      </c>
      <c r="C968" s="91"/>
      <c r="D968" s="91"/>
      <c r="F968" s="20"/>
      <c r="G968" s="91"/>
      <c r="H968" s="91"/>
      <c r="J968" s="91"/>
      <c r="P968" s="200" t="e">
        <f t="shared" ca="1" si="129"/>
        <v>#N/A</v>
      </c>
      <c r="Q968" s="91" t="e">
        <f t="shared" ca="1" si="130"/>
        <v>#N/A</v>
      </c>
      <c r="R968" s="91" t="e">
        <f t="shared" ca="1" si="131"/>
        <v>#N/A</v>
      </c>
      <c r="T968" s="200" t="e">
        <f t="shared" ca="1" si="132"/>
        <v>#N/A</v>
      </c>
      <c r="U968" s="91" t="e">
        <f t="shared" ca="1" si="133"/>
        <v>#N/A</v>
      </c>
      <c r="V968" s="91" t="e">
        <f t="shared" ca="1" si="134"/>
        <v>#N/A</v>
      </c>
      <c r="X968" s="91"/>
      <c r="AI968" s="218" t="e">
        <f ca="1">(($E$9*(RAND()*($E$208-$D$208)+$D$208))*(RAND()*('Base Calcs'!$E$214-'Base Calcs'!$D$214)+'Base Calcs'!$D$214+IF($E$50&gt;0,$E$50,0)))+$E$154+$E$155-$E$196+$E$179-($E$179*(RAND()*($E$210-$D$210)+$D$210))-(($E$200/$E$45)*(RAND()*($E$211-$D$211)+$D$211))</f>
        <v>#N/A</v>
      </c>
      <c r="AK9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69" spans="2:37" x14ac:dyDescent="0.25">
      <c r="B969" s="198" t="e">
        <f t="shared" ca="1" si="128"/>
        <v>#N/A</v>
      </c>
      <c r="C969" s="91"/>
      <c r="D969" s="91"/>
      <c r="F969" s="20"/>
      <c r="G969" s="91"/>
      <c r="H969" s="91"/>
      <c r="J969" s="91"/>
      <c r="P969" s="200" t="e">
        <f t="shared" ca="1" si="129"/>
        <v>#N/A</v>
      </c>
      <c r="Q969" s="91" t="e">
        <f t="shared" ca="1" si="130"/>
        <v>#N/A</v>
      </c>
      <c r="R969" s="91" t="e">
        <f t="shared" ca="1" si="131"/>
        <v>#N/A</v>
      </c>
      <c r="T969" s="200" t="e">
        <f t="shared" ca="1" si="132"/>
        <v>#N/A</v>
      </c>
      <c r="U969" s="91" t="e">
        <f t="shared" ca="1" si="133"/>
        <v>#N/A</v>
      </c>
      <c r="V969" s="91" t="e">
        <f t="shared" ca="1" si="134"/>
        <v>#N/A</v>
      </c>
      <c r="X969" s="91"/>
      <c r="AI969" s="218" t="e">
        <f ca="1">(($E$9*(RAND()*($E$208-$D$208)+$D$208))*(RAND()*('Base Calcs'!$E$214-'Base Calcs'!$D$214)+'Base Calcs'!$D$214+IF($E$50&gt;0,$E$50,0)))+$E$154+$E$155-$E$196+$E$179-($E$179*(RAND()*($E$210-$D$210)+$D$210))-(($E$200/$E$45)*(RAND()*($E$211-$D$211)+$D$211))</f>
        <v>#N/A</v>
      </c>
      <c r="AK9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0" spans="2:37" x14ac:dyDescent="0.25">
      <c r="B970" s="198" t="e">
        <f t="shared" ca="1" si="128"/>
        <v>#N/A</v>
      </c>
      <c r="C970" s="91"/>
      <c r="D970" s="91"/>
      <c r="F970" s="20"/>
      <c r="G970" s="91"/>
      <c r="H970" s="91"/>
      <c r="J970" s="91"/>
      <c r="P970" s="200" t="e">
        <f t="shared" ca="1" si="129"/>
        <v>#N/A</v>
      </c>
      <c r="Q970" s="91" t="e">
        <f t="shared" ca="1" si="130"/>
        <v>#N/A</v>
      </c>
      <c r="R970" s="91" t="e">
        <f t="shared" ca="1" si="131"/>
        <v>#N/A</v>
      </c>
      <c r="T970" s="200" t="e">
        <f t="shared" ca="1" si="132"/>
        <v>#N/A</v>
      </c>
      <c r="U970" s="91" t="e">
        <f t="shared" ca="1" si="133"/>
        <v>#N/A</v>
      </c>
      <c r="V970" s="91" t="e">
        <f t="shared" ca="1" si="134"/>
        <v>#N/A</v>
      </c>
      <c r="X970" s="91"/>
      <c r="AI970" s="218" t="e">
        <f ca="1">(($E$9*(RAND()*($E$208-$D$208)+$D$208))*(RAND()*('Base Calcs'!$E$214-'Base Calcs'!$D$214)+'Base Calcs'!$D$214+IF($E$50&gt;0,$E$50,0)))+$E$154+$E$155-$E$196+$E$179-($E$179*(RAND()*($E$210-$D$210)+$D$210))-(($E$200/$E$45)*(RAND()*($E$211-$D$211)+$D$211))</f>
        <v>#N/A</v>
      </c>
      <c r="AK9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1" spans="2:37" x14ac:dyDescent="0.25">
      <c r="B971" s="198" t="e">
        <f t="shared" ca="1" si="128"/>
        <v>#N/A</v>
      </c>
      <c r="C971" s="91"/>
      <c r="D971" s="91"/>
      <c r="F971" s="20"/>
      <c r="G971" s="91"/>
      <c r="H971" s="91"/>
      <c r="J971" s="91"/>
      <c r="P971" s="200" t="e">
        <f t="shared" ca="1" si="129"/>
        <v>#N/A</v>
      </c>
      <c r="Q971" s="91" t="e">
        <f t="shared" ca="1" si="130"/>
        <v>#N/A</v>
      </c>
      <c r="R971" s="91" t="e">
        <f t="shared" ca="1" si="131"/>
        <v>#N/A</v>
      </c>
      <c r="T971" s="200" t="e">
        <f t="shared" ca="1" si="132"/>
        <v>#N/A</v>
      </c>
      <c r="U971" s="91" t="e">
        <f t="shared" ca="1" si="133"/>
        <v>#N/A</v>
      </c>
      <c r="V971" s="91" t="e">
        <f t="shared" ca="1" si="134"/>
        <v>#N/A</v>
      </c>
      <c r="X971" s="91"/>
      <c r="AI971" s="218" t="e">
        <f ca="1">(($E$9*(RAND()*($E$208-$D$208)+$D$208))*(RAND()*('Base Calcs'!$E$214-'Base Calcs'!$D$214)+'Base Calcs'!$D$214+IF($E$50&gt;0,$E$50,0)))+$E$154+$E$155-$E$196+$E$179-($E$179*(RAND()*($E$210-$D$210)+$D$210))-(($E$200/$E$45)*(RAND()*($E$211-$D$211)+$D$211))</f>
        <v>#N/A</v>
      </c>
      <c r="AK9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2" spans="2:37" x14ac:dyDescent="0.25">
      <c r="B972" s="198" t="e">
        <f t="shared" ref="B972:B1035" ca="1" si="135">($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972" s="91"/>
      <c r="D972" s="91"/>
      <c r="F972" s="20"/>
      <c r="G972" s="91"/>
      <c r="H972" s="91"/>
      <c r="J972" s="91"/>
      <c r="P972" s="200" t="e">
        <f t="shared" ref="P972:P1035" ca="1" si="136">(($C$9*(RAND()*($E$208-$D$208)+$D$208))*(RAND()*($E$209-$D$209)+$D$209+IF($E$50&gt;0,$E$50,0)))+$C$154+$C$155-$C$196+$C$179-($C$179*(RAND()*($E$210-$D$210)+$D$210))-($E$44*(RAND()*($E$211-$D$211)+$D$211))</f>
        <v>#N/A</v>
      </c>
      <c r="Q972" s="91" t="e">
        <f t="shared" ref="Q972:Q1035" ca="1" si="137">P972/$B$216</f>
        <v>#N/A</v>
      </c>
      <c r="R972" s="91" t="e">
        <f t="shared" ref="R972:R1035" ca="1" si="138">(P972+$C$200)/$B$215</f>
        <v>#N/A</v>
      </c>
      <c r="T972" s="200" t="e">
        <f t="shared" ref="T972:T1035" ca="1" si="139">(($E$9*(RAND()*($E$208-$D$208)+$D$208))*(RAND()*($E$209-$D$209)+$D$209+IF($E$50&gt;0,$E$50,0)))+$E$154+$E$155-$E$196+$E$179-($E$179*(RAND()*($E$210-$D$210)+$D$210))-(($E$200/$E$45)*(RAND()*($E$211-$D$211)+$D$211))</f>
        <v>#N/A</v>
      </c>
      <c r="U972" s="91" t="e">
        <f t="shared" ref="U972:U1035" ca="1" si="140">T972/$D$216</f>
        <v>#N/A</v>
      </c>
      <c r="V972" s="91" t="e">
        <f t="shared" ref="V972:V1035" ca="1" si="141">(T972+$E$200)/$D$215</f>
        <v>#N/A</v>
      </c>
      <c r="X972" s="91"/>
      <c r="AI972" s="218" t="e">
        <f ca="1">(($E$9*(RAND()*($E$208-$D$208)+$D$208))*(RAND()*('Base Calcs'!$E$214-'Base Calcs'!$D$214)+'Base Calcs'!$D$214+IF($E$50&gt;0,$E$50,0)))+$E$154+$E$155-$E$196+$E$179-($E$179*(RAND()*($E$210-$D$210)+$D$210))-(($E$200/$E$45)*(RAND()*($E$211-$D$211)+$D$211))</f>
        <v>#N/A</v>
      </c>
      <c r="AK9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3" spans="2:37" x14ac:dyDescent="0.25">
      <c r="B973" s="198" t="e">
        <f t="shared" ca="1" si="135"/>
        <v>#N/A</v>
      </c>
      <c r="C973" s="91"/>
      <c r="D973" s="91"/>
      <c r="F973" s="20"/>
      <c r="G973" s="91"/>
      <c r="H973" s="91"/>
      <c r="J973" s="91"/>
      <c r="P973" s="200" t="e">
        <f t="shared" ca="1" si="136"/>
        <v>#N/A</v>
      </c>
      <c r="Q973" s="91" t="e">
        <f t="shared" ca="1" si="137"/>
        <v>#N/A</v>
      </c>
      <c r="R973" s="91" t="e">
        <f t="shared" ca="1" si="138"/>
        <v>#N/A</v>
      </c>
      <c r="T973" s="200" t="e">
        <f t="shared" ca="1" si="139"/>
        <v>#N/A</v>
      </c>
      <c r="U973" s="91" t="e">
        <f t="shared" ca="1" si="140"/>
        <v>#N/A</v>
      </c>
      <c r="V973" s="91" t="e">
        <f t="shared" ca="1" si="141"/>
        <v>#N/A</v>
      </c>
      <c r="X973" s="91"/>
      <c r="AI973" s="218" t="e">
        <f ca="1">(($E$9*(RAND()*($E$208-$D$208)+$D$208))*(RAND()*('Base Calcs'!$E$214-'Base Calcs'!$D$214)+'Base Calcs'!$D$214+IF($E$50&gt;0,$E$50,0)))+$E$154+$E$155-$E$196+$E$179-($E$179*(RAND()*($E$210-$D$210)+$D$210))-(($E$200/$E$45)*(RAND()*($E$211-$D$211)+$D$211))</f>
        <v>#N/A</v>
      </c>
      <c r="AK9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4" spans="2:37" x14ac:dyDescent="0.25">
      <c r="B974" s="198" t="e">
        <f t="shared" ca="1" si="135"/>
        <v>#N/A</v>
      </c>
      <c r="C974" s="91"/>
      <c r="D974" s="91"/>
      <c r="F974" s="20"/>
      <c r="G974" s="91"/>
      <c r="H974" s="91"/>
      <c r="J974" s="91"/>
      <c r="P974" s="200" t="e">
        <f t="shared" ca="1" si="136"/>
        <v>#N/A</v>
      </c>
      <c r="Q974" s="91" t="e">
        <f t="shared" ca="1" si="137"/>
        <v>#N/A</v>
      </c>
      <c r="R974" s="91" t="e">
        <f t="shared" ca="1" si="138"/>
        <v>#N/A</v>
      </c>
      <c r="T974" s="200" t="e">
        <f t="shared" ca="1" si="139"/>
        <v>#N/A</v>
      </c>
      <c r="U974" s="91" t="e">
        <f t="shared" ca="1" si="140"/>
        <v>#N/A</v>
      </c>
      <c r="V974" s="91" t="e">
        <f t="shared" ca="1" si="141"/>
        <v>#N/A</v>
      </c>
      <c r="X974" s="91"/>
      <c r="AI974" s="218" t="e">
        <f ca="1">(($E$9*(RAND()*($E$208-$D$208)+$D$208))*(RAND()*('Base Calcs'!$E$214-'Base Calcs'!$D$214)+'Base Calcs'!$D$214+IF($E$50&gt;0,$E$50,0)))+$E$154+$E$155-$E$196+$E$179-($E$179*(RAND()*($E$210-$D$210)+$D$210))-(($E$200/$E$45)*(RAND()*($E$211-$D$211)+$D$211))</f>
        <v>#N/A</v>
      </c>
      <c r="AK9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5" spans="2:37" x14ac:dyDescent="0.25">
      <c r="B975" s="198" t="e">
        <f t="shared" ca="1" si="135"/>
        <v>#N/A</v>
      </c>
      <c r="C975" s="91"/>
      <c r="D975" s="91"/>
      <c r="F975" s="20"/>
      <c r="G975" s="91"/>
      <c r="H975" s="91"/>
      <c r="J975" s="91"/>
      <c r="P975" s="200" t="e">
        <f t="shared" ca="1" si="136"/>
        <v>#N/A</v>
      </c>
      <c r="Q975" s="91" t="e">
        <f t="shared" ca="1" si="137"/>
        <v>#N/A</v>
      </c>
      <c r="R975" s="91" t="e">
        <f t="shared" ca="1" si="138"/>
        <v>#N/A</v>
      </c>
      <c r="T975" s="200" t="e">
        <f t="shared" ca="1" si="139"/>
        <v>#N/A</v>
      </c>
      <c r="U975" s="91" t="e">
        <f t="shared" ca="1" si="140"/>
        <v>#N/A</v>
      </c>
      <c r="V975" s="91" t="e">
        <f t="shared" ca="1" si="141"/>
        <v>#N/A</v>
      </c>
      <c r="X975" s="91"/>
      <c r="AI975" s="218" t="e">
        <f ca="1">(($E$9*(RAND()*($E$208-$D$208)+$D$208))*(RAND()*('Base Calcs'!$E$214-'Base Calcs'!$D$214)+'Base Calcs'!$D$214+IF($E$50&gt;0,$E$50,0)))+$E$154+$E$155-$E$196+$E$179-($E$179*(RAND()*($E$210-$D$210)+$D$210))-(($E$200/$E$45)*(RAND()*($E$211-$D$211)+$D$211))</f>
        <v>#N/A</v>
      </c>
      <c r="AK9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6" spans="2:37" x14ac:dyDescent="0.25">
      <c r="B976" s="198" t="e">
        <f t="shared" ca="1" si="135"/>
        <v>#N/A</v>
      </c>
      <c r="C976" s="91"/>
      <c r="D976" s="91"/>
      <c r="F976" s="20"/>
      <c r="G976" s="91"/>
      <c r="H976" s="91"/>
      <c r="J976" s="91"/>
      <c r="P976" s="200" t="e">
        <f t="shared" ca="1" si="136"/>
        <v>#N/A</v>
      </c>
      <c r="Q976" s="91" t="e">
        <f t="shared" ca="1" si="137"/>
        <v>#N/A</v>
      </c>
      <c r="R976" s="91" t="e">
        <f t="shared" ca="1" si="138"/>
        <v>#N/A</v>
      </c>
      <c r="T976" s="200" t="e">
        <f t="shared" ca="1" si="139"/>
        <v>#N/A</v>
      </c>
      <c r="U976" s="91" t="e">
        <f t="shared" ca="1" si="140"/>
        <v>#N/A</v>
      </c>
      <c r="V976" s="91" t="e">
        <f t="shared" ca="1" si="141"/>
        <v>#N/A</v>
      </c>
      <c r="X976" s="91"/>
      <c r="AI976" s="218" t="e">
        <f ca="1">(($E$9*(RAND()*($E$208-$D$208)+$D$208))*(RAND()*('Base Calcs'!$E$214-'Base Calcs'!$D$214)+'Base Calcs'!$D$214+IF($E$50&gt;0,$E$50,0)))+$E$154+$E$155-$E$196+$E$179-($E$179*(RAND()*($E$210-$D$210)+$D$210))-(($E$200/$E$45)*(RAND()*($E$211-$D$211)+$D$211))</f>
        <v>#N/A</v>
      </c>
      <c r="AK9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7" spans="2:37" x14ac:dyDescent="0.25">
      <c r="B977" s="198" t="e">
        <f t="shared" ca="1" si="135"/>
        <v>#N/A</v>
      </c>
      <c r="C977" s="91"/>
      <c r="D977" s="91"/>
      <c r="F977" s="20"/>
      <c r="G977" s="91"/>
      <c r="H977" s="91"/>
      <c r="J977" s="91"/>
      <c r="P977" s="200" t="e">
        <f t="shared" ca="1" si="136"/>
        <v>#N/A</v>
      </c>
      <c r="Q977" s="91" t="e">
        <f t="shared" ca="1" si="137"/>
        <v>#N/A</v>
      </c>
      <c r="R977" s="91" t="e">
        <f t="shared" ca="1" si="138"/>
        <v>#N/A</v>
      </c>
      <c r="T977" s="200" t="e">
        <f t="shared" ca="1" si="139"/>
        <v>#N/A</v>
      </c>
      <c r="U977" s="91" t="e">
        <f t="shared" ca="1" si="140"/>
        <v>#N/A</v>
      </c>
      <c r="V977" s="91" t="e">
        <f t="shared" ca="1" si="141"/>
        <v>#N/A</v>
      </c>
      <c r="X977" s="91"/>
      <c r="AI977" s="218" t="e">
        <f ca="1">(($E$9*(RAND()*($E$208-$D$208)+$D$208))*(RAND()*('Base Calcs'!$E$214-'Base Calcs'!$D$214)+'Base Calcs'!$D$214+IF($E$50&gt;0,$E$50,0)))+$E$154+$E$155-$E$196+$E$179-($E$179*(RAND()*($E$210-$D$210)+$D$210))-(($E$200/$E$45)*(RAND()*($E$211-$D$211)+$D$211))</f>
        <v>#N/A</v>
      </c>
      <c r="AK9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8" spans="2:37" x14ac:dyDescent="0.25">
      <c r="B978" s="198" t="e">
        <f t="shared" ca="1" si="135"/>
        <v>#N/A</v>
      </c>
      <c r="C978" s="91"/>
      <c r="D978" s="91"/>
      <c r="F978" s="20"/>
      <c r="G978" s="91"/>
      <c r="H978" s="91"/>
      <c r="J978" s="91"/>
      <c r="P978" s="200" t="e">
        <f t="shared" ca="1" si="136"/>
        <v>#N/A</v>
      </c>
      <c r="Q978" s="91" t="e">
        <f t="shared" ca="1" si="137"/>
        <v>#N/A</v>
      </c>
      <c r="R978" s="91" t="e">
        <f t="shared" ca="1" si="138"/>
        <v>#N/A</v>
      </c>
      <c r="T978" s="200" t="e">
        <f t="shared" ca="1" si="139"/>
        <v>#N/A</v>
      </c>
      <c r="U978" s="91" t="e">
        <f t="shared" ca="1" si="140"/>
        <v>#N/A</v>
      </c>
      <c r="V978" s="91" t="e">
        <f t="shared" ca="1" si="141"/>
        <v>#N/A</v>
      </c>
      <c r="X978" s="91"/>
      <c r="AI978" s="218" t="e">
        <f ca="1">(($E$9*(RAND()*($E$208-$D$208)+$D$208))*(RAND()*('Base Calcs'!$E$214-'Base Calcs'!$D$214)+'Base Calcs'!$D$214+IF($E$50&gt;0,$E$50,0)))+$E$154+$E$155-$E$196+$E$179-($E$179*(RAND()*($E$210-$D$210)+$D$210))-(($E$200/$E$45)*(RAND()*($E$211-$D$211)+$D$211))</f>
        <v>#N/A</v>
      </c>
      <c r="AK9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79" spans="2:37" x14ac:dyDescent="0.25">
      <c r="B979" s="198" t="e">
        <f t="shared" ca="1" si="135"/>
        <v>#N/A</v>
      </c>
      <c r="C979" s="91"/>
      <c r="D979" s="91"/>
      <c r="F979" s="20"/>
      <c r="G979" s="91"/>
      <c r="H979" s="91"/>
      <c r="J979" s="91"/>
      <c r="P979" s="200" t="e">
        <f t="shared" ca="1" si="136"/>
        <v>#N/A</v>
      </c>
      <c r="Q979" s="91" t="e">
        <f t="shared" ca="1" si="137"/>
        <v>#N/A</v>
      </c>
      <c r="R979" s="91" t="e">
        <f t="shared" ca="1" si="138"/>
        <v>#N/A</v>
      </c>
      <c r="T979" s="200" t="e">
        <f t="shared" ca="1" si="139"/>
        <v>#N/A</v>
      </c>
      <c r="U979" s="91" t="e">
        <f t="shared" ca="1" si="140"/>
        <v>#N/A</v>
      </c>
      <c r="V979" s="91" t="e">
        <f t="shared" ca="1" si="141"/>
        <v>#N/A</v>
      </c>
      <c r="X979" s="91"/>
      <c r="AI979" s="218" t="e">
        <f ca="1">(($E$9*(RAND()*($E$208-$D$208)+$D$208))*(RAND()*('Base Calcs'!$E$214-'Base Calcs'!$D$214)+'Base Calcs'!$D$214+IF($E$50&gt;0,$E$50,0)))+$E$154+$E$155-$E$196+$E$179-($E$179*(RAND()*($E$210-$D$210)+$D$210))-(($E$200/$E$45)*(RAND()*($E$211-$D$211)+$D$211))</f>
        <v>#N/A</v>
      </c>
      <c r="AK9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0" spans="2:37" x14ac:dyDescent="0.25">
      <c r="B980" s="198" t="e">
        <f t="shared" ca="1" si="135"/>
        <v>#N/A</v>
      </c>
      <c r="C980" s="91"/>
      <c r="D980" s="91"/>
      <c r="F980" s="20"/>
      <c r="G980" s="91"/>
      <c r="H980" s="91"/>
      <c r="J980" s="91"/>
      <c r="P980" s="200" t="e">
        <f t="shared" ca="1" si="136"/>
        <v>#N/A</v>
      </c>
      <c r="Q980" s="91" t="e">
        <f t="shared" ca="1" si="137"/>
        <v>#N/A</v>
      </c>
      <c r="R980" s="91" t="e">
        <f t="shared" ca="1" si="138"/>
        <v>#N/A</v>
      </c>
      <c r="T980" s="200" t="e">
        <f t="shared" ca="1" si="139"/>
        <v>#N/A</v>
      </c>
      <c r="U980" s="91" t="e">
        <f t="shared" ca="1" si="140"/>
        <v>#N/A</v>
      </c>
      <c r="V980" s="91" t="e">
        <f t="shared" ca="1" si="141"/>
        <v>#N/A</v>
      </c>
      <c r="X980" s="91"/>
      <c r="AI980" s="218" t="e">
        <f ca="1">(($E$9*(RAND()*($E$208-$D$208)+$D$208))*(RAND()*('Base Calcs'!$E$214-'Base Calcs'!$D$214)+'Base Calcs'!$D$214+IF($E$50&gt;0,$E$50,0)))+$E$154+$E$155-$E$196+$E$179-($E$179*(RAND()*($E$210-$D$210)+$D$210))-(($E$200/$E$45)*(RAND()*($E$211-$D$211)+$D$211))</f>
        <v>#N/A</v>
      </c>
      <c r="AK9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1" spans="2:37" x14ac:dyDescent="0.25">
      <c r="B981" s="198" t="e">
        <f t="shared" ca="1" si="135"/>
        <v>#N/A</v>
      </c>
      <c r="C981" s="91"/>
      <c r="D981" s="91"/>
      <c r="F981" s="20"/>
      <c r="G981" s="91"/>
      <c r="H981" s="91"/>
      <c r="J981" s="91"/>
      <c r="P981" s="200" t="e">
        <f t="shared" ca="1" si="136"/>
        <v>#N/A</v>
      </c>
      <c r="Q981" s="91" t="e">
        <f t="shared" ca="1" si="137"/>
        <v>#N/A</v>
      </c>
      <c r="R981" s="91" t="e">
        <f t="shared" ca="1" si="138"/>
        <v>#N/A</v>
      </c>
      <c r="T981" s="200" t="e">
        <f t="shared" ca="1" si="139"/>
        <v>#N/A</v>
      </c>
      <c r="U981" s="91" t="e">
        <f t="shared" ca="1" si="140"/>
        <v>#N/A</v>
      </c>
      <c r="V981" s="91" t="e">
        <f t="shared" ca="1" si="141"/>
        <v>#N/A</v>
      </c>
      <c r="X981" s="91"/>
      <c r="AI981" s="218" t="e">
        <f ca="1">(($E$9*(RAND()*($E$208-$D$208)+$D$208))*(RAND()*('Base Calcs'!$E$214-'Base Calcs'!$D$214)+'Base Calcs'!$D$214+IF($E$50&gt;0,$E$50,0)))+$E$154+$E$155-$E$196+$E$179-($E$179*(RAND()*($E$210-$D$210)+$D$210))-(($E$200/$E$45)*(RAND()*($E$211-$D$211)+$D$211))</f>
        <v>#N/A</v>
      </c>
      <c r="AK9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2" spans="2:37" x14ac:dyDescent="0.25">
      <c r="B982" s="198" t="e">
        <f t="shared" ca="1" si="135"/>
        <v>#N/A</v>
      </c>
      <c r="C982" s="91"/>
      <c r="D982" s="91"/>
      <c r="F982" s="20"/>
      <c r="G982" s="91"/>
      <c r="H982" s="91"/>
      <c r="J982" s="91"/>
      <c r="P982" s="200" t="e">
        <f t="shared" ca="1" si="136"/>
        <v>#N/A</v>
      </c>
      <c r="Q982" s="91" t="e">
        <f t="shared" ca="1" si="137"/>
        <v>#N/A</v>
      </c>
      <c r="R982" s="91" t="e">
        <f t="shared" ca="1" si="138"/>
        <v>#N/A</v>
      </c>
      <c r="T982" s="200" t="e">
        <f t="shared" ca="1" si="139"/>
        <v>#N/A</v>
      </c>
      <c r="U982" s="91" t="e">
        <f t="shared" ca="1" si="140"/>
        <v>#N/A</v>
      </c>
      <c r="V982" s="91" t="e">
        <f t="shared" ca="1" si="141"/>
        <v>#N/A</v>
      </c>
      <c r="X982" s="91"/>
      <c r="AI982" s="218" t="e">
        <f ca="1">(($E$9*(RAND()*($E$208-$D$208)+$D$208))*(RAND()*('Base Calcs'!$E$214-'Base Calcs'!$D$214)+'Base Calcs'!$D$214+IF($E$50&gt;0,$E$50,0)))+$E$154+$E$155-$E$196+$E$179-($E$179*(RAND()*($E$210-$D$210)+$D$210))-(($E$200/$E$45)*(RAND()*($E$211-$D$211)+$D$211))</f>
        <v>#N/A</v>
      </c>
      <c r="AK9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3" spans="2:37" x14ac:dyDescent="0.25">
      <c r="B983" s="198" t="e">
        <f t="shared" ca="1" si="135"/>
        <v>#N/A</v>
      </c>
      <c r="C983" s="91"/>
      <c r="D983" s="91"/>
      <c r="F983" s="20"/>
      <c r="G983" s="91"/>
      <c r="H983" s="91"/>
      <c r="J983" s="91"/>
      <c r="P983" s="200" t="e">
        <f t="shared" ca="1" si="136"/>
        <v>#N/A</v>
      </c>
      <c r="Q983" s="91" t="e">
        <f t="shared" ca="1" si="137"/>
        <v>#N/A</v>
      </c>
      <c r="R983" s="91" t="e">
        <f t="shared" ca="1" si="138"/>
        <v>#N/A</v>
      </c>
      <c r="T983" s="200" t="e">
        <f t="shared" ca="1" si="139"/>
        <v>#N/A</v>
      </c>
      <c r="U983" s="91" t="e">
        <f t="shared" ca="1" si="140"/>
        <v>#N/A</v>
      </c>
      <c r="V983" s="91" t="e">
        <f t="shared" ca="1" si="141"/>
        <v>#N/A</v>
      </c>
      <c r="X983" s="91"/>
      <c r="AI983" s="218" t="e">
        <f ca="1">(($E$9*(RAND()*($E$208-$D$208)+$D$208))*(RAND()*('Base Calcs'!$E$214-'Base Calcs'!$D$214)+'Base Calcs'!$D$214+IF($E$50&gt;0,$E$50,0)))+$E$154+$E$155-$E$196+$E$179-($E$179*(RAND()*($E$210-$D$210)+$D$210))-(($E$200/$E$45)*(RAND()*($E$211-$D$211)+$D$211))</f>
        <v>#N/A</v>
      </c>
      <c r="AK9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4" spans="2:37" x14ac:dyDescent="0.25">
      <c r="B984" s="198" t="e">
        <f t="shared" ca="1" si="135"/>
        <v>#N/A</v>
      </c>
      <c r="C984" s="91"/>
      <c r="D984" s="91"/>
      <c r="F984" s="20"/>
      <c r="G984" s="91"/>
      <c r="H984" s="91"/>
      <c r="J984" s="91"/>
      <c r="P984" s="200" t="e">
        <f t="shared" ca="1" si="136"/>
        <v>#N/A</v>
      </c>
      <c r="Q984" s="91" t="e">
        <f t="shared" ca="1" si="137"/>
        <v>#N/A</v>
      </c>
      <c r="R984" s="91" t="e">
        <f t="shared" ca="1" si="138"/>
        <v>#N/A</v>
      </c>
      <c r="T984" s="200" t="e">
        <f t="shared" ca="1" si="139"/>
        <v>#N/A</v>
      </c>
      <c r="U984" s="91" t="e">
        <f t="shared" ca="1" si="140"/>
        <v>#N/A</v>
      </c>
      <c r="V984" s="91" t="e">
        <f t="shared" ca="1" si="141"/>
        <v>#N/A</v>
      </c>
      <c r="X984" s="91"/>
      <c r="AI984" s="218" t="e">
        <f ca="1">(($E$9*(RAND()*($E$208-$D$208)+$D$208))*(RAND()*('Base Calcs'!$E$214-'Base Calcs'!$D$214)+'Base Calcs'!$D$214+IF($E$50&gt;0,$E$50,0)))+$E$154+$E$155-$E$196+$E$179-($E$179*(RAND()*($E$210-$D$210)+$D$210))-(($E$200/$E$45)*(RAND()*($E$211-$D$211)+$D$211))</f>
        <v>#N/A</v>
      </c>
      <c r="AK9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5" spans="2:37" x14ac:dyDescent="0.25">
      <c r="B985" s="198" t="e">
        <f t="shared" ca="1" si="135"/>
        <v>#N/A</v>
      </c>
      <c r="C985" s="91"/>
      <c r="D985" s="91"/>
      <c r="F985" s="20"/>
      <c r="G985" s="91"/>
      <c r="H985" s="91"/>
      <c r="J985" s="91"/>
      <c r="P985" s="200" t="e">
        <f t="shared" ca="1" si="136"/>
        <v>#N/A</v>
      </c>
      <c r="Q985" s="91" t="e">
        <f t="shared" ca="1" si="137"/>
        <v>#N/A</v>
      </c>
      <c r="R985" s="91" t="e">
        <f t="shared" ca="1" si="138"/>
        <v>#N/A</v>
      </c>
      <c r="T985" s="200" t="e">
        <f t="shared" ca="1" si="139"/>
        <v>#N/A</v>
      </c>
      <c r="U985" s="91" t="e">
        <f t="shared" ca="1" si="140"/>
        <v>#N/A</v>
      </c>
      <c r="V985" s="91" t="e">
        <f t="shared" ca="1" si="141"/>
        <v>#N/A</v>
      </c>
      <c r="X985" s="91"/>
      <c r="AI985" s="218" t="e">
        <f ca="1">(($E$9*(RAND()*($E$208-$D$208)+$D$208))*(RAND()*('Base Calcs'!$E$214-'Base Calcs'!$D$214)+'Base Calcs'!$D$214+IF($E$50&gt;0,$E$50,0)))+$E$154+$E$155-$E$196+$E$179-($E$179*(RAND()*($E$210-$D$210)+$D$210))-(($E$200/$E$45)*(RAND()*($E$211-$D$211)+$D$211))</f>
        <v>#N/A</v>
      </c>
      <c r="AK9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6" spans="2:37" x14ac:dyDescent="0.25">
      <c r="B986" s="198" t="e">
        <f t="shared" ca="1" si="135"/>
        <v>#N/A</v>
      </c>
      <c r="C986" s="91"/>
      <c r="D986" s="91"/>
      <c r="F986" s="20"/>
      <c r="G986" s="91"/>
      <c r="H986" s="91"/>
      <c r="J986" s="91"/>
      <c r="P986" s="200" t="e">
        <f t="shared" ca="1" si="136"/>
        <v>#N/A</v>
      </c>
      <c r="Q986" s="91" t="e">
        <f t="shared" ca="1" si="137"/>
        <v>#N/A</v>
      </c>
      <c r="R986" s="91" t="e">
        <f t="shared" ca="1" si="138"/>
        <v>#N/A</v>
      </c>
      <c r="T986" s="200" t="e">
        <f t="shared" ca="1" si="139"/>
        <v>#N/A</v>
      </c>
      <c r="U986" s="91" t="e">
        <f t="shared" ca="1" si="140"/>
        <v>#N/A</v>
      </c>
      <c r="V986" s="91" t="e">
        <f t="shared" ca="1" si="141"/>
        <v>#N/A</v>
      </c>
      <c r="X986" s="91"/>
      <c r="AI986" s="218" t="e">
        <f ca="1">(($E$9*(RAND()*($E$208-$D$208)+$D$208))*(RAND()*('Base Calcs'!$E$214-'Base Calcs'!$D$214)+'Base Calcs'!$D$214+IF($E$50&gt;0,$E$50,0)))+$E$154+$E$155-$E$196+$E$179-($E$179*(RAND()*($E$210-$D$210)+$D$210))-(($E$200/$E$45)*(RAND()*($E$211-$D$211)+$D$211))</f>
        <v>#N/A</v>
      </c>
      <c r="AK9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7" spans="2:37" x14ac:dyDescent="0.25">
      <c r="B987" s="198" t="e">
        <f t="shared" ca="1" si="135"/>
        <v>#N/A</v>
      </c>
      <c r="C987" s="91"/>
      <c r="D987" s="91"/>
      <c r="F987" s="20"/>
      <c r="G987" s="91"/>
      <c r="H987" s="91"/>
      <c r="J987" s="91"/>
      <c r="P987" s="200" t="e">
        <f t="shared" ca="1" si="136"/>
        <v>#N/A</v>
      </c>
      <c r="Q987" s="91" t="e">
        <f t="shared" ca="1" si="137"/>
        <v>#N/A</v>
      </c>
      <c r="R987" s="91" t="e">
        <f t="shared" ca="1" si="138"/>
        <v>#N/A</v>
      </c>
      <c r="T987" s="200" t="e">
        <f t="shared" ca="1" si="139"/>
        <v>#N/A</v>
      </c>
      <c r="U987" s="91" t="e">
        <f t="shared" ca="1" si="140"/>
        <v>#N/A</v>
      </c>
      <c r="V987" s="91" t="e">
        <f t="shared" ca="1" si="141"/>
        <v>#N/A</v>
      </c>
      <c r="X987" s="91"/>
      <c r="AI987" s="218" t="e">
        <f ca="1">(($E$9*(RAND()*($E$208-$D$208)+$D$208))*(RAND()*('Base Calcs'!$E$214-'Base Calcs'!$D$214)+'Base Calcs'!$D$214+IF($E$50&gt;0,$E$50,0)))+$E$154+$E$155-$E$196+$E$179-($E$179*(RAND()*($E$210-$D$210)+$D$210))-(($E$200/$E$45)*(RAND()*($E$211-$D$211)+$D$211))</f>
        <v>#N/A</v>
      </c>
      <c r="AK9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8" spans="2:37" x14ac:dyDescent="0.25">
      <c r="B988" s="198" t="e">
        <f t="shared" ca="1" si="135"/>
        <v>#N/A</v>
      </c>
      <c r="C988" s="91"/>
      <c r="D988" s="91"/>
      <c r="F988" s="20"/>
      <c r="G988" s="91"/>
      <c r="H988" s="91"/>
      <c r="J988" s="91"/>
      <c r="P988" s="200" t="e">
        <f t="shared" ca="1" si="136"/>
        <v>#N/A</v>
      </c>
      <c r="Q988" s="91" t="e">
        <f t="shared" ca="1" si="137"/>
        <v>#N/A</v>
      </c>
      <c r="R988" s="91" t="e">
        <f t="shared" ca="1" si="138"/>
        <v>#N/A</v>
      </c>
      <c r="T988" s="200" t="e">
        <f t="shared" ca="1" si="139"/>
        <v>#N/A</v>
      </c>
      <c r="U988" s="91" t="e">
        <f t="shared" ca="1" si="140"/>
        <v>#N/A</v>
      </c>
      <c r="V988" s="91" t="e">
        <f t="shared" ca="1" si="141"/>
        <v>#N/A</v>
      </c>
      <c r="X988" s="91"/>
      <c r="AI988" s="218" t="e">
        <f ca="1">(($E$9*(RAND()*($E$208-$D$208)+$D$208))*(RAND()*('Base Calcs'!$E$214-'Base Calcs'!$D$214)+'Base Calcs'!$D$214+IF($E$50&gt;0,$E$50,0)))+$E$154+$E$155-$E$196+$E$179-($E$179*(RAND()*($E$210-$D$210)+$D$210))-(($E$200/$E$45)*(RAND()*($E$211-$D$211)+$D$211))</f>
        <v>#N/A</v>
      </c>
      <c r="AK9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89" spans="2:37" x14ac:dyDescent="0.25">
      <c r="B989" s="198" t="e">
        <f t="shared" ca="1" si="135"/>
        <v>#N/A</v>
      </c>
      <c r="C989" s="91"/>
      <c r="D989" s="91"/>
      <c r="F989" s="20"/>
      <c r="G989" s="91"/>
      <c r="H989" s="91"/>
      <c r="J989" s="91"/>
      <c r="P989" s="200" t="e">
        <f t="shared" ca="1" si="136"/>
        <v>#N/A</v>
      </c>
      <c r="Q989" s="91" t="e">
        <f t="shared" ca="1" si="137"/>
        <v>#N/A</v>
      </c>
      <c r="R989" s="91" t="e">
        <f t="shared" ca="1" si="138"/>
        <v>#N/A</v>
      </c>
      <c r="T989" s="200" t="e">
        <f t="shared" ca="1" si="139"/>
        <v>#N/A</v>
      </c>
      <c r="U989" s="91" t="e">
        <f t="shared" ca="1" si="140"/>
        <v>#N/A</v>
      </c>
      <c r="V989" s="91" t="e">
        <f t="shared" ca="1" si="141"/>
        <v>#N/A</v>
      </c>
      <c r="X989" s="91"/>
      <c r="AI989" s="218" t="e">
        <f ca="1">(($E$9*(RAND()*($E$208-$D$208)+$D$208))*(RAND()*('Base Calcs'!$E$214-'Base Calcs'!$D$214)+'Base Calcs'!$D$214+IF($E$50&gt;0,$E$50,0)))+$E$154+$E$155-$E$196+$E$179-($E$179*(RAND()*($E$210-$D$210)+$D$210))-(($E$200/$E$45)*(RAND()*($E$211-$D$211)+$D$211))</f>
        <v>#N/A</v>
      </c>
      <c r="AK9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0" spans="2:37" x14ac:dyDescent="0.25">
      <c r="B990" s="198" t="e">
        <f t="shared" ca="1" si="135"/>
        <v>#N/A</v>
      </c>
      <c r="C990" s="91"/>
      <c r="D990" s="91"/>
      <c r="F990" s="20"/>
      <c r="G990" s="91"/>
      <c r="H990" s="91"/>
      <c r="J990" s="91"/>
      <c r="P990" s="200" t="e">
        <f t="shared" ca="1" si="136"/>
        <v>#N/A</v>
      </c>
      <c r="Q990" s="91" t="e">
        <f t="shared" ca="1" si="137"/>
        <v>#N/A</v>
      </c>
      <c r="R990" s="91" t="e">
        <f t="shared" ca="1" si="138"/>
        <v>#N/A</v>
      </c>
      <c r="T990" s="200" t="e">
        <f t="shared" ca="1" si="139"/>
        <v>#N/A</v>
      </c>
      <c r="U990" s="91" t="e">
        <f t="shared" ca="1" si="140"/>
        <v>#N/A</v>
      </c>
      <c r="V990" s="91" t="e">
        <f t="shared" ca="1" si="141"/>
        <v>#N/A</v>
      </c>
      <c r="X990" s="91"/>
      <c r="AI990" s="218" t="e">
        <f ca="1">(($E$9*(RAND()*($E$208-$D$208)+$D$208))*(RAND()*('Base Calcs'!$E$214-'Base Calcs'!$D$214)+'Base Calcs'!$D$214+IF($E$50&gt;0,$E$50,0)))+$E$154+$E$155-$E$196+$E$179-($E$179*(RAND()*($E$210-$D$210)+$D$210))-(($E$200/$E$45)*(RAND()*($E$211-$D$211)+$D$211))</f>
        <v>#N/A</v>
      </c>
      <c r="AK9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1" spans="2:37" x14ac:dyDescent="0.25">
      <c r="B991" s="198" t="e">
        <f t="shared" ca="1" si="135"/>
        <v>#N/A</v>
      </c>
      <c r="C991" s="91"/>
      <c r="D991" s="91"/>
      <c r="F991" s="20"/>
      <c r="G991" s="91"/>
      <c r="H991" s="91"/>
      <c r="J991" s="91"/>
      <c r="P991" s="200" t="e">
        <f t="shared" ca="1" si="136"/>
        <v>#N/A</v>
      </c>
      <c r="Q991" s="91" t="e">
        <f t="shared" ca="1" si="137"/>
        <v>#N/A</v>
      </c>
      <c r="R991" s="91" t="e">
        <f t="shared" ca="1" si="138"/>
        <v>#N/A</v>
      </c>
      <c r="T991" s="200" t="e">
        <f t="shared" ca="1" si="139"/>
        <v>#N/A</v>
      </c>
      <c r="U991" s="91" t="e">
        <f t="shared" ca="1" si="140"/>
        <v>#N/A</v>
      </c>
      <c r="V991" s="91" t="e">
        <f t="shared" ca="1" si="141"/>
        <v>#N/A</v>
      </c>
      <c r="X991" s="91"/>
      <c r="AI991" s="218" t="e">
        <f ca="1">(($E$9*(RAND()*($E$208-$D$208)+$D$208))*(RAND()*('Base Calcs'!$E$214-'Base Calcs'!$D$214)+'Base Calcs'!$D$214+IF($E$50&gt;0,$E$50,0)))+$E$154+$E$155-$E$196+$E$179-($E$179*(RAND()*($E$210-$D$210)+$D$210))-(($E$200/$E$45)*(RAND()*($E$211-$D$211)+$D$211))</f>
        <v>#N/A</v>
      </c>
      <c r="AK9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2" spans="2:37" x14ac:dyDescent="0.25">
      <c r="B992" s="198" t="e">
        <f t="shared" ca="1" si="135"/>
        <v>#N/A</v>
      </c>
      <c r="C992" s="91"/>
      <c r="D992" s="91"/>
      <c r="F992" s="20"/>
      <c r="G992" s="91"/>
      <c r="H992" s="91"/>
      <c r="J992" s="91"/>
      <c r="P992" s="200" t="e">
        <f t="shared" ca="1" si="136"/>
        <v>#N/A</v>
      </c>
      <c r="Q992" s="91" t="e">
        <f t="shared" ca="1" si="137"/>
        <v>#N/A</v>
      </c>
      <c r="R992" s="91" t="e">
        <f t="shared" ca="1" si="138"/>
        <v>#N/A</v>
      </c>
      <c r="T992" s="200" t="e">
        <f t="shared" ca="1" si="139"/>
        <v>#N/A</v>
      </c>
      <c r="U992" s="91" t="e">
        <f t="shared" ca="1" si="140"/>
        <v>#N/A</v>
      </c>
      <c r="V992" s="91" t="e">
        <f t="shared" ca="1" si="141"/>
        <v>#N/A</v>
      </c>
      <c r="X992" s="91"/>
      <c r="AI992" s="218" t="e">
        <f ca="1">(($E$9*(RAND()*($E$208-$D$208)+$D$208))*(RAND()*('Base Calcs'!$E$214-'Base Calcs'!$D$214)+'Base Calcs'!$D$214+IF($E$50&gt;0,$E$50,0)))+$E$154+$E$155-$E$196+$E$179-($E$179*(RAND()*($E$210-$D$210)+$D$210))-(($E$200/$E$45)*(RAND()*($E$211-$D$211)+$D$211))</f>
        <v>#N/A</v>
      </c>
      <c r="AK9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3" spans="2:37" x14ac:dyDescent="0.25">
      <c r="B993" s="198" t="e">
        <f t="shared" ca="1" si="135"/>
        <v>#N/A</v>
      </c>
      <c r="C993" s="91"/>
      <c r="D993" s="91"/>
      <c r="F993" s="20"/>
      <c r="G993" s="91"/>
      <c r="H993" s="91"/>
      <c r="J993" s="91"/>
      <c r="P993" s="200" t="e">
        <f t="shared" ca="1" si="136"/>
        <v>#N/A</v>
      </c>
      <c r="Q993" s="91" t="e">
        <f t="shared" ca="1" si="137"/>
        <v>#N/A</v>
      </c>
      <c r="R993" s="91" t="e">
        <f t="shared" ca="1" si="138"/>
        <v>#N/A</v>
      </c>
      <c r="T993" s="200" t="e">
        <f t="shared" ca="1" si="139"/>
        <v>#N/A</v>
      </c>
      <c r="U993" s="91" t="e">
        <f t="shared" ca="1" si="140"/>
        <v>#N/A</v>
      </c>
      <c r="V993" s="91" t="e">
        <f t="shared" ca="1" si="141"/>
        <v>#N/A</v>
      </c>
      <c r="X993" s="91"/>
      <c r="AI993" s="218" t="e">
        <f ca="1">(($E$9*(RAND()*($E$208-$D$208)+$D$208))*(RAND()*('Base Calcs'!$E$214-'Base Calcs'!$D$214)+'Base Calcs'!$D$214+IF($E$50&gt;0,$E$50,0)))+$E$154+$E$155-$E$196+$E$179-($E$179*(RAND()*($E$210-$D$210)+$D$210))-(($E$200/$E$45)*(RAND()*($E$211-$D$211)+$D$211))</f>
        <v>#N/A</v>
      </c>
      <c r="AK9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4" spans="2:37" x14ac:dyDescent="0.25">
      <c r="B994" s="198" t="e">
        <f t="shared" ca="1" si="135"/>
        <v>#N/A</v>
      </c>
      <c r="C994" s="91"/>
      <c r="D994" s="91"/>
      <c r="F994" s="20"/>
      <c r="G994" s="91"/>
      <c r="H994" s="91"/>
      <c r="J994" s="91"/>
      <c r="P994" s="200" t="e">
        <f t="shared" ca="1" si="136"/>
        <v>#N/A</v>
      </c>
      <c r="Q994" s="91" t="e">
        <f t="shared" ca="1" si="137"/>
        <v>#N/A</v>
      </c>
      <c r="R994" s="91" t="e">
        <f t="shared" ca="1" si="138"/>
        <v>#N/A</v>
      </c>
      <c r="T994" s="200" t="e">
        <f t="shared" ca="1" si="139"/>
        <v>#N/A</v>
      </c>
      <c r="U994" s="91" t="e">
        <f t="shared" ca="1" si="140"/>
        <v>#N/A</v>
      </c>
      <c r="V994" s="91" t="e">
        <f t="shared" ca="1" si="141"/>
        <v>#N/A</v>
      </c>
      <c r="X994" s="91"/>
      <c r="AI994" s="218" t="e">
        <f ca="1">(($E$9*(RAND()*($E$208-$D$208)+$D$208))*(RAND()*('Base Calcs'!$E$214-'Base Calcs'!$D$214)+'Base Calcs'!$D$214+IF($E$50&gt;0,$E$50,0)))+$E$154+$E$155-$E$196+$E$179-($E$179*(RAND()*($E$210-$D$210)+$D$210))-(($E$200/$E$45)*(RAND()*($E$211-$D$211)+$D$211))</f>
        <v>#N/A</v>
      </c>
      <c r="AK9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5" spans="2:37" x14ac:dyDescent="0.25">
      <c r="B995" s="198" t="e">
        <f t="shared" ca="1" si="135"/>
        <v>#N/A</v>
      </c>
      <c r="C995" s="91"/>
      <c r="D995" s="91"/>
      <c r="F995" s="20"/>
      <c r="G995" s="91"/>
      <c r="H995" s="91"/>
      <c r="J995" s="91"/>
      <c r="P995" s="200" t="e">
        <f t="shared" ca="1" si="136"/>
        <v>#N/A</v>
      </c>
      <c r="Q995" s="91" t="e">
        <f t="shared" ca="1" si="137"/>
        <v>#N/A</v>
      </c>
      <c r="R995" s="91" t="e">
        <f t="shared" ca="1" si="138"/>
        <v>#N/A</v>
      </c>
      <c r="T995" s="200" t="e">
        <f t="shared" ca="1" si="139"/>
        <v>#N/A</v>
      </c>
      <c r="U995" s="91" t="e">
        <f t="shared" ca="1" si="140"/>
        <v>#N/A</v>
      </c>
      <c r="V995" s="91" t="e">
        <f t="shared" ca="1" si="141"/>
        <v>#N/A</v>
      </c>
      <c r="X995" s="91"/>
      <c r="AI995" s="218" t="e">
        <f ca="1">(($E$9*(RAND()*($E$208-$D$208)+$D$208))*(RAND()*('Base Calcs'!$E$214-'Base Calcs'!$D$214)+'Base Calcs'!$D$214+IF($E$50&gt;0,$E$50,0)))+$E$154+$E$155-$E$196+$E$179-($E$179*(RAND()*($E$210-$D$210)+$D$210))-(($E$200/$E$45)*(RAND()*($E$211-$D$211)+$D$211))</f>
        <v>#N/A</v>
      </c>
      <c r="AK9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6" spans="2:37" x14ac:dyDescent="0.25">
      <c r="B996" s="198" t="e">
        <f t="shared" ca="1" si="135"/>
        <v>#N/A</v>
      </c>
      <c r="C996" s="91"/>
      <c r="D996" s="91"/>
      <c r="F996" s="20"/>
      <c r="G996" s="91"/>
      <c r="H996" s="91"/>
      <c r="J996" s="91"/>
      <c r="P996" s="200" t="e">
        <f t="shared" ca="1" si="136"/>
        <v>#N/A</v>
      </c>
      <c r="Q996" s="91" t="e">
        <f t="shared" ca="1" si="137"/>
        <v>#N/A</v>
      </c>
      <c r="R996" s="91" t="e">
        <f t="shared" ca="1" si="138"/>
        <v>#N/A</v>
      </c>
      <c r="T996" s="200" t="e">
        <f t="shared" ca="1" si="139"/>
        <v>#N/A</v>
      </c>
      <c r="U996" s="91" t="e">
        <f t="shared" ca="1" si="140"/>
        <v>#N/A</v>
      </c>
      <c r="V996" s="91" t="e">
        <f t="shared" ca="1" si="141"/>
        <v>#N/A</v>
      </c>
      <c r="X996" s="91"/>
      <c r="AI996" s="218" t="e">
        <f ca="1">(($E$9*(RAND()*($E$208-$D$208)+$D$208))*(RAND()*('Base Calcs'!$E$214-'Base Calcs'!$D$214)+'Base Calcs'!$D$214+IF($E$50&gt;0,$E$50,0)))+$E$154+$E$155-$E$196+$E$179-($E$179*(RAND()*($E$210-$D$210)+$D$210))-(($E$200/$E$45)*(RAND()*($E$211-$D$211)+$D$211))</f>
        <v>#N/A</v>
      </c>
      <c r="AK9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7" spans="2:37" x14ac:dyDescent="0.25">
      <c r="B997" s="198" t="e">
        <f t="shared" ca="1" si="135"/>
        <v>#N/A</v>
      </c>
      <c r="C997" s="91"/>
      <c r="D997" s="91"/>
      <c r="F997" s="20"/>
      <c r="G997" s="91"/>
      <c r="H997" s="91"/>
      <c r="J997" s="91"/>
      <c r="P997" s="200" t="e">
        <f t="shared" ca="1" si="136"/>
        <v>#N/A</v>
      </c>
      <c r="Q997" s="91" t="e">
        <f t="shared" ca="1" si="137"/>
        <v>#N/A</v>
      </c>
      <c r="R997" s="91" t="e">
        <f t="shared" ca="1" si="138"/>
        <v>#N/A</v>
      </c>
      <c r="T997" s="200" t="e">
        <f t="shared" ca="1" si="139"/>
        <v>#N/A</v>
      </c>
      <c r="U997" s="91" t="e">
        <f t="shared" ca="1" si="140"/>
        <v>#N/A</v>
      </c>
      <c r="V997" s="91" t="e">
        <f t="shared" ca="1" si="141"/>
        <v>#N/A</v>
      </c>
      <c r="X997" s="91"/>
      <c r="AI997" s="218" t="e">
        <f ca="1">(($E$9*(RAND()*($E$208-$D$208)+$D$208))*(RAND()*('Base Calcs'!$E$214-'Base Calcs'!$D$214)+'Base Calcs'!$D$214+IF($E$50&gt;0,$E$50,0)))+$E$154+$E$155-$E$196+$E$179-($E$179*(RAND()*($E$210-$D$210)+$D$210))-(($E$200/$E$45)*(RAND()*($E$211-$D$211)+$D$211))</f>
        <v>#N/A</v>
      </c>
      <c r="AK9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8" spans="2:37" x14ac:dyDescent="0.25">
      <c r="B998" s="198" t="e">
        <f t="shared" ca="1" si="135"/>
        <v>#N/A</v>
      </c>
      <c r="C998" s="91"/>
      <c r="D998" s="91"/>
      <c r="F998" s="20"/>
      <c r="G998" s="91"/>
      <c r="H998" s="91"/>
      <c r="J998" s="91"/>
      <c r="P998" s="200" t="e">
        <f t="shared" ca="1" si="136"/>
        <v>#N/A</v>
      </c>
      <c r="Q998" s="91" t="e">
        <f t="shared" ca="1" si="137"/>
        <v>#N/A</v>
      </c>
      <c r="R998" s="91" t="e">
        <f t="shared" ca="1" si="138"/>
        <v>#N/A</v>
      </c>
      <c r="T998" s="200" t="e">
        <f t="shared" ca="1" si="139"/>
        <v>#N/A</v>
      </c>
      <c r="U998" s="91" t="e">
        <f t="shared" ca="1" si="140"/>
        <v>#N/A</v>
      </c>
      <c r="V998" s="91" t="e">
        <f t="shared" ca="1" si="141"/>
        <v>#N/A</v>
      </c>
      <c r="X998" s="91"/>
      <c r="AI998" s="218" t="e">
        <f ca="1">(($E$9*(RAND()*($E$208-$D$208)+$D$208))*(RAND()*('Base Calcs'!$E$214-'Base Calcs'!$D$214)+'Base Calcs'!$D$214+IF($E$50&gt;0,$E$50,0)))+$E$154+$E$155-$E$196+$E$179-($E$179*(RAND()*($E$210-$D$210)+$D$210))-(($E$200/$E$45)*(RAND()*($E$211-$D$211)+$D$211))</f>
        <v>#N/A</v>
      </c>
      <c r="AK9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999" spans="2:37" x14ac:dyDescent="0.25">
      <c r="B999" s="198" t="e">
        <f t="shared" ca="1" si="135"/>
        <v>#N/A</v>
      </c>
      <c r="C999" s="91"/>
      <c r="D999" s="91"/>
      <c r="F999" s="20"/>
      <c r="G999" s="91"/>
      <c r="H999" s="91"/>
      <c r="J999" s="91"/>
      <c r="P999" s="200" t="e">
        <f t="shared" ca="1" si="136"/>
        <v>#N/A</v>
      </c>
      <c r="Q999" s="91" t="e">
        <f t="shared" ca="1" si="137"/>
        <v>#N/A</v>
      </c>
      <c r="R999" s="91" t="e">
        <f t="shared" ca="1" si="138"/>
        <v>#N/A</v>
      </c>
      <c r="T999" s="200" t="e">
        <f t="shared" ca="1" si="139"/>
        <v>#N/A</v>
      </c>
      <c r="U999" s="91" t="e">
        <f t="shared" ca="1" si="140"/>
        <v>#N/A</v>
      </c>
      <c r="V999" s="91" t="e">
        <f t="shared" ca="1" si="141"/>
        <v>#N/A</v>
      </c>
      <c r="X999" s="91"/>
      <c r="AI999" s="218" t="e">
        <f ca="1">(($E$9*(RAND()*($E$208-$D$208)+$D$208))*(RAND()*('Base Calcs'!$E$214-'Base Calcs'!$D$214)+'Base Calcs'!$D$214+IF($E$50&gt;0,$E$50,0)))+$E$154+$E$155-$E$196+$E$179-($E$179*(RAND()*($E$210-$D$210)+$D$210))-(($E$200/$E$45)*(RAND()*($E$211-$D$211)+$D$211))</f>
        <v>#N/A</v>
      </c>
      <c r="AK9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0" spans="2:37" x14ac:dyDescent="0.25">
      <c r="B1000" s="198" t="e">
        <f t="shared" ca="1" si="135"/>
        <v>#N/A</v>
      </c>
      <c r="C1000" s="91"/>
      <c r="D1000" s="91"/>
      <c r="F1000" s="20"/>
      <c r="G1000" s="91"/>
      <c r="H1000" s="91"/>
      <c r="J1000" s="91"/>
      <c r="P1000" s="200" t="e">
        <f t="shared" ca="1" si="136"/>
        <v>#N/A</v>
      </c>
      <c r="Q1000" s="91" t="e">
        <f t="shared" ca="1" si="137"/>
        <v>#N/A</v>
      </c>
      <c r="R1000" s="91" t="e">
        <f t="shared" ca="1" si="138"/>
        <v>#N/A</v>
      </c>
      <c r="T1000" s="200" t="e">
        <f t="shared" ca="1" si="139"/>
        <v>#N/A</v>
      </c>
      <c r="U1000" s="91" t="e">
        <f t="shared" ca="1" si="140"/>
        <v>#N/A</v>
      </c>
      <c r="V1000" s="91" t="e">
        <f t="shared" ca="1" si="141"/>
        <v>#N/A</v>
      </c>
      <c r="X1000" s="91"/>
      <c r="AI1000" s="218" t="e">
        <f ca="1">(($E$9*(RAND()*($E$208-$D$208)+$D$208))*(RAND()*('Base Calcs'!$E$214-'Base Calcs'!$D$214)+'Base Calcs'!$D$214+IF($E$50&gt;0,$E$50,0)))+$E$154+$E$155-$E$196+$E$179-($E$179*(RAND()*($E$210-$D$210)+$D$210))-(($E$200/$E$45)*(RAND()*($E$211-$D$211)+$D$211))</f>
        <v>#N/A</v>
      </c>
      <c r="AK10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1" spans="2:37" x14ac:dyDescent="0.25">
      <c r="B1001" s="198" t="e">
        <f t="shared" ca="1" si="135"/>
        <v>#N/A</v>
      </c>
      <c r="C1001" s="91"/>
      <c r="D1001" s="91"/>
      <c r="F1001" s="20"/>
      <c r="G1001" s="91"/>
      <c r="H1001" s="91"/>
      <c r="J1001" s="91"/>
      <c r="P1001" s="200" t="e">
        <f t="shared" ca="1" si="136"/>
        <v>#N/A</v>
      </c>
      <c r="Q1001" s="91" t="e">
        <f t="shared" ca="1" si="137"/>
        <v>#N/A</v>
      </c>
      <c r="R1001" s="91" t="e">
        <f t="shared" ca="1" si="138"/>
        <v>#N/A</v>
      </c>
      <c r="T1001" s="200" t="e">
        <f t="shared" ca="1" si="139"/>
        <v>#N/A</v>
      </c>
      <c r="U1001" s="91" t="e">
        <f t="shared" ca="1" si="140"/>
        <v>#N/A</v>
      </c>
      <c r="V1001" s="91" t="e">
        <f t="shared" ca="1" si="141"/>
        <v>#N/A</v>
      </c>
      <c r="X1001" s="91"/>
      <c r="AI1001" s="218" t="e">
        <f ca="1">(($E$9*(RAND()*($E$208-$D$208)+$D$208))*(RAND()*('Base Calcs'!$E$214-'Base Calcs'!$D$214)+'Base Calcs'!$D$214+IF($E$50&gt;0,$E$50,0)))+$E$154+$E$155-$E$196+$E$179-($E$179*(RAND()*($E$210-$D$210)+$D$210))-(($E$200/$E$45)*(RAND()*($E$211-$D$211)+$D$211))</f>
        <v>#N/A</v>
      </c>
      <c r="AK10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2" spans="2:37" x14ac:dyDescent="0.25">
      <c r="B1002" s="198" t="e">
        <f t="shared" ca="1" si="135"/>
        <v>#N/A</v>
      </c>
      <c r="C1002" s="91"/>
      <c r="D1002" s="91"/>
      <c r="F1002" s="20"/>
      <c r="G1002" s="91"/>
      <c r="H1002" s="91"/>
      <c r="J1002" s="91"/>
      <c r="P1002" s="200" t="e">
        <f t="shared" ca="1" si="136"/>
        <v>#N/A</v>
      </c>
      <c r="Q1002" s="91" t="e">
        <f t="shared" ca="1" si="137"/>
        <v>#N/A</v>
      </c>
      <c r="R1002" s="91" t="e">
        <f t="shared" ca="1" si="138"/>
        <v>#N/A</v>
      </c>
      <c r="T1002" s="200" t="e">
        <f t="shared" ca="1" si="139"/>
        <v>#N/A</v>
      </c>
      <c r="U1002" s="91" t="e">
        <f t="shared" ca="1" si="140"/>
        <v>#N/A</v>
      </c>
      <c r="V1002" s="91" t="e">
        <f t="shared" ca="1" si="141"/>
        <v>#N/A</v>
      </c>
      <c r="X1002" s="91"/>
      <c r="AI1002" s="218" t="e">
        <f ca="1">(($E$9*(RAND()*($E$208-$D$208)+$D$208))*(RAND()*('Base Calcs'!$E$214-'Base Calcs'!$D$214)+'Base Calcs'!$D$214+IF($E$50&gt;0,$E$50,0)))+$E$154+$E$155-$E$196+$E$179-($E$179*(RAND()*($E$210-$D$210)+$D$210))-(($E$200/$E$45)*(RAND()*($E$211-$D$211)+$D$211))</f>
        <v>#N/A</v>
      </c>
      <c r="AK10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3" spans="2:37" x14ac:dyDescent="0.25">
      <c r="B1003" s="198" t="e">
        <f t="shared" ca="1" si="135"/>
        <v>#N/A</v>
      </c>
      <c r="C1003" s="91"/>
      <c r="D1003" s="91"/>
      <c r="F1003" s="20"/>
      <c r="G1003" s="91"/>
      <c r="H1003" s="91"/>
      <c r="J1003" s="91"/>
      <c r="P1003" s="200" t="e">
        <f t="shared" ca="1" si="136"/>
        <v>#N/A</v>
      </c>
      <c r="Q1003" s="91" t="e">
        <f t="shared" ca="1" si="137"/>
        <v>#N/A</v>
      </c>
      <c r="R1003" s="91" t="e">
        <f t="shared" ca="1" si="138"/>
        <v>#N/A</v>
      </c>
      <c r="T1003" s="200" t="e">
        <f t="shared" ca="1" si="139"/>
        <v>#N/A</v>
      </c>
      <c r="U1003" s="91" t="e">
        <f t="shared" ca="1" si="140"/>
        <v>#N/A</v>
      </c>
      <c r="V1003" s="91" t="e">
        <f t="shared" ca="1" si="141"/>
        <v>#N/A</v>
      </c>
      <c r="X1003" s="91"/>
      <c r="AI1003" s="218" t="e">
        <f ca="1">(($E$9*(RAND()*($E$208-$D$208)+$D$208))*(RAND()*('Base Calcs'!$E$214-'Base Calcs'!$D$214)+'Base Calcs'!$D$214+IF($E$50&gt;0,$E$50,0)))+$E$154+$E$155-$E$196+$E$179-($E$179*(RAND()*($E$210-$D$210)+$D$210))-(($E$200/$E$45)*(RAND()*($E$211-$D$211)+$D$211))</f>
        <v>#N/A</v>
      </c>
      <c r="AK10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4" spans="2:37" x14ac:dyDescent="0.25">
      <c r="B1004" s="198" t="e">
        <f t="shared" ca="1" si="135"/>
        <v>#N/A</v>
      </c>
      <c r="C1004" s="91"/>
      <c r="D1004" s="91"/>
      <c r="F1004" s="20"/>
      <c r="G1004" s="91"/>
      <c r="H1004" s="91"/>
      <c r="J1004" s="91"/>
      <c r="P1004" s="200" t="e">
        <f t="shared" ca="1" si="136"/>
        <v>#N/A</v>
      </c>
      <c r="Q1004" s="91" t="e">
        <f t="shared" ca="1" si="137"/>
        <v>#N/A</v>
      </c>
      <c r="R1004" s="91" t="e">
        <f t="shared" ca="1" si="138"/>
        <v>#N/A</v>
      </c>
      <c r="T1004" s="200" t="e">
        <f t="shared" ca="1" si="139"/>
        <v>#N/A</v>
      </c>
      <c r="U1004" s="91" t="e">
        <f t="shared" ca="1" si="140"/>
        <v>#N/A</v>
      </c>
      <c r="V1004" s="91" t="e">
        <f t="shared" ca="1" si="141"/>
        <v>#N/A</v>
      </c>
      <c r="X1004" s="91"/>
      <c r="AI1004" s="218" t="e">
        <f ca="1">(($E$9*(RAND()*($E$208-$D$208)+$D$208))*(RAND()*('Base Calcs'!$E$214-'Base Calcs'!$D$214)+'Base Calcs'!$D$214+IF($E$50&gt;0,$E$50,0)))+$E$154+$E$155-$E$196+$E$179-($E$179*(RAND()*($E$210-$D$210)+$D$210))-(($E$200/$E$45)*(RAND()*($E$211-$D$211)+$D$211))</f>
        <v>#N/A</v>
      </c>
      <c r="AK10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5" spans="2:37" x14ac:dyDescent="0.25">
      <c r="B1005" s="198" t="e">
        <f t="shared" ca="1" si="135"/>
        <v>#N/A</v>
      </c>
      <c r="C1005" s="91"/>
      <c r="D1005" s="91"/>
      <c r="F1005" s="20"/>
      <c r="G1005" s="91"/>
      <c r="H1005" s="91"/>
      <c r="J1005" s="91"/>
      <c r="P1005" s="200" t="e">
        <f t="shared" ca="1" si="136"/>
        <v>#N/A</v>
      </c>
      <c r="Q1005" s="91" t="e">
        <f t="shared" ca="1" si="137"/>
        <v>#N/A</v>
      </c>
      <c r="R1005" s="91" t="e">
        <f t="shared" ca="1" si="138"/>
        <v>#N/A</v>
      </c>
      <c r="T1005" s="200" t="e">
        <f t="shared" ca="1" si="139"/>
        <v>#N/A</v>
      </c>
      <c r="U1005" s="91" t="e">
        <f t="shared" ca="1" si="140"/>
        <v>#N/A</v>
      </c>
      <c r="V1005" s="91" t="e">
        <f t="shared" ca="1" si="141"/>
        <v>#N/A</v>
      </c>
      <c r="X1005" s="91"/>
      <c r="AI1005" s="218" t="e">
        <f ca="1">(($E$9*(RAND()*($E$208-$D$208)+$D$208))*(RAND()*('Base Calcs'!$E$214-'Base Calcs'!$D$214)+'Base Calcs'!$D$214+IF($E$50&gt;0,$E$50,0)))+$E$154+$E$155-$E$196+$E$179-($E$179*(RAND()*($E$210-$D$210)+$D$210))-(($E$200/$E$45)*(RAND()*($E$211-$D$211)+$D$211))</f>
        <v>#N/A</v>
      </c>
      <c r="AK10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6" spans="2:37" x14ac:dyDescent="0.25">
      <c r="B1006" s="198" t="e">
        <f t="shared" ca="1" si="135"/>
        <v>#N/A</v>
      </c>
      <c r="C1006" s="91"/>
      <c r="D1006" s="91"/>
      <c r="F1006" s="20"/>
      <c r="G1006" s="91"/>
      <c r="H1006" s="91"/>
      <c r="J1006" s="91"/>
      <c r="P1006" s="200" t="e">
        <f t="shared" ca="1" si="136"/>
        <v>#N/A</v>
      </c>
      <c r="Q1006" s="91" t="e">
        <f t="shared" ca="1" si="137"/>
        <v>#N/A</v>
      </c>
      <c r="R1006" s="91" t="e">
        <f t="shared" ca="1" si="138"/>
        <v>#N/A</v>
      </c>
      <c r="T1006" s="200" t="e">
        <f t="shared" ca="1" si="139"/>
        <v>#N/A</v>
      </c>
      <c r="U1006" s="91" t="e">
        <f t="shared" ca="1" si="140"/>
        <v>#N/A</v>
      </c>
      <c r="V1006" s="91" t="e">
        <f t="shared" ca="1" si="141"/>
        <v>#N/A</v>
      </c>
      <c r="X1006" s="91"/>
      <c r="AI1006" s="218" t="e">
        <f ca="1">(($E$9*(RAND()*($E$208-$D$208)+$D$208))*(RAND()*('Base Calcs'!$E$214-'Base Calcs'!$D$214)+'Base Calcs'!$D$214+IF($E$50&gt;0,$E$50,0)))+$E$154+$E$155-$E$196+$E$179-($E$179*(RAND()*($E$210-$D$210)+$D$210))-(($E$200/$E$45)*(RAND()*($E$211-$D$211)+$D$211))</f>
        <v>#N/A</v>
      </c>
      <c r="AK10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7" spans="2:37" x14ac:dyDescent="0.25">
      <c r="B1007" s="198" t="e">
        <f t="shared" ca="1" si="135"/>
        <v>#N/A</v>
      </c>
      <c r="C1007" s="91"/>
      <c r="D1007" s="91"/>
      <c r="F1007" s="20"/>
      <c r="G1007" s="91"/>
      <c r="H1007" s="91"/>
      <c r="J1007" s="91"/>
      <c r="P1007" s="200" t="e">
        <f t="shared" ca="1" si="136"/>
        <v>#N/A</v>
      </c>
      <c r="Q1007" s="91" t="e">
        <f t="shared" ca="1" si="137"/>
        <v>#N/A</v>
      </c>
      <c r="R1007" s="91" t="e">
        <f t="shared" ca="1" si="138"/>
        <v>#N/A</v>
      </c>
      <c r="T1007" s="200" t="e">
        <f t="shared" ca="1" si="139"/>
        <v>#N/A</v>
      </c>
      <c r="U1007" s="91" t="e">
        <f t="shared" ca="1" si="140"/>
        <v>#N/A</v>
      </c>
      <c r="V1007" s="91" t="e">
        <f t="shared" ca="1" si="141"/>
        <v>#N/A</v>
      </c>
      <c r="X1007" s="91"/>
      <c r="AI1007" s="218" t="e">
        <f ca="1">(($E$9*(RAND()*($E$208-$D$208)+$D$208))*(RAND()*('Base Calcs'!$E$214-'Base Calcs'!$D$214)+'Base Calcs'!$D$214+IF($E$50&gt;0,$E$50,0)))+$E$154+$E$155-$E$196+$E$179-($E$179*(RAND()*($E$210-$D$210)+$D$210))-(($E$200/$E$45)*(RAND()*($E$211-$D$211)+$D$211))</f>
        <v>#N/A</v>
      </c>
      <c r="AK10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8" spans="2:37" x14ac:dyDescent="0.25">
      <c r="B1008" s="198" t="e">
        <f t="shared" ca="1" si="135"/>
        <v>#N/A</v>
      </c>
      <c r="C1008" s="91"/>
      <c r="D1008" s="91"/>
      <c r="F1008" s="20"/>
      <c r="G1008" s="91"/>
      <c r="H1008" s="91"/>
      <c r="J1008" s="91"/>
      <c r="P1008" s="200" t="e">
        <f t="shared" ca="1" si="136"/>
        <v>#N/A</v>
      </c>
      <c r="Q1008" s="91" t="e">
        <f t="shared" ca="1" si="137"/>
        <v>#N/A</v>
      </c>
      <c r="R1008" s="91" t="e">
        <f t="shared" ca="1" si="138"/>
        <v>#N/A</v>
      </c>
      <c r="T1008" s="200" t="e">
        <f t="shared" ca="1" si="139"/>
        <v>#N/A</v>
      </c>
      <c r="U1008" s="91" t="e">
        <f t="shared" ca="1" si="140"/>
        <v>#N/A</v>
      </c>
      <c r="V1008" s="91" t="e">
        <f t="shared" ca="1" si="141"/>
        <v>#N/A</v>
      </c>
      <c r="X1008" s="91"/>
      <c r="AI1008" s="218" t="e">
        <f ca="1">(($E$9*(RAND()*($E$208-$D$208)+$D$208))*(RAND()*('Base Calcs'!$E$214-'Base Calcs'!$D$214)+'Base Calcs'!$D$214+IF($E$50&gt;0,$E$50,0)))+$E$154+$E$155-$E$196+$E$179-($E$179*(RAND()*($E$210-$D$210)+$D$210))-(($E$200/$E$45)*(RAND()*($E$211-$D$211)+$D$211))</f>
        <v>#N/A</v>
      </c>
      <c r="AK10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09" spans="2:37" x14ac:dyDescent="0.25">
      <c r="B1009" s="198" t="e">
        <f t="shared" ca="1" si="135"/>
        <v>#N/A</v>
      </c>
      <c r="C1009" s="91"/>
      <c r="D1009" s="91"/>
      <c r="F1009" s="20"/>
      <c r="G1009" s="91"/>
      <c r="H1009" s="91"/>
      <c r="J1009" s="91"/>
      <c r="P1009" s="200" t="e">
        <f t="shared" ca="1" si="136"/>
        <v>#N/A</v>
      </c>
      <c r="Q1009" s="91" t="e">
        <f t="shared" ca="1" si="137"/>
        <v>#N/A</v>
      </c>
      <c r="R1009" s="91" t="e">
        <f t="shared" ca="1" si="138"/>
        <v>#N/A</v>
      </c>
      <c r="T1009" s="200" t="e">
        <f t="shared" ca="1" si="139"/>
        <v>#N/A</v>
      </c>
      <c r="U1009" s="91" t="e">
        <f t="shared" ca="1" si="140"/>
        <v>#N/A</v>
      </c>
      <c r="V1009" s="91" t="e">
        <f t="shared" ca="1" si="141"/>
        <v>#N/A</v>
      </c>
      <c r="X1009" s="91"/>
      <c r="AI1009" s="218" t="e">
        <f ca="1">(($E$9*(RAND()*($E$208-$D$208)+$D$208))*(RAND()*('Base Calcs'!$E$214-'Base Calcs'!$D$214)+'Base Calcs'!$D$214+IF($E$50&gt;0,$E$50,0)))+$E$154+$E$155-$E$196+$E$179-($E$179*(RAND()*($E$210-$D$210)+$D$210))-(($E$200/$E$45)*(RAND()*($E$211-$D$211)+$D$211))</f>
        <v>#N/A</v>
      </c>
      <c r="AK10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0" spans="2:37" x14ac:dyDescent="0.25">
      <c r="B1010" s="198" t="e">
        <f t="shared" ca="1" si="135"/>
        <v>#N/A</v>
      </c>
      <c r="C1010" s="91"/>
      <c r="D1010" s="91"/>
      <c r="F1010" s="20"/>
      <c r="G1010" s="91"/>
      <c r="H1010" s="91"/>
      <c r="J1010" s="91"/>
      <c r="P1010" s="200" t="e">
        <f t="shared" ca="1" si="136"/>
        <v>#N/A</v>
      </c>
      <c r="Q1010" s="91" t="e">
        <f t="shared" ca="1" si="137"/>
        <v>#N/A</v>
      </c>
      <c r="R1010" s="91" t="e">
        <f t="shared" ca="1" si="138"/>
        <v>#N/A</v>
      </c>
      <c r="T1010" s="200" t="e">
        <f t="shared" ca="1" si="139"/>
        <v>#N/A</v>
      </c>
      <c r="U1010" s="91" t="e">
        <f t="shared" ca="1" si="140"/>
        <v>#N/A</v>
      </c>
      <c r="V1010" s="91" t="e">
        <f t="shared" ca="1" si="141"/>
        <v>#N/A</v>
      </c>
      <c r="X1010" s="91"/>
      <c r="AI1010" s="218" t="e">
        <f ca="1">(($E$9*(RAND()*($E$208-$D$208)+$D$208))*(RAND()*('Base Calcs'!$E$214-'Base Calcs'!$D$214)+'Base Calcs'!$D$214+IF($E$50&gt;0,$E$50,0)))+$E$154+$E$155-$E$196+$E$179-($E$179*(RAND()*($E$210-$D$210)+$D$210))-(($E$200/$E$45)*(RAND()*($E$211-$D$211)+$D$211))</f>
        <v>#N/A</v>
      </c>
      <c r="AK10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1" spans="2:37" x14ac:dyDescent="0.25">
      <c r="B1011" s="198" t="e">
        <f t="shared" ca="1" si="135"/>
        <v>#N/A</v>
      </c>
      <c r="C1011" s="91"/>
      <c r="D1011" s="91"/>
      <c r="F1011" s="20"/>
      <c r="G1011" s="91"/>
      <c r="H1011" s="91"/>
      <c r="J1011" s="91"/>
      <c r="P1011" s="200" t="e">
        <f t="shared" ca="1" si="136"/>
        <v>#N/A</v>
      </c>
      <c r="Q1011" s="91" t="e">
        <f t="shared" ca="1" si="137"/>
        <v>#N/A</v>
      </c>
      <c r="R1011" s="91" t="e">
        <f t="shared" ca="1" si="138"/>
        <v>#N/A</v>
      </c>
      <c r="T1011" s="200" t="e">
        <f t="shared" ca="1" si="139"/>
        <v>#N/A</v>
      </c>
      <c r="U1011" s="91" t="e">
        <f t="shared" ca="1" si="140"/>
        <v>#N/A</v>
      </c>
      <c r="V1011" s="91" t="e">
        <f t="shared" ca="1" si="141"/>
        <v>#N/A</v>
      </c>
      <c r="X1011" s="91"/>
      <c r="AI1011" s="218" t="e">
        <f ca="1">(($E$9*(RAND()*($E$208-$D$208)+$D$208))*(RAND()*('Base Calcs'!$E$214-'Base Calcs'!$D$214)+'Base Calcs'!$D$214+IF($E$50&gt;0,$E$50,0)))+$E$154+$E$155-$E$196+$E$179-($E$179*(RAND()*($E$210-$D$210)+$D$210))-(($E$200/$E$45)*(RAND()*($E$211-$D$211)+$D$211))</f>
        <v>#N/A</v>
      </c>
      <c r="AK10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2" spans="2:37" x14ac:dyDescent="0.25">
      <c r="B1012" s="198" t="e">
        <f t="shared" ca="1" si="135"/>
        <v>#N/A</v>
      </c>
      <c r="C1012" s="91"/>
      <c r="D1012" s="91"/>
      <c r="F1012" s="20"/>
      <c r="G1012" s="91"/>
      <c r="H1012" s="91"/>
      <c r="J1012" s="91"/>
      <c r="P1012" s="200" t="e">
        <f t="shared" ca="1" si="136"/>
        <v>#N/A</v>
      </c>
      <c r="Q1012" s="91" t="e">
        <f t="shared" ca="1" si="137"/>
        <v>#N/A</v>
      </c>
      <c r="R1012" s="91" t="e">
        <f t="shared" ca="1" si="138"/>
        <v>#N/A</v>
      </c>
      <c r="T1012" s="200" t="e">
        <f t="shared" ca="1" si="139"/>
        <v>#N/A</v>
      </c>
      <c r="U1012" s="91" t="e">
        <f t="shared" ca="1" si="140"/>
        <v>#N/A</v>
      </c>
      <c r="V1012" s="91" t="e">
        <f t="shared" ca="1" si="141"/>
        <v>#N/A</v>
      </c>
      <c r="X1012" s="91"/>
      <c r="AI1012" s="218" t="e">
        <f ca="1">(($E$9*(RAND()*($E$208-$D$208)+$D$208))*(RAND()*('Base Calcs'!$E$214-'Base Calcs'!$D$214)+'Base Calcs'!$D$214+IF($E$50&gt;0,$E$50,0)))+$E$154+$E$155-$E$196+$E$179-($E$179*(RAND()*($E$210-$D$210)+$D$210))-(($E$200/$E$45)*(RAND()*($E$211-$D$211)+$D$211))</f>
        <v>#N/A</v>
      </c>
      <c r="AK10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3" spans="2:37" x14ac:dyDescent="0.25">
      <c r="B1013" s="198" t="e">
        <f t="shared" ca="1" si="135"/>
        <v>#N/A</v>
      </c>
      <c r="C1013" s="91"/>
      <c r="D1013" s="91"/>
      <c r="F1013" s="20"/>
      <c r="G1013" s="91"/>
      <c r="H1013" s="91"/>
      <c r="J1013" s="91"/>
      <c r="P1013" s="200" t="e">
        <f t="shared" ca="1" si="136"/>
        <v>#N/A</v>
      </c>
      <c r="Q1013" s="91" t="e">
        <f t="shared" ca="1" si="137"/>
        <v>#N/A</v>
      </c>
      <c r="R1013" s="91" t="e">
        <f t="shared" ca="1" si="138"/>
        <v>#N/A</v>
      </c>
      <c r="T1013" s="200" t="e">
        <f t="shared" ca="1" si="139"/>
        <v>#N/A</v>
      </c>
      <c r="U1013" s="91" t="e">
        <f t="shared" ca="1" si="140"/>
        <v>#N/A</v>
      </c>
      <c r="V1013" s="91" t="e">
        <f t="shared" ca="1" si="141"/>
        <v>#N/A</v>
      </c>
      <c r="X1013" s="91"/>
      <c r="AI1013" s="218" t="e">
        <f ca="1">(($E$9*(RAND()*($E$208-$D$208)+$D$208))*(RAND()*('Base Calcs'!$E$214-'Base Calcs'!$D$214)+'Base Calcs'!$D$214+IF($E$50&gt;0,$E$50,0)))+$E$154+$E$155-$E$196+$E$179-($E$179*(RAND()*($E$210-$D$210)+$D$210))-(($E$200/$E$45)*(RAND()*($E$211-$D$211)+$D$211))</f>
        <v>#N/A</v>
      </c>
      <c r="AK10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4" spans="2:37" x14ac:dyDescent="0.25">
      <c r="B1014" s="198" t="e">
        <f t="shared" ca="1" si="135"/>
        <v>#N/A</v>
      </c>
      <c r="C1014" s="91"/>
      <c r="D1014" s="91"/>
      <c r="F1014" s="20"/>
      <c r="G1014" s="91"/>
      <c r="H1014" s="91"/>
      <c r="J1014" s="91"/>
      <c r="P1014" s="200" t="e">
        <f t="shared" ca="1" si="136"/>
        <v>#N/A</v>
      </c>
      <c r="Q1014" s="91" t="e">
        <f t="shared" ca="1" si="137"/>
        <v>#N/A</v>
      </c>
      <c r="R1014" s="91" t="e">
        <f t="shared" ca="1" si="138"/>
        <v>#N/A</v>
      </c>
      <c r="T1014" s="200" t="e">
        <f t="shared" ca="1" si="139"/>
        <v>#N/A</v>
      </c>
      <c r="U1014" s="91" t="e">
        <f t="shared" ca="1" si="140"/>
        <v>#N/A</v>
      </c>
      <c r="V1014" s="91" t="e">
        <f t="shared" ca="1" si="141"/>
        <v>#N/A</v>
      </c>
      <c r="X1014" s="91"/>
      <c r="AI1014" s="218" t="e">
        <f ca="1">(($E$9*(RAND()*($E$208-$D$208)+$D$208))*(RAND()*('Base Calcs'!$E$214-'Base Calcs'!$D$214)+'Base Calcs'!$D$214+IF($E$50&gt;0,$E$50,0)))+$E$154+$E$155-$E$196+$E$179-($E$179*(RAND()*($E$210-$D$210)+$D$210))-(($E$200/$E$45)*(RAND()*($E$211-$D$211)+$D$211))</f>
        <v>#N/A</v>
      </c>
      <c r="AK10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5" spans="2:37" x14ac:dyDescent="0.25">
      <c r="B1015" s="198" t="e">
        <f t="shared" ca="1" si="135"/>
        <v>#N/A</v>
      </c>
      <c r="C1015" s="91"/>
      <c r="D1015" s="91"/>
      <c r="F1015" s="20"/>
      <c r="G1015" s="91"/>
      <c r="H1015" s="91"/>
      <c r="J1015" s="91"/>
      <c r="P1015" s="200" t="e">
        <f t="shared" ca="1" si="136"/>
        <v>#N/A</v>
      </c>
      <c r="Q1015" s="91" t="e">
        <f t="shared" ca="1" si="137"/>
        <v>#N/A</v>
      </c>
      <c r="R1015" s="91" t="e">
        <f t="shared" ca="1" si="138"/>
        <v>#N/A</v>
      </c>
      <c r="T1015" s="200" t="e">
        <f t="shared" ca="1" si="139"/>
        <v>#N/A</v>
      </c>
      <c r="U1015" s="91" t="e">
        <f t="shared" ca="1" si="140"/>
        <v>#N/A</v>
      </c>
      <c r="V1015" s="91" t="e">
        <f t="shared" ca="1" si="141"/>
        <v>#N/A</v>
      </c>
      <c r="X1015" s="91"/>
      <c r="AI1015" s="218" t="e">
        <f ca="1">(($E$9*(RAND()*($E$208-$D$208)+$D$208))*(RAND()*('Base Calcs'!$E$214-'Base Calcs'!$D$214)+'Base Calcs'!$D$214+IF($E$50&gt;0,$E$50,0)))+$E$154+$E$155-$E$196+$E$179-($E$179*(RAND()*($E$210-$D$210)+$D$210))-(($E$200/$E$45)*(RAND()*($E$211-$D$211)+$D$211))</f>
        <v>#N/A</v>
      </c>
      <c r="AK10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6" spans="2:37" x14ac:dyDescent="0.25">
      <c r="B1016" s="198" t="e">
        <f t="shared" ca="1" si="135"/>
        <v>#N/A</v>
      </c>
      <c r="C1016" s="91"/>
      <c r="D1016" s="91"/>
      <c r="F1016" s="20"/>
      <c r="G1016" s="91"/>
      <c r="H1016" s="91"/>
      <c r="J1016" s="91"/>
      <c r="P1016" s="200" t="e">
        <f t="shared" ca="1" si="136"/>
        <v>#N/A</v>
      </c>
      <c r="Q1016" s="91" t="e">
        <f t="shared" ca="1" si="137"/>
        <v>#N/A</v>
      </c>
      <c r="R1016" s="91" t="e">
        <f t="shared" ca="1" si="138"/>
        <v>#N/A</v>
      </c>
      <c r="T1016" s="200" t="e">
        <f t="shared" ca="1" si="139"/>
        <v>#N/A</v>
      </c>
      <c r="U1016" s="91" t="e">
        <f t="shared" ca="1" si="140"/>
        <v>#N/A</v>
      </c>
      <c r="V1016" s="91" t="e">
        <f t="shared" ca="1" si="141"/>
        <v>#N/A</v>
      </c>
      <c r="X1016" s="91"/>
      <c r="AI1016" s="218" t="e">
        <f ca="1">(($E$9*(RAND()*($E$208-$D$208)+$D$208))*(RAND()*('Base Calcs'!$E$214-'Base Calcs'!$D$214)+'Base Calcs'!$D$214+IF($E$50&gt;0,$E$50,0)))+$E$154+$E$155-$E$196+$E$179-($E$179*(RAND()*($E$210-$D$210)+$D$210))-(($E$200/$E$45)*(RAND()*($E$211-$D$211)+$D$211))</f>
        <v>#N/A</v>
      </c>
      <c r="AK10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7" spans="2:37" x14ac:dyDescent="0.25">
      <c r="B1017" s="198" t="e">
        <f t="shared" ca="1" si="135"/>
        <v>#N/A</v>
      </c>
      <c r="C1017" s="91"/>
      <c r="D1017" s="91"/>
      <c r="F1017" s="20"/>
      <c r="G1017" s="91"/>
      <c r="H1017" s="91"/>
      <c r="J1017" s="91"/>
      <c r="P1017" s="200" t="e">
        <f t="shared" ca="1" si="136"/>
        <v>#N/A</v>
      </c>
      <c r="Q1017" s="91" t="e">
        <f t="shared" ca="1" si="137"/>
        <v>#N/A</v>
      </c>
      <c r="R1017" s="91" t="e">
        <f t="shared" ca="1" si="138"/>
        <v>#N/A</v>
      </c>
      <c r="T1017" s="200" t="e">
        <f t="shared" ca="1" si="139"/>
        <v>#N/A</v>
      </c>
      <c r="U1017" s="91" t="e">
        <f t="shared" ca="1" si="140"/>
        <v>#N/A</v>
      </c>
      <c r="V1017" s="91" t="e">
        <f t="shared" ca="1" si="141"/>
        <v>#N/A</v>
      </c>
      <c r="X1017" s="91"/>
      <c r="AI1017" s="218" t="e">
        <f ca="1">(($E$9*(RAND()*($E$208-$D$208)+$D$208))*(RAND()*('Base Calcs'!$E$214-'Base Calcs'!$D$214)+'Base Calcs'!$D$214+IF($E$50&gt;0,$E$50,0)))+$E$154+$E$155-$E$196+$E$179-($E$179*(RAND()*($E$210-$D$210)+$D$210))-(($E$200/$E$45)*(RAND()*($E$211-$D$211)+$D$211))</f>
        <v>#N/A</v>
      </c>
      <c r="AK10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8" spans="2:37" x14ac:dyDescent="0.25">
      <c r="B1018" s="198" t="e">
        <f t="shared" ca="1" si="135"/>
        <v>#N/A</v>
      </c>
      <c r="C1018" s="91"/>
      <c r="D1018" s="91"/>
      <c r="F1018" s="20"/>
      <c r="G1018" s="91"/>
      <c r="H1018" s="91"/>
      <c r="J1018" s="91"/>
      <c r="P1018" s="200" t="e">
        <f t="shared" ca="1" si="136"/>
        <v>#N/A</v>
      </c>
      <c r="Q1018" s="91" t="e">
        <f t="shared" ca="1" si="137"/>
        <v>#N/A</v>
      </c>
      <c r="R1018" s="91" t="e">
        <f t="shared" ca="1" si="138"/>
        <v>#N/A</v>
      </c>
      <c r="T1018" s="200" t="e">
        <f t="shared" ca="1" si="139"/>
        <v>#N/A</v>
      </c>
      <c r="U1018" s="91" t="e">
        <f t="shared" ca="1" si="140"/>
        <v>#N/A</v>
      </c>
      <c r="V1018" s="91" t="e">
        <f t="shared" ca="1" si="141"/>
        <v>#N/A</v>
      </c>
      <c r="X1018" s="91"/>
      <c r="AI1018" s="218" t="e">
        <f ca="1">(($E$9*(RAND()*($E$208-$D$208)+$D$208))*(RAND()*('Base Calcs'!$E$214-'Base Calcs'!$D$214)+'Base Calcs'!$D$214+IF($E$50&gt;0,$E$50,0)))+$E$154+$E$155-$E$196+$E$179-($E$179*(RAND()*($E$210-$D$210)+$D$210))-(($E$200/$E$45)*(RAND()*($E$211-$D$211)+$D$211))</f>
        <v>#N/A</v>
      </c>
      <c r="AK10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19" spans="2:37" x14ac:dyDescent="0.25">
      <c r="B1019" s="198" t="e">
        <f t="shared" ca="1" si="135"/>
        <v>#N/A</v>
      </c>
      <c r="C1019" s="91"/>
      <c r="D1019" s="91"/>
      <c r="F1019" s="20"/>
      <c r="G1019" s="91"/>
      <c r="H1019" s="91"/>
      <c r="J1019" s="91"/>
      <c r="P1019" s="200" t="e">
        <f t="shared" ca="1" si="136"/>
        <v>#N/A</v>
      </c>
      <c r="Q1019" s="91" t="e">
        <f t="shared" ca="1" si="137"/>
        <v>#N/A</v>
      </c>
      <c r="R1019" s="91" t="e">
        <f t="shared" ca="1" si="138"/>
        <v>#N/A</v>
      </c>
      <c r="T1019" s="200" t="e">
        <f t="shared" ca="1" si="139"/>
        <v>#N/A</v>
      </c>
      <c r="U1019" s="91" t="e">
        <f t="shared" ca="1" si="140"/>
        <v>#N/A</v>
      </c>
      <c r="V1019" s="91" t="e">
        <f t="shared" ca="1" si="141"/>
        <v>#N/A</v>
      </c>
      <c r="X1019" s="91"/>
      <c r="AI1019" s="218" t="e">
        <f ca="1">(($E$9*(RAND()*($E$208-$D$208)+$D$208))*(RAND()*('Base Calcs'!$E$214-'Base Calcs'!$D$214)+'Base Calcs'!$D$214+IF($E$50&gt;0,$E$50,0)))+$E$154+$E$155-$E$196+$E$179-($E$179*(RAND()*($E$210-$D$210)+$D$210))-(($E$200/$E$45)*(RAND()*($E$211-$D$211)+$D$211))</f>
        <v>#N/A</v>
      </c>
      <c r="AK10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0" spans="2:37" x14ac:dyDescent="0.25">
      <c r="B1020" s="198" t="e">
        <f t="shared" ca="1" si="135"/>
        <v>#N/A</v>
      </c>
      <c r="C1020" s="91"/>
      <c r="D1020" s="91"/>
      <c r="F1020" s="20"/>
      <c r="G1020" s="91"/>
      <c r="H1020" s="91"/>
      <c r="J1020" s="91"/>
      <c r="P1020" s="200" t="e">
        <f t="shared" ca="1" si="136"/>
        <v>#N/A</v>
      </c>
      <c r="Q1020" s="91" t="e">
        <f t="shared" ca="1" si="137"/>
        <v>#N/A</v>
      </c>
      <c r="R1020" s="91" t="e">
        <f t="shared" ca="1" si="138"/>
        <v>#N/A</v>
      </c>
      <c r="T1020" s="200" t="e">
        <f t="shared" ca="1" si="139"/>
        <v>#N/A</v>
      </c>
      <c r="U1020" s="91" t="e">
        <f t="shared" ca="1" si="140"/>
        <v>#N/A</v>
      </c>
      <c r="V1020" s="91" t="e">
        <f t="shared" ca="1" si="141"/>
        <v>#N/A</v>
      </c>
      <c r="X1020" s="91"/>
      <c r="AI1020" s="218" t="e">
        <f ca="1">(($E$9*(RAND()*($E$208-$D$208)+$D$208))*(RAND()*('Base Calcs'!$E$214-'Base Calcs'!$D$214)+'Base Calcs'!$D$214+IF($E$50&gt;0,$E$50,0)))+$E$154+$E$155-$E$196+$E$179-($E$179*(RAND()*($E$210-$D$210)+$D$210))-(($E$200/$E$45)*(RAND()*($E$211-$D$211)+$D$211))</f>
        <v>#N/A</v>
      </c>
      <c r="AK10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1" spans="2:37" x14ac:dyDescent="0.25">
      <c r="B1021" s="198" t="e">
        <f t="shared" ca="1" si="135"/>
        <v>#N/A</v>
      </c>
      <c r="C1021" s="91"/>
      <c r="D1021" s="91"/>
      <c r="F1021" s="20"/>
      <c r="G1021" s="91"/>
      <c r="H1021" s="91"/>
      <c r="J1021" s="91"/>
      <c r="P1021" s="200" t="e">
        <f t="shared" ca="1" si="136"/>
        <v>#N/A</v>
      </c>
      <c r="Q1021" s="91" t="e">
        <f t="shared" ca="1" si="137"/>
        <v>#N/A</v>
      </c>
      <c r="R1021" s="91" t="e">
        <f t="shared" ca="1" si="138"/>
        <v>#N/A</v>
      </c>
      <c r="T1021" s="200" t="e">
        <f t="shared" ca="1" si="139"/>
        <v>#N/A</v>
      </c>
      <c r="U1021" s="91" t="e">
        <f t="shared" ca="1" si="140"/>
        <v>#N/A</v>
      </c>
      <c r="V1021" s="91" t="e">
        <f t="shared" ca="1" si="141"/>
        <v>#N/A</v>
      </c>
      <c r="X1021" s="91"/>
      <c r="AI1021" s="218" t="e">
        <f ca="1">(($E$9*(RAND()*($E$208-$D$208)+$D$208))*(RAND()*('Base Calcs'!$E$214-'Base Calcs'!$D$214)+'Base Calcs'!$D$214+IF($E$50&gt;0,$E$50,0)))+$E$154+$E$155-$E$196+$E$179-($E$179*(RAND()*($E$210-$D$210)+$D$210))-(($E$200/$E$45)*(RAND()*($E$211-$D$211)+$D$211))</f>
        <v>#N/A</v>
      </c>
      <c r="AK10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2" spans="2:37" x14ac:dyDescent="0.25">
      <c r="B1022" s="198" t="e">
        <f t="shared" ca="1" si="135"/>
        <v>#N/A</v>
      </c>
      <c r="C1022" s="91"/>
      <c r="D1022" s="91"/>
      <c r="F1022" s="20"/>
      <c r="G1022" s="91"/>
      <c r="H1022" s="91"/>
      <c r="J1022" s="91"/>
      <c r="P1022" s="200" t="e">
        <f t="shared" ca="1" si="136"/>
        <v>#N/A</v>
      </c>
      <c r="Q1022" s="91" t="e">
        <f t="shared" ca="1" si="137"/>
        <v>#N/A</v>
      </c>
      <c r="R1022" s="91" t="e">
        <f t="shared" ca="1" si="138"/>
        <v>#N/A</v>
      </c>
      <c r="T1022" s="200" t="e">
        <f t="shared" ca="1" si="139"/>
        <v>#N/A</v>
      </c>
      <c r="U1022" s="91" t="e">
        <f t="shared" ca="1" si="140"/>
        <v>#N/A</v>
      </c>
      <c r="V1022" s="91" t="e">
        <f t="shared" ca="1" si="141"/>
        <v>#N/A</v>
      </c>
      <c r="X1022" s="91"/>
      <c r="AI1022" s="218" t="e">
        <f ca="1">(($E$9*(RAND()*($E$208-$D$208)+$D$208))*(RAND()*('Base Calcs'!$E$214-'Base Calcs'!$D$214)+'Base Calcs'!$D$214+IF($E$50&gt;0,$E$50,0)))+$E$154+$E$155-$E$196+$E$179-($E$179*(RAND()*($E$210-$D$210)+$D$210))-(($E$200/$E$45)*(RAND()*($E$211-$D$211)+$D$211))</f>
        <v>#N/A</v>
      </c>
      <c r="AK10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3" spans="2:37" x14ac:dyDescent="0.25">
      <c r="B1023" s="198" t="e">
        <f t="shared" ca="1" si="135"/>
        <v>#N/A</v>
      </c>
      <c r="C1023" s="91"/>
      <c r="D1023" s="91"/>
      <c r="F1023" s="20"/>
      <c r="G1023" s="91"/>
      <c r="H1023" s="91"/>
      <c r="J1023" s="91"/>
      <c r="P1023" s="200" t="e">
        <f t="shared" ca="1" si="136"/>
        <v>#N/A</v>
      </c>
      <c r="Q1023" s="91" t="e">
        <f t="shared" ca="1" si="137"/>
        <v>#N/A</v>
      </c>
      <c r="R1023" s="91" t="e">
        <f t="shared" ca="1" si="138"/>
        <v>#N/A</v>
      </c>
      <c r="T1023" s="200" t="e">
        <f t="shared" ca="1" si="139"/>
        <v>#N/A</v>
      </c>
      <c r="U1023" s="91" t="e">
        <f t="shared" ca="1" si="140"/>
        <v>#N/A</v>
      </c>
      <c r="V1023" s="91" t="e">
        <f t="shared" ca="1" si="141"/>
        <v>#N/A</v>
      </c>
      <c r="X1023" s="91"/>
      <c r="AI1023" s="218" t="e">
        <f ca="1">(($E$9*(RAND()*($E$208-$D$208)+$D$208))*(RAND()*('Base Calcs'!$E$214-'Base Calcs'!$D$214)+'Base Calcs'!$D$214+IF($E$50&gt;0,$E$50,0)))+$E$154+$E$155-$E$196+$E$179-($E$179*(RAND()*($E$210-$D$210)+$D$210))-(($E$200/$E$45)*(RAND()*($E$211-$D$211)+$D$211))</f>
        <v>#N/A</v>
      </c>
      <c r="AK10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4" spans="2:37" x14ac:dyDescent="0.25">
      <c r="B1024" s="198" t="e">
        <f t="shared" ca="1" si="135"/>
        <v>#N/A</v>
      </c>
      <c r="C1024" s="91"/>
      <c r="D1024" s="91"/>
      <c r="F1024" s="20"/>
      <c r="G1024" s="91"/>
      <c r="H1024" s="91"/>
      <c r="J1024" s="91"/>
      <c r="P1024" s="200" t="e">
        <f t="shared" ca="1" si="136"/>
        <v>#N/A</v>
      </c>
      <c r="Q1024" s="91" t="e">
        <f t="shared" ca="1" si="137"/>
        <v>#N/A</v>
      </c>
      <c r="R1024" s="91" t="e">
        <f t="shared" ca="1" si="138"/>
        <v>#N/A</v>
      </c>
      <c r="T1024" s="200" t="e">
        <f t="shared" ca="1" si="139"/>
        <v>#N/A</v>
      </c>
      <c r="U1024" s="91" t="e">
        <f t="shared" ca="1" si="140"/>
        <v>#N/A</v>
      </c>
      <c r="V1024" s="91" t="e">
        <f t="shared" ca="1" si="141"/>
        <v>#N/A</v>
      </c>
      <c r="X1024" s="91"/>
      <c r="AI1024" s="218" t="e">
        <f ca="1">(($E$9*(RAND()*($E$208-$D$208)+$D$208))*(RAND()*('Base Calcs'!$E$214-'Base Calcs'!$D$214)+'Base Calcs'!$D$214+IF($E$50&gt;0,$E$50,0)))+$E$154+$E$155-$E$196+$E$179-($E$179*(RAND()*($E$210-$D$210)+$D$210))-(($E$200/$E$45)*(RAND()*($E$211-$D$211)+$D$211))</f>
        <v>#N/A</v>
      </c>
      <c r="AK10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5" spans="2:37" x14ac:dyDescent="0.25">
      <c r="B1025" s="198" t="e">
        <f t="shared" ca="1" si="135"/>
        <v>#N/A</v>
      </c>
      <c r="C1025" s="91"/>
      <c r="D1025" s="91"/>
      <c r="F1025" s="20"/>
      <c r="G1025" s="91"/>
      <c r="H1025" s="91"/>
      <c r="J1025" s="91"/>
      <c r="P1025" s="200" t="e">
        <f t="shared" ca="1" si="136"/>
        <v>#N/A</v>
      </c>
      <c r="Q1025" s="91" t="e">
        <f t="shared" ca="1" si="137"/>
        <v>#N/A</v>
      </c>
      <c r="R1025" s="91" t="e">
        <f t="shared" ca="1" si="138"/>
        <v>#N/A</v>
      </c>
      <c r="T1025" s="200" t="e">
        <f t="shared" ca="1" si="139"/>
        <v>#N/A</v>
      </c>
      <c r="U1025" s="91" t="e">
        <f t="shared" ca="1" si="140"/>
        <v>#N/A</v>
      </c>
      <c r="V1025" s="91" t="e">
        <f t="shared" ca="1" si="141"/>
        <v>#N/A</v>
      </c>
      <c r="X1025" s="91"/>
      <c r="AI1025" s="218" t="e">
        <f ca="1">(($E$9*(RAND()*($E$208-$D$208)+$D$208))*(RAND()*('Base Calcs'!$E$214-'Base Calcs'!$D$214)+'Base Calcs'!$D$214+IF($E$50&gt;0,$E$50,0)))+$E$154+$E$155-$E$196+$E$179-($E$179*(RAND()*($E$210-$D$210)+$D$210))-(($E$200/$E$45)*(RAND()*($E$211-$D$211)+$D$211))</f>
        <v>#N/A</v>
      </c>
      <c r="AK10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6" spans="2:37" x14ac:dyDescent="0.25">
      <c r="B1026" s="198" t="e">
        <f t="shared" ca="1" si="135"/>
        <v>#N/A</v>
      </c>
      <c r="C1026" s="91"/>
      <c r="D1026" s="91"/>
      <c r="F1026" s="20"/>
      <c r="G1026" s="91"/>
      <c r="H1026" s="91"/>
      <c r="J1026" s="91"/>
      <c r="P1026" s="200" t="e">
        <f t="shared" ca="1" si="136"/>
        <v>#N/A</v>
      </c>
      <c r="Q1026" s="91" t="e">
        <f t="shared" ca="1" si="137"/>
        <v>#N/A</v>
      </c>
      <c r="R1026" s="91" t="e">
        <f t="shared" ca="1" si="138"/>
        <v>#N/A</v>
      </c>
      <c r="T1026" s="200" t="e">
        <f t="shared" ca="1" si="139"/>
        <v>#N/A</v>
      </c>
      <c r="U1026" s="91" t="e">
        <f t="shared" ca="1" si="140"/>
        <v>#N/A</v>
      </c>
      <c r="V1026" s="91" t="e">
        <f t="shared" ca="1" si="141"/>
        <v>#N/A</v>
      </c>
      <c r="X1026" s="91"/>
      <c r="AI1026" s="218" t="e">
        <f ca="1">(($E$9*(RAND()*($E$208-$D$208)+$D$208))*(RAND()*('Base Calcs'!$E$214-'Base Calcs'!$D$214)+'Base Calcs'!$D$214+IF($E$50&gt;0,$E$50,0)))+$E$154+$E$155-$E$196+$E$179-($E$179*(RAND()*($E$210-$D$210)+$D$210))-(($E$200/$E$45)*(RAND()*($E$211-$D$211)+$D$211))</f>
        <v>#N/A</v>
      </c>
      <c r="AK10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7" spans="2:37" x14ac:dyDescent="0.25">
      <c r="B1027" s="198" t="e">
        <f t="shared" ca="1" si="135"/>
        <v>#N/A</v>
      </c>
      <c r="C1027" s="91"/>
      <c r="D1027" s="91"/>
      <c r="F1027" s="20"/>
      <c r="G1027" s="91"/>
      <c r="H1027" s="91"/>
      <c r="J1027" s="91"/>
      <c r="P1027" s="200" t="e">
        <f t="shared" ca="1" si="136"/>
        <v>#N/A</v>
      </c>
      <c r="Q1027" s="91" t="e">
        <f t="shared" ca="1" si="137"/>
        <v>#N/A</v>
      </c>
      <c r="R1027" s="91" t="e">
        <f t="shared" ca="1" si="138"/>
        <v>#N/A</v>
      </c>
      <c r="T1027" s="200" t="e">
        <f t="shared" ca="1" si="139"/>
        <v>#N/A</v>
      </c>
      <c r="U1027" s="91" t="e">
        <f t="shared" ca="1" si="140"/>
        <v>#N/A</v>
      </c>
      <c r="V1027" s="91" t="e">
        <f t="shared" ca="1" si="141"/>
        <v>#N/A</v>
      </c>
      <c r="X1027" s="91"/>
      <c r="AI1027" s="218" t="e">
        <f ca="1">(($E$9*(RAND()*($E$208-$D$208)+$D$208))*(RAND()*('Base Calcs'!$E$214-'Base Calcs'!$D$214)+'Base Calcs'!$D$214+IF($E$50&gt;0,$E$50,0)))+$E$154+$E$155-$E$196+$E$179-($E$179*(RAND()*($E$210-$D$210)+$D$210))-(($E$200/$E$45)*(RAND()*($E$211-$D$211)+$D$211))</f>
        <v>#N/A</v>
      </c>
      <c r="AK10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8" spans="2:37" x14ac:dyDescent="0.25">
      <c r="B1028" s="198" t="e">
        <f t="shared" ca="1" si="135"/>
        <v>#N/A</v>
      </c>
      <c r="C1028" s="91"/>
      <c r="D1028" s="91"/>
      <c r="F1028" s="20"/>
      <c r="G1028" s="91"/>
      <c r="H1028" s="91"/>
      <c r="J1028" s="91"/>
      <c r="P1028" s="200" t="e">
        <f t="shared" ca="1" si="136"/>
        <v>#N/A</v>
      </c>
      <c r="Q1028" s="91" t="e">
        <f t="shared" ca="1" si="137"/>
        <v>#N/A</v>
      </c>
      <c r="R1028" s="91" t="e">
        <f t="shared" ca="1" si="138"/>
        <v>#N/A</v>
      </c>
      <c r="T1028" s="200" t="e">
        <f t="shared" ca="1" si="139"/>
        <v>#N/A</v>
      </c>
      <c r="U1028" s="91" t="e">
        <f t="shared" ca="1" si="140"/>
        <v>#N/A</v>
      </c>
      <c r="V1028" s="91" t="e">
        <f t="shared" ca="1" si="141"/>
        <v>#N/A</v>
      </c>
      <c r="X1028" s="91"/>
      <c r="AI1028" s="218" t="e">
        <f ca="1">(($E$9*(RAND()*($E$208-$D$208)+$D$208))*(RAND()*('Base Calcs'!$E$214-'Base Calcs'!$D$214)+'Base Calcs'!$D$214+IF($E$50&gt;0,$E$50,0)))+$E$154+$E$155-$E$196+$E$179-($E$179*(RAND()*($E$210-$D$210)+$D$210))-(($E$200/$E$45)*(RAND()*($E$211-$D$211)+$D$211))</f>
        <v>#N/A</v>
      </c>
      <c r="AK10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29" spans="2:37" x14ac:dyDescent="0.25">
      <c r="B1029" s="198" t="e">
        <f t="shared" ca="1" si="135"/>
        <v>#N/A</v>
      </c>
      <c r="C1029" s="91"/>
      <c r="D1029" s="91"/>
      <c r="F1029" s="20"/>
      <c r="G1029" s="91"/>
      <c r="H1029" s="91"/>
      <c r="J1029" s="91"/>
      <c r="P1029" s="200" t="e">
        <f t="shared" ca="1" si="136"/>
        <v>#N/A</v>
      </c>
      <c r="Q1029" s="91" t="e">
        <f t="shared" ca="1" si="137"/>
        <v>#N/A</v>
      </c>
      <c r="R1029" s="91" t="e">
        <f t="shared" ca="1" si="138"/>
        <v>#N/A</v>
      </c>
      <c r="T1029" s="200" t="e">
        <f t="shared" ca="1" si="139"/>
        <v>#N/A</v>
      </c>
      <c r="U1029" s="91" t="e">
        <f t="shared" ca="1" si="140"/>
        <v>#N/A</v>
      </c>
      <c r="V1029" s="91" t="e">
        <f t="shared" ca="1" si="141"/>
        <v>#N/A</v>
      </c>
      <c r="X1029" s="91"/>
      <c r="AI1029" s="218" t="e">
        <f ca="1">(($E$9*(RAND()*($E$208-$D$208)+$D$208))*(RAND()*('Base Calcs'!$E$214-'Base Calcs'!$D$214)+'Base Calcs'!$D$214+IF($E$50&gt;0,$E$50,0)))+$E$154+$E$155-$E$196+$E$179-($E$179*(RAND()*($E$210-$D$210)+$D$210))-(($E$200/$E$45)*(RAND()*($E$211-$D$211)+$D$211))</f>
        <v>#N/A</v>
      </c>
      <c r="AK10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0" spans="2:37" x14ac:dyDescent="0.25">
      <c r="B1030" s="198" t="e">
        <f t="shared" ca="1" si="135"/>
        <v>#N/A</v>
      </c>
      <c r="C1030" s="91"/>
      <c r="D1030" s="91"/>
      <c r="F1030" s="20"/>
      <c r="G1030" s="91"/>
      <c r="H1030" s="91"/>
      <c r="J1030" s="91"/>
      <c r="P1030" s="200" t="e">
        <f t="shared" ca="1" si="136"/>
        <v>#N/A</v>
      </c>
      <c r="Q1030" s="91" t="e">
        <f t="shared" ca="1" si="137"/>
        <v>#N/A</v>
      </c>
      <c r="R1030" s="91" t="e">
        <f t="shared" ca="1" si="138"/>
        <v>#N/A</v>
      </c>
      <c r="T1030" s="200" t="e">
        <f t="shared" ca="1" si="139"/>
        <v>#N/A</v>
      </c>
      <c r="U1030" s="91" t="e">
        <f t="shared" ca="1" si="140"/>
        <v>#N/A</v>
      </c>
      <c r="V1030" s="91" t="e">
        <f t="shared" ca="1" si="141"/>
        <v>#N/A</v>
      </c>
      <c r="X1030" s="91"/>
      <c r="AI1030" s="218" t="e">
        <f ca="1">(($E$9*(RAND()*($E$208-$D$208)+$D$208))*(RAND()*('Base Calcs'!$E$214-'Base Calcs'!$D$214)+'Base Calcs'!$D$214+IF($E$50&gt;0,$E$50,0)))+$E$154+$E$155-$E$196+$E$179-($E$179*(RAND()*($E$210-$D$210)+$D$210))-(($E$200/$E$45)*(RAND()*($E$211-$D$211)+$D$211))</f>
        <v>#N/A</v>
      </c>
      <c r="AK10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1" spans="2:37" x14ac:dyDescent="0.25">
      <c r="B1031" s="198" t="e">
        <f t="shared" ca="1" si="135"/>
        <v>#N/A</v>
      </c>
      <c r="C1031" s="91"/>
      <c r="D1031" s="91"/>
      <c r="F1031" s="20"/>
      <c r="G1031" s="91"/>
      <c r="H1031" s="91"/>
      <c r="J1031" s="91"/>
      <c r="P1031" s="200" t="e">
        <f t="shared" ca="1" si="136"/>
        <v>#N/A</v>
      </c>
      <c r="Q1031" s="91" t="e">
        <f t="shared" ca="1" si="137"/>
        <v>#N/A</v>
      </c>
      <c r="R1031" s="91" t="e">
        <f t="shared" ca="1" si="138"/>
        <v>#N/A</v>
      </c>
      <c r="T1031" s="200" t="e">
        <f t="shared" ca="1" si="139"/>
        <v>#N/A</v>
      </c>
      <c r="U1031" s="91" t="e">
        <f t="shared" ca="1" si="140"/>
        <v>#N/A</v>
      </c>
      <c r="V1031" s="91" t="e">
        <f t="shared" ca="1" si="141"/>
        <v>#N/A</v>
      </c>
      <c r="X1031" s="91"/>
      <c r="AI1031" s="218" t="e">
        <f ca="1">(($E$9*(RAND()*($E$208-$D$208)+$D$208))*(RAND()*('Base Calcs'!$E$214-'Base Calcs'!$D$214)+'Base Calcs'!$D$214+IF($E$50&gt;0,$E$50,0)))+$E$154+$E$155-$E$196+$E$179-($E$179*(RAND()*($E$210-$D$210)+$D$210))-(($E$200/$E$45)*(RAND()*($E$211-$D$211)+$D$211))</f>
        <v>#N/A</v>
      </c>
      <c r="AK10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2" spans="2:37" x14ac:dyDescent="0.25">
      <c r="B1032" s="198" t="e">
        <f t="shared" ca="1" si="135"/>
        <v>#N/A</v>
      </c>
      <c r="C1032" s="91"/>
      <c r="D1032" s="91"/>
      <c r="F1032" s="20"/>
      <c r="G1032" s="91"/>
      <c r="H1032" s="91"/>
      <c r="J1032" s="91"/>
      <c r="P1032" s="200" t="e">
        <f t="shared" ca="1" si="136"/>
        <v>#N/A</v>
      </c>
      <c r="Q1032" s="91" t="e">
        <f t="shared" ca="1" si="137"/>
        <v>#N/A</v>
      </c>
      <c r="R1032" s="91" t="e">
        <f t="shared" ca="1" si="138"/>
        <v>#N/A</v>
      </c>
      <c r="T1032" s="200" t="e">
        <f t="shared" ca="1" si="139"/>
        <v>#N/A</v>
      </c>
      <c r="U1032" s="91" t="e">
        <f t="shared" ca="1" si="140"/>
        <v>#N/A</v>
      </c>
      <c r="V1032" s="91" t="e">
        <f t="shared" ca="1" si="141"/>
        <v>#N/A</v>
      </c>
      <c r="X1032" s="91"/>
      <c r="AI1032" s="218" t="e">
        <f ca="1">(($E$9*(RAND()*($E$208-$D$208)+$D$208))*(RAND()*('Base Calcs'!$E$214-'Base Calcs'!$D$214)+'Base Calcs'!$D$214+IF($E$50&gt;0,$E$50,0)))+$E$154+$E$155-$E$196+$E$179-($E$179*(RAND()*($E$210-$D$210)+$D$210))-(($E$200/$E$45)*(RAND()*($E$211-$D$211)+$D$211))</f>
        <v>#N/A</v>
      </c>
      <c r="AK10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3" spans="2:37" x14ac:dyDescent="0.25">
      <c r="B1033" s="198" t="e">
        <f t="shared" ca="1" si="135"/>
        <v>#N/A</v>
      </c>
      <c r="C1033" s="91"/>
      <c r="D1033" s="91"/>
      <c r="F1033" s="20"/>
      <c r="G1033" s="91"/>
      <c r="H1033" s="91"/>
      <c r="J1033" s="91"/>
      <c r="P1033" s="200" t="e">
        <f t="shared" ca="1" si="136"/>
        <v>#N/A</v>
      </c>
      <c r="Q1033" s="91" t="e">
        <f t="shared" ca="1" si="137"/>
        <v>#N/A</v>
      </c>
      <c r="R1033" s="91" t="e">
        <f t="shared" ca="1" si="138"/>
        <v>#N/A</v>
      </c>
      <c r="T1033" s="200" t="e">
        <f t="shared" ca="1" si="139"/>
        <v>#N/A</v>
      </c>
      <c r="U1033" s="91" t="e">
        <f t="shared" ca="1" si="140"/>
        <v>#N/A</v>
      </c>
      <c r="V1033" s="91" t="e">
        <f t="shared" ca="1" si="141"/>
        <v>#N/A</v>
      </c>
      <c r="X1033" s="91"/>
      <c r="AI1033" s="218" t="e">
        <f ca="1">(($E$9*(RAND()*($E$208-$D$208)+$D$208))*(RAND()*('Base Calcs'!$E$214-'Base Calcs'!$D$214)+'Base Calcs'!$D$214+IF($E$50&gt;0,$E$50,0)))+$E$154+$E$155-$E$196+$E$179-($E$179*(RAND()*($E$210-$D$210)+$D$210))-(($E$200/$E$45)*(RAND()*($E$211-$D$211)+$D$211))</f>
        <v>#N/A</v>
      </c>
      <c r="AK10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4" spans="2:37" x14ac:dyDescent="0.25">
      <c r="B1034" s="198" t="e">
        <f t="shared" ca="1" si="135"/>
        <v>#N/A</v>
      </c>
      <c r="C1034" s="91"/>
      <c r="D1034" s="91"/>
      <c r="F1034" s="20"/>
      <c r="G1034" s="91"/>
      <c r="H1034" s="91"/>
      <c r="J1034" s="91"/>
      <c r="P1034" s="200" t="e">
        <f t="shared" ca="1" si="136"/>
        <v>#N/A</v>
      </c>
      <c r="Q1034" s="91" t="e">
        <f t="shared" ca="1" si="137"/>
        <v>#N/A</v>
      </c>
      <c r="R1034" s="91" t="e">
        <f t="shared" ca="1" si="138"/>
        <v>#N/A</v>
      </c>
      <c r="T1034" s="200" t="e">
        <f t="shared" ca="1" si="139"/>
        <v>#N/A</v>
      </c>
      <c r="U1034" s="91" t="e">
        <f t="shared" ca="1" si="140"/>
        <v>#N/A</v>
      </c>
      <c r="V1034" s="91" t="e">
        <f t="shared" ca="1" si="141"/>
        <v>#N/A</v>
      </c>
      <c r="X1034" s="91"/>
      <c r="AI1034" s="218" t="e">
        <f ca="1">(($E$9*(RAND()*($E$208-$D$208)+$D$208))*(RAND()*('Base Calcs'!$E$214-'Base Calcs'!$D$214)+'Base Calcs'!$D$214+IF($E$50&gt;0,$E$50,0)))+$E$154+$E$155-$E$196+$E$179-($E$179*(RAND()*($E$210-$D$210)+$D$210))-(($E$200/$E$45)*(RAND()*($E$211-$D$211)+$D$211))</f>
        <v>#N/A</v>
      </c>
      <c r="AK10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5" spans="2:37" x14ac:dyDescent="0.25">
      <c r="B1035" s="198" t="e">
        <f t="shared" ca="1" si="135"/>
        <v>#N/A</v>
      </c>
      <c r="C1035" s="91"/>
      <c r="D1035" s="91"/>
      <c r="F1035" s="20"/>
      <c r="G1035" s="91"/>
      <c r="H1035" s="91"/>
      <c r="J1035" s="91"/>
      <c r="P1035" s="200" t="e">
        <f t="shared" ca="1" si="136"/>
        <v>#N/A</v>
      </c>
      <c r="Q1035" s="91" t="e">
        <f t="shared" ca="1" si="137"/>
        <v>#N/A</v>
      </c>
      <c r="R1035" s="91" t="e">
        <f t="shared" ca="1" si="138"/>
        <v>#N/A</v>
      </c>
      <c r="T1035" s="200" t="e">
        <f t="shared" ca="1" si="139"/>
        <v>#N/A</v>
      </c>
      <c r="U1035" s="91" t="e">
        <f t="shared" ca="1" si="140"/>
        <v>#N/A</v>
      </c>
      <c r="V1035" s="91" t="e">
        <f t="shared" ca="1" si="141"/>
        <v>#N/A</v>
      </c>
      <c r="X1035" s="91"/>
      <c r="AI1035" s="218" t="e">
        <f ca="1">(($E$9*(RAND()*($E$208-$D$208)+$D$208))*(RAND()*('Base Calcs'!$E$214-'Base Calcs'!$D$214)+'Base Calcs'!$D$214+IF($E$50&gt;0,$E$50,0)))+$E$154+$E$155-$E$196+$E$179-($E$179*(RAND()*($E$210-$D$210)+$D$210))-(($E$200/$E$45)*(RAND()*($E$211-$D$211)+$D$211))</f>
        <v>#N/A</v>
      </c>
      <c r="AK10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6" spans="2:37" x14ac:dyDescent="0.25">
      <c r="B1036" s="198" t="e">
        <f t="shared" ref="B1036:B1099" ca="1" si="142">($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1036" s="91"/>
      <c r="D1036" s="91"/>
      <c r="F1036" s="20"/>
      <c r="G1036" s="91"/>
      <c r="H1036" s="91"/>
      <c r="J1036" s="91"/>
      <c r="P1036" s="200" t="e">
        <f t="shared" ref="P1036:P1099" ca="1" si="143">(($C$9*(RAND()*($E$208-$D$208)+$D$208))*(RAND()*($E$209-$D$209)+$D$209+IF($E$50&gt;0,$E$50,0)))+$C$154+$C$155-$C$196+$C$179-($C$179*(RAND()*($E$210-$D$210)+$D$210))-($E$44*(RAND()*($E$211-$D$211)+$D$211))</f>
        <v>#N/A</v>
      </c>
      <c r="Q1036" s="91" t="e">
        <f t="shared" ref="Q1036:Q1099" ca="1" si="144">P1036/$B$216</f>
        <v>#N/A</v>
      </c>
      <c r="R1036" s="91" t="e">
        <f t="shared" ref="R1036:R1099" ca="1" si="145">(P1036+$C$200)/$B$215</f>
        <v>#N/A</v>
      </c>
      <c r="T1036" s="200" t="e">
        <f t="shared" ref="T1036:T1099" ca="1" si="146">(($E$9*(RAND()*($E$208-$D$208)+$D$208))*(RAND()*($E$209-$D$209)+$D$209+IF($E$50&gt;0,$E$50,0)))+$E$154+$E$155-$E$196+$E$179-($E$179*(RAND()*($E$210-$D$210)+$D$210))-(($E$200/$E$45)*(RAND()*($E$211-$D$211)+$D$211))</f>
        <v>#N/A</v>
      </c>
      <c r="U1036" s="91" t="e">
        <f t="shared" ref="U1036:U1099" ca="1" si="147">T1036/$D$216</f>
        <v>#N/A</v>
      </c>
      <c r="V1036" s="91" t="e">
        <f t="shared" ref="V1036:V1099" ca="1" si="148">(T1036+$E$200)/$D$215</f>
        <v>#N/A</v>
      </c>
      <c r="X1036" s="91"/>
      <c r="AI1036" s="218" t="e">
        <f ca="1">(($E$9*(RAND()*($E$208-$D$208)+$D$208))*(RAND()*('Base Calcs'!$E$214-'Base Calcs'!$D$214)+'Base Calcs'!$D$214+IF($E$50&gt;0,$E$50,0)))+$E$154+$E$155-$E$196+$E$179-($E$179*(RAND()*($E$210-$D$210)+$D$210))-(($E$200/$E$45)*(RAND()*($E$211-$D$211)+$D$211))</f>
        <v>#N/A</v>
      </c>
      <c r="AK10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7" spans="2:37" x14ac:dyDescent="0.25">
      <c r="B1037" s="198" t="e">
        <f t="shared" ca="1" si="142"/>
        <v>#N/A</v>
      </c>
      <c r="C1037" s="91"/>
      <c r="D1037" s="91"/>
      <c r="F1037" s="20"/>
      <c r="G1037" s="91"/>
      <c r="H1037" s="91"/>
      <c r="J1037" s="91"/>
      <c r="P1037" s="200" t="e">
        <f t="shared" ca="1" si="143"/>
        <v>#N/A</v>
      </c>
      <c r="Q1037" s="91" t="e">
        <f t="shared" ca="1" si="144"/>
        <v>#N/A</v>
      </c>
      <c r="R1037" s="91" t="e">
        <f t="shared" ca="1" si="145"/>
        <v>#N/A</v>
      </c>
      <c r="T1037" s="200" t="e">
        <f t="shared" ca="1" si="146"/>
        <v>#N/A</v>
      </c>
      <c r="U1037" s="91" t="e">
        <f t="shared" ca="1" si="147"/>
        <v>#N/A</v>
      </c>
      <c r="V1037" s="91" t="e">
        <f t="shared" ca="1" si="148"/>
        <v>#N/A</v>
      </c>
      <c r="X1037" s="91"/>
      <c r="AI1037" s="218" t="e">
        <f ca="1">(($E$9*(RAND()*($E$208-$D$208)+$D$208))*(RAND()*('Base Calcs'!$E$214-'Base Calcs'!$D$214)+'Base Calcs'!$D$214+IF($E$50&gt;0,$E$50,0)))+$E$154+$E$155-$E$196+$E$179-($E$179*(RAND()*($E$210-$D$210)+$D$210))-(($E$200/$E$45)*(RAND()*($E$211-$D$211)+$D$211))</f>
        <v>#N/A</v>
      </c>
      <c r="AK10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8" spans="2:37" x14ac:dyDescent="0.25">
      <c r="B1038" s="198" t="e">
        <f t="shared" ca="1" si="142"/>
        <v>#N/A</v>
      </c>
      <c r="C1038" s="91"/>
      <c r="D1038" s="91"/>
      <c r="F1038" s="20"/>
      <c r="G1038" s="91"/>
      <c r="H1038" s="91"/>
      <c r="J1038" s="91"/>
      <c r="P1038" s="200" t="e">
        <f t="shared" ca="1" si="143"/>
        <v>#N/A</v>
      </c>
      <c r="Q1038" s="91" t="e">
        <f t="shared" ca="1" si="144"/>
        <v>#N/A</v>
      </c>
      <c r="R1038" s="91" t="e">
        <f t="shared" ca="1" si="145"/>
        <v>#N/A</v>
      </c>
      <c r="T1038" s="200" t="e">
        <f t="shared" ca="1" si="146"/>
        <v>#N/A</v>
      </c>
      <c r="U1038" s="91" t="e">
        <f t="shared" ca="1" si="147"/>
        <v>#N/A</v>
      </c>
      <c r="V1038" s="91" t="e">
        <f t="shared" ca="1" si="148"/>
        <v>#N/A</v>
      </c>
      <c r="X1038" s="91"/>
      <c r="AI1038" s="218" t="e">
        <f ca="1">(($E$9*(RAND()*($E$208-$D$208)+$D$208))*(RAND()*('Base Calcs'!$E$214-'Base Calcs'!$D$214)+'Base Calcs'!$D$214+IF($E$50&gt;0,$E$50,0)))+$E$154+$E$155-$E$196+$E$179-($E$179*(RAND()*($E$210-$D$210)+$D$210))-(($E$200/$E$45)*(RAND()*($E$211-$D$211)+$D$211))</f>
        <v>#N/A</v>
      </c>
      <c r="AK10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39" spans="2:37" x14ac:dyDescent="0.25">
      <c r="B1039" s="198" t="e">
        <f t="shared" ca="1" si="142"/>
        <v>#N/A</v>
      </c>
      <c r="C1039" s="91"/>
      <c r="D1039" s="91"/>
      <c r="F1039" s="20"/>
      <c r="G1039" s="91"/>
      <c r="H1039" s="91"/>
      <c r="J1039" s="91"/>
      <c r="P1039" s="200" t="e">
        <f t="shared" ca="1" si="143"/>
        <v>#N/A</v>
      </c>
      <c r="Q1039" s="91" t="e">
        <f t="shared" ca="1" si="144"/>
        <v>#N/A</v>
      </c>
      <c r="R1039" s="91" t="e">
        <f t="shared" ca="1" si="145"/>
        <v>#N/A</v>
      </c>
      <c r="T1039" s="200" t="e">
        <f t="shared" ca="1" si="146"/>
        <v>#N/A</v>
      </c>
      <c r="U1039" s="91" t="e">
        <f t="shared" ca="1" si="147"/>
        <v>#N/A</v>
      </c>
      <c r="V1039" s="91" t="e">
        <f t="shared" ca="1" si="148"/>
        <v>#N/A</v>
      </c>
      <c r="X1039" s="91"/>
      <c r="AI1039" s="218" t="e">
        <f ca="1">(($E$9*(RAND()*($E$208-$D$208)+$D$208))*(RAND()*('Base Calcs'!$E$214-'Base Calcs'!$D$214)+'Base Calcs'!$D$214+IF($E$50&gt;0,$E$50,0)))+$E$154+$E$155-$E$196+$E$179-($E$179*(RAND()*($E$210-$D$210)+$D$210))-(($E$200/$E$45)*(RAND()*($E$211-$D$211)+$D$211))</f>
        <v>#N/A</v>
      </c>
      <c r="AK10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0" spans="2:37" x14ac:dyDescent="0.25">
      <c r="B1040" s="198" t="e">
        <f t="shared" ca="1" si="142"/>
        <v>#N/A</v>
      </c>
      <c r="C1040" s="91"/>
      <c r="D1040" s="91"/>
      <c r="F1040" s="20"/>
      <c r="G1040" s="91"/>
      <c r="H1040" s="91"/>
      <c r="J1040" s="91"/>
      <c r="P1040" s="200" t="e">
        <f t="shared" ca="1" si="143"/>
        <v>#N/A</v>
      </c>
      <c r="Q1040" s="91" t="e">
        <f t="shared" ca="1" si="144"/>
        <v>#N/A</v>
      </c>
      <c r="R1040" s="91" t="e">
        <f t="shared" ca="1" si="145"/>
        <v>#N/A</v>
      </c>
      <c r="T1040" s="200" t="e">
        <f t="shared" ca="1" si="146"/>
        <v>#N/A</v>
      </c>
      <c r="U1040" s="91" t="e">
        <f t="shared" ca="1" si="147"/>
        <v>#N/A</v>
      </c>
      <c r="V1040" s="91" t="e">
        <f t="shared" ca="1" si="148"/>
        <v>#N/A</v>
      </c>
      <c r="X1040" s="91"/>
      <c r="AI1040" s="218" t="e">
        <f ca="1">(($E$9*(RAND()*($E$208-$D$208)+$D$208))*(RAND()*('Base Calcs'!$E$214-'Base Calcs'!$D$214)+'Base Calcs'!$D$214+IF($E$50&gt;0,$E$50,0)))+$E$154+$E$155-$E$196+$E$179-($E$179*(RAND()*($E$210-$D$210)+$D$210))-(($E$200/$E$45)*(RAND()*($E$211-$D$211)+$D$211))</f>
        <v>#N/A</v>
      </c>
      <c r="AK10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1" spans="2:37" x14ac:dyDescent="0.25">
      <c r="B1041" s="198" t="e">
        <f t="shared" ca="1" si="142"/>
        <v>#N/A</v>
      </c>
      <c r="C1041" s="91"/>
      <c r="D1041" s="91"/>
      <c r="F1041" s="20"/>
      <c r="G1041" s="91"/>
      <c r="H1041" s="91"/>
      <c r="J1041" s="91"/>
      <c r="P1041" s="200" t="e">
        <f t="shared" ca="1" si="143"/>
        <v>#N/A</v>
      </c>
      <c r="Q1041" s="91" t="e">
        <f t="shared" ca="1" si="144"/>
        <v>#N/A</v>
      </c>
      <c r="R1041" s="91" t="e">
        <f t="shared" ca="1" si="145"/>
        <v>#N/A</v>
      </c>
      <c r="T1041" s="200" t="e">
        <f t="shared" ca="1" si="146"/>
        <v>#N/A</v>
      </c>
      <c r="U1041" s="91" t="e">
        <f t="shared" ca="1" si="147"/>
        <v>#N/A</v>
      </c>
      <c r="V1041" s="91" t="e">
        <f t="shared" ca="1" si="148"/>
        <v>#N/A</v>
      </c>
      <c r="X1041" s="91"/>
      <c r="AI1041" s="218" t="e">
        <f ca="1">(($E$9*(RAND()*($E$208-$D$208)+$D$208))*(RAND()*('Base Calcs'!$E$214-'Base Calcs'!$D$214)+'Base Calcs'!$D$214+IF($E$50&gt;0,$E$50,0)))+$E$154+$E$155-$E$196+$E$179-($E$179*(RAND()*($E$210-$D$210)+$D$210))-(($E$200/$E$45)*(RAND()*($E$211-$D$211)+$D$211))</f>
        <v>#N/A</v>
      </c>
      <c r="AK10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2" spans="2:37" x14ac:dyDescent="0.25">
      <c r="B1042" s="198" t="e">
        <f t="shared" ca="1" si="142"/>
        <v>#N/A</v>
      </c>
      <c r="C1042" s="91"/>
      <c r="D1042" s="91"/>
      <c r="F1042" s="20"/>
      <c r="G1042" s="91"/>
      <c r="H1042" s="91"/>
      <c r="J1042" s="91"/>
      <c r="P1042" s="200" t="e">
        <f t="shared" ca="1" si="143"/>
        <v>#N/A</v>
      </c>
      <c r="Q1042" s="91" t="e">
        <f t="shared" ca="1" si="144"/>
        <v>#N/A</v>
      </c>
      <c r="R1042" s="91" t="e">
        <f t="shared" ca="1" si="145"/>
        <v>#N/A</v>
      </c>
      <c r="T1042" s="200" t="e">
        <f t="shared" ca="1" si="146"/>
        <v>#N/A</v>
      </c>
      <c r="U1042" s="91" t="e">
        <f t="shared" ca="1" si="147"/>
        <v>#N/A</v>
      </c>
      <c r="V1042" s="91" t="e">
        <f t="shared" ca="1" si="148"/>
        <v>#N/A</v>
      </c>
      <c r="X1042" s="91"/>
      <c r="AI1042" s="218" t="e">
        <f ca="1">(($E$9*(RAND()*($E$208-$D$208)+$D$208))*(RAND()*('Base Calcs'!$E$214-'Base Calcs'!$D$214)+'Base Calcs'!$D$214+IF($E$50&gt;0,$E$50,0)))+$E$154+$E$155-$E$196+$E$179-($E$179*(RAND()*($E$210-$D$210)+$D$210))-(($E$200/$E$45)*(RAND()*($E$211-$D$211)+$D$211))</f>
        <v>#N/A</v>
      </c>
      <c r="AK10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3" spans="2:37" x14ac:dyDescent="0.25">
      <c r="B1043" s="198" t="e">
        <f t="shared" ca="1" si="142"/>
        <v>#N/A</v>
      </c>
      <c r="C1043" s="91"/>
      <c r="D1043" s="91"/>
      <c r="F1043" s="20"/>
      <c r="G1043" s="91"/>
      <c r="H1043" s="91"/>
      <c r="J1043" s="91"/>
      <c r="P1043" s="200" t="e">
        <f t="shared" ca="1" si="143"/>
        <v>#N/A</v>
      </c>
      <c r="Q1043" s="91" t="e">
        <f t="shared" ca="1" si="144"/>
        <v>#N/A</v>
      </c>
      <c r="R1043" s="91" t="e">
        <f t="shared" ca="1" si="145"/>
        <v>#N/A</v>
      </c>
      <c r="T1043" s="200" t="e">
        <f t="shared" ca="1" si="146"/>
        <v>#N/A</v>
      </c>
      <c r="U1043" s="91" t="e">
        <f t="shared" ca="1" si="147"/>
        <v>#N/A</v>
      </c>
      <c r="V1043" s="91" t="e">
        <f t="shared" ca="1" si="148"/>
        <v>#N/A</v>
      </c>
      <c r="X1043" s="91"/>
      <c r="AI1043" s="218" t="e">
        <f ca="1">(($E$9*(RAND()*($E$208-$D$208)+$D$208))*(RAND()*('Base Calcs'!$E$214-'Base Calcs'!$D$214)+'Base Calcs'!$D$214+IF($E$50&gt;0,$E$50,0)))+$E$154+$E$155-$E$196+$E$179-($E$179*(RAND()*($E$210-$D$210)+$D$210))-(($E$200/$E$45)*(RAND()*($E$211-$D$211)+$D$211))</f>
        <v>#N/A</v>
      </c>
      <c r="AK10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4" spans="2:37" x14ac:dyDescent="0.25">
      <c r="B1044" s="198" t="e">
        <f t="shared" ca="1" si="142"/>
        <v>#N/A</v>
      </c>
      <c r="C1044" s="91"/>
      <c r="D1044" s="91"/>
      <c r="F1044" s="20"/>
      <c r="G1044" s="91"/>
      <c r="H1044" s="91"/>
      <c r="J1044" s="91"/>
      <c r="P1044" s="200" t="e">
        <f t="shared" ca="1" si="143"/>
        <v>#N/A</v>
      </c>
      <c r="Q1044" s="91" t="e">
        <f t="shared" ca="1" si="144"/>
        <v>#N/A</v>
      </c>
      <c r="R1044" s="91" t="e">
        <f t="shared" ca="1" si="145"/>
        <v>#N/A</v>
      </c>
      <c r="T1044" s="200" t="e">
        <f t="shared" ca="1" si="146"/>
        <v>#N/A</v>
      </c>
      <c r="U1044" s="91" t="e">
        <f t="shared" ca="1" si="147"/>
        <v>#N/A</v>
      </c>
      <c r="V1044" s="91" t="e">
        <f t="shared" ca="1" si="148"/>
        <v>#N/A</v>
      </c>
      <c r="X1044" s="91"/>
      <c r="AI1044" s="218" t="e">
        <f ca="1">(($E$9*(RAND()*($E$208-$D$208)+$D$208))*(RAND()*('Base Calcs'!$E$214-'Base Calcs'!$D$214)+'Base Calcs'!$D$214+IF($E$50&gt;0,$E$50,0)))+$E$154+$E$155-$E$196+$E$179-($E$179*(RAND()*($E$210-$D$210)+$D$210))-(($E$200/$E$45)*(RAND()*($E$211-$D$211)+$D$211))</f>
        <v>#N/A</v>
      </c>
      <c r="AK10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5" spans="2:37" x14ac:dyDescent="0.25">
      <c r="B1045" s="198" t="e">
        <f t="shared" ca="1" si="142"/>
        <v>#N/A</v>
      </c>
      <c r="C1045" s="91"/>
      <c r="D1045" s="91"/>
      <c r="F1045" s="20"/>
      <c r="G1045" s="91"/>
      <c r="H1045" s="91"/>
      <c r="J1045" s="91"/>
      <c r="P1045" s="200" t="e">
        <f t="shared" ca="1" si="143"/>
        <v>#N/A</v>
      </c>
      <c r="Q1045" s="91" t="e">
        <f t="shared" ca="1" si="144"/>
        <v>#N/A</v>
      </c>
      <c r="R1045" s="91" t="e">
        <f t="shared" ca="1" si="145"/>
        <v>#N/A</v>
      </c>
      <c r="T1045" s="200" t="e">
        <f t="shared" ca="1" si="146"/>
        <v>#N/A</v>
      </c>
      <c r="U1045" s="91" t="e">
        <f t="shared" ca="1" si="147"/>
        <v>#N/A</v>
      </c>
      <c r="V1045" s="91" t="e">
        <f t="shared" ca="1" si="148"/>
        <v>#N/A</v>
      </c>
      <c r="X1045" s="91"/>
      <c r="AI1045" s="218" t="e">
        <f ca="1">(($E$9*(RAND()*($E$208-$D$208)+$D$208))*(RAND()*('Base Calcs'!$E$214-'Base Calcs'!$D$214)+'Base Calcs'!$D$214+IF($E$50&gt;0,$E$50,0)))+$E$154+$E$155-$E$196+$E$179-($E$179*(RAND()*($E$210-$D$210)+$D$210))-(($E$200/$E$45)*(RAND()*($E$211-$D$211)+$D$211))</f>
        <v>#N/A</v>
      </c>
      <c r="AK10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6" spans="2:37" x14ac:dyDescent="0.25">
      <c r="B1046" s="198" t="e">
        <f t="shared" ca="1" si="142"/>
        <v>#N/A</v>
      </c>
      <c r="C1046" s="91"/>
      <c r="D1046" s="91"/>
      <c r="F1046" s="20"/>
      <c r="G1046" s="91"/>
      <c r="H1046" s="91"/>
      <c r="J1046" s="91"/>
      <c r="P1046" s="200" t="e">
        <f t="shared" ca="1" si="143"/>
        <v>#N/A</v>
      </c>
      <c r="Q1046" s="91" t="e">
        <f t="shared" ca="1" si="144"/>
        <v>#N/A</v>
      </c>
      <c r="R1046" s="91" t="e">
        <f t="shared" ca="1" si="145"/>
        <v>#N/A</v>
      </c>
      <c r="T1046" s="200" t="e">
        <f t="shared" ca="1" si="146"/>
        <v>#N/A</v>
      </c>
      <c r="U1046" s="91" t="e">
        <f t="shared" ca="1" si="147"/>
        <v>#N/A</v>
      </c>
      <c r="V1046" s="91" t="e">
        <f t="shared" ca="1" si="148"/>
        <v>#N/A</v>
      </c>
      <c r="X1046" s="91"/>
      <c r="AI1046" s="218" t="e">
        <f ca="1">(($E$9*(RAND()*($E$208-$D$208)+$D$208))*(RAND()*('Base Calcs'!$E$214-'Base Calcs'!$D$214)+'Base Calcs'!$D$214+IF($E$50&gt;0,$E$50,0)))+$E$154+$E$155-$E$196+$E$179-($E$179*(RAND()*($E$210-$D$210)+$D$210))-(($E$200/$E$45)*(RAND()*($E$211-$D$211)+$D$211))</f>
        <v>#N/A</v>
      </c>
      <c r="AK10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7" spans="2:37" x14ac:dyDescent="0.25">
      <c r="B1047" s="198" t="e">
        <f t="shared" ca="1" si="142"/>
        <v>#N/A</v>
      </c>
      <c r="C1047" s="91"/>
      <c r="D1047" s="91"/>
      <c r="F1047" s="20"/>
      <c r="G1047" s="91"/>
      <c r="H1047" s="91"/>
      <c r="J1047" s="91"/>
      <c r="P1047" s="200" t="e">
        <f t="shared" ca="1" si="143"/>
        <v>#N/A</v>
      </c>
      <c r="Q1047" s="91" t="e">
        <f t="shared" ca="1" si="144"/>
        <v>#N/A</v>
      </c>
      <c r="R1047" s="91" t="e">
        <f t="shared" ca="1" si="145"/>
        <v>#N/A</v>
      </c>
      <c r="T1047" s="200" t="e">
        <f t="shared" ca="1" si="146"/>
        <v>#N/A</v>
      </c>
      <c r="U1047" s="91" t="e">
        <f t="shared" ca="1" si="147"/>
        <v>#N/A</v>
      </c>
      <c r="V1047" s="91" t="e">
        <f t="shared" ca="1" si="148"/>
        <v>#N/A</v>
      </c>
      <c r="X1047" s="91"/>
      <c r="AI1047" s="218" t="e">
        <f ca="1">(($E$9*(RAND()*($E$208-$D$208)+$D$208))*(RAND()*('Base Calcs'!$E$214-'Base Calcs'!$D$214)+'Base Calcs'!$D$214+IF($E$50&gt;0,$E$50,0)))+$E$154+$E$155-$E$196+$E$179-($E$179*(RAND()*($E$210-$D$210)+$D$210))-(($E$200/$E$45)*(RAND()*($E$211-$D$211)+$D$211))</f>
        <v>#N/A</v>
      </c>
      <c r="AK10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8" spans="2:37" x14ac:dyDescent="0.25">
      <c r="B1048" s="198" t="e">
        <f t="shared" ca="1" si="142"/>
        <v>#N/A</v>
      </c>
      <c r="C1048" s="91"/>
      <c r="D1048" s="91"/>
      <c r="F1048" s="20"/>
      <c r="G1048" s="91"/>
      <c r="H1048" s="91"/>
      <c r="J1048" s="91"/>
      <c r="P1048" s="200" t="e">
        <f t="shared" ca="1" si="143"/>
        <v>#N/A</v>
      </c>
      <c r="Q1048" s="91" t="e">
        <f t="shared" ca="1" si="144"/>
        <v>#N/A</v>
      </c>
      <c r="R1048" s="91" t="e">
        <f t="shared" ca="1" si="145"/>
        <v>#N/A</v>
      </c>
      <c r="T1048" s="200" t="e">
        <f t="shared" ca="1" si="146"/>
        <v>#N/A</v>
      </c>
      <c r="U1048" s="91" t="e">
        <f t="shared" ca="1" si="147"/>
        <v>#N/A</v>
      </c>
      <c r="V1048" s="91" t="e">
        <f t="shared" ca="1" si="148"/>
        <v>#N/A</v>
      </c>
      <c r="X1048" s="91"/>
      <c r="AI1048" s="218" t="e">
        <f ca="1">(($E$9*(RAND()*($E$208-$D$208)+$D$208))*(RAND()*('Base Calcs'!$E$214-'Base Calcs'!$D$214)+'Base Calcs'!$D$214+IF($E$50&gt;0,$E$50,0)))+$E$154+$E$155-$E$196+$E$179-($E$179*(RAND()*($E$210-$D$210)+$D$210))-(($E$200/$E$45)*(RAND()*($E$211-$D$211)+$D$211))</f>
        <v>#N/A</v>
      </c>
      <c r="AK10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49" spans="2:37" x14ac:dyDescent="0.25">
      <c r="B1049" s="198" t="e">
        <f t="shared" ca="1" si="142"/>
        <v>#N/A</v>
      </c>
      <c r="C1049" s="91"/>
      <c r="D1049" s="91"/>
      <c r="F1049" s="20"/>
      <c r="G1049" s="91"/>
      <c r="H1049" s="91"/>
      <c r="J1049" s="91"/>
      <c r="P1049" s="200" t="e">
        <f t="shared" ca="1" si="143"/>
        <v>#N/A</v>
      </c>
      <c r="Q1049" s="91" t="e">
        <f t="shared" ca="1" si="144"/>
        <v>#N/A</v>
      </c>
      <c r="R1049" s="91" t="e">
        <f t="shared" ca="1" si="145"/>
        <v>#N/A</v>
      </c>
      <c r="T1049" s="200" t="e">
        <f t="shared" ca="1" si="146"/>
        <v>#N/A</v>
      </c>
      <c r="U1049" s="91" t="e">
        <f t="shared" ca="1" si="147"/>
        <v>#N/A</v>
      </c>
      <c r="V1049" s="91" t="e">
        <f t="shared" ca="1" si="148"/>
        <v>#N/A</v>
      </c>
      <c r="X1049" s="91"/>
      <c r="AI1049" s="218" t="e">
        <f ca="1">(($E$9*(RAND()*($E$208-$D$208)+$D$208))*(RAND()*('Base Calcs'!$E$214-'Base Calcs'!$D$214)+'Base Calcs'!$D$214+IF($E$50&gt;0,$E$50,0)))+$E$154+$E$155-$E$196+$E$179-($E$179*(RAND()*($E$210-$D$210)+$D$210))-(($E$200/$E$45)*(RAND()*($E$211-$D$211)+$D$211))</f>
        <v>#N/A</v>
      </c>
      <c r="AK10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0" spans="2:37" x14ac:dyDescent="0.25">
      <c r="B1050" s="198" t="e">
        <f t="shared" ca="1" si="142"/>
        <v>#N/A</v>
      </c>
      <c r="C1050" s="91"/>
      <c r="D1050" s="91"/>
      <c r="F1050" s="20"/>
      <c r="G1050" s="91"/>
      <c r="H1050" s="91"/>
      <c r="J1050" s="91"/>
      <c r="P1050" s="200" t="e">
        <f t="shared" ca="1" si="143"/>
        <v>#N/A</v>
      </c>
      <c r="Q1050" s="91" t="e">
        <f t="shared" ca="1" si="144"/>
        <v>#N/A</v>
      </c>
      <c r="R1050" s="91" t="e">
        <f t="shared" ca="1" si="145"/>
        <v>#N/A</v>
      </c>
      <c r="T1050" s="200" t="e">
        <f t="shared" ca="1" si="146"/>
        <v>#N/A</v>
      </c>
      <c r="U1050" s="91" t="e">
        <f t="shared" ca="1" si="147"/>
        <v>#N/A</v>
      </c>
      <c r="V1050" s="91" t="e">
        <f t="shared" ca="1" si="148"/>
        <v>#N/A</v>
      </c>
      <c r="X1050" s="91"/>
      <c r="AI1050" s="218" t="e">
        <f ca="1">(($E$9*(RAND()*($E$208-$D$208)+$D$208))*(RAND()*('Base Calcs'!$E$214-'Base Calcs'!$D$214)+'Base Calcs'!$D$214+IF($E$50&gt;0,$E$50,0)))+$E$154+$E$155-$E$196+$E$179-($E$179*(RAND()*($E$210-$D$210)+$D$210))-(($E$200/$E$45)*(RAND()*($E$211-$D$211)+$D$211))</f>
        <v>#N/A</v>
      </c>
      <c r="AK10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1" spans="2:37" x14ac:dyDescent="0.25">
      <c r="B1051" s="198" t="e">
        <f t="shared" ca="1" si="142"/>
        <v>#N/A</v>
      </c>
      <c r="C1051" s="91"/>
      <c r="D1051" s="91"/>
      <c r="F1051" s="20"/>
      <c r="G1051" s="91"/>
      <c r="H1051" s="91"/>
      <c r="J1051" s="91"/>
      <c r="P1051" s="200" t="e">
        <f t="shared" ca="1" si="143"/>
        <v>#N/A</v>
      </c>
      <c r="Q1051" s="91" t="e">
        <f t="shared" ca="1" si="144"/>
        <v>#N/A</v>
      </c>
      <c r="R1051" s="91" t="e">
        <f t="shared" ca="1" si="145"/>
        <v>#N/A</v>
      </c>
      <c r="T1051" s="200" t="e">
        <f t="shared" ca="1" si="146"/>
        <v>#N/A</v>
      </c>
      <c r="U1051" s="91" t="e">
        <f t="shared" ca="1" si="147"/>
        <v>#N/A</v>
      </c>
      <c r="V1051" s="91" t="e">
        <f t="shared" ca="1" si="148"/>
        <v>#N/A</v>
      </c>
      <c r="X1051" s="91"/>
      <c r="AI1051" s="218" t="e">
        <f ca="1">(($E$9*(RAND()*($E$208-$D$208)+$D$208))*(RAND()*('Base Calcs'!$E$214-'Base Calcs'!$D$214)+'Base Calcs'!$D$214+IF($E$50&gt;0,$E$50,0)))+$E$154+$E$155-$E$196+$E$179-($E$179*(RAND()*($E$210-$D$210)+$D$210))-(($E$200/$E$45)*(RAND()*($E$211-$D$211)+$D$211))</f>
        <v>#N/A</v>
      </c>
      <c r="AK10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2" spans="2:37" x14ac:dyDescent="0.25">
      <c r="B1052" s="198" t="e">
        <f t="shared" ca="1" si="142"/>
        <v>#N/A</v>
      </c>
      <c r="C1052" s="91"/>
      <c r="D1052" s="91"/>
      <c r="F1052" s="20"/>
      <c r="G1052" s="91"/>
      <c r="H1052" s="91"/>
      <c r="J1052" s="91"/>
      <c r="P1052" s="200" t="e">
        <f t="shared" ca="1" si="143"/>
        <v>#N/A</v>
      </c>
      <c r="Q1052" s="91" t="e">
        <f t="shared" ca="1" si="144"/>
        <v>#N/A</v>
      </c>
      <c r="R1052" s="91" t="e">
        <f t="shared" ca="1" si="145"/>
        <v>#N/A</v>
      </c>
      <c r="T1052" s="200" t="e">
        <f t="shared" ca="1" si="146"/>
        <v>#N/A</v>
      </c>
      <c r="U1052" s="91" t="e">
        <f t="shared" ca="1" si="147"/>
        <v>#N/A</v>
      </c>
      <c r="V1052" s="91" t="e">
        <f t="shared" ca="1" si="148"/>
        <v>#N/A</v>
      </c>
      <c r="X1052" s="91"/>
      <c r="AI1052" s="218" t="e">
        <f ca="1">(($E$9*(RAND()*($E$208-$D$208)+$D$208))*(RAND()*('Base Calcs'!$E$214-'Base Calcs'!$D$214)+'Base Calcs'!$D$214+IF($E$50&gt;0,$E$50,0)))+$E$154+$E$155-$E$196+$E$179-($E$179*(RAND()*($E$210-$D$210)+$D$210))-(($E$200/$E$45)*(RAND()*($E$211-$D$211)+$D$211))</f>
        <v>#N/A</v>
      </c>
      <c r="AK10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3" spans="2:37" x14ac:dyDescent="0.25">
      <c r="B1053" s="198" t="e">
        <f t="shared" ca="1" si="142"/>
        <v>#N/A</v>
      </c>
      <c r="C1053" s="91"/>
      <c r="D1053" s="91"/>
      <c r="F1053" s="20"/>
      <c r="G1053" s="91"/>
      <c r="H1053" s="91"/>
      <c r="J1053" s="91"/>
      <c r="P1053" s="200" t="e">
        <f t="shared" ca="1" si="143"/>
        <v>#N/A</v>
      </c>
      <c r="Q1053" s="91" t="e">
        <f t="shared" ca="1" si="144"/>
        <v>#N/A</v>
      </c>
      <c r="R1053" s="91" t="e">
        <f t="shared" ca="1" si="145"/>
        <v>#N/A</v>
      </c>
      <c r="T1053" s="200" t="e">
        <f t="shared" ca="1" si="146"/>
        <v>#N/A</v>
      </c>
      <c r="U1053" s="91" t="e">
        <f t="shared" ca="1" si="147"/>
        <v>#N/A</v>
      </c>
      <c r="V1053" s="91" t="e">
        <f t="shared" ca="1" si="148"/>
        <v>#N/A</v>
      </c>
      <c r="X1053" s="91"/>
      <c r="AI1053" s="218" t="e">
        <f ca="1">(($E$9*(RAND()*($E$208-$D$208)+$D$208))*(RAND()*('Base Calcs'!$E$214-'Base Calcs'!$D$214)+'Base Calcs'!$D$214+IF($E$50&gt;0,$E$50,0)))+$E$154+$E$155-$E$196+$E$179-($E$179*(RAND()*($E$210-$D$210)+$D$210))-(($E$200/$E$45)*(RAND()*($E$211-$D$211)+$D$211))</f>
        <v>#N/A</v>
      </c>
      <c r="AK10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4" spans="2:37" x14ac:dyDescent="0.25">
      <c r="B1054" s="198" t="e">
        <f t="shared" ca="1" si="142"/>
        <v>#N/A</v>
      </c>
      <c r="C1054" s="91"/>
      <c r="D1054" s="91"/>
      <c r="F1054" s="20"/>
      <c r="G1054" s="91"/>
      <c r="H1054" s="91"/>
      <c r="J1054" s="91"/>
      <c r="P1054" s="200" t="e">
        <f t="shared" ca="1" si="143"/>
        <v>#N/A</v>
      </c>
      <c r="Q1054" s="91" t="e">
        <f t="shared" ca="1" si="144"/>
        <v>#N/A</v>
      </c>
      <c r="R1054" s="91" t="e">
        <f t="shared" ca="1" si="145"/>
        <v>#N/A</v>
      </c>
      <c r="T1054" s="200" t="e">
        <f t="shared" ca="1" si="146"/>
        <v>#N/A</v>
      </c>
      <c r="U1054" s="91" t="e">
        <f t="shared" ca="1" si="147"/>
        <v>#N/A</v>
      </c>
      <c r="V1054" s="91" t="e">
        <f t="shared" ca="1" si="148"/>
        <v>#N/A</v>
      </c>
      <c r="X1054" s="91"/>
      <c r="AI1054" s="218" t="e">
        <f ca="1">(($E$9*(RAND()*($E$208-$D$208)+$D$208))*(RAND()*('Base Calcs'!$E$214-'Base Calcs'!$D$214)+'Base Calcs'!$D$214+IF($E$50&gt;0,$E$50,0)))+$E$154+$E$155-$E$196+$E$179-($E$179*(RAND()*($E$210-$D$210)+$D$210))-(($E$200/$E$45)*(RAND()*($E$211-$D$211)+$D$211))</f>
        <v>#N/A</v>
      </c>
      <c r="AK10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5" spans="2:37" x14ac:dyDescent="0.25">
      <c r="B1055" s="198" t="e">
        <f t="shared" ca="1" si="142"/>
        <v>#N/A</v>
      </c>
      <c r="C1055" s="91"/>
      <c r="D1055" s="91"/>
      <c r="F1055" s="20"/>
      <c r="G1055" s="91"/>
      <c r="H1055" s="91"/>
      <c r="J1055" s="91"/>
      <c r="P1055" s="200" t="e">
        <f t="shared" ca="1" si="143"/>
        <v>#N/A</v>
      </c>
      <c r="Q1055" s="91" t="e">
        <f t="shared" ca="1" si="144"/>
        <v>#N/A</v>
      </c>
      <c r="R1055" s="91" t="e">
        <f t="shared" ca="1" si="145"/>
        <v>#N/A</v>
      </c>
      <c r="T1055" s="200" t="e">
        <f t="shared" ca="1" si="146"/>
        <v>#N/A</v>
      </c>
      <c r="U1055" s="91" t="e">
        <f t="shared" ca="1" si="147"/>
        <v>#N/A</v>
      </c>
      <c r="V1055" s="91" t="e">
        <f t="shared" ca="1" si="148"/>
        <v>#N/A</v>
      </c>
      <c r="X1055" s="91"/>
      <c r="AI1055" s="218" t="e">
        <f ca="1">(($E$9*(RAND()*($E$208-$D$208)+$D$208))*(RAND()*('Base Calcs'!$E$214-'Base Calcs'!$D$214)+'Base Calcs'!$D$214+IF($E$50&gt;0,$E$50,0)))+$E$154+$E$155-$E$196+$E$179-($E$179*(RAND()*($E$210-$D$210)+$D$210))-(($E$200/$E$45)*(RAND()*($E$211-$D$211)+$D$211))</f>
        <v>#N/A</v>
      </c>
      <c r="AK10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6" spans="2:37" x14ac:dyDescent="0.25">
      <c r="B1056" s="198" t="e">
        <f t="shared" ca="1" si="142"/>
        <v>#N/A</v>
      </c>
      <c r="C1056" s="91"/>
      <c r="D1056" s="91"/>
      <c r="F1056" s="20"/>
      <c r="G1056" s="91"/>
      <c r="H1056" s="91"/>
      <c r="J1056" s="91"/>
      <c r="P1056" s="200" t="e">
        <f t="shared" ca="1" si="143"/>
        <v>#N/A</v>
      </c>
      <c r="Q1056" s="91" t="e">
        <f t="shared" ca="1" si="144"/>
        <v>#N/A</v>
      </c>
      <c r="R1056" s="91" t="e">
        <f t="shared" ca="1" si="145"/>
        <v>#N/A</v>
      </c>
      <c r="T1056" s="200" t="e">
        <f t="shared" ca="1" si="146"/>
        <v>#N/A</v>
      </c>
      <c r="U1056" s="91" t="e">
        <f t="shared" ca="1" si="147"/>
        <v>#N/A</v>
      </c>
      <c r="V1056" s="91" t="e">
        <f t="shared" ca="1" si="148"/>
        <v>#N/A</v>
      </c>
      <c r="X1056" s="91"/>
      <c r="AI1056" s="218" t="e">
        <f ca="1">(($E$9*(RAND()*($E$208-$D$208)+$D$208))*(RAND()*('Base Calcs'!$E$214-'Base Calcs'!$D$214)+'Base Calcs'!$D$214+IF($E$50&gt;0,$E$50,0)))+$E$154+$E$155-$E$196+$E$179-($E$179*(RAND()*($E$210-$D$210)+$D$210))-(($E$200/$E$45)*(RAND()*($E$211-$D$211)+$D$211))</f>
        <v>#N/A</v>
      </c>
      <c r="AK10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7" spans="2:37" x14ac:dyDescent="0.25">
      <c r="B1057" s="198" t="e">
        <f t="shared" ca="1" si="142"/>
        <v>#N/A</v>
      </c>
      <c r="C1057" s="91"/>
      <c r="D1057" s="91"/>
      <c r="F1057" s="20"/>
      <c r="G1057" s="91"/>
      <c r="H1057" s="91"/>
      <c r="J1057" s="91"/>
      <c r="P1057" s="200" t="e">
        <f t="shared" ca="1" si="143"/>
        <v>#N/A</v>
      </c>
      <c r="Q1057" s="91" t="e">
        <f t="shared" ca="1" si="144"/>
        <v>#N/A</v>
      </c>
      <c r="R1057" s="91" t="e">
        <f t="shared" ca="1" si="145"/>
        <v>#N/A</v>
      </c>
      <c r="T1057" s="200" t="e">
        <f t="shared" ca="1" si="146"/>
        <v>#N/A</v>
      </c>
      <c r="U1057" s="91" t="e">
        <f t="shared" ca="1" si="147"/>
        <v>#N/A</v>
      </c>
      <c r="V1057" s="91" t="e">
        <f t="shared" ca="1" si="148"/>
        <v>#N/A</v>
      </c>
      <c r="X1057" s="91"/>
      <c r="AI1057" s="218" t="e">
        <f ca="1">(($E$9*(RAND()*($E$208-$D$208)+$D$208))*(RAND()*('Base Calcs'!$E$214-'Base Calcs'!$D$214)+'Base Calcs'!$D$214+IF($E$50&gt;0,$E$50,0)))+$E$154+$E$155-$E$196+$E$179-($E$179*(RAND()*($E$210-$D$210)+$D$210))-(($E$200/$E$45)*(RAND()*($E$211-$D$211)+$D$211))</f>
        <v>#N/A</v>
      </c>
      <c r="AK10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8" spans="2:37" x14ac:dyDescent="0.25">
      <c r="B1058" s="198" t="e">
        <f t="shared" ca="1" si="142"/>
        <v>#N/A</v>
      </c>
      <c r="C1058" s="91"/>
      <c r="D1058" s="91"/>
      <c r="F1058" s="20"/>
      <c r="G1058" s="91"/>
      <c r="H1058" s="91"/>
      <c r="J1058" s="91"/>
      <c r="P1058" s="200" t="e">
        <f t="shared" ca="1" si="143"/>
        <v>#N/A</v>
      </c>
      <c r="Q1058" s="91" t="e">
        <f t="shared" ca="1" si="144"/>
        <v>#N/A</v>
      </c>
      <c r="R1058" s="91" t="e">
        <f t="shared" ca="1" si="145"/>
        <v>#N/A</v>
      </c>
      <c r="T1058" s="200" t="e">
        <f t="shared" ca="1" si="146"/>
        <v>#N/A</v>
      </c>
      <c r="U1058" s="91" t="e">
        <f t="shared" ca="1" si="147"/>
        <v>#N/A</v>
      </c>
      <c r="V1058" s="91" t="e">
        <f t="shared" ca="1" si="148"/>
        <v>#N/A</v>
      </c>
      <c r="X1058" s="91"/>
      <c r="AI1058" s="218" t="e">
        <f ca="1">(($E$9*(RAND()*($E$208-$D$208)+$D$208))*(RAND()*('Base Calcs'!$E$214-'Base Calcs'!$D$214)+'Base Calcs'!$D$214+IF($E$50&gt;0,$E$50,0)))+$E$154+$E$155-$E$196+$E$179-($E$179*(RAND()*($E$210-$D$210)+$D$210))-(($E$200/$E$45)*(RAND()*($E$211-$D$211)+$D$211))</f>
        <v>#N/A</v>
      </c>
      <c r="AK10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59" spans="2:37" x14ac:dyDescent="0.25">
      <c r="B1059" s="198" t="e">
        <f t="shared" ca="1" si="142"/>
        <v>#N/A</v>
      </c>
      <c r="C1059" s="91"/>
      <c r="D1059" s="91"/>
      <c r="F1059" s="20"/>
      <c r="G1059" s="91"/>
      <c r="H1059" s="91"/>
      <c r="J1059" s="91"/>
      <c r="P1059" s="200" t="e">
        <f t="shared" ca="1" si="143"/>
        <v>#N/A</v>
      </c>
      <c r="Q1059" s="91" t="e">
        <f t="shared" ca="1" si="144"/>
        <v>#N/A</v>
      </c>
      <c r="R1059" s="91" t="e">
        <f t="shared" ca="1" si="145"/>
        <v>#N/A</v>
      </c>
      <c r="T1059" s="200" t="e">
        <f t="shared" ca="1" si="146"/>
        <v>#N/A</v>
      </c>
      <c r="U1059" s="91" t="e">
        <f t="shared" ca="1" si="147"/>
        <v>#N/A</v>
      </c>
      <c r="V1059" s="91" t="e">
        <f t="shared" ca="1" si="148"/>
        <v>#N/A</v>
      </c>
      <c r="X1059" s="91"/>
      <c r="AI1059" s="218" t="e">
        <f ca="1">(($E$9*(RAND()*($E$208-$D$208)+$D$208))*(RAND()*('Base Calcs'!$E$214-'Base Calcs'!$D$214)+'Base Calcs'!$D$214+IF($E$50&gt;0,$E$50,0)))+$E$154+$E$155-$E$196+$E$179-($E$179*(RAND()*($E$210-$D$210)+$D$210))-(($E$200/$E$45)*(RAND()*($E$211-$D$211)+$D$211))</f>
        <v>#N/A</v>
      </c>
      <c r="AK10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0" spans="2:37" x14ac:dyDescent="0.25">
      <c r="B1060" s="198" t="e">
        <f t="shared" ca="1" si="142"/>
        <v>#N/A</v>
      </c>
      <c r="C1060" s="91"/>
      <c r="D1060" s="91"/>
      <c r="F1060" s="20"/>
      <c r="G1060" s="91"/>
      <c r="H1060" s="91"/>
      <c r="J1060" s="91"/>
      <c r="P1060" s="200" t="e">
        <f t="shared" ca="1" si="143"/>
        <v>#N/A</v>
      </c>
      <c r="Q1060" s="91" t="e">
        <f t="shared" ca="1" si="144"/>
        <v>#N/A</v>
      </c>
      <c r="R1060" s="91" t="e">
        <f t="shared" ca="1" si="145"/>
        <v>#N/A</v>
      </c>
      <c r="T1060" s="200" t="e">
        <f t="shared" ca="1" si="146"/>
        <v>#N/A</v>
      </c>
      <c r="U1060" s="91" t="e">
        <f t="shared" ca="1" si="147"/>
        <v>#N/A</v>
      </c>
      <c r="V1060" s="91" t="e">
        <f t="shared" ca="1" si="148"/>
        <v>#N/A</v>
      </c>
      <c r="X1060" s="91"/>
      <c r="AI1060" s="218" t="e">
        <f ca="1">(($E$9*(RAND()*($E$208-$D$208)+$D$208))*(RAND()*('Base Calcs'!$E$214-'Base Calcs'!$D$214)+'Base Calcs'!$D$214+IF($E$50&gt;0,$E$50,0)))+$E$154+$E$155-$E$196+$E$179-($E$179*(RAND()*($E$210-$D$210)+$D$210))-(($E$200/$E$45)*(RAND()*($E$211-$D$211)+$D$211))</f>
        <v>#N/A</v>
      </c>
      <c r="AK10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1" spans="2:37" x14ac:dyDescent="0.25">
      <c r="B1061" s="198" t="e">
        <f t="shared" ca="1" si="142"/>
        <v>#N/A</v>
      </c>
      <c r="C1061" s="91"/>
      <c r="D1061" s="91"/>
      <c r="F1061" s="20"/>
      <c r="G1061" s="91"/>
      <c r="H1061" s="91"/>
      <c r="J1061" s="91"/>
      <c r="P1061" s="200" t="e">
        <f t="shared" ca="1" si="143"/>
        <v>#N/A</v>
      </c>
      <c r="Q1061" s="91" t="e">
        <f t="shared" ca="1" si="144"/>
        <v>#N/A</v>
      </c>
      <c r="R1061" s="91" t="e">
        <f t="shared" ca="1" si="145"/>
        <v>#N/A</v>
      </c>
      <c r="T1061" s="200" t="e">
        <f t="shared" ca="1" si="146"/>
        <v>#N/A</v>
      </c>
      <c r="U1061" s="91" t="e">
        <f t="shared" ca="1" si="147"/>
        <v>#N/A</v>
      </c>
      <c r="V1061" s="91" t="e">
        <f t="shared" ca="1" si="148"/>
        <v>#N/A</v>
      </c>
      <c r="X1061" s="91"/>
      <c r="AI1061" s="218" t="e">
        <f ca="1">(($E$9*(RAND()*($E$208-$D$208)+$D$208))*(RAND()*('Base Calcs'!$E$214-'Base Calcs'!$D$214)+'Base Calcs'!$D$214+IF($E$50&gt;0,$E$50,0)))+$E$154+$E$155-$E$196+$E$179-($E$179*(RAND()*($E$210-$D$210)+$D$210))-(($E$200/$E$45)*(RAND()*($E$211-$D$211)+$D$211))</f>
        <v>#N/A</v>
      </c>
      <c r="AK10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2" spans="2:37" x14ac:dyDescent="0.25">
      <c r="B1062" s="198" t="e">
        <f t="shared" ca="1" si="142"/>
        <v>#N/A</v>
      </c>
      <c r="C1062" s="91"/>
      <c r="D1062" s="91"/>
      <c r="F1062" s="20"/>
      <c r="G1062" s="91"/>
      <c r="H1062" s="91"/>
      <c r="J1062" s="91"/>
      <c r="P1062" s="200" t="e">
        <f t="shared" ca="1" si="143"/>
        <v>#N/A</v>
      </c>
      <c r="Q1062" s="91" t="e">
        <f t="shared" ca="1" si="144"/>
        <v>#N/A</v>
      </c>
      <c r="R1062" s="91" t="e">
        <f t="shared" ca="1" si="145"/>
        <v>#N/A</v>
      </c>
      <c r="T1062" s="200" t="e">
        <f t="shared" ca="1" si="146"/>
        <v>#N/A</v>
      </c>
      <c r="U1062" s="91" t="e">
        <f t="shared" ca="1" si="147"/>
        <v>#N/A</v>
      </c>
      <c r="V1062" s="91" t="e">
        <f t="shared" ca="1" si="148"/>
        <v>#N/A</v>
      </c>
      <c r="X1062" s="91"/>
      <c r="AI1062" s="218" t="e">
        <f ca="1">(($E$9*(RAND()*($E$208-$D$208)+$D$208))*(RAND()*('Base Calcs'!$E$214-'Base Calcs'!$D$214)+'Base Calcs'!$D$214+IF($E$50&gt;0,$E$50,0)))+$E$154+$E$155-$E$196+$E$179-($E$179*(RAND()*($E$210-$D$210)+$D$210))-(($E$200/$E$45)*(RAND()*($E$211-$D$211)+$D$211))</f>
        <v>#N/A</v>
      </c>
      <c r="AK10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3" spans="2:37" x14ac:dyDescent="0.25">
      <c r="B1063" s="198" t="e">
        <f t="shared" ca="1" si="142"/>
        <v>#N/A</v>
      </c>
      <c r="C1063" s="91"/>
      <c r="D1063" s="91"/>
      <c r="F1063" s="20"/>
      <c r="G1063" s="91"/>
      <c r="H1063" s="91"/>
      <c r="J1063" s="91"/>
      <c r="P1063" s="200" t="e">
        <f t="shared" ca="1" si="143"/>
        <v>#N/A</v>
      </c>
      <c r="Q1063" s="91" t="e">
        <f t="shared" ca="1" si="144"/>
        <v>#N/A</v>
      </c>
      <c r="R1063" s="91" t="e">
        <f t="shared" ca="1" si="145"/>
        <v>#N/A</v>
      </c>
      <c r="T1063" s="200" t="e">
        <f t="shared" ca="1" si="146"/>
        <v>#N/A</v>
      </c>
      <c r="U1063" s="91" t="e">
        <f t="shared" ca="1" si="147"/>
        <v>#N/A</v>
      </c>
      <c r="V1063" s="91" t="e">
        <f t="shared" ca="1" si="148"/>
        <v>#N/A</v>
      </c>
      <c r="X1063" s="91"/>
      <c r="AI1063" s="218" t="e">
        <f ca="1">(($E$9*(RAND()*($E$208-$D$208)+$D$208))*(RAND()*('Base Calcs'!$E$214-'Base Calcs'!$D$214)+'Base Calcs'!$D$214+IF($E$50&gt;0,$E$50,0)))+$E$154+$E$155-$E$196+$E$179-($E$179*(RAND()*($E$210-$D$210)+$D$210))-(($E$200/$E$45)*(RAND()*($E$211-$D$211)+$D$211))</f>
        <v>#N/A</v>
      </c>
      <c r="AK10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4" spans="2:37" x14ac:dyDescent="0.25">
      <c r="B1064" s="198" t="e">
        <f t="shared" ca="1" si="142"/>
        <v>#N/A</v>
      </c>
      <c r="C1064" s="91"/>
      <c r="D1064" s="91"/>
      <c r="F1064" s="20"/>
      <c r="G1064" s="91"/>
      <c r="H1064" s="91"/>
      <c r="J1064" s="91"/>
      <c r="P1064" s="200" t="e">
        <f t="shared" ca="1" si="143"/>
        <v>#N/A</v>
      </c>
      <c r="Q1064" s="91" t="e">
        <f t="shared" ca="1" si="144"/>
        <v>#N/A</v>
      </c>
      <c r="R1064" s="91" t="e">
        <f t="shared" ca="1" si="145"/>
        <v>#N/A</v>
      </c>
      <c r="T1064" s="200" t="e">
        <f t="shared" ca="1" si="146"/>
        <v>#N/A</v>
      </c>
      <c r="U1064" s="91" t="e">
        <f t="shared" ca="1" si="147"/>
        <v>#N/A</v>
      </c>
      <c r="V1064" s="91" t="e">
        <f t="shared" ca="1" si="148"/>
        <v>#N/A</v>
      </c>
      <c r="X1064" s="91"/>
      <c r="AI1064" s="218" t="e">
        <f ca="1">(($E$9*(RAND()*($E$208-$D$208)+$D$208))*(RAND()*('Base Calcs'!$E$214-'Base Calcs'!$D$214)+'Base Calcs'!$D$214+IF($E$50&gt;0,$E$50,0)))+$E$154+$E$155-$E$196+$E$179-($E$179*(RAND()*($E$210-$D$210)+$D$210))-(($E$200/$E$45)*(RAND()*($E$211-$D$211)+$D$211))</f>
        <v>#N/A</v>
      </c>
      <c r="AK10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5" spans="2:37" x14ac:dyDescent="0.25">
      <c r="B1065" s="198" t="e">
        <f t="shared" ca="1" si="142"/>
        <v>#N/A</v>
      </c>
      <c r="C1065" s="91"/>
      <c r="D1065" s="91"/>
      <c r="F1065" s="20"/>
      <c r="G1065" s="91"/>
      <c r="H1065" s="91"/>
      <c r="J1065" s="91"/>
      <c r="P1065" s="200" t="e">
        <f t="shared" ca="1" si="143"/>
        <v>#N/A</v>
      </c>
      <c r="Q1065" s="91" t="e">
        <f t="shared" ca="1" si="144"/>
        <v>#N/A</v>
      </c>
      <c r="R1065" s="91" t="e">
        <f t="shared" ca="1" si="145"/>
        <v>#N/A</v>
      </c>
      <c r="T1065" s="200" t="e">
        <f t="shared" ca="1" si="146"/>
        <v>#N/A</v>
      </c>
      <c r="U1065" s="91" t="e">
        <f t="shared" ca="1" si="147"/>
        <v>#N/A</v>
      </c>
      <c r="V1065" s="91" t="e">
        <f t="shared" ca="1" si="148"/>
        <v>#N/A</v>
      </c>
      <c r="X1065" s="91"/>
      <c r="AI1065" s="218" t="e">
        <f ca="1">(($E$9*(RAND()*($E$208-$D$208)+$D$208))*(RAND()*('Base Calcs'!$E$214-'Base Calcs'!$D$214)+'Base Calcs'!$D$214+IF($E$50&gt;0,$E$50,0)))+$E$154+$E$155-$E$196+$E$179-($E$179*(RAND()*($E$210-$D$210)+$D$210))-(($E$200/$E$45)*(RAND()*($E$211-$D$211)+$D$211))</f>
        <v>#N/A</v>
      </c>
      <c r="AK10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6" spans="2:37" x14ac:dyDescent="0.25">
      <c r="B1066" s="198" t="e">
        <f t="shared" ca="1" si="142"/>
        <v>#N/A</v>
      </c>
      <c r="C1066" s="91"/>
      <c r="D1066" s="91"/>
      <c r="F1066" s="20"/>
      <c r="G1066" s="91"/>
      <c r="H1066" s="91"/>
      <c r="J1066" s="91"/>
      <c r="P1066" s="200" t="e">
        <f t="shared" ca="1" si="143"/>
        <v>#N/A</v>
      </c>
      <c r="Q1066" s="91" t="e">
        <f t="shared" ca="1" si="144"/>
        <v>#N/A</v>
      </c>
      <c r="R1066" s="91" t="e">
        <f t="shared" ca="1" si="145"/>
        <v>#N/A</v>
      </c>
      <c r="T1066" s="200" t="e">
        <f t="shared" ca="1" si="146"/>
        <v>#N/A</v>
      </c>
      <c r="U1066" s="91" t="e">
        <f t="shared" ca="1" si="147"/>
        <v>#N/A</v>
      </c>
      <c r="V1066" s="91" t="e">
        <f t="shared" ca="1" si="148"/>
        <v>#N/A</v>
      </c>
      <c r="X1066" s="91"/>
      <c r="AI1066" s="218" t="e">
        <f ca="1">(($E$9*(RAND()*($E$208-$D$208)+$D$208))*(RAND()*('Base Calcs'!$E$214-'Base Calcs'!$D$214)+'Base Calcs'!$D$214+IF($E$50&gt;0,$E$50,0)))+$E$154+$E$155-$E$196+$E$179-($E$179*(RAND()*($E$210-$D$210)+$D$210))-(($E$200/$E$45)*(RAND()*($E$211-$D$211)+$D$211))</f>
        <v>#N/A</v>
      </c>
      <c r="AK10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7" spans="2:37" x14ac:dyDescent="0.25">
      <c r="B1067" s="198" t="e">
        <f t="shared" ca="1" si="142"/>
        <v>#N/A</v>
      </c>
      <c r="C1067" s="91"/>
      <c r="D1067" s="91"/>
      <c r="F1067" s="20"/>
      <c r="G1067" s="91"/>
      <c r="H1067" s="91"/>
      <c r="J1067" s="91"/>
      <c r="P1067" s="200" t="e">
        <f t="shared" ca="1" si="143"/>
        <v>#N/A</v>
      </c>
      <c r="Q1067" s="91" t="e">
        <f t="shared" ca="1" si="144"/>
        <v>#N/A</v>
      </c>
      <c r="R1067" s="91" t="e">
        <f t="shared" ca="1" si="145"/>
        <v>#N/A</v>
      </c>
      <c r="T1067" s="200" t="e">
        <f t="shared" ca="1" si="146"/>
        <v>#N/A</v>
      </c>
      <c r="U1067" s="91" t="e">
        <f t="shared" ca="1" si="147"/>
        <v>#N/A</v>
      </c>
      <c r="V1067" s="91" t="e">
        <f t="shared" ca="1" si="148"/>
        <v>#N/A</v>
      </c>
      <c r="X1067" s="91"/>
      <c r="AI1067" s="218" t="e">
        <f ca="1">(($E$9*(RAND()*($E$208-$D$208)+$D$208))*(RAND()*('Base Calcs'!$E$214-'Base Calcs'!$D$214)+'Base Calcs'!$D$214+IF($E$50&gt;0,$E$50,0)))+$E$154+$E$155-$E$196+$E$179-($E$179*(RAND()*($E$210-$D$210)+$D$210))-(($E$200/$E$45)*(RAND()*($E$211-$D$211)+$D$211))</f>
        <v>#N/A</v>
      </c>
      <c r="AK10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8" spans="2:37" x14ac:dyDescent="0.25">
      <c r="B1068" s="198" t="e">
        <f t="shared" ca="1" si="142"/>
        <v>#N/A</v>
      </c>
      <c r="C1068" s="91"/>
      <c r="D1068" s="91"/>
      <c r="F1068" s="20"/>
      <c r="G1068" s="91"/>
      <c r="H1068" s="91"/>
      <c r="J1068" s="91"/>
      <c r="P1068" s="200" t="e">
        <f t="shared" ca="1" si="143"/>
        <v>#N/A</v>
      </c>
      <c r="Q1068" s="91" t="e">
        <f t="shared" ca="1" si="144"/>
        <v>#N/A</v>
      </c>
      <c r="R1068" s="91" t="e">
        <f t="shared" ca="1" si="145"/>
        <v>#N/A</v>
      </c>
      <c r="T1068" s="200" t="e">
        <f t="shared" ca="1" si="146"/>
        <v>#N/A</v>
      </c>
      <c r="U1068" s="91" t="e">
        <f t="shared" ca="1" si="147"/>
        <v>#N/A</v>
      </c>
      <c r="V1068" s="91" t="e">
        <f t="shared" ca="1" si="148"/>
        <v>#N/A</v>
      </c>
      <c r="X1068" s="91"/>
      <c r="AI1068" s="218" t="e">
        <f ca="1">(($E$9*(RAND()*($E$208-$D$208)+$D$208))*(RAND()*('Base Calcs'!$E$214-'Base Calcs'!$D$214)+'Base Calcs'!$D$214+IF($E$50&gt;0,$E$50,0)))+$E$154+$E$155-$E$196+$E$179-($E$179*(RAND()*($E$210-$D$210)+$D$210))-(($E$200/$E$45)*(RAND()*($E$211-$D$211)+$D$211))</f>
        <v>#N/A</v>
      </c>
      <c r="AK10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69" spans="2:37" x14ac:dyDescent="0.25">
      <c r="B1069" s="198" t="e">
        <f t="shared" ca="1" si="142"/>
        <v>#N/A</v>
      </c>
      <c r="C1069" s="91"/>
      <c r="D1069" s="91"/>
      <c r="F1069" s="20"/>
      <c r="G1069" s="91"/>
      <c r="H1069" s="91"/>
      <c r="J1069" s="91"/>
      <c r="P1069" s="200" t="e">
        <f t="shared" ca="1" si="143"/>
        <v>#N/A</v>
      </c>
      <c r="Q1069" s="91" t="e">
        <f t="shared" ca="1" si="144"/>
        <v>#N/A</v>
      </c>
      <c r="R1069" s="91" t="e">
        <f t="shared" ca="1" si="145"/>
        <v>#N/A</v>
      </c>
      <c r="T1069" s="200" t="e">
        <f t="shared" ca="1" si="146"/>
        <v>#N/A</v>
      </c>
      <c r="U1069" s="91" t="e">
        <f t="shared" ca="1" si="147"/>
        <v>#N/A</v>
      </c>
      <c r="V1069" s="91" t="e">
        <f t="shared" ca="1" si="148"/>
        <v>#N/A</v>
      </c>
      <c r="X1069" s="91"/>
      <c r="AI1069" s="218" t="e">
        <f ca="1">(($E$9*(RAND()*($E$208-$D$208)+$D$208))*(RAND()*('Base Calcs'!$E$214-'Base Calcs'!$D$214)+'Base Calcs'!$D$214+IF($E$50&gt;0,$E$50,0)))+$E$154+$E$155-$E$196+$E$179-($E$179*(RAND()*($E$210-$D$210)+$D$210))-(($E$200/$E$45)*(RAND()*($E$211-$D$211)+$D$211))</f>
        <v>#N/A</v>
      </c>
      <c r="AK10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0" spans="2:37" x14ac:dyDescent="0.25">
      <c r="B1070" s="198" t="e">
        <f t="shared" ca="1" si="142"/>
        <v>#N/A</v>
      </c>
      <c r="C1070" s="91"/>
      <c r="D1070" s="91"/>
      <c r="F1070" s="20"/>
      <c r="G1070" s="91"/>
      <c r="H1070" s="91"/>
      <c r="J1070" s="91"/>
      <c r="P1070" s="200" t="e">
        <f t="shared" ca="1" si="143"/>
        <v>#N/A</v>
      </c>
      <c r="Q1070" s="91" t="e">
        <f t="shared" ca="1" si="144"/>
        <v>#N/A</v>
      </c>
      <c r="R1070" s="91" t="e">
        <f t="shared" ca="1" si="145"/>
        <v>#N/A</v>
      </c>
      <c r="T1070" s="200" t="e">
        <f t="shared" ca="1" si="146"/>
        <v>#N/A</v>
      </c>
      <c r="U1070" s="91" t="e">
        <f t="shared" ca="1" si="147"/>
        <v>#N/A</v>
      </c>
      <c r="V1070" s="91" t="e">
        <f t="shared" ca="1" si="148"/>
        <v>#N/A</v>
      </c>
      <c r="X1070" s="91"/>
      <c r="AI1070" s="218" t="e">
        <f ca="1">(($E$9*(RAND()*($E$208-$D$208)+$D$208))*(RAND()*('Base Calcs'!$E$214-'Base Calcs'!$D$214)+'Base Calcs'!$D$214+IF($E$50&gt;0,$E$50,0)))+$E$154+$E$155-$E$196+$E$179-($E$179*(RAND()*($E$210-$D$210)+$D$210))-(($E$200/$E$45)*(RAND()*($E$211-$D$211)+$D$211))</f>
        <v>#N/A</v>
      </c>
      <c r="AK10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1" spans="2:37" x14ac:dyDescent="0.25">
      <c r="B1071" s="198" t="e">
        <f t="shared" ca="1" si="142"/>
        <v>#N/A</v>
      </c>
      <c r="C1071" s="91"/>
      <c r="D1071" s="91"/>
      <c r="F1071" s="20"/>
      <c r="G1071" s="91"/>
      <c r="H1071" s="91"/>
      <c r="J1071" s="91"/>
      <c r="P1071" s="200" t="e">
        <f t="shared" ca="1" si="143"/>
        <v>#N/A</v>
      </c>
      <c r="Q1071" s="91" t="e">
        <f t="shared" ca="1" si="144"/>
        <v>#N/A</v>
      </c>
      <c r="R1071" s="91" t="e">
        <f t="shared" ca="1" si="145"/>
        <v>#N/A</v>
      </c>
      <c r="T1071" s="200" t="e">
        <f t="shared" ca="1" si="146"/>
        <v>#N/A</v>
      </c>
      <c r="U1071" s="91" t="e">
        <f t="shared" ca="1" si="147"/>
        <v>#N/A</v>
      </c>
      <c r="V1071" s="91" t="e">
        <f t="shared" ca="1" si="148"/>
        <v>#N/A</v>
      </c>
      <c r="X1071" s="91"/>
      <c r="AI1071" s="218" t="e">
        <f ca="1">(($E$9*(RAND()*($E$208-$D$208)+$D$208))*(RAND()*('Base Calcs'!$E$214-'Base Calcs'!$D$214)+'Base Calcs'!$D$214+IF($E$50&gt;0,$E$50,0)))+$E$154+$E$155-$E$196+$E$179-($E$179*(RAND()*($E$210-$D$210)+$D$210))-(($E$200/$E$45)*(RAND()*($E$211-$D$211)+$D$211))</f>
        <v>#N/A</v>
      </c>
      <c r="AK10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2" spans="2:37" x14ac:dyDescent="0.25">
      <c r="B1072" s="198" t="e">
        <f t="shared" ca="1" si="142"/>
        <v>#N/A</v>
      </c>
      <c r="C1072" s="91"/>
      <c r="D1072" s="91"/>
      <c r="F1072" s="20"/>
      <c r="G1072" s="91"/>
      <c r="H1072" s="91"/>
      <c r="J1072" s="91"/>
      <c r="P1072" s="200" t="e">
        <f t="shared" ca="1" si="143"/>
        <v>#N/A</v>
      </c>
      <c r="Q1072" s="91" t="e">
        <f t="shared" ca="1" si="144"/>
        <v>#N/A</v>
      </c>
      <c r="R1072" s="91" t="e">
        <f t="shared" ca="1" si="145"/>
        <v>#N/A</v>
      </c>
      <c r="T1072" s="200" t="e">
        <f t="shared" ca="1" si="146"/>
        <v>#N/A</v>
      </c>
      <c r="U1072" s="91" t="e">
        <f t="shared" ca="1" si="147"/>
        <v>#N/A</v>
      </c>
      <c r="V1072" s="91" t="e">
        <f t="shared" ca="1" si="148"/>
        <v>#N/A</v>
      </c>
      <c r="X1072" s="91"/>
      <c r="AI1072" s="218" t="e">
        <f ca="1">(($E$9*(RAND()*($E$208-$D$208)+$D$208))*(RAND()*('Base Calcs'!$E$214-'Base Calcs'!$D$214)+'Base Calcs'!$D$214+IF($E$50&gt;0,$E$50,0)))+$E$154+$E$155-$E$196+$E$179-($E$179*(RAND()*($E$210-$D$210)+$D$210))-(($E$200/$E$45)*(RAND()*($E$211-$D$211)+$D$211))</f>
        <v>#N/A</v>
      </c>
      <c r="AK10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3" spans="2:37" x14ac:dyDescent="0.25">
      <c r="B1073" s="198" t="e">
        <f t="shared" ca="1" si="142"/>
        <v>#N/A</v>
      </c>
      <c r="C1073" s="91"/>
      <c r="D1073" s="91"/>
      <c r="F1073" s="20"/>
      <c r="G1073" s="91"/>
      <c r="H1073" s="91"/>
      <c r="J1073" s="91"/>
      <c r="P1073" s="200" t="e">
        <f t="shared" ca="1" si="143"/>
        <v>#N/A</v>
      </c>
      <c r="Q1073" s="91" t="e">
        <f t="shared" ca="1" si="144"/>
        <v>#N/A</v>
      </c>
      <c r="R1073" s="91" t="e">
        <f t="shared" ca="1" si="145"/>
        <v>#N/A</v>
      </c>
      <c r="T1073" s="200" t="e">
        <f t="shared" ca="1" si="146"/>
        <v>#N/A</v>
      </c>
      <c r="U1073" s="91" t="e">
        <f t="shared" ca="1" si="147"/>
        <v>#N/A</v>
      </c>
      <c r="V1073" s="91" t="e">
        <f t="shared" ca="1" si="148"/>
        <v>#N/A</v>
      </c>
      <c r="X1073" s="91"/>
      <c r="AI1073" s="218" t="e">
        <f ca="1">(($E$9*(RAND()*($E$208-$D$208)+$D$208))*(RAND()*('Base Calcs'!$E$214-'Base Calcs'!$D$214)+'Base Calcs'!$D$214+IF($E$50&gt;0,$E$50,0)))+$E$154+$E$155-$E$196+$E$179-($E$179*(RAND()*($E$210-$D$210)+$D$210))-(($E$200/$E$45)*(RAND()*($E$211-$D$211)+$D$211))</f>
        <v>#N/A</v>
      </c>
      <c r="AK10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4" spans="2:37" x14ac:dyDescent="0.25">
      <c r="B1074" s="198" t="e">
        <f t="shared" ca="1" si="142"/>
        <v>#N/A</v>
      </c>
      <c r="C1074" s="91"/>
      <c r="D1074" s="91"/>
      <c r="F1074" s="20"/>
      <c r="G1074" s="91"/>
      <c r="H1074" s="91"/>
      <c r="J1074" s="91"/>
      <c r="P1074" s="200" t="e">
        <f t="shared" ca="1" si="143"/>
        <v>#N/A</v>
      </c>
      <c r="Q1074" s="91" t="e">
        <f t="shared" ca="1" si="144"/>
        <v>#N/A</v>
      </c>
      <c r="R1074" s="91" t="e">
        <f t="shared" ca="1" si="145"/>
        <v>#N/A</v>
      </c>
      <c r="T1074" s="200" t="e">
        <f t="shared" ca="1" si="146"/>
        <v>#N/A</v>
      </c>
      <c r="U1074" s="91" t="e">
        <f t="shared" ca="1" si="147"/>
        <v>#N/A</v>
      </c>
      <c r="V1074" s="91" t="e">
        <f t="shared" ca="1" si="148"/>
        <v>#N/A</v>
      </c>
      <c r="X1074" s="91"/>
      <c r="AI1074" s="218" t="e">
        <f ca="1">(($E$9*(RAND()*($E$208-$D$208)+$D$208))*(RAND()*('Base Calcs'!$E$214-'Base Calcs'!$D$214)+'Base Calcs'!$D$214+IF($E$50&gt;0,$E$50,0)))+$E$154+$E$155-$E$196+$E$179-($E$179*(RAND()*($E$210-$D$210)+$D$210))-(($E$200/$E$45)*(RAND()*($E$211-$D$211)+$D$211))</f>
        <v>#N/A</v>
      </c>
      <c r="AK10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5" spans="2:37" x14ac:dyDescent="0.25">
      <c r="B1075" s="198" t="e">
        <f t="shared" ca="1" si="142"/>
        <v>#N/A</v>
      </c>
      <c r="C1075" s="91"/>
      <c r="D1075" s="91"/>
      <c r="F1075" s="20"/>
      <c r="G1075" s="91"/>
      <c r="H1075" s="91"/>
      <c r="J1075" s="91"/>
      <c r="P1075" s="200" t="e">
        <f t="shared" ca="1" si="143"/>
        <v>#N/A</v>
      </c>
      <c r="Q1075" s="91" t="e">
        <f t="shared" ca="1" si="144"/>
        <v>#N/A</v>
      </c>
      <c r="R1075" s="91" t="e">
        <f t="shared" ca="1" si="145"/>
        <v>#N/A</v>
      </c>
      <c r="T1075" s="200" t="e">
        <f t="shared" ca="1" si="146"/>
        <v>#N/A</v>
      </c>
      <c r="U1075" s="91" t="e">
        <f t="shared" ca="1" si="147"/>
        <v>#N/A</v>
      </c>
      <c r="V1075" s="91" t="e">
        <f t="shared" ca="1" si="148"/>
        <v>#N/A</v>
      </c>
      <c r="X1075" s="91"/>
      <c r="AI1075" s="218" t="e">
        <f ca="1">(($E$9*(RAND()*($E$208-$D$208)+$D$208))*(RAND()*('Base Calcs'!$E$214-'Base Calcs'!$D$214)+'Base Calcs'!$D$214+IF($E$50&gt;0,$E$50,0)))+$E$154+$E$155-$E$196+$E$179-($E$179*(RAND()*($E$210-$D$210)+$D$210))-(($E$200/$E$45)*(RAND()*($E$211-$D$211)+$D$211))</f>
        <v>#N/A</v>
      </c>
      <c r="AK10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6" spans="2:37" x14ac:dyDescent="0.25">
      <c r="B1076" s="198" t="e">
        <f t="shared" ca="1" si="142"/>
        <v>#N/A</v>
      </c>
      <c r="C1076" s="91"/>
      <c r="D1076" s="91"/>
      <c r="F1076" s="20"/>
      <c r="G1076" s="91"/>
      <c r="H1076" s="91"/>
      <c r="J1076" s="91"/>
      <c r="P1076" s="200" t="e">
        <f t="shared" ca="1" si="143"/>
        <v>#N/A</v>
      </c>
      <c r="Q1076" s="91" t="e">
        <f t="shared" ca="1" si="144"/>
        <v>#N/A</v>
      </c>
      <c r="R1076" s="91" t="e">
        <f t="shared" ca="1" si="145"/>
        <v>#N/A</v>
      </c>
      <c r="T1076" s="200" t="e">
        <f t="shared" ca="1" si="146"/>
        <v>#N/A</v>
      </c>
      <c r="U1076" s="91" t="e">
        <f t="shared" ca="1" si="147"/>
        <v>#N/A</v>
      </c>
      <c r="V1076" s="91" t="e">
        <f t="shared" ca="1" si="148"/>
        <v>#N/A</v>
      </c>
      <c r="X1076" s="91"/>
      <c r="AI1076" s="218" t="e">
        <f ca="1">(($E$9*(RAND()*($E$208-$D$208)+$D$208))*(RAND()*('Base Calcs'!$E$214-'Base Calcs'!$D$214)+'Base Calcs'!$D$214+IF($E$50&gt;0,$E$50,0)))+$E$154+$E$155-$E$196+$E$179-($E$179*(RAND()*($E$210-$D$210)+$D$210))-(($E$200/$E$45)*(RAND()*($E$211-$D$211)+$D$211))</f>
        <v>#N/A</v>
      </c>
      <c r="AK10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7" spans="2:37" x14ac:dyDescent="0.25">
      <c r="B1077" s="198" t="e">
        <f t="shared" ca="1" si="142"/>
        <v>#N/A</v>
      </c>
      <c r="C1077" s="91"/>
      <c r="D1077" s="91"/>
      <c r="F1077" s="20"/>
      <c r="G1077" s="91"/>
      <c r="H1077" s="91"/>
      <c r="J1077" s="91"/>
      <c r="P1077" s="200" t="e">
        <f t="shared" ca="1" si="143"/>
        <v>#N/A</v>
      </c>
      <c r="Q1077" s="91" t="e">
        <f t="shared" ca="1" si="144"/>
        <v>#N/A</v>
      </c>
      <c r="R1077" s="91" t="e">
        <f t="shared" ca="1" si="145"/>
        <v>#N/A</v>
      </c>
      <c r="T1077" s="200" t="e">
        <f t="shared" ca="1" si="146"/>
        <v>#N/A</v>
      </c>
      <c r="U1077" s="91" t="e">
        <f t="shared" ca="1" si="147"/>
        <v>#N/A</v>
      </c>
      <c r="V1077" s="91" t="e">
        <f t="shared" ca="1" si="148"/>
        <v>#N/A</v>
      </c>
      <c r="X1077" s="91"/>
      <c r="AI1077" s="218" t="e">
        <f ca="1">(($E$9*(RAND()*($E$208-$D$208)+$D$208))*(RAND()*('Base Calcs'!$E$214-'Base Calcs'!$D$214)+'Base Calcs'!$D$214+IF($E$50&gt;0,$E$50,0)))+$E$154+$E$155-$E$196+$E$179-($E$179*(RAND()*($E$210-$D$210)+$D$210))-(($E$200/$E$45)*(RAND()*($E$211-$D$211)+$D$211))</f>
        <v>#N/A</v>
      </c>
      <c r="AK10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8" spans="2:37" x14ac:dyDescent="0.25">
      <c r="B1078" s="198" t="e">
        <f t="shared" ca="1" si="142"/>
        <v>#N/A</v>
      </c>
      <c r="C1078" s="91"/>
      <c r="D1078" s="91"/>
      <c r="F1078" s="20"/>
      <c r="G1078" s="91"/>
      <c r="H1078" s="91"/>
      <c r="J1078" s="91"/>
      <c r="P1078" s="200" t="e">
        <f t="shared" ca="1" si="143"/>
        <v>#N/A</v>
      </c>
      <c r="Q1078" s="91" t="e">
        <f t="shared" ca="1" si="144"/>
        <v>#N/A</v>
      </c>
      <c r="R1078" s="91" t="e">
        <f t="shared" ca="1" si="145"/>
        <v>#N/A</v>
      </c>
      <c r="T1078" s="200" t="e">
        <f t="shared" ca="1" si="146"/>
        <v>#N/A</v>
      </c>
      <c r="U1078" s="91" t="e">
        <f t="shared" ca="1" si="147"/>
        <v>#N/A</v>
      </c>
      <c r="V1078" s="91" t="e">
        <f t="shared" ca="1" si="148"/>
        <v>#N/A</v>
      </c>
      <c r="X1078" s="91"/>
      <c r="AI1078" s="218" t="e">
        <f ca="1">(($E$9*(RAND()*($E$208-$D$208)+$D$208))*(RAND()*('Base Calcs'!$E$214-'Base Calcs'!$D$214)+'Base Calcs'!$D$214+IF($E$50&gt;0,$E$50,0)))+$E$154+$E$155-$E$196+$E$179-($E$179*(RAND()*($E$210-$D$210)+$D$210))-(($E$200/$E$45)*(RAND()*($E$211-$D$211)+$D$211))</f>
        <v>#N/A</v>
      </c>
      <c r="AK10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79" spans="2:37" x14ac:dyDescent="0.25">
      <c r="B1079" s="198" t="e">
        <f t="shared" ca="1" si="142"/>
        <v>#N/A</v>
      </c>
      <c r="C1079" s="91"/>
      <c r="D1079" s="91"/>
      <c r="F1079" s="20"/>
      <c r="G1079" s="91"/>
      <c r="H1079" s="91"/>
      <c r="J1079" s="91"/>
      <c r="P1079" s="200" t="e">
        <f t="shared" ca="1" si="143"/>
        <v>#N/A</v>
      </c>
      <c r="Q1079" s="91" t="e">
        <f t="shared" ca="1" si="144"/>
        <v>#N/A</v>
      </c>
      <c r="R1079" s="91" t="e">
        <f t="shared" ca="1" si="145"/>
        <v>#N/A</v>
      </c>
      <c r="T1079" s="200" t="e">
        <f t="shared" ca="1" si="146"/>
        <v>#N/A</v>
      </c>
      <c r="U1079" s="91" t="e">
        <f t="shared" ca="1" si="147"/>
        <v>#N/A</v>
      </c>
      <c r="V1079" s="91" t="e">
        <f t="shared" ca="1" si="148"/>
        <v>#N/A</v>
      </c>
      <c r="X1079" s="91"/>
      <c r="AI1079" s="218" t="e">
        <f ca="1">(($E$9*(RAND()*($E$208-$D$208)+$D$208))*(RAND()*('Base Calcs'!$E$214-'Base Calcs'!$D$214)+'Base Calcs'!$D$214+IF($E$50&gt;0,$E$50,0)))+$E$154+$E$155-$E$196+$E$179-($E$179*(RAND()*($E$210-$D$210)+$D$210))-(($E$200/$E$45)*(RAND()*($E$211-$D$211)+$D$211))</f>
        <v>#N/A</v>
      </c>
      <c r="AK10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0" spans="2:37" x14ac:dyDescent="0.25">
      <c r="B1080" s="198" t="e">
        <f t="shared" ca="1" si="142"/>
        <v>#N/A</v>
      </c>
      <c r="C1080" s="91"/>
      <c r="D1080" s="91"/>
      <c r="F1080" s="20"/>
      <c r="G1080" s="91"/>
      <c r="H1080" s="91"/>
      <c r="J1080" s="91"/>
      <c r="P1080" s="200" t="e">
        <f t="shared" ca="1" si="143"/>
        <v>#N/A</v>
      </c>
      <c r="Q1080" s="91" t="e">
        <f t="shared" ca="1" si="144"/>
        <v>#N/A</v>
      </c>
      <c r="R1080" s="91" t="e">
        <f t="shared" ca="1" si="145"/>
        <v>#N/A</v>
      </c>
      <c r="T1080" s="200" t="e">
        <f t="shared" ca="1" si="146"/>
        <v>#N/A</v>
      </c>
      <c r="U1080" s="91" t="e">
        <f t="shared" ca="1" si="147"/>
        <v>#N/A</v>
      </c>
      <c r="V1080" s="91" t="e">
        <f t="shared" ca="1" si="148"/>
        <v>#N/A</v>
      </c>
      <c r="X1080" s="91"/>
      <c r="AI1080" s="218" t="e">
        <f ca="1">(($E$9*(RAND()*($E$208-$D$208)+$D$208))*(RAND()*('Base Calcs'!$E$214-'Base Calcs'!$D$214)+'Base Calcs'!$D$214+IF($E$50&gt;0,$E$50,0)))+$E$154+$E$155-$E$196+$E$179-($E$179*(RAND()*($E$210-$D$210)+$D$210))-(($E$200/$E$45)*(RAND()*($E$211-$D$211)+$D$211))</f>
        <v>#N/A</v>
      </c>
      <c r="AK10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1" spans="2:37" x14ac:dyDescent="0.25">
      <c r="B1081" s="198" t="e">
        <f t="shared" ca="1" si="142"/>
        <v>#N/A</v>
      </c>
      <c r="C1081" s="91"/>
      <c r="D1081" s="91"/>
      <c r="F1081" s="20"/>
      <c r="G1081" s="91"/>
      <c r="H1081" s="91"/>
      <c r="J1081" s="91"/>
      <c r="P1081" s="200" t="e">
        <f t="shared" ca="1" si="143"/>
        <v>#N/A</v>
      </c>
      <c r="Q1081" s="91" t="e">
        <f t="shared" ca="1" si="144"/>
        <v>#N/A</v>
      </c>
      <c r="R1081" s="91" t="e">
        <f t="shared" ca="1" si="145"/>
        <v>#N/A</v>
      </c>
      <c r="T1081" s="200" t="e">
        <f t="shared" ca="1" si="146"/>
        <v>#N/A</v>
      </c>
      <c r="U1081" s="91" t="e">
        <f t="shared" ca="1" si="147"/>
        <v>#N/A</v>
      </c>
      <c r="V1081" s="91" t="e">
        <f t="shared" ca="1" si="148"/>
        <v>#N/A</v>
      </c>
      <c r="X1081" s="91"/>
      <c r="AI1081" s="218" t="e">
        <f ca="1">(($E$9*(RAND()*($E$208-$D$208)+$D$208))*(RAND()*('Base Calcs'!$E$214-'Base Calcs'!$D$214)+'Base Calcs'!$D$214+IF($E$50&gt;0,$E$50,0)))+$E$154+$E$155-$E$196+$E$179-($E$179*(RAND()*($E$210-$D$210)+$D$210))-(($E$200/$E$45)*(RAND()*($E$211-$D$211)+$D$211))</f>
        <v>#N/A</v>
      </c>
      <c r="AK10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2" spans="2:37" x14ac:dyDescent="0.25">
      <c r="B1082" s="198" t="e">
        <f t="shared" ca="1" si="142"/>
        <v>#N/A</v>
      </c>
      <c r="C1082" s="91"/>
      <c r="D1082" s="91"/>
      <c r="F1082" s="20"/>
      <c r="G1082" s="91"/>
      <c r="H1082" s="91"/>
      <c r="J1082" s="91"/>
      <c r="P1082" s="200" t="e">
        <f t="shared" ca="1" si="143"/>
        <v>#N/A</v>
      </c>
      <c r="Q1082" s="91" t="e">
        <f t="shared" ca="1" si="144"/>
        <v>#N/A</v>
      </c>
      <c r="R1082" s="91" t="e">
        <f t="shared" ca="1" si="145"/>
        <v>#N/A</v>
      </c>
      <c r="T1082" s="200" t="e">
        <f t="shared" ca="1" si="146"/>
        <v>#N/A</v>
      </c>
      <c r="U1082" s="91" t="e">
        <f t="shared" ca="1" si="147"/>
        <v>#N/A</v>
      </c>
      <c r="V1082" s="91" t="e">
        <f t="shared" ca="1" si="148"/>
        <v>#N/A</v>
      </c>
      <c r="X1082" s="91"/>
      <c r="AI1082" s="218" t="e">
        <f ca="1">(($E$9*(RAND()*($E$208-$D$208)+$D$208))*(RAND()*('Base Calcs'!$E$214-'Base Calcs'!$D$214)+'Base Calcs'!$D$214+IF($E$50&gt;0,$E$50,0)))+$E$154+$E$155-$E$196+$E$179-($E$179*(RAND()*($E$210-$D$210)+$D$210))-(($E$200/$E$45)*(RAND()*($E$211-$D$211)+$D$211))</f>
        <v>#N/A</v>
      </c>
      <c r="AK10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3" spans="2:37" x14ac:dyDescent="0.25">
      <c r="B1083" s="198" t="e">
        <f t="shared" ca="1" si="142"/>
        <v>#N/A</v>
      </c>
      <c r="C1083" s="91"/>
      <c r="D1083" s="91"/>
      <c r="F1083" s="20"/>
      <c r="G1083" s="91"/>
      <c r="H1083" s="91"/>
      <c r="J1083" s="91"/>
      <c r="P1083" s="200" t="e">
        <f t="shared" ca="1" si="143"/>
        <v>#N/A</v>
      </c>
      <c r="Q1083" s="91" t="e">
        <f t="shared" ca="1" si="144"/>
        <v>#N/A</v>
      </c>
      <c r="R1083" s="91" t="e">
        <f t="shared" ca="1" si="145"/>
        <v>#N/A</v>
      </c>
      <c r="T1083" s="200" t="e">
        <f t="shared" ca="1" si="146"/>
        <v>#N/A</v>
      </c>
      <c r="U1083" s="91" t="e">
        <f t="shared" ca="1" si="147"/>
        <v>#N/A</v>
      </c>
      <c r="V1083" s="91" t="e">
        <f t="shared" ca="1" si="148"/>
        <v>#N/A</v>
      </c>
      <c r="X1083" s="91"/>
      <c r="AI1083" s="218" t="e">
        <f ca="1">(($E$9*(RAND()*($E$208-$D$208)+$D$208))*(RAND()*('Base Calcs'!$E$214-'Base Calcs'!$D$214)+'Base Calcs'!$D$214+IF($E$50&gt;0,$E$50,0)))+$E$154+$E$155-$E$196+$E$179-($E$179*(RAND()*($E$210-$D$210)+$D$210))-(($E$200/$E$45)*(RAND()*($E$211-$D$211)+$D$211))</f>
        <v>#N/A</v>
      </c>
      <c r="AK10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4" spans="2:37" x14ac:dyDescent="0.25">
      <c r="B1084" s="198" t="e">
        <f t="shared" ca="1" si="142"/>
        <v>#N/A</v>
      </c>
      <c r="C1084" s="91"/>
      <c r="D1084" s="91"/>
      <c r="F1084" s="20"/>
      <c r="G1084" s="91"/>
      <c r="H1084" s="91"/>
      <c r="J1084" s="91"/>
      <c r="P1084" s="200" t="e">
        <f t="shared" ca="1" si="143"/>
        <v>#N/A</v>
      </c>
      <c r="Q1084" s="91" t="e">
        <f t="shared" ca="1" si="144"/>
        <v>#N/A</v>
      </c>
      <c r="R1084" s="91" t="e">
        <f t="shared" ca="1" si="145"/>
        <v>#N/A</v>
      </c>
      <c r="T1084" s="200" t="e">
        <f t="shared" ca="1" si="146"/>
        <v>#N/A</v>
      </c>
      <c r="U1084" s="91" t="e">
        <f t="shared" ca="1" si="147"/>
        <v>#N/A</v>
      </c>
      <c r="V1084" s="91" t="e">
        <f t="shared" ca="1" si="148"/>
        <v>#N/A</v>
      </c>
      <c r="X1084" s="91"/>
      <c r="AI1084" s="218" t="e">
        <f ca="1">(($E$9*(RAND()*($E$208-$D$208)+$D$208))*(RAND()*('Base Calcs'!$E$214-'Base Calcs'!$D$214)+'Base Calcs'!$D$214+IF($E$50&gt;0,$E$50,0)))+$E$154+$E$155-$E$196+$E$179-($E$179*(RAND()*($E$210-$D$210)+$D$210))-(($E$200/$E$45)*(RAND()*($E$211-$D$211)+$D$211))</f>
        <v>#N/A</v>
      </c>
      <c r="AK10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5" spans="2:37" x14ac:dyDescent="0.25">
      <c r="B1085" s="198" t="e">
        <f t="shared" ca="1" si="142"/>
        <v>#N/A</v>
      </c>
      <c r="C1085" s="91"/>
      <c r="D1085" s="91"/>
      <c r="F1085" s="20"/>
      <c r="G1085" s="91"/>
      <c r="H1085" s="91"/>
      <c r="J1085" s="91"/>
      <c r="P1085" s="200" t="e">
        <f t="shared" ca="1" si="143"/>
        <v>#N/A</v>
      </c>
      <c r="Q1085" s="91" t="e">
        <f t="shared" ca="1" si="144"/>
        <v>#N/A</v>
      </c>
      <c r="R1085" s="91" t="e">
        <f t="shared" ca="1" si="145"/>
        <v>#N/A</v>
      </c>
      <c r="T1085" s="200" t="e">
        <f t="shared" ca="1" si="146"/>
        <v>#N/A</v>
      </c>
      <c r="U1085" s="91" t="e">
        <f t="shared" ca="1" si="147"/>
        <v>#N/A</v>
      </c>
      <c r="V1085" s="91" t="e">
        <f t="shared" ca="1" si="148"/>
        <v>#N/A</v>
      </c>
      <c r="X1085" s="91"/>
      <c r="AI1085" s="218" t="e">
        <f ca="1">(($E$9*(RAND()*($E$208-$D$208)+$D$208))*(RAND()*('Base Calcs'!$E$214-'Base Calcs'!$D$214)+'Base Calcs'!$D$214+IF($E$50&gt;0,$E$50,0)))+$E$154+$E$155-$E$196+$E$179-($E$179*(RAND()*($E$210-$D$210)+$D$210))-(($E$200/$E$45)*(RAND()*($E$211-$D$211)+$D$211))</f>
        <v>#N/A</v>
      </c>
      <c r="AK10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6" spans="2:37" x14ac:dyDescent="0.25">
      <c r="B1086" s="198" t="e">
        <f t="shared" ca="1" si="142"/>
        <v>#N/A</v>
      </c>
      <c r="C1086" s="91"/>
      <c r="D1086" s="91"/>
      <c r="F1086" s="20"/>
      <c r="G1086" s="91"/>
      <c r="H1086" s="91"/>
      <c r="J1086" s="91"/>
      <c r="P1086" s="200" t="e">
        <f t="shared" ca="1" si="143"/>
        <v>#N/A</v>
      </c>
      <c r="Q1086" s="91" t="e">
        <f t="shared" ca="1" si="144"/>
        <v>#N/A</v>
      </c>
      <c r="R1086" s="91" t="e">
        <f t="shared" ca="1" si="145"/>
        <v>#N/A</v>
      </c>
      <c r="T1086" s="200" t="e">
        <f t="shared" ca="1" si="146"/>
        <v>#N/A</v>
      </c>
      <c r="U1086" s="91" t="e">
        <f t="shared" ca="1" si="147"/>
        <v>#N/A</v>
      </c>
      <c r="V1086" s="91" t="e">
        <f t="shared" ca="1" si="148"/>
        <v>#N/A</v>
      </c>
      <c r="X1086" s="91"/>
      <c r="AI1086" s="218" t="e">
        <f ca="1">(($E$9*(RAND()*($E$208-$D$208)+$D$208))*(RAND()*('Base Calcs'!$E$214-'Base Calcs'!$D$214)+'Base Calcs'!$D$214+IF($E$50&gt;0,$E$50,0)))+$E$154+$E$155-$E$196+$E$179-($E$179*(RAND()*($E$210-$D$210)+$D$210))-(($E$200/$E$45)*(RAND()*($E$211-$D$211)+$D$211))</f>
        <v>#N/A</v>
      </c>
      <c r="AK10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7" spans="2:37" x14ac:dyDescent="0.25">
      <c r="B1087" s="198" t="e">
        <f t="shared" ca="1" si="142"/>
        <v>#N/A</v>
      </c>
      <c r="C1087" s="91"/>
      <c r="D1087" s="91"/>
      <c r="F1087" s="20"/>
      <c r="G1087" s="91"/>
      <c r="H1087" s="91"/>
      <c r="J1087" s="91"/>
      <c r="P1087" s="200" t="e">
        <f t="shared" ca="1" si="143"/>
        <v>#N/A</v>
      </c>
      <c r="Q1087" s="91" t="e">
        <f t="shared" ca="1" si="144"/>
        <v>#N/A</v>
      </c>
      <c r="R1087" s="91" t="e">
        <f t="shared" ca="1" si="145"/>
        <v>#N/A</v>
      </c>
      <c r="T1087" s="200" t="e">
        <f t="shared" ca="1" si="146"/>
        <v>#N/A</v>
      </c>
      <c r="U1087" s="91" t="e">
        <f t="shared" ca="1" si="147"/>
        <v>#N/A</v>
      </c>
      <c r="V1087" s="91" t="e">
        <f t="shared" ca="1" si="148"/>
        <v>#N/A</v>
      </c>
      <c r="X1087" s="91"/>
      <c r="AI1087" s="218" t="e">
        <f ca="1">(($E$9*(RAND()*($E$208-$D$208)+$D$208))*(RAND()*('Base Calcs'!$E$214-'Base Calcs'!$D$214)+'Base Calcs'!$D$214+IF($E$50&gt;0,$E$50,0)))+$E$154+$E$155-$E$196+$E$179-($E$179*(RAND()*($E$210-$D$210)+$D$210))-(($E$200/$E$45)*(RAND()*($E$211-$D$211)+$D$211))</f>
        <v>#N/A</v>
      </c>
      <c r="AK10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8" spans="2:37" x14ac:dyDescent="0.25">
      <c r="B1088" s="198" t="e">
        <f t="shared" ca="1" si="142"/>
        <v>#N/A</v>
      </c>
      <c r="C1088" s="91"/>
      <c r="D1088" s="91"/>
      <c r="F1088" s="20"/>
      <c r="G1088" s="91"/>
      <c r="H1088" s="91"/>
      <c r="J1088" s="91"/>
      <c r="P1088" s="200" t="e">
        <f t="shared" ca="1" si="143"/>
        <v>#N/A</v>
      </c>
      <c r="Q1088" s="91" t="e">
        <f t="shared" ca="1" si="144"/>
        <v>#N/A</v>
      </c>
      <c r="R1088" s="91" t="e">
        <f t="shared" ca="1" si="145"/>
        <v>#N/A</v>
      </c>
      <c r="T1088" s="200" t="e">
        <f t="shared" ca="1" si="146"/>
        <v>#N/A</v>
      </c>
      <c r="U1088" s="91" t="e">
        <f t="shared" ca="1" si="147"/>
        <v>#N/A</v>
      </c>
      <c r="V1088" s="91" t="e">
        <f t="shared" ca="1" si="148"/>
        <v>#N/A</v>
      </c>
      <c r="X1088" s="91"/>
      <c r="AI1088" s="218" t="e">
        <f ca="1">(($E$9*(RAND()*($E$208-$D$208)+$D$208))*(RAND()*('Base Calcs'!$E$214-'Base Calcs'!$D$214)+'Base Calcs'!$D$214+IF($E$50&gt;0,$E$50,0)))+$E$154+$E$155-$E$196+$E$179-($E$179*(RAND()*($E$210-$D$210)+$D$210))-(($E$200/$E$45)*(RAND()*($E$211-$D$211)+$D$211))</f>
        <v>#N/A</v>
      </c>
      <c r="AK10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89" spans="2:37" x14ac:dyDescent="0.25">
      <c r="B1089" s="198" t="e">
        <f t="shared" ca="1" si="142"/>
        <v>#N/A</v>
      </c>
      <c r="C1089" s="91"/>
      <c r="D1089" s="91"/>
      <c r="F1089" s="20"/>
      <c r="G1089" s="91"/>
      <c r="H1089" s="91"/>
      <c r="J1089" s="91"/>
      <c r="P1089" s="200" t="e">
        <f t="shared" ca="1" si="143"/>
        <v>#N/A</v>
      </c>
      <c r="Q1089" s="91" t="e">
        <f t="shared" ca="1" si="144"/>
        <v>#N/A</v>
      </c>
      <c r="R1089" s="91" t="e">
        <f t="shared" ca="1" si="145"/>
        <v>#N/A</v>
      </c>
      <c r="T1089" s="200" t="e">
        <f t="shared" ca="1" si="146"/>
        <v>#N/A</v>
      </c>
      <c r="U1089" s="91" t="e">
        <f t="shared" ca="1" si="147"/>
        <v>#N/A</v>
      </c>
      <c r="V1089" s="91" t="e">
        <f t="shared" ca="1" si="148"/>
        <v>#N/A</v>
      </c>
      <c r="X1089" s="91"/>
      <c r="AI1089" s="218" t="e">
        <f ca="1">(($E$9*(RAND()*($E$208-$D$208)+$D$208))*(RAND()*('Base Calcs'!$E$214-'Base Calcs'!$D$214)+'Base Calcs'!$D$214+IF($E$50&gt;0,$E$50,0)))+$E$154+$E$155-$E$196+$E$179-($E$179*(RAND()*($E$210-$D$210)+$D$210))-(($E$200/$E$45)*(RAND()*($E$211-$D$211)+$D$211))</f>
        <v>#N/A</v>
      </c>
      <c r="AK10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0" spans="2:37" x14ac:dyDescent="0.25">
      <c r="B1090" s="198" t="e">
        <f t="shared" ca="1" si="142"/>
        <v>#N/A</v>
      </c>
      <c r="C1090" s="91"/>
      <c r="D1090" s="91"/>
      <c r="F1090" s="20"/>
      <c r="G1090" s="91"/>
      <c r="H1090" s="91"/>
      <c r="J1090" s="91"/>
      <c r="P1090" s="200" t="e">
        <f t="shared" ca="1" si="143"/>
        <v>#N/A</v>
      </c>
      <c r="Q1090" s="91" t="e">
        <f t="shared" ca="1" si="144"/>
        <v>#N/A</v>
      </c>
      <c r="R1090" s="91" t="e">
        <f t="shared" ca="1" si="145"/>
        <v>#N/A</v>
      </c>
      <c r="T1090" s="200" t="e">
        <f t="shared" ca="1" si="146"/>
        <v>#N/A</v>
      </c>
      <c r="U1090" s="91" t="e">
        <f t="shared" ca="1" si="147"/>
        <v>#N/A</v>
      </c>
      <c r="V1090" s="91" t="e">
        <f t="shared" ca="1" si="148"/>
        <v>#N/A</v>
      </c>
      <c r="X1090" s="91"/>
      <c r="AI1090" s="218" t="e">
        <f ca="1">(($E$9*(RAND()*($E$208-$D$208)+$D$208))*(RAND()*('Base Calcs'!$E$214-'Base Calcs'!$D$214)+'Base Calcs'!$D$214+IF($E$50&gt;0,$E$50,0)))+$E$154+$E$155-$E$196+$E$179-($E$179*(RAND()*($E$210-$D$210)+$D$210))-(($E$200/$E$45)*(RAND()*($E$211-$D$211)+$D$211))</f>
        <v>#N/A</v>
      </c>
      <c r="AK10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1" spans="2:37" x14ac:dyDescent="0.25">
      <c r="B1091" s="198" t="e">
        <f t="shared" ca="1" si="142"/>
        <v>#N/A</v>
      </c>
      <c r="C1091" s="91"/>
      <c r="D1091" s="91"/>
      <c r="F1091" s="20"/>
      <c r="G1091" s="91"/>
      <c r="H1091" s="91"/>
      <c r="J1091" s="91"/>
      <c r="P1091" s="200" t="e">
        <f t="shared" ca="1" si="143"/>
        <v>#N/A</v>
      </c>
      <c r="Q1091" s="91" t="e">
        <f t="shared" ca="1" si="144"/>
        <v>#N/A</v>
      </c>
      <c r="R1091" s="91" t="e">
        <f t="shared" ca="1" si="145"/>
        <v>#N/A</v>
      </c>
      <c r="T1091" s="200" t="e">
        <f t="shared" ca="1" si="146"/>
        <v>#N/A</v>
      </c>
      <c r="U1091" s="91" t="e">
        <f t="shared" ca="1" si="147"/>
        <v>#N/A</v>
      </c>
      <c r="V1091" s="91" t="e">
        <f t="shared" ca="1" si="148"/>
        <v>#N/A</v>
      </c>
      <c r="X1091" s="91"/>
      <c r="AI1091" s="218" t="e">
        <f ca="1">(($E$9*(RAND()*($E$208-$D$208)+$D$208))*(RAND()*('Base Calcs'!$E$214-'Base Calcs'!$D$214)+'Base Calcs'!$D$214+IF($E$50&gt;0,$E$50,0)))+$E$154+$E$155-$E$196+$E$179-($E$179*(RAND()*($E$210-$D$210)+$D$210))-(($E$200/$E$45)*(RAND()*($E$211-$D$211)+$D$211))</f>
        <v>#N/A</v>
      </c>
      <c r="AK10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2" spans="2:37" x14ac:dyDescent="0.25">
      <c r="B1092" s="198" t="e">
        <f t="shared" ca="1" si="142"/>
        <v>#N/A</v>
      </c>
      <c r="C1092" s="91"/>
      <c r="D1092" s="91"/>
      <c r="F1092" s="20"/>
      <c r="G1092" s="91"/>
      <c r="H1092" s="91"/>
      <c r="J1092" s="91"/>
      <c r="P1092" s="200" t="e">
        <f t="shared" ca="1" si="143"/>
        <v>#N/A</v>
      </c>
      <c r="Q1092" s="91" t="e">
        <f t="shared" ca="1" si="144"/>
        <v>#N/A</v>
      </c>
      <c r="R1092" s="91" t="e">
        <f t="shared" ca="1" si="145"/>
        <v>#N/A</v>
      </c>
      <c r="T1092" s="200" t="e">
        <f t="shared" ca="1" si="146"/>
        <v>#N/A</v>
      </c>
      <c r="U1092" s="91" t="e">
        <f t="shared" ca="1" si="147"/>
        <v>#N/A</v>
      </c>
      <c r="V1092" s="91" t="e">
        <f t="shared" ca="1" si="148"/>
        <v>#N/A</v>
      </c>
      <c r="X1092" s="91"/>
      <c r="AI1092" s="218" t="e">
        <f ca="1">(($E$9*(RAND()*($E$208-$D$208)+$D$208))*(RAND()*('Base Calcs'!$E$214-'Base Calcs'!$D$214)+'Base Calcs'!$D$214+IF($E$50&gt;0,$E$50,0)))+$E$154+$E$155-$E$196+$E$179-($E$179*(RAND()*($E$210-$D$210)+$D$210))-(($E$200/$E$45)*(RAND()*($E$211-$D$211)+$D$211))</f>
        <v>#N/A</v>
      </c>
      <c r="AK10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3" spans="2:37" x14ac:dyDescent="0.25">
      <c r="B1093" s="198" t="e">
        <f t="shared" ca="1" si="142"/>
        <v>#N/A</v>
      </c>
      <c r="C1093" s="91"/>
      <c r="D1093" s="91"/>
      <c r="F1093" s="20"/>
      <c r="G1093" s="91"/>
      <c r="H1093" s="91"/>
      <c r="J1093" s="91"/>
      <c r="P1093" s="200" t="e">
        <f t="shared" ca="1" si="143"/>
        <v>#N/A</v>
      </c>
      <c r="Q1093" s="91" t="e">
        <f t="shared" ca="1" si="144"/>
        <v>#N/A</v>
      </c>
      <c r="R1093" s="91" t="e">
        <f t="shared" ca="1" si="145"/>
        <v>#N/A</v>
      </c>
      <c r="T1093" s="200" t="e">
        <f t="shared" ca="1" si="146"/>
        <v>#N/A</v>
      </c>
      <c r="U1093" s="91" t="e">
        <f t="shared" ca="1" si="147"/>
        <v>#N/A</v>
      </c>
      <c r="V1093" s="91" t="e">
        <f t="shared" ca="1" si="148"/>
        <v>#N/A</v>
      </c>
      <c r="X1093" s="91"/>
      <c r="AI1093" s="218" t="e">
        <f ca="1">(($E$9*(RAND()*($E$208-$D$208)+$D$208))*(RAND()*('Base Calcs'!$E$214-'Base Calcs'!$D$214)+'Base Calcs'!$D$214+IF($E$50&gt;0,$E$50,0)))+$E$154+$E$155-$E$196+$E$179-($E$179*(RAND()*($E$210-$D$210)+$D$210))-(($E$200/$E$45)*(RAND()*($E$211-$D$211)+$D$211))</f>
        <v>#N/A</v>
      </c>
      <c r="AK10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4" spans="2:37" x14ac:dyDescent="0.25">
      <c r="B1094" s="198" t="e">
        <f t="shared" ca="1" si="142"/>
        <v>#N/A</v>
      </c>
      <c r="C1094" s="91"/>
      <c r="D1094" s="91"/>
      <c r="F1094" s="20"/>
      <c r="G1094" s="91"/>
      <c r="H1094" s="91"/>
      <c r="J1094" s="91"/>
      <c r="P1094" s="200" t="e">
        <f t="shared" ca="1" si="143"/>
        <v>#N/A</v>
      </c>
      <c r="Q1094" s="91" t="e">
        <f t="shared" ca="1" si="144"/>
        <v>#N/A</v>
      </c>
      <c r="R1094" s="91" t="e">
        <f t="shared" ca="1" si="145"/>
        <v>#N/A</v>
      </c>
      <c r="T1094" s="200" t="e">
        <f t="shared" ca="1" si="146"/>
        <v>#N/A</v>
      </c>
      <c r="U1094" s="91" t="e">
        <f t="shared" ca="1" si="147"/>
        <v>#N/A</v>
      </c>
      <c r="V1094" s="91" t="e">
        <f t="shared" ca="1" si="148"/>
        <v>#N/A</v>
      </c>
      <c r="X1094" s="91"/>
      <c r="AI1094" s="218" t="e">
        <f ca="1">(($E$9*(RAND()*($E$208-$D$208)+$D$208))*(RAND()*('Base Calcs'!$E$214-'Base Calcs'!$D$214)+'Base Calcs'!$D$214+IF($E$50&gt;0,$E$50,0)))+$E$154+$E$155-$E$196+$E$179-($E$179*(RAND()*($E$210-$D$210)+$D$210))-(($E$200/$E$45)*(RAND()*($E$211-$D$211)+$D$211))</f>
        <v>#N/A</v>
      </c>
      <c r="AK10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5" spans="2:37" x14ac:dyDescent="0.25">
      <c r="B1095" s="198" t="e">
        <f t="shared" ca="1" si="142"/>
        <v>#N/A</v>
      </c>
      <c r="C1095" s="91"/>
      <c r="D1095" s="91"/>
      <c r="F1095" s="20"/>
      <c r="G1095" s="91"/>
      <c r="H1095" s="91"/>
      <c r="J1095" s="91"/>
      <c r="P1095" s="200" t="e">
        <f t="shared" ca="1" si="143"/>
        <v>#N/A</v>
      </c>
      <c r="Q1095" s="91" t="e">
        <f t="shared" ca="1" si="144"/>
        <v>#N/A</v>
      </c>
      <c r="R1095" s="91" t="e">
        <f t="shared" ca="1" si="145"/>
        <v>#N/A</v>
      </c>
      <c r="T1095" s="200" t="e">
        <f t="shared" ca="1" si="146"/>
        <v>#N/A</v>
      </c>
      <c r="U1095" s="91" t="e">
        <f t="shared" ca="1" si="147"/>
        <v>#N/A</v>
      </c>
      <c r="V1095" s="91" t="e">
        <f t="shared" ca="1" si="148"/>
        <v>#N/A</v>
      </c>
      <c r="X1095" s="91"/>
      <c r="AI1095" s="218" t="e">
        <f ca="1">(($E$9*(RAND()*($E$208-$D$208)+$D$208))*(RAND()*('Base Calcs'!$E$214-'Base Calcs'!$D$214)+'Base Calcs'!$D$214+IF($E$50&gt;0,$E$50,0)))+$E$154+$E$155-$E$196+$E$179-($E$179*(RAND()*($E$210-$D$210)+$D$210))-(($E$200/$E$45)*(RAND()*($E$211-$D$211)+$D$211))</f>
        <v>#N/A</v>
      </c>
      <c r="AK10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6" spans="2:37" x14ac:dyDescent="0.25">
      <c r="B1096" s="198" t="e">
        <f t="shared" ca="1" si="142"/>
        <v>#N/A</v>
      </c>
      <c r="C1096" s="91"/>
      <c r="D1096" s="91"/>
      <c r="F1096" s="20"/>
      <c r="G1096" s="91"/>
      <c r="H1096" s="91"/>
      <c r="J1096" s="91"/>
      <c r="P1096" s="200" t="e">
        <f t="shared" ca="1" si="143"/>
        <v>#N/A</v>
      </c>
      <c r="Q1096" s="91" t="e">
        <f t="shared" ca="1" si="144"/>
        <v>#N/A</v>
      </c>
      <c r="R1096" s="91" t="e">
        <f t="shared" ca="1" si="145"/>
        <v>#N/A</v>
      </c>
      <c r="T1096" s="200" t="e">
        <f t="shared" ca="1" si="146"/>
        <v>#N/A</v>
      </c>
      <c r="U1096" s="91" t="e">
        <f t="shared" ca="1" si="147"/>
        <v>#N/A</v>
      </c>
      <c r="V1096" s="91" t="e">
        <f t="shared" ca="1" si="148"/>
        <v>#N/A</v>
      </c>
      <c r="X1096" s="91"/>
      <c r="AI1096" s="218" t="e">
        <f ca="1">(($E$9*(RAND()*($E$208-$D$208)+$D$208))*(RAND()*('Base Calcs'!$E$214-'Base Calcs'!$D$214)+'Base Calcs'!$D$214+IF($E$50&gt;0,$E$50,0)))+$E$154+$E$155-$E$196+$E$179-($E$179*(RAND()*($E$210-$D$210)+$D$210))-(($E$200/$E$45)*(RAND()*($E$211-$D$211)+$D$211))</f>
        <v>#N/A</v>
      </c>
      <c r="AK10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7" spans="2:37" x14ac:dyDescent="0.25">
      <c r="B1097" s="198" t="e">
        <f t="shared" ca="1" si="142"/>
        <v>#N/A</v>
      </c>
      <c r="C1097" s="91"/>
      <c r="D1097" s="91"/>
      <c r="F1097" s="20"/>
      <c r="G1097" s="91"/>
      <c r="H1097" s="91"/>
      <c r="J1097" s="91"/>
      <c r="P1097" s="200" t="e">
        <f t="shared" ca="1" si="143"/>
        <v>#N/A</v>
      </c>
      <c r="Q1097" s="91" t="e">
        <f t="shared" ca="1" si="144"/>
        <v>#N/A</v>
      </c>
      <c r="R1097" s="91" t="e">
        <f t="shared" ca="1" si="145"/>
        <v>#N/A</v>
      </c>
      <c r="T1097" s="200" t="e">
        <f t="shared" ca="1" si="146"/>
        <v>#N/A</v>
      </c>
      <c r="U1097" s="91" t="e">
        <f t="shared" ca="1" si="147"/>
        <v>#N/A</v>
      </c>
      <c r="V1097" s="91" t="e">
        <f t="shared" ca="1" si="148"/>
        <v>#N/A</v>
      </c>
      <c r="X1097" s="91"/>
      <c r="AI1097" s="218" t="e">
        <f ca="1">(($E$9*(RAND()*($E$208-$D$208)+$D$208))*(RAND()*('Base Calcs'!$E$214-'Base Calcs'!$D$214)+'Base Calcs'!$D$214+IF($E$50&gt;0,$E$50,0)))+$E$154+$E$155-$E$196+$E$179-($E$179*(RAND()*($E$210-$D$210)+$D$210))-(($E$200/$E$45)*(RAND()*($E$211-$D$211)+$D$211))</f>
        <v>#N/A</v>
      </c>
      <c r="AK10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8" spans="2:37" x14ac:dyDescent="0.25">
      <c r="B1098" s="198" t="e">
        <f t="shared" ca="1" si="142"/>
        <v>#N/A</v>
      </c>
      <c r="C1098" s="91"/>
      <c r="D1098" s="91"/>
      <c r="F1098" s="20"/>
      <c r="G1098" s="91"/>
      <c r="H1098" s="91"/>
      <c r="J1098" s="91"/>
      <c r="P1098" s="200" t="e">
        <f t="shared" ca="1" si="143"/>
        <v>#N/A</v>
      </c>
      <c r="Q1098" s="91" t="e">
        <f t="shared" ca="1" si="144"/>
        <v>#N/A</v>
      </c>
      <c r="R1098" s="91" t="e">
        <f t="shared" ca="1" si="145"/>
        <v>#N/A</v>
      </c>
      <c r="T1098" s="200" t="e">
        <f t="shared" ca="1" si="146"/>
        <v>#N/A</v>
      </c>
      <c r="U1098" s="91" t="e">
        <f t="shared" ca="1" si="147"/>
        <v>#N/A</v>
      </c>
      <c r="V1098" s="91" t="e">
        <f t="shared" ca="1" si="148"/>
        <v>#N/A</v>
      </c>
      <c r="X1098" s="91"/>
      <c r="AI1098" s="218" t="e">
        <f ca="1">(($E$9*(RAND()*($E$208-$D$208)+$D$208))*(RAND()*('Base Calcs'!$E$214-'Base Calcs'!$D$214)+'Base Calcs'!$D$214+IF($E$50&gt;0,$E$50,0)))+$E$154+$E$155-$E$196+$E$179-($E$179*(RAND()*($E$210-$D$210)+$D$210))-(($E$200/$E$45)*(RAND()*($E$211-$D$211)+$D$211))</f>
        <v>#N/A</v>
      </c>
      <c r="AK10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099" spans="2:37" x14ac:dyDescent="0.25">
      <c r="B1099" s="198" t="e">
        <f t="shared" ca="1" si="142"/>
        <v>#N/A</v>
      </c>
      <c r="C1099" s="91"/>
      <c r="D1099" s="91"/>
      <c r="F1099" s="20"/>
      <c r="G1099" s="91"/>
      <c r="H1099" s="91"/>
      <c r="J1099" s="91"/>
      <c r="P1099" s="200" t="e">
        <f t="shared" ca="1" si="143"/>
        <v>#N/A</v>
      </c>
      <c r="Q1099" s="91" t="e">
        <f t="shared" ca="1" si="144"/>
        <v>#N/A</v>
      </c>
      <c r="R1099" s="91" t="e">
        <f t="shared" ca="1" si="145"/>
        <v>#N/A</v>
      </c>
      <c r="T1099" s="200" t="e">
        <f t="shared" ca="1" si="146"/>
        <v>#N/A</v>
      </c>
      <c r="U1099" s="91" t="e">
        <f t="shared" ca="1" si="147"/>
        <v>#N/A</v>
      </c>
      <c r="V1099" s="91" t="e">
        <f t="shared" ca="1" si="148"/>
        <v>#N/A</v>
      </c>
      <c r="X1099" s="91"/>
      <c r="AI1099" s="218" t="e">
        <f ca="1">(($E$9*(RAND()*($E$208-$D$208)+$D$208))*(RAND()*('Base Calcs'!$E$214-'Base Calcs'!$D$214)+'Base Calcs'!$D$214+IF($E$50&gt;0,$E$50,0)))+$E$154+$E$155-$E$196+$E$179-($E$179*(RAND()*($E$210-$D$210)+$D$210))-(($E$200/$E$45)*(RAND()*($E$211-$D$211)+$D$211))</f>
        <v>#N/A</v>
      </c>
      <c r="AK10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0" spans="2:37" x14ac:dyDescent="0.25">
      <c r="B1100" s="198" t="e">
        <f t="shared" ref="B1100:B1163" ca="1" si="149">($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1100" s="91"/>
      <c r="D1100" s="91"/>
      <c r="F1100" s="20"/>
      <c r="G1100" s="91"/>
      <c r="H1100" s="91"/>
      <c r="J1100" s="91"/>
      <c r="P1100" s="200" t="e">
        <f t="shared" ref="P1100:P1163" ca="1" si="150">(($C$9*(RAND()*($E$208-$D$208)+$D$208))*(RAND()*($E$209-$D$209)+$D$209+IF($E$50&gt;0,$E$50,0)))+$C$154+$C$155-$C$196+$C$179-($C$179*(RAND()*($E$210-$D$210)+$D$210))-($E$44*(RAND()*($E$211-$D$211)+$D$211))</f>
        <v>#N/A</v>
      </c>
      <c r="Q1100" s="91" t="e">
        <f t="shared" ref="Q1100:Q1163" ca="1" si="151">P1100/$B$216</f>
        <v>#N/A</v>
      </c>
      <c r="R1100" s="91" t="e">
        <f t="shared" ref="R1100:R1163" ca="1" si="152">(P1100+$C$200)/$B$215</f>
        <v>#N/A</v>
      </c>
      <c r="T1100" s="200" t="e">
        <f t="shared" ref="T1100:T1163" ca="1" si="153">(($E$9*(RAND()*($E$208-$D$208)+$D$208))*(RAND()*($E$209-$D$209)+$D$209+IF($E$50&gt;0,$E$50,0)))+$E$154+$E$155-$E$196+$E$179-($E$179*(RAND()*($E$210-$D$210)+$D$210))-(($E$200/$E$45)*(RAND()*($E$211-$D$211)+$D$211))</f>
        <v>#N/A</v>
      </c>
      <c r="U1100" s="91" t="e">
        <f t="shared" ref="U1100:U1163" ca="1" si="154">T1100/$D$216</f>
        <v>#N/A</v>
      </c>
      <c r="V1100" s="91" t="e">
        <f t="shared" ref="V1100:V1163" ca="1" si="155">(T1100+$E$200)/$D$215</f>
        <v>#N/A</v>
      </c>
      <c r="X1100" s="91"/>
      <c r="AI1100" s="218" t="e">
        <f ca="1">(($E$9*(RAND()*($E$208-$D$208)+$D$208))*(RAND()*('Base Calcs'!$E$214-'Base Calcs'!$D$214)+'Base Calcs'!$D$214+IF($E$50&gt;0,$E$50,0)))+$E$154+$E$155-$E$196+$E$179-($E$179*(RAND()*($E$210-$D$210)+$D$210))-(($E$200/$E$45)*(RAND()*($E$211-$D$211)+$D$211))</f>
        <v>#N/A</v>
      </c>
      <c r="AK11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1" spans="2:37" x14ac:dyDescent="0.25">
      <c r="B1101" s="198" t="e">
        <f t="shared" ca="1" si="149"/>
        <v>#N/A</v>
      </c>
      <c r="C1101" s="91"/>
      <c r="D1101" s="91"/>
      <c r="F1101" s="20"/>
      <c r="G1101" s="91"/>
      <c r="H1101" s="91"/>
      <c r="J1101" s="91"/>
      <c r="P1101" s="200" t="e">
        <f t="shared" ca="1" si="150"/>
        <v>#N/A</v>
      </c>
      <c r="Q1101" s="91" t="e">
        <f t="shared" ca="1" si="151"/>
        <v>#N/A</v>
      </c>
      <c r="R1101" s="91" t="e">
        <f t="shared" ca="1" si="152"/>
        <v>#N/A</v>
      </c>
      <c r="T1101" s="200" t="e">
        <f t="shared" ca="1" si="153"/>
        <v>#N/A</v>
      </c>
      <c r="U1101" s="91" t="e">
        <f t="shared" ca="1" si="154"/>
        <v>#N/A</v>
      </c>
      <c r="V1101" s="91" t="e">
        <f t="shared" ca="1" si="155"/>
        <v>#N/A</v>
      </c>
      <c r="X1101" s="91"/>
      <c r="AI1101" s="218" t="e">
        <f ca="1">(($E$9*(RAND()*($E$208-$D$208)+$D$208))*(RAND()*('Base Calcs'!$E$214-'Base Calcs'!$D$214)+'Base Calcs'!$D$214+IF($E$50&gt;0,$E$50,0)))+$E$154+$E$155-$E$196+$E$179-($E$179*(RAND()*($E$210-$D$210)+$D$210))-(($E$200/$E$45)*(RAND()*($E$211-$D$211)+$D$211))</f>
        <v>#N/A</v>
      </c>
      <c r="AK11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2" spans="2:37" x14ac:dyDescent="0.25">
      <c r="B1102" s="198" t="e">
        <f t="shared" ca="1" si="149"/>
        <v>#N/A</v>
      </c>
      <c r="C1102" s="91"/>
      <c r="D1102" s="91"/>
      <c r="F1102" s="20"/>
      <c r="G1102" s="91"/>
      <c r="H1102" s="91"/>
      <c r="J1102" s="91"/>
      <c r="P1102" s="200" t="e">
        <f t="shared" ca="1" si="150"/>
        <v>#N/A</v>
      </c>
      <c r="Q1102" s="91" t="e">
        <f t="shared" ca="1" si="151"/>
        <v>#N/A</v>
      </c>
      <c r="R1102" s="91" t="e">
        <f t="shared" ca="1" si="152"/>
        <v>#N/A</v>
      </c>
      <c r="T1102" s="200" t="e">
        <f t="shared" ca="1" si="153"/>
        <v>#N/A</v>
      </c>
      <c r="U1102" s="91" t="e">
        <f t="shared" ca="1" si="154"/>
        <v>#N/A</v>
      </c>
      <c r="V1102" s="91" t="e">
        <f t="shared" ca="1" si="155"/>
        <v>#N/A</v>
      </c>
      <c r="X1102" s="91"/>
      <c r="AI1102" s="218" t="e">
        <f ca="1">(($E$9*(RAND()*($E$208-$D$208)+$D$208))*(RAND()*('Base Calcs'!$E$214-'Base Calcs'!$D$214)+'Base Calcs'!$D$214+IF($E$50&gt;0,$E$50,0)))+$E$154+$E$155-$E$196+$E$179-($E$179*(RAND()*($E$210-$D$210)+$D$210))-(($E$200/$E$45)*(RAND()*($E$211-$D$211)+$D$211))</f>
        <v>#N/A</v>
      </c>
      <c r="AK11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3" spans="2:37" x14ac:dyDescent="0.25">
      <c r="B1103" s="198" t="e">
        <f t="shared" ca="1" si="149"/>
        <v>#N/A</v>
      </c>
      <c r="C1103" s="91"/>
      <c r="D1103" s="91"/>
      <c r="F1103" s="20"/>
      <c r="G1103" s="91"/>
      <c r="H1103" s="91"/>
      <c r="J1103" s="91"/>
      <c r="P1103" s="200" t="e">
        <f t="shared" ca="1" si="150"/>
        <v>#N/A</v>
      </c>
      <c r="Q1103" s="91" t="e">
        <f t="shared" ca="1" si="151"/>
        <v>#N/A</v>
      </c>
      <c r="R1103" s="91" t="e">
        <f t="shared" ca="1" si="152"/>
        <v>#N/A</v>
      </c>
      <c r="T1103" s="200" t="e">
        <f t="shared" ca="1" si="153"/>
        <v>#N/A</v>
      </c>
      <c r="U1103" s="91" t="e">
        <f t="shared" ca="1" si="154"/>
        <v>#N/A</v>
      </c>
      <c r="V1103" s="91" t="e">
        <f t="shared" ca="1" si="155"/>
        <v>#N/A</v>
      </c>
      <c r="X1103" s="91"/>
      <c r="AI1103" s="218" t="e">
        <f ca="1">(($E$9*(RAND()*($E$208-$D$208)+$D$208))*(RAND()*('Base Calcs'!$E$214-'Base Calcs'!$D$214)+'Base Calcs'!$D$214+IF($E$50&gt;0,$E$50,0)))+$E$154+$E$155-$E$196+$E$179-($E$179*(RAND()*($E$210-$D$210)+$D$210))-(($E$200/$E$45)*(RAND()*($E$211-$D$211)+$D$211))</f>
        <v>#N/A</v>
      </c>
      <c r="AK11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4" spans="2:37" x14ac:dyDescent="0.25">
      <c r="B1104" s="198" t="e">
        <f t="shared" ca="1" si="149"/>
        <v>#N/A</v>
      </c>
      <c r="C1104" s="91"/>
      <c r="D1104" s="91"/>
      <c r="F1104" s="20"/>
      <c r="G1104" s="91"/>
      <c r="H1104" s="91"/>
      <c r="J1104" s="91"/>
      <c r="P1104" s="200" t="e">
        <f t="shared" ca="1" si="150"/>
        <v>#N/A</v>
      </c>
      <c r="Q1104" s="91" t="e">
        <f t="shared" ca="1" si="151"/>
        <v>#N/A</v>
      </c>
      <c r="R1104" s="91" t="e">
        <f t="shared" ca="1" si="152"/>
        <v>#N/A</v>
      </c>
      <c r="T1104" s="200" t="e">
        <f t="shared" ca="1" si="153"/>
        <v>#N/A</v>
      </c>
      <c r="U1104" s="91" t="e">
        <f t="shared" ca="1" si="154"/>
        <v>#N/A</v>
      </c>
      <c r="V1104" s="91" t="e">
        <f t="shared" ca="1" si="155"/>
        <v>#N/A</v>
      </c>
      <c r="X1104" s="91"/>
      <c r="AI1104" s="218" t="e">
        <f ca="1">(($E$9*(RAND()*($E$208-$D$208)+$D$208))*(RAND()*('Base Calcs'!$E$214-'Base Calcs'!$D$214)+'Base Calcs'!$D$214+IF($E$50&gt;0,$E$50,0)))+$E$154+$E$155-$E$196+$E$179-($E$179*(RAND()*($E$210-$D$210)+$D$210))-(($E$200/$E$45)*(RAND()*($E$211-$D$211)+$D$211))</f>
        <v>#N/A</v>
      </c>
      <c r="AK11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5" spans="2:37" x14ac:dyDescent="0.25">
      <c r="B1105" s="198" t="e">
        <f t="shared" ca="1" si="149"/>
        <v>#N/A</v>
      </c>
      <c r="C1105" s="91"/>
      <c r="D1105" s="91"/>
      <c r="F1105" s="20"/>
      <c r="G1105" s="91"/>
      <c r="H1105" s="91"/>
      <c r="J1105" s="91"/>
      <c r="P1105" s="200" t="e">
        <f t="shared" ca="1" si="150"/>
        <v>#N/A</v>
      </c>
      <c r="Q1105" s="91" t="e">
        <f t="shared" ca="1" si="151"/>
        <v>#N/A</v>
      </c>
      <c r="R1105" s="91" t="e">
        <f t="shared" ca="1" si="152"/>
        <v>#N/A</v>
      </c>
      <c r="T1105" s="200" t="e">
        <f t="shared" ca="1" si="153"/>
        <v>#N/A</v>
      </c>
      <c r="U1105" s="91" t="e">
        <f t="shared" ca="1" si="154"/>
        <v>#N/A</v>
      </c>
      <c r="V1105" s="91" t="e">
        <f t="shared" ca="1" si="155"/>
        <v>#N/A</v>
      </c>
      <c r="X1105" s="91"/>
      <c r="AI1105" s="218" t="e">
        <f ca="1">(($E$9*(RAND()*($E$208-$D$208)+$D$208))*(RAND()*('Base Calcs'!$E$214-'Base Calcs'!$D$214)+'Base Calcs'!$D$214+IF($E$50&gt;0,$E$50,0)))+$E$154+$E$155-$E$196+$E$179-($E$179*(RAND()*($E$210-$D$210)+$D$210))-(($E$200/$E$45)*(RAND()*($E$211-$D$211)+$D$211))</f>
        <v>#N/A</v>
      </c>
      <c r="AK11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6" spans="2:37" x14ac:dyDescent="0.25">
      <c r="B1106" s="198" t="e">
        <f t="shared" ca="1" si="149"/>
        <v>#N/A</v>
      </c>
      <c r="C1106" s="91"/>
      <c r="D1106" s="91"/>
      <c r="F1106" s="20"/>
      <c r="G1106" s="91"/>
      <c r="H1106" s="91"/>
      <c r="J1106" s="91"/>
      <c r="P1106" s="200" t="e">
        <f t="shared" ca="1" si="150"/>
        <v>#N/A</v>
      </c>
      <c r="Q1106" s="91" t="e">
        <f t="shared" ca="1" si="151"/>
        <v>#N/A</v>
      </c>
      <c r="R1106" s="91" t="e">
        <f t="shared" ca="1" si="152"/>
        <v>#N/A</v>
      </c>
      <c r="T1106" s="200" t="e">
        <f t="shared" ca="1" si="153"/>
        <v>#N/A</v>
      </c>
      <c r="U1106" s="91" t="e">
        <f t="shared" ca="1" si="154"/>
        <v>#N/A</v>
      </c>
      <c r="V1106" s="91" t="e">
        <f t="shared" ca="1" si="155"/>
        <v>#N/A</v>
      </c>
      <c r="X1106" s="91"/>
      <c r="AI1106" s="218" t="e">
        <f ca="1">(($E$9*(RAND()*($E$208-$D$208)+$D$208))*(RAND()*('Base Calcs'!$E$214-'Base Calcs'!$D$214)+'Base Calcs'!$D$214+IF($E$50&gt;0,$E$50,0)))+$E$154+$E$155-$E$196+$E$179-($E$179*(RAND()*($E$210-$D$210)+$D$210))-(($E$200/$E$45)*(RAND()*($E$211-$D$211)+$D$211))</f>
        <v>#N/A</v>
      </c>
      <c r="AK11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7" spans="2:37" x14ac:dyDescent="0.25">
      <c r="B1107" s="198" t="e">
        <f t="shared" ca="1" si="149"/>
        <v>#N/A</v>
      </c>
      <c r="C1107" s="91"/>
      <c r="D1107" s="91"/>
      <c r="F1107" s="20"/>
      <c r="G1107" s="91"/>
      <c r="H1107" s="91"/>
      <c r="J1107" s="91"/>
      <c r="P1107" s="200" t="e">
        <f t="shared" ca="1" si="150"/>
        <v>#N/A</v>
      </c>
      <c r="Q1107" s="91" t="e">
        <f t="shared" ca="1" si="151"/>
        <v>#N/A</v>
      </c>
      <c r="R1107" s="91" t="e">
        <f t="shared" ca="1" si="152"/>
        <v>#N/A</v>
      </c>
      <c r="T1107" s="200" t="e">
        <f t="shared" ca="1" si="153"/>
        <v>#N/A</v>
      </c>
      <c r="U1107" s="91" t="e">
        <f t="shared" ca="1" si="154"/>
        <v>#N/A</v>
      </c>
      <c r="V1107" s="91" t="e">
        <f t="shared" ca="1" si="155"/>
        <v>#N/A</v>
      </c>
      <c r="X1107" s="91"/>
      <c r="AI1107" s="218" t="e">
        <f ca="1">(($E$9*(RAND()*($E$208-$D$208)+$D$208))*(RAND()*('Base Calcs'!$E$214-'Base Calcs'!$D$214)+'Base Calcs'!$D$214+IF($E$50&gt;0,$E$50,0)))+$E$154+$E$155-$E$196+$E$179-($E$179*(RAND()*($E$210-$D$210)+$D$210))-(($E$200/$E$45)*(RAND()*($E$211-$D$211)+$D$211))</f>
        <v>#N/A</v>
      </c>
      <c r="AK11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8" spans="2:37" x14ac:dyDescent="0.25">
      <c r="B1108" s="198" t="e">
        <f t="shared" ca="1" si="149"/>
        <v>#N/A</v>
      </c>
      <c r="C1108" s="91"/>
      <c r="D1108" s="91"/>
      <c r="F1108" s="20"/>
      <c r="G1108" s="91"/>
      <c r="H1108" s="91"/>
      <c r="J1108" s="91"/>
      <c r="P1108" s="200" t="e">
        <f t="shared" ca="1" si="150"/>
        <v>#N/A</v>
      </c>
      <c r="Q1108" s="91" t="e">
        <f t="shared" ca="1" si="151"/>
        <v>#N/A</v>
      </c>
      <c r="R1108" s="91" t="e">
        <f t="shared" ca="1" si="152"/>
        <v>#N/A</v>
      </c>
      <c r="T1108" s="200" t="e">
        <f t="shared" ca="1" si="153"/>
        <v>#N/A</v>
      </c>
      <c r="U1108" s="91" t="e">
        <f t="shared" ca="1" si="154"/>
        <v>#N/A</v>
      </c>
      <c r="V1108" s="91" t="e">
        <f t="shared" ca="1" si="155"/>
        <v>#N/A</v>
      </c>
      <c r="X1108" s="91"/>
      <c r="AI1108" s="218" t="e">
        <f ca="1">(($E$9*(RAND()*($E$208-$D$208)+$D$208))*(RAND()*('Base Calcs'!$E$214-'Base Calcs'!$D$214)+'Base Calcs'!$D$214+IF($E$50&gt;0,$E$50,0)))+$E$154+$E$155-$E$196+$E$179-($E$179*(RAND()*($E$210-$D$210)+$D$210))-(($E$200/$E$45)*(RAND()*($E$211-$D$211)+$D$211))</f>
        <v>#N/A</v>
      </c>
      <c r="AK11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09" spans="2:37" x14ac:dyDescent="0.25">
      <c r="B1109" s="198" t="e">
        <f t="shared" ca="1" si="149"/>
        <v>#N/A</v>
      </c>
      <c r="C1109" s="91"/>
      <c r="D1109" s="91"/>
      <c r="F1109" s="20"/>
      <c r="G1109" s="91"/>
      <c r="H1109" s="91"/>
      <c r="J1109" s="91"/>
      <c r="P1109" s="200" t="e">
        <f t="shared" ca="1" si="150"/>
        <v>#N/A</v>
      </c>
      <c r="Q1109" s="91" t="e">
        <f t="shared" ca="1" si="151"/>
        <v>#N/A</v>
      </c>
      <c r="R1109" s="91" t="e">
        <f t="shared" ca="1" si="152"/>
        <v>#N/A</v>
      </c>
      <c r="T1109" s="200" t="e">
        <f t="shared" ca="1" si="153"/>
        <v>#N/A</v>
      </c>
      <c r="U1109" s="91" t="e">
        <f t="shared" ca="1" si="154"/>
        <v>#N/A</v>
      </c>
      <c r="V1109" s="91" t="e">
        <f t="shared" ca="1" si="155"/>
        <v>#N/A</v>
      </c>
      <c r="X1109" s="91"/>
      <c r="AI1109" s="218" t="e">
        <f ca="1">(($E$9*(RAND()*($E$208-$D$208)+$D$208))*(RAND()*('Base Calcs'!$E$214-'Base Calcs'!$D$214)+'Base Calcs'!$D$214+IF($E$50&gt;0,$E$50,0)))+$E$154+$E$155-$E$196+$E$179-($E$179*(RAND()*($E$210-$D$210)+$D$210))-(($E$200/$E$45)*(RAND()*($E$211-$D$211)+$D$211))</f>
        <v>#N/A</v>
      </c>
      <c r="AK11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0" spans="2:37" x14ac:dyDescent="0.25">
      <c r="B1110" s="198" t="e">
        <f t="shared" ca="1" si="149"/>
        <v>#N/A</v>
      </c>
      <c r="C1110" s="91"/>
      <c r="D1110" s="91"/>
      <c r="F1110" s="20"/>
      <c r="G1110" s="91"/>
      <c r="H1110" s="91"/>
      <c r="J1110" s="91"/>
      <c r="P1110" s="200" t="e">
        <f t="shared" ca="1" si="150"/>
        <v>#N/A</v>
      </c>
      <c r="Q1110" s="91" t="e">
        <f t="shared" ca="1" si="151"/>
        <v>#N/A</v>
      </c>
      <c r="R1110" s="91" t="e">
        <f t="shared" ca="1" si="152"/>
        <v>#N/A</v>
      </c>
      <c r="T1110" s="200" t="e">
        <f t="shared" ca="1" si="153"/>
        <v>#N/A</v>
      </c>
      <c r="U1110" s="91" t="e">
        <f t="shared" ca="1" si="154"/>
        <v>#N/A</v>
      </c>
      <c r="V1110" s="91" t="e">
        <f t="shared" ca="1" si="155"/>
        <v>#N/A</v>
      </c>
      <c r="X1110" s="91"/>
      <c r="AI1110" s="218" t="e">
        <f ca="1">(($E$9*(RAND()*($E$208-$D$208)+$D$208))*(RAND()*('Base Calcs'!$E$214-'Base Calcs'!$D$214)+'Base Calcs'!$D$214+IF($E$50&gt;0,$E$50,0)))+$E$154+$E$155-$E$196+$E$179-($E$179*(RAND()*($E$210-$D$210)+$D$210))-(($E$200/$E$45)*(RAND()*($E$211-$D$211)+$D$211))</f>
        <v>#N/A</v>
      </c>
      <c r="AK11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1" spans="2:37" x14ac:dyDescent="0.25">
      <c r="B1111" s="198" t="e">
        <f t="shared" ca="1" si="149"/>
        <v>#N/A</v>
      </c>
      <c r="C1111" s="91"/>
      <c r="D1111" s="91"/>
      <c r="F1111" s="20"/>
      <c r="G1111" s="91"/>
      <c r="H1111" s="91"/>
      <c r="J1111" s="91"/>
      <c r="P1111" s="200" t="e">
        <f t="shared" ca="1" si="150"/>
        <v>#N/A</v>
      </c>
      <c r="Q1111" s="91" t="e">
        <f t="shared" ca="1" si="151"/>
        <v>#N/A</v>
      </c>
      <c r="R1111" s="91" t="e">
        <f t="shared" ca="1" si="152"/>
        <v>#N/A</v>
      </c>
      <c r="T1111" s="200" t="e">
        <f t="shared" ca="1" si="153"/>
        <v>#N/A</v>
      </c>
      <c r="U1111" s="91" t="e">
        <f t="shared" ca="1" si="154"/>
        <v>#N/A</v>
      </c>
      <c r="V1111" s="91" t="e">
        <f t="shared" ca="1" si="155"/>
        <v>#N/A</v>
      </c>
      <c r="X1111" s="91"/>
      <c r="AI1111" s="218" t="e">
        <f ca="1">(($E$9*(RAND()*($E$208-$D$208)+$D$208))*(RAND()*('Base Calcs'!$E$214-'Base Calcs'!$D$214)+'Base Calcs'!$D$214+IF($E$50&gt;0,$E$50,0)))+$E$154+$E$155-$E$196+$E$179-($E$179*(RAND()*($E$210-$D$210)+$D$210))-(($E$200/$E$45)*(RAND()*($E$211-$D$211)+$D$211))</f>
        <v>#N/A</v>
      </c>
      <c r="AK11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2" spans="2:37" x14ac:dyDescent="0.25">
      <c r="B1112" s="198" t="e">
        <f t="shared" ca="1" si="149"/>
        <v>#N/A</v>
      </c>
      <c r="C1112" s="91"/>
      <c r="D1112" s="91"/>
      <c r="F1112" s="20"/>
      <c r="G1112" s="91"/>
      <c r="H1112" s="91"/>
      <c r="J1112" s="91"/>
      <c r="P1112" s="200" t="e">
        <f t="shared" ca="1" si="150"/>
        <v>#N/A</v>
      </c>
      <c r="Q1112" s="91" t="e">
        <f t="shared" ca="1" si="151"/>
        <v>#N/A</v>
      </c>
      <c r="R1112" s="91" t="e">
        <f t="shared" ca="1" si="152"/>
        <v>#N/A</v>
      </c>
      <c r="T1112" s="200" t="e">
        <f t="shared" ca="1" si="153"/>
        <v>#N/A</v>
      </c>
      <c r="U1112" s="91" t="e">
        <f t="shared" ca="1" si="154"/>
        <v>#N/A</v>
      </c>
      <c r="V1112" s="91" t="e">
        <f t="shared" ca="1" si="155"/>
        <v>#N/A</v>
      </c>
      <c r="X1112" s="91"/>
      <c r="AI1112" s="218" t="e">
        <f ca="1">(($E$9*(RAND()*($E$208-$D$208)+$D$208))*(RAND()*('Base Calcs'!$E$214-'Base Calcs'!$D$214)+'Base Calcs'!$D$214+IF($E$50&gt;0,$E$50,0)))+$E$154+$E$155-$E$196+$E$179-($E$179*(RAND()*($E$210-$D$210)+$D$210))-(($E$200/$E$45)*(RAND()*($E$211-$D$211)+$D$211))</f>
        <v>#N/A</v>
      </c>
      <c r="AK11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3" spans="2:37" x14ac:dyDescent="0.25">
      <c r="B1113" s="198" t="e">
        <f t="shared" ca="1" si="149"/>
        <v>#N/A</v>
      </c>
      <c r="C1113" s="91"/>
      <c r="D1113" s="91"/>
      <c r="F1113" s="20"/>
      <c r="G1113" s="91"/>
      <c r="H1113" s="91"/>
      <c r="J1113" s="91"/>
      <c r="P1113" s="200" t="e">
        <f t="shared" ca="1" si="150"/>
        <v>#N/A</v>
      </c>
      <c r="Q1113" s="91" t="e">
        <f t="shared" ca="1" si="151"/>
        <v>#N/A</v>
      </c>
      <c r="R1113" s="91" t="e">
        <f t="shared" ca="1" si="152"/>
        <v>#N/A</v>
      </c>
      <c r="T1113" s="200" t="e">
        <f t="shared" ca="1" si="153"/>
        <v>#N/A</v>
      </c>
      <c r="U1113" s="91" t="e">
        <f t="shared" ca="1" si="154"/>
        <v>#N/A</v>
      </c>
      <c r="V1113" s="91" t="e">
        <f t="shared" ca="1" si="155"/>
        <v>#N/A</v>
      </c>
      <c r="X1113" s="91"/>
      <c r="AI1113" s="218" t="e">
        <f ca="1">(($E$9*(RAND()*($E$208-$D$208)+$D$208))*(RAND()*('Base Calcs'!$E$214-'Base Calcs'!$D$214)+'Base Calcs'!$D$214+IF($E$50&gt;0,$E$50,0)))+$E$154+$E$155-$E$196+$E$179-($E$179*(RAND()*($E$210-$D$210)+$D$210))-(($E$200/$E$45)*(RAND()*($E$211-$D$211)+$D$211))</f>
        <v>#N/A</v>
      </c>
      <c r="AK11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4" spans="2:37" x14ac:dyDescent="0.25">
      <c r="B1114" s="198" t="e">
        <f t="shared" ca="1" si="149"/>
        <v>#N/A</v>
      </c>
      <c r="C1114" s="91"/>
      <c r="D1114" s="91"/>
      <c r="F1114" s="20"/>
      <c r="G1114" s="91"/>
      <c r="H1114" s="91"/>
      <c r="J1114" s="91"/>
      <c r="P1114" s="200" t="e">
        <f t="shared" ca="1" si="150"/>
        <v>#N/A</v>
      </c>
      <c r="Q1114" s="91" t="e">
        <f t="shared" ca="1" si="151"/>
        <v>#N/A</v>
      </c>
      <c r="R1114" s="91" t="e">
        <f t="shared" ca="1" si="152"/>
        <v>#N/A</v>
      </c>
      <c r="T1114" s="200" t="e">
        <f t="shared" ca="1" si="153"/>
        <v>#N/A</v>
      </c>
      <c r="U1114" s="91" t="e">
        <f t="shared" ca="1" si="154"/>
        <v>#N/A</v>
      </c>
      <c r="V1114" s="91" t="e">
        <f t="shared" ca="1" si="155"/>
        <v>#N/A</v>
      </c>
      <c r="X1114" s="91"/>
      <c r="AI1114" s="218" t="e">
        <f ca="1">(($E$9*(RAND()*($E$208-$D$208)+$D$208))*(RAND()*('Base Calcs'!$E$214-'Base Calcs'!$D$214)+'Base Calcs'!$D$214+IF($E$50&gt;0,$E$50,0)))+$E$154+$E$155-$E$196+$E$179-($E$179*(RAND()*($E$210-$D$210)+$D$210))-(($E$200/$E$45)*(RAND()*($E$211-$D$211)+$D$211))</f>
        <v>#N/A</v>
      </c>
      <c r="AK11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5" spans="2:37" x14ac:dyDescent="0.25">
      <c r="B1115" s="198" t="e">
        <f t="shared" ca="1" si="149"/>
        <v>#N/A</v>
      </c>
      <c r="C1115" s="91"/>
      <c r="D1115" s="91"/>
      <c r="F1115" s="20"/>
      <c r="G1115" s="91"/>
      <c r="H1115" s="91"/>
      <c r="J1115" s="91"/>
      <c r="P1115" s="200" t="e">
        <f t="shared" ca="1" si="150"/>
        <v>#N/A</v>
      </c>
      <c r="Q1115" s="91" t="e">
        <f t="shared" ca="1" si="151"/>
        <v>#N/A</v>
      </c>
      <c r="R1115" s="91" t="e">
        <f t="shared" ca="1" si="152"/>
        <v>#N/A</v>
      </c>
      <c r="T1115" s="200" t="e">
        <f t="shared" ca="1" si="153"/>
        <v>#N/A</v>
      </c>
      <c r="U1115" s="91" t="e">
        <f t="shared" ca="1" si="154"/>
        <v>#N/A</v>
      </c>
      <c r="V1115" s="91" t="e">
        <f t="shared" ca="1" si="155"/>
        <v>#N/A</v>
      </c>
      <c r="X1115" s="91"/>
      <c r="AI1115" s="218" t="e">
        <f ca="1">(($E$9*(RAND()*($E$208-$D$208)+$D$208))*(RAND()*('Base Calcs'!$E$214-'Base Calcs'!$D$214)+'Base Calcs'!$D$214+IF($E$50&gt;0,$E$50,0)))+$E$154+$E$155-$E$196+$E$179-($E$179*(RAND()*($E$210-$D$210)+$D$210))-(($E$200/$E$45)*(RAND()*($E$211-$D$211)+$D$211))</f>
        <v>#N/A</v>
      </c>
      <c r="AK11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6" spans="2:37" x14ac:dyDescent="0.25">
      <c r="B1116" s="198" t="e">
        <f t="shared" ca="1" si="149"/>
        <v>#N/A</v>
      </c>
      <c r="C1116" s="91"/>
      <c r="D1116" s="91"/>
      <c r="F1116" s="20"/>
      <c r="G1116" s="91"/>
      <c r="H1116" s="91"/>
      <c r="J1116" s="91"/>
      <c r="P1116" s="200" t="e">
        <f t="shared" ca="1" si="150"/>
        <v>#N/A</v>
      </c>
      <c r="Q1116" s="91" t="e">
        <f t="shared" ca="1" si="151"/>
        <v>#N/A</v>
      </c>
      <c r="R1116" s="91" t="e">
        <f t="shared" ca="1" si="152"/>
        <v>#N/A</v>
      </c>
      <c r="T1116" s="200" t="e">
        <f t="shared" ca="1" si="153"/>
        <v>#N/A</v>
      </c>
      <c r="U1116" s="91" t="e">
        <f t="shared" ca="1" si="154"/>
        <v>#N/A</v>
      </c>
      <c r="V1116" s="91" t="e">
        <f t="shared" ca="1" si="155"/>
        <v>#N/A</v>
      </c>
      <c r="X1116" s="91"/>
      <c r="AI1116" s="218" t="e">
        <f ca="1">(($E$9*(RAND()*($E$208-$D$208)+$D$208))*(RAND()*('Base Calcs'!$E$214-'Base Calcs'!$D$214)+'Base Calcs'!$D$214+IF($E$50&gt;0,$E$50,0)))+$E$154+$E$155-$E$196+$E$179-($E$179*(RAND()*($E$210-$D$210)+$D$210))-(($E$200/$E$45)*(RAND()*($E$211-$D$211)+$D$211))</f>
        <v>#N/A</v>
      </c>
      <c r="AK11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7" spans="2:37" x14ac:dyDescent="0.25">
      <c r="B1117" s="198" t="e">
        <f t="shared" ca="1" si="149"/>
        <v>#N/A</v>
      </c>
      <c r="C1117" s="91"/>
      <c r="D1117" s="91"/>
      <c r="F1117" s="20"/>
      <c r="G1117" s="91"/>
      <c r="H1117" s="91"/>
      <c r="J1117" s="91"/>
      <c r="P1117" s="200" t="e">
        <f t="shared" ca="1" si="150"/>
        <v>#N/A</v>
      </c>
      <c r="Q1117" s="91" t="e">
        <f t="shared" ca="1" si="151"/>
        <v>#N/A</v>
      </c>
      <c r="R1117" s="91" t="e">
        <f t="shared" ca="1" si="152"/>
        <v>#N/A</v>
      </c>
      <c r="T1117" s="200" t="e">
        <f t="shared" ca="1" si="153"/>
        <v>#N/A</v>
      </c>
      <c r="U1117" s="91" t="e">
        <f t="shared" ca="1" si="154"/>
        <v>#N/A</v>
      </c>
      <c r="V1117" s="91" t="e">
        <f t="shared" ca="1" si="155"/>
        <v>#N/A</v>
      </c>
      <c r="X1117" s="91"/>
      <c r="AI1117" s="218" t="e">
        <f ca="1">(($E$9*(RAND()*($E$208-$D$208)+$D$208))*(RAND()*('Base Calcs'!$E$214-'Base Calcs'!$D$214)+'Base Calcs'!$D$214+IF($E$50&gt;0,$E$50,0)))+$E$154+$E$155-$E$196+$E$179-($E$179*(RAND()*($E$210-$D$210)+$D$210))-(($E$200/$E$45)*(RAND()*($E$211-$D$211)+$D$211))</f>
        <v>#N/A</v>
      </c>
      <c r="AK11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8" spans="2:37" x14ac:dyDescent="0.25">
      <c r="B1118" s="198" t="e">
        <f t="shared" ca="1" si="149"/>
        <v>#N/A</v>
      </c>
      <c r="C1118" s="91"/>
      <c r="D1118" s="91"/>
      <c r="F1118" s="20"/>
      <c r="G1118" s="91"/>
      <c r="H1118" s="91"/>
      <c r="J1118" s="91"/>
      <c r="P1118" s="200" t="e">
        <f t="shared" ca="1" si="150"/>
        <v>#N/A</v>
      </c>
      <c r="Q1118" s="91" t="e">
        <f t="shared" ca="1" si="151"/>
        <v>#N/A</v>
      </c>
      <c r="R1118" s="91" t="e">
        <f t="shared" ca="1" si="152"/>
        <v>#N/A</v>
      </c>
      <c r="T1118" s="200" t="e">
        <f t="shared" ca="1" si="153"/>
        <v>#N/A</v>
      </c>
      <c r="U1118" s="91" t="e">
        <f t="shared" ca="1" si="154"/>
        <v>#N/A</v>
      </c>
      <c r="V1118" s="91" t="e">
        <f t="shared" ca="1" si="155"/>
        <v>#N/A</v>
      </c>
      <c r="X1118" s="91"/>
      <c r="AI1118" s="218" t="e">
        <f ca="1">(($E$9*(RAND()*($E$208-$D$208)+$D$208))*(RAND()*('Base Calcs'!$E$214-'Base Calcs'!$D$214)+'Base Calcs'!$D$214+IF($E$50&gt;0,$E$50,0)))+$E$154+$E$155-$E$196+$E$179-($E$179*(RAND()*($E$210-$D$210)+$D$210))-(($E$200/$E$45)*(RAND()*($E$211-$D$211)+$D$211))</f>
        <v>#N/A</v>
      </c>
      <c r="AK11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19" spans="2:37" x14ac:dyDescent="0.25">
      <c r="B1119" s="198" t="e">
        <f t="shared" ca="1" si="149"/>
        <v>#N/A</v>
      </c>
      <c r="C1119" s="91"/>
      <c r="D1119" s="91"/>
      <c r="F1119" s="20"/>
      <c r="G1119" s="91"/>
      <c r="H1119" s="91"/>
      <c r="J1119" s="91"/>
      <c r="P1119" s="200" t="e">
        <f t="shared" ca="1" si="150"/>
        <v>#N/A</v>
      </c>
      <c r="Q1119" s="91" t="e">
        <f t="shared" ca="1" si="151"/>
        <v>#N/A</v>
      </c>
      <c r="R1119" s="91" t="e">
        <f t="shared" ca="1" si="152"/>
        <v>#N/A</v>
      </c>
      <c r="T1119" s="200" t="e">
        <f t="shared" ca="1" si="153"/>
        <v>#N/A</v>
      </c>
      <c r="U1119" s="91" t="e">
        <f t="shared" ca="1" si="154"/>
        <v>#N/A</v>
      </c>
      <c r="V1119" s="91" t="e">
        <f t="shared" ca="1" si="155"/>
        <v>#N/A</v>
      </c>
      <c r="X1119" s="91"/>
      <c r="AI1119" s="218" t="e">
        <f ca="1">(($E$9*(RAND()*($E$208-$D$208)+$D$208))*(RAND()*('Base Calcs'!$E$214-'Base Calcs'!$D$214)+'Base Calcs'!$D$214+IF($E$50&gt;0,$E$50,0)))+$E$154+$E$155-$E$196+$E$179-($E$179*(RAND()*($E$210-$D$210)+$D$210))-(($E$200/$E$45)*(RAND()*($E$211-$D$211)+$D$211))</f>
        <v>#N/A</v>
      </c>
      <c r="AK11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0" spans="2:37" x14ac:dyDescent="0.25">
      <c r="B1120" s="198" t="e">
        <f t="shared" ca="1" si="149"/>
        <v>#N/A</v>
      </c>
      <c r="C1120" s="91"/>
      <c r="D1120" s="91"/>
      <c r="F1120" s="20"/>
      <c r="G1120" s="91"/>
      <c r="H1120" s="91"/>
      <c r="J1120" s="91"/>
      <c r="P1120" s="200" t="e">
        <f t="shared" ca="1" si="150"/>
        <v>#N/A</v>
      </c>
      <c r="Q1120" s="91" t="e">
        <f t="shared" ca="1" si="151"/>
        <v>#N/A</v>
      </c>
      <c r="R1120" s="91" t="e">
        <f t="shared" ca="1" si="152"/>
        <v>#N/A</v>
      </c>
      <c r="T1120" s="200" t="e">
        <f t="shared" ca="1" si="153"/>
        <v>#N/A</v>
      </c>
      <c r="U1120" s="91" t="e">
        <f t="shared" ca="1" si="154"/>
        <v>#N/A</v>
      </c>
      <c r="V1120" s="91" t="e">
        <f t="shared" ca="1" si="155"/>
        <v>#N/A</v>
      </c>
      <c r="X1120" s="91"/>
      <c r="AI1120" s="218" t="e">
        <f ca="1">(($E$9*(RAND()*($E$208-$D$208)+$D$208))*(RAND()*('Base Calcs'!$E$214-'Base Calcs'!$D$214)+'Base Calcs'!$D$214+IF($E$50&gt;0,$E$50,0)))+$E$154+$E$155-$E$196+$E$179-($E$179*(RAND()*($E$210-$D$210)+$D$210))-(($E$200/$E$45)*(RAND()*($E$211-$D$211)+$D$211))</f>
        <v>#N/A</v>
      </c>
      <c r="AK11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1" spans="2:37" x14ac:dyDescent="0.25">
      <c r="B1121" s="198" t="e">
        <f t="shared" ca="1" si="149"/>
        <v>#N/A</v>
      </c>
      <c r="C1121" s="91"/>
      <c r="D1121" s="91"/>
      <c r="F1121" s="20"/>
      <c r="G1121" s="91"/>
      <c r="H1121" s="91"/>
      <c r="J1121" s="91"/>
      <c r="P1121" s="200" t="e">
        <f t="shared" ca="1" si="150"/>
        <v>#N/A</v>
      </c>
      <c r="Q1121" s="91" t="e">
        <f t="shared" ca="1" si="151"/>
        <v>#N/A</v>
      </c>
      <c r="R1121" s="91" t="e">
        <f t="shared" ca="1" si="152"/>
        <v>#N/A</v>
      </c>
      <c r="T1121" s="200" t="e">
        <f t="shared" ca="1" si="153"/>
        <v>#N/A</v>
      </c>
      <c r="U1121" s="91" t="e">
        <f t="shared" ca="1" si="154"/>
        <v>#N/A</v>
      </c>
      <c r="V1121" s="91" t="e">
        <f t="shared" ca="1" si="155"/>
        <v>#N/A</v>
      </c>
      <c r="X1121" s="91"/>
      <c r="AI1121" s="218" t="e">
        <f ca="1">(($E$9*(RAND()*($E$208-$D$208)+$D$208))*(RAND()*('Base Calcs'!$E$214-'Base Calcs'!$D$214)+'Base Calcs'!$D$214+IF($E$50&gt;0,$E$50,0)))+$E$154+$E$155-$E$196+$E$179-($E$179*(RAND()*($E$210-$D$210)+$D$210))-(($E$200/$E$45)*(RAND()*($E$211-$D$211)+$D$211))</f>
        <v>#N/A</v>
      </c>
      <c r="AK11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2" spans="2:37" x14ac:dyDescent="0.25">
      <c r="B1122" s="198" t="e">
        <f t="shared" ca="1" si="149"/>
        <v>#N/A</v>
      </c>
      <c r="C1122" s="91"/>
      <c r="D1122" s="91"/>
      <c r="F1122" s="20"/>
      <c r="G1122" s="91"/>
      <c r="H1122" s="91"/>
      <c r="J1122" s="91"/>
      <c r="P1122" s="200" t="e">
        <f t="shared" ca="1" si="150"/>
        <v>#N/A</v>
      </c>
      <c r="Q1122" s="91" t="e">
        <f t="shared" ca="1" si="151"/>
        <v>#N/A</v>
      </c>
      <c r="R1122" s="91" t="e">
        <f t="shared" ca="1" si="152"/>
        <v>#N/A</v>
      </c>
      <c r="T1122" s="200" t="e">
        <f t="shared" ca="1" si="153"/>
        <v>#N/A</v>
      </c>
      <c r="U1122" s="91" t="e">
        <f t="shared" ca="1" si="154"/>
        <v>#N/A</v>
      </c>
      <c r="V1122" s="91" t="e">
        <f t="shared" ca="1" si="155"/>
        <v>#N/A</v>
      </c>
      <c r="X1122" s="91"/>
      <c r="AI1122" s="218" t="e">
        <f ca="1">(($E$9*(RAND()*($E$208-$D$208)+$D$208))*(RAND()*('Base Calcs'!$E$214-'Base Calcs'!$D$214)+'Base Calcs'!$D$214+IF($E$50&gt;0,$E$50,0)))+$E$154+$E$155-$E$196+$E$179-($E$179*(RAND()*($E$210-$D$210)+$D$210))-(($E$200/$E$45)*(RAND()*($E$211-$D$211)+$D$211))</f>
        <v>#N/A</v>
      </c>
      <c r="AK11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3" spans="2:37" x14ac:dyDescent="0.25">
      <c r="B1123" s="198" t="e">
        <f t="shared" ca="1" si="149"/>
        <v>#N/A</v>
      </c>
      <c r="C1123" s="91"/>
      <c r="D1123" s="91"/>
      <c r="F1123" s="20"/>
      <c r="G1123" s="91"/>
      <c r="H1123" s="91"/>
      <c r="J1123" s="91"/>
      <c r="P1123" s="200" t="e">
        <f t="shared" ca="1" si="150"/>
        <v>#N/A</v>
      </c>
      <c r="Q1123" s="91" t="e">
        <f t="shared" ca="1" si="151"/>
        <v>#N/A</v>
      </c>
      <c r="R1123" s="91" t="e">
        <f t="shared" ca="1" si="152"/>
        <v>#N/A</v>
      </c>
      <c r="T1123" s="200" t="e">
        <f t="shared" ca="1" si="153"/>
        <v>#N/A</v>
      </c>
      <c r="U1123" s="91" t="e">
        <f t="shared" ca="1" si="154"/>
        <v>#N/A</v>
      </c>
      <c r="V1123" s="91" t="e">
        <f t="shared" ca="1" si="155"/>
        <v>#N/A</v>
      </c>
      <c r="X1123" s="91"/>
      <c r="AI1123" s="218" t="e">
        <f ca="1">(($E$9*(RAND()*($E$208-$D$208)+$D$208))*(RAND()*('Base Calcs'!$E$214-'Base Calcs'!$D$214)+'Base Calcs'!$D$214+IF($E$50&gt;0,$E$50,0)))+$E$154+$E$155-$E$196+$E$179-($E$179*(RAND()*($E$210-$D$210)+$D$210))-(($E$200/$E$45)*(RAND()*($E$211-$D$211)+$D$211))</f>
        <v>#N/A</v>
      </c>
      <c r="AK11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4" spans="2:37" x14ac:dyDescent="0.25">
      <c r="B1124" s="198" t="e">
        <f t="shared" ca="1" si="149"/>
        <v>#N/A</v>
      </c>
      <c r="C1124" s="91"/>
      <c r="D1124" s="91"/>
      <c r="F1124" s="20"/>
      <c r="G1124" s="91"/>
      <c r="H1124" s="91"/>
      <c r="J1124" s="91"/>
      <c r="P1124" s="200" t="e">
        <f t="shared" ca="1" si="150"/>
        <v>#N/A</v>
      </c>
      <c r="Q1124" s="91" t="e">
        <f t="shared" ca="1" si="151"/>
        <v>#N/A</v>
      </c>
      <c r="R1124" s="91" t="e">
        <f t="shared" ca="1" si="152"/>
        <v>#N/A</v>
      </c>
      <c r="T1124" s="200" t="e">
        <f t="shared" ca="1" si="153"/>
        <v>#N/A</v>
      </c>
      <c r="U1124" s="91" t="e">
        <f t="shared" ca="1" si="154"/>
        <v>#N/A</v>
      </c>
      <c r="V1124" s="91" t="e">
        <f t="shared" ca="1" si="155"/>
        <v>#N/A</v>
      </c>
      <c r="X1124" s="91"/>
      <c r="AI1124" s="218" t="e">
        <f ca="1">(($E$9*(RAND()*($E$208-$D$208)+$D$208))*(RAND()*('Base Calcs'!$E$214-'Base Calcs'!$D$214)+'Base Calcs'!$D$214+IF($E$50&gt;0,$E$50,0)))+$E$154+$E$155-$E$196+$E$179-($E$179*(RAND()*($E$210-$D$210)+$D$210))-(($E$200/$E$45)*(RAND()*($E$211-$D$211)+$D$211))</f>
        <v>#N/A</v>
      </c>
      <c r="AK11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5" spans="2:37" x14ac:dyDescent="0.25">
      <c r="B1125" s="198" t="e">
        <f t="shared" ca="1" si="149"/>
        <v>#N/A</v>
      </c>
      <c r="C1125" s="91"/>
      <c r="D1125" s="91"/>
      <c r="F1125" s="20"/>
      <c r="G1125" s="91"/>
      <c r="H1125" s="91"/>
      <c r="J1125" s="91"/>
      <c r="P1125" s="200" t="e">
        <f t="shared" ca="1" si="150"/>
        <v>#N/A</v>
      </c>
      <c r="Q1125" s="91" t="e">
        <f t="shared" ca="1" si="151"/>
        <v>#N/A</v>
      </c>
      <c r="R1125" s="91" t="e">
        <f t="shared" ca="1" si="152"/>
        <v>#N/A</v>
      </c>
      <c r="T1125" s="200" t="e">
        <f t="shared" ca="1" si="153"/>
        <v>#N/A</v>
      </c>
      <c r="U1125" s="91" t="e">
        <f t="shared" ca="1" si="154"/>
        <v>#N/A</v>
      </c>
      <c r="V1125" s="91" t="e">
        <f t="shared" ca="1" si="155"/>
        <v>#N/A</v>
      </c>
      <c r="X1125" s="91"/>
      <c r="AI1125" s="218" t="e">
        <f ca="1">(($E$9*(RAND()*($E$208-$D$208)+$D$208))*(RAND()*('Base Calcs'!$E$214-'Base Calcs'!$D$214)+'Base Calcs'!$D$214+IF($E$50&gt;0,$E$50,0)))+$E$154+$E$155-$E$196+$E$179-($E$179*(RAND()*($E$210-$D$210)+$D$210))-(($E$200/$E$45)*(RAND()*($E$211-$D$211)+$D$211))</f>
        <v>#N/A</v>
      </c>
      <c r="AK11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6" spans="2:37" x14ac:dyDescent="0.25">
      <c r="B1126" s="198" t="e">
        <f t="shared" ca="1" si="149"/>
        <v>#N/A</v>
      </c>
      <c r="C1126" s="91"/>
      <c r="D1126" s="91"/>
      <c r="F1126" s="20"/>
      <c r="G1126" s="91"/>
      <c r="H1126" s="91"/>
      <c r="J1126" s="91"/>
      <c r="P1126" s="200" t="e">
        <f t="shared" ca="1" si="150"/>
        <v>#N/A</v>
      </c>
      <c r="Q1126" s="91" t="e">
        <f t="shared" ca="1" si="151"/>
        <v>#N/A</v>
      </c>
      <c r="R1126" s="91" t="e">
        <f t="shared" ca="1" si="152"/>
        <v>#N/A</v>
      </c>
      <c r="T1126" s="200" t="e">
        <f t="shared" ca="1" si="153"/>
        <v>#N/A</v>
      </c>
      <c r="U1126" s="91" t="e">
        <f t="shared" ca="1" si="154"/>
        <v>#N/A</v>
      </c>
      <c r="V1126" s="91" t="e">
        <f t="shared" ca="1" si="155"/>
        <v>#N/A</v>
      </c>
      <c r="X1126" s="91"/>
      <c r="AI1126" s="218" t="e">
        <f ca="1">(($E$9*(RAND()*($E$208-$D$208)+$D$208))*(RAND()*('Base Calcs'!$E$214-'Base Calcs'!$D$214)+'Base Calcs'!$D$214+IF($E$50&gt;0,$E$50,0)))+$E$154+$E$155-$E$196+$E$179-($E$179*(RAND()*($E$210-$D$210)+$D$210))-(($E$200/$E$45)*(RAND()*($E$211-$D$211)+$D$211))</f>
        <v>#N/A</v>
      </c>
      <c r="AK11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7" spans="2:37" x14ac:dyDescent="0.25">
      <c r="B1127" s="198" t="e">
        <f t="shared" ca="1" si="149"/>
        <v>#N/A</v>
      </c>
      <c r="C1127" s="91"/>
      <c r="D1127" s="91"/>
      <c r="F1127" s="20"/>
      <c r="G1127" s="91"/>
      <c r="H1127" s="91"/>
      <c r="J1127" s="91"/>
      <c r="P1127" s="200" t="e">
        <f t="shared" ca="1" si="150"/>
        <v>#N/A</v>
      </c>
      <c r="Q1127" s="91" t="e">
        <f t="shared" ca="1" si="151"/>
        <v>#N/A</v>
      </c>
      <c r="R1127" s="91" t="e">
        <f t="shared" ca="1" si="152"/>
        <v>#N/A</v>
      </c>
      <c r="T1127" s="200" t="e">
        <f t="shared" ca="1" si="153"/>
        <v>#N/A</v>
      </c>
      <c r="U1127" s="91" t="e">
        <f t="shared" ca="1" si="154"/>
        <v>#N/A</v>
      </c>
      <c r="V1127" s="91" t="e">
        <f t="shared" ca="1" si="155"/>
        <v>#N/A</v>
      </c>
      <c r="X1127" s="91"/>
      <c r="AI1127" s="218" t="e">
        <f ca="1">(($E$9*(RAND()*($E$208-$D$208)+$D$208))*(RAND()*('Base Calcs'!$E$214-'Base Calcs'!$D$214)+'Base Calcs'!$D$214+IF($E$50&gt;0,$E$50,0)))+$E$154+$E$155-$E$196+$E$179-($E$179*(RAND()*($E$210-$D$210)+$D$210))-(($E$200/$E$45)*(RAND()*($E$211-$D$211)+$D$211))</f>
        <v>#N/A</v>
      </c>
      <c r="AK11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8" spans="2:37" x14ac:dyDescent="0.25">
      <c r="B1128" s="198" t="e">
        <f t="shared" ca="1" si="149"/>
        <v>#N/A</v>
      </c>
      <c r="C1128" s="91"/>
      <c r="D1128" s="91"/>
      <c r="F1128" s="20"/>
      <c r="G1128" s="91"/>
      <c r="H1128" s="91"/>
      <c r="J1128" s="91"/>
      <c r="P1128" s="200" t="e">
        <f t="shared" ca="1" si="150"/>
        <v>#N/A</v>
      </c>
      <c r="Q1128" s="91" t="e">
        <f t="shared" ca="1" si="151"/>
        <v>#N/A</v>
      </c>
      <c r="R1128" s="91" t="e">
        <f t="shared" ca="1" si="152"/>
        <v>#N/A</v>
      </c>
      <c r="T1128" s="200" t="e">
        <f t="shared" ca="1" si="153"/>
        <v>#N/A</v>
      </c>
      <c r="U1128" s="91" t="e">
        <f t="shared" ca="1" si="154"/>
        <v>#N/A</v>
      </c>
      <c r="V1128" s="91" t="e">
        <f t="shared" ca="1" si="155"/>
        <v>#N/A</v>
      </c>
      <c r="X1128" s="91"/>
      <c r="AI1128" s="218" t="e">
        <f ca="1">(($E$9*(RAND()*($E$208-$D$208)+$D$208))*(RAND()*('Base Calcs'!$E$214-'Base Calcs'!$D$214)+'Base Calcs'!$D$214+IF($E$50&gt;0,$E$50,0)))+$E$154+$E$155-$E$196+$E$179-($E$179*(RAND()*($E$210-$D$210)+$D$210))-(($E$200/$E$45)*(RAND()*($E$211-$D$211)+$D$211))</f>
        <v>#N/A</v>
      </c>
      <c r="AK11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29" spans="2:37" x14ac:dyDescent="0.25">
      <c r="B1129" s="198" t="e">
        <f t="shared" ca="1" si="149"/>
        <v>#N/A</v>
      </c>
      <c r="C1129" s="91"/>
      <c r="D1129" s="91"/>
      <c r="F1129" s="20"/>
      <c r="G1129" s="91"/>
      <c r="H1129" s="91"/>
      <c r="J1129" s="91"/>
      <c r="P1129" s="200" t="e">
        <f t="shared" ca="1" si="150"/>
        <v>#N/A</v>
      </c>
      <c r="Q1129" s="91" t="e">
        <f t="shared" ca="1" si="151"/>
        <v>#N/A</v>
      </c>
      <c r="R1129" s="91" t="e">
        <f t="shared" ca="1" si="152"/>
        <v>#N/A</v>
      </c>
      <c r="T1129" s="200" t="e">
        <f t="shared" ca="1" si="153"/>
        <v>#N/A</v>
      </c>
      <c r="U1129" s="91" t="e">
        <f t="shared" ca="1" si="154"/>
        <v>#N/A</v>
      </c>
      <c r="V1129" s="91" t="e">
        <f t="shared" ca="1" si="155"/>
        <v>#N/A</v>
      </c>
      <c r="X1129" s="91"/>
      <c r="AI1129" s="218" t="e">
        <f ca="1">(($E$9*(RAND()*($E$208-$D$208)+$D$208))*(RAND()*('Base Calcs'!$E$214-'Base Calcs'!$D$214)+'Base Calcs'!$D$214+IF($E$50&gt;0,$E$50,0)))+$E$154+$E$155-$E$196+$E$179-($E$179*(RAND()*($E$210-$D$210)+$D$210))-(($E$200/$E$45)*(RAND()*($E$211-$D$211)+$D$211))</f>
        <v>#N/A</v>
      </c>
      <c r="AK11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0" spans="2:37" x14ac:dyDescent="0.25">
      <c r="B1130" s="198" t="e">
        <f t="shared" ca="1" si="149"/>
        <v>#N/A</v>
      </c>
      <c r="C1130" s="91"/>
      <c r="D1130" s="91"/>
      <c r="F1130" s="20"/>
      <c r="G1130" s="91"/>
      <c r="H1130" s="91"/>
      <c r="J1130" s="91"/>
      <c r="P1130" s="200" t="e">
        <f t="shared" ca="1" si="150"/>
        <v>#N/A</v>
      </c>
      <c r="Q1130" s="91" t="e">
        <f t="shared" ca="1" si="151"/>
        <v>#N/A</v>
      </c>
      <c r="R1130" s="91" t="e">
        <f t="shared" ca="1" si="152"/>
        <v>#N/A</v>
      </c>
      <c r="T1130" s="200" t="e">
        <f t="shared" ca="1" si="153"/>
        <v>#N/A</v>
      </c>
      <c r="U1130" s="91" t="e">
        <f t="shared" ca="1" si="154"/>
        <v>#N/A</v>
      </c>
      <c r="V1130" s="91" t="e">
        <f t="shared" ca="1" si="155"/>
        <v>#N/A</v>
      </c>
      <c r="X1130" s="91"/>
      <c r="AI1130" s="218" t="e">
        <f ca="1">(($E$9*(RAND()*($E$208-$D$208)+$D$208))*(RAND()*('Base Calcs'!$E$214-'Base Calcs'!$D$214)+'Base Calcs'!$D$214+IF($E$50&gt;0,$E$50,0)))+$E$154+$E$155-$E$196+$E$179-($E$179*(RAND()*($E$210-$D$210)+$D$210))-(($E$200/$E$45)*(RAND()*($E$211-$D$211)+$D$211))</f>
        <v>#N/A</v>
      </c>
      <c r="AK11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1" spans="2:37" x14ac:dyDescent="0.25">
      <c r="B1131" s="198" t="e">
        <f t="shared" ca="1" si="149"/>
        <v>#N/A</v>
      </c>
      <c r="C1131" s="91"/>
      <c r="D1131" s="91"/>
      <c r="F1131" s="20"/>
      <c r="G1131" s="91"/>
      <c r="H1131" s="91"/>
      <c r="J1131" s="91"/>
      <c r="P1131" s="200" t="e">
        <f t="shared" ca="1" si="150"/>
        <v>#N/A</v>
      </c>
      <c r="Q1131" s="91" t="e">
        <f t="shared" ca="1" si="151"/>
        <v>#N/A</v>
      </c>
      <c r="R1131" s="91" t="e">
        <f t="shared" ca="1" si="152"/>
        <v>#N/A</v>
      </c>
      <c r="T1131" s="200" t="e">
        <f t="shared" ca="1" si="153"/>
        <v>#N/A</v>
      </c>
      <c r="U1131" s="91" t="e">
        <f t="shared" ca="1" si="154"/>
        <v>#N/A</v>
      </c>
      <c r="V1131" s="91" t="e">
        <f t="shared" ca="1" si="155"/>
        <v>#N/A</v>
      </c>
      <c r="X1131" s="91"/>
      <c r="AI1131" s="218" t="e">
        <f ca="1">(($E$9*(RAND()*($E$208-$D$208)+$D$208))*(RAND()*('Base Calcs'!$E$214-'Base Calcs'!$D$214)+'Base Calcs'!$D$214+IF($E$50&gt;0,$E$50,0)))+$E$154+$E$155-$E$196+$E$179-($E$179*(RAND()*($E$210-$D$210)+$D$210))-(($E$200/$E$45)*(RAND()*($E$211-$D$211)+$D$211))</f>
        <v>#N/A</v>
      </c>
      <c r="AK11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2" spans="2:37" x14ac:dyDescent="0.25">
      <c r="B1132" s="198" t="e">
        <f t="shared" ca="1" si="149"/>
        <v>#N/A</v>
      </c>
      <c r="C1132" s="91"/>
      <c r="D1132" s="91"/>
      <c r="F1132" s="20"/>
      <c r="G1132" s="91"/>
      <c r="H1132" s="91"/>
      <c r="J1132" s="91"/>
      <c r="P1132" s="200" t="e">
        <f t="shared" ca="1" si="150"/>
        <v>#N/A</v>
      </c>
      <c r="Q1132" s="91" t="e">
        <f t="shared" ca="1" si="151"/>
        <v>#N/A</v>
      </c>
      <c r="R1132" s="91" t="e">
        <f t="shared" ca="1" si="152"/>
        <v>#N/A</v>
      </c>
      <c r="T1132" s="200" t="e">
        <f t="shared" ca="1" si="153"/>
        <v>#N/A</v>
      </c>
      <c r="U1132" s="91" t="e">
        <f t="shared" ca="1" si="154"/>
        <v>#N/A</v>
      </c>
      <c r="V1132" s="91" t="e">
        <f t="shared" ca="1" si="155"/>
        <v>#N/A</v>
      </c>
      <c r="X1132" s="91"/>
      <c r="AI1132" s="218" t="e">
        <f ca="1">(($E$9*(RAND()*($E$208-$D$208)+$D$208))*(RAND()*('Base Calcs'!$E$214-'Base Calcs'!$D$214)+'Base Calcs'!$D$214+IF($E$50&gt;0,$E$50,0)))+$E$154+$E$155-$E$196+$E$179-($E$179*(RAND()*($E$210-$D$210)+$D$210))-(($E$200/$E$45)*(RAND()*($E$211-$D$211)+$D$211))</f>
        <v>#N/A</v>
      </c>
      <c r="AK11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3" spans="2:37" x14ac:dyDescent="0.25">
      <c r="B1133" s="198" t="e">
        <f t="shared" ca="1" si="149"/>
        <v>#N/A</v>
      </c>
      <c r="C1133" s="91"/>
      <c r="D1133" s="91"/>
      <c r="F1133" s="20"/>
      <c r="G1133" s="91"/>
      <c r="H1133" s="91"/>
      <c r="J1133" s="91"/>
      <c r="P1133" s="200" t="e">
        <f t="shared" ca="1" si="150"/>
        <v>#N/A</v>
      </c>
      <c r="Q1133" s="91" t="e">
        <f t="shared" ca="1" si="151"/>
        <v>#N/A</v>
      </c>
      <c r="R1133" s="91" t="e">
        <f t="shared" ca="1" si="152"/>
        <v>#N/A</v>
      </c>
      <c r="T1133" s="200" t="e">
        <f t="shared" ca="1" si="153"/>
        <v>#N/A</v>
      </c>
      <c r="U1133" s="91" t="e">
        <f t="shared" ca="1" si="154"/>
        <v>#N/A</v>
      </c>
      <c r="V1133" s="91" t="e">
        <f t="shared" ca="1" si="155"/>
        <v>#N/A</v>
      </c>
      <c r="X1133" s="91"/>
      <c r="AI1133" s="218" t="e">
        <f ca="1">(($E$9*(RAND()*($E$208-$D$208)+$D$208))*(RAND()*('Base Calcs'!$E$214-'Base Calcs'!$D$214)+'Base Calcs'!$D$214+IF($E$50&gt;0,$E$50,0)))+$E$154+$E$155-$E$196+$E$179-($E$179*(RAND()*($E$210-$D$210)+$D$210))-(($E$200/$E$45)*(RAND()*($E$211-$D$211)+$D$211))</f>
        <v>#N/A</v>
      </c>
      <c r="AK11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4" spans="2:37" x14ac:dyDescent="0.25">
      <c r="B1134" s="198" t="e">
        <f t="shared" ca="1" si="149"/>
        <v>#N/A</v>
      </c>
      <c r="C1134" s="91"/>
      <c r="D1134" s="91"/>
      <c r="F1134" s="20"/>
      <c r="G1134" s="91"/>
      <c r="H1134" s="91"/>
      <c r="J1134" s="91"/>
      <c r="P1134" s="200" t="e">
        <f t="shared" ca="1" si="150"/>
        <v>#N/A</v>
      </c>
      <c r="Q1134" s="91" t="e">
        <f t="shared" ca="1" si="151"/>
        <v>#N/A</v>
      </c>
      <c r="R1134" s="91" t="e">
        <f t="shared" ca="1" si="152"/>
        <v>#N/A</v>
      </c>
      <c r="T1134" s="200" t="e">
        <f t="shared" ca="1" si="153"/>
        <v>#N/A</v>
      </c>
      <c r="U1134" s="91" t="e">
        <f t="shared" ca="1" si="154"/>
        <v>#N/A</v>
      </c>
      <c r="V1134" s="91" t="e">
        <f t="shared" ca="1" si="155"/>
        <v>#N/A</v>
      </c>
      <c r="X1134" s="91"/>
      <c r="AI1134" s="218" t="e">
        <f ca="1">(($E$9*(RAND()*($E$208-$D$208)+$D$208))*(RAND()*('Base Calcs'!$E$214-'Base Calcs'!$D$214)+'Base Calcs'!$D$214+IF($E$50&gt;0,$E$50,0)))+$E$154+$E$155-$E$196+$E$179-($E$179*(RAND()*($E$210-$D$210)+$D$210))-(($E$200/$E$45)*(RAND()*($E$211-$D$211)+$D$211))</f>
        <v>#N/A</v>
      </c>
      <c r="AK11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5" spans="2:37" x14ac:dyDescent="0.25">
      <c r="B1135" s="198" t="e">
        <f t="shared" ca="1" si="149"/>
        <v>#N/A</v>
      </c>
      <c r="C1135" s="91"/>
      <c r="D1135" s="91"/>
      <c r="F1135" s="20"/>
      <c r="G1135" s="91"/>
      <c r="H1135" s="91"/>
      <c r="J1135" s="91"/>
      <c r="P1135" s="200" t="e">
        <f t="shared" ca="1" si="150"/>
        <v>#N/A</v>
      </c>
      <c r="Q1135" s="91" t="e">
        <f t="shared" ca="1" si="151"/>
        <v>#N/A</v>
      </c>
      <c r="R1135" s="91" t="e">
        <f t="shared" ca="1" si="152"/>
        <v>#N/A</v>
      </c>
      <c r="T1135" s="200" t="e">
        <f t="shared" ca="1" si="153"/>
        <v>#N/A</v>
      </c>
      <c r="U1135" s="91" t="e">
        <f t="shared" ca="1" si="154"/>
        <v>#N/A</v>
      </c>
      <c r="V1135" s="91" t="e">
        <f t="shared" ca="1" si="155"/>
        <v>#N/A</v>
      </c>
      <c r="X1135" s="91"/>
      <c r="AI1135" s="218" t="e">
        <f ca="1">(($E$9*(RAND()*($E$208-$D$208)+$D$208))*(RAND()*('Base Calcs'!$E$214-'Base Calcs'!$D$214)+'Base Calcs'!$D$214+IF($E$50&gt;0,$E$50,0)))+$E$154+$E$155-$E$196+$E$179-($E$179*(RAND()*($E$210-$D$210)+$D$210))-(($E$200/$E$45)*(RAND()*($E$211-$D$211)+$D$211))</f>
        <v>#N/A</v>
      </c>
      <c r="AK11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6" spans="2:37" x14ac:dyDescent="0.25">
      <c r="B1136" s="198" t="e">
        <f t="shared" ca="1" si="149"/>
        <v>#N/A</v>
      </c>
      <c r="C1136" s="91"/>
      <c r="D1136" s="91"/>
      <c r="F1136" s="20"/>
      <c r="G1136" s="91"/>
      <c r="H1136" s="91"/>
      <c r="J1136" s="91"/>
      <c r="P1136" s="200" t="e">
        <f t="shared" ca="1" si="150"/>
        <v>#N/A</v>
      </c>
      <c r="Q1136" s="91" t="e">
        <f t="shared" ca="1" si="151"/>
        <v>#N/A</v>
      </c>
      <c r="R1136" s="91" t="e">
        <f t="shared" ca="1" si="152"/>
        <v>#N/A</v>
      </c>
      <c r="T1136" s="200" t="e">
        <f t="shared" ca="1" si="153"/>
        <v>#N/A</v>
      </c>
      <c r="U1136" s="91" t="e">
        <f t="shared" ca="1" si="154"/>
        <v>#N/A</v>
      </c>
      <c r="V1136" s="91" t="e">
        <f t="shared" ca="1" si="155"/>
        <v>#N/A</v>
      </c>
      <c r="X1136" s="91"/>
      <c r="AI1136" s="218" t="e">
        <f ca="1">(($E$9*(RAND()*($E$208-$D$208)+$D$208))*(RAND()*('Base Calcs'!$E$214-'Base Calcs'!$D$214)+'Base Calcs'!$D$214+IF($E$50&gt;0,$E$50,0)))+$E$154+$E$155-$E$196+$E$179-($E$179*(RAND()*($E$210-$D$210)+$D$210))-(($E$200/$E$45)*(RAND()*($E$211-$D$211)+$D$211))</f>
        <v>#N/A</v>
      </c>
      <c r="AK11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7" spans="2:37" x14ac:dyDescent="0.25">
      <c r="B1137" s="198" t="e">
        <f t="shared" ca="1" si="149"/>
        <v>#N/A</v>
      </c>
      <c r="C1137" s="91"/>
      <c r="D1137" s="91"/>
      <c r="F1137" s="20"/>
      <c r="G1137" s="91"/>
      <c r="H1137" s="91"/>
      <c r="J1137" s="91"/>
      <c r="P1137" s="200" t="e">
        <f t="shared" ca="1" si="150"/>
        <v>#N/A</v>
      </c>
      <c r="Q1137" s="91" t="e">
        <f t="shared" ca="1" si="151"/>
        <v>#N/A</v>
      </c>
      <c r="R1137" s="91" t="e">
        <f t="shared" ca="1" si="152"/>
        <v>#N/A</v>
      </c>
      <c r="T1137" s="200" t="e">
        <f t="shared" ca="1" si="153"/>
        <v>#N/A</v>
      </c>
      <c r="U1137" s="91" t="e">
        <f t="shared" ca="1" si="154"/>
        <v>#N/A</v>
      </c>
      <c r="V1137" s="91" t="e">
        <f t="shared" ca="1" si="155"/>
        <v>#N/A</v>
      </c>
      <c r="X1137" s="91"/>
      <c r="AI1137" s="218" t="e">
        <f ca="1">(($E$9*(RAND()*($E$208-$D$208)+$D$208))*(RAND()*('Base Calcs'!$E$214-'Base Calcs'!$D$214)+'Base Calcs'!$D$214+IF($E$50&gt;0,$E$50,0)))+$E$154+$E$155-$E$196+$E$179-($E$179*(RAND()*($E$210-$D$210)+$D$210))-(($E$200/$E$45)*(RAND()*($E$211-$D$211)+$D$211))</f>
        <v>#N/A</v>
      </c>
      <c r="AK11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8" spans="2:37" x14ac:dyDescent="0.25">
      <c r="B1138" s="198" t="e">
        <f t="shared" ca="1" si="149"/>
        <v>#N/A</v>
      </c>
      <c r="C1138" s="91"/>
      <c r="D1138" s="91"/>
      <c r="F1138" s="20"/>
      <c r="G1138" s="91"/>
      <c r="H1138" s="91"/>
      <c r="J1138" s="91"/>
      <c r="P1138" s="200" t="e">
        <f t="shared" ca="1" si="150"/>
        <v>#N/A</v>
      </c>
      <c r="Q1138" s="91" t="e">
        <f t="shared" ca="1" si="151"/>
        <v>#N/A</v>
      </c>
      <c r="R1138" s="91" t="e">
        <f t="shared" ca="1" si="152"/>
        <v>#N/A</v>
      </c>
      <c r="T1138" s="200" t="e">
        <f t="shared" ca="1" si="153"/>
        <v>#N/A</v>
      </c>
      <c r="U1138" s="91" t="e">
        <f t="shared" ca="1" si="154"/>
        <v>#N/A</v>
      </c>
      <c r="V1138" s="91" t="e">
        <f t="shared" ca="1" si="155"/>
        <v>#N/A</v>
      </c>
      <c r="X1138" s="91"/>
      <c r="AI1138" s="218" t="e">
        <f ca="1">(($E$9*(RAND()*($E$208-$D$208)+$D$208))*(RAND()*('Base Calcs'!$E$214-'Base Calcs'!$D$214)+'Base Calcs'!$D$214+IF($E$50&gt;0,$E$50,0)))+$E$154+$E$155-$E$196+$E$179-($E$179*(RAND()*($E$210-$D$210)+$D$210))-(($E$200/$E$45)*(RAND()*($E$211-$D$211)+$D$211))</f>
        <v>#N/A</v>
      </c>
      <c r="AK11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39" spans="2:37" x14ac:dyDescent="0.25">
      <c r="B1139" s="198" t="e">
        <f t="shared" ca="1" si="149"/>
        <v>#N/A</v>
      </c>
      <c r="C1139" s="91"/>
      <c r="D1139" s="91"/>
      <c r="F1139" s="20"/>
      <c r="G1139" s="91"/>
      <c r="H1139" s="91"/>
      <c r="J1139" s="91"/>
      <c r="P1139" s="200" t="e">
        <f t="shared" ca="1" si="150"/>
        <v>#N/A</v>
      </c>
      <c r="Q1139" s="91" t="e">
        <f t="shared" ca="1" si="151"/>
        <v>#N/A</v>
      </c>
      <c r="R1139" s="91" t="e">
        <f t="shared" ca="1" si="152"/>
        <v>#N/A</v>
      </c>
      <c r="T1139" s="200" t="e">
        <f t="shared" ca="1" si="153"/>
        <v>#N/A</v>
      </c>
      <c r="U1139" s="91" t="e">
        <f t="shared" ca="1" si="154"/>
        <v>#N/A</v>
      </c>
      <c r="V1139" s="91" t="e">
        <f t="shared" ca="1" si="155"/>
        <v>#N/A</v>
      </c>
      <c r="X1139" s="91"/>
      <c r="AI1139" s="218" t="e">
        <f ca="1">(($E$9*(RAND()*($E$208-$D$208)+$D$208))*(RAND()*('Base Calcs'!$E$214-'Base Calcs'!$D$214)+'Base Calcs'!$D$214+IF($E$50&gt;0,$E$50,0)))+$E$154+$E$155-$E$196+$E$179-($E$179*(RAND()*($E$210-$D$210)+$D$210))-(($E$200/$E$45)*(RAND()*($E$211-$D$211)+$D$211))</f>
        <v>#N/A</v>
      </c>
      <c r="AK11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0" spans="2:37" x14ac:dyDescent="0.25">
      <c r="B1140" s="198" t="e">
        <f t="shared" ca="1" si="149"/>
        <v>#N/A</v>
      </c>
      <c r="C1140" s="91"/>
      <c r="D1140" s="91"/>
      <c r="F1140" s="20"/>
      <c r="G1140" s="91"/>
      <c r="H1140" s="91"/>
      <c r="J1140" s="91"/>
      <c r="P1140" s="200" t="e">
        <f t="shared" ca="1" si="150"/>
        <v>#N/A</v>
      </c>
      <c r="Q1140" s="91" t="e">
        <f t="shared" ca="1" si="151"/>
        <v>#N/A</v>
      </c>
      <c r="R1140" s="91" t="e">
        <f t="shared" ca="1" si="152"/>
        <v>#N/A</v>
      </c>
      <c r="T1140" s="200" t="e">
        <f t="shared" ca="1" si="153"/>
        <v>#N/A</v>
      </c>
      <c r="U1140" s="91" t="e">
        <f t="shared" ca="1" si="154"/>
        <v>#N/A</v>
      </c>
      <c r="V1140" s="91" t="e">
        <f t="shared" ca="1" si="155"/>
        <v>#N/A</v>
      </c>
      <c r="X1140" s="91"/>
      <c r="AI1140" s="218" t="e">
        <f ca="1">(($E$9*(RAND()*($E$208-$D$208)+$D$208))*(RAND()*('Base Calcs'!$E$214-'Base Calcs'!$D$214)+'Base Calcs'!$D$214+IF($E$50&gt;0,$E$50,0)))+$E$154+$E$155-$E$196+$E$179-($E$179*(RAND()*($E$210-$D$210)+$D$210))-(($E$200/$E$45)*(RAND()*($E$211-$D$211)+$D$211))</f>
        <v>#N/A</v>
      </c>
      <c r="AK11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1" spans="2:37" x14ac:dyDescent="0.25">
      <c r="B1141" s="198" t="e">
        <f t="shared" ca="1" si="149"/>
        <v>#N/A</v>
      </c>
      <c r="C1141" s="91"/>
      <c r="D1141" s="91"/>
      <c r="F1141" s="20"/>
      <c r="G1141" s="91"/>
      <c r="H1141" s="91"/>
      <c r="J1141" s="91"/>
      <c r="P1141" s="200" t="e">
        <f t="shared" ca="1" si="150"/>
        <v>#N/A</v>
      </c>
      <c r="Q1141" s="91" t="e">
        <f t="shared" ca="1" si="151"/>
        <v>#N/A</v>
      </c>
      <c r="R1141" s="91" t="e">
        <f t="shared" ca="1" si="152"/>
        <v>#N/A</v>
      </c>
      <c r="T1141" s="200" t="e">
        <f t="shared" ca="1" si="153"/>
        <v>#N/A</v>
      </c>
      <c r="U1141" s="91" t="e">
        <f t="shared" ca="1" si="154"/>
        <v>#N/A</v>
      </c>
      <c r="V1141" s="91" t="e">
        <f t="shared" ca="1" si="155"/>
        <v>#N/A</v>
      </c>
      <c r="X1141" s="91"/>
      <c r="AI1141" s="218" t="e">
        <f ca="1">(($E$9*(RAND()*($E$208-$D$208)+$D$208))*(RAND()*('Base Calcs'!$E$214-'Base Calcs'!$D$214)+'Base Calcs'!$D$214+IF($E$50&gt;0,$E$50,0)))+$E$154+$E$155-$E$196+$E$179-($E$179*(RAND()*($E$210-$D$210)+$D$210))-(($E$200/$E$45)*(RAND()*($E$211-$D$211)+$D$211))</f>
        <v>#N/A</v>
      </c>
      <c r="AK11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2" spans="2:37" x14ac:dyDescent="0.25">
      <c r="B1142" s="198" t="e">
        <f t="shared" ca="1" si="149"/>
        <v>#N/A</v>
      </c>
      <c r="C1142" s="91"/>
      <c r="D1142" s="91"/>
      <c r="F1142" s="20"/>
      <c r="G1142" s="91"/>
      <c r="H1142" s="91"/>
      <c r="J1142" s="91"/>
      <c r="P1142" s="200" t="e">
        <f t="shared" ca="1" si="150"/>
        <v>#N/A</v>
      </c>
      <c r="Q1142" s="91" t="e">
        <f t="shared" ca="1" si="151"/>
        <v>#N/A</v>
      </c>
      <c r="R1142" s="91" t="e">
        <f t="shared" ca="1" si="152"/>
        <v>#N/A</v>
      </c>
      <c r="T1142" s="200" t="e">
        <f t="shared" ca="1" si="153"/>
        <v>#N/A</v>
      </c>
      <c r="U1142" s="91" t="e">
        <f t="shared" ca="1" si="154"/>
        <v>#N/A</v>
      </c>
      <c r="V1142" s="91" t="e">
        <f t="shared" ca="1" si="155"/>
        <v>#N/A</v>
      </c>
      <c r="X1142" s="91"/>
      <c r="AI1142" s="218" t="e">
        <f ca="1">(($E$9*(RAND()*($E$208-$D$208)+$D$208))*(RAND()*('Base Calcs'!$E$214-'Base Calcs'!$D$214)+'Base Calcs'!$D$214+IF($E$50&gt;0,$E$50,0)))+$E$154+$E$155-$E$196+$E$179-($E$179*(RAND()*($E$210-$D$210)+$D$210))-(($E$200/$E$45)*(RAND()*($E$211-$D$211)+$D$211))</f>
        <v>#N/A</v>
      </c>
      <c r="AK11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3" spans="2:37" x14ac:dyDescent="0.25">
      <c r="B1143" s="198" t="e">
        <f t="shared" ca="1" si="149"/>
        <v>#N/A</v>
      </c>
      <c r="C1143" s="91"/>
      <c r="D1143" s="91"/>
      <c r="F1143" s="20"/>
      <c r="G1143" s="91"/>
      <c r="H1143" s="91"/>
      <c r="J1143" s="91"/>
      <c r="P1143" s="200" t="e">
        <f t="shared" ca="1" si="150"/>
        <v>#N/A</v>
      </c>
      <c r="Q1143" s="91" t="e">
        <f t="shared" ca="1" si="151"/>
        <v>#N/A</v>
      </c>
      <c r="R1143" s="91" t="e">
        <f t="shared" ca="1" si="152"/>
        <v>#N/A</v>
      </c>
      <c r="T1143" s="200" t="e">
        <f t="shared" ca="1" si="153"/>
        <v>#N/A</v>
      </c>
      <c r="U1143" s="91" t="e">
        <f t="shared" ca="1" si="154"/>
        <v>#N/A</v>
      </c>
      <c r="V1143" s="91" t="e">
        <f t="shared" ca="1" si="155"/>
        <v>#N/A</v>
      </c>
      <c r="X1143" s="91"/>
      <c r="AI1143" s="218" t="e">
        <f ca="1">(($E$9*(RAND()*($E$208-$D$208)+$D$208))*(RAND()*('Base Calcs'!$E$214-'Base Calcs'!$D$214)+'Base Calcs'!$D$214+IF($E$50&gt;0,$E$50,0)))+$E$154+$E$155-$E$196+$E$179-($E$179*(RAND()*($E$210-$D$210)+$D$210))-(($E$200/$E$45)*(RAND()*($E$211-$D$211)+$D$211))</f>
        <v>#N/A</v>
      </c>
      <c r="AK11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4" spans="2:37" x14ac:dyDescent="0.25">
      <c r="B1144" s="198" t="e">
        <f t="shared" ca="1" si="149"/>
        <v>#N/A</v>
      </c>
      <c r="C1144" s="91"/>
      <c r="D1144" s="91"/>
      <c r="F1144" s="20"/>
      <c r="G1144" s="91"/>
      <c r="H1144" s="91"/>
      <c r="J1144" s="91"/>
      <c r="P1144" s="200" t="e">
        <f t="shared" ca="1" si="150"/>
        <v>#N/A</v>
      </c>
      <c r="Q1144" s="91" t="e">
        <f t="shared" ca="1" si="151"/>
        <v>#N/A</v>
      </c>
      <c r="R1144" s="91" t="e">
        <f t="shared" ca="1" si="152"/>
        <v>#N/A</v>
      </c>
      <c r="T1144" s="200" t="e">
        <f t="shared" ca="1" si="153"/>
        <v>#N/A</v>
      </c>
      <c r="U1144" s="91" t="e">
        <f t="shared" ca="1" si="154"/>
        <v>#N/A</v>
      </c>
      <c r="V1144" s="91" t="e">
        <f t="shared" ca="1" si="155"/>
        <v>#N/A</v>
      </c>
      <c r="X1144" s="91"/>
      <c r="AI1144" s="218" t="e">
        <f ca="1">(($E$9*(RAND()*($E$208-$D$208)+$D$208))*(RAND()*('Base Calcs'!$E$214-'Base Calcs'!$D$214)+'Base Calcs'!$D$214+IF($E$50&gt;0,$E$50,0)))+$E$154+$E$155-$E$196+$E$179-($E$179*(RAND()*($E$210-$D$210)+$D$210))-(($E$200/$E$45)*(RAND()*($E$211-$D$211)+$D$211))</f>
        <v>#N/A</v>
      </c>
      <c r="AK11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5" spans="2:37" x14ac:dyDescent="0.25">
      <c r="B1145" s="198" t="e">
        <f t="shared" ca="1" si="149"/>
        <v>#N/A</v>
      </c>
      <c r="C1145" s="91"/>
      <c r="D1145" s="91"/>
      <c r="F1145" s="20"/>
      <c r="G1145" s="91"/>
      <c r="H1145" s="91"/>
      <c r="J1145" s="91"/>
      <c r="P1145" s="200" t="e">
        <f t="shared" ca="1" si="150"/>
        <v>#N/A</v>
      </c>
      <c r="Q1145" s="91" t="e">
        <f t="shared" ca="1" si="151"/>
        <v>#N/A</v>
      </c>
      <c r="R1145" s="91" t="e">
        <f t="shared" ca="1" si="152"/>
        <v>#N/A</v>
      </c>
      <c r="T1145" s="200" t="e">
        <f t="shared" ca="1" si="153"/>
        <v>#N/A</v>
      </c>
      <c r="U1145" s="91" t="e">
        <f t="shared" ca="1" si="154"/>
        <v>#N/A</v>
      </c>
      <c r="V1145" s="91" t="e">
        <f t="shared" ca="1" si="155"/>
        <v>#N/A</v>
      </c>
      <c r="X1145" s="91"/>
      <c r="AI1145" s="218" t="e">
        <f ca="1">(($E$9*(RAND()*($E$208-$D$208)+$D$208))*(RAND()*('Base Calcs'!$E$214-'Base Calcs'!$D$214)+'Base Calcs'!$D$214+IF($E$50&gt;0,$E$50,0)))+$E$154+$E$155-$E$196+$E$179-($E$179*(RAND()*($E$210-$D$210)+$D$210))-(($E$200/$E$45)*(RAND()*($E$211-$D$211)+$D$211))</f>
        <v>#N/A</v>
      </c>
      <c r="AK11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6" spans="2:37" x14ac:dyDescent="0.25">
      <c r="B1146" s="198" t="e">
        <f t="shared" ca="1" si="149"/>
        <v>#N/A</v>
      </c>
      <c r="C1146" s="91"/>
      <c r="D1146" s="91"/>
      <c r="F1146" s="20"/>
      <c r="G1146" s="91"/>
      <c r="H1146" s="91"/>
      <c r="J1146" s="91"/>
      <c r="P1146" s="200" t="e">
        <f t="shared" ca="1" si="150"/>
        <v>#N/A</v>
      </c>
      <c r="Q1146" s="91" t="e">
        <f t="shared" ca="1" si="151"/>
        <v>#N/A</v>
      </c>
      <c r="R1146" s="91" t="e">
        <f t="shared" ca="1" si="152"/>
        <v>#N/A</v>
      </c>
      <c r="T1146" s="200" t="e">
        <f t="shared" ca="1" si="153"/>
        <v>#N/A</v>
      </c>
      <c r="U1146" s="91" t="e">
        <f t="shared" ca="1" si="154"/>
        <v>#N/A</v>
      </c>
      <c r="V1146" s="91" t="e">
        <f t="shared" ca="1" si="155"/>
        <v>#N/A</v>
      </c>
      <c r="X1146" s="91"/>
      <c r="AI1146" s="218" t="e">
        <f ca="1">(($E$9*(RAND()*($E$208-$D$208)+$D$208))*(RAND()*('Base Calcs'!$E$214-'Base Calcs'!$D$214)+'Base Calcs'!$D$214+IF($E$50&gt;0,$E$50,0)))+$E$154+$E$155-$E$196+$E$179-($E$179*(RAND()*($E$210-$D$210)+$D$210))-(($E$200/$E$45)*(RAND()*($E$211-$D$211)+$D$211))</f>
        <v>#N/A</v>
      </c>
      <c r="AK11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7" spans="2:37" x14ac:dyDescent="0.25">
      <c r="B1147" s="198" t="e">
        <f t="shared" ca="1" si="149"/>
        <v>#N/A</v>
      </c>
      <c r="C1147" s="91"/>
      <c r="D1147" s="91"/>
      <c r="F1147" s="20"/>
      <c r="G1147" s="91"/>
      <c r="H1147" s="91"/>
      <c r="J1147" s="91"/>
      <c r="P1147" s="200" t="e">
        <f t="shared" ca="1" si="150"/>
        <v>#N/A</v>
      </c>
      <c r="Q1147" s="91" t="e">
        <f t="shared" ca="1" si="151"/>
        <v>#N/A</v>
      </c>
      <c r="R1147" s="91" t="e">
        <f t="shared" ca="1" si="152"/>
        <v>#N/A</v>
      </c>
      <c r="T1147" s="200" t="e">
        <f t="shared" ca="1" si="153"/>
        <v>#N/A</v>
      </c>
      <c r="U1147" s="91" t="e">
        <f t="shared" ca="1" si="154"/>
        <v>#N/A</v>
      </c>
      <c r="V1147" s="91" t="e">
        <f t="shared" ca="1" si="155"/>
        <v>#N/A</v>
      </c>
      <c r="X1147" s="91"/>
      <c r="AI1147" s="218" t="e">
        <f ca="1">(($E$9*(RAND()*($E$208-$D$208)+$D$208))*(RAND()*('Base Calcs'!$E$214-'Base Calcs'!$D$214)+'Base Calcs'!$D$214+IF($E$50&gt;0,$E$50,0)))+$E$154+$E$155-$E$196+$E$179-($E$179*(RAND()*($E$210-$D$210)+$D$210))-(($E$200/$E$45)*(RAND()*($E$211-$D$211)+$D$211))</f>
        <v>#N/A</v>
      </c>
      <c r="AK11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8" spans="2:37" x14ac:dyDescent="0.25">
      <c r="B1148" s="198" t="e">
        <f t="shared" ca="1" si="149"/>
        <v>#N/A</v>
      </c>
      <c r="C1148" s="91"/>
      <c r="D1148" s="91"/>
      <c r="F1148" s="20"/>
      <c r="G1148" s="91"/>
      <c r="H1148" s="91"/>
      <c r="J1148" s="91"/>
      <c r="P1148" s="200" t="e">
        <f t="shared" ca="1" si="150"/>
        <v>#N/A</v>
      </c>
      <c r="Q1148" s="91" t="e">
        <f t="shared" ca="1" si="151"/>
        <v>#N/A</v>
      </c>
      <c r="R1148" s="91" t="e">
        <f t="shared" ca="1" si="152"/>
        <v>#N/A</v>
      </c>
      <c r="T1148" s="200" t="e">
        <f t="shared" ca="1" si="153"/>
        <v>#N/A</v>
      </c>
      <c r="U1148" s="91" t="e">
        <f t="shared" ca="1" si="154"/>
        <v>#N/A</v>
      </c>
      <c r="V1148" s="91" t="e">
        <f t="shared" ca="1" si="155"/>
        <v>#N/A</v>
      </c>
      <c r="X1148" s="91"/>
      <c r="AI1148" s="218" t="e">
        <f ca="1">(($E$9*(RAND()*($E$208-$D$208)+$D$208))*(RAND()*('Base Calcs'!$E$214-'Base Calcs'!$D$214)+'Base Calcs'!$D$214+IF($E$50&gt;0,$E$50,0)))+$E$154+$E$155-$E$196+$E$179-($E$179*(RAND()*($E$210-$D$210)+$D$210))-(($E$200/$E$45)*(RAND()*($E$211-$D$211)+$D$211))</f>
        <v>#N/A</v>
      </c>
      <c r="AK11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49" spans="2:37" x14ac:dyDescent="0.25">
      <c r="B1149" s="198" t="e">
        <f t="shared" ca="1" si="149"/>
        <v>#N/A</v>
      </c>
      <c r="C1149" s="91"/>
      <c r="D1149" s="91"/>
      <c r="F1149" s="20"/>
      <c r="G1149" s="91"/>
      <c r="H1149" s="91"/>
      <c r="J1149" s="91"/>
      <c r="P1149" s="200" t="e">
        <f t="shared" ca="1" si="150"/>
        <v>#N/A</v>
      </c>
      <c r="Q1149" s="91" t="e">
        <f t="shared" ca="1" si="151"/>
        <v>#N/A</v>
      </c>
      <c r="R1149" s="91" t="e">
        <f t="shared" ca="1" si="152"/>
        <v>#N/A</v>
      </c>
      <c r="T1149" s="200" t="e">
        <f t="shared" ca="1" si="153"/>
        <v>#N/A</v>
      </c>
      <c r="U1149" s="91" t="e">
        <f t="shared" ca="1" si="154"/>
        <v>#N/A</v>
      </c>
      <c r="V1149" s="91" t="e">
        <f t="shared" ca="1" si="155"/>
        <v>#N/A</v>
      </c>
      <c r="X1149" s="91"/>
      <c r="AI1149" s="218" t="e">
        <f ca="1">(($E$9*(RAND()*($E$208-$D$208)+$D$208))*(RAND()*('Base Calcs'!$E$214-'Base Calcs'!$D$214)+'Base Calcs'!$D$214+IF($E$50&gt;0,$E$50,0)))+$E$154+$E$155-$E$196+$E$179-($E$179*(RAND()*($E$210-$D$210)+$D$210))-(($E$200/$E$45)*(RAND()*($E$211-$D$211)+$D$211))</f>
        <v>#N/A</v>
      </c>
      <c r="AK11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0" spans="2:37" x14ac:dyDescent="0.25">
      <c r="B1150" s="198" t="e">
        <f t="shared" ca="1" si="149"/>
        <v>#N/A</v>
      </c>
      <c r="C1150" s="91"/>
      <c r="D1150" s="91"/>
      <c r="F1150" s="20"/>
      <c r="G1150" s="91"/>
      <c r="H1150" s="91"/>
      <c r="J1150" s="91"/>
      <c r="P1150" s="200" t="e">
        <f t="shared" ca="1" si="150"/>
        <v>#N/A</v>
      </c>
      <c r="Q1150" s="91" t="e">
        <f t="shared" ca="1" si="151"/>
        <v>#N/A</v>
      </c>
      <c r="R1150" s="91" t="e">
        <f t="shared" ca="1" si="152"/>
        <v>#N/A</v>
      </c>
      <c r="T1150" s="200" t="e">
        <f t="shared" ca="1" si="153"/>
        <v>#N/A</v>
      </c>
      <c r="U1150" s="91" t="e">
        <f t="shared" ca="1" si="154"/>
        <v>#N/A</v>
      </c>
      <c r="V1150" s="91" t="e">
        <f t="shared" ca="1" si="155"/>
        <v>#N/A</v>
      </c>
      <c r="X1150" s="91"/>
      <c r="AI1150" s="218" t="e">
        <f ca="1">(($E$9*(RAND()*($E$208-$D$208)+$D$208))*(RAND()*('Base Calcs'!$E$214-'Base Calcs'!$D$214)+'Base Calcs'!$D$214+IF($E$50&gt;0,$E$50,0)))+$E$154+$E$155-$E$196+$E$179-($E$179*(RAND()*($E$210-$D$210)+$D$210))-(($E$200/$E$45)*(RAND()*($E$211-$D$211)+$D$211))</f>
        <v>#N/A</v>
      </c>
      <c r="AK11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1" spans="2:37" x14ac:dyDescent="0.25">
      <c r="B1151" s="198" t="e">
        <f t="shared" ca="1" si="149"/>
        <v>#N/A</v>
      </c>
      <c r="C1151" s="91"/>
      <c r="D1151" s="91"/>
      <c r="F1151" s="20"/>
      <c r="G1151" s="91"/>
      <c r="H1151" s="91"/>
      <c r="J1151" s="91"/>
      <c r="P1151" s="200" t="e">
        <f t="shared" ca="1" si="150"/>
        <v>#N/A</v>
      </c>
      <c r="Q1151" s="91" t="e">
        <f t="shared" ca="1" si="151"/>
        <v>#N/A</v>
      </c>
      <c r="R1151" s="91" t="e">
        <f t="shared" ca="1" si="152"/>
        <v>#N/A</v>
      </c>
      <c r="T1151" s="200" t="e">
        <f t="shared" ca="1" si="153"/>
        <v>#N/A</v>
      </c>
      <c r="U1151" s="91" t="e">
        <f t="shared" ca="1" si="154"/>
        <v>#N/A</v>
      </c>
      <c r="V1151" s="91" t="e">
        <f t="shared" ca="1" si="155"/>
        <v>#N/A</v>
      </c>
      <c r="X1151" s="91"/>
      <c r="AI1151" s="218" t="e">
        <f ca="1">(($E$9*(RAND()*($E$208-$D$208)+$D$208))*(RAND()*('Base Calcs'!$E$214-'Base Calcs'!$D$214)+'Base Calcs'!$D$214+IF($E$50&gt;0,$E$50,0)))+$E$154+$E$155-$E$196+$E$179-($E$179*(RAND()*($E$210-$D$210)+$D$210))-(($E$200/$E$45)*(RAND()*($E$211-$D$211)+$D$211))</f>
        <v>#N/A</v>
      </c>
      <c r="AK11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2" spans="2:37" x14ac:dyDescent="0.25">
      <c r="B1152" s="198" t="e">
        <f t="shared" ca="1" si="149"/>
        <v>#N/A</v>
      </c>
      <c r="C1152" s="91"/>
      <c r="D1152" s="91"/>
      <c r="F1152" s="20"/>
      <c r="G1152" s="91"/>
      <c r="H1152" s="91"/>
      <c r="J1152" s="91"/>
      <c r="P1152" s="200" t="e">
        <f t="shared" ca="1" si="150"/>
        <v>#N/A</v>
      </c>
      <c r="Q1152" s="91" t="e">
        <f t="shared" ca="1" si="151"/>
        <v>#N/A</v>
      </c>
      <c r="R1152" s="91" t="e">
        <f t="shared" ca="1" si="152"/>
        <v>#N/A</v>
      </c>
      <c r="T1152" s="200" t="e">
        <f t="shared" ca="1" si="153"/>
        <v>#N/A</v>
      </c>
      <c r="U1152" s="91" t="e">
        <f t="shared" ca="1" si="154"/>
        <v>#N/A</v>
      </c>
      <c r="V1152" s="91" t="e">
        <f t="shared" ca="1" si="155"/>
        <v>#N/A</v>
      </c>
      <c r="X1152" s="91"/>
      <c r="AI1152" s="218" t="e">
        <f ca="1">(($E$9*(RAND()*($E$208-$D$208)+$D$208))*(RAND()*('Base Calcs'!$E$214-'Base Calcs'!$D$214)+'Base Calcs'!$D$214+IF($E$50&gt;0,$E$50,0)))+$E$154+$E$155-$E$196+$E$179-($E$179*(RAND()*($E$210-$D$210)+$D$210))-(($E$200/$E$45)*(RAND()*($E$211-$D$211)+$D$211))</f>
        <v>#N/A</v>
      </c>
      <c r="AK11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3" spans="2:37" x14ac:dyDescent="0.25">
      <c r="B1153" s="198" t="e">
        <f t="shared" ca="1" si="149"/>
        <v>#N/A</v>
      </c>
      <c r="C1153" s="91"/>
      <c r="D1153" s="91"/>
      <c r="F1153" s="20"/>
      <c r="G1153" s="91"/>
      <c r="H1153" s="91"/>
      <c r="J1153" s="91"/>
      <c r="P1153" s="200" t="e">
        <f t="shared" ca="1" si="150"/>
        <v>#N/A</v>
      </c>
      <c r="Q1153" s="91" t="e">
        <f t="shared" ca="1" si="151"/>
        <v>#N/A</v>
      </c>
      <c r="R1153" s="91" t="e">
        <f t="shared" ca="1" si="152"/>
        <v>#N/A</v>
      </c>
      <c r="T1153" s="200" t="e">
        <f t="shared" ca="1" si="153"/>
        <v>#N/A</v>
      </c>
      <c r="U1153" s="91" t="e">
        <f t="shared" ca="1" si="154"/>
        <v>#N/A</v>
      </c>
      <c r="V1153" s="91" t="e">
        <f t="shared" ca="1" si="155"/>
        <v>#N/A</v>
      </c>
      <c r="X1153" s="91"/>
      <c r="AI1153" s="218" t="e">
        <f ca="1">(($E$9*(RAND()*($E$208-$D$208)+$D$208))*(RAND()*('Base Calcs'!$E$214-'Base Calcs'!$D$214)+'Base Calcs'!$D$214+IF($E$50&gt;0,$E$50,0)))+$E$154+$E$155-$E$196+$E$179-($E$179*(RAND()*($E$210-$D$210)+$D$210))-(($E$200/$E$45)*(RAND()*($E$211-$D$211)+$D$211))</f>
        <v>#N/A</v>
      </c>
      <c r="AK11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4" spans="2:37" x14ac:dyDescent="0.25">
      <c r="B1154" s="198" t="e">
        <f t="shared" ca="1" si="149"/>
        <v>#N/A</v>
      </c>
      <c r="C1154" s="91"/>
      <c r="D1154" s="91"/>
      <c r="F1154" s="20"/>
      <c r="G1154" s="91"/>
      <c r="H1154" s="91"/>
      <c r="J1154" s="91"/>
      <c r="P1154" s="200" t="e">
        <f t="shared" ca="1" si="150"/>
        <v>#N/A</v>
      </c>
      <c r="Q1154" s="91" t="e">
        <f t="shared" ca="1" si="151"/>
        <v>#N/A</v>
      </c>
      <c r="R1154" s="91" t="e">
        <f t="shared" ca="1" si="152"/>
        <v>#N/A</v>
      </c>
      <c r="T1154" s="200" t="e">
        <f t="shared" ca="1" si="153"/>
        <v>#N/A</v>
      </c>
      <c r="U1154" s="91" t="e">
        <f t="shared" ca="1" si="154"/>
        <v>#N/A</v>
      </c>
      <c r="V1154" s="91" t="e">
        <f t="shared" ca="1" si="155"/>
        <v>#N/A</v>
      </c>
      <c r="X1154" s="91"/>
      <c r="AI1154" s="218" t="e">
        <f ca="1">(($E$9*(RAND()*($E$208-$D$208)+$D$208))*(RAND()*('Base Calcs'!$E$214-'Base Calcs'!$D$214)+'Base Calcs'!$D$214+IF($E$50&gt;0,$E$50,0)))+$E$154+$E$155-$E$196+$E$179-($E$179*(RAND()*($E$210-$D$210)+$D$210))-(($E$200/$E$45)*(RAND()*($E$211-$D$211)+$D$211))</f>
        <v>#N/A</v>
      </c>
      <c r="AK11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5" spans="2:37" x14ac:dyDescent="0.25">
      <c r="B1155" s="198" t="e">
        <f t="shared" ca="1" si="149"/>
        <v>#N/A</v>
      </c>
      <c r="C1155" s="91"/>
      <c r="D1155" s="91"/>
      <c r="F1155" s="20"/>
      <c r="G1155" s="91"/>
      <c r="H1155" s="91"/>
      <c r="J1155" s="91"/>
      <c r="P1155" s="200" t="e">
        <f t="shared" ca="1" si="150"/>
        <v>#N/A</v>
      </c>
      <c r="Q1155" s="91" t="e">
        <f t="shared" ca="1" si="151"/>
        <v>#N/A</v>
      </c>
      <c r="R1155" s="91" t="e">
        <f t="shared" ca="1" si="152"/>
        <v>#N/A</v>
      </c>
      <c r="T1155" s="200" t="e">
        <f t="shared" ca="1" si="153"/>
        <v>#N/A</v>
      </c>
      <c r="U1155" s="91" t="e">
        <f t="shared" ca="1" si="154"/>
        <v>#N/A</v>
      </c>
      <c r="V1155" s="91" t="e">
        <f t="shared" ca="1" si="155"/>
        <v>#N/A</v>
      </c>
      <c r="X1155" s="91"/>
      <c r="AI1155" s="218" t="e">
        <f ca="1">(($E$9*(RAND()*($E$208-$D$208)+$D$208))*(RAND()*('Base Calcs'!$E$214-'Base Calcs'!$D$214)+'Base Calcs'!$D$214+IF($E$50&gt;0,$E$50,0)))+$E$154+$E$155-$E$196+$E$179-($E$179*(RAND()*($E$210-$D$210)+$D$210))-(($E$200/$E$45)*(RAND()*($E$211-$D$211)+$D$211))</f>
        <v>#N/A</v>
      </c>
      <c r="AK11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6" spans="2:37" x14ac:dyDescent="0.25">
      <c r="B1156" s="198" t="e">
        <f t="shared" ca="1" si="149"/>
        <v>#N/A</v>
      </c>
      <c r="C1156" s="91"/>
      <c r="D1156" s="91"/>
      <c r="F1156" s="20"/>
      <c r="G1156" s="91"/>
      <c r="H1156" s="91"/>
      <c r="J1156" s="91"/>
      <c r="P1156" s="200" t="e">
        <f t="shared" ca="1" si="150"/>
        <v>#N/A</v>
      </c>
      <c r="Q1156" s="91" t="e">
        <f t="shared" ca="1" si="151"/>
        <v>#N/A</v>
      </c>
      <c r="R1156" s="91" t="e">
        <f t="shared" ca="1" si="152"/>
        <v>#N/A</v>
      </c>
      <c r="T1156" s="200" t="e">
        <f t="shared" ca="1" si="153"/>
        <v>#N/A</v>
      </c>
      <c r="U1156" s="91" t="e">
        <f t="shared" ca="1" si="154"/>
        <v>#N/A</v>
      </c>
      <c r="V1156" s="91" t="e">
        <f t="shared" ca="1" si="155"/>
        <v>#N/A</v>
      </c>
      <c r="X1156" s="91"/>
      <c r="AI1156" s="218" t="e">
        <f ca="1">(($E$9*(RAND()*($E$208-$D$208)+$D$208))*(RAND()*('Base Calcs'!$E$214-'Base Calcs'!$D$214)+'Base Calcs'!$D$214+IF($E$50&gt;0,$E$50,0)))+$E$154+$E$155-$E$196+$E$179-($E$179*(RAND()*($E$210-$D$210)+$D$210))-(($E$200/$E$45)*(RAND()*($E$211-$D$211)+$D$211))</f>
        <v>#N/A</v>
      </c>
      <c r="AK11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7" spans="2:37" x14ac:dyDescent="0.25">
      <c r="B1157" s="198" t="e">
        <f t="shared" ca="1" si="149"/>
        <v>#N/A</v>
      </c>
      <c r="C1157" s="91"/>
      <c r="D1157" s="91"/>
      <c r="F1157" s="20"/>
      <c r="G1157" s="91"/>
      <c r="H1157" s="91"/>
      <c r="J1157" s="91"/>
      <c r="P1157" s="200" t="e">
        <f t="shared" ca="1" si="150"/>
        <v>#N/A</v>
      </c>
      <c r="Q1157" s="91" t="e">
        <f t="shared" ca="1" si="151"/>
        <v>#N/A</v>
      </c>
      <c r="R1157" s="91" t="e">
        <f t="shared" ca="1" si="152"/>
        <v>#N/A</v>
      </c>
      <c r="T1157" s="200" t="e">
        <f t="shared" ca="1" si="153"/>
        <v>#N/A</v>
      </c>
      <c r="U1157" s="91" t="e">
        <f t="shared" ca="1" si="154"/>
        <v>#N/A</v>
      </c>
      <c r="V1157" s="91" t="e">
        <f t="shared" ca="1" si="155"/>
        <v>#N/A</v>
      </c>
      <c r="X1157" s="91"/>
      <c r="AI1157" s="218" t="e">
        <f ca="1">(($E$9*(RAND()*($E$208-$D$208)+$D$208))*(RAND()*('Base Calcs'!$E$214-'Base Calcs'!$D$214)+'Base Calcs'!$D$214+IF($E$50&gt;0,$E$50,0)))+$E$154+$E$155-$E$196+$E$179-($E$179*(RAND()*($E$210-$D$210)+$D$210))-(($E$200/$E$45)*(RAND()*($E$211-$D$211)+$D$211))</f>
        <v>#N/A</v>
      </c>
      <c r="AK11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8" spans="2:37" x14ac:dyDescent="0.25">
      <c r="B1158" s="198" t="e">
        <f t="shared" ca="1" si="149"/>
        <v>#N/A</v>
      </c>
      <c r="C1158" s="91"/>
      <c r="D1158" s="91"/>
      <c r="F1158" s="20"/>
      <c r="G1158" s="91"/>
      <c r="H1158" s="91"/>
      <c r="J1158" s="91"/>
      <c r="P1158" s="200" t="e">
        <f t="shared" ca="1" si="150"/>
        <v>#N/A</v>
      </c>
      <c r="Q1158" s="91" t="e">
        <f t="shared" ca="1" si="151"/>
        <v>#N/A</v>
      </c>
      <c r="R1158" s="91" t="e">
        <f t="shared" ca="1" si="152"/>
        <v>#N/A</v>
      </c>
      <c r="T1158" s="200" t="e">
        <f t="shared" ca="1" si="153"/>
        <v>#N/A</v>
      </c>
      <c r="U1158" s="91" t="e">
        <f t="shared" ca="1" si="154"/>
        <v>#N/A</v>
      </c>
      <c r="V1158" s="91" t="e">
        <f t="shared" ca="1" si="155"/>
        <v>#N/A</v>
      </c>
      <c r="X1158" s="91"/>
      <c r="AI1158" s="218" t="e">
        <f ca="1">(($E$9*(RAND()*($E$208-$D$208)+$D$208))*(RAND()*('Base Calcs'!$E$214-'Base Calcs'!$D$214)+'Base Calcs'!$D$214+IF($E$50&gt;0,$E$50,0)))+$E$154+$E$155-$E$196+$E$179-($E$179*(RAND()*($E$210-$D$210)+$D$210))-(($E$200/$E$45)*(RAND()*($E$211-$D$211)+$D$211))</f>
        <v>#N/A</v>
      </c>
      <c r="AK11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59" spans="2:37" x14ac:dyDescent="0.25">
      <c r="B1159" s="198" t="e">
        <f t="shared" ca="1" si="149"/>
        <v>#N/A</v>
      </c>
      <c r="C1159" s="91"/>
      <c r="D1159" s="91"/>
      <c r="F1159" s="20"/>
      <c r="G1159" s="91"/>
      <c r="H1159" s="91"/>
      <c r="J1159" s="91"/>
      <c r="P1159" s="200" t="e">
        <f t="shared" ca="1" si="150"/>
        <v>#N/A</v>
      </c>
      <c r="Q1159" s="91" t="e">
        <f t="shared" ca="1" si="151"/>
        <v>#N/A</v>
      </c>
      <c r="R1159" s="91" t="e">
        <f t="shared" ca="1" si="152"/>
        <v>#N/A</v>
      </c>
      <c r="T1159" s="200" t="e">
        <f t="shared" ca="1" si="153"/>
        <v>#N/A</v>
      </c>
      <c r="U1159" s="91" t="e">
        <f t="shared" ca="1" si="154"/>
        <v>#N/A</v>
      </c>
      <c r="V1159" s="91" t="e">
        <f t="shared" ca="1" si="155"/>
        <v>#N/A</v>
      </c>
      <c r="X1159" s="91"/>
      <c r="AI1159" s="218" t="e">
        <f ca="1">(($E$9*(RAND()*($E$208-$D$208)+$D$208))*(RAND()*('Base Calcs'!$E$214-'Base Calcs'!$D$214)+'Base Calcs'!$D$214+IF($E$50&gt;0,$E$50,0)))+$E$154+$E$155-$E$196+$E$179-($E$179*(RAND()*($E$210-$D$210)+$D$210))-(($E$200/$E$45)*(RAND()*($E$211-$D$211)+$D$211))</f>
        <v>#N/A</v>
      </c>
      <c r="AK11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0" spans="2:37" x14ac:dyDescent="0.25">
      <c r="B1160" s="198" t="e">
        <f t="shared" ca="1" si="149"/>
        <v>#N/A</v>
      </c>
      <c r="C1160" s="91"/>
      <c r="D1160" s="91"/>
      <c r="F1160" s="20"/>
      <c r="G1160" s="91"/>
      <c r="H1160" s="91"/>
      <c r="J1160" s="91"/>
      <c r="P1160" s="200" t="e">
        <f t="shared" ca="1" si="150"/>
        <v>#N/A</v>
      </c>
      <c r="Q1160" s="91" t="e">
        <f t="shared" ca="1" si="151"/>
        <v>#N/A</v>
      </c>
      <c r="R1160" s="91" t="e">
        <f t="shared" ca="1" si="152"/>
        <v>#N/A</v>
      </c>
      <c r="T1160" s="200" t="e">
        <f t="shared" ca="1" si="153"/>
        <v>#N/A</v>
      </c>
      <c r="U1160" s="91" t="e">
        <f t="shared" ca="1" si="154"/>
        <v>#N/A</v>
      </c>
      <c r="V1160" s="91" t="e">
        <f t="shared" ca="1" si="155"/>
        <v>#N/A</v>
      </c>
      <c r="X1160" s="91"/>
      <c r="AI1160" s="218" t="e">
        <f ca="1">(($E$9*(RAND()*($E$208-$D$208)+$D$208))*(RAND()*('Base Calcs'!$E$214-'Base Calcs'!$D$214)+'Base Calcs'!$D$214+IF($E$50&gt;0,$E$50,0)))+$E$154+$E$155-$E$196+$E$179-($E$179*(RAND()*($E$210-$D$210)+$D$210))-(($E$200/$E$45)*(RAND()*($E$211-$D$211)+$D$211))</f>
        <v>#N/A</v>
      </c>
      <c r="AK11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1" spans="2:37" x14ac:dyDescent="0.25">
      <c r="B1161" s="198" t="e">
        <f t="shared" ca="1" si="149"/>
        <v>#N/A</v>
      </c>
      <c r="C1161" s="91"/>
      <c r="D1161" s="91"/>
      <c r="F1161" s="20"/>
      <c r="G1161" s="91"/>
      <c r="H1161" s="91"/>
      <c r="J1161" s="91"/>
      <c r="P1161" s="200" t="e">
        <f t="shared" ca="1" si="150"/>
        <v>#N/A</v>
      </c>
      <c r="Q1161" s="91" t="e">
        <f t="shared" ca="1" si="151"/>
        <v>#N/A</v>
      </c>
      <c r="R1161" s="91" t="e">
        <f t="shared" ca="1" si="152"/>
        <v>#N/A</v>
      </c>
      <c r="T1161" s="200" t="e">
        <f t="shared" ca="1" si="153"/>
        <v>#N/A</v>
      </c>
      <c r="U1161" s="91" t="e">
        <f t="shared" ca="1" si="154"/>
        <v>#N/A</v>
      </c>
      <c r="V1161" s="91" t="e">
        <f t="shared" ca="1" si="155"/>
        <v>#N/A</v>
      </c>
      <c r="X1161" s="91"/>
      <c r="AI1161" s="218" t="e">
        <f ca="1">(($E$9*(RAND()*($E$208-$D$208)+$D$208))*(RAND()*('Base Calcs'!$E$214-'Base Calcs'!$D$214)+'Base Calcs'!$D$214+IF($E$50&gt;0,$E$50,0)))+$E$154+$E$155-$E$196+$E$179-($E$179*(RAND()*($E$210-$D$210)+$D$210))-(($E$200/$E$45)*(RAND()*($E$211-$D$211)+$D$211))</f>
        <v>#N/A</v>
      </c>
      <c r="AK11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2" spans="2:37" x14ac:dyDescent="0.25">
      <c r="B1162" s="198" t="e">
        <f t="shared" ca="1" si="149"/>
        <v>#N/A</v>
      </c>
      <c r="C1162" s="91"/>
      <c r="D1162" s="91"/>
      <c r="F1162" s="20"/>
      <c r="G1162" s="91"/>
      <c r="H1162" s="91"/>
      <c r="J1162" s="91"/>
      <c r="P1162" s="200" t="e">
        <f t="shared" ca="1" si="150"/>
        <v>#N/A</v>
      </c>
      <c r="Q1162" s="91" t="e">
        <f t="shared" ca="1" si="151"/>
        <v>#N/A</v>
      </c>
      <c r="R1162" s="91" t="e">
        <f t="shared" ca="1" si="152"/>
        <v>#N/A</v>
      </c>
      <c r="T1162" s="200" t="e">
        <f t="shared" ca="1" si="153"/>
        <v>#N/A</v>
      </c>
      <c r="U1162" s="91" t="e">
        <f t="shared" ca="1" si="154"/>
        <v>#N/A</v>
      </c>
      <c r="V1162" s="91" t="e">
        <f t="shared" ca="1" si="155"/>
        <v>#N/A</v>
      </c>
      <c r="X1162" s="91"/>
      <c r="AI1162" s="218" t="e">
        <f ca="1">(($E$9*(RAND()*($E$208-$D$208)+$D$208))*(RAND()*('Base Calcs'!$E$214-'Base Calcs'!$D$214)+'Base Calcs'!$D$214+IF($E$50&gt;0,$E$50,0)))+$E$154+$E$155-$E$196+$E$179-($E$179*(RAND()*($E$210-$D$210)+$D$210))-(($E$200/$E$45)*(RAND()*($E$211-$D$211)+$D$211))</f>
        <v>#N/A</v>
      </c>
      <c r="AK11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3" spans="2:37" x14ac:dyDescent="0.25">
      <c r="B1163" s="198" t="e">
        <f t="shared" ca="1" si="149"/>
        <v>#N/A</v>
      </c>
      <c r="C1163" s="91"/>
      <c r="D1163" s="91"/>
      <c r="F1163" s="20"/>
      <c r="G1163" s="91"/>
      <c r="H1163" s="91"/>
      <c r="J1163" s="91"/>
      <c r="P1163" s="200" t="e">
        <f t="shared" ca="1" si="150"/>
        <v>#N/A</v>
      </c>
      <c r="Q1163" s="91" t="e">
        <f t="shared" ca="1" si="151"/>
        <v>#N/A</v>
      </c>
      <c r="R1163" s="91" t="e">
        <f t="shared" ca="1" si="152"/>
        <v>#N/A</v>
      </c>
      <c r="T1163" s="200" t="e">
        <f t="shared" ca="1" si="153"/>
        <v>#N/A</v>
      </c>
      <c r="U1163" s="91" t="e">
        <f t="shared" ca="1" si="154"/>
        <v>#N/A</v>
      </c>
      <c r="V1163" s="91" t="e">
        <f t="shared" ca="1" si="155"/>
        <v>#N/A</v>
      </c>
      <c r="X1163" s="91"/>
      <c r="AI1163" s="218" t="e">
        <f ca="1">(($E$9*(RAND()*($E$208-$D$208)+$D$208))*(RAND()*('Base Calcs'!$E$214-'Base Calcs'!$D$214)+'Base Calcs'!$D$214+IF($E$50&gt;0,$E$50,0)))+$E$154+$E$155-$E$196+$E$179-($E$179*(RAND()*($E$210-$D$210)+$D$210))-(($E$200/$E$45)*(RAND()*($E$211-$D$211)+$D$211))</f>
        <v>#N/A</v>
      </c>
      <c r="AK11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4" spans="2:37" x14ac:dyDescent="0.25">
      <c r="B1164" s="198" t="e">
        <f t="shared" ref="B1164:B1227" ca="1" si="156">($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1164" s="91"/>
      <c r="D1164" s="91"/>
      <c r="F1164" s="20"/>
      <c r="G1164" s="91"/>
      <c r="H1164" s="91"/>
      <c r="J1164" s="91"/>
      <c r="P1164" s="200" t="e">
        <f t="shared" ref="P1164:P1227" ca="1" si="157">(($C$9*(RAND()*($E$208-$D$208)+$D$208))*(RAND()*($E$209-$D$209)+$D$209+IF($E$50&gt;0,$E$50,0)))+$C$154+$C$155-$C$196+$C$179-($C$179*(RAND()*($E$210-$D$210)+$D$210))-($E$44*(RAND()*($E$211-$D$211)+$D$211))</f>
        <v>#N/A</v>
      </c>
      <c r="Q1164" s="91" t="e">
        <f t="shared" ref="Q1164:Q1227" ca="1" si="158">P1164/$B$216</f>
        <v>#N/A</v>
      </c>
      <c r="R1164" s="91" t="e">
        <f t="shared" ref="R1164:R1227" ca="1" si="159">(P1164+$C$200)/$B$215</f>
        <v>#N/A</v>
      </c>
      <c r="T1164" s="200" t="e">
        <f t="shared" ref="T1164:T1227" ca="1" si="160">(($E$9*(RAND()*($E$208-$D$208)+$D$208))*(RAND()*($E$209-$D$209)+$D$209+IF($E$50&gt;0,$E$50,0)))+$E$154+$E$155-$E$196+$E$179-($E$179*(RAND()*($E$210-$D$210)+$D$210))-(($E$200/$E$45)*(RAND()*($E$211-$D$211)+$D$211))</f>
        <v>#N/A</v>
      </c>
      <c r="U1164" s="91" t="e">
        <f t="shared" ref="U1164:U1227" ca="1" si="161">T1164/$D$216</f>
        <v>#N/A</v>
      </c>
      <c r="V1164" s="91" t="e">
        <f t="shared" ref="V1164:V1227" ca="1" si="162">(T1164+$E$200)/$D$215</f>
        <v>#N/A</v>
      </c>
      <c r="X1164" s="91"/>
      <c r="AI1164" s="218" t="e">
        <f ca="1">(($E$9*(RAND()*($E$208-$D$208)+$D$208))*(RAND()*('Base Calcs'!$E$214-'Base Calcs'!$D$214)+'Base Calcs'!$D$214+IF($E$50&gt;0,$E$50,0)))+$E$154+$E$155-$E$196+$E$179-($E$179*(RAND()*($E$210-$D$210)+$D$210))-(($E$200/$E$45)*(RAND()*($E$211-$D$211)+$D$211))</f>
        <v>#N/A</v>
      </c>
      <c r="AK11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5" spans="2:37" x14ac:dyDescent="0.25">
      <c r="B1165" s="198" t="e">
        <f t="shared" ca="1" si="156"/>
        <v>#N/A</v>
      </c>
      <c r="C1165" s="91"/>
      <c r="D1165" s="91"/>
      <c r="F1165" s="20"/>
      <c r="G1165" s="91"/>
      <c r="H1165" s="91"/>
      <c r="J1165" s="91"/>
      <c r="P1165" s="200" t="e">
        <f t="shared" ca="1" si="157"/>
        <v>#N/A</v>
      </c>
      <c r="Q1165" s="91" t="e">
        <f t="shared" ca="1" si="158"/>
        <v>#N/A</v>
      </c>
      <c r="R1165" s="91" t="e">
        <f t="shared" ca="1" si="159"/>
        <v>#N/A</v>
      </c>
      <c r="T1165" s="200" t="e">
        <f t="shared" ca="1" si="160"/>
        <v>#N/A</v>
      </c>
      <c r="U1165" s="91" t="e">
        <f t="shared" ca="1" si="161"/>
        <v>#N/A</v>
      </c>
      <c r="V1165" s="91" t="e">
        <f t="shared" ca="1" si="162"/>
        <v>#N/A</v>
      </c>
      <c r="X1165" s="91"/>
      <c r="AI1165" s="218" t="e">
        <f ca="1">(($E$9*(RAND()*($E$208-$D$208)+$D$208))*(RAND()*('Base Calcs'!$E$214-'Base Calcs'!$D$214)+'Base Calcs'!$D$214+IF($E$50&gt;0,$E$50,0)))+$E$154+$E$155-$E$196+$E$179-($E$179*(RAND()*($E$210-$D$210)+$D$210))-(($E$200/$E$45)*(RAND()*($E$211-$D$211)+$D$211))</f>
        <v>#N/A</v>
      </c>
      <c r="AK11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6" spans="2:37" x14ac:dyDescent="0.25">
      <c r="B1166" s="198" t="e">
        <f t="shared" ca="1" si="156"/>
        <v>#N/A</v>
      </c>
      <c r="C1166" s="91"/>
      <c r="D1166" s="91"/>
      <c r="F1166" s="20"/>
      <c r="G1166" s="91"/>
      <c r="H1166" s="91"/>
      <c r="J1166" s="91"/>
      <c r="P1166" s="200" t="e">
        <f t="shared" ca="1" si="157"/>
        <v>#N/A</v>
      </c>
      <c r="Q1166" s="91" t="e">
        <f t="shared" ca="1" si="158"/>
        <v>#N/A</v>
      </c>
      <c r="R1166" s="91" t="e">
        <f t="shared" ca="1" si="159"/>
        <v>#N/A</v>
      </c>
      <c r="T1166" s="200" t="e">
        <f t="shared" ca="1" si="160"/>
        <v>#N/A</v>
      </c>
      <c r="U1166" s="91" t="e">
        <f t="shared" ca="1" si="161"/>
        <v>#N/A</v>
      </c>
      <c r="V1166" s="91" t="e">
        <f t="shared" ca="1" si="162"/>
        <v>#N/A</v>
      </c>
      <c r="X1166" s="91"/>
      <c r="AI1166" s="218" t="e">
        <f ca="1">(($E$9*(RAND()*($E$208-$D$208)+$D$208))*(RAND()*('Base Calcs'!$E$214-'Base Calcs'!$D$214)+'Base Calcs'!$D$214+IF($E$50&gt;0,$E$50,0)))+$E$154+$E$155-$E$196+$E$179-($E$179*(RAND()*($E$210-$D$210)+$D$210))-(($E$200/$E$45)*(RAND()*($E$211-$D$211)+$D$211))</f>
        <v>#N/A</v>
      </c>
      <c r="AK11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7" spans="2:37" x14ac:dyDescent="0.25">
      <c r="B1167" s="198" t="e">
        <f t="shared" ca="1" si="156"/>
        <v>#N/A</v>
      </c>
      <c r="C1167" s="91"/>
      <c r="D1167" s="91"/>
      <c r="F1167" s="20"/>
      <c r="G1167" s="91"/>
      <c r="H1167" s="91"/>
      <c r="J1167" s="91"/>
      <c r="P1167" s="200" t="e">
        <f t="shared" ca="1" si="157"/>
        <v>#N/A</v>
      </c>
      <c r="Q1167" s="91" t="e">
        <f t="shared" ca="1" si="158"/>
        <v>#N/A</v>
      </c>
      <c r="R1167" s="91" t="e">
        <f t="shared" ca="1" si="159"/>
        <v>#N/A</v>
      </c>
      <c r="T1167" s="200" t="e">
        <f t="shared" ca="1" si="160"/>
        <v>#N/A</v>
      </c>
      <c r="U1167" s="91" t="e">
        <f t="shared" ca="1" si="161"/>
        <v>#N/A</v>
      </c>
      <c r="V1167" s="91" t="e">
        <f t="shared" ca="1" si="162"/>
        <v>#N/A</v>
      </c>
      <c r="X1167" s="91"/>
      <c r="AI1167" s="218" t="e">
        <f ca="1">(($E$9*(RAND()*($E$208-$D$208)+$D$208))*(RAND()*('Base Calcs'!$E$214-'Base Calcs'!$D$214)+'Base Calcs'!$D$214+IF($E$50&gt;0,$E$50,0)))+$E$154+$E$155-$E$196+$E$179-($E$179*(RAND()*($E$210-$D$210)+$D$210))-(($E$200/$E$45)*(RAND()*($E$211-$D$211)+$D$211))</f>
        <v>#N/A</v>
      </c>
      <c r="AK11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8" spans="2:37" x14ac:dyDescent="0.25">
      <c r="B1168" s="198" t="e">
        <f t="shared" ca="1" si="156"/>
        <v>#N/A</v>
      </c>
      <c r="C1168" s="91"/>
      <c r="D1168" s="91"/>
      <c r="F1168" s="20"/>
      <c r="G1168" s="91"/>
      <c r="H1168" s="91"/>
      <c r="J1168" s="91"/>
      <c r="P1168" s="200" t="e">
        <f t="shared" ca="1" si="157"/>
        <v>#N/A</v>
      </c>
      <c r="Q1168" s="91" t="e">
        <f t="shared" ca="1" si="158"/>
        <v>#N/A</v>
      </c>
      <c r="R1168" s="91" t="e">
        <f t="shared" ca="1" si="159"/>
        <v>#N/A</v>
      </c>
      <c r="T1168" s="200" t="e">
        <f t="shared" ca="1" si="160"/>
        <v>#N/A</v>
      </c>
      <c r="U1168" s="91" t="e">
        <f t="shared" ca="1" si="161"/>
        <v>#N/A</v>
      </c>
      <c r="V1168" s="91" t="e">
        <f t="shared" ca="1" si="162"/>
        <v>#N/A</v>
      </c>
      <c r="X1168" s="91"/>
      <c r="AI1168" s="218" t="e">
        <f ca="1">(($E$9*(RAND()*($E$208-$D$208)+$D$208))*(RAND()*('Base Calcs'!$E$214-'Base Calcs'!$D$214)+'Base Calcs'!$D$214+IF($E$50&gt;0,$E$50,0)))+$E$154+$E$155-$E$196+$E$179-($E$179*(RAND()*($E$210-$D$210)+$D$210))-(($E$200/$E$45)*(RAND()*($E$211-$D$211)+$D$211))</f>
        <v>#N/A</v>
      </c>
      <c r="AK11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69" spans="2:37" x14ac:dyDescent="0.25">
      <c r="B1169" s="198" t="e">
        <f t="shared" ca="1" si="156"/>
        <v>#N/A</v>
      </c>
      <c r="C1169" s="91"/>
      <c r="D1169" s="91"/>
      <c r="F1169" s="20"/>
      <c r="G1169" s="91"/>
      <c r="H1169" s="91"/>
      <c r="J1169" s="91"/>
      <c r="P1169" s="200" t="e">
        <f t="shared" ca="1" si="157"/>
        <v>#N/A</v>
      </c>
      <c r="Q1169" s="91" t="e">
        <f t="shared" ca="1" si="158"/>
        <v>#N/A</v>
      </c>
      <c r="R1169" s="91" t="e">
        <f t="shared" ca="1" si="159"/>
        <v>#N/A</v>
      </c>
      <c r="T1169" s="200" t="e">
        <f t="shared" ca="1" si="160"/>
        <v>#N/A</v>
      </c>
      <c r="U1169" s="91" t="e">
        <f t="shared" ca="1" si="161"/>
        <v>#N/A</v>
      </c>
      <c r="V1169" s="91" t="e">
        <f t="shared" ca="1" si="162"/>
        <v>#N/A</v>
      </c>
      <c r="X1169" s="91"/>
      <c r="AI1169" s="218" t="e">
        <f ca="1">(($E$9*(RAND()*($E$208-$D$208)+$D$208))*(RAND()*('Base Calcs'!$E$214-'Base Calcs'!$D$214)+'Base Calcs'!$D$214+IF($E$50&gt;0,$E$50,0)))+$E$154+$E$155-$E$196+$E$179-($E$179*(RAND()*($E$210-$D$210)+$D$210))-(($E$200/$E$45)*(RAND()*($E$211-$D$211)+$D$211))</f>
        <v>#N/A</v>
      </c>
      <c r="AK116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0" spans="2:37" x14ac:dyDescent="0.25">
      <c r="B1170" s="198" t="e">
        <f t="shared" ca="1" si="156"/>
        <v>#N/A</v>
      </c>
      <c r="C1170" s="91"/>
      <c r="D1170" s="91"/>
      <c r="F1170" s="20"/>
      <c r="G1170" s="91"/>
      <c r="H1170" s="91"/>
      <c r="J1170" s="91"/>
      <c r="P1170" s="200" t="e">
        <f t="shared" ca="1" si="157"/>
        <v>#N/A</v>
      </c>
      <c r="Q1170" s="91" t="e">
        <f t="shared" ca="1" si="158"/>
        <v>#N/A</v>
      </c>
      <c r="R1170" s="91" t="e">
        <f t="shared" ca="1" si="159"/>
        <v>#N/A</v>
      </c>
      <c r="T1170" s="200" t="e">
        <f t="shared" ca="1" si="160"/>
        <v>#N/A</v>
      </c>
      <c r="U1170" s="91" t="e">
        <f t="shared" ca="1" si="161"/>
        <v>#N/A</v>
      </c>
      <c r="V1170" s="91" t="e">
        <f t="shared" ca="1" si="162"/>
        <v>#N/A</v>
      </c>
      <c r="X1170" s="91"/>
      <c r="AI1170" s="218" t="e">
        <f ca="1">(($E$9*(RAND()*($E$208-$D$208)+$D$208))*(RAND()*('Base Calcs'!$E$214-'Base Calcs'!$D$214)+'Base Calcs'!$D$214+IF($E$50&gt;0,$E$50,0)))+$E$154+$E$155-$E$196+$E$179-($E$179*(RAND()*($E$210-$D$210)+$D$210))-(($E$200/$E$45)*(RAND()*($E$211-$D$211)+$D$211))</f>
        <v>#N/A</v>
      </c>
      <c r="AK117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1" spans="2:37" x14ac:dyDescent="0.25">
      <c r="B1171" s="198" t="e">
        <f t="shared" ca="1" si="156"/>
        <v>#N/A</v>
      </c>
      <c r="C1171" s="91"/>
      <c r="D1171" s="91"/>
      <c r="F1171" s="20"/>
      <c r="G1171" s="91"/>
      <c r="H1171" s="91"/>
      <c r="J1171" s="91"/>
      <c r="P1171" s="200" t="e">
        <f t="shared" ca="1" si="157"/>
        <v>#N/A</v>
      </c>
      <c r="Q1171" s="91" t="e">
        <f t="shared" ca="1" si="158"/>
        <v>#N/A</v>
      </c>
      <c r="R1171" s="91" t="e">
        <f t="shared" ca="1" si="159"/>
        <v>#N/A</v>
      </c>
      <c r="T1171" s="200" t="e">
        <f t="shared" ca="1" si="160"/>
        <v>#N/A</v>
      </c>
      <c r="U1171" s="91" t="e">
        <f t="shared" ca="1" si="161"/>
        <v>#N/A</v>
      </c>
      <c r="V1171" s="91" t="e">
        <f t="shared" ca="1" si="162"/>
        <v>#N/A</v>
      </c>
      <c r="X1171" s="91"/>
      <c r="AI1171" s="218" t="e">
        <f ca="1">(($E$9*(RAND()*($E$208-$D$208)+$D$208))*(RAND()*('Base Calcs'!$E$214-'Base Calcs'!$D$214)+'Base Calcs'!$D$214+IF($E$50&gt;0,$E$50,0)))+$E$154+$E$155-$E$196+$E$179-($E$179*(RAND()*($E$210-$D$210)+$D$210))-(($E$200/$E$45)*(RAND()*($E$211-$D$211)+$D$211))</f>
        <v>#N/A</v>
      </c>
      <c r="AK117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2" spans="2:37" x14ac:dyDescent="0.25">
      <c r="B1172" s="198" t="e">
        <f t="shared" ca="1" si="156"/>
        <v>#N/A</v>
      </c>
      <c r="C1172" s="91"/>
      <c r="D1172" s="91"/>
      <c r="F1172" s="20"/>
      <c r="G1172" s="91"/>
      <c r="H1172" s="91"/>
      <c r="J1172" s="91"/>
      <c r="P1172" s="200" t="e">
        <f t="shared" ca="1" si="157"/>
        <v>#N/A</v>
      </c>
      <c r="Q1172" s="91" t="e">
        <f t="shared" ca="1" si="158"/>
        <v>#N/A</v>
      </c>
      <c r="R1172" s="91" t="e">
        <f t="shared" ca="1" si="159"/>
        <v>#N/A</v>
      </c>
      <c r="T1172" s="200" t="e">
        <f t="shared" ca="1" si="160"/>
        <v>#N/A</v>
      </c>
      <c r="U1172" s="91" t="e">
        <f t="shared" ca="1" si="161"/>
        <v>#N/A</v>
      </c>
      <c r="V1172" s="91" t="e">
        <f t="shared" ca="1" si="162"/>
        <v>#N/A</v>
      </c>
      <c r="X1172" s="91"/>
      <c r="AI1172" s="218" t="e">
        <f ca="1">(($E$9*(RAND()*($E$208-$D$208)+$D$208))*(RAND()*('Base Calcs'!$E$214-'Base Calcs'!$D$214)+'Base Calcs'!$D$214+IF($E$50&gt;0,$E$50,0)))+$E$154+$E$155-$E$196+$E$179-($E$179*(RAND()*($E$210-$D$210)+$D$210))-(($E$200/$E$45)*(RAND()*($E$211-$D$211)+$D$211))</f>
        <v>#N/A</v>
      </c>
      <c r="AK117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3" spans="2:37" x14ac:dyDescent="0.25">
      <c r="B1173" s="198" t="e">
        <f t="shared" ca="1" si="156"/>
        <v>#N/A</v>
      </c>
      <c r="C1173" s="91"/>
      <c r="D1173" s="91"/>
      <c r="F1173" s="20"/>
      <c r="G1173" s="91"/>
      <c r="H1173" s="91"/>
      <c r="J1173" s="91"/>
      <c r="P1173" s="200" t="e">
        <f t="shared" ca="1" si="157"/>
        <v>#N/A</v>
      </c>
      <c r="Q1173" s="91" t="e">
        <f t="shared" ca="1" si="158"/>
        <v>#N/A</v>
      </c>
      <c r="R1173" s="91" t="e">
        <f t="shared" ca="1" si="159"/>
        <v>#N/A</v>
      </c>
      <c r="T1173" s="200" t="e">
        <f t="shared" ca="1" si="160"/>
        <v>#N/A</v>
      </c>
      <c r="U1173" s="91" t="e">
        <f t="shared" ca="1" si="161"/>
        <v>#N/A</v>
      </c>
      <c r="V1173" s="91" t="e">
        <f t="shared" ca="1" si="162"/>
        <v>#N/A</v>
      </c>
      <c r="X1173" s="91"/>
      <c r="AI1173" s="218" t="e">
        <f ca="1">(($E$9*(RAND()*($E$208-$D$208)+$D$208))*(RAND()*('Base Calcs'!$E$214-'Base Calcs'!$D$214)+'Base Calcs'!$D$214+IF($E$50&gt;0,$E$50,0)))+$E$154+$E$155-$E$196+$E$179-($E$179*(RAND()*($E$210-$D$210)+$D$210))-(($E$200/$E$45)*(RAND()*($E$211-$D$211)+$D$211))</f>
        <v>#N/A</v>
      </c>
      <c r="AK117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4" spans="2:37" x14ac:dyDescent="0.25">
      <c r="B1174" s="198" t="e">
        <f t="shared" ca="1" si="156"/>
        <v>#N/A</v>
      </c>
      <c r="C1174" s="91"/>
      <c r="D1174" s="91"/>
      <c r="F1174" s="20"/>
      <c r="G1174" s="91"/>
      <c r="H1174" s="91"/>
      <c r="J1174" s="91"/>
      <c r="P1174" s="200" t="e">
        <f t="shared" ca="1" si="157"/>
        <v>#N/A</v>
      </c>
      <c r="Q1174" s="91" t="e">
        <f t="shared" ca="1" si="158"/>
        <v>#N/A</v>
      </c>
      <c r="R1174" s="91" t="e">
        <f t="shared" ca="1" si="159"/>
        <v>#N/A</v>
      </c>
      <c r="T1174" s="200" t="e">
        <f t="shared" ca="1" si="160"/>
        <v>#N/A</v>
      </c>
      <c r="U1174" s="91" t="e">
        <f t="shared" ca="1" si="161"/>
        <v>#N/A</v>
      </c>
      <c r="V1174" s="91" t="e">
        <f t="shared" ca="1" si="162"/>
        <v>#N/A</v>
      </c>
      <c r="X1174" s="91"/>
      <c r="AI1174" s="218" t="e">
        <f ca="1">(($E$9*(RAND()*($E$208-$D$208)+$D$208))*(RAND()*('Base Calcs'!$E$214-'Base Calcs'!$D$214)+'Base Calcs'!$D$214+IF($E$50&gt;0,$E$50,0)))+$E$154+$E$155-$E$196+$E$179-($E$179*(RAND()*($E$210-$D$210)+$D$210))-(($E$200/$E$45)*(RAND()*($E$211-$D$211)+$D$211))</f>
        <v>#N/A</v>
      </c>
      <c r="AK117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5" spans="2:37" x14ac:dyDescent="0.25">
      <c r="B1175" s="198" t="e">
        <f t="shared" ca="1" si="156"/>
        <v>#N/A</v>
      </c>
      <c r="C1175" s="91"/>
      <c r="D1175" s="91"/>
      <c r="F1175" s="20"/>
      <c r="G1175" s="91"/>
      <c r="H1175" s="91"/>
      <c r="J1175" s="91"/>
      <c r="P1175" s="200" t="e">
        <f t="shared" ca="1" si="157"/>
        <v>#N/A</v>
      </c>
      <c r="Q1175" s="91" t="e">
        <f t="shared" ca="1" si="158"/>
        <v>#N/A</v>
      </c>
      <c r="R1175" s="91" t="e">
        <f t="shared" ca="1" si="159"/>
        <v>#N/A</v>
      </c>
      <c r="T1175" s="200" t="e">
        <f t="shared" ca="1" si="160"/>
        <v>#N/A</v>
      </c>
      <c r="U1175" s="91" t="e">
        <f t="shared" ca="1" si="161"/>
        <v>#N/A</v>
      </c>
      <c r="V1175" s="91" t="e">
        <f t="shared" ca="1" si="162"/>
        <v>#N/A</v>
      </c>
      <c r="X1175" s="91"/>
      <c r="AI1175" s="218" t="e">
        <f ca="1">(($E$9*(RAND()*($E$208-$D$208)+$D$208))*(RAND()*('Base Calcs'!$E$214-'Base Calcs'!$D$214)+'Base Calcs'!$D$214+IF($E$50&gt;0,$E$50,0)))+$E$154+$E$155-$E$196+$E$179-($E$179*(RAND()*($E$210-$D$210)+$D$210))-(($E$200/$E$45)*(RAND()*($E$211-$D$211)+$D$211))</f>
        <v>#N/A</v>
      </c>
      <c r="AK117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6" spans="2:37" x14ac:dyDescent="0.25">
      <c r="B1176" s="198" t="e">
        <f t="shared" ca="1" si="156"/>
        <v>#N/A</v>
      </c>
      <c r="C1176" s="91"/>
      <c r="D1176" s="91"/>
      <c r="F1176" s="20"/>
      <c r="G1176" s="91"/>
      <c r="H1176" s="91"/>
      <c r="J1176" s="91"/>
      <c r="P1176" s="200" t="e">
        <f t="shared" ca="1" si="157"/>
        <v>#N/A</v>
      </c>
      <c r="Q1176" s="91" t="e">
        <f t="shared" ca="1" si="158"/>
        <v>#N/A</v>
      </c>
      <c r="R1176" s="91" t="e">
        <f t="shared" ca="1" si="159"/>
        <v>#N/A</v>
      </c>
      <c r="T1176" s="200" t="e">
        <f t="shared" ca="1" si="160"/>
        <v>#N/A</v>
      </c>
      <c r="U1176" s="91" t="e">
        <f t="shared" ca="1" si="161"/>
        <v>#N/A</v>
      </c>
      <c r="V1176" s="91" t="e">
        <f t="shared" ca="1" si="162"/>
        <v>#N/A</v>
      </c>
      <c r="X1176" s="91"/>
      <c r="AI1176" s="218" t="e">
        <f ca="1">(($E$9*(RAND()*($E$208-$D$208)+$D$208))*(RAND()*('Base Calcs'!$E$214-'Base Calcs'!$D$214)+'Base Calcs'!$D$214+IF($E$50&gt;0,$E$50,0)))+$E$154+$E$155-$E$196+$E$179-($E$179*(RAND()*($E$210-$D$210)+$D$210))-(($E$200/$E$45)*(RAND()*($E$211-$D$211)+$D$211))</f>
        <v>#N/A</v>
      </c>
      <c r="AK117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7" spans="2:37" x14ac:dyDescent="0.25">
      <c r="B1177" s="198" t="e">
        <f t="shared" ca="1" si="156"/>
        <v>#N/A</v>
      </c>
      <c r="C1177" s="91"/>
      <c r="D1177" s="91"/>
      <c r="F1177" s="20"/>
      <c r="G1177" s="91"/>
      <c r="H1177" s="91"/>
      <c r="J1177" s="91"/>
      <c r="P1177" s="200" t="e">
        <f t="shared" ca="1" si="157"/>
        <v>#N/A</v>
      </c>
      <c r="Q1177" s="91" t="e">
        <f t="shared" ca="1" si="158"/>
        <v>#N/A</v>
      </c>
      <c r="R1177" s="91" t="e">
        <f t="shared" ca="1" si="159"/>
        <v>#N/A</v>
      </c>
      <c r="T1177" s="200" t="e">
        <f t="shared" ca="1" si="160"/>
        <v>#N/A</v>
      </c>
      <c r="U1177" s="91" t="e">
        <f t="shared" ca="1" si="161"/>
        <v>#N/A</v>
      </c>
      <c r="V1177" s="91" t="e">
        <f t="shared" ca="1" si="162"/>
        <v>#N/A</v>
      </c>
      <c r="X1177" s="91"/>
      <c r="AI1177" s="218" t="e">
        <f ca="1">(($E$9*(RAND()*($E$208-$D$208)+$D$208))*(RAND()*('Base Calcs'!$E$214-'Base Calcs'!$D$214)+'Base Calcs'!$D$214+IF($E$50&gt;0,$E$50,0)))+$E$154+$E$155-$E$196+$E$179-($E$179*(RAND()*($E$210-$D$210)+$D$210))-(($E$200/$E$45)*(RAND()*($E$211-$D$211)+$D$211))</f>
        <v>#N/A</v>
      </c>
      <c r="AK117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8" spans="2:37" x14ac:dyDescent="0.25">
      <c r="B1178" s="198" t="e">
        <f t="shared" ca="1" si="156"/>
        <v>#N/A</v>
      </c>
      <c r="C1178" s="91"/>
      <c r="D1178" s="91"/>
      <c r="F1178" s="20"/>
      <c r="G1178" s="91"/>
      <c r="H1178" s="91"/>
      <c r="J1178" s="91"/>
      <c r="P1178" s="200" t="e">
        <f t="shared" ca="1" si="157"/>
        <v>#N/A</v>
      </c>
      <c r="Q1178" s="91" t="e">
        <f t="shared" ca="1" si="158"/>
        <v>#N/A</v>
      </c>
      <c r="R1178" s="91" t="e">
        <f t="shared" ca="1" si="159"/>
        <v>#N/A</v>
      </c>
      <c r="T1178" s="200" t="e">
        <f t="shared" ca="1" si="160"/>
        <v>#N/A</v>
      </c>
      <c r="U1178" s="91" t="e">
        <f t="shared" ca="1" si="161"/>
        <v>#N/A</v>
      </c>
      <c r="V1178" s="91" t="e">
        <f t="shared" ca="1" si="162"/>
        <v>#N/A</v>
      </c>
      <c r="X1178" s="91"/>
      <c r="AI1178" s="218" t="e">
        <f ca="1">(($E$9*(RAND()*($E$208-$D$208)+$D$208))*(RAND()*('Base Calcs'!$E$214-'Base Calcs'!$D$214)+'Base Calcs'!$D$214+IF($E$50&gt;0,$E$50,0)))+$E$154+$E$155-$E$196+$E$179-($E$179*(RAND()*($E$210-$D$210)+$D$210))-(($E$200/$E$45)*(RAND()*($E$211-$D$211)+$D$211))</f>
        <v>#N/A</v>
      </c>
      <c r="AK117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79" spans="2:37" x14ac:dyDescent="0.25">
      <c r="B1179" s="198" t="e">
        <f t="shared" ca="1" si="156"/>
        <v>#N/A</v>
      </c>
      <c r="C1179" s="91"/>
      <c r="D1179" s="91"/>
      <c r="F1179" s="20"/>
      <c r="G1179" s="91"/>
      <c r="H1179" s="91"/>
      <c r="J1179" s="91"/>
      <c r="P1179" s="200" t="e">
        <f t="shared" ca="1" si="157"/>
        <v>#N/A</v>
      </c>
      <c r="Q1179" s="91" t="e">
        <f t="shared" ca="1" si="158"/>
        <v>#N/A</v>
      </c>
      <c r="R1179" s="91" t="e">
        <f t="shared" ca="1" si="159"/>
        <v>#N/A</v>
      </c>
      <c r="T1179" s="200" t="e">
        <f t="shared" ca="1" si="160"/>
        <v>#N/A</v>
      </c>
      <c r="U1179" s="91" t="e">
        <f t="shared" ca="1" si="161"/>
        <v>#N/A</v>
      </c>
      <c r="V1179" s="91" t="e">
        <f t="shared" ca="1" si="162"/>
        <v>#N/A</v>
      </c>
      <c r="X1179" s="91"/>
      <c r="AI1179" s="218" t="e">
        <f ca="1">(($E$9*(RAND()*($E$208-$D$208)+$D$208))*(RAND()*('Base Calcs'!$E$214-'Base Calcs'!$D$214)+'Base Calcs'!$D$214+IF($E$50&gt;0,$E$50,0)))+$E$154+$E$155-$E$196+$E$179-($E$179*(RAND()*($E$210-$D$210)+$D$210))-(($E$200/$E$45)*(RAND()*($E$211-$D$211)+$D$211))</f>
        <v>#N/A</v>
      </c>
      <c r="AK117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0" spans="2:37" x14ac:dyDescent="0.25">
      <c r="B1180" s="198" t="e">
        <f t="shared" ca="1" si="156"/>
        <v>#N/A</v>
      </c>
      <c r="C1180" s="91"/>
      <c r="D1180" s="91"/>
      <c r="F1180" s="20"/>
      <c r="G1180" s="91"/>
      <c r="H1180" s="91"/>
      <c r="J1180" s="91"/>
      <c r="P1180" s="200" t="e">
        <f t="shared" ca="1" si="157"/>
        <v>#N/A</v>
      </c>
      <c r="Q1180" s="91" t="e">
        <f t="shared" ca="1" si="158"/>
        <v>#N/A</v>
      </c>
      <c r="R1180" s="91" t="e">
        <f t="shared" ca="1" si="159"/>
        <v>#N/A</v>
      </c>
      <c r="T1180" s="200" t="e">
        <f t="shared" ca="1" si="160"/>
        <v>#N/A</v>
      </c>
      <c r="U1180" s="91" t="e">
        <f t="shared" ca="1" si="161"/>
        <v>#N/A</v>
      </c>
      <c r="V1180" s="91" t="e">
        <f t="shared" ca="1" si="162"/>
        <v>#N/A</v>
      </c>
      <c r="X1180" s="91"/>
      <c r="AI1180" s="218" t="e">
        <f ca="1">(($E$9*(RAND()*($E$208-$D$208)+$D$208))*(RAND()*('Base Calcs'!$E$214-'Base Calcs'!$D$214)+'Base Calcs'!$D$214+IF($E$50&gt;0,$E$50,0)))+$E$154+$E$155-$E$196+$E$179-($E$179*(RAND()*($E$210-$D$210)+$D$210))-(($E$200/$E$45)*(RAND()*($E$211-$D$211)+$D$211))</f>
        <v>#N/A</v>
      </c>
      <c r="AK118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1" spans="2:37" x14ac:dyDescent="0.25">
      <c r="B1181" s="198" t="e">
        <f t="shared" ca="1" si="156"/>
        <v>#N/A</v>
      </c>
      <c r="C1181" s="91"/>
      <c r="D1181" s="91"/>
      <c r="F1181" s="20"/>
      <c r="G1181" s="91"/>
      <c r="H1181" s="91"/>
      <c r="J1181" s="91"/>
      <c r="P1181" s="200" t="e">
        <f t="shared" ca="1" si="157"/>
        <v>#N/A</v>
      </c>
      <c r="Q1181" s="91" t="e">
        <f t="shared" ca="1" si="158"/>
        <v>#N/A</v>
      </c>
      <c r="R1181" s="91" t="e">
        <f t="shared" ca="1" si="159"/>
        <v>#N/A</v>
      </c>
      <c r="T1181" s="200" t="e">
        <f t="shared" ca="1" si="160"/>
        <v>#N/A</v>
      </c>
      <c r="U1181" s="91" t="e">
        <f t="shared" ca="1" si="161"/>
        <v>#N/A</v>
      </c>
      <c r="V1181" s="91" t="e">
        <f t="shared" ca="1" si="162"/>
        <v>#N/A</v>
      </c>
      <c r="X1181" s="91"/>
      <c r="AI1181" s="218" t="e">
        <f ca="1">(($E$9*(RAND()*($E$208-$D$208)+$D$208))*(RAND()*('Base Calcs'!$E$214-'Base Calcs'!$D$214)+'Base Calcs'!$D$214+IF($E$50&gt;0,$E$50,0)))+$E$154+$E$155-$E$196+$E$179-($E$179*(RAND()*($E$210-$D$210)+$D$210))-(($E$200/$E$45)*(RAND()*($E$211-$D$211)+$D$211))</f>
        <v>#N/A</v>
      </c>
      <c r="AK118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2" spans="2:37" x14ac:dyDescent="0.25">
      <c r="B1182" s="198" t="e">
        <f t="shared" ca="1" si="156"/>
        <v>#N/A</v>
      </c>
      <c r="C1182" s="91"/>
      <c r="D1182" s="91"/>
      <c r="F1182" s="20"/>
      <c r="G1182" s="91"/>
      <c r="H1182" s="91"/>
      <c r="J1182" s="91"/>
      <c r="P1182" s="200" t="e">
        <f t="shared" ca="1" si="157"/>
        <v>#N/A</v>
      </c>
      <c r="Q1182" s="91" t="e">
        <f t="shared" ca="1" si="158"/>
        <v>#N/A</v>
      </c>
      <c r="R1182" s="91" t="e">
        <f t="shared" ca="1" si="159"/>
        <v>#N/A</v>
      </c>
      <c r="T1182" s="200" t="e">
        <f t="shared" ca="1" si="160"/>
        <v>#N/A</v>
      </c>
      <c r="U1182" s="91" t="e">
        <f t="shared" ca="1" si="161"/>
        <v>#N/A</v>
      </c>
      <c r="V1182" s="91" t="e">
        <f t="shared" ca="1" si="162"/>
        <v>#N/A</v>
      </c>
      <c r="X1182" s="91"/>
      <c r="AI1182" s="218" t="e">
        <f ca="1">(($E$9*(RAND()*($E$208-$D$208)+$D$208))*(RAND()*('Base Calcs'!$E$214-'Base Calcs'!$D$214)+'Base Calcs'!$D$214+IF($E$50&gt;0,$E$50,0)))+$E$154+$E$155-$E$196+$E$179-($E$179*(RAND()*($E$210-$D$210)+$D$210))-(($E$200/$E$45)*(RAND()*($E$211-$D$211)+$D$211))</f>
        <v>#N/A</v>
      </c>
      <c r="AK118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3" spans="2:37" x14ac:dyDescent="0.25">
      <c r="B1183" s="198" t="e">
        <f t="shared" ca="1" si="156"/>
        <v>#N/A</v>
      </c>
      <c r="C1183" s="91"/>
      <c r="D1183" s="91"/>
      <c r="F1183" s="20"/>
      <c r="G1183" s="91"/>
      <c r="H1183" s="91"/>
      <c r="J1183" s="91"/>
      <c r="P1183" s="200" t="e">
        <f t="shared" ca="1" si="157"/>
        <v>#N/A</v>
      </c>
      <c r="Q1183" s="91" t="e">
        <f t="shared" ca="1" si="158"/>
        <v>#N/A</v>
      </c>
      <c r="R1183" s="91" t="e">
        <f t="shared" ca="1" si="159"/>
        <v>#N/A</v>
      </c>
      <c r="T1183" s="200" t="e">
        <f t="shared" ca="1" si="160"/>
        <v>#N/A</v>
      </c>
      <c r="U1183" s="91" t="e">
        <f t="shared" ca="1" si="161"/>
        <v>#N/A</v>
      </c>
      <c r="V1183" s="91" t="e">
        <f t="shared" ca="1" si="162"/>
        <v>#N/A</v>
      </c>
      <c r="X1183" s="91"/>
      <c r="AI1183" s="218" t="e">
        <f ca="1">(($E$9*(RAND()*($E$208-$D$208)+$D$208))*(RAND()*('Base Calcs'!$E$214-'Base Calcs'!$D$214)+'Base Calcs'!$D$214+IF($E$50&gt;0,$E$50,0)))+$E$154+$E$155-$E$196+$E$179-($E$179*(RAND()*($E$210-$D$210)+$D$210))-(($E$200/$E$45)*(RAND()*($E$211-$D$211)+$D$211))</f>
        <v>#N/A</v>
      </c>
      <c r="AK118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4" spans="2:37" x14ac:dyDescent="0.25">
      <c r="B1184" s="198" t="e">
        <f t="shared" ca="1" si="156"/>
        <v>#N/A</v>
      </c>
      <c r="C1184" s="91"/>
      <c r="D1184" s="91"/>
      <c r="F1184" s="20"/>
      <c r="G1184" s="91"/>
      <c r="H1184" s="91"/>
      <c r="J1184" s="91"/>
      <c r="P1184" s="200" t="e">
        <f t="shared" ca="1" si="157"/>
        <v>#N/A</v>
      </c>
      <c r="Q1184" s="91" t="e">
        <f t="shared" ca="1" si="158"/>
        <v>#N/A</v>
      </c>
      <c r="R1184" s="91" t="e">
        <f t="shared" ca="1" si="159"/>
        <v>#N/A</v>
      </c>
      <c r="T1184" s="200" t="e">
        <f t="shared" ca="1" si="160"/>
        <v>#N/A</v>
      </c>
      <c r="U1184" s="91" t="e">
        <f t="shared" ca="1" si="161"/>
        <v>#N/A</v>
      </c>
      <c r="V1184" s="91" t="e">
        <f t="shared" ca="1" si="162"/>
        <v>#N/A</v>
      </c>
      <c r="X1184" s="91"/>
      <c r="AI1184" s="218" t="e">
        <f ca="1">(($E$9*(RAND()*($E$208-$D$208)+$D$208))*(RAND()*('Base Calcs'!$E$214-'Base Calcs'!$D$214)+'Base Calcs'!$D$214+IF($E$50&gt;0,$E$50,0)))+$E$154+$E$155-$E$196+$E$179-($E$179*(RAND()*($E$210-$D$210)+$D$210))-(($E$200/$E$45)*(RAND()*($E$211-$D$211)+$D$211))</f>
        <v>#N/A</v>
      </c>
      <c r="AK118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5" spans="2:37" x14ac:dyDescent="0.25">
      <c r="B1185" s="198" t="e">
        <f t="shared" ca="1" si="156"/>
        <v>#N/A</v>
      </c>
      <c r="C1185" s="91"/>
      <c r="D1185" s="91"/>
      <c r="F1185" s="20"/>
      <c r="G1185" s="91"/>
      <c r="H1185" s="91"/>
      <c r="J1185" s="91"/>
      <c r="P1185" s="200" t="e">
        <f t="shared" ca="1" si="157"/>
        <v>#N/A</v>
      </c>
      <c r="Q1185" s="91" t="e">
        <f t="shared" ca="1" si="158"/>
        <v>#N/A</v>
      </c>
      <c r="R1185" s="91" t="e">
        <f t="shared" ca="1" si="159"/>
        <v>#N/A</v>
      </c>
      <c r="T1185" s="200" t="e">
        <f t="shared" ca="1" si="160"/>
        <v>#N/A</v>
      </c>
      <c r="U1185" s="91" t="e">
        <f t="shared" ca="1" si="161"/>
        <v>#N/A</v>
      </c>
      <c r="V1185" s="91" t="e">
        <f t="shared" ca="1" si="162"/>
        <v>#N/A</v>
      </c>
      <c r="X1185" s="91"/>
      <c r="AI1185" s="218" t="e">
        <f ca="1">(($E$9*(RAND()*($E$208-$D$208)+$D$208))*(RAND()*('Base Calcs'!$E$214-'Base Calcs'!$D$214)+'Base Calcs'!$D$214+IF($E$50&gt;0,$E$50,0)))+$E$154+$E$155-$E$196+$E$179-($E$179*(RAND()*($E$210-$D$210)+$D$210))-(($E$200/$E$45)*(RAND()*($E$211-$D$211)+$D$211))</f>
        <v>#N/A</v>
      </c>
      <c r="AK118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6" spans="2:37" x14ac:dyDescent="0.25">
      <c r="B1186" s="198" t="e">
        <f t="shared" ca="1" si="156"/>
        <v>#N/A</v>
      </c>
      <c r="C1186" s="91"/>
      <c r="D1186" s="91"/>
      <c r="F1186" s="20"/>
      <c r="G1186" s="91"/>
      <c r="H1186" s="91"/>
      <c r="J1186" s="91"/>
      <c r="P1186" s="200" t="e">
        <f t="shared" ca="1" si="157"/>
        <v>#N/A</v>
      </c>
      <c r="Q1186" s="91" t="e">
        <f t="shared" ca="1" si="158"/>
        <v>#N/A</v>
      </c>
      <c r="R1186" s="91" t="e">
        <f t="shared" ca="1" si="159"/>
        <v>#N/A</v>
      </c>
      <c r="T1186" s="200" t="e">
        <f t="shared" ca="1" si="160"/>
        <v>#N/A</v>
      </c>
      <c r="U1186" s="91" t="e">
        <f t="shared" ca="1" si="161"/>
        <v>#N/A</v>
      </c>
      <c r="V1186" s="91" t="e">
        <f t="shared" ca="1" si="162"/>
        <v>#N/A</v>
      </c>
      <c r="X1186" s="91"/>
      <c r="AI1186" s="218" t="e">
        <f ca="1">(($E$9*(RAND()*($E$208-$D$208)+$D$208))*(RAND()*('Base Calcs'!$E$214-'Base Calcs'!$D$214)+'Base Calcs'!$D$214+IF($E$50&gt;0,$E$50,0)))+$E$154+$E$155-$E$196+$E$179-($E$179*(RAND()*($E$210-$D$210)+$D$210))-(($E$200/$E$45)*(RAND()*($E$211-$D$211)+$D$211))</f>
        <v>#N/A</v>
      </c>
      <c r="AK118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7" spans="2:37" x14ac:dyDescent="0.25">
      <c r="B1187" s="198" t="e">
        <f t="shared" ca="1" si="156"/>
        <v>#N/A</v>
      </c>
      <c r="C1187" s="91"/>
      <c r="D1187" s="91"/>
      <c r="F1187" s="20"/>
      <c r="G1187" s="91"/>
      <c r="H1187" s="91"/>
      <c r="J1187" s="91"/>
      <c r="P1187" s="200" t="e">
        <f t="shared" ca="1" si="157"/>
        <v>#N/A</v>
      </c>
      <c r="Q1187" s="91" t="e">
        <f t="shared" ca="1" si="158"/>
        <v>#N/A</v>
      </c>
      <c r="R1187" s="91" t="e">
        <f t="shared" ca="1" si="159"/>
        <v>#N/A</v>
      </c>
      <c r="T1187" s="200" t="e">
        <f t="shared" ca="1" si="160"/>
        <v>#N/A</v>
      </c>
      <c r="U1187" s="91" t="e">
        <f t="shared" ca="1" si="161"/>
        <v>#N/A</v>
      </c>
      <c r="V1187" s="91" t="e">
        <f t="shared" ca="1" si="162"/>
        <v>#N/A</v>
      </c>
      <c r="X1187" s="91"/>
      <c r="AI1187" s="218" t="e">
        <f ca="1">(($E$9*(RAND()*($E$208-$D$208)+$D$208))*(RAND()*('Base Calcs'!$E$214-'Base Calcs'!$D$214)+'Base Calcs'!$D$214+IF($E$50&gt;0,$E$50,0)))+$E$154+$E$155-$E$196+$E$179-($E$179*(RAND()*($E$210-$D$210)+$D$210))-(($E$200/$E$45)*(RAND()*($E$211-$D$211)+$D$211))</f>
        <v>#N/A</v>
      </c>
      <c r="AK118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8" spans="2:37" x14ac:dyDescent="0.25">
      <c r="B1188" s="198" t="e">
        <f t="shared" ca="1" si="156"/>
        <v>#N/A</v>
      </c>
      <c r="C1188" s="91"/>
      <c r="D1188" s="91"/>
      <c r="F1188" s="20"/>
      <c r="G1188" s="91"/>
      <c r="H1188" s="91"/>
      <c r="J1188" s="91"/>
      <c r="P1188" s="200" t="e">
        <f t="shared" ca="1" si="157"/>
        <v>#N/A</v>
      </c>
      <c r="Q1188" s="91" t="e">
        <f t="shared" ca="1" si="158"/>
        <v>#N/A</v>
      </c>
      <c r="R1188" s="91" t="e">
        <f t="shared" ca="1" si="159"/>
        <v>#N/A</v>
      </c>
      <c r="T1188" s="200" t="e">
        <f t="shared" ca="1" si="160"/>
        <v>#N/A</v>
      </c>
      <c r="U1188" s="91" t="e">
        <f t="shared" ca="1" si="161"/>
        <v>#N/A</v>
      </c>
      <c r="V1188" s="91" t="e">
        <f t="shared" ca="1" si="162"/>
        <v>#N/A</v>
      </c>
      <c r="X1188" s="91"/>
      <c r="AI1188" s="218" t="e">
        <f ca="1">(($E$9*(RAND()*($E$208-$D$208)+$D$208))*(RAND()*('Base Calcs'!$E$214-'Base Calcs'!$D$214)+'Base Calcs'!$D$214+IF($E$50&gt;0,$E$50,0)))+$E$154+$E$155-$E$196+$E$179-($E$179*(RAND()*($E$210-$D$210)+$D$210))-(($E$200/$E$45)*(RAND()*($E$211-$D$211)+$D$211))</f>
        <v>#N/A</v>
      </c>
      <c r="AK118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89" spans="2:37" x14ac:dyDescent="0.25">
      <c r="B1189" s="198" t="e">
        <f t="shared" ca="1" si="156"/>
        <v>#N/A</v>
      </c>
      <c r="C1189" s="91"/>
      <c r="D1189" s="91"/>
      <c r="F1189" s="20"/>
      <c r="G1189" s="91"/>
      <c r="H1189" s="91"/>
      <c r="J1189" s="91"/>
      <c r="P1189" s="200" t="e">
        <f t="shared" ca="1" si="157"/>
        <v>#N/A</v>
      </c>
      <c r="Q1189" s="91" t="e">
        <f t="shared" ca="1" si="158"/>
        <v>#N/A</v>
      </c>
      <c r="R1189" s="91" t="e">
        <f t="shared" ca="1" si="159"/>
        <v>#N/A</v>
      </c>
      <c r="T1189" s="200" t="e">
        <f t="shared" ca="1" si="160"/>
        <v>#N/A</v>
      </c>
      <c r="U1189" s="91" t="e">
        <f t="shared" ca="1" si="161"/>
        <v>#N/A</v>
      </c>
      <c r="V1189" s="91" t="e">
        <f t="shared" ca="1" si="162"/>
        <v>#N/A</v>
      </c>
      <c r="X1189" s="91"/>
      <c r="AI1189" s="218" t="e">
        <f ca="1">(($E$9*(RAND()*($E$208-$D$208)+$D$208))*(RAND()*('Base Calcs'!$E$214-'Base Calcs'!$D$214)+'Base Calcs'!$D$214+IF($E$50&gt;0,$E$50,0)))+$E$154+$E$155-$E$196+$E$179-($E$179*(RAND()*($E$210-$D$210)+$D$210))-(($E$200/$E$45)*(RAND()*($E$211-$D$211)+$D$211))</f>
        <v>#N/A</v>
      </c>
      <c r="AK118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0" spans="2:37" x14ac:dyDescent="0.25">
      <c r="B1190" s="198" t="e">
        <f t="shared" ca="1" si="156"/>
        <v>#N/A</v>
      </c>
      <c r="C1190" s="91"/>
      <c r="D1190" s="91"/>
      <c r="F1190" s="20"/>
      <c r="G1190" s="91"/>
      <c r="H1190" s="91"/>
      <c r="J1190" s="91"/>
      <c r="P1190" s="200" t="e">
        <f t="shared" ca="1" si="157"/>
        <v>#N/A</v>
      </c>
      <c r="Q1190" s="91" t="e">
        <f t="shared" ca="1" si="158"/>
        <v>#N/A</v>
      </c>
      <c r="R1190" s="91" t="e">
        <f t="shared" ca="1" si="159"/>
        <v>#N/A</v>
      </c>
      <c r="T1190" s="200" t="e">
        <f t="shared" ca="1" si="160"/>
        <v>#N/A</v>
      </c>
      <c r="U1190" s="91" t="e">
        <f t="shared" ca="1" si="161"/>
        <v>#N/A</v>
      </c>
      <c r="V1190" s="91" t="e">
        <f t="shared" ca="1" si="162"/>
        <v>#N/A</v>
      </c>
      <c r="X1190" s="91"/>
      <c r="AI1190" s="218" t="e">
        <f ca="1">(($E$9*(RAND()*($E$208-$D$208)+$D$208))*(RAND()*('Base Calcs'!$E$214-'Base Calcs'!$D$214)+'Base Calcs'!$D$214+IF($E$50&gt;0,$E$50,0)))+$E$154+$E$155-$E$196+$E$179-($E$179*(RAND()*($E$210-$D$210)+$D$210))-(($E$200/$E$45)*(RAND()*($E$211-$D$211)+$D$211))</f>
        <v>#N/A</v>
      </c>
      <c r="AK119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1" spans="2:37" x14ac:dyDescent="0.25">
      <c r="B1191" s="198" t="e">
        <f t="shared" ca="1" si="156"/>
        <v>#N/A</v>
      </c>
      <c r="C1191" s="91"/>
      <c r="D1191" s="91"/>
      <c r="F1191" s="20"/>
      <c r="G1191" s="91"/>
      <c r="H1191" s="91"/>
      <c r="J1191" s="91"/>
      <c r="P1191" s="200" t="e">
        <f t="shared" ca="1" si="157"/>
        <v>#N/A</v>
      </c>
      <c r="Q1191" s="91" t="e">
        <f t="shared" ca="1" si="158"/>
        <v>#N/A</v>
      </c>
      <c r="R1191" s="91" t="e">
        <f t="shared" ca="1" si="159"/>
        <v>#N/A</v>
      </c>
      <c r="T1191" s="200" t="e">
        <f t="shared" ca="1" si="160"/>
        <v>#N/A</v>
      </c>
      <c r="U1191" s="91" t="e">
        <f t="shared" ca="1" si="161"/>
        <v>#N/A</v>
      </c>
      <c r="V1191" s="91" t="e">
        <f t="shared" ca="1" si="162"/>
        <v>#N/A</v>
      </c>
      <c r="X1191" s="91"/>
      <c r="AI1191" s="218" t="e">
        <f ca="1">(($E$9*(RAND()*($E$208-$D$208)+$D$208))*(RAND()*('Base Calcs'!$E$214-'Base Calcs'!$D$214)+'Base Calcs'!$D$214+IF($E$50&gt;0,$E$50,0)))+$E$154+$E$155-$E$196+$E$179-($E$179*(RAND()*($E$210-$D$210)+$D$210))-(($E$200/$E$45)*(RAND()*($E$211-$D$211)+$D$211))</f>
        <v>#N/A</v>
      </c>
      <c r="AK119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2" spans="2:37" x14ac:dyDescent="0.25">
      <c r="B1192" s="198" t="e">
        <f t="shared" ca="1" si="156"/>
        <v>#N/A</v>
      </c>
      <c r="C1192" s="91"/>
      <c r="D1192" s="91"/>
      <c r="F1192" s="20"/>
      <c r="G1192" s="91"/>
      <c r="H1192" s="91"/>
      <c r="J1192" s="91"/>
      <c r="P1192" s="200" t="e">
        <f t="shared" ca="1" si="157"/>
        <v>#N/A</v>
      </c>
      <c r="Q1192" s="91" t="e">
        <f t="shared" ca="1" si="158"/>
        <v>#N/A</v>
      </c>
      <c r="R1192" s="91" t="e">
        <f t="shared" ca="1" si="159"/>
        <v>#N/A</v>
      </c>
      <c r="T1192" s="200" t="e">
        <f t="shared" ca="1" si="160"/>
        <v>#N/A</v>
      </c>
      <c r="U1192" s="91" t="e">
        <f t="shared" ca="1" si="161"/>
        <v>#N/A</v>
      </c>
      <c r="V1192" s="91" t="e">
        <f t="shared" ca="1" si="162"/>
        <v>#N/A</v>
      </c>
      <c r="X1192" s="91"/>
      <c r="AI1192" s="218" t="e">
        <f ca="1">(($E$9*(RAND()*($E$208-$D$208)+$D$208))*(RAND()*('Base Calcs'!$E$214-'Base Calcs'!$D$214)+'Base Calcs'!$D$214+IF($E$50&gt;0,$E$50,0)))+$E$154+$E$155-$E$196+$E$179-($E$179*(RAND()*($E$210-$D$210)+$D$210))-(($E$200/$E$45)*(RAND()*($E$211-$D$211)+$D$211))</f>
        <v>#N/A</v>
      </c>
      <c r="AK119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3" spans="2:37" x14ac:dyDescent="0.25">
      <c r="B1193" s="198" t="e">
        <f t="shared" ca="1" si="156"/>
        <v>#N/A</v>
      </c>
      <c r="C1193" s="91"/>
      <c r="D1193" s="91"/>
      <c r="F1193" s="20"/>
      <c r="G1193" s="91"/>
      <c r="H1193" s="91"/>
      <c r="J1193" s="91"/>
      <c r="P1193" s="200" t="e">
        <f t="shared" ca="1" si="157"/>
        <v>#N/A</v>
      </c>
      <c r="Q1193" s="91" t="e">
        <f t="shared" ca="1" si="158"/>
        <v>#N/A</v>
      </c>
      <c r="R1193" s="91" t="e">
        <f t="shared" ca="1" si="159"/>
        <v>#N/A</v>
      </c>
      <c r="T1193" s="200" t="e">
        <f t="shared" ca="1" si="160"/>
        <v>#N/A</v>
      </c>
      <c r="U1193" s="91" t="e">
        <f t="shared" ca="1" si="161"/>
        <v>#N/A</v>
      </c>
      <c r="V1193" s="91" t="e">
        <f t="shared" ca="1" si="162"/>
        <v>#N/A</v>
      </c>
      <c r="X1193" s="91"/>
      <c r="AI1193" s="218" t="e">
        <f ca="1">(($E$9*(RAND()*($E$208-$D$208)+$D$208))*(RAND()*('Base Calcs'!$E$214-'Base Calcs'!$D$214)+'Base Calcs'!$D$214+IF($E$50&gt;0,$E$50,0)))+$E$154+$E$155-$E$196+$E$179-($E$179*(RAND()*($E$210-$D$210)+$D$210))-(($E$200/$E$45)*(RAND()*($E$211-$D$211)+$D$211))</f>
        <v>#N/A</v>
      </c>
      <c r="AK119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4" spans="2:37" x14ac:dyDescent="0.25">
      <c r="B1194" s="198" t="e">
        <f t="shared" ca="1" si="156"/>
        <v>#N/A</v>
      </c>
      <c r="C1194" s="91"/>
      <c r="D1194" s="91"/>
      <c r="F1194" s="20"/>
      <c r="G1194" s="91"/>
      <c r="H1194" s="91"/>
      <c r="J1194" s="91"/>
      <c r="P1194" s="200" t="e">
        <f t="shared" ca="1" si="157"/>
        <v>#N/A</v>
      </c>
      <c r="Q1194" s="91" t="e">
        <f t="shared" ca="1" si="158"/>
        <v>#N/A</v>
      </c>
      <c r="R1194" s="91" t="e">
        <f t="shared" ca="1" si="159"/>
        <v>#N/A</v>
      </c>
      <c r="T1194" s="200" t="e">
        <f t="shared" ca="1" si="160"/>
        <v>#N/A</v>
      </c>
      <c r="U1194" s="91" t="e">
        <f t="shared" ca="1" si="161"/>
        <v>#N/A</v>
      </c>
      <c r="V1194" s="91" t="e">
        <f t="shared" ca="1" si="162"/>
        <v>#N/A</v>
      </c>
      <c r="X1194" s="91"/>
      <c r="AI1194" s="218" t="e">
        <f ca="1">(($E$9*(RAND()*($E$208-$D$208)+$D$208))*(RAND()*('Base Calcs'!$E$214-'Base Calcs'!$D$214)+'Base Calcs'!$D$214+IF($E$50&gt;0,$E$50,0)))+$E$154+$E$155-$E$196+$E$179-($E$179*(RAND()*($E$210-$D$210)+$D$210))-(($E$200/$E$45)*(RAND()*($E$211-$D$211)+$D$211))</f>
        <v>#N/A</v>
      </c>
      <c r="AK119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5" spans="2:37" x14ac:dyDescent="0.25">
      <c r="B1195" s="198" t="e">
        <f t="shared" ca="1" si="156"/>
        <v>#N/A</v>
      </c>
      <c r="C1195" s="91"/>
      <c r="D1195" s="91"/>
      <c r="F1195" s="20"/>
      <c r="G1195" s="91"/>
      <c r="H1195" s="91"/>
      <c r="J1195" s="91"/>
      <c r="P1195" s="200" t="e">
        <f t="shared" ca="1" si="157"/>
        <v>#N/A</v>
      </c>
      <c r="Q1195" s="91" t="e">
        <f t="shared" ca="1" si="158"/>
        <v>#N/A</v>
      </c>
      <c r="R1195" s="91" t="e">
        <f t="shared" ca="1" si="159"/>
        <v>#N/A</v>
      </c>
      <c r="T1195" s="200" t="e">
        <f t="shared" ca="1" si="160"/>
        <v>#N/A</v>
      </c>
      <c r="U1195" s="91" t="e">
        <f t="shared" ca="1" si="161"/>
        <v>#N/A</v>
      </c>
      <c r="V1195" s="91" t="e">
        <f t="shared" ca="1" si="162"/>
        <v>#N/A</v>
      </c>
      <c r="X1195" s="91"/>
      <c r="AI1195" s="218" t="e">
        <f ca="1">(($E$9*(RAND()*($E$208-$D$208)+$D$208))*(RAND()*('Base Calcs'!$E$214-'Base Calcs'!$D$214)+'Base Calcs'!$D$214+IF($E$50&gt;0,$E$50,0)))+$E$154+$E$155-$E$196+$E$179-($E$179*(RAND()*($E$210-$D$210)+$D$210))-(($E$200/$E$45)*(RAND()*($E$211-$D$211)+$D$211))</f>
        <v>#N/A</v>
      </c>
      <c r="AK119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6" spans="2:37" x14ac:dyDescent="0.25">
      <c r="B1196" s="198" t="e">
        <f t="shared" ca="1" si="156"/>
        <v>#N/A</v>
      </c>
      <c r="C1196" s="91"/>
      <c r="D1196" s="91"/>
      <c r="F1196" s="20"/>
      <c r="G1196" s="91"/>
      <c r="H1196" s="91"/>
      <c r="J1196" s="91"/>
      <c r="P1196" s="200" t="e">
        <f t="shared" ca="1" si="157"/>
        <v>#N/A</v>
      </c>
      <c r="Q1196" s="91" t="e">
        <f t="shared" ca="1" si="158"/>
        <v>#N/A</v>
      </c>
      <c r="R1196" s="91" t="e">
        <f t="shared" ca="1" si="159"/>
        <v>#N/A</v>
      </c>
      <c r="T1196" s="200" t="e">
        <f t="shared" ca="1" si="160"/>
        <v>#N/A</v>
      </c>
      <c r="U1196" s="91" t="e">
        <f t="shared" ca="1" si="161"/>
        <v>#N/A</v>
      </c>
      <c r="V1196" s="91" t="e">
        <f t="shared" ca="1" si="162"/>
        <v>#N/A</v>
      </c>
      <c r="X1196" s="91"/>
      <c r="AI1196" s="218" t="e">
        <f ca="1">(($E$9*(RAND()*($E$208-$D$208)+$D$208))*(RAND()*('Base Calcs'!$E$214-'Base Calcs'!$D$214)+'Base Calcs'!$D$214+IF($E$50&gt;0,$E$50,0)))+$E$154+$E$155-$E$196+$E$179-($E$179*(RAND()*($E$210-$D$210)+$D$210))-(($E$200/$E$45)*(RAND()*($E$211-$D$211)+$D$211))</f>
        <v>#N/A</v>
      </c>
      <c r="AK119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7" spans="2:37" x14ac:dyDescent="0.25">
      <c r="B1197" s="198" t="e">
        <f t="shared" ca="1" si="156"/>
        <v>#N/A</v>
      </c>
      <c r="C1197" s="91"/>
      <c r="D1197" s="91"/>
      <c r="F1197" s="20"/>
      <c r="G1197" s="91"/>
      <c r="H1197" s="91"/>
      <c r="J1197" s="91"/>
      <c r="P1197" s="200" t="e">
        <f t="shared" ca="1" si="157"/>
        <v>#N/A</v>
      </c>
      <c r="Q1197" s="91" t="e">
        <f t="shared" ca="1" si="158"/>
        <v>#N/A</v>
      </c>
      <c r="R1197" s="91" t="e">
        <f t="shared" ca="1" si="159"/>
        <v>#N/A</v>
      </c>
      <c r="T1197" s="200" t="e">
        <f t="shared" ca="1" si="160"/>
        <v>#N/A</v>
      </c>
      <c r="U1197" s="91" t="e">
        <f t="shared" ca="1" si="161"/>
        <v>#N/A</v>
      </c>
      <c r="V1197" s="91" t="e">
        <f t="shared" ca="1" si="162"/>
        <v>#N/A</v>
      </c>
      <c r="X1197" s="91"/>
      <c r="AI1197" s="218" t="e">
        <f ca="1">(($E$9*(RAND()*($E$208-$D$208)+$D$208))*(RAND()*('Base Calcs'!$E$214-'Base Calcs'!$D$214)+'Base Calcs'!$D$214+IF($E$50&gt;0,$E$50,0)))+$E$154+$E$155-$E$196+$E$179-($E$179*(RAND()*($E$210-$D$210)+$D$210))-(($E$200/$E$45)*(RAND()*($E$211-$D$211)+$D$211))</f>
        <v>#N/A</v>
      </c>
      <c r="AK119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8" spans="2:37" x14ac:dyDescent="0.25">
      <c r="B1198" s="198" t="e">
        <f t="shared" ca="1" si="156"/>
        <v>#N/A</v>
      </c>
      <c r="C1198" s="91"/>
      <c r="D1198" s="91"/>
      <c r="F1198" s="20"/>
      <c r="G1198" s="91"/>
      <c r="H1198" s="91"/>
      <c r="J1198" s="91"/>
      <c r="P1198" s="200" t="e">
        <f t="shared" ca="1" si="157"/>
        <v>#N/A</v>
      </c>
      <c r="Q1198" s="91" t="e">
        <f t="shared" ca="1" si="158"/>
        <v>#N/A</v>
      </c>
      <c r="R1198" s="91" t="e">
        <f t="shared" ca="1" si="159"/>
        <v>#N/A</v>
      </c>
      <c r="T1198" s="200" t="e">
        <f t="shared" ca="1" si="160"/>
        <v>#N/A</v>
      </c>
      <c r="U1198" s="91" t="e">
        <f t="shared" ca="1" si="161"/>
        <v>#N/A</v>
      </c>
      <c r="V1198" s="91" t="e">
        <f t="shared" ca="1" si="162"/>
        <v>#N/A</v>
      </c>
      <c r="X1198" s="91"/>
      <c r="AI1198" s="218" t="e">
        <f ca="1">(($E$9*(RAND()*($E$208-$D$208)+$D$208))*(RAND()*('Base Calcs'!$E$214-'Base Calcs'!$D$214)+'Base Calcs'!$D$214+IF($E$50&gt;0,$E$50,0)))+$E$154+$E$155-$E$196+$E$179-($E$179*(RAND()*($E$210-$D$210)+$D$210))-(($E$200/$E$45)*(RAND()*($E$211-$D$211)+$D$211))</f>
        <v>#N/A</v>
      </c>
      <c r="AK119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199" spans="2:37" x14ac:dyDescent="0.25">
      <c r="B1199" s="198" t="e">
        <f t="shared" ca="1" si="156"/>
        <v>#N/A</v>
      </c>
      <c r="C1199" s="91"/>
      <c r="D1199" s="91"/>
      <c r="F1199" s="20"/>
      <c r="G1199" s="91"/>
      <c r="H1199" s="91"/>
      <c r="J1199" s="91"/>
      <c r="P1199" s="200" t="e">
        <f t="shared" ca="1" si="157"/>
        <v>#N/A</v>
      </c>
      <c r="Q1199" s="91" t="e">
        <f t="shared" ca="1" si="158"/>
        <v>#N/A</v>
      </c>
      <c r="R1199" s="91" t="e">
        <f t="shared" ca="1" si="159"/>
        <v>#N/A</v>
      </c>
      <c r="T1199" s="200" t="e">
        <f t="shared" ca="1" si="160"/>
        <v>#N/A</v>
      </c>
      <c r="U1199" s="91" t="e">
        <f t="shared" ca="1" si="161"/>
        <v>#N/A</v>
      </c>
      <c r="V1199" s="91" t="e">
        <f t="shared" ca="1" si="162"/>
        <v>#N/A</v>
      </c>
      <c r="X1199" s="91"/>
      <c r="AI1199" s="218" t="e">
        <f ca="1">(($E$9*(RAND()*($E$208-$D$208)+$D$208))*(RAND()*('Base Calcs'!$E$214-'Base Calcs'!$D$214)+'Base Calcs'!$D$214+IF($E$50&gt;0,$E$50,0)))+$E$154+$E$155-$E$196+$E$179-($E$179*(RAND()*($E$210-$D$210)+$D$210))-(($E$200/$E$45)*(RAND()*($E$211-$D$211)+$D$211))</f>
        <v>#N/A</v>
      </c>
      <c r="AK119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0" spans="2:37" x14ac:dyDescent="0.25">
      <c r="B1200" s="198" t="e">
        <f t="shared" ca="1" si="156"/>
        <v>#N/A</v>
      </c>
      <c r="C1200" s="91"/>
      <c r="D1200" s="91"/>
      <c r="F1200" s="20"/>
      <c r="G1200" s="91"/>
      <c r="H1200" s="91"/>
      <c r="J1200" s="91"/>
      <c r="P1200" s="200" t="e">
        <f t="shared" ca="1" si="157"/>
        <v>#N/A</v>
      </c>
      <c r="Q1200" s="91" t="e">
        <f t="shared" ca="1" si="158"/>
        <v>#N/A</v>
      </c>
      <c r="R1200" s="91" t="e">
        <f t="shared" ca="1" si="159"/>
        <v>#N/A</v>
      </c>
      <c r="T1200" s="200" t="e">
        <f t="shared" ca="1" si="160"/>
        <v>#N/A</v>
      </c>
      <c r="U1200" s="91" t="e">
        <f t="shared" ca="1" si="161"/>
        <v>#N/A</v>
      </c>
      <c r="V1200" s="91" t="e">
        <f t="shared" ca="1" si="162"/>
        <v>#N/A</v>
      </c>
      <c r="X1200" s="91"/>
      <c r="AI1200" s="218" t="e">
        <f ca="1">(($E$9*(RAND()*($E$208-$D$208)+$D$208))*(RAND()*('Base Calcs'!$E$214-'Base Calcs'!$D$214)+'Base Calcs'!$D$214+IF($E$50&gt;0,$E$50,0)))+$E$154+$E$155-$E$196+$E$179-($E$179*(RAND()*($E$210-$D$210)+$D$210))-(($E$200/$E$45)*(RAND()*($E$211-$D$211)+$D$211))</f>
        <v>#N/A</v>
      </c>
      <c r="AK120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1" spans="2:37" x14ac:dyDescent="0.25">
      <c r="B1201" s="198" t="e">
        <f t="shared" ca="1" si="156"/>
        <v>#N/A</v>
      </c>
      <c r="C1201" s="91"/>
      <c r="D1201" s="91"/>
      <c r="F1201" s="20"/>
      <c r="G1201" s="91"/>
      <c r="H1201" s="91"/>
      <c r="J1201" s="91"/>
      <c r="P1201" s="200" t="e">
        <f t="shared" ca="1" si="157"/>
        <v>#N/A</v>
      </c>
      <c r="Q1201" s="91" t="e">
        <f t="shared" ca="1" si="158"/>
        <v>#N/A</v>
      </c>
      <c r="R1201" s="91" t="e">
        <f t="shared" ca="1" si="159"/>
        <v>#N/A</v>
      </c>
      <c r="T1201" s="200" t="e">
        <f t="shared" ca="1" si="160"/>
        <v>#N/A</v>
      </c>
      <c r="U1201" s="91" t="e">
        <f t="shared" ca="1" si="161"/>
        <v>#N/A</v>
      </c>
      <c r="V1201" s="91" t="e">
        <f t="shared" ca="1" si="162"/>
        <v>#N/A</v>
      </c>
      <c r="X1201" s="91"/>
      <c r="AI1201" s="218" t="e">
        <f ca="1">(($E$9*(RAND()*($E$208-$D$208)+$D$208))*(RAND()*('Base Calcs'!$E$214-'Base Calcs'!$D$214)+'Base Calcs'!$D$214+IF($E$50&gt;0,$E$50,0)))+$E$154+$E$155-$E$196+$E$179-($E$179*(RAND()*($E$210-$D$210)+$D$210))-(($E$200/$E$45)*(RAND()*($E$211-$D$211)+$D$211))</f>
        <v>#N/A</v>
      </c>
      <c r="AK120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2" spans="2:37" x14ac:dyDescent="0.25">
      <c r="B1202" s="198" t="e">
        <f t="shared" ca="1" si="156"/>
        <v>#N/A</v>
      </c>
      <c r="C1202" s="91"/>
      <c r="D1202" s="91"/>
      <c r="F1202" s="20"/>
      <c r="G1202" s="91"/>
      <c r="H1202" s="91"/>
      <c r="J1202" s="91"/>
      <c r="P1202" s="200" t="e">
        <f t="shared" ca="1" si="157"/>
        <v>#N/A</v>
      </c>
      <c r="Q1202" s="91" t="e">
        <f t="shared" ca="1" si="158"/>
        <v>#N/A</v>
      </c>
      <c r="R1202" s="91" t="e">
        <f t="shared" ca="1" si="159"/>
        <v>#N/A</v>
      </c>
      <c r="T1202" s="200" t="e">
        <f t="shared" ca="1" si="160"/>
        <v>#N/A</v>
      </c>
      <c r="U1202" s="91" t="e">
        <f t="shared" ca="1" si="161"/>
        <v>#N/A</v>
      </c>
      <c r="V1202" s="91" t="e">
        <f t="shared" ca="1" si="162"/>
        <v>#N/A</v>
      </c>
      <c r="X1202" s="91"/>
      <c r="AI1202" s="218" t="e">
        <f ca="1">(($E$9*(RAND()*($E$208-$D$208)+$D$208))*(RAND()*('Base Calcs'!$E$214-'Base Calcs'!$D$214)+'Base Calcs'!$D$214+IF($E$50&gt;0,$E$50,0)))+$E$154+$E$155-$E$196+$E$179-($E$179*(RAND()*($E$210-$D$210)+$D$210))-(($E$200/$E$45)*(RAND()*($E$211-$D$211)+$D$211))</f>
        <v>#N/A</v>
      </c>
      <c r="AK120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3" spans="2:37" x14ac:dyDescent="0.25">
      <c r="B1203" s="198" t="e">
        <f t="shared" ca="1" si="156"/>
        <v>#N/A</v>
      </c>
      <c r="C1203" s="91"/>
      <c r="D1203" s="91"/>
      <c r="F1203" s="20"/>
      <c r="G1203" s="91"/>
      <c r="H1203" s="91"/>
      <c r="J1203" s="91"/>
      <c r="P1203" s="200" t="e">
        <f t="shared" ca="1" si="157"/>
        <v>#N/A</v>
      </c>
      <c r="Q1203" s="91" t="e">
        <f t="shared" ca="1" si="158"/>
        <v>#N/A</v>
      </c>
      <c r="R1203" s="91" t="e">
        <f t="shared" ca="1" si="159"/>
        <v>#N/A</v>
      </c>
      <c r="T1203" s="200" t="e">
        <f t="shared" ca="1" si="160"/>
        <v>#N/A</v>
      </c>
      <c r="U1203" s="91" t="e">
        <f t="shared" ca="1" si="161"/>
        <v>#N/A</v>
      </c>
      <c r="V1203" s="91" t="e">
        <f t="shared" ca="1" si="162"/>
        <v>#N/A</v>
      </c>
      <c r="X1203" s="91"/>
      <c r="AI1203" s="218" t="e">
        <f ca="1">(($E$9*(RAND()*($E$208-$D$208)+$D$208))*(RAND()*('Base Calcs'!$E$214-'Base Calcs'!$D$214)+'Base Calcs'!$D$214+IF($E$50&gt;0,$E$50,0)))+$E$154+$E$155-$E$196+$E$179-($E$179*(RAND()*($E$210-$D$210)+$D$210))-(($E$200/$E$45)*(RAND()*($E$211-$D$211)+$D$211))</f>
        <v>#N/A</v>
      </c>
      <c r="AK120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4" spans="2:37" x14ac:dyDescent="0.25">
      <c r="B1204" s="198" t="e">
        <f t="shared" ca="1" si="156"/>
        <v>#N/A</v>
      </c>
      <c r="C1204" s="91"/>
      <c r="D1204" s="91"/>
      <c r="F1204" s="20"/>
      <c r="G1204" s="91"/>
      <c r="H1204" s="91"/>
      <c r="J1204" s="91"/>
      <c r="P1204" s="200" t="e">
        <f t="shared" ca="1" si="157"/>
        <v>#N/A</v>
      </c>
      <c r="Q1204" s="91" t="e">
        <f t="shared" ca="1" si="158"/>
        <v>#N/A</v>
      </c>
      <c r="R1204" s="91" t="e">
        <f t="shared" ca="1" si="159"/>
        <v>#N/A</v>
      </c>
      <c r="T1204" s="200" t="e">
        <f t="shared" ca="1" si="160"/>
        <v>#N/A</v>
      </c>
      <c r="U1204" s="91" t="e">
        <f t="shared" ca="1" si="161"/>
        <v>#N/A</v>
      </c>
      <c r="V1204" s="91" t="e">
        <f t="shared" ca="1" si="162"/>
        <v>#N/A</v>
      </c>
      <c r="X1204" s="91"/>
      <c r="AI1204" s="218" t="e">
        <f ca="1">(($E$9*(RAND()*($E$208-$D$208)+$D$208))*(RAND()*('Base Calcs'!$E$214-'Base Calcs'!$D$214)+'Base Calcs'!$D$214+IF($E$50&gt;0,$E$50,0)))+$E$154+$E$155-$E$196+$E$179-($E$179*(RAND()*($E$210-$D$210)+$D$210))-(($E$200/$E$45)*(RAND()*($E$211-$D$211)+$D$211))</f>
        <v>#N/A</v>
      </c>
      <c r="AK120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5" spans="2:37" x14ac:dyDescent="0.25">
      <c r="B1205" s="198" t="e">
        <f t="shared" ca="1" si="156"/>
        <v>#N/A</v>
      </c>
      <c r="C1205" s="91"/>
      <c r="D1205" s="91"/>
      <c r="F1205" s="20"/>
      <c r="G1205" s="91"/>
      <c r="H1205" s="91"/>
      <c r="J1205" s="91"/>
      <c r="P1205" s="200" t="e">
        <f t="shared" ca="1" si="157"/>
        <v>#N/A</v>
      </c>
      <c r="Q1205" s="91" t="e">
        <f t="shared" ca="1" si="158"/>
        <v>#N/A</v>
      </c>
      <c r="R1205" s="91" t="e">
        <f t="shared" ca="1" si="159"/>
        <v>#N/A</v>
      </c>
      <c r="T1205" s="200" t="e">
        <f t="shared" ca="1" si="160"/>
        <v>#N/A</v>
      </c>
      <c r="U1205" s="91" t="e">
        <f t="shared" ca="1" si="161"/>
        <v>#N/A</v>
      </c>
      <c r="V1205" s="91" t="e">
        <f t="shared" ca="1" si="162"/>
        <v>#N/A</v>
      </c>
      <c r="X1205" s="91"/>
      <c r="AI1205" s="218" t="e">
        <f ca="1">(($E$9*(RAND()*($E$208-$D$208)+$D$208))*(RAND()*('Base Calcs'!$E$214-'Base Calcs'!$D$214)+'Base Calcs'!$D$214+IF($E$50&gt;0,$E$50,0)))+$E$154+$E$155-$E$196+$E$179-($E$179*(RAND()*($E$210-$D$210)+$D$210))-(($E$200/$E$45)*(RAND()*($E$211-$D$211)+$D$211))</f>
        <v>#N/A</v>
      </c>
      <c r="AK120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6" spans="2:37" x14ac:dyDescent="0.25">
      <c r="B1206" s="198" t="e">
        <f t="shared" ca="1" si="156"/>
        <v>#N/A</v>
      </c>
      <c r="C1206" s="91"/>
      <c r="D1206" s="91"/>
      <c r="F1206" s="20"/>
      <c r="G1206" s="91"/>
      <c r="H1206" s="91"/>
      <c r="J1206" s="91"/>
      <c r="P1206" s="200" t="e">
        <f t="shared" ca="1" si="157"/>
        <v>#N/A</v>
      </c>
      <c r="Q1206" s="91" t="e">
        <f t="shared" ca="1" si="158"/>
        <v>#N/A</v>
      </c>
      <c r="R1206" s="91" t="e">
        <f t="shared" ca="1" si="159"/>
        <v>#N/A</v>
      </c>
      <c r="T1206" s="200" t="e">
        <f t="shared" ca="1" si="160"/>
        <v>#N/A</v>
      </c>
      <c r="U1206" s="91" t="e">
        <f t="shared" ca="1" si="161"/>
        <v>#N/A</v>
      </c>
      <c r="V1206" s="91" t="e">
        <f t="shared" ca="1" si="162"/>
        <v>#N/A</v>
      </c>
      <c r="X1206" s="91"/>
      <c r="AI1206" s="218" t="e">
        <f ca="1">(($E$9*(RAND()*($E$208-$D$208)+$D$208))*(RAND()*('Base Calcs'!$E$214-'Base Calcs'!$D$214)+'Base Calcs'!$D$214+IF($E$50&gt;0,$E$50,0)))+$E$154+$E$155-$E$196+$E$179-($E$179*(RAND()*($E$210-$D$210)+$D$210))-(($E$200/$E$45)*(RAND()*($E$211-$D$211)+$D$211))</f>
        <v>#N/A</v>
      </c>
      <c r="AK120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7" spans="2:37" x14ac:dyDescent="0.25">
      <c r="B1207" s="198" t="e">
        <f t="shared" ca="1" si="156"/>
        <v>#N/A</v>
      </c>
      <c r="C1207" s="91"/>
      <c r="D1207" s="91"/>
      <c r="F1207" s="20"/>
      <c r="G1207" s="91"/>
      <c r="H1207" s="91"/>
      <c r="J1207" s="91"/>
      <c r="P1207" s="200" t="e">
        <f t="shared" ca="1" si="157"/>
        <v>#N/A</v>
      </c>
      <c r="Q1207" s="91" t="e">
        <f t="shared" ca="1" si="158"/>
        <v>#N/A</v>
      </c>
      <c r="R1207" s="91" t="e">
        <f t="shared" ca="1" si="159"/>
        <v>#N/A</v>
      </c>
      <c r="T1207" s="200" t="e">
        <f t="shared" ca="1" si="160"/>
        <v>#N/A</v>
      </c>
      <c r="U1207" s="91" t="e">
        <f t="shared" ca="1" si="161"/>
        <v>#N/A</v>
      </c>
      <c r="V1207" s="91" t="e">
        <f t="shared" ca="1" si="162"/>
        <v>#N/A</v>
      </c>
      <c r="X1207" s="91"/>
      <c r="AI1207" s="218" t="e">
        <f ca="1">(($E$9*(RAND()*($E$208-$D$208)+$D$208))*(RAND()*('Base Calcs'!$E$214-'Base Calcs'!$D$214)+'Base Calcs'!$D$214+IF($E$50&gt;0,$E$50,0)))+$E$154+$E$155-$E$196+$E$179-($E$179*(RAND()*($E$210-$D$210)+$D$210))-(($E$200/$E$45)*(RAND()*($E$211-$D$211)+$D$211))</f>
        <v>#N/A</v>
      </c>
      <c r="AK120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8" spans="2:37" x14ac:dyDescent="0.25">
      <c r="B1208" s="198" t="e">
        <f t="shared" ca="1" si="156"/>
        <v>#N/A</v>
      </c>
      <c r="C1208" s="91"/>
      <c r="D1208" s="91"/>
      <c r="F1208" s="20"/>
      <c r="G1208" s="91"/>
      <c r="H1208" s="91"/>
      <c r="J1208" s="91"/>
      <c r="P1208" s="200" t="e">
        <f t="shared" ca="1" si="157"/>
        <v>#N/A</v>
      </c>
      <c r="Q1208" s="91" t="e">
        <f t="shared" ca="1" si="158"/>
        <v>#N/A</v>
      </c>
      <c r="R1208" s="91" t="e">
        <f t="shared" ca="1" si="159"/>
        <v>#N/A</v>
      </c>
      <c r="T1208" s="200" t="e">
        <f t="shared" ca="1" si="160"/>
        <v>#N/A</v>
      </c>
      <c r="U1208" s="91" t="e">
        <f t="shared" ca="1" si="161"/>
        <v>#N/A</v>
      </c>
      <c r="V1208" s="91" t="e">
        <f t="shared" ca="1" si="162"/>
        <v>#N/A</v>
      </c>
      <c r="X1208" s="91"/>
      <c r="AI1208" s="218" t="e">
        <f ca="1">(($E$9*(RAND()*($E$208-$D$208)+$D$208))*(RAND()*('Base Calcs'!$E$214-'Base Calcs'!$D$214)+'Base Calcs'!$D$214+IF($E$50&gt;0,$E$50,0)))+$E$154+$E$155-$E$196+$E$179-($E$179*(RAND()*($E$210-$D$210)+$D$210))-(($E$200/$E$45)*(RAND()*($E$211-$D$211)+$D$211))</f>
        <v>#N/A</v>
      </c>
      <c r="AK120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09" spans="2:37" x14ac:dyDescent="0.25">
      <c r="B1209" s="198" t="e">
        <f t="shared" ca="1" si="156"/>
        <v>#N/A</v>
      </c>
      <c r="C1209" s="91"/>
      <c r="D1209" s="91"/>
      <c r="F1209" s="20"/>
      <c r="G1209" s="91"/>
      <c r="H1209" s="91"/>
      <c r="J1209" s="91"/>
      <c r="P1209" s="200" t="e">
        <f t="shared" ca="1" si="157"/>
        <v>#N/A</v>
      </c>
      <c r="Q1209" s="91" t="e">
        <f t="shared" ca="1" si="158"/>
        <v>#N/A</v>
      </c>
      <c r="R1209" s="91" t="e">
        <f t="shared" ca="1" si="159"/>
        <v>#N/A</v>
      </c>
      <c r="T1209" s="200" t="e">
        <f t="shared" ca="1" si="160"/>
        <v>#N/A</v>
      </c>
      <c r="U1209" s="91" t="e">
        <f t="shared" ca="1" si="161"/>
        <v>#N/A</v>
      </c>
      <c r="V1209" s="91" t="e">
        <f t="shared" ca="1" si="162"/>
        <v>#N/A</v>
      </c>
      <c r="X1209" s="91"/>
      <c r="AI1209" s="218" t="e">
        <f ca="1">(($E$9*(RAND()*($E$208-$D$208)+$D$208))*(RAND()*('Base Calcs'!$E$214-'Base Calcs'!$D$214)+'Base Calcs'!$D$214+IF($E$50&gt;0,$E$50,0)))+$E$154+$E$155-$E$196+$E$179-($E$179*(RAND()*($E$210-$D$210)+$D$210))-(($E$200/$E$45)*(RAND()*($E$211-$D$211)+$D$211))</f>
        <v>#N/A</v>
      </c>
      <c r="AK120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0" spans="2:37" x14ac:dyDescent="0.25">
      <c r="B1210" s="198" t="e">
        <f t="shared" ca="1" si="156"/>
        <v>#N/A</v>
      </c>
      <c r="C1210" s="91"/>
      <c r="D1210" s="91"/>
      <c r="F1210" s="20"/>
      <c r="G1210" s="91"/>
      <c r="H1210" s="91"/>
      <c r="J1210" s="91"/>
      <c r="P1210" s="200" t="e">
        <f t="shared" ca="1" si="157"/>
        <v>#N/A</v>
      </c>
      <c r="Q1210" s="91" t="e">
        <f t="shared" ca="1" si="158"/>
        <v>#N/A</v>
      </c>
      <c r="R1210" s="91" t="e">
        <f t="shared" ca="1" si="159"/>
        <v>#N/A</v>
      </c>
      <c r="T1210" s="200" t="e">
        <f t="shared" ca="1" si="160"/>
        <v>#N/A</v>
      </c>
      <c r="U1210" s="91" t="e">
        <f t="shared" ca="1" si="161"/>
        <v>#N/A</v>
      </c>
      <c r="V1210" s="91" t="e">
        <f t="shared" ca="1" si="162"/>
        <v>#N/A</v>
      </c>
      <c r="X1210" s="91"/>
      <c r="AI1210" s="218" t="e">
        <f ca="1">(($E$9*(RAND()*($E$208-$D$208)+$D$208))*(RAND()*('Base Calcs'!$E$214-'Base Calcs'!$D$214)+'Base Calcs'!$D$214+IF($E$50&gt;0,$E$50,0)))+$E$154+$E$155-$E$196+$E$179-($E$179*(RAND()*($E$210-$D$210)+$D$210))-(($E$200/$E$45)*(RAND()*($E$211-$D$211)+$D$211))</f>
        <v>#N/A</v>
      </c>
      <c r="AK121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1" spans="2:37" x14ac:dyDescent="0.25">
      <c r="B1211" s="198" t="e">
        <f t="shared" ca="1" si="156"/>
        <v>#N/A</v>
      </c>
      <c r="C1211" s="91"/>
      <c r="D1211" s="91"/>
      <c r="F1211" s="20"/>
      <c r="G1211" s="91"/>
      <c r="H1211" s="91"/>
      <c r="J1211" s="91"/>
      <c r="P1211" s="200" t="e">
        <f t="shared" ca="1" si="157"/>
        <v>#N/A</v>
      </c>
      <c r="Q1211" s="91" t="e">
        <f t="shared" ca="1" si="158"/>
        <v>#N/A</v>
      </c>
      <c r="R1211" s="91" t="e">
        <f t="shared" ca="1" si="159"/>
        <v>#N/A</v>
      </c>
      <c r="T1211" s="200" t="e">
        <f t="shared" ca="1" si="160"/>
        <v>#N/A</v>
      </c>
      <c r="U1211" s="91" t="e">
        <f t="shared" ca="1" si="161"/>
        <v>#N/A</v>
      </c>
      <c r="V1211" s="91" t="e">
        <f t="shared" ca="1" si="162"/>
        <v>#N/A</v>
      </c>
      <c r="X1211" s="91"/>
      <c r="AI1211" s="218" t="e">
        <f ca="1">(($E$9*(RAND()*($E$208-$D$208)+$D$208))*(RAND()*('Base Calcs'!$E$214-'Base Calcs'!$D$214)+'Base Calcs'!$D$214+IF($E$50&gt;0,$E$50,0)))+$E$154+$E$155-$E$196+$E$179-($E$179*(RAND()*($E$210-$D$210)+$D$210))-(($E$200/$E$45)*(RAND()*($E$211-$D$211)+$D$211))</f>
        <v>#N/A</v>
      </c>
      <c r="AK121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2" spans="2:37" x14ac:dyDescent="0.25">
      <c r="B1212" s="198" t="e">
        <f t="shared" ca="1" si="156"/>
        <v>#N/A</v>
      </c>
      <c r="C1212" s="91"/>
      <c r="D1212" s="91"/>
      <c r="F1212" s="20"/>
      <c r="G1212" s="91"/>
      <c r="H1212" s="91"/>
      <c r="J1212" s="91"/>
      <c r="P1212" s="200" t="e">
        <f t="shared" ca="1" si="157"/>
        <v>#N/A</v>
      </c>
      <c r="Q1212" s="91" t="e">
        <f t="shared" ca="1" si="158"/>
        <v>#N/A</v>
      </c>
      <c r="R1212" s="91" t="e">
        <f t="shared" ca="1" si="159"/>
        <v>#N/A</v>
      </c>
      <c r="T1212" s="200" t="e">
        <f t="shared" ca="1" si="160"/>
        <v>#N/A</v>
      </c>
      <c r="U1212" s="91" t="e">
        <f t="shared" ca="1" si="161"/>
        <v>#N/A</v>
      </c>
      <c r="V1212" s="91" t="e">
        <f t="shared" ca="1" si="162"/>
        <v>#N/A</v>
      </c>
      <c r="X1212" s="91"/>
      <c r="AI1212" s="218" t="e">
        <f ca="1">(($E$9*(RAND()*($E$208-$D$208)+$D$208))*(RAND()*('Base Calcs'!$E$214-'Base Calcs'!$D$214)+'Base Calcs'!$D$214+IF($E$50&gt;0,$E$50,0)))+$E$154+$E$155-$E$196+$E$179-($E$179*(RAND()*($E$210-$D$210)+$D$210))-(($E$200/$E$45)*(RAND()*($E$211-$D$211)+$D$211))</f>
        <v>#N/A</v>
      </c>
      <c r="AK121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3" spans="2:37" x14ac:dyDescent="0.25">
      <c r="B1213" s="198" t="e">
        <f t="shared" ca="1" si="156"/>
        <v>#N/A</v>
      </c>
      <c r="C1213" s="91"/>
      <c r="D1213" s="91"/>
      <c r="F1213" s="20"/>
      <c r="G1213" s="91"/>
      <c r="H1213" s="91"/>
      <c r="J1213" s="91"/>
      <c r="P1213" s="200" t="e">
        <f t="shared" ca="1" si="157"/>
        <v>#N/A</v>
      </c>
      <c r="Q1213" s="91" t="e">
        <f t="shared" ca="1" si="158"/>
        <v>#N/A</v>
      </c>
      <c r="R1213" s="91" t="e">
        <f t="shared" ca="1" si="159"/>
        <v>#N/A</v>
      </c>
      <c r="T1213" s="200" t="e">
        <f t="shared" ca="1" si="160"/>
        <v>#N/A</v>
      </c>
      <c r="U1213" s="91" t="e">
        <f t="shared" ca="1" si="161"/>
        <v>#N/A</v>
      </c>
      <c r="V1213" s="91" t="e">
        <f t="shared" ca="1" si="162"/>
        <v>#N/A</v>
      </c>
      <c r="X1213" s="91"/>
      <c r="AI1213" s="218" t="e">
        <f ca="1">(($E$9*(RAND()*($E$208-$D$208)+$D$208))*(RAND()*('Base Calcs'!$E$214-'Base Calcs'!$D$214)+'Base Calcs'!$D$214+IF($E$50&gt;0,$E$50,0)))+$E$154+$E$155-$E$196+$E$179-($E$179*(RAND()*($E$210-$D$210)+$D$210))-(($E$200/$E$45)*(RAND()*($E$211-$D$211)+$D$211))</f>
        <v>#N/A</v>
      </c>
      <c r="AK121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4" spans="2:37" x14ac:dyDescent="0.25">
      <c r="B1214" s="198" t="e">
        <f t="shared" ca="1" si="156"/>
        <v>#N/A</v>
      </c>
      <c r="C1214" s="91"/>
      <c r="D1214" s="91"/>
      <c r="F1214" s="20"/>
      <c r="G1214" s="91"/>
      <c r="H1214" s="91"/>
      <c r="J1214" s="91"/>
      <c r="P1214" s="200" t="e">
        <f t="shared" ca="1" si="157"/>
        <v>#N/A</v>
      </c>
      <c r="Q1214" s="91" t="e">
        <f t="shared" ca="1" si="158"/>
        <v>#N/A</v>
      </c>
      <c r="R1214" s="91" t="e">
        <f t="shared" ca="1" si="159"/>
        <v>#N/A</v>
      </c>
      <c r="T1214" s="200" t="e">
        <f t="shared" ca="1" si="160"/>
        <v>#N/A</v>
      </c>
      <c r="U1214" s="91" t="e">
        <f t="shared" ca="1" si="161"/>
        <v>#N/A</v>
      </c>
      <c r="V1214" s="91" t="e">
        <f t="shared" ca="1" si="162"/>
        <v>#N/A</v>
      </c>
      <c r="X1214" s="91"/>
      <c r="AI1214" s="218" t="e">
        <f ca="1">(($E$9*(RAND()*($E$208-$D$208)+$D$208))*(RAND()*('Base Calcs'!$E$214-'Base Calcs'!$D$214)+'Base Calcs'!$D$214+IF($E$50&gt;0,$E$50,0)))+$E$154+$E$155-$E$196+$E$179-($E$179*(RAND()*($E$210-$D$210)+$D$210))-(($E$200/$E$45)*(RAND()*($E$211-$D$211)+$D$211))</f>
        <v>#N/A</v>
      </c>
      <c r="AK121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5" spans="2:37" x14ac:dyDescent="0.25">
      <c r="B1215" s="198" t="e">
        <f t="shared" ca="1" si="156"/>
        <v>#N/A</v>
      </c>
      <c r="C1215" s="91"/>
      <c r="D1215" s="91"/>
      <c r="F1215" s="20"/>
      <c r="G1215" s="91"/>
      <c r="H1215" s="91"/>
      <c r="J1215" s="91"/>
      <c r="P1215" s="200" t="e">
        <f t="shared" ca="1" si="157"/>
        <v>#N/A</v>
      </c>
      <c r="Q1215" s="91" t="e">
        <f t="shared" ca="1" si="158"/>
        <v>#N/A</v>
      </c>
      <c r="R1215" s="91" t="e">
        <f t="shared" ca="1" si="159"/>
        <v>#N/A</v>
      </c>
      <c r="T1215" s="200" t="e">
        <f t="shared" ca="1" si="160"/>
        <v>#N/A</v>
      </c>
      <c r="U1215" s="91" t="e">
        <f t="shared" ca="1" si="161"/>
        <v>#N/A</v>
      </c>
      <c r="V1215" s="91" t="e">
        <f t="shared" ca="1" si="162"/>
        <v>#N/A</v>
      </c>
      <c r="X1215" s="91"/>
      <c r="AI1215" s="218" t="e">
        <f ca="1">(($E$9*(RAND()*($E$208-$D$208)+$D$208))*(RAND()*('Base Calcs'!$E$214-'Base Calcs'!$D$214)+'Base Calcs'!$D$214+IF($E$50&gt;0,$E$50,0)))+$E$154+$E$155-$E$196+$E$179-($E$179*(RAND()*($E$210-$D$210)+$D$210))-(($E$200/$E$45)*(RAND()*($E$211-$D$211)+$D$211))</f>
        <v>#N/A</v>
      </c>
      <c r="AK121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6" spans="2:37" x14ac:dyDescent="0.25">
      <c r="B1216" s="198" t="e">
        <f t="shared" ca="1" si="156"/>
        <v>#N/A</v>
      </c>
      <c r="C1216" s="91"/>
      <c r="D1216" s="91"/>
      <c r="F1216" s="20"/>
      <c r="G1216" s="91"/>
      <c r="H1216" s="91"/>
      <c r="J1216" s="91"/>
      <c r="P1216" s="200" t="e">
        <f t="shared" ca="1" si="157"/>
        <v>#N/A</v>
      </c>
      <c r="Q1216" s="91" t="e">
        <f t="shared" ca="1" si="158"/>
        <v>#N/A</v>
      </c>
      <c r="R1216" s="91" t="e">
        <f t="shared" ca="1" si="159"/>
        <v>#N/A</v>
      </c>
      <c r="T1216" s="200" t="e">
        <f t="shared" ca="1" si="160"/>
        <v>#N/A</v>
      </c>
      <c r="U1216" s="91" t="e">
        <f t="shared" ca="1" si="161"/>
        <v>#N/A</v>
      </c>
      <c r="V1216" s="91" t="e">
        <f t="shared" ca="1" si="162"/>
        <v>#N/A</v>
      </c>
      <c r="X1216" s="91"/>
      <c r="AI1216" s="218" t="e">
        <f ca="1">(($E$9*(RAND()*($E$208-$D$208)+$D$208))*(RAND()*('Base Calcs'!$E$214-'Base Calcs'!$D$214)+'Base Calcs'!$D$214+IF($E$50&gt;0,$E$50,0)))+$E$154+$E$155-$E$196+$E$179-($E$179*(RAND()*($E$210-$D$210)+$D$210))-(($E$200/$E$45)*(RAND()*($E$211-$D$211)+$D$211))</f>
        <v>#N/A</v>
      </c>
      <c r="AK121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7" spans="2:37" x14ac:dyDescent="0.25">
      <c r="B1217" s="198" t="e">
        <f t="shared" ca="1" si="156"/>
        <v>#N/A</v>
      </c>
      <c r="C1217" s="91"/>
      <c r="D1217" s="91"/>
      <c r="F1217" s="20"/>
      <c r="G1217" s="91"/>
      <c r="H1217" s="91"/>
      <c r="J1217" s="91"/>
      <c r="P1217" s="200" t="e">
        <f t="shared" ca="1" si="157"/>
        <v>#N/A</v>
      </c>
      <c r="Q1217" s="91" t="e">
        <f t="shared" ca="1" si="158"/>
        <v>#N/A</v>
      </c>
      <c r="R1217" s="91" t="e">
        <f t="shared" ca="1" si="159"/>
        <v>#N/A</v>
      </c>
      <c r="T1217" s="200" t="e">
        <f t="shared" ca="1" si="160"/>
        <v>#N/A</v>
      </c>
      <c r="U1217" s="91" t="e">
        <f t="shared" ca="1" si="161"/>
        <v>#N/A</v>
      </c>
      <c r="V1217" s="91" t="e">
        <f t="shared" ca="1" si="162"/>
        <v>#N/A</v>
      </c>
      <c r="X1217" s="91"/>
      <c r="AI1217" s="218" t="e">
        <f ca="1">(($E$9*(RAND()*($E$208-$D$208)+$D$208))*(RAND()*('Base Calcs'!$E$214-'Base Calcs'!$D$214)+'Base Calcs'!$D$214+IF($E$50&gt;0,$E$50,0)))+$E$154+$E$155-$E$196+$E$179-($E$179*(RAND()*($E$210-$D$210)+$D$210))-(($E$200/$E$45)*(RAND()*($E$211-$D$211)+$D$211))</f>
        <v>#N/A</v>
      </c>
      <c r="AK121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8" spans="2:37" x14ac:dyDescent="0.25">
      <c r="B1218" s="198" t="e">
        <f t="shared" ca="1" si="156"/>
        <v>#N/A</v>
      </c>
      <c r="C1218" s="91"/>
      <c r="D1218" s="91"/>
      <c r="F1218" s="20"/>
      <c r="G1218" s="91"/>
      <c r="H1218" s="91"/>
      <c r="J1218" s="91"/>
      <c r="P1218" s="200" t="e">
        <f t="shared" ca="1" si="157"/>
        <v>#N/A</v>
      </c>
      <c r="Q1218" s="91" t="e">
        <f t="shared" ca="1" si="158"/>
        <v>#N/A</v>
      </c>
      <c r="R1218" s="91" t="e">
        <f t="shared" ca="1" si="159"/>
        <v>#N/A</v>
      </c>
      <c r="T1218" s="200" t="e">
        <f t="shared" ca="1" si="160"/>
        <v>#N/A</v>
      </c>
      <c r="U1218" s="91" t="e">
        <f t="shared" ca="1" si="161"/>
        <v>#N/A</v>
      </c>
      <c r="V1218" s="91" t="e">
        <f t="shared" ca="1" si="162"/>
        <v>#N/A</v>
      </c>
      <c r="X1218" s="91"/>
      <c r="AI1218" s="218" t="e">
        <f ca="1">(($E$9*(RAND()*($E$208-$D$208)+$D$208))*(RAND()*('Base Calcs'!$E$214-'Base Calcs'!$D$214)+'Base Calcs'!$D$214+IF($E$50&gt;0,$E$50,0)))+$E$154+$E$155-$E$196+$E$179-($E$179*(RAND()*($E$210-$D$210)+$D$210))-(($E$200/$E$45)*(RAND()*($E$211-$D$211)+$D$211))</f>
        <v>#N/A</v>
      </c>
      <c r="AK121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19" spans="2:37" x14ac:dyDescent="0.25">
      <c r="B1219" s="198" t="e">
        <f t="shared" ca="1" si="156"/>
        <v>#N/A</v>
      </c>
      <c r="C1219" s="91"/>
      <c r="D1219" s="91"/>
      <c r="F1219" s="20"/>
      <c r="G1219" s="91"/>
      <c r="H1219" s="91"/>
      <c r="J1219" s="91"/>
      <c r="P1219" s="200" t="e">
        <f t="shared" ca="1" si="157"/>
        <v>#N/A</v>
      </c>
      <c r="Q1219" s="91" t="e">
        <f t="shared" ca="1" si="158"/>
        <v>#N/A</v>
      </c>
      <c r="R1219" s="91" t="e">
        <f t="shared" ca="1" si="159"/>
        <v>#N/A</v>
      </c>
      <c r="T1219" s="200" t="e">
        <f t="shared" ca="1" si="160"/>
        <v>#N/A</v>
      </c>
      <c r="U1219" s="91" t="e">
        <f t="shared" ca="1" si="161"/>
        <v>#N/A</v>
      </c>
      <c r="V1219" s="91" t="e">
        <f t="shared" ca="1" si="162"/>
        <v>#N/A</v>
      </c>
      <c r="X1219" s="91"/>
      <c r="AI1219" s="218" t="e">
        <f ca="1">(($E$9*(RAND()*($E$208-$D$208)+$D$208))*(RAND()*('Base Calcs'!$E$214-'Base Calcs'!$D$214)+'Base Calcs'!$D$214+IF($E$50&gt;0,$E$50,0)))+$E$154+$E$155-$E$196+$E$179-($E$179*(RAND()*($E$210-$D$210)+$D$210))-(($E$200/$E$45)*(RAND()*($E$211-$D$211)+$D$211))</f>
        <v>#N/A</v>
      </c>
      <c r="AK121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0" spans="2:37" x14ac:dyDescent="0.25">
      <c r="B1220" s="198" t="e">
        <f t="shared" ca="1" si="156"/>
        <v>#N/A</v>
      </c>
      <c r="C1220" s="91"/>
      <c r="D1220" s="91"/>
      <c r="F1220" s="20"/>
      <c r="G1220" s="91"/>
      <c r="H1220" s="91"/>
      <c r="J1220" s="91"/>
      <c r="P1220" s="200" t="e">
        <f t="shared" ca="1" si="157"/>
        <v>#N/A</v>
      </c>
      <c r="Q1220" s="91" t="e">
        <f t="shared" ca="1" si="158"/>
        <v>#N/A</v>
      </c>
      <c r="R1220" s="91" t="e">
        <f t="shared" ca="1" si="159"/>
        <v>#N/A</v>
      </c>
      <c r="T1220" s="200" t="e">
        <f t="shared" ca="1" si="160"/>
        <v>#N/A</v>
      </c>
      <c r="U1220" s="91" t="e">
        <f t="shared" ca="1" si="161"/>
        <v>#N/A</v>
      </c>
      <c r="V1220" s="91" t="e">
        <f t="shared" ca="1" si="162"/>
        <v>#N/A</v>
      </c>
      <c r="X1220" s="91"/>
      <c r="AI1220" s="218" t="e">
        <f ca="1">(($E$9*(RAND()*($E$208-$D$208)+$D$208))*(RAND()*('Base Calcs'!$E$214-'Base Calcs'!$D$214)+'Base Calcs'!$D$214+IF($E$50&gt;0,$E$50,0)))+$E$154+$E$155-$E$196+$E$179-($E$179*(RAND()*($E$210-$D$210)+$D$210))-(($E$200/$E$45)*(RAND()*($E$211-$D$211)+$D$211))</f>
        <v>#N/A</v>
      </c>
      <c r="AK122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1" spans="2:37" x14ac:dyDescent="0.25">
      <c r="B1221" s="198" t="e">
        <f t="shared" ca="1" si="156"/>
        <v>#N/A</v>
      </c>
      <c r="C1221" s="91"/>
      <c r="D1221" s="91"/>
      <c r="F1221" s="20"/>
      <c r="G1221" s="91"/>
      <c r="H1221" s="91"/>
      <c r="J1221" s="91"/>
      <c r="P1221" s="200" t="e">
        <f t="shared" ca="1" si="157"/>
        <v>#N/A</v>
      </c>
      <c r="Q1221" s="91" t="e">
        <f t="shared" ca="1" si="158"/>
        <v>#N/A</v>
      </c>
      <c r="R1221" s="91" t="e">
        <f t="shared" ca="1" si="159"/>
        <v>#N/A</v>
      </c>
      <c r="T1221" s="200" t="e">
        <f t="shared" ca="1" si="160"/>
        <v>#N/A</v>
      </c>
      <c r="U1221" s="91" t="e">
        <f t="shared" ca="1" si="161"/>
        <v>#N/A</v>
      </c>
      <c r="V1221" s="91" t="e">
        <f t="shared" ca="1" si="162"/>
        <v>#N/A</v>
      </c>
      <c r="X1221" s="91"/>
      <c r="AI1221" s="218" t="e">
        <f ca="1">(($E$9*(RAND()*($E$208-$D$208)+$D$208))*(RAND()*('Base Calcs'!$E$214-'Base Calcs'!$D$214)+'Base Calcs'!$D$214+IF($E$50&gt;0,$E$50,0)))+$E$154+$E$155-$E$196+$E$179-($E$179*(RAND()*($E$210-$D$210)+$D$210))-(($E$200/$E$45)*(RAND()*($E$211-$D$211)+$D$211))</f>
        <v>#N/A</v>
      </c>
      <c r="AK122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2" spans="2:37" x14ac:dyDescent="0.25">
      <c r="B1222" s="198" t="e">
        <f t="shared" ca="1" si="156"/>
        <v>#N/A</v>
      </c>
      <c r="C1222" s="91"/>
      <c r="D1222" s="91"/>
      <c r="F1222" s="20"/>
      <c r="G1222" s="91"/>
      <c r="H1222" s="91"/>
      <c r="J1222" s="91"/>
      <c r="P1222" s="200" t="e">
        <f t="shared" ca="1" si="157"/>
        <v>#N/A</v>
      </c>
      <c r="Q1222" s="91" t="e">
        <f t="shared" ca="1" si="158"/>
        <v>#N/A</v>
      </c>
      <c r="R1222" s="91" t="e">
        <f t="shared" ca="1" si="159"/>
        <v>#N/A</v>
      </c>
      <c r="T1222" s="200" t="e">
        <f t="shared" ca="1" si="160"/>
        <v>#N/A</v>
      </c>
      <c r="U1222" s="91" t="e">
        <f t="shared" ca="1" si="161"/>
        <v>#N/A</v>
      </c>
      <c r="V1222" s="91" t="e">
        <f t="shared" ca="1" si="162"/>
        <v>#N/A</v>
      </c>
      <c r="X1222" s="91"/>
      <c r="AI1222" s="218" t="e">
        <f ca="1">(($E$9*(RAND()*($E$208-$D$208)+$D$208))*(RAND()*('Base Calcs'!$E$214-'Base Calcs'!$D$214)+'Base Calcs'!$D$214+IF($E$50&gt;0,$E$50,0)))+$E$154+$E$155-$E$196+$E$179-($E$179*(RAND()*($E$210-$D$210)+$D$210))-(($E$200/$E$45)*(RAND()*($E$211-$D$211)+$D$211))</f>
        <v>#N/A</v>
      </c>
      <c r="AK122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3" spans="2:37" x14ac:dyDescent="0.25">
      <c r="B1223" s="198" t="e">
        <f t="shared" ca="1" si="156"/>
        <v>#N/A</v>
      </c>
      <c r="C1223" s="91"/>
      <c r="D1223" s="91"/>
      <c r="F1223" s="20"/>
      <c r="G1223" s="91"/>
      <c r="H1223" s="91"/>
      <c r="J1223" s="91"/>
      <c r="P1223" s="200" t="e">
        <f t="shared" ca="1" si="157"/>
        <v>#N/A</v>
      </c>
      <c r="Q1223" s="91" t="e">
        <f t="shared" ca="1" si="158"/>
        <v>#N/A</v>
      </c>
      <c r="R1223" s="91" t="e">
        <f t="shared" ca="1" si="159"/>
        <v>#N/A</v>
      </c>
      <c r="T1223" s="200" t="e">
        <f t="shared" ca="1" si="160"/>
        <v>#N/A</v>
      </c>
      <c r="U1223" s="91" t="e">
        <f t="shared" ca="1" si="161"/>
        <v>#N/A</v>
      </c>
      <c r="V1223" s="91" t="e">
        <f t="shared" ca="1" si="162"/>
        <v>#N/A</v>
      </c>
      <c r="X1223" s="91"/>
      <c r="AI1223" s="218" t="e">
        <f ca="1">(($E$9*(RAND()*($E$208-$D$208)+$D$208))*(RAND()*('Base Calcs'!$E$214-'Base Calcs'!$D$214)+'Base Calcs'!$D$214+IF($E$50&gt;0,$E$50,0)))+$E$154+$E$155-$E$196+$E$179-($E$179*(RAND()*($E$210-$D$210)+$D$210))-(($E$200/$E$45)*(RAND()*($E$211-$D$211)+$D$211))</f>
        <v>#N/A</v>
      </c>
      <c r="AK122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4" spans="2:37" x14ac:dyDescent="0.25">
      <c r="B1224" s="198" t="e">
        <f t="shared" ca="1" si="156"/>
        <v>#N/A</v>
      </c>
      <c r="C1224" s="91"/>
      <c r="D1224" s="91"/>
      <c r="F1224" s="20"/>
      <c r="G1224" s="91"/>
      <c r="H1224" s="91"/>
      <c r="J1224" s="91"/>
      <c r="P1224" s="200" t="e">
        <f t="shared" ca="1" si="157"/>
        <v>#N/A</v>
      </c>
      <c r="Q1224" s="91" t="e">
        <f t="shared" ca="1" si="158"/>
        <v>#N/A</v>
      </c>
      <c r="R1224" s="91" t="e">
        <f t="shared" ca="1" si="159"/>
        <v>#N/A</v>
      </c>
      <c r="T1224" s="200" t="e">
        <f t="shared" ca="1" si="160"/>
        <v>#N/A</v>
      </c>
      <c r="U1224" s="91" t="e">
        <f t="shared" ca="1" si="161"/>
        <v>#N/A</v>
      </c>
      <c r="V1224" s="91" t="e">
        <f t="shared" ca="1" si="162"/>
        <v>#N/A</v>
      </c>
      <c r="X1224" s="91"/>
      <c r="AI1224" s="218" t="e">
        <f ca="1">(($E$9*(RAND()*($E$208-$D$208)+$D$208))*(RAND()*('Base Calcs'!$E$214-'Base Calcs'!$D$214)+'Base Calcs'!$D$214+IF($E$50&gt;0,$E$50,0)))+$E$154+$E$155-$E$196+$E$179-($E$179*(RAND()*($E$210-$D$210)+$D$210))-(($E$200/$E$45)*(RAND()*($E$211-$D$211)+$D$211))</f>
        <v>#N/A</v>
      </c>
      <c r="AK122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5" spans="2:37" x14ac:dyDescent="0.25">
      <c r="B1225" s="198" t="e">
        <f t="shared" ca="1" si="156"/>
        <v>#N/A</v>
      </c>
      <c r="C1225" s="91"/>
      <c r="D1225" s="91"/>
      <c r="F1225" s="20"/>
      <c r="G1225" s="91"/>
      <c r="H1225" s="91"/>
      <c r="J1225" s="91"/>
      <c r="P1225" s="200" t="e">
        <f t="shared" ca="1" si="157"/>
        <v>#N/A</v>
      </c>
      <c r="Q1225" s="91" t="e">
        <f t="shared" ca="1" si="158"/>
        <v>#N/A</v>
      </c>
      <c r="R1225" s="91" t="e">
        <f t="shared" ca="1" si="159"/>
        <v>#N/A</v>
      </c>
      <c r="T1225" s="200" t="e">
        <f t="shared" ca="1" si="160"/>
        <v>#N/A</v>
      </c>
      <c r="U1225" s="91" t="e">
        <f t="shared" ca="1" si="161"/>
        <v>#N/A</v>
      </c>
      <c r="V1225" s="91" t="e">
        <f t="shared" ca="1" si="162"/>
        <v>#N/A</v>
      </c>
      <c r="X1225" s="91"/>
      <c r="AI1225" s="218" t="e">
        <f ca="1">(($E$9*(RAND()*($E$208-$D$208)+$D$208))*(RAND()*('Base Calcs'!$E$214-'Base Calcs'!$D$214)+'Base Calcs'!$D$214+IF($E$50&gt;0,$E$50,0)))+$E$154+$E$155-$E$196+$E$179-($E$179*(RAND()*($E$210-$D$210)+$D$210))-(($E$200/$E$45)*(RAND()*($E$211-$D$211)+$D$211))</f>
        <v>#N/A</v>
      </c>
      <c r="AK122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6" spans="2:37" x14ac:dyDescent="0.25">
      <c r="B1226" s="198" t="e">
        <f t="shared" ca="1" si="156"/>
        <v>#N/A</v>
      </c>
      <c r="C1226" s="91"/>
      <c r="D1226" s="91"/>
      <c r="F1226" s="20"/>
      <c r="G1226" s="91"/>
      <c r="H1226" s="91"/>
      <c r="J1226" s="91"/>
      <c r="P1226" s="200" t="e">
        <f t="shared" ca="1" si="157"/>
        <v>#N/A</v>
      </c>
      <c r="Q1226" s="91" t="e">
        <f t="shared" ca="1" si="158"/>
        <v>#N/A</v>
      </c>
      <c r="R1226" s="91" t="e">
        <f t="shared" ca="1" si="159"/>
        <v>#N/A</v>
      </c>
      <c r="T1226" s="200" t="e">
        <f t="shared" ca="1" si="160"/>
        <v>#N/A</v>
      </c>
      <c r="U1226" s="91" t="e">
        <f t="shared" ca="1" si="161"/>
        <v>#N/A</v>
      </c>
      <c r="V1226" s="91" t="e">
        <f t="shared" ca="1" si="162"/>
        <v>#N/A</v>
      </c>
      <c r="X1226" s="91"/>
      <c r="AI1226" s="218" t="e">
        <f ca="1">(($E$9*(RAND()*($E$208-$D$208)+$D$208))*(RAND()*('Base Calcs'!$E$214-'Base Calcs'!$D$214)+'Base Calcs'!$D$214+IF($E$50&gt;0,$E$50,0)))+$E$154+$E$155-$E$196+$E$179-($E$179*(RAND()*($E$210-$D$210)+$D$210))-(($E$200/$E$45)*(RAND()*($E$211-$D$211)+$D$211))</f>
        <v>#N/A</v>
      </c>
      <c r="AK122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7" spans="2:37" x14ac:dyDescent="0.25">
      <c r="B1227" s="198" t="e">
        <f t="shared" ca="1" si="156"/>
        <v>#N/A</v>
      </c>
      <c r="C1227" s="91"/>
      <c r="D1227" s="91"/>
      <c r="F1227" s="20"/>
      <c r="G1227" s="91"/>
      <c r="H1227" s="91"/>
      <c r="J1227" s="91"/>
      <c r="P1227" s="200" t="e">
        <f t="shared" ca="1" si="157"/>
        <v>#N/A</v>
      </c>
      <c r="Q1227" s="91" t="e">
        <f t="shared" ca="1" si="158"/>
        <v>#N/A</v>
      </c>
      <c r="R1227" s="91" t="e">
        <f t="shared" ca="1" si="159"/>
        <v>#N/A</v>
      </c>
      <c r="T1227" s="200" t="e">
        <f t="shared" ca="1" si="160"/>
        <v>#N/A</v>
      </c>
      <c r="U1227" s="91" t="e">
        <f t="shared" ca="1" si="161"/>
        <v>#N/A</v>
      </c>
      <c r="V1227" s="91" t="e">
        <f t="shared" ca="1" si="162"/>
        <v>#N/A</v>
      </c>
      <c r="X1227" s="91"/>
      <c r="AI1227" s="218" t="e">
        <f ca="1">(($E$9*(RAND()*($E$208-$D$208)+$D$208))*(RAND()*('Base Calcs'!$E$214-'Base Calcs'!$D$214)+'Base Calcs'!$D$214+IF($E$50&gt;0,$E$50,0)))+$E$154+$E$155-$E$196+$E$179-($E$179*(RAND()*($E$210-$D$210)+$D$210))-(($E$200/$E$45)*(RAND()*($E$211-$D$211)+$D$211))</f>
        <v>#N/A</v>
      </c>
      <c r="AK122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8" spans="2:37" x14ac:dyDescent="0.25">
      <c r="B1228" s="198" t="e">
        <f t="shared" ref="B1228:B1291" ca="1" si="163">($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c r="C1228" s="91"/>
      <c r="D1228" s="91"/>
      <c r="F1228" s="20"/>
      <c r="G1228" s="91"/>
      <c r="H1228" s="91"/>
      <c r="J1228" s="91"/>
      <c r="P1228" s="200" t="e">
        <f t="shared" ref="P1228:P1268" ca="1" si="164">(($C$9*(RAND()*($E$208-$D$208)+$D$208))*(RAND()*($E$209-$D$209)+$D$209+IF($E$50&gt;0,$E$50,0)))+$C$154+$C$155-$C$196+$C$179-($C$179*(RAND()*($E$210-$D$210)+$D$210))-($E$44*(RAND()*($E$211-$D$211)+$D$211))</f>
        <v>#N/A</v>
      </c>
      <c r="Q1228" s="91" t="e">
        <f t="shared" ref="Q1228:Q1268" ca="1" si="165">P1228/$B$216</f>
        <v>#N/A</v>
      </c>
      <c r="R1228" s="91" t="e">
        <f t="shared" ref="R1228:R1268" ca="1" si="166">(P1228+$C$200)/$B$215</f>
        <v>#N/A</v>
      </c>
      <c r="T1228" s="200" t="e">
        <f t="shared" ref="T1228:T1268" ca="1" si="167">(($E$9*(RAND()*($E$208-$D$208)+$D$208))*(RAND()*($E$209-$D$209)+$D$209+IF($E$50&gt;0,$E$50,0)))+$E$154+$E$155-$E$196+$E$179-($E$179*(RAND()*($E$210-$D$210)+$D$210))-(($E$200/$E$45)*(RAND()*($E$211-$D$211)+$D$211))</f>
        <v>#N/A</v>
      </c>
      <c r="U1228" s="91" t="e">
        <f t="shared" ref="U1228:U1268" ca="1" si="168">T1228/$D$216</f>
        <v>#N/A</v>
      </c>
      <c r="V1228" s="91" t="e">
        <f t="shared" ref="V1228:V1268" ca="1" si="169">(T1228+$E$200)/$D$215</f>
        <v>#N/A</v>
      </c>
      <c r="X1228" s="91"/>
      <c r="AI1228" s="218" t="e">
        <f ca="1">(($E$9*(RAND()*($E$208-$D$208)+$D$208))*(RAND()*('Base Calcs'!$E$214-'Base Calcs'!$D$214)+'Base Calcs'!$D$214+IF($E$50&gt;0,$E$50,0)))+$E$154+$E$155-$E$196+$E$179-($E$179*(RAND()*($E$210-$D$210)+$D$210))-(($E$200/$E$45)*(RAND()*($E$211-$D$211)+$D$211))</f>
        <v>#N/A</v>
      </c>
      <c r="AK122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29" spans="2:37" x14ac:dyDescent="0.25">
      <c r="B1229" s="198" t="e">
        <f t="shared" ca="1" si="163"/>
        <v>#N/A</v>
      </c>
      <c r="C1229" s="91"/>
      <c r="D1229" s="91"/>
      <c r="F1229" s="20"/>
      <c r="G1229" s="91"/>
      <c r="H1229" s="91"/>
      <c r="J1229" s="91"/>
      <c r="P1229" s="200" t="e">
        <f t="shared" ca="1" si="164"/>
        <v>#N/A</v>
      </c>
      <c r="Q1229" s="91" t="e">
        <f t="shared" ca="1" si="165"/>
        <v>#N/A</v>
      </c>
      <c r="R1229" s="91" t="e">
        <f t="shared" ca="1" si="166"/>
        <v>#N/A</v>
      </c>
      <c r="T1229" s="200" t="e">
        <f t="shared" ca="1" si="167"/>
        <v>#N/A</v>
      </c>
      <c r="U1229" s="91" t="e">
        <f t="shared" ca="1" si="168"/>
        <v>#N/A</v>
      </c>
      <c r="V1229" s="91" t="e">
        <f t="shared" ca="1" si="169"/>
        <v>#N/A</v>
      </c>
      <c r="X1229" s="91"/>
      <c r="AI1229" s="218" t="e">
        <f ca="1">(($E$9*(RAND()*($E$208-$D$208)+$D$208))*(RAND()*('Base Calcs'!$E$214-'Base Calcs'!$D$214)+'Base Calcs'!$D$214+IF($E$50&gt;0,$E$50,0)))+$E$154+$E$155-$E$196+$E$179-($E$179*(RAND()*($E$210-$D$210)+$D$210))-(($E$200/$E$45)*(RAND()*($E$211-$D$211)+$D$211))</f>
        <v>#N/A</v>
      </c>
      <c r="AK122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0" spans="2:37" x14ac:dyDescent="0.25">
      <c r="B1230" s="198" t="e">
        <f t="shared" ca="1" si="163"/>
        <v>#N/A</v>
      </c>
      <c r="C1230" s="91"/>
      <c r="D1230" s="91"/>
      <c r="F1230" s="20"/>
      <c r="G1230" s="91"/>
      <c r="H1230" s="91"/>
      <c r="J1230" s="91"/>
      <c r="P1230" s="200" t="e">
        <f t="shared" ca="1" si="164"/>
        <v>#N/A</v>
      </c>
      <c r="Q1230" s="91" t="e">
        <f t="shared" ca="1" si="165"/>
        <v>#N/A</v>
      </c>
      <c r="R1230" s="91" t="e">
        <f t="shared" ca="1" si="166"/>
        <v>#N/A</v>
      </c>
      <c r="T1230" s="200" t="e">
        <f t="shared" ca="1" si="167"/>
        <v>#N/A</v>
      </c>
      <c r="U1230" s="91" t="e">
        <f t="shared" ca="1" si="168"/>
        <v>#N/A</v>
      </c>
      <c r="V1230" s="91" t="e">
        <f t="shared" ca="1" si="169"/>
        <v>#N/A</v>
      </c>
      <c r="X1230" s="91"/>
      <c r="AI1230" s="218" t="e">
        <f ca="1">(($E$9*(RAND()*($E$208-$D$208)+$D$208))*(RAND()*('Base Calcs'!$E$214-'Base Calcs'!$D$214)+'Base Calcs'!$D$214+IF($E$50&gt;0,$E$50,0)))+$E$154+$E$155-$E$196+$E$179-($E$179*(RAND()*($E$210-$D$210)+$D$210))-(($E$200/$E$45)*(RAND()*($E$211-$D$211)+$D$211))</f>
        <v>#N/A</v>
      </c>
      <c r="AK123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1" spans="2:37" x14ac:dyDescent="0.25">
      <c r="B1231" s="198" t="e">
        <f t="shared" ca="1" si="163"/>
        <v>#N/A</v>
      </c>
      <c r="C1231" s="91"/>
      <c r="D1231" s="91"/>
      <c r="F1231" s="20"/>
      <c r="G1231" s="91"/>
      <c r="H1231" s="91"/>
      <c r="J1231" s="91"/>
      <c r="P1231" s="200" t="e">
        <f t="shared" ca="1" si="164"/>
        <v>#N/A</v>
      </c>
      <c r="Q1231" s="91" t="e">
        <f t="shared" ca="1" si="165"/>
        <v>#N/A</v>
      </c>
      <c r="R1231" s="91" t="e">
        <f t="shared" ca="1" si="166"/>
        <v>#N/A</v>
      </c>
      <c r="T1231" s="200" t="e">
        <f t="shared" ca="1" si="167"/>
        <v>#N/A</v>
      </c>
      <c r="U1231" s="91" t="e">
        <f t="shared" ca="1" si="168"/>
        <v>#N/A</v>
      </c>
      <c r="V1231" s="91" t="e">
        <f t="shared" ca="1" si="169"/>
        <v>#N/A</v>
      </c>
      <c r="X1231" s="91"/>
      <c r="AI1231" s="218" t="e">
        <f ca="1">(($E$9*(RAND()*($E$208-$D$208)+$D$208))*(RAND()*('Base Calcs'!$E$214-'Base Calcs'!$D$214)+'Base Calcs'!$D$214+IF($E$50&gt;0,$E$50,0)))+$E$154+$E$155-$E$196+$E$179-($E$179*(RAND()*($E$210-$D$210)+$D$210))-(($E$200/$E$45)*(RAND()*($E$211-$D$211)+$D$211))</f>
        <v>#N/A</v>
      </c>
      <c r="AK123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2" spans="2:37" x14ac:dyDescent="0.25">
      <c r="B1232" s="198" t="e">
        <f t="shared" ca="1" si="163"/>
        <v>#N/A</v>
      </c>
      <c r="C1232" s="91"/>
      <c r="D1232" s="91"/>
      <c r="F1232" s="20"/>
      <c r="G1232" s="91"/>
      <c r="H1232" s="91"/>
      <c r="J1232" s="91"/>
      <c r="P1232" s="200" t="e">
        <f t="shared" ca="1" si="164"/>
        <v>#N/A</v>
      </c>
      <c r="Q1232" s="91" t="e">
        <f t="shared" ca="1" si="165"/>
        <v>#N/A</v>
      </c>
      <c r="R1232" s="91" t="e">
        <f t="shared" ca="1" si="166"/>
        <v>#N/A</v>
      </c>
      <c r="T1232" s="200" t="e">
        <f t="shared" ca="1" si="167"/>
        <v>#N/A</v>
      </c>
      <c r="U1232" s="91" t="e">
        <f t="shared" ca="1" si="168"/>
        <v>#N/A</v>
      </c>
      <c r="V1232" s="91" t="e">
        <f t="shared" ca="1" si="169"/>
        <v>#N/A</v>
      </c>
      <c r="X1232" s="91"/>
      <c r="AI1232" s="218" t="e">
        <f ca="1">(($E$9*(RAND()*($E$208-$D$208)+$D$208))*(RAND()*('Base Calcs'!$E$214-'Base Calcs'!$D$214)+'Base Calcs'!$D$214+IF($E$50&gt;0,$E$50,0)))+$E$154+$E$155-$E$196+$E$179-($E$179*(RAND()*($E$210-$D$210)+$D$210))-(($E$200/$E$45)*(RAND()*($E$211-$D$211)+$D$211))</f>
        <v>#N/A</v>
      </c>
      <c r="AK123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3" spans="2:37" x14ac:dyDescent="0.25">
      <c r="B1233" s="198" t="e">
        <f t="shared" ca="1" si="163"/>
        <v>#N/A</v>
      </c>
      <c r="C1233" s="91"/>
      <c r="D1233" s="91"/>
      <c r="F1233" s="20"/>
      <c r="G1233" s="91"/>
      <c r="H1233" s="91"/>
      <c r="J1233" s="91"/>
      <c r="P1233" s="200" t="e">
        <f t="shared" ca="1" si="164"/>
        <v>#N/A</v>
      </c>
      <c r="Q1233" s="91" t="e">
        <f t="shared" ca="1" si="165"/>
        <v>#N/A</v>
      </c>
      <c r="R1233" s="91" t="e">
        <f t="shared" ca="1" si="166"/>
        <v>#N/A</v>
      </c>
      <c r="T1233" s="200" t="e">
        <f t="shared" ca="1" si="167"/>
        <v>#N/A</v>
      </c>
      <c r="U1233" s="91" t="e">
        <f t="shared" ca="1" si="168"/>
        <v>#N/A</v>
      </c>
      <c r="V1233" s="91" t="e">
        <f t="shared" ca="1" si="169"/>
        <v>#N/A</v>
      </c>
      <c r="X1233" s="91"/>
      <c r="AI1233" s="218" t="e">
        <f ca="1">(($E$9*(RAND()*($E$208-$D$208)+$D$208))*(RAND()*('Base Calcs'!$E$214-'Base Calcs'!$D$214)+'Base Calcs'!$D$214+IF($E$50&gt;0,$E$50,0)))+$E$154+$E$155-$E$196+$E$179-($E$179*(RAND()*($E$210-$D$210)+$D$210))-(($E$200/$E$45)*(RAND()*($E$211-$D$211)+$D$211))</f>
        <v>#N/A</v>
      </c>
      <c r="AK123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4" spans="2:37" x14ac:dyDescent="0.25">
      <c r="B1234" s="198" t="e">
        <f t="shared" ca="1" si="163"/>
        <v>#N/A</v>
      </c>
      <c r="C1234" s="91"/>
      <c r="D1234" s="91"/>
      <c r="F1234" s="20"/>
      <c r="G1234" s="91"/>
      <c r="H1234" s="91"/>
      <c r="J1234" s="91"/>
      <c r="P1234" s="200" t="e">
        <f t="shared" ca="1" si="164"/>
        <v>#N/A</v>
      </c>
      <c r="Q1234" s="91" t="e">
        <f t="shared" ca="1" si="165"/>
        <v>#N/A</v>
      </c>
      <c r="R1234" s="91" t="e">
        <f t="shared" ca="1" si="166"/>
        <v>#N/A</v>
      </c>
      <c r="T1234" s="200" t="e">
        <f t="shared" ca="1" si="167"/>
        <v>#N/A</v>
      </c>
      <c r="U1234" s="91" t="e">
        <f t="shared" ca="1" si="168"/>
        <v>#N/A</v>
      </c>
      <c r="V1234" s="91" t="e">
        <f t="shared" ca="1" si="169"/>
        <v>#N/A</v>
      </c>
      <c r="X1234" s="91"/>
      <c r="AI1234" s="218" t="e">
        <f ca="1">(($E$9*(RAND()*($E$208-$D$208)+$D$208))*(RAND()*('Base Calcs'!$E$214-'Base Calcs'!$D$214)+'Base Calcs'!$D$214+IF($E$50&gt;0,$E$50,0)))+$E$154+$E$155-$E$196+$E$179-($E$179*(RAND()*($E$210-$D$210)+$D$210))-(($E$200/$E$45)*(RAND()*($E$211-$D$211)+$D$211))</f>
        <v>#N/A</v>
      </c>
      <c r="AK123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5" spans="2:37" x14ac:dyDescent="0.25">
      <c r="B1235" s="198" t="e">
        <f t="shared" ca="1" si="163"/>
        <v>#N/A</v>
      </c>
      <c r="C1235" s="91"/>
      <c r="D1235" s="91"/>
      <c r="F1235" s="20"/>
      <c r="G1235" s="91"/>
      <c r="H1235" s="91"/>
      <c r="J1235" s="91"/>
      <c r="P1235" s="200" t="e">
        <f t="shared" ca="1" si="164"/>
        <v>#N/A</v>
      </c>
      <c r="Q1235" s="91" t="e">
        <f t="shared" ca="1" si="165"/>
        <v>#N/A</v>
      </c>
      <c r="R1235" s="91" t="e">
        <f t="shared" ca="1" si="166"/>
        <v>#N/A</v>
      </c>
      <c r="T1235" s="200" t="e">
        <f t="shared" ca="1" si="167"/>
        <v>#N/A</v>
      </c>
      <c r="U1235" s="91" t="e">
        <f t="shared" ca="1" si="168"/>
        <v>#N/A</v>
      </c>
      <c r="V1235" s="91" t="e">
        <f t="shared" ca="1" si="169"/>
        <v>#N/A</v>
      </c>
      <c r="X1235" s="91"/>
      <c r="AI1235" s="218" t="e">
        <f ca="1">(($E$9*(RAND()*($E$208-$D$208)+$D$208))*(RAND()*('Base Calcs'!$E$214-'Base Calcs'!$D$214)+'Base Calcs'!$D$214+IF($E$50&gt;0,$E$50,0)))+$E$154+$E$155-$E$196+$E$179-($E$179*(RAND()*($E$210-$D$210)+$D$210))-(($E$200/$E$45)*(RAND()*($E$211-$D$211)+$D$211))</f>
        <v>#N/A</v>
      </c>
      <c r="AK123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6" spans="2:37" x14ac:dyDescent="0.25">
      <c r="B1236" s="198" t="e">
        <f t="shared" ca="1" si="163"/>
        <v>#N/A</v>
      </c>
      <c r="C1236" s="91"/>
      <c r="D1236" s="91"/>
      <c r="F1236" s="20"/>
      <c r="G1236" s="91"/>
      <c r="H1236" s="91"/>
      <c r="J1236" s="91"/>
      <c r="P1236" s="200" t="e">
        <f t="shared" ca="1" si="164"/>
        <v>#N/A</v>
      </c>
      <c r="Q1236" s="91" t="e">
        <f t="shared" ca="1" si="165"/>
        <v>#N/A</v>
      </c>
      <c r="R1236" s="91" t="e">
        <f t="shared" ca="1" si="166"/>
        <v>#N/A</v>
      </c>
      <c r="T1236" s="200" t="e">
        <f t="shared" ca="1" si="167"/>
        <v>#N/A</v>
      </c>
      <c r="U1236" s="91" t="e">
        <f t="shared" ca="1" si="168"/>
        <v>#N/A</v>
      </c>
      <c r="V1236" s="91" t="e">
        <f t="shared" ca="1" si="169"/>
        <v>#N/A</v>
      </c>
      <c r="X1236" s="91"/>
      <c r="AI1236" s="218" t="e">
        <f ca="1">(($E$9*(RAND()*($E$208-$D$208)+$D$208))*(RAND()*('Base Calcs'!$E$214-'Base Calcs'!$D$214)+'Base Calcs'!$D$214+IF($E$50&gt;0,$E$50,0)))+$E$154+$E$155-$E$196+$E$179-($E$179*(RAND()*($E$210-$D$210)+$D$210))-(($E$200/$E$45)*(RAND()*($E$211-$D$211)+$D$211))</f>
        <v>#N/A</v>
      </c>
      <c r="AK123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7" spans="2:37" x14ac:dyDescent="0.25">
      <c r="B1237" s="198" t="e">
        <f t="shared" ca="1" si="163"/>
        <v>#N/A</v>
      </c>
      <c r="C1237" s="91"/>
      <c r="D1237" s="91"/>
      <c r="F1237" s="20"/>
      <c r="G1237" s="91"/>
      <c r="H1237" s="91"/>
      <c r="J1237" s="91"/>
      <c r="P1237" s="200" t="e">
        <f t="shared" ca="1" si="164"/>
        <v>#N/A</v>
      </c>
      <c r="Q1237" s="91" t="e">
        <f t="shared" ca="1" si="165"/>
        <v>#N/A</v>
      </c>
      <c r="R1237" s="91" t="e">
        <f t="shared" ca="1" si="166"/>
        <v>#N/A</v>
      </c>
      <c r="T1237" s="200" t="e">
        <f t="shared" ca="1" si="167"/>
        <v>#N/A</v>
      </c>
      <c r="U1237" s="91" t="e">
        <f t="shared" ca="1" si="168"/>
        <v>#N/A</v>
      </c>
      <c r="V1237" s="91" t="e">
        <f t="shared" ca="1" si="169"/>
        <v>#N/A</v>
      </c>
      <c r="X1237" s="91"/>
      <c r="AI1237" s="218" t="e">
        <f ca="1">(($E$9*(RAND()*($E$208-$D$208)+$D$208))*(RAND()*('Base Calcs'!$E$214-'Base Calcs'!$D$214)+'Base Calcs'!$D$214+IF($E$50&gt;0,$E$50,0)))+$E$154+$E$155-$E$196+$E$179-($E$179*(RAND()*($E$210-$D$210)+$D$210))-(($E$200/$E$45)*(RAND()*($E$211-$D$211)+$D$211))</f>
        <v>#N/A</v>
      </c>
      <c r="AK123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8" spans="2:37" x14ac:dyDescent="0.25">
      <c r="B1238" s="198" t="e">
        <f t="shared" ca="1" si="163"/>
        <v>#N/A</v>
      </c>
      <c r="C1238" s="91"/>
      <c r="D1238" s="91"/>
      <c r="F1238" s="20"/>
      <c r="G1238" s="91"/>
      <c r="H1238" s="91"/>
      <c r="J1238" s="91"/>
      <c r="P1238" s="200" t="e">
        <f t="shared" ca="1" si="164"/>
        <v>#N/A</v>
      </c>
      <c r="Q1238" s="91" t="e">
        <f t="shared" ca="1" si="165"/>
        <v>#N/A</v>
      </c>
      <c r="R1238" s="91" t="e">
        <f t="shared" ca="1" si="166"/>
        <v>#N/A</v>
      </c>
      <c r="T1238" s="200" t="e">
        <f t="shared" ca="1" si="167"/>
        <v>#N/A</v>
      </c>
      <c r="U1238" s="91" t="e">
        <f t="shared" ca="1" si="168"/>
        <v>#N/A</v>
      </c>
      <c r="V1238" s="91" t="e">
        <f t="shared" ca="1" si="169"/>
        <v>#N/A</v>
      </c>
      <c r="X1238" s="91"/>
      <c r="AI1238" s="218" t="e">
        <f ca="1">(($E$9*(RAND()*($E$208-$D$208)+$D$208))*(RAND()*('Base Calcs'!$E$214-'Base Calcs'!$D$214)+'Base Calcs'!$D$214+IF($E$50&gt;0,$E$50,0)))+$E$154+$E$155-$E$196+$E$179-($E$179*(RAND()*($E$210-$D$210)+$D$210))-(($E$200/$E$45)*(RAND()*($E$211-$D$211)+$D$211))</f>
        <v>#N/A</v>
      </c>
      <c r="AK123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39" spans="2:37" x14ac:dyDescent="0.25">
      <c r="B1239" s="198" t="e">
        <f t="shared" ca="1" si="163"/>
        <v>#N/A</v>
      </c>
      <c r="C1239" s="91"/>
      <c r="D1239" s="91"/>
      <c r="F1239" s="20"/>
      <c r="G1239" s="91"/>
      <c r="H1239" s="91"/>
      <c r="J1239" s="91"/>
      <c r="P1239" s="200" t="e">
        <f t="shared" ca="1" si="164"/>
        <v>#N/A</v>
      </c>
      <c r="Q1239" s="91" t="e">
        <f t="shared" ca="1" si="165"/>
        <v>#N/A</v>
      </c>
      <c r="R1239" s="91" t="e">
        <f t="shared" ca="1" si="166"/>
        <v>#N/A</v>
      </c>
      <c r="T1239" s="200" t="e">
        <f t="shared" ca="1" si="167"/>
        <v>#N/A</v>
      </c>
      <c r="U1239" s="91" t="e">
        <f t="shared" ca="1" si="168"/>
        <v>#N/A</v>
      </c>
      <c r="V1239" s="91" t="e">
        <f t="shared" ca="1" si="169"/>
        <v>#N/A</v>
      </c>
      <c r="X1239" s="91"/>
      <c r="AI1239" s="218" t="e">
        <f ca="1">(($E$9*(RAND()*($E$208-$D$208)+$D$208))*(RAND()*('Base Calcs'!$E$214-'Base Calcs'!$D$214)+'Base Calcs'!$D$214+IF($E$50&gt;0,$E$50,0)))+$E$154+$E$155-$E$196+$E$179-($E$179*(RAND()*($E$210-$D$210)+$D$210))-(($E$200/$E$45)*(RAND()*($E$211-$D$211)+$D$211))</f>
        <v>#N/A</v>
      </c>
      <c r="AK123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0" spans="2:37" x14ac:dyDescent="0.25">
      <c r="B1240" s="198" t="e">
        <f t="shared" ca="1" si="163"/>
        <v>#N/A</v>
      </c>
      <c r="C1240" s="91"/>
      <c r="D1240" s="91"/>
      <c r="F1240" s="20"/>
      <c r="G1240" s="91"/>
      <c r="H1240" s="91"/>
      <c r="J1240" s="91"/>
      <c r="P1240" s="200" t="e">
        <f t="shared" ca="1" si="164"/>
        <v>#N/A</v>
      </c>
      <c r="Q1240" s="91" t="e">
        <f t="shared" ca="1" si="165"/>
        <v>#N/A</v>
      </c>
      <c r="R1240" s="91" t="e">
        <f t="shared" ca="1" si="166"/>
        <v>#N/A</v>
      </c>
      <c r="T1240" s="200" t="e">
        <f t="shared" ca="1" si="167"/>
        <v>#N/A</v>
      </c>
      <c r="U1240" s="91" t="e">
        <f t="shared" ca="1" si="168"/>
        <v>#N/A</v>
      </c>
      <c r="V1240" s="91" t="e">
        <f t="shared" ca="1" si="169"/>
        <v>#N/A</v>
      </c>
      <c r="X1240" s="91"/>
      <c r="AI1240" s="218" t="e">
        <f ca="1">(($E$9*(RAND()*($E$208-$D$208)+$D$208))*(RAND()*('Base Calcs'!$E$214-'Base Calcs'!$D$214)+'Base Calcs'!$D$214+IF($E$50&gt;0,$E$50,0)))+$E$154+$E$155-$E$196+$E$179-($E$179*(RAND()*($E$210-$D$210)+$D$210))-(($E$200/$E$45)*(RAND()*($E$211-$D$211)+$D$211))</f>
        <v>#N/A</v>
      </c>
      <c r="AK124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1" spans="2:37" x14ac:dyDescent="0.25">
      <c r="B1241" s="198" t="e">
        <f t="shared" ca="1" si="163"/>
        <v>#N/A</v>
      </c>
      <c r="C1241" s="91"/>
      <c r="D1241" s="91"/>
      <c r="F1241" s="20"/>
      <c r="G1241" s="91"/>
      <c r="H1241" s="91"/>
      <c r="J1241" s="91"/>
      <c r="P1241" s="200" t="e">
        <f t="shared" ca="1" si="164"/>
        <v>#N/A</v>
      </c>
      <c r="Q1241" s="91" t="e">
        <f t="shared" ca="1" si="165"/>
        <v>#N/A</v>
      </c>
      <c r="R1241" s="91" t="e">
        <f t="shared" ca="1" si="166"/>
        <v>#N/A</v>
      </c>
      <c r="T1241" s="200" t="e">
        <f t="shared" ca="1" si="167"/>
        <v>#N/A</v>
      </c>
      <c r="U1241" s="91" t="e">
        <f t="shared" ca="1" si="168"/>
        <v>#N/A</v>
      </c>
      <c r="V1241" s="91" t="e">
        <f t="shared" ca="1" si="169"/>
        <v>#N/A</v>
      </c>
      <c r="X1241" s="91"/>
      <c r="AI1241" s="218" t="e">
        <f ca="1">(($E$9*(RAND()*($E$208-$D$208)+$D$208))*(RAND()*('Base Calcs'!$E$214-'Base Calcs'!$D$214)+'Base Calcs'!$D$214+IF($E$50&gt;0,$E$50,0)))+$E$154+$E$155-$E$196+$E$179-($E$179*(RAND()*($E$210-$D$210)+$D$210))-(($E$200/$E$45)*(RAND()*($E$211-$D$211)+$D$211))</f>
        <v>#N/A</v>
      </c>
      <c r="AK124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2" spans="2:37" x14ac:dyDescent="0.25">
      <c r="B1242" s="198" t="e">
        <f t="shared" ca="1" si="163"/>
        <v>#N/A</v>
      </c>
      <c r="C1242" s="91"/>
      <c r="D1242" s="91"/>
      <c r="F1242" s="20"/>
      <c r="G1242" s="91"/>
      <c r="H1242" s="91"/>
      <c r="J1242" s="91"/>
      <c r="P1242" s="200" t="e">
        <f t="shared" ca="1" si="164"/>
        <v>#N/A</v>
      </c>
      <c r="Q1242" s="91" t="e">
        <f t="shared" ca="1" si="165"/>
        <v>#N/A</v>
      </c>
      <c r="R1242" s="91" t="e">
        <f t="shared" ca="1" si="166"/>
        <v>#N/A</v>
      </c>
      <c r="T1242" s="200" t="e">
        <f t="shared" ca="1" si="167"/>
        <v>#N/A</v>
      </c>
      <c r="U1242" s="91" t="e">
        <f t="shared" ca="1" si="168"/>
        <v>#N/A</v>
      </c>
      <c r="V1242" s="91" t="e">
        <f t="shared" ca="1" si="169"/>
        <v>#N/A</v>
      </c>
      <c r="X1242" s="91"/>
      <c r="AI1242" s="218" t="e">
        <f ca="1">(($E$9*(RAND()*($E$208-$D$208)+$D$208))*(RAND()*('Base Calcs'!$E$214-'Base Calcs'!$D$214)+'Base Calcs'!$D$214+IF($E$50&gt;0,$E$50,0)))+$E$154+$E$155-$E$196+$E$179-($E$179*(RAND()*($E$210-$D$210)+$D$210))-(($E$200/$E$45)*(RAND()*($E$211-$D$211)+$D$211))</f>
        <v>#N/A</v>
      </c>
      <c r="AK124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3" spans="2:37" x14ac:dyDescent="0.25">
      <c r="B1243" s="198" t="e">
        <f t="shared" ca="1" si="163"/>
        <v>#N/A</v>
      </c>
      <c r="C1243" s="91"/>
      <c r="D1243" s="91"/>
      <c r="F1243" s="20"/>
      <c r="G1243" s="91"/>
      <c r="H1243" s="91"/>
      <c r="J1243" s="91"/>
      <c r="P1243" s="200" t="e">
        <f t="shared" ca="1" si="164"/>
        <v>#N/A</v>
      </c>
      <c r="Q1243" s="91" t="e">
        <f t="shared" ca="1" si="165"/>
        <v>#N/A</v>
      </c>
      <c r="R1243" s="91" t="e">
        <f t="shared" ca="1" si="166"/>
        <v>#N/A</v>
      </c>
      <c r="T1243" s="200" t="e">
        <f t="shared" ca="1" si="167"/>
        <v>#N/A</v>
      </c>
      <c r="U1243" s="91" t="e">
        <f t="shared" ca="1" si="168"/>
        <v>#N/A</v>
      </c>
      <c r="V1243" s="91" t="e">
        <f t="shared" ca="1" si="169"/>
        <v>#N/A</v>
      </c>
      <c r="X1243" s="91"/>
      <c r="AI1243" s="218" t="e">
        <f ca="1">(($E$9*(RAND()*($E$208-$D$208)+$D$208))*(RAND()*('Base Calcs'!$E$214-'Base Calcs'!$D$214)+'Base Calcs'!$D$214+IF($E$50&gt;0,$E$50,0)))+$E$154+$E$155-$E$196+$E$179-($E$179*(RAND()*($E$210-$D$210)+$D$210))-(($E$200/$E$45)*(RAND()*($E$211-$D$211)+$D$211))</f>
        <v>#N/A</v>
      </c>
      <c r="AK124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4" spans="2:37" x14ac:dyDescent="0.25">
      <c r="B1244" s="198" t="e">
        <f t="shared" ca="1" si="163"/>
        <v>#N/A</v>
      </c>
      <c r="C1244" s="91"/>
      <c r="D1244" s="91"/>
      <c r="F1244" s="20"/>
      <c r="G1244" s="91"/>
      <c r="H1244" s="91"/>
      <c r="J1244" s="91"/>
      <c r="P1244" s="200" t="e">
        <f t="shared" ca="1" si="164"/>
        <v>#N/A</v>
      </c>
      <c r="Q1244" s="91" t="e">
        <f t="shared" ca="1" si="165"/>
        <v>#N/A</v>
      </c>
      <c r="R1244" s="91" t="e">
        <f t="shared" ca="1" si="166"/>
        <v>#N/A</v>
      </c>
      <c r="T1244" s="200" t="e">
        <f t="shared" ca="1" si="167"/>
        <v>#N/A</v>
      </c>
      <c r="U1244" s="91" t="e">
        <f t="shared" ca="1" si="168"/>
        <v>#N/A</v>
      </c>
      <c r="V1244" s="91" t="e">
        <f t="shared" ca="1" si="169"/>
        <v>#N/A</v>
      </c>
      <c r="X1244" s="91"/>
      <c r="AI1244" s="218" t="e">
        <f ca="1">(($E$9*(RAND()*($E$208-$D$208)+$D$208))*(RAND()*('Base Calcs'!$E$214-'Base Calcs'!$D$214)+'Base Calcs'!$D$214+IF($E$50&gt;0,$E$50,0)))+$E$154+$E$155-$E$196+$E$179-($E$179*(RAND()*($E$210-$D$210)+$D$210))-(($E$200/$E$45)*(RAND()*($E$211-$D$211)+$D$211))</f>
        <v>#N/A</v>
      </c>
      <c r="AK124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5" spans="2:37" x14ac:dyDescent="0.25">
      <c r="B1245" s="198" t="e">
        <f t="shared" ca="1" si="163"/>
        <v>#N/A</v>
      </c>
      <c r="C1245" s="91"/>
      <c r="D1245" s="91"/>
      <c r="F1245" s="20"/>
      <c r="G1245" s="91"/>
      <c r="H1245" s="91"/>
      <c r="J1245" s="91"/>
      <c r="P1245" s="200" t="e">
        <f t="shared" ca="1" si="164"/>
        <v>#N/A</v>
      </c>
      <c r="Q1245" s="91" t="e">
        <f t="shared" ca="1" si="165"/>
        <v>#N/A</v>
      </c>
      <c r="R1245" s="91" t="e">
        <f t="shared" ca="1" si="166"/>
        <v>#N/A</v>
      </c>
      <c r="T1245" s="200" t="e">
        <f t="shared" ca="1" si="167"/>
        <v>#N/A</v>
      </c>
      <c r="U1245" s="91" t="e">
        <f t="shared" ca="1" si="168"/>
        <v>#N/A</v>
      </c>
      <c r="V1245" s="91" t="e">
        <f t="shared" ca="1" si="169"/>
        <v>#N/A</v>
      </c>
      <c r="X1245" s="91"/>
      <c r="AI1245" s="218" t="e">
        <f ca="1">(($E$9*(RAND()*($E$208-$D$208)+$D$208))*(RAND()*('Base Calcs'!$E$214-'Base Calcs'!$D$214)+'Base Calcs'!$D$214+IF($E$50&gt;0,$E$50,0)))+$E$154+$E$155-$E$196+$E$179-($E$179*(RAND()*($E$210-$D$210)+$D$210))-(($E$200/$E$45)*(RAND()*($E$211-$D$211)+$D$211))</f>
        <v>#N/A</v>
      </c>
      <c r="AK124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6" spans="2:37" x14ac:dyDescent="0.25">
      <c r="B1246" s="198" t="e">
        <f t="shared" ca="1" si="163"/>
        <v>#N/A</v>
      </c>
      <c r="C1246" s="91"/>
      <c r="D1246" s="91"/>
      <c r="F1246" s="20"/>
      <c r="G1246" s="91"/>
      <c r="H1246" s="91"/>
      <c r="J1246" s="91"/>
      <c r="P1246" s="200" t="e">
        <f t="shared" ca="1" si="164"/>
        <v>#N/A</v>
      </c>
      <c r="Q1246" s="91" t="e">
        <f t="shared" ca="1" si="165"/>
        <v>#N/A</v>
      </c>
      <c r="R1246" s="91" t="e">
        <f t="shared" ca="1" si="166"/>
        <v>#N/A</v>
      </c>
      <c r="T1246" s="200" t="e">
        <f t="shared" ca="1" si="167"/>
        <v>#N/A</v>
      </c>
      <c r="U1246" s="91" t="e">
        <f t="shared" ca="1" si="168"/>
        <v>#N/A</v>
      </c>
      <c r="V1246" s="91" t="e">
        <f t="shared" ca="1" si="169"/>
        <v>#N/A</v>
      </c>
      <c r="X1246" s="91"/>
      <c r="AI1246" s="218" t="e">
        <f ca="1">(($E$9*(RAND()*($E$208-$D$208)+$D$208))*(RAND()*('Base Calcs'!$E$214-'Base Calcs'!$D$214)+'Base Calcs'!$D$214+IF($E$50&gt;0,$E$50,0)))+$E$154+$E$155-$E$196+$E$179-($E$179*(RAND()*($E$210-$D$210)+$D$210))-(($E$200/$E$45)*(RAND()*($E$211-$D$211)+$D$211))</f>
        <v>#N/A</v>
      </c>
      <c r="AK124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7" spans="2:37" x14ac:dyDescent="0.25">
      <c r="B1247" s="198" t="e">
        <f t="shared" ca="1" si="163"/>
        <v>#N/A</v>
      </c>
      <c r="C1247" s="91"/>
      <c r="D1247" s="91"/>
      <c r="F1247" s="20"/>
      <c r="G1247" s="91"/>
      <c r="H1247" s="91"/>
      <c r="J1247" s="91"/>
      <c r="P1247" s="200" t="e">
        <f t="shared" ca="1" si="164"/>
        <v>#N/A</v>
      </c>
      <c r="Q1247" s="91" t="e">
        <f t="shared" ca="1" si="165"/>
        <v>#N/A</v>
      </c>
      <c r="R1247" s="91" t="e">
        <f t="shared" ca="1" si="166"/>
        <v>#N/A</v>
      </c>
      <c r="T1247" s="200" t="e">
        <f t="shared" ca="1" si="167"/>
        <v>#N/A</v>
      </c>
      <c r="U1247" s="91" t="e">
        <f t="shared" ca="1" si="168"/>
        <v>#N/A</v>
      </c>
      <c r="V1247" s="91" t="e">
        <f t="shared" ca="1" si="169"/>
        <v>#N/A</v>
      </c>
      <c r="X1247" s="91"/>
      <c r="AI1247" s="218" t="e">
        <f ca="1">(($E$9*(RAND()*($E$208-$D$208)+$D$208))*(RAND()*('Base Calcs'!$E$214-'Base Calcs'!$D$214)+'Base Calcs'!$D$214+IF($E$50&gt;0,$E$50,0)))+$E$154+$E$155-$E$196+$E$179-($E$179*(RAND()*($E$210-$D$210)+$D$210))-(($E$200/$E$45)*(RAND()*($E$211-$D$211)+$D$211))</f>
        <v>#N/A</v>
      </c>
      <c r="AK124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8" spans="2:37" x14ac:dyDescent="0.25">
      <c r="B1248" s="198" t="e">
        <f t="shared" ca="1" si="163"/>
        <v>#N/A</v>
      </c>
      <c r="C1248" s="91"/>
      <c r="D1248" s="91"/>
      <c r="F1248" s="20"/>
      <c r="G1248" s="91"/>
      <c r="H1248" s="91"/>
      <c r="J1248" s="91"/>
      <c r="P1248" s="200" t="e">
        <f t="shared" ca="1" si="164"/>
        <v>#N/A</v>
      </c>
      <c r="Q1248" s="91" t="e">
        <f t="shared" ca="1" si="165"/>
        <v>#N/A</v>
      </c>
      <c r="R1248" s="91" t="e">
        <f t="shared" ca="1" si="166"/>
        <v>#N/A</v>
      </c>
      <c r="T1248" s="200" t="e">
        <f t="shared" ca="1" si="167"/>
        <v>#N/A</v>
      </c>
      <c r="U1248" s="91" t="e">
        <f t="shared" ca="1" si="168"/>
        <v>#N/A</v>
      </c>
      <c r="V1248" s="91" t="e">
        <f t="shared" ca="1" si="169"/>
        <v>#N/A</v>
      </c>
      <c r="X1248" s="91"/>
      <c r="AI1248" s="218" t="e">
        <f ca="1">(($E$9*(RAND()*($E$208-$D$208)+$D$208))*(RAND()*('Base Calcs'!$E$214-'Base Calcs'!$D$214)+'Base Calcs'!$D$214+IF($E$50&gt;0,$E$50,0)))+$E$154+$E$155-$E$196+$E$179-($E$179*(RAND()*($E$210-$D$210)+$D$210))-(($E$200/$E$45)*(RAND()*($E$211-$D$211)+$D$211))</f>
        <v>#N/A</v>
      </c>
      <c r="AK124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49" spans="2:37" x14ac:dyDescent="0.25">
      <c r="B1249" s="198" t="e">
        <f t="shared" ca="1" si="163"/>
        <v>#N/A</v>
      </c>
      <c r="C1249" s="91"/>
      <c r="D1249" s="91"/>
      <c r="F1249" s="20"/>
      <c r="G1249" s="91"/>
      <c r="H1249" s="91"/>
      <c r="J1249" s="91"/>
      <c r="P1249" s="200" t="e">
        <f t="shared" ca="1" si="164"/>
        <v>#N/A</v>
      </c>
      <c r="Q1249" s="91" t="e">
        <f t="shared" ca="1" si="165"/>
        <v>#N/A</v>
      </c>
      <c r="R1249" s="91" t="e">
        <f t="shared" ca="1" si="166"/>
        <v>#N/A</v>
      </c>
      <c r="T1249" s="200" t="e">
        <f t="shared" ca="1" si="167"/>
        <v>#N/A</v>
      </c>
      <c r="U1249" s="91" t="e">
        <f t="shared" ca="1" si="168"/>
        <v>#N/A</v>
      </c>
      <c r="V1249" s="91" t="e">
        <f t="shared" ca="1" si="169"/>
        <v>#N/A</v>
      </c>
      <c r="X1249" s="91"/>
      <c r="AI1249" s="218" t="e">
        <f ca="1">(($E$9*(RAND()*($E$208-$D$208)+$D$208))*(RAND()*('Base Calcs'!$E$214-'Base Calcs'!$D$214)+'Base Calcs'!$D$214+IF($E$50&gt;0,$E$50,0)))+$E$154+$E$155-$E$196+$E$179-($E$179*(RAND()*($E$210-$D$210)+$D$210))-(($E$200/$E$45)*(RAND()*($E$211-$D$211)+$D$211))</f>
        <v>#N/A</v>
      </c>
      <c r="AK124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0" spans="2:37" x14ac:dyDescent="0.25">
      <c r="B1250" s="198" t="e">
        <f t="shared" ca="1" si="163"/>
        <v>#N/A</v>
      </c>
      <c r="C1250" s="91"/>
      <c r="D1250" s="91"/>
      <c r="F1250" s="20"/>
      <c r="G1250" s="91"/>
      <c r="H1250" s="91"/>
      <c r="J1250" s="91"/>
      <c r="P1250" s="200" t="e">
        <f t="shared" ca="1" si="164"/>
        <v>#N/A</v>
      </c>
      <c r="Q1250" s="91" t="e">
        <f t="shared" ca="1" si="165"/>
        <v>#N/A</v>
      </c>
      <c r="R1250" s="91" t="e">
        <f t="shared" ca="1" si="166"/>
        <v>#N/A</v>
      </c>
      <c r="T1250" s="200" t="e">
        <f t="shared" ca="1" si="167"/>
        <v>#N/A</v>
      </c>
      <c r="U1250" s="91" t="e">
        <f t="shared" ca="1" si="168"/>
        <v>#N/A</v>
      </c>
      <c r="V1250" s="91" t="e">
        <f t="shared" ca="1" si="169"/>
        <v>#N/A</v>
      </c>
      <c r="X1250" s="91"/>
      <c r="AI1250" s="218" t="e">
        <f ca="1">(($E$9*(RAND()*($E$208-$D$208)+$D$208))*(RAND()*('Base Calcs'!$E$214-'Base Calcs'!$D$214)+'Base Calcs'!$D$214+IF($E$50&gt;0,$E$50,0)))+$E$154+$E$155-$E$196+$E$179-($E$179*(RAND()*($E$210-$D$210)+$D$210))-(($E$200/$E$45)*(RAND()*($E$211-$D$211)+$D$211))</f>
        <v>#N/A</v>
      </c>
      <c r="AK125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1" spans="2:37" x14ac:dyDescent="0.25">
      <c r="B1251" s="198" t="e">
        <f t="shared" ca="1" si="163"/>
        <v>#N/A</v>
      </c>
      <c r="C1251" s="91"/>
      <c r="D1251" s="91"/>
      <c r="F1251" s="20"/>
      <c r="G1251" s="91"/>
      <c r="H1251" s="91"/>
      <c r="J1251" s="91"/>
      <c r="P1251" s="200" t="e">
        <f t="shared" ca="1" si="164"/>
        <v>#N/A</v>
      </c>
      <c r="Q1251" s="91" t="e">
        <f t="shared" ca="1" si="165"/>
        <v>#N/A</v>
      </c>
      <c r="R1251" s="91" t="e">
        <f t="shared" ca="1" si="166"/>
        <v>#N/A</v>
      </c>
      <c r="T1251" s="200" t="e">
        <f t="shared" ca="1" si="167"/>
        <v>#N/A</v>
      </c>
      <c r="U1251" s="91" t="e">
        <f t="shared" ca="1" si="168"/>
        <v>#N/A</v>
      </c>
      <c r="V1251" s="91" t="e">
        <f t="shared" ca="1" si="169"/>
        <v>#N/A</v>
      </c>
      <c r="X1251" s="91"/>
      <c r="AI1251" s="218" t="e">
        <f ca="1">(($E$9*(RAND()*($E$208-$D$208)+$D$208))*(RAND()*('Base Calcs'!$E$214-'Base Calcs'!$D$214)+'Base Calcs'!$D$214+IF($E$50&gt;0,$E$50,0)))+$E$154+$E$155-$E$196+$E$179-($E$179*(RAND()*($E$210-$D$210)+$D$210))-(($E$200/$E$45)*(RAND()*($E$211-$D$211)+$D$211))</f>
        <v>#N/A</v>
      </c>
      <c r="AK125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2" spans="2:37" x14ac:dyDescent="0.25">
      <c r="B1252" s="198" t="e">
        <f t="shared" ca="1" si="163"/>
        <v>#N/A</v>
      </c>
      <c r="C1252" s="91"/>
      <c r="D1252" s="91"/>
      <c r="F1252" s="20"/>
      <c r="G1252" s="91"/>
      <c r="H1252" s="91"/>
      <c r="J1252" s="91"/>
      <c r="P1252" s="200" t="e">
        <f t="shared" ca="1" si="164"/>
        <v>#N/A</v>
      </c>
      <c r="Q1252" s="91" t="e">
        <f t="shared" ca="1" si="165"/>
        <v>#N/A</v>
      </c>
      <c r="R1252" s="91" t="e">
        <f t="shared" ca="1" si="166"/>
        <v>#N/A</v>
      </c>
      <c r="T1252" s="200" t="e">
        <f t="shared" ca="1" si="167"/>
        <v>#N/A</v>
      </c>
      <c r="U1252" s="91" t="e">
        <f t="shared" ca="1" si="168"/>
        <v>#N/A</v>
      </c>
      <c r="V1252" s="91" t="e">
        <f t="shared" ca="1" si="169"/>
        <v>#N/A</v>
      </c>
      <c r="X1252" s="91"/>
      <c r="AI1252" s="218" t="e">
        <f ca="1">(($E$9*(RAND()*($E$208-$D$208)+$D$208))*(RAND()*('Base Calcs'!$E$214-'Base Calcs'!$D$214)+'Base Calcs'!$D$214+IF($E$50&gt;0,$E$50,0)))+$E$154+$E$155-$E$196+$E$179-($E$179*(RAND()*($E$210-$D$210)+$D$210))-(($E$200/$E$45)*(RAND()*($E$211-$D$211)+$D$211))</f>
        <v>#N/A</v>
      </c>
      <c r="AK125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3" spans="2:37" x14ac:dyDescent="0.25">
      <c r="B1253" s="198" t="e">
        <f t="shared" ca="1" si="163"/>
        <v>#N/A</v>
      </c>
      <c r="C1253" s="91"/>
      <c r="D1253" s="91"/>
      <c r="F1253" s="20"/>
      <c r="G1253" s="91"/>
      <c r="H1253" s="91"/>
      <c r="J1253" s="91"/>
      <c r="P1253" s="200" t="e">
        <f t="shared" ca="1" si="164"/>
        <v>#N/A</v>
      </c>
      <c r="Q1253" s="91" t="e">
        <f t="shared" ca="1" si="165"/>
        <v>#N/A</v>
      </c>
      <c r="R1253" s="91" t="e">
        <f t="shared" ca="1" si="166"/>
        <v>#N/A</v>
      </c>
      <c r="T1253" s="200" t="e">
        <f t="shared" ca="1" si="167"/>
        <v>#N/A</v>
      </c>
      <c r="U1253" s="91" t="e">
        <f t="shared" ca="1" si="168"/>
        <v>#N/A</v>
      </c>
      <c r="V1253" s="91" t="e">
        <f t="shared" ca="1" si="169"/>
        <v>#N/A</v>
      </c>
      <c r="X1253" s="91"/>
      <c r="AI1253" s="218" t="e">
        <f ca="1">(($E$9*(RAND()*($E$208-$D$208)+$D$208))*(RAND()*('Base Calcs'!$E$214-'Base Calcs'!$D$214)+'Base Calcs'!$D$214+IF($E$50&gt;0,$E$50,0)))+$E$154+$E$155-$E$196+$E$179-($E$179*(RAND()*($E$210-$D$210)+$D$210))-(($E$200/$E$45)*(RAND()*($E$211-$D$211)+$D$211))</f>
        <v>#N/A</v>
      </c>
      <c r="AK125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4" spans="2:37" x14ac:dyDescent="0.25">
      <c r="B1254" s="198" t="e">
        <f t="shared" ca="1" si="163"/>
        <v>#N/A</v>
      </c>
      <c r="C1254" s="91"/>
      <c r="D1254" s="91"/>
      <c r="F1254" s="20"/>
      <c r="G1254" s="91"/>
      <c r="H1254" s="91"/>
      <c r="J1254" s="91"/>
      <c r="P1254" s="200" t="e">
        <f t="shared" ca="1" si="164"/>
        <v>#N/A</v>
      </c>
      <c r="Q1254" s="91" t="e">
        <f t="shared" ca="1" si="165"/>
        <v>#N/A</v>
      </c>
      <c r="R1254" s="91" t="e">
        <f t="shared" ca="1" si="166"/>
        <v>#N/A</v>
      </c>
      <c r="T1254" s="200" t="e">
        <f t="shared" ca="1" si="167"/>
        <v>#N/A</v>
      </c>
      <c r="U1254" s="91" t="e">
        <f t="shared" ca="1" si="168"/>
        <v>#N/A</v>
      </c>
      <c r="V1254" s="91" t="e">
        <f t="shared" ca="1" si="169"/>
        <v>#N/A</v>
      </c>
      <c r="X1254" s="91"/>
      <c r="AI1254" s="218" t="e">
        <f ca="1">(($E$9*(RAND()*($E$208-$D$208)+$D$208))*(RAND()*('Base Calcs'!$E$214-'Base Calcs'!$D$214)+'Base Calcs'!$D$214+IF($E$50&gt;0,$E$50,0)))+$E$154+$E$155-$E$196+$E$179-($E$179*(RAND()*($E$210-$D$210)+$D$210))-(($E$200/$E$45)*(RAND()*($E$211-$D$211)+$D$211))</f>
        <v>#N/A</v>
      </c>
      <c r="AK125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5" spans="2:37" x14ac:dyDescent="0.25">
      <c r="B1255" s="198" t="e">
        <f t="shared" ca="1" si="163"/>
        <v>#N/A</v>
      </c>
      <c r="C1255" s="91"/>
      <c r="D1255" s="91"/>
      <c r="F1255" s="20"/>
      <c r="G1255" s="91"/>
      <c r="H1255" s="91"/>
      <c r="J1255" s="91"/>
      <c r="P1255" s="200" t="e">
        <f t="shared" ca="1" si="164"/>
        <v>#N/A</v>
      </c>
      <c r="Q1255" s="91" t="e">
        <f t="shared" ca="1" si="165"/>
        <v>#N/A</v>
      </c>
      <c r="R1255" s="91" t="e">
        <f t="shared" ca="1" si="166"/>
        <v>#N/A</v>
      </c>
      <c r="T1255" s="200" t="e">
        <f t="shared" ca="1" si="167"/>
        <v>#N/A</v>
      </c>
      <c r="U1255" s="91" t="e">
        <f t="shared" ca="1" si="168"/>
        <v>#N/A</v>
      </c>
      <c r="V1255" s="91" t="e">
        <f t="shared" ca="1" si="169"/>
        <v>#N/A</v>
      </c>
      <c r="X1255" s="91"/>
      <c r="AI1255" s="218" t="e">
        <f ca="1">(($E$9*(RAND()*($E$208-$D$208)+$D$208))*(RAND()*('Base Calcs'!$E$214-'Base Calcs'!$D$214)+'Base Calcs'!$D$214+IF($E$50&gt;0,$E$50,0)))+$E$154+$E$155-$E$196+$E$179-($E$179*(RAND()*($E$210-$D$210)+$D$210))-(($E$200/$E$45)*(RAND()*($E$211-$D$211)+$D$211))</f>
        <v>#N/A</v>
      </c>
      <c r="AK125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6" spans="2:37" x14ac:dyDescent="0.25">
      <c r="B1256" s="198" t="e">
        <f t="shared" ca="1" si="163"/>
        <v>#N/A</v>
      </c>
      <c r="C1256" s="91"/>
      <c r="D1256" s="91"/>
      <c r="F1256" s="20"/>
      <c r="G1256" s="91"/>
      <c r="H1256" s="91"/>
      <c r="J1256" s="91"/>
      <c r="P1256" s="200" t="e">
        <f t="shared" ca="1" si="164"/>
        <v>#N/A</v>
      </c>
      <c r="Q1256" s="91" t="e">
        <f t="shared" ca="1" si="165"/>
        <v>#N/A</v>
      </c>
      <c r="R1256" s="91" t="e">
        <f t="shared" ca="1" si="166"/>
        <v>#N/A</v>
      </c>
      <c r="T1256" s="200" t="e">
        <f t="shared" ca="1" si="167"/>
        <v>#N/A</v>
      </c>
      <c r="U1256" s="91" t="e">
        <f t="shared" ca="1" si="168"/>
        <v>#N/A</v>
      </c>
      <c r="V1256" s="91" t="e">
        <f t="shared" ca="1" si="169"/>
        <v>#N/A</v>
      </c>
      <c r="X1256" s="91"/>
      <c r="AI1256" s="218" t="e">
        <f ca="1">(($E$9*(RAND()*($E$208-$D$208)+$D$208))*(RAND()*('Base Calcs'!$E$214-'Base Calcs'!$D$214)+'Base Calcs'!$D$214+IF($E$50&gt;0,$E$50,0)))+$E$154+$E$155-$E$196+$E$179-($E$179*(RAND()*($E$210-$D$210)+$D$210))-(($E$200/$E$45)*(RAND()*($E$211-$D$211)+$D$211))</f>
        <v>#N/A</v>
      </c>
      <c r="AK125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7" spans="2:37" x14ac:dyDescent="0.25">
      <c r="B1257" s="198" t="e">
        <f t="shared" ca="1" si="163"/>
        <v>#N/A</v>
      </c>
      <c r="C1257" s="91"/>
      <c r="D1257" s="91"/>
      <c r="F1257" s="20"/>
      <c r="G1257" s="91"/>
      <c r="H1257" s="91"/>
      <c r="J1257" s="91"/>
      <c r="P1257" s="200" t="e">
        <f t="shared" ca="1" si="164"/>
        <v>#N/A</v>
      </c>
      <c r="Q1257" s="91" t="e">
        <f t="shared" ca="1" si="165"/>
        <v>#N/A</v>
      </c>
      <c r="R1257" s="91" t="e">
        <f t="shared" ca="1" si="166"/>
        <v>#N/A</v>
      </c>
      <c r="T1257" s="200" t="e">
        <f t="shared" ca="1" si="167"/>
        <v>#N/A</v>
      </c>
      <c r="U1257" s="91" t="e">
        <f t="shared" ca="1" si="168"/>
        <v>#N/A</v>
      </c>
      <c r="V1257" s="91" t="e">
        <f t="shared" ca="1" si="169"/>
        <v>#N/A</v>
      </c>
      <c r="X1257" s="91"/>
      <c r="AI1257" s="218" t="e">
        <f ca="1">(($E$9*(RAND()*($E$208-$D$208)+$D$208))*(RAND()*('Base Calcs'!$E$214-'Base Calcs'!$D$214)+'Base Calcs'!$D$214+IF($E$50&gt;0,$E$50,0)))+$E$154+$E$155-$E$196+$E$179-($E$179*(RAND()*($E$210-$D$210)+$D$210))-(($E$200/$E$45)*(RAND()*($E$211-$D$211)+$D$211))</f>
        <v>#N/A</v>
      </c>
      <c r="AK125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8" spans="2:37" x14ac:dyDescent="0.25">
      <c r="B1258" s="198" t="e">
        <f t="shared" ca="1" si="163"/>
        <v>#N/A</v>
      </c>
      <c r="C1258" s="91"/>
      <c r="D1258" s="91"/>
      <c r="F1258" s="20"/>
      <c r="G1258" s="91"/>
      <c r="H1258" s="91"/>
      <c r="J1258" s="91"/>
      <c r="P1258" s="200" t="e">
        <f t="shared" ca="1" si="164"/>
        <v>#N/A</v>
      </c>
      <c r="Q1258" s="91" t="e">
        <f t="shared" ca="1" si="165"/>
        <v>#N/A</v>
      </c>
      <c r="R1258" s="91" t="e">
        <f t="shared" ca="1" si="166"/>
        <v>#N/A</v>
      </c>
      <c r="T1258" s="200" t="e">
        <f t="shared" ca="1" si="167"/>
        <v>#N/A</v>
      </c>
      <c r="U1258" s="91" t="e">
        <f t="shared" ca="1" si="168"/>
        <v>#N/A</v>
      </c>
      <c r="V1258" s="91" t="e">
        <f t="shared" ca="1" si="169"/>
        <v>#N/A</v>
      </c>
      <c r="X1258" s="91"/>
      <c r="AI1258" s="218" t="e">
        <f ca="1">(($E$9*(RAND()*($E$208-$D$208)+$D$208))*(RAND()*('Base Calcs'!$E$214-'Base Calcs'!$D$214)+'Base Calcs'!$D$214+IF($E$50&gt;0,$E$50,0)))+$E$154+$E$155-$E$196+$E$179-($E$179*(RAND()*($E$210-$D$210)+$D$210))-(($E$200/$E$45)*(RAND()*($E$211-$D$211)+$D$211))</f>
        <v>#N/A</v>
      </c>
      <c r="AK125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59" spans="2:37" x14ac:dyDescent="0.25">
      <c r="B1259" s="198" t="e">
        <f t="shared" ca="1" si="163"/>
        <v>#N/A</v>
      </c>
      <c r="C1259" s="91"/>
      <c r="D1259" s="91"/>
      <c r="F1259" s="20"/>
      <c r="G1259" s="91"/>
      <c r="H1259" s="91"/>
      <c r="J1259" s="91"/>
      <c r="P1259" s="200" t="e">
        <f t="shared" ca="1" si="164"/>
        <v>#N/A</v>
      </c>
      <c r="Q1259" s="91" t="e">
        <f t="shared" ca="1" si="165"/>
        <v>#N/A</v>
      </c>
      <c r="R1259" s="91" t="e">
        <f t="shared" ca="1" si="166"/>
        <v>#N/A</v>
      </c>
      <c r="T1259" s="200" t="e">
        <f t="shared" ca="1" si="167"/>
        <v>#N/A</v>
      </c>
      <c r="U1259" s="91" t="e">
        <f t="shared" ca="1" si="168"/>
        <v>#N/A</v>
      </c>
      <c r="V1259" s="91" t="e">
        <f t="shared" ca="1" si="169"/>
        <v>#N/A</v>
      </c>
      <c r="X1259" s="91"/>
      <c r="AI1259" s="218" t="e">
        <f ca="1">(($E$9*(RAND()*($E$208-$D$208)+$D$208))*(RAND()*('Base Calcs'!$E$214-'Base Calcs'!$D$214)+'Base Calcs'!$D$214+IF($E$50&gt;0,$E$50,0)))+$E$154+$E$155-$E$196+$E$179-($E$179*(RAND()*($E$210-$D$210)+$D$210))-(($E$200/$E$45)*(RAND()*($E$211-$D$211)+$D$211))</f>
        <v>#N/A</v>
      </c>
      <c r="AK1259"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0" spans="2:37" x14ac:dyDescent="0.25">
      <c r="B1260" s="198" t="e">
        <f t="shared" ca="1" si="163"/>
        <v>#N/A</v>
      </c>
      <c r="C1260" s="91"/>
      <c r="D1260" s="91"/>
      <c r="F1260" s="20"/>
      <c r="G1260" s="91"/>
      <c r="H1260" s="91"/>
      <c r="J1260" s="91"/>
      <c r="P1260" s="200" t="e">
        <f t="shared" ca="1" si="164"/>
        <v>#N/A</v>
      </c>
      <c r="Q1260" s="91" t="e">
        <f t="shared" ca="1" si="165"/>
        <v>#N/A</v>
      </c>
      <c r="R1260" s="91" t="e">
        <f t="shared" ca="1" si="166"/>
        <v>#N/A</v>
      </c>
      <c r="T1260" s="200" t="e">
        <f t="shared" ca="1" si="167"/>
        <v>#N/A</v>
      </c>
      <c r="U1260" s="91" t="e">
        <f t="shared" ca="1" si="168"/>
        <v>#N/A</v>
      </c>
      <c r="V1260" s="91" t="e">
        <f t="shared" ca="1" si="169"/>
        <v>#N/A</v>
      </c>
      <c r="X1260" s="91"/>
      <c r="AI1260" s="218" t="e">
        <f ca="1">(($E$9*(RAND()*($E$208-$D$208)+$D$208))*(RAND()*('Base Calcs'!$E$214-'Base Calcs'!$D$214)+'Base Calcs'!$D$214+IF($E$50&gt;0,$E$50,0)))+$E$154+$E$155-$E$196+$E$179-($E$179*(RAND()*($E$210-$D$210)+$D$210))-(($E$200/$E$45)*(RAND()*($E$211-$D$211)+$D$211))</f>
        <v>#N/A</v>
      </c>
      <c r="AK1260"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1" spans="2:37" x14ac:dyDescent="0.25">
      <c r="B1261" s="198" t="e">
        <f t="shared" ca="1" si="163"/>
        <v>#N/A</v>
      </c>
      <c r="C1261" s="91"/>
      <c r="D1261" s="91"/>
      <c r="F1261" s="20"/>
      <c r="G1261" s="91"/>
      <c r="H1261" s="91"/>
      <c r="J1261" s="91"/>
      <c r="P1261" s="200" t="e">
        <f t="shared" ca="1" si="164"/>
        <v>#N/A</v>
      </c>
      <c r="Q1261" s="91" t="e">
        <f t="shared" ca="1" si="165"/>
        <v>#N/A</v>
      </c>
      <c r="R1261" s="91" t="e">
        <f t="shared" ca="1" si="166"/>
        <v>#N/A</v>
      </c>
      <c r="T1261" s="200" t="e">
        <f t="shared" ca="1" si="167"/>
        <v>#N/A</v>
      </c>
      <c r="U1261" s="91" t="e">
        <f t="shared" ca="1" si="168"/>
        <v>#N/A</v>
      </c>
      <c r="V1261" s="91" t="e">
        <f t="shared" ca="1" si="169"/>
        <v>#N/A</v>
      </c>
      <c r="X1261" s="91"/>
      <c r="AI1261" s="218" t="e">
        <f ca="1">(($E$9*(RAND()*($E$208-$D$208)+$D$208))*(RAND()*('Base Calcs'!$E$214-'Base Calcs'!$D$214)+'Base Calcs'!$D$214+IF($E$50&gt;0,$E$50,0)))+$E$154+$E$155-$E$196+$E$179-($E$179*(RAND()*($E$210-$D$210)+$D$210))-(($E$200/$E$45)*(RAND()*($E$211-$D$211)+$D$211))</f>
        <v>#N/A</v>
      </c>
      <c r="AK1261"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2" spans="2:37" x14ac:dyDescent="0.25">
      <c r="B1262" s="198" t="e">
        <f t="shared" ca="1" si="163"/>
        <v>#N/A</v>
      </c>
      <c r="C1262" s="91"/>
      <c r="D1262" s="91"/>
      <c r="F1262" s="20"/>
      <c r="G1262" s="91"/>
      <c r="H1262" s="91"/>
      <c r="J1262" s="91"/>
      <c r="P1262" s="200" t="e">
        <f t="shared" ca="1" si="164"/>
        <v>#N/A</v>
      </c>
      <c r="Q1262" s="91" t="e">
        <f t="shared" ca="1" si="165"/>
        <v>#N/A</v>
      </c>
      <c r="R1262" s="91" t="e">
        <f t="shared" ca="1" si="166"/>
        <v>#N/A</v>
      </c>
      <c r="T1262" s="200" t="e">
        <f t="shared" ca="1" si="167"/>
        <v>#N/A</v>
      </c>
      <c r="U1262" s="91" t="e">
        <f t="shared" ca="1" si="168"/>
        <v>#N/A</v>
      </c>
      <c r="V1262" s="91" t="e">
        <f t="shared" ca="1" si="169"/>
        <v>#N/A</v>
      </c>
      <c r="X1262" s="91"/>
      <c r="AI1262" s="218" t="e">
        <f ca="1">(($E$9*(RAND()*($E$208-$D$208)+$D$208))*(RAND()*('Base Calcs'!$E$214-'Base Calcs'!$D$214)+'Base Calcs'!$D$214+IF($E$50&gt;0,$E$50,0)))+$E$154+$E$155-$E$196+$E$179-($E$179*(RAND()*($E$210-$D$210)+$D$210))-(($E$200/$E$45)*(RAND()*($E$211-$D$211)+$D$211))</f>
        <v>#N/A</v>
      </c>
      <c r="AK1262"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3" spans="2:37" x14ac:dyDescent="0.25">
      <c r="B1263" s="198" t="e">
        <f t="shared" ca="1" si="163"/>
        <v>#N/A</v>
      </c>
      <c r="C1263" s="91"/>
      <c r="D1263" s="91"/>
      <c r="F1263" s="20"/>
      <c r="G1263" s="91"/>
      <c r="H1263" s="91"/>
      <c r="J1263" s="91"/>
      <c r="P1263" s="200" t="e">
        <f t="shared" ca="1" si="164"/>
        <v>#N/A</v>
      </c>
      <c r="Q1263" s="91" t="e">
        <f t="shared" ca="1" si="165"/>
        <v>#N/A</v>
      </c>
      <c r="R1263" s="91" t="e">
        <f t="shared" ca="1" si="166"/>
        <v>#N/A</v>
      </c>
      <c r="T1263" s="200" t="e">
        <f t="shared" ca="1" si="167"/>
        <v>#N/A</v>
      </c>
      <c r="U1263" s="91" t="e">
        <f t="shared" ca="1" si="168"/>
        <v>#N/A</v>
      </c>
      <c r="V1263" s="91" t="e">
        <f t="shared" ca="1" si="169"/>
        <v>#N/A</v>
      </c>
      <c r="X1263" s="91"/>
      <c r="AI1263" s="218" t="e">
        <f ca="1">(($E$9*(RAND()*($E$208-$D$208)+$D$208))*(RAND()*('Base Calcs'!$E$214-'Base Calcs'!$D$214)+'Base Calcs'!$D$214+IF($E$50&gt;0,$E$50,0)))+$E$154+$E$155-$E$196+$E$179-($E$179*(RAND()*($E$210-$D$210)+$D$210))-(($E$200/$E$45)*(RAND()*($E$211-$D$211)+$D$211))</f>
        <v>#N/A</v>
      </c>
      <c r="AK1263"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4" spans="2:37" x14ac:dyDescent="0.25">
      <c r="B1264" s="198" t="e">
        <f t="shared" ca="1" si="163"/>
        <v>#N/A</v>
      </c>
      <c r="C1264" s="91"/>
      <c r="D1264" s="91"/>
      <c r="F1264" s="20"/>
      <c r="G1264" s="91"/>
      <c r="H1264" s="91"/>
      <c r="J1264" s="91"/>
      <c r="P1264" s="200" t="e">
        <f t="shared" ca="1" si="164"/>
        <v>#N/A</v>
      </c>
      <c r="Q1264" s="91" t="e">
        <f t="shared" ca="1" si="165"/>
        <v>#N/A</v>
      </c>
      <c r="R1264" s="91" t="e">
        <f t="shared" ca="1" si="166"/>
        <v>#N/A</v>
      </c>
      <c r="T1264" s="200" t="e">
        <f t="shared" ca="1" si="167"/>
        <v>#N/A</v>
      </c>
      <c r="U1264" s="91" t="e">
        <f t="shared" ca="1" si="168"/>
        <v>#N/A</v>
      </c>
      <c r="V1264" s="91" t="e">
        <f t="shared" ca="1" si="169"/>
        <v>#N/A</v>
      </c>
      <c r="X1264" s="91"/>
      <c r="AI1264" s="218" t="e">
        <f ca="1">(($E$9*(RAND()*($E$208-$D$208)+$D$208))*(RAND()*('Base Calcs'!$E$214-'Base Calcs'!$D$214)+'Base Calcs'!$D$214+IF($E$50&gt;0,$E$50,0)))+$E$154+$E$155-$E$196+$E$179-($E$179*(RAND()*($E$210-$D$210)+$D$210))-(($E$200/$E$45)*(RAND()*($E$211-$D$211)+$D$211))</f>
        <v>#N/A</v>
      </c>
      <c r="AK1264"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5" spans="2:37" x14ac:dyDescent="0.25">
      <c r="B1265" s="198" t="e">
        <f t="shared" ca="1" si="163"/>
        <v>#N/A</v>
      </c>
      <c r="C1265" s="91"/>
      <c r="D1265" s="91"/>
      <c r="F1265" s="20"/>
      <c r="G1265" s="91"/>
      <c r="H1265" s="91"/>
      <c r="J1265" s="91"/>
      <c r="P1265" s="200" t="e">
        <f t="shared" ca="1" si="164"/>
        <v>#N/A</v>
      </c>
      <c r="Q1265" s="91" t="e">
        <f t="shared" ca="1" si="165"/>
        <v>#N/A</v>
      </c>
      <c r="R1265" s="91" t="e">
        <f t="shared" ca="1" si="166"/>
        <v>#N/A</v>
      </c>
      <c r="T1265" s="200" t="e">
        <f t="shared" ca="1" si="167"/>
        <v>#N/A</v>
      </c>
      <c r="U1265" s="91" t="e">
        <f t="shared" ca="1" si="168"/>
        <v>#N/A</v>
      </c>
      <c r="V1265" s="91" t="e">
        <f t="shared" ca="1" si="169"/>
        <v>#N/A</v>
      </c>
      <c r="X1265" s="91"/>
      <c r="AI1265" s="218" t="e">
        <f ca="1">(($E$9*(RAND()*($E$208-$D$208)+$D$208))*(RAND()*('Base Calcs'!$E$214-'Base Calcs'!$D$214)+'Base Calcs'!$D$214+IF($E$50&gt;0,$E$50,0)))+$E$154+$E$155-$E$196+$E$179-($E$179*(RAND()*($E$210-$D$210)+$D$210))-(($E$200/$E$45)*(RAND()*($E$211-$D$211)+$D$211))</f>
        <v>#N/A</v>
      </c>
      <c r="AK1265"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6" spans="2:37" x14ac:dyDescent="0.25">
      <c r="B1266" s="198" t="e">
        <f t="shared" ca="1" si="163"/>
        <v>#N/A</v>
      </c>
      <c r="C1266" s="91"/>
      <c r="D1266" s="91"/>
      <c r="F1266" s="20"/>
      <c r="G1266" s="91"/>
      <c r="H1266" s="91"/>
      <c r="J1266" s="91"/>
      <c r="P1266" s="200" t="e">
        <f t="shared" ca="1" si="164"/>
        <v>#N/A</v>
      </c>
      <c r="Q1266" s="91" t="e">
        <f t="shared" ca="1" si="165"/>
        <v>#N/A</v>
      </c>
      <c r="R1266" s="91" t="e">
        <f t="shared" ca="1" si="166"/>
        <v>#N/A</v>
      </c>
      <c r="T1266" s="200" t="e">
        <f t="shared" ca="1" si="167"/>
        <v>#N/A</v>
      </c>
      <c r="U1266" s="91" t="e">
        <f t="shared" ca="1" si="168"/>
        <v>#N/A</v>
      </c>
      <c r="V1266" s="91" t="e">
        <f t="shared" ca="1" si="169"/>
        <v>#N/A</v>
      </c>
      <c r="X1266" s="91"/>
      <c r="AI1266" s="218" t="e">
        <f ca="1">(($E$9*(RAND()*($E$208-$D$208)+$D$208))*(RAND()*('Base Calcs'!$E$214-'Base Calcs'!$D$214)+'Base Calcs'!$D$214+IF($E$50&gt;0,$E$50,0)))+$E$154+$E$155-$E$196+$E$179-($E$179*(RAND()*($E$210-$D$210)+$D$210))-(($E$200/$E$45)*(RAND()*($E$211-$D$211)+$D$211))</f>
        <v>#N/A</v>
      </c>
      <c r="AK1266"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7" spans="2:37" x14ac:dyDescent="0.25">
      <c r="B1267" s="198" t="e">
        <f t="shared" ca="1" si="163"/>
        <v>#N/A</v>
      </c>
      <c r="C1267" s="91"/>
      <c r="D1267" s="91"/>
      <c r="F1267" s="20"/>
      <c r="G1267" s="91"/>
      <c r="H1267" s="91"/>
      <c r="J1267" s="91"/>
      <c r="P1267" s="200" t="e">
        <f t="shared" ca="1" si="164"/>
        <v>#N/A</v>
      </c>
      <c r="Q1267" s="91" t="e">
        <f t="shared" ca="1" si="165"/>
        <v>#N/A</v>
      </c>
      <c r="R1267" s="91" t="e">
        <f t="shared" ca="1" si="166"/>
        <v>#N/A</v>
      </c>
      <c r="T1267" s="200" t="e">
        <f t="shared" ca="1" si="167"/>
        <v>#N/A</v>
      </c>
      <c r="U1267" s="91" t="e">
        <f t="shared" ca="1" si="168"/>
        <v>#N/A</v>
      </c>
      <c r="V1267" s="91" t="e">
        <f t="shared" ca="1" si="169"/>
        <v>#N/A</v>
      </c>
      <c r="X1267" s="91"/>
      <c r="AI1267" s="218" t="e">
        <f ca="1">(($E$9*(RAND()*($E$208-$D$208)+$D$208))*(RAND()*('Base Calcs'!$E$214-'Base Calcs'!$D$214)+'Base Calcs'!$D$214+IF($E$50&gt;0,$E$50,0)))+$E$154+$E$155-$E$196+$E$179-($E$179*(RAND()*($E$210-$D$210)+$D$210))-(($E$200/$E$45)*(RAND()*($E$211-$D$211)+$D$211))</f>
        <v>#N/A</v>
      </c>
      <c r="AK1267"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8" spans="2:37" x14ac:dyDescent="0.25">
      <c r="B1268" s="198" t="e">
        <f t="shared" ca="1" si="163"/>
        <v>#N/A</v>
      </c>
      <c r="C1268" s="91"/>
      <c r="D1268" s="91"/>
      <c r="F1268" s="20"/>
      <c r="G1268" s="91"/>
      <c r="H1268" s="91"/>
      <c r="J1268" s="91"/>
      <c r="P1268" s="200" t="e">
        <f t="shared" ca="1" si="164"/>
        <v>#N/A</v>
      </c>
      <c r="Q1268" s="91" t="e">
        <f t="shared" ca="1" si="165"/>
        <v>#N/A</v>
      </c>
      <c r="R1268" s="91" t="e">
        <f t="shared" ca="1" si="166"/>
        <v>#N/A</v>
      </c>
      <c r="T1268" s="200" t="e">
        <f t="shared" ca="1" si="167"/>
        <v>#N/A</v>
      </c>
      <c r="U1268" s="91" t="e">
        <f t="shared" ca="1" si="168"/>
        <v>#N/A</v>
      </c>
      <c r="V1268" s="91" t="e">
        <f t="shared" ca="1" si="169"/>
        <v>#N/A</v>
      </c>
      <c r="X1268" s="91"/>
      <c r="AI1268" s="218" t="e">
        <f ca="1">(($E$9*(RAND()*($E$208-$D$208)+$D$208))*(RAND()*('Base Calcs'!$E$214-'Base Calcs'!$D$214)+'Base Calcs'!$D$214+IF($E$50&gt;0,$E$50,0)))+$E$154+$E$155-$E$196+$E$179-($E$179*(RAND()*($E$210-$D$210)+$D$210))-(($E$200/$E$45)*(RAND()*($E$211-$D$211)+$D$211))</f>
        <v>#N/A</v>
      </c>
      <c r="AK1268" t="e">
        <f ca="1">($B$131*(RAND()*($E$207-$D$207)+$D$207))+NPV($B$133,(RAND()*((C$104*$E$208)-(C$104*$D$208))+(C$104*$D$208))*(((RAND()*('Base Calcs'!$E$214-'Base Calcs'!$D$214))+'Base Calcs'!$D$214)+IF($E$50&gt;0,$E$50,0))+C$106+C$107-($H$179*((RAND()*($E$210-$D$210))+$D$210))-($H$196-$H$194-$H$179-$H$182)-C$112-C$119-C$122,(RAND()*((D$104*$E$208)-(D$104*$D$208))+(D$104*$D$208))*(((RAND()*('Base Calcs'!$E$214-'Base Calcs'!$D$214))+'Base Calcs'!$D$214)+IF($E$50&gt;0,$E$50,0))+D$106+D$107-($H$179*((RAND()*($E$210-$D$210))+$D$210))-($H$196-$H$194-$H$179-$H$182)-D$112-D$119-D$122,(RAND()*((E$104*$E$208)-(E$104*$D$208))+(E$104*$D$208))*(((RAND()*('Base Calcs'!$E$214-'Base Calcs'!$D$214))+'Base Calcs'!$D$214)+IF($E$50&gt;0,$E$50,0))+E$106+E$107-($H$179*((RAND()*($E$210-$D$210))+$D$210))-($H$196-$H$194-$H$179-$H$182)-E$112-E$119-E$122,(RAND()*((F$104*$E$208)-(F$104*$D$208))+(F$104*$D$208))*(((RAND()*('Base Calcs'!$E$214-'Base Calcs'!$D$214))+'Base Calcs'!$D$214)+IF($E$50&gt;0,$E$50,0))+F$106+F$107-($H$179*((RAND()*($E$210-$D$210))+$D$210))-($H$196-$H$194-$H$179-$H$182)-F$112-F$119-F$122,(RAND()*((G$104*$E$208)-(G$104*$D$208))+(G$104*$D$208))*(((RAND()*('Base Calcs'!$E$214-'Base Calcs'!$D$214))+'Base Calcs'!$D$214)+IF($E$50&gt;0,$E$50,0))+G$106+G$107-($H$179*((RAND()*($E$210-$D$210))+$D$210))-($H$196-$H$194-$H$179-$H$182)-G$112-G$119-G$122,(RAND()*((H$104*$E$208)-(H$104*$D$208))+(H$104*$D$208))*(((RAND()*('Base Calcs'!$E$214-'Base Calcs'!$D$214))+'Base Calcs'!$D$214)+IF($E$50&gt;0,$E$50,0))+H$106+H$107-($H$179*((RAND()*($E$210-$D$210))+$D$210))-($H$196-$H$194-$H$179-$H$182)-H$112-H$119-H$122,(RAND()*((I$104*$E$208)-(I$104*$D$208))+(I$104*$D$208))*(((RAND()*('Base Calcs'!$E$214-'Base Calcs'!$D$214))+'Base Calcs'!$D$214)+IF($E$50&gt;0,$E$50,0))+I$106+I$107-($H$179*((RAND()*($E$210-$D$210))+$D$210))-($H$196-$H$194-$H$179-$H$182)-I$112-I$119-I$122,(RAND()*((J$104*$E$208)-(J$104*$D$208))+(J$104*$D$208))*(((RAND()*('Base Calcs'!$E$214-'Base Calcs'!$D$214))+'Base Calcs'!$D$214)+IF($E$50&gt;0,$E$50,0))+J$106+J$107-($H$179*((RAND()*($E$210-$D$210))+$D$210))-($H$196-$H$194-$H$179-$H$182)-J$112-J$119-J$122,(RAND()*((K$104*$E$208)-(K$104*$D$208))+(K$104*$D$208))*(((RAND()*('Base Calcs'!$E$214-'Base Calcs'!$D$214))+'Base Calcs'!$D$214)+IF($E$50&gt;0,$E$50,0))+K$106+K$107-($H$179*((RAND()*($E$210-$D$210))+$D$210))-($H$196-$H$194-$H$179-$H$182)-K$112-K$119-K$122,(RAND()*((L$104*$E$208)-(L$104*$D$208))+(L$104*$D$208))*(((RAND()*('Base Calcs'!$E$214-'Base Calcs'!$D$214))+'Base Calcs'!$D$214)+IF($E$50&gt;0,$E$50,0))+L$106+L$107-($H$179*((RAND()*($E$210-$D$210))+$D$210))-($H$196-$H$194-$H$179-$H$182)-L$112-L$119-L$122+SUM($L$125:$L$129))</f>
        <v>#N/A</v>
      </c>
    </row>
    <row r="1269" spans="2:37" x14ac:dyDescent="0.25">
      <c r="B1269" s="198" t="e">
        <f t="shared" ca="1" si="163"/>
        <v>#N/A</v>
      </c>
      <c r="C1269" s="91"/>
      <c r="D1269" s="91"/>
      <c r="F1269" s="20"/>
      <c r="G1269" s="91"/>
      <c r="H1269" s="91"/>
      <c r="J1269" s="91"/>
    </row>
    <row r="1270" spans="2:37" x14ac:dyDescent="0.25">
      <c r="B1270" s="198" t="e">
        <f t="shared" ca="1" si="163"/>
        <v>#N/A</v>
      </c>
      <c r="C1270" s="91"/>
      <c r="D1270" s="91"/>
      <c r="F1270" s="20"/>
      <c r="G1270" s="91"/>
      <c r="H1270" s="91"/>
      <c r="J1270" s="91"/>
    </row>
    <row r="1271" spans="2:37" x14ac:dyDescent="0.25">
      <c r="B1271" s="198" t="e">
        <f t="shared" ca="1" si="163"/>
        <v>#N/A</v>
      </c>
      <c r="C1271" s="91"/>
      <c r="D1271" s="91"/>
      <c r="F1271" s="20"/>
      <c r="G1271" s="91"/>
      <c r="H1271" s="91"/>
      <c r="J1271" s="91"/>
    </row>
    <row r="1272" spans="2:37" x14ac:dyDescent="0.25">
      <c r="B1272" s="198" t="e">
        <f t="shared" ca="1" si="163"/>
        <v>#N/A</v>
      </c>
      <c r="C1272" s="91"/>
      <c r="D1272" s="91"/>
      <c r="F1272" s="20"/>
      <c r="G1272" s="91"/>
      <c r="H1272" s="91"/>
      <c r="J1272" s="91"/>
    </row>
    <row r="1273" spans="2:37" x14ac:dyDescent="0.25">
      <c r="B1273" s="198" t="e">
        <f t="shared" ca="1" si="163"/>
        <v>#N/A</v>
      </c>
      <c r="C1273" s="91"/>
      <c r="D1273" s="91"/>
      <c r="F1273" s="20"/>
      <c r="G1273" s="91"/>
      <c r="H1273" s="91"/>
      <c r="J1273" s="91"/>
    </row>
    <row r="1274" spans="2:37" x14ac:dyDescent="0.25">
      <c r="B1274" s="198" t="e">
        <f t="shared" ca="1" si="163"/>
        <v>#N/A</v>
      </c>
      <c r="C1274" s="91"/>
      <c r="D1274" s="91"/>
      <c r="F1274" s="20"/>
      <c r="G1274" s="91"/>
      <c r="H1274" s="91"/>
      <c r="J1274" s="91"/>
    </row>
    <row r="1275" spans="2:37" x14ac:dyDescent="0.25">
      <c r="B1275" s="198" t="e">
        <f t="shared" ca="1" si="163"/>
        <v>#N/A</v>
      </c>
      <c r="C1275" s="91"/>
      <c r="D1275" s="91"/>
      <c r="F1275" s="20"/>
      <c r="G1275" s="91"/>
      <c r="H1275" s="91"/>
      <c r="J1275" s="91"/>
    </row>
    <row r="1276" spans="2:37" x14ac:dyDescent="0.25">
      <c r="B1276" s="198" t="e">
        <f t="shared" ca="1" si="163"/>
        <v>#N/A</v>
      </c>
      <c r="C1276" s="91"/>
      <c r="D1276" s="91"/>
      <c r="F1276" s="20"/>
      <c r="G1276" s="91"/>
      <c r="H1276" s="91"/>
      <c r="J1276" s="91"/>
    </row>
    <row r="1277" spans="2:37" x14ac:dyDescent="0.25">
      <c r="B1277" s="198" t="e">
        <f t="shared" ca="1" si="163"/>
        <v>#N/A</v>
      </c>
      <c r="C1277" s="91"/>
      <c r="D1277" s="91"/>
      <c r="F1277" s="20"/>
      <c r="G1277" s="91"/>
      <c r="H1277" s="91"/>
      <c r="J1277" s="91"/>
    </row>
    <row r="1278" spans="2:37" x14ac:dyDescent="0.25">
      <c r="B1278" s="198" t="e">
        <f t="shared" ca="1" si="163"/>
        <v>#N/A</v>
      </c>
      <c r="C1278" s="91"/>
      <c r="D1278" s="91"/>
      <c r="F1278" s="20"/>
      <c r="G1278" s="91"/>
      <c r="H1278" s="91"/>
      <c r="J1278" s="91"/>
    </row>
    <row r="1279" spans="2:37" x14ac:dyDescent="0.25">
      <c r="B1279" s="198" t="e">
        <f t="shared" ca="1" si="163"/>
        <v>#N/A</v>
      </c>
      <c r="C1279" s="91"/>
      <c r="D1279" s="91"/>
      <c r="F1279" s="20"/>
      <c r="G1279" s="91"/>
      <c r="H1279" s="91"/>
      <c r="J1279" s="91"/>
    </row>
    <row r="1280" spans="2:37" x14ac:dyDescent="0.25">
      <c r="B1280" s="198" t="e">
        <f t="shared" ca="1" si="163"/>
        <v>#N/A</v>
      </c>
      <c r="C1280" s="91"/>
      <c r="D1280" s="91"/>
      <c r="F1280" s="20"/>
      <c r="G1280" s="91"/>
      <c r="H1280" s="91"/>
      <c r="J1280" s="91"/>
    </row>
    <row r="1281" spans="2:10" x14ac:dyDescent="0.25">
      <c r="B1281" s="198" t="e">
        <f t="shared" ca="1" si="163"/>
        <v>#N/A</v>
      </c>
      <c r="C1281" s="91"/>
      <c r="D1281" s="91"/>
      <c r="F1281" s="20"/>
      <c r="G1281" s="91"/>
      <c r="H1281" s="91"/>
      <c r="J1281" s="91"/>
    </row>
    <row r="1282" spans="2:10" x14ac:dyDescent="0.25">
      <c r="B1282" s="198" t="e">
        <f t="shared" ca="1" si="163"/>
        <v>#N/A</v>
      </c>
      <c r="C1282" s="91"/>
      <c r="D1282" s="91"/>
      <c r="F1282" s="20"/>
      <c r="G1282" s="91"/>
      <c r="H1282" s="91"/>
      <c r="J1282" s="91"/>
    </row>
    <row r="1283" spans="2:10" x14ac:dyDescent="0.25">
      <c r="B1283" s="198" t="e">
        <f t="shared" ca="1" si="163"/>
        <v>#N/A</v>
      </c>
      <c r="C1283" s="91"/>
      <c r="D1283" s="91"/>
      <c r="F1283" s="20"/>
      <c r="G1283" s="91"/>
      <c r="H1283" s="91"/>
      <c r="J1283" s="91"/>
    </row>
    <row r="1284" spans="2:10" x14ac:dyDescent="0.25">
      <c r="B1284" s="198" t="e">
        <f t="shared" ca="1" si="163"/>
        <v>#N/A</v>
      </c>
      <c r="C1284" s="91"/>
      <c r="D1284" s="91"/>
      <c r="F1284" s="20"/>
      <c r="G1284" s="91"/>
      <c r="H1284" s="91"/>
      <c r="J1284" s="91"/>
    </row>
    <row r="1285" spans="2:10" x14ac:dyDescent="0.25">
      <c r="B1285" s="198" t="e">
        <f t="shared" ca="1" si="163"/>
        <v>#N/A</v>
      </c>
      <c r="C1285" s="91"/>
      <c r="D1285" s="91"/>
      <c r="F1285" s="20"/>
      <c r="G1285" s="91"/>
      <c r="H1285" s="91"/>
      <c r="J1285" s="91"/>
    </row>
    <row r="1286" spans="2:10" x14ac:dyDescent="0.25">
      <c r="B1286" s="198" t="e">
        <f t="shared" ca="1" si="163"/>
        <v>#N/A</v>
      </c>
      <c r="C1286" s="91"/>
      <c r="D1286" s="91"/>
      <c r="F1286" s="20"/>
      <c r="G1286" s="91"/>
      <c r="H1286" s="91"/>
      <c r="J1286" s="91"/>
    </row>
    <row r="1287" spans="2:10" x14ac:dyDescent="0.25">
      <c r="B1287" s="198" t="e">
        <f t="shared" ca="1" si="163"/>
        <v>#N/A</v>
      </c>
    </row>
    <row r="1288" spans="2:10" x14ac:dyDescent="0.25">
      <c r="B1288" s="198" t="e">
        <f t="shared" ca="1" si="163"/>
        <v>#N/A</v>
      </c>
    </row>
    <row r="1289" spans="2:10" x14ac:dyDescent="0.25">
      <c r="B1289" s="198" t="e">
        <f t="shared" ca="1" si="163"/>
        <v>#N/A</v>
      </c>
    </row>
    <row r="1290" spans="2:10" x14ac:dyDescent="0.25">
      <c r="B1290" s="198" t="e">
        <f t="shared" ca="1" si="163"/>
        <v>#N/A</v>
      </c>
    </row>
    <row r="1291" spans="2:10" x14ac:dyDescent="0.25">
      <c r="B1291" s="198" t="e">
        <f t="shared" ca="1" si="163"/>
        <v>#N/A</v>
      </c>
    </row>
    <row r="1292" spans="2:10" x14ac:dyDescent="0.25">
      <c r="B1292" s="198" t="e">
        <f t="shared" ref="B1292:B1355" ca="1" si="170">($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293" spans="2:10" x14ac:dyDescent="0.25">
      <c r="B1293" s="198" t="e">
        <f t="shared" ca="1" si="170"/>
        <v>#N/A</v>
      </c>
    </row>
    <row r="1294" spans="2:10" x14ac:dyDescent="0.25">
      <c r="B1294" s="198" t="e">
        <f t="shared" ca="1" si="170"/>
        <v>#N/A</v>
      </c>
    </row>
    <row r="1295" spans="2:10" x14ac:dyDescent="0.25">
      <c r="B1295" s="198" t="e">
        <f t="shared" ca="1" si="170"/>
        <v>#N/A</v>
      </c>
    </row>
    <row r="1296" spans="2:10" x14ac:dyDescent="0.25">
      <c r="B1296" s="198" t="e">
        <f t="shared" ca="1" si="170"/>
        <v>#N/A</v>
      </c>
    </row>
    <row r="1297" spans="2:2" x14ac:dyDescent="0.25">
      <c r="B1297" s="198" t="e">
        <f t="shared" ca="1" si="170"/>
        <v>#N/A</v>
      </c>
    </row>
    <row r="1298" spans="2:2" x14ac:dyDescent="0.25">
      <c r="B1298" s="198" t="e">
        <f t="shared" ca="1" si="170"/>
        <v>#N/A</v>
      </c>
    </row>
    <row r="1299" spans="2:2" x14ac:dyDescent="0.25">
      <c r="B1299" s="198" t="e">
        <f t="shared" ca="1" si="170"/>
        <v>#N/A</v>
      </c>
    </row>
    <row r="1300" spans="2:2" x14ac:dyDescent="0.25">
      <c r="B1300" s="198" t="e">
        <f t="shared" ca="1" si="170"/>
        <v>#N/A</v>
      </c>
    </row>
    <row r="1301" spans="2:2" x14ac:dyDescent="0.25">
      <c r="B1301" s="198" t="e">
        <f t="shared" ca="1" si="170"/>
        <v>#N/A</v>
      </c>
    </row>
    <row r="1302" spans="2:2" x14ac:dyDescent="0.25">
      <c r="B1302" s="198" t="e">
        <f t="shared" ca="1" si="170"/>
        <v>#N/A</v>
      </c>
    </row>
    <row r="1303" spans="2:2" x14ac:dyDescent="0.25">
      <c r="B1303" s="198" t="e">
        <f t="shared" ca="1" si="170"/>
        <v>#N/A</v>
      </c>
    </row>
    <row r="1304" spans="2:2" x14ac:dyDescent="0.25">
      <c r="B1304" s="198" t="e">
        <f t="shared" ca="1" si="170"/>
        <v>#N/A</v>
      </c>
    </row>
    <row r="1305" spans="2:2" x14ac:dyDescent="0.25">
      <c r="B1305" s="198" t="e">
        <f t="shared" ca="1" si="170"/>
        <v>#N/A</v>
      </c>
    </row>
    <row r="1306" spans="2:2" x14ac:dyDescent="0.25">
      <c r="B1306" s="198" t="e">
        <f t="shared" ca="1" si="170"/>
        <v>#N/A</v>
      </c>
    </row>
    <row r="1307" spans="2:2" x14ac:dyDescent="0.25">
      <c r="B1307" s="198" t="e">
        <f t="shared" ca="1" si="170"/>
        <v>#N/A</v>
      </c>
    </row>
    <row r="1308" spans="2:2" x14ac:dyDescent="0.25">
      <c r="B1308" s="198" t="e">
        <f t="shared" ca="1" si="170"/>
        <v>#N/A</v>
      </c>
    </row>
    <row r="1309" spans="2:2" x14ac:dyDescent="0.25">
      <c r="B1309" s="198" t="e">
        <f t="shared" ca="1" si="170"/>
        <v>#N/A</v>
      </c>
    </row>
    <row r="1310" spans="2:2" x14ac:dyDescent="0.25">
      <c r="B1310" s="198" t="e">
        <f t="shared" ca="1" si="170"/>
        <v>#N/A</v>
      </c>
    </row>
    <row r="1311" spans="2:2" x14ac:dyDescent="0.25">
      <c r="B1311" s="198" t="e">
        <f t="shared" ca="1" si="170"/>
        <v>#N/A</v>
      </c>
    </row>
    <row r="1312" spans="2:2" x14ac:dyDescent="0.25">
      <c r="B1312" s="198" t="e">
        <f t="shared" ca="1" si="170"/>
        <v>#N/A</v>
      </c>
    </row>
    <row r="1313" spans="2:2" x14ac:dyDescent="0.25">
      <c r="B1313" s="198" t="e">
        <f t="shared" ca="1" si="170"/>
        <v>#N/A</v>
      </c>
    </row>
    <row r="1314" spans="2:2" x14ac:dyDescent="0.25">
      <c r="B1314" s="198" t="e">
        <f t="shared" ca="1" si="170"/>
        <v>#N/A</v>
      </c>
    </row>
    <row r="1315" spans="2:2" x14ac:dyDescent="0.25">
      <c r="B1315" s="198" t="e">
        <f t="shared" ca="1" si="170"/>
        <v>#N/A</v>
      </c>
    </row>
    <row r="1316" spans="2:2" x14ac:dyDescent="0.25">
      <c r="B1316" s="198" t="e">
        <f t="shared" ca="1" si="170"/>
        <v>#N/A</v>
      </c>
    </row>
    <row r="1317" spans="2:2" x14ac:dyDescent="0.25">
      <c r="B1317" s="198" t="e">
        <f t="shared" ca="1" si="170"/>
        <v>#N/A</v>
      </c>
    </row>
    <row r="1318" spans="2:2" x14ac:dyDescent="0.25">
      <c r="B1318" s="198" t="e">
        <f t="shared" ca="1" si="170"/>
        <v>#N/A</v>
      </c>
    </row>
    <row r="1319" spans="2:2" x14ac:dyDescent="0.25">
      <c r="B1319" s="198" t="e">
        <f t="shared" ca="1" si="170"/>
        <v>#N/A</v>
      </c>
    </row>
    <row r="1320" spans="2:2" x14ac:dyDescent="0.25">
      <c r="B1320" s="198" t="e">
        <f t="shared" ca="1" si="170"/>
        <v>#N/A</v>
      </c>
    </row>
    <row r="1321" spans="2:2" x14ac:dyDescent="0.25">
      <c r="B1321" s="198" t="e">
        <f t="shared" ca="1" si="170"/>
        <v>#N/A</v>
      </c>
    </row>
    <row r="1322" spans="2:2" x14ac:dyDescent="0.25">
      <c r="B1322" s="198" t="e">
        <f t="shared" ca="1" si="170"/>
        <v>#N/A</v>
      </c>
    </row>
    <row r="1323" spans="2:2" x14ac:dyDescent="0.25">
      <c r="B1323" s="198" t="e">
        <f t="shared" ca="1" si="170"/>
        <v>#N/A</v>
      </c>
    </row>
    <row r="1324" spans="2:2" x14ac:dyDescent="0.25">
      <c r="B1324" s="198" t="e">
        <f t="shared" ca="1" si="170"/>
        <v>#N/A</v>
      </c>
    </row>
    <row r="1325" spans="2:2" x14ac:dyDescent="0.25">
      <c r="B1325" s="198" t="e">
        <f t="shared" ca="1" si="170"/>
        <v>#N/A</v>
      </c>
    </row>
    <row r="1326" spans="2:2" x14ac:dyDescent="0.25">
      <c r="B1326" s="198" t="e">
        <f t="shared" ca="1" si="170"/>
        <v>#N/A</v>
      </c>
    </row>
    <row r="1327" spans="2:2" x14ac:dyDescent="0.25">
      <c r="B1327" s="198" t="e">
        <f t="shared" ca="1" si="170"/>
        <v>#N/A</v>
      </c>
    </row>
    <row r="1328" spans="2:2" x14ac:dyDescent="0.25">
      <c r="B1328" s="198" t="e">
        <f t="shared" ca="1" si="170"/>
        <v>#N/A</v>
      </c>
    </row>
    <row r="1329" spans="2:2" x14ac:dyDescent="0.25">
      <c r="B1329" s="198" t="e">
        <f t="shared" ca="1" si="170"/>
        <v>#N/A</v>
      </c>
    </row>
    <row r="1330" spans="2:2" x14ac:dyDescent="0.25">
      <c r="B1330" s="198" t="e">
        <f t="shared" ca="1" si="170"/>
        <v>#N/A</v>
      </c>
    </row>
    <row r="1331" spans="2:2" x14ac:dyDescent="0.25">
      <c r="B1331" s="198" t="e">
        <f t="shared" ca="1" si="170"/>
        <v>#N/A</v>
      </c>
    </row>
    <row r="1332" spans="2:2" x14ac:dyDescent="0.25">
      <c r="B1332" s="198" t="e">
        <f t="shared" ca="1" si="170"/>
        <v>#N/A</v>
      </c>
    </row>
    <row r="1333" spans="2:2" x14ac:dyDescent="0.25">
      <c r="B1333" s="198" t="e">
        <f t="shared" ca="1" si="170"/>
        <v>#N/A</v>
      </c>
    </row>
    <row r="1334" spans="2:2" x14ac:dyDescent="0.25">
      <c r="B1334" s="198" t="e">
        <f t="shared" ca="1" si="170"/>
        <v>#N/A</v>
      </c>
    </row>
    <row r="1335" spans="2:2" x14ac:dyDescent="0.25">
      <c r="B1335" s="198" t="e">
        <f t="shared" ca="1" si="170"/>
        <v>#N/A</v>
      </c>
    </row>
    <row r="1336" spans="2:2" x14ac:dyDescent="0.25">
      <c r="B1336" s="198" t="e">
        <f t="shared" ca="1" si="170"/>
        <v>#N/A</v>
      </c>
    </row>
    <row r="1337" spans="2:2" x14ac:dyDescent="0.25">
      <c r="B1337" s="198" t="e">
        <f t="shared" ca="1" si="170"/>
        <v>#N/A</v>
      </c>
    </row>
    <row r="1338" spans="2:2" x14ac:dyDescent="0.25">
      <c r="B1338" s="198" t="e">
        <f t="shared" ca="1" si="170"/>
        <v>#N/A</v>
      </c>
    </row>
    <row r="1339" spans="2:2" x14ac:dyDescent="0.25">
      <c r="B1339" s="198" t="e">
        <f t="shared" ca="1" si="170"/>
        <v>#N/A</v>
      </c>
    </row>
    <row r="1340" spans="2:2" x14ac:dyDescent="0.25">
      <c r="B1340" s="198" t="e">
        <f t="shared" ca="1" si="170"/>
        <v>#N/A</v>
      </c>
    </row>
    <row r="1341" spans="2:2" x14ac:dyDescent="0.25">
      <c r="B1341" s="198" t="e">
        <f t="shared" ca="1" si="170"/>
        <v>#N/A</v>
      </c>
    </row>
    <row r="1342" spans="2:2" x14ac:dyDescent="0.25">
      <c r="B1342" s="198" t="e">
        <f t="shared" ca="1" si="170"/>
        <v>#N/A</v>
      </c>
    </row>
    <row r="1343" spans="2:2" x14ac:dyDescent="0.25">
      <c r="B1343" s="198" t="e">
        <f t="shared" ca="1" si="170"/>
        <v>#N/A</v>
      </c>
    </row>
    <row r="1344" spans="2:2" x14ac:dyDescent="0.25">
      <c r="B1344" s="198" t="e">
        <f t="shared" ca="1" si="170"/>
        <v>#N/A</v>
      </c>
    </row>
    <row r="1345" spans="2:2" x14ac:dyDescent="0.25">
      <c r="B1345" s="198" t="e">
        <f t="shared" ca="1" si="170"/>
        <v>#N/A</v>
      </c>
    </row>
    <row r="1346" spans="2:2" x14ac:dyDescent="0.25">
      <c r="B1346" s="198" t="e">
        <f t="shared" ca="1" si="170"/>
        <v>#N/A</v>
      </c>
    </row>
    <row r="1347" spans="2:2" x14ac:dyDescent="0.25">
      <c r="B1347" s="198" t="e">
        <f t="shared" ca="1" si="170"/>
        <v>#N/A</v>
      </c>
    </row>
    <row r="1348" spans="2:2" x14ac:dyDescent="0.25">
      <c r="B1348" s="198" t="e">
        <f t="shared" ca="1" si="170"/>
        <v>#N/A</v>
      </c>
    </row>
    <row r="1349" spans="2:2" x14ac:dyDescent="0.25">
      <c r="B1349" s="198" t="e">
        <f t="shared" ca="1" si="170"/>
        <v>#N/A</v>
      </c>
    </row>
    <row r="1350" spans="2:2" x14ac:dyDescent="0.25">
      <c r="B1350" s="198" t="e">
        <f t="shared" ca="1" si="170"/>
        <v>#N/A</v>
      </c>
    </row>
    <row r="1351" spans="2:2" x14ac:dyDescent="0.25">
      <c r="B1351" s="198" t="e">
        <f t="shared" ca="1" si="170"/>
        <v>#N/A</v>
      </c>
    </row>
    <row r="1352" spans="2:2" x14ac:dyDescent="0.25">
      <c r="B1352" s="198" t="e">
        <f t="shared" ca="1" si="170"/>
        <v>#N/A</v>
      </c>
    </row>
    <row r="1353" spans="2:2" x14ac:dyDescent="0.25">
      <c r="B1353" s="198" t="e">
        <f t="shared" ca="1" si="170"/>
        <v>#N/A</v>
      </c>
    </row>
    <row r="1354" spans="2:2" x14ac:dyDescent="0.25">
      <c r="B1354" s="198" t="e">
        <f t="shared" ca="1" si="170"/>
        <v>#N/A</v>
      </c>
    </row>
    <row r="1355" spans="2:2" x14ac:dyDescent="0.25">
      <c r="B1355" s="198" t="e">
        <f t="shared" ca="1" si="170"/>
        <v>#N/A</v>
      </c>
    </row>
    <row r="1356" spans="2:2" x14ac:dyDescent="0.25">
      <c r="B1356" s="198" t="e">
        <f t="shared" ref="B1356:B1419" ca="1" si="171">($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357" spans="2:2" x14ac:dyDescent="0.25">
      <c r="B1357" s="198" t="e">
        <f t="shared" ca="1" si="171"/>
        <v>#N/A</v>
      </c>
    </row>
    <row r="1358" spans="2:2" x14ac:dyDescent="0.25">
      <c r="B1358" s="198" t="e">
        <f t="shared" ca="1" si="171"/>
        <v>#N/A</v>
      </c>
    </row>
    <row r="1359" spans="2:2" x14ac:dyDescent="0.25">
      <c r="B1359" s="198" t="e">
        <f t="shared" ca="1" si="171"/>
        <v>#N/A</v>
      </c>
    </row>
    <row r="1360" spans="2:2" x14ac:dyDescent="0.25">
      <c r="B1360" s="198" t="e">
        <f t="shared" ca="1" si="171"/>
        <v>#N/A</v>
      </c>
    </row>
    <row r="1361" spans="2:2" x14ac:dyDescent="0.25">
      <c r="B1361" s="198" t="e">
        <f t="shared" ca="1" si="171"/>
        <v>#N/A</v>
      </c>
    </row>
    <row r="1362" spans="2:2" x14ac:dyDescent="0.25">
      <c r="B1362" s="198" t="e">
        <f t="shared" ca="1" si="171"/>
        <v>#N/A</v>
      </c>
    </row>
    <row r="1363" spans="2:2" x14ac:dyDescent="0.25">
      <c r="B1363" s="198" t="e">
        <f t="shared" ca="1" si="171"/>
        <v>#N/A</v>
      </c>
    </row>
    <row r="1364" spans="2:2" x14ac:dyDescent="0.25">
      <c r="B1364" s="198" t="e">
        <f t="shared" ca="1" si="171"/>
        <v>#N/A</v>
      </c>
    </row>
    <row r="1365" spans="2:2" x14ac:dyDescent="0.25">
      <c r="B1365" s="198" t="e">
        <f t="shared" ca="1" si="171"/>
        <v>#N/A</v>
      </c>
    </row>
    <row r="1366" spans="2:2" x14ac:dyDescent="0.25">
      <c r="B1366" s="198" t="e">
        <f t="shared" ca="1" si="171"/>
        <v>#N/A</v>
      </c>
    </row>
    <row r="1367" spans="2:2" x14ac:dyDescent="0.25">
      <c r="B1367" s="198" t="e">
        <f t="shared" ca="1" si="171"/>
        <v>#N/A</v>
      </c>
    </row>
    <row r="1368" spans="2:2" x14ac:dyDescent="0.25">
      <c r="B1368" s="198" t="e">
        <f t="shared" ca="1" si="171"/>
        <v>#N/A</v>
      </c>
    </row>
    <row r="1369" spans="2:2" x14ac:dyDescent="0.25">
      <c r="B1369" s="198" t="e">
        <f t="shared" ca="1" si="171"/>
        <v>#N/A</v>
      </c>
    </row>
    <row r="1370" spans="2:2" x14ac:dyDescent="0.25">
      <c r="B1370" s="198" t="e">
        <f t="shared" ca="1" si="171"/>
        <v>#N/A</v>
      </c>
    </row>
    <row r="1371" spans="2:2" x14ac:dyDescent="0.25">
      <c r="B1371" s="198" t="e">
        <f t="shared" ca="1" si="171"/>
        <v>#N/A</v>
      </c>
    </row>
    <row r="1372" spans="2:2" x14ac:dyDescent="0.25">
      <c r="B1372" s="198" t="e">
        <f t="shared" ca="1" si="171"/>
        <v>#N/A</v>
      </c>
    </row>
    <row r="1373" spans="2:2" x14ac:dyDescent="0.25">
      <c r="B1373" s="198" t="e">
        <f t="shared" ca="1" si="171"/>
        <v>#N/A</v>
      </c>
    </row>
    <row r="1374" spans="2:2" x14ac:dyDescent="0.25">
      <c r="B1374" s="198" t="e">
        <f t="shared" ca="1" si="171"/>
        <v>#N/A</v>
      </c>
    </row>
    <row r="1375" spans="2:2" x14ac:dyDescent="0.25">
      <c r="B1375" s="198" t="e">
        <f t="shared" ca="1" si="171"/>
        <v>#N/A</v>
      </c>
    </row>
    <row r="1376" spans="2:2" x14ac:dyDescent="0.25">
      <c r="B1376" s="198" t="e">
        <f t="shared" ca="1" si="171"/>
        <v>#N/A</v>
      </c>
    </row>
    <row r="1377" spans="2:2" x14ac:dyDescent="0.25">
      <c r="B1377" s="198" t="e">
        <f t="shared" ca="1" si="171"/>
        <v>#N/A</v>
      </c>
    </row>
    <row r="1378" spans="2:2" x14ac:dyDescent="0.25">
      <c r="B1378" s="198" t="e">
        <f t="shared" ca="1" si="171"/>
        <v>#N/A</v>
      </c>
    </row>
    <row r="1379" spans="2:2" x14ac:dyDescent="0.25">
      <c r="B1379" s="198" t="e">
        <f t="shared" ca="1" si="171"/>
        <v>#N/A</v>
      </c>
    </row>
    <row r="1380" spans="2:2" x14ac:dyDescent="0.25">
      <c r="B1380" s="198" t="e">
        <f t="shared" ca="1" si="171"/>
        <v>#N/A</v>
      </c>
    </row>
    <row r="1381" spans="2:2" x14ac:dyDescent="0.25">
      <c r="B1381" s="198" t="e">
        <f t="shared" ca="1" si="171"/>
        <v>#N/A</v>
      </c>
    </row>
    <row r="1382" spans="2:2" x14ac:dyDescent="0.25">
      <c r="B1382" s="198" t="e">
        <f t="shared" ca="1" si="171"/>
        <v>#N/A</v>
      </c>
    </row>
    <row r="1383" spans="2:2" x14ac:dyDescent="0.25">
      <c r="B1383" s="198" t="e">
        <f t="shared" ca="1" si="171"/>
        <v>#N/A</v>
      </c>
    </row>
    <row r="1384" spans="2:2" x14ac:dyDescent="0.25">
      <c r="B1384" s="198" t="e">
        <f t="shared" ca="1" si="171"/>
        <v>#N/A</v>
      </c>
    </row>
    <row r="1385" spans="2:2" x14ac:dyDescent="0.25">
      <c r="B1385" s="198" t="e">
        <f t="shared" ca="1" si="171"/>
        <v>#N/A</v>
      </c>
    </row>
    <row r="1386" spans="2:2" x14ac:dyDescent="0.25">
      <c r="B1386" s="198" t="e">
        <f t="shared" ca="1" si="171"/>
        <v>#N/A</v>
      </c>
    </row>
    <row r="1387" spans="2:2" x14ac:dyDescent="0.25">
      <c r="B1387" s="198" t="e">
        <f t="shared" ca="1" si="171"/>
        <v>#N/A</v>
      </c>
    </row>
    <row r="1388" spans="2:2" x14ac:dyDescent="0.25">
      <c r="B1388" s="198" t="e">
        <f t="shared" ca="1" si="171"/>
        <v>#N/A</v>
      </c>
    </row>
    <row r="1389" spans="2:2" x14ac:dyDescent="0.25">
      <c r="B1389" s="198" t="e">
        <f t="shared" ca="1" si="171"/>
        <v>#N/A</v>
      </c>
    </row>
    <row r="1390" spans="2:2" x14ac:dyDescent="0.25">
      <c r="B1390" s="198" t="e">
        <f t="shared" ca="1" si="171"/>
        <v>#N/A</v>
      </c>
    </row>
    <row r="1391" spans="2:2" x14ac:dyDescent="0.25">
      <c r="B1391" s="198" t="e">
        <f t="shared" ca="1" si="171"/>
        <v>#N/A</v>
      </c>
    </row>
    <row r="1392" spans="2:2" x14ac:dyDescent="0.25">
      <c r="B1392" s="198" t="e">
        <f t="shared" ca="1" si="171"/>
        <v>#N/A</v>
      </c>
    </row>
    <row r="1393" spans="2:2" x14ac:dyDescent="0.25">
      <c r="B1393" s="198" t="e">
        <f t="shared" ca="1" si="171"/>
        <v>#N/A</v>
      </c>
    </row>
    <row r="1394" spans="2:2" x14ac:dyDescent="0.25">
      <c r="B1394" s="198" t="e">
        <f t="shared" ca="1" si="171"/>
        <v>#N/A</v>
      </c>
    </row>
    <row r="1395" spans="2:2" x14ac:dyDescent="0.25">
      <c r="B1395" s="198" t="e">
        <f t="shared" ca="1" si="171"/>
        <v>#N/A</v>
      </c>
    </row>
    <row r="1396" spans="2:2" x14ac:dyDescent="0.25">
      <c r="B1396" s="198" t="e">
        <f t="shared" ca="1" si="171"/>
        <v>#N/A</v>
      </c>
    </row>
    <row r="1397" spans="2:2" x14ac:dyDescent="0.25">
      <c r="B1397" s="198" t="e">
        <f t="shared" ca="1" si="171"/>
        <v>#N/A</v>
      </c>
    </row>
    <row r="1398" spans="2:2" x14ac:dyDescent="0.25">
      <c r="B1398" s="198" t="e">
        <f t="shared" ca="1" si="171"/>
        <v>#N/A</v>
      </c>
    </row>
    <row r="1399" spans="2:2" x14ac:dyDescent="0.25">
      <c r="B1399" s="198" t="e">
        <f t="shared" ca="1" si="171"/>
        <v>#N/A</v>
      </c>
    </row>
    <row r="1400" spans="2:2" x14ac:dyDescent="0.25">
      <c r="B1400" s="198" t="e">
        <f t="shared" ca="1" si="171"/>
        <v>#N/A</v>
      </c>
    </row>
    <row r="1401" spans="2:2" x14ac:dyDescent="0.25">
      <c r="B1401" s="198" t="e">
        <f t="shared" ca="1" si="171"/>
        <v>#N/A</v>
      </c>
    </row>
    <row r="1402" spans="2:2" x14ac:dyDescent="0.25">
      <c r="B1402" s="198" t="e">
        <f t="shared" ca="1" si="171"/>
        <v>#N/A</v>
      </c>
    </row>
    <row r="1403" spans="2:2" x14ac:dyDescent="0.25">
      <c r="B1403" s="198" t="e">
        <f t="shared" ca="1" si="171"/>
        <v>#N/A</v>
      </c>
    </row>
    <row r="1404" spans="2:2" x14ac:dyDescent="0.25">
      <c r="B1404" s="198" t="e">
        <f t="shared" ca="1" si="171"/>
        <v>#N/A</v>
      </c>
    </row>
    <row r="1405" spans="2:2" x14ac:dyDescent="0.25">
      <c r="B1405" s="198" t="e">
        <f t="shared" ca="1" si="171"/>
        <v>#N/A</v>
      </c>
    </row>
    <row r="1406" spans="2:2" x14ac:dyDescent="0.25">
      <c r="B1406" s="198" t="e">
        <f t="shared" ca="1" si="171"/>
        <v>#N/A</v>
      </c>
    </row>
    <row r="1407" spans="2:2" x14ac:dyDescent="0.25">
      <c r="B1407" s="198" t="e">
        <f t="shared" ca="1" si="171"/>
        <v>#N/A</v>
      </c>
    </row>
    <row r="1408" spans="2:2" x14ac:dyDescent="0.25">
      <c r="B1408" s="198" t="e">
        <f t="shared" ca="1" si="171"/>
        <v>#N/A</v>
      </c>
    </row>
    <row r="1409" spans="2:2" x14ac:dyDescent="0.25">
      <c r="B1409" s="198" t="e">
        <f t="shared" ca="1" si="171"/>
        <v>#N/A</v>
      </c>
    </row>
    <row r="1410" spans="2:2" x14ac:dyDescent="0.25">
      <c r="B1410" s="198" t="e">
        <f t="shared" ca="1" si="171"/>
        <v>#N/A</v>
      </c>
    </row>
    <row r="1411" spans="2:2" x14ac:dyDescent="0.25">
      <c r="B1411" s="198" t="e">
        <f t="shared" ca="1" si="171"/>
        <v>#N/A</v>
      </c>
    </row>
    <row r="1412" spans="2:2" x14ac:dyDescent="0.25">
      <c r="B1412" s="198" t="e">
        <f t="shared" ca="1" si="171"/>
        <v>#N/A</v>
      </c>
    </row>
    <row r="1413" spans="2:2" x14ac:dyDescent="0.25">
      <c r="B1413" s="198" t="e">
        <f t="shared" ca="1" si="171"/>
        <v>#N/A</v>
      </c>
    </row>
    <row r="1414" spans="2:2" x14ac:dyDescent="0.25">
      <c r="B1414" s="198" t="e">
        <f t="shared" ca="1" si="171"/>
        <v>#N/A</v>
      </c>
    </row>
    <row r="1415" spans="2:2" x14ac:dyDescent="0.25">
      <c r="B1415" s="198" t="e">
        <f t="shared" ca="1" si="171"/>
        <v>#N/A</v>
      </c>
    </row>
    <row r="1416" spans="2:2" x14ac:dyDescent="0.25">
      <c r="B1416" s="198" t="e">
        <f t="shared" ca="1" si="171"/>
        <v>#N/A</v>
      </c>
    </row>
    <row r="1417" spans="2:2" x14ac:dyDescent="0.25">
      <c r="B1417" s="198" t="e">
        <f t="shared" ca="1" si="171"/>
        <v>#N/A</v>
      </c>
    </row>
    <row r="1418" spans="2:2" x14ac:dyDescent="0.25">
      <c r="B1418" s="198" t="e">
        <f t="shared" ca="1" si="171"/>
        <v>#N/A</v>
      </c>
    </row>
    <row r="1419" spans="2:2" x14ac:dyDescent="0.25">
      <c r="B1419" s="198" t="e">
        <f t="shared" ca="1" si="171"/>
        <v>#N/A</v>
      </c>
    </row>
    <row r="1420" spans="2:2" x14ac:dyDescent="0.25">
      <c r="B1420" s="198" t="e">
        <f t="shared" ref="B1420:B1483" ca="1" si="172">($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421" spans="2:2" x14ac:dyDescent="0.25">
      <c r="B1421" s="198" t="e">
        <f t="shared" ca="1" si="172"/>
        <v>#N/A</v>
      </c>
    </row>
    <row r="1422" spans="2:2" x14ac:dyDescent="0.25">
      <c r="B1422" s="198" t="e">
        <f t="shared" ca="1" si="172"/>
        <v>#N/A</v>
      </c>
    </row>
    <row r="1423" spans="2:2" x14ac:dyDescent="0.25">
      <c r="B1423" s="198" t="e">
        <f t="shared" ca="1" si="172"/>
        <v>#N/A</v>
      </c>
    </row>
    <row r="1424" spans="2:2" x14ac:dyDescent="0.25">
      <c r="B1424" s="198" t="e">
        <f t="shared" ca="1" si="172"/>
        <v>#N/A</v>
      </c>
    </row>
    <row r="1425" spans="2:2" x14ac:dyDescent="0.25">
      <c r="B1425" s="198" t="e">
        <f t="shared" ca="1" si="172"/>
        <v>#N/A</v>
      </c>
    </row>
    <row r="1426" spans="2:2" x14ac:dyDescent="0.25">
      <c r="B1426" s="198" t="e">
        <f t="shared" ca="1" si="172"/>
        <v>#N/A</v>
      </c>
    </row>
    <row r="1427" spans="2:2" x14ac:dyDescent="0.25">
      <c r="B1427" s="198" t="e">
        <f t="shared" ca="1" si="172"/>
        <v>#N/A</v>
      </c>
    </row>
    <row r="1428" spans="2:2" x14ac:dyDescent="0.25">
      <c r="B1428" s="198" t="e">
        <f t="shared" ca="1" si="172"/>
        <v>#N/A</v>
      </c>
    </row>
    <row r="1429" spans="2:2" x14ac:dyDescent="0.25">
      <c r="B1429" s="198" t="e">
        <f t="shared" ca="1" si="172"/>
        <v>#N/A</v>
      </c>
    </row>
    <row r="1430" spans="2:2" x14ac:dyDescent="0.25">
      <c r="B1430" s="198" t="e">
        <f t="shared" ca="1" si="172"/>
        <v>#N/A</v>
      </c>
    </row>
    <row r="1431" spans="2:2" x14ac:dyDescent="0.25">
      <c r="B1431" s="198" t="e">
        <f t="shared" ca="1" si="172"/>
        <v>#N/A</v>
      </c>
    </row>
    <row r="1432" spans="2:2" x14ac:dyDescent="0.25">
      <c r="B1432" s="198" t="e">
        <f t="shared" ca="1" si="172"/>
        <v>#N/A</v>
      </c>
    </row>
    <row r="1433" spans="2:2" x14ac:dyDescent="0.25">
      <c r="B1433" s="198" t="e">
        <f t="shared" ca="1" si="172"/>
        <v>#N/A</v>
      </c>
    </row>
    <row r="1434" spans="2:2" x14ac:dyDescent="0.25">
      <c r="B1434" s="198" t="e">
        <f t="shared" ca="1" si="172"/>
        <v>#N/A</v>
      </c>
    </row>
    <row r="1435" spans="2:2" x14ac:dyDescent="0.25">
      <c r="B1435" s="198" t="e">
        <f t="shared" ca="1" si="172"/>
        <v>#N/A</v>
      </c>
    </row>
    <row r="1436" spans="2:2" x14ac:dyDescent="0.25">
      <c r="B1436" s="198" t="e">
        <f t="shared" ca="1" si="172"/>
        <v>#N/A</v>
      </c>
    </row>
    <row r="1437" spans="2:2" x14ac:dyDescent="0.25">
      <c r="B1437" s="198" t="e">
        <f t="shared" ca="1" si="172"/>
        <v>#N/A</v>
      </c>
    </row>
    <row r="1438" spans="2:2" x14ac:dyDescent="0.25">
      <c r="B1438" s="198" t="e">
        <f t="shared" ca="1" si="172"/>
        <v>#N/A</v>
      </c>
    </row>
    <row r="1439" spans="2:2" x14ac:dyDescent="0.25">
      <c r="B1439" s="198" t="e">
        <f t="shared" ca="1" si="172"/>
        <v>#N/A</v>
      </c>
    </row>
    <row r="1440" spans="2:2" x14ac:dyDescent="0.25">
      <c r="B1440" s="198" t="e">
        <f t="shared" ca="1" si="172"/>
        <v>#N/A</v>
      </c>
    </row>
    <row r="1441" spans="2:2" x14ac:dyDescent="0.25">
      <c r="B1441" s="198" t="e">
        <f t="shared" ca="1" si="172"/>
        <v>#N/A</v>
      </c>
    </row>
    <row r="1442" spans="2:2" x14ac:dyDescent="0.25">
      <c r="B1442" s="198" t="e">
        <f t="shared" ca="1" si="172"/>
        <v>#N/A</v>
      </c>
    </row>
    <row r="1443" spans="2:2" x14ac:dyDescent="0.25">
      <c r="B1443" s="198" t="e">
        <f t="shared" ca="1" si="172"/>
        <v>#N/A</v>
      </c>
    </row>
    <row r="1444" spans="2:2" x14ac:dyDescent="0.25">
      <c r="B1444" s="198" t="e">
        <f t="shared" ca="1" si="172"/>
        <v>#N/A</v>
      </c>
    </row>
    <row r="1445" spans="2:2" x14ac:dyDescent="0.25">
      <c r="B1445" s="198" t="e">
        <f t="shared" ca="1" si="172"/>
        <v>#N/A</v>
      </c>
    </row>
    <row r="1446" spans="2:2" x14ac:dyDescent="0.25">
      <c r="B1446" s="198" t="e">
        <f t="shared" ca="1" si="172"/>
        <v>#N/A</v>
      </c>
    </row>
    <row r="1447" spans="2:2" x14ac:dyDescent="0.25">
      <c r="B1447" s="198" t="e">
        <f t="shared" ca="1" si="172"/>
        <v>#N/A</v>
      </c>
    </row>
    <row r="1448" spans="2:2" x14ac:dyDescent="0.25">
      <c r="B1448" s="198" t="e">
        <f t="shared" ca="1" si="172"/>
        <v>#N/A</v>
      </c>
    </row>
    <row r="1449" spans="2:2" x14ac:dyDescent="0.25">
      <c r="B1449" s="198" t="e">
        <f t="shared" ca="1" si="172"/>
        <v>#N/A</v>
      </c>
    </row>
    <row r="1450" spans="2:2" x14ac:dyDescent="0.25">
      <c r="B1450" s="198" t="e">
        <f t="shared" ca="1" si="172"/>
        <v>#N/A</v>
      </c>
    </row>
    <row r="1451" spans="2:2" x14ac:dyDescent="0.25">
      <c r="B1451" s="198" t="e">
        <f t="shared" ca="1" si="172"/>
        <v>#N/A</v>
      </c>
    </row>
    <row r="1452" spans="2:2" x14ac:dyDescent="0.25">
      <c r="B1452" s="198" t="e">
        <f t="shared" ca="1" si="172"/>
        <v>#N/A</v>
      </c>
    </row>
    <row r="1453" spans="2:2" x14ac:dyDescent="0.25">
      <c r="B1453" s="198" t="e">
        <f t="shared" ca="1" si="172"/>
        <v>#N/A</v>
      </c>
    </row>
    <row r="1454" spans="2:2" x14ac:dyDescent="0.25">
      <c r="B1454" s="198" t="e">
        <f t="shared" ca="1" si="172"/>
        <v>#N/A</v>
      </c>
    </row>
    <row r="1455" spans="2:2" x14ac:dyDescent="0.25">
      <c r="B1455" s="198" t="e">
        <f t="shared" ca="1" si="172"/>
        <v>#N/A</v>
      </c>
    </row>
    <row r="1456" spans="2:2" x14ac:dyDescent="0.25">
      <c r="B1456" s="198" t="e">
        <f t="shared" ca="1" si="172"/>
        <v>#N/A</v>
      </c>
    </row>
    <row r="1457" spans="2:2" x14ac:dyDescent="0.25">
      <c r="B1457" s="198" t="e">
        <f t="shared" ca="1" si="172"/>
        <v>#N/A</v>
      </c>
    </row>
    <row r="1458" spans="2:2" x14ac:dyDescent="0.25">
      <c r="B1458" s="198" t="e">
        <f t="shared" ca="1" si="172"/>
        <v>#N/A</v>
      </c>
    </row>
    <row r="1459" spans="2:2" x14ac:dyDescent="0.25">
      <c r="B1459" s="198" t="e">
        <f t="shared" ca="1" si="172"/>
        <v>#N/A</v>
      </c>
    </row>
    <row r="1460" spans="2:2" x14ac:dyDescent="0.25">
      <c r="B1460" s="198" t="e">
        <f t="shared" ca="1" si="172"/>
        <v>#N/A</v>
      </c>
    </row>
    <row r="1461" spans="2:2" x14ac:dyDescent="0.25">
      <c r="B1461" s="198" t="e">
        <f t="shared" ca="1" si="172"/>
        <v>#N/A</v>
      </c>
    </row>
    <row r="1462" spans="2:2" x14ac:dyDescent="0.25">
      <c r="B1462" s="198" t="e">
        <f t="shared" ca="1" si="172"/>
        <v>#N/A</v>
      </c>
    </row>
    <row r="1463" spans="2:2" x14ac:dyDescent="0.25">
      <c r="B1463" s="198" t="e">
        <f t="shared" ca="1" si="172"/>
        <v>#N/A</v>
      </c>
    </row>
    <row r="1464" spans="2:2" x14ac:dyDescent="0.25">
      <c r="B1464" s="198" t="e">
        <f t="shared" ca="1" si="172"/>
        <v>#N/A</v>
      </c>
    </row>
    <row r="1465" spans="2:2" x14ac:dyDescent="0.25">
      <c r="B1465" s="198" t="e">
        <f t="shared" ca="1" si="172"/>
        <v>#N/A</v>
      </c>
    </row>
    <row r="1466" spans="2:2" x14ac:dyDescent="0.25">
      <c r="B1466" s="198" t="e">
        <f t="shared" ca="1" si="172"/>
        <v>#N/A</v>
      </c>
    </row>
    <row r="1467" spans="2:2" x14ac:dyDescent="0.25">
      <c r="B1467" s="198" t="e">
        <f t="shared" ca="1" si="172"/>
        <v>#N/A</v>
      </c>
    </row>
    <row r="1468" spans="2:2" x14ac:dyDescent="0.25">
      <c r="B1468" s="198" t="e">
        <f t="shared" ca="1" si="172"/>
        <v>#N/A</v>
      </c>
    </row>
    <row r="1469" spans="2:2" x14ac:dyDescent="0.25">
      <c r="B1469" s="198" t="e">
        <f t="shared" ca="1" si="172"/>
        <v>#N/A</v>
      </c>
    </row>
    <row r="1470" spans="2:2" x14ac:dyDescent="0.25">
      <c r="B1470" s="198" t="e">
        <f t="shared" ca="1" si="172"/>
        <v>#N/A</v>
      </c>
    </row>
    <row r="1471" spans="2:2" x14ac:dyDescent="0.25">
      <c r="B1471" s="198" t="e">
        <f t="shared" ca="1" si="172"/>
        <v>#N/A</v>
      </c>
    </row>
    <row r="1472" spans="2:2" x14ac:dyDescent="0.25">
      <c r="B1472" s="198" t="e">
        <f t="shared" ca="1" si="172"/>
        <v>#N/A</v>
      </c>
    </row>
    <row r="1473" spans="2:2" x14ac:dyDescent="0.25">
      <c r="B1473" s="198" t="e">
        <f t="shared" ca="1" si="172"/>
        <v>#N/A</v>
      </c>
    </row>
    <row r="1474" spans="2:2" x14ac:dyDescent="0.25">
      <c r="B1474" s="198" t="e">
        <f t="shared" ca="1" si="172"/>
        <v>#N/A</v>
      </c>
    </row>
    <row r="1475" spans="2:2" x14ac:dyDescent="0.25">
      <c r="B1475" s="198" t="e">
        <f t="shared" ca="1" si="172"/>
        <v>#N/A</v>
      </c>
    </row>
    <row r="1476" spans="2:2" x14ac:dyDescent="0.25">
      <c r="B1476" s="198" t="e">
        <f t="shared" ca="1" si="172"/>
        <v>#N/A</v>
      </c>
    </row>
    <row r="1477" spans="2:2" x14ac:dyDescent="0.25">
      <c r="B1477" s="198" t="e">
        <f t="shared" ca="1" si="172"/>
        <v>#N/A</v>
      </c>
    </row>
    <row r="1478" spans="2:2" x14ac:dyDescent="0.25">
      <c r="B1478" s="198" t="e">
        <f t="shared" ca="1" si="172"/>
        <v>#N/A</v>
      </c>
    </row>
    <row r="1479" spans="2:2" x14ac:dyDescent="0.25">
      <c r="B1479" s="198" t="e">
        <f t="shared" ca="1" si="172"/>
        <v>#N/A</v>
      </c>
    </row>
    <row r="1480" spans="2:2" x14ac:dyDescent="0.25">
      <c r="B1480" s="198" t="e">
        <f t="shared" ca="1" si="172"/>
        <v>#N/A</v>
      </c>
    </row>
    <row r="1481" spans="2:2" x14ac:dyDescent="0.25">
      <c r="B1481" s="198" t="e">
        <f t="shared" ca="1" si="172"/>
        <v>#N/A</v>
      </c>
    </row>
    <row r="1482" spans="2:2" x14ac:dyDescent="0.25">
      <c r="B1482" s="198" t="e">
        <f t="shared" ca="1" si="172"/>
        <v>#N/A</v>
      </c>
    </row>
    <row r="1483" spans="2:2" x14ac:dyDescent="0.25">
      <c r="B1483" s="198" t="e">
        <f t="shared" ca="1" si="172"/>
        <v>#N/A</v>
      </c>
    </row>
    <row r="1484" spans="2:2" x14ac:dyDescent="0.25">
      <c r="B1484" s="198" t="e">
        <f t="shared" ref="B1484:B1547" ca="1" si="173">($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485" spans="2:2" x14ac:dyDescent="0.25">
      <c r="B1485" s="198" t="e">
        <f t="shared" ca="1" si="173"/>
        <v>#N/A</v>
      </c>
    </row>
    <row r="1486" spans="2:2" x14ac:dyDescent="0.25">
      <c r="B1486" s="198" t="e">
        <f t="shared" ca="1" si="173"/>
        <v>#N/A</v>
      </c>
    </row>
    <row r="1487" spans="2:2" x14ac:dyDescent="0.25">
      <c r="B1487" s="198" t="e">
        <f t="shared" ca="1" si="173"/>
        <v>#N/A</v>
      </c>
    </row>
    <row r="1488" spans="2:2" x14ac:dyDescent="0.25">
      <c r="B1488" s="198" t="e">
        <f t="shared" ca="1" si="173"/>
        <v>#N/A</v>
      </c>
    </row>
    <row r="1489" spans="2:2" x14ac:dyDescent="0.25">
      <c r="B1489" s="198" t="e">
        <f t="shared" ca="1" si="173"/>
        <v>#N/A</v>
      </c>
    </row>
    <row r="1490" spans="2:2" x14ac:dyDescent="0.25">
      <c r="B1490" s="198" t="e">
        <f t="shared" ca="1" si="173"/>
        <v>#N/A</v>
      </c>
    </row>
    <row r="1491" spans="2:2" x14ac:dyDescent="0.25">
      <c r="B1491" s="198" t="e">
        <f t="shared" ca="1" si="173"/>
        <v>#N/A</v>
      </c>
    </row>
    <row r="1492" spans="2:2" x14ac:dyDescent="0.25">
      <c r="B1492" s="198" t="e">
        <f t="shared" ca="1" si="173"/>
        <v>#N/A</v>
      </c>
    </row>
    <row r="1493" spans="2:2" x14ac:dyDescent="0.25">
      <c r="B1493" s="198" t="e">
        <f t="shared" ca="1" si="173"/>
        <v>#N/A</v>
      </c>
    </row>
    <row r="1494" spans="2:2" x14ac:dyDescent="0.25">
      <c r="B1494" s="198" t="e">
        <f t="shared" ca="1" si="173"/>
        <v>#N/A</v>
      </c>
    </row>
    <row r="1495" spans="2:2" x14ac:dyDescent="0.25">
      <c r="B1495" s="198" t="e">
        <f t="shared" ca="1" si="173"/>
        <v>#N/A</v>
      </c>
    </row>
    <row r="1496" spans="2:2" x14ac:dyDescent="0.25">
      <c r="B1496" s="198" t="e">
        <f t="shared" ca="1" si="173"/>
        <v>#N/A</v>
      </c>
    </row>
    <row r="1497" spans="2:2" x14ac:dyDescent="0.25">
      <c r="B1497" s="198" t="e">
        <f t="shared" ca="1" si="173"/>
        <v>#N/A</v>
      </c>
    </row>
    <row r="1498" spans="2:2" x14ac:dyDescent="0.25">
      <c r="B1498" s="198" t="e">
        <f t="shared" ca="1" si="173"/>
        <v>#N/A</v>
      </c>
    </row>
    <row r="1499" spans="2:2" x14ac:dyDescent="0.25">
      <c r="B1499" s="198" t="e">
        <f t="shared" ca="1" si="173"/>
        <v>#N/A</v>
      </c>
    </row>
    <row r="1500" spans="2:2" x14ac:dyDescent="0.25">
      <c r="B1500" s="198" t="e">
        <f t="shared" ca="1" si="173"/>
        <v>#N/A</v>
      </c>
    </row>
    <row r="1501" spans="2:2" x14ac:dyDescent="0.25">
      <c r="B1501" s="198" t="e">
        <f t="shared" ca="1" si="173"/>
        <v>#N/A</v>
      </c>
    </row>
    <row r="1502" spans="2:2" x14ac:dyDescent="0.25">
      <c r="B1502" s="198" t="e">
        <f t="shared" ca="1" si="173"/>
        <v>#N/A</v>
      </c>
    </row>
    <row r="1503" spans="2:2" x14ac:dyDescent="0.25">
      <c r="B1503" s="198" t="e">
        <f t="shared" ca="1" si="173"/>
        <v>#N/A</v>
      </c>
    </row>
    <row r="1504" spans="2:2" x14ac:dyDescent="0.25">
      <c r="B1504" s="198" t="e">
        <f t="shared" ca="1" si="173"/>
        <v>#N/A</v>
      </c>
    </row>
    <row r="1505" spans="2:2" x14ac:dyDescent="0.25">
      <c r="B1505" s="198" t="e">
        <f t="shared" ca="1" si="173"/>
        <v>#N/A</v>
      </c>
    </row>
    <row r="1506" spans="2:2" x14ac:dyDescent="0.25">
      <c r="B1506" s="198" t="e">
        <f t="shared" ca="1" si="173"/>
        <v>#N/A</v>
      </c>
    </row>
    <row r="1507" spans="2:2" x14ac:dyDescent="0.25">
      <c r="B1507" s="198" t="e">
        <f t="shared" ca="1" si="173"/>
        <v>#N/A</v>
      </c>
    </row>
    <row r="1508" spans="2:2" x14ac:dyDescent="0.25">
      <c r="B1508" s="198" t="e">
        <f t="shared" ca="1" si="173"/>
        <v>#N/A</v>
      </c>
    </row>
    <row r="1509" spans="2:2" x14ac:dyDescent="0.25">
      <c r="B1509" s="198" t="e">
        <f t="shared" ca="1" si="173"/>
        <v>#N/A</v>
      </c>
    </row>
    <row r="1510" spans="2:2" x14ac:dyDescent="0.25">
      <c r="B1510" s="198" t="e">
        <f t="shared" ca="1" si="173"/>
        <v>#N/A</v>
      </c>
    </row>
    <row r="1511" spans="2:2" x14ac:dyDescent="0.25">
      <c r="B1511" s="198" t="e">
        <f t="shared" ca="1" si="173"/>
        <v>#N/A</v>
      </c>
    </row>
    <row r="1512" spans="2:2" x14ac:dyDescent="0.25">
      <c r="B1512" s="198" t="e">
        <f t="shared" ca="1" si="173"/>
        <v>#N/A</v>
      </c>
    </row>
    <row r="1513" spans="2:2" x14ac:dyDescent="0.25">
      <c r="B1513" s="198" t="e">
        <f t="shared" ca="1" si="173"/>
        <v>#N/A</v>
      </c>
    </row>
    <row r="1514" spans="2:2" x14ac:dyDescent="0.25">
      <c r="B1514" s="198" t="e">
        <f t="shared" ca="1" si="173"/>
        <v>#N/A</v>
      </c>
    </row>
    <row r="1515" spans="2:2" x14ac:dyDescent="0.25">
      <c r="B1515" s="198" t="e">
        <f t="shared" ca="1" si="173"/>
        <v>#N/A</v>
      </c>
    </row>
    <row r="1516" spans="2:2" x14ac:dyDescent="0.25">
      <c r="B1516" s="198" t="e">
        <f t="shared" ca="1" si="173"/>
        <v>#N/A</v>
      </c>
    </row>
    <row r="1517" spans="2:2" x14ac:dyDescent="0.25">
      <c r="B1517" s="198" t="e">
        <f t="shared" ca="1" si="173"/>
        <v>#N/A</v>
      </c>
    </row>
    <row r="1518" spans="2:2" x14ac:dyDescent="0.25">
      <c r="B1518" s="198" t="e">
        <f t="shared" ca="1" si="173"/>
        <v>#N/A</v>
      </c>
    </row>
    <row r="1519" spans="2:2" x14ac:dyDescent="0.25">
      <c r="B1519" s="198" t="e">
        <f t="shared" ca="1" si="173"/>
        <v>#N/A</v>
      </c>
    </row>
    <row r="1520" spans="2:2" x14ac:dyDescent="0.25">
      <c r="B1520" s="198" t="e">
        <f t="shared" ca="1" si="173"/>
        <v>#N/A</v>
      </c>
    </row>
    <row r="1521" spans="2:2" x14ac:dyDescent="0.25">
      <c r="B1521" s="198" t="e">
        <f t="shared" ca="1" si="173"/>
        <v>#N/A</v>
      </c>
    </row>
    <row r="1522" spans="2:2" x14ac:dyDescent="0.25">
      <c r="B1522" s="198" t="e">
        <f t="shared" ca="1" si="173"/>
        <v>#N/A</v>
      </c>
    </row>
    <row r="1523" spans="2:2" x14ac:dyDescent="0.25">
      <c r="B1523" s="198" t="e">
        <f t="shared" ca="1" si="173"/>
        <v>#N/A</v>
      </c>
    </row>
    <row r="1524" spans="2:2" x14ac:dyDescent="0.25">
      <c r="B1524" s="198" t="e">
        <f t="shared" ca="1" si="173"/>
        <v>#N/A</v>
      </c>
    </row>
    <row r="1525" spans="2:2" x14ac:dyDescent="0.25">
      <c r="B1525" s="198" t="e">
        <f t="shared" ca="1" si="173"/>
        <v>#N/A</v>
      </c>
    </row>
    <row r="1526" spans="2:2" x14ac:dyDescent="0.25">
      <c r="B1526" s="198" t="e">
        <f t="shared" ca="1" si="173"/>
        <v>#N/A</v>
      </c>
    </row>
    <row r="1527" spans="2:2" x14ac:dyDescent="0.25">
      <c r="B1527" s="198" t="e">
        <f t="shared" ca="1" si="173"/>
        <v>#N/A</v>
      </c>
    </row>
    <row r="1528" spans="2:2" x14ac:dyDescent="0.25">
      <c r="B1528" s="198" t="e">
        <f t="shared" ca="1" si="173"/>
        <v>#N/A</v>
      </c>
    </row>
    <row r="1529" spans="2:2" x14ac:dyDescent="0.25">
      <c r="B1529" s="198" t="e">
        <f t="shared" ca="1" si="173"/>
        <v>#N/A</v>
      </c>
    </row>
    <row r="1530" spans="2:2" x14ac:dyDescent="0.25">
      <c r="B1530" s="198" t="e">
        <f t="shared" ca="1" si="173"/>
        <v>#N/A</v>
      </c>
    </row>
    <row r="1531" spans="2:2" x14ac:dyDescent="0.25">
      <c r="B1531" s="198" t="e">
        <f t="shared" ca="1" si="173"/>
        <v>#N/A</v>
      </c>
    </row>
    <row r="1532" spans="2:2" x14ac:dyDescent="0.25">
      <c r="B1532" s="198" t="e">
        <f t="shared" ca="1" si="173"/>
        <v>#N/A</v>
      </c>
    </row>
    <row r="1533" spans="2:2" x14ac:dyDescent="0.25">
      <c r="B1533" s="198" t="e">
        <f t="shared" ca="1" si="173"/>
        <v>#N/A</v>
      </c>
    </row>
    <row r="1534" spans="2:2" x14ac:dyDescent="0.25">
      <c r="B1534" s="198" t="e">
        <f t="shared" ca="1" si="173"/>
        <v>#N/A</v>
      </c>
    </row>
    <row r="1535" spans="2:2" x14ac:dyDescent="0.25">
      <c r="B1535" s="198" t="e">
        <f t="shared" ca="1" si="173"/>
        <v>#N/A</v>
      </c>
    </row>
    <row r="1536" spans="2:2" x14ac:dyDescent="0.25">
      <c r="B1536" s="198" t="e">
        <f t="shared" ca="1" si="173"/>
        <v>#N/A</v>
      </c>
    </row>
    <row r="1537" spans="2:2" x14ac:dyDescent="0.25">
      <c r="B1537" s="198" t="e">
        <f t="shared" ca="1" si="173"/>
        <v>#N/A</v>
      </c>
    </row>
    <row r="1538" spans="2:2" x14ac:dyDescent="0.25">
      <c r="B1538" s="198" t="e">
        <f t="shared" ca="1" si="173"/>
        <v>#N/A</v>
      </c>
    </row>
    <row r="1539" spans="2:2" x14ac:dyDescent="0.25">
      <c r="B1539" s="198" t="e">
        <f t="shared" ca="1" si="173"/>
        <v>#N/A</v>
      </c>
    </row>
    <row r="1540" spans="2:2" x14ac:dyDescent="0.25">
      <c r="B1540" s="198" t="e">
        <f t="shared" ca="1" si="173"/>
        <v>#N/A</v>
      </c>
    </row>
    <row r="1541" spans="2:2" x14ac:dyDescent="0.25">
      <c r="B1541" s="198" t="e">
        <f t="shared" ca="1" si="173"/>
        <v>#N/A</v>
      </c>
    </row>
    <row r="1542" spans="2:2" x14ac:dyDescent="0.25">
      <c r="B1542" s="198" t="e">
        <f t="shared" ca="1" si="173"/>
        <v>#N/A</v>
      </c>
    </row>
    <row r="1543" spans="2:2" x14ac:dyDescent="0.25">
      <c r="B1543" s="198" t="e">
        <f t="shared" ca="1" si="173"/>
        <v>#N/A</v>
      </c>
    </row>
    <row r="1544" spans="2:2" x14ac:dyDescent="0.25">
      <c r="B1544" s="198" t="e">
        <f t="shared" ca="1" si="173"/>
        <v>#N/A</v>
      </c>
    </row>
    <row r="1545" spans="2:2" x14ac:dyDescent="0.25">
      <c r="B1545" s="198" t="e">
        <f t="shared" ca="1" si="173"/>
        <v>#N/A</v>
      </c>
    </row>
    <row r="1546" spans="2:2" x14ac:dyDescent="0.25">
      <c r="B1546" s="198" t="e">
        <f t="shared" ca="1" si="173"/>
        <v>#N/A</v>
      </c>
    </row>
    <row r="1547" spans="2:2" x14ac:dyDescent="0.25">
      <c r="B1547" s="198" t="e">
        <f t="shared" ca="1" si="173"/>
        <v>#N/A</v>
      </c>
    </row>
    <row r="1548" spans="2:2" x14ac:dyDescent="0.25">
      <c r="B1548" s="198" t="e">
        <f t="shared" ref="B1548:B1611" ca="1" si="174">($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549" spans="2:2" x14ac:dyDescent="0.25">
      <c r="B1549" s="198" t="e">
        <f t="shared" ca="1" si="174"/>
        <v>#N/A</v>
      </c>
    </row>
    <row r="1550" spans="2:2" x14ac:dyDescent="0.25">
      <c r="B1550" s="198" t="e">
        <f t="shared" ca="1" si="174"/>
        <v>#N/A</v>
      </c>
    </row>
    <row r="1551" spans="2:2" x14ac:dyDescent="0.25">
      <c r="B1551" s="198" t="e">
        <f t="shared" ca="1" si="174"/>
        <v>#N/A</v>
      </c>
    </row>
    <row r="1552" spans="2:2" x14ac:dyDescent="0.25">
      <c r="B1552" s="198" t="e">
        <f t="shared" ca="1" si="174"/>
        <v>#N/A</v>
      </c>
    </row>
    <row r="1553" spans="2:2" x14ac:dyDescent="0.25">
      <c r="B1553" s="198" t="e">
        <f t="shared" ca="1" si="174"/>
        <v>#N/A</v>
      </c>
    </row>
    <row r="1554" spans="2:2" x14ac:dyDescent="0.25">
      <c r="B1554" s="198" t="e">
        <f t="shared" ca="1" si="174"/>
        <v>#N/A</v>
      </c>
    </row>
    <row r="1555" spans="2:2" x14ac:dyDescent="0.25">
      <c r="B1555" s="198" t="e">
        <f t="shared" ca="1" si="174"/>
        <v>#N/A</v>
      </c>
    </row>
    <row r="1556" spans="2:2" x14ac:dyDescent="0.25">
      <c r="B1556" s="198" t="e">
        <f t="shared" ca="1" si="174"/>
        <v>#N/A</v>
      </c>
    </row>
    <row r="1557" spans="2:2" x14ac:dyDescent="0.25">
      <c r="B1557" s="198" t="e">
        <f t="shared" ca="1" si="174"/>
        <v>#N/A</v>
      </c>
    </row>
    <row r="1558" spans="2:2" x14ac:dyDescent="0.25">
      <c r="B1558" s="198" t="e">
        <f t="shared" ca="1" si="174"/>
        <v>#N/A</v>
      </c>
    </row>
    <row r="1559" spans="2:2" x14ac:dyDescent="0.25">
      <c r="B1559" s="198" t="e">
        <f t="shared" ca="1" si="174"/>
        <v>#N/A</v>
      </c>
    </row>
    <row r="1560" spans="2:2" x14ac:dyDescent="0.25">
      <c r="B1560" s="198" t="e">
        <f t="shared" ca="1" si="174"/>
        <v>#N/A</v>
      </c>
    </row>
    <row r="1561" spans="2:2" x14ac:dyDescent="0.25">
      <c r="B1561" s="198" t="e">
        <f t="shared" ca="1" si="174"/>
        <v>#N/A</v>
      </c>
    </row>
    <row r="1562" spans="2:2" x14ac:dyDescent="0.25">
      <c r="B1562" s="198" t="e">
        <f t="shared" ca="1" si="174"/>
        <v>#N/A</v>
      </c>
    </row>
    <row r="1563" spans="2:2" x14ac:dyDescent="0.25">
      <c r="B1563" s="198" t="e">
        <f t="shared" ca="1" si="174"/>
        <v>#N/A</v>
      </c>
    </row>
    <row r="1564" spans="2:2" x14ac:dyDescent="0.25">
      <c r="B1564" s="198" t="e">
        <f t="shared" ca="1" si="174"/>
        <v>#N/A</v>
      </c>
    </row>
    <row r="1565" spans="2:2" x14ac:dyDescent="0.25">
      <c r="B1565" s="198" t="e">
        <f t="shared" ca="1" si="174"/>
        <v>#N/A</v>
      </c>
    </row>
    <row r="1566" spans="2:2" x14ac:dyDescent="0.25">
      <c r="B1566" s="198" t="e">
        <f t="shared" ca="1" si="174"/>
        <v>#N/A</v>
      </c>
    </row>
    <row r="1567" spans="2:2" x14ac:dyDescent="0.25">
      <c r="B1567" s="198" t="e">
        <f t="shared" ca="1" si="174"/>
        <v>#N/A</v>
      </c>
    </row>
    <row r="1568" spans="2:2" x14ac:dyDescent="0.25">
      <c r="B1568" s="198" t="e">
        <f t="shared" ca="1" si="174"/>
        <v>#N/A</v>
      </c>
    </row>
    <row r="1569" spans="2:2" x14ac:dyDescent="0.25">
      <c r="B1569" s="198" t="e">
        <f t="shared" ca="1" si="174"/>
        <v>#N/A</v>
      </c>
    </row>
    <row r="1570" spans="2:2" x14ac:dyDescent="0.25">
      <c r="B1570" s="198" t="e">
        <f t="shared" ca="1" si="174"/>
        <v>#N/A</v>
      </c>
    </row>
    <row r="1571" spans="2:2" x14ac:dyDescent="0.25">
      <c r="B1571" s="198" t="e">
        <f t="shared" ca="1" si="174"/>
        <v>#N/A</v>
      </c>
    </row>
    <row r="1572" spans="2:2" x14ac:dyDescent="0.25">
      <c r="B1572" s="198" t="e">
        <f t="shared" ca="1" si="174"/>
        <v>#N/A</v>
      </c>
    </row>
    <row r="1573" spans="2:2" x14ac:dyDescent="0.25">
      <c r="B1573" s="198" t="e">
        <f t="shared" ca="1" si="174"/>
        <v>#N/A</v>
      </c>
    </row>
    <row r="1574" spans="2:2" x14ac:dyDescent="0.25">
      <c r="B1574" s="198" t="e">
        <f t="shared" ca="1" si="174"/>
        <v>#N/A</v>
      </c>
    </row>
    <row r="1575" spans="2:2" x14ac:dyDescent="0.25">
      <c r="B1575" s="198" t="e">
        <f t="shared" ca="1" si="174"/>
        <v>#N/A</v>
      </c>
    </row>
    <row r="1576" spans="2:2" x14ac:dyDescent="0.25">
      <c r="B1576" s="198" t="e">
        <f t="shared" ca="1" si="174"/>
        <v>#N/A</v>
      </c>
    </row>
    <row r="1577" spans="2:2" x14ac:dyDescent="0.25">
      <c r="B1577" s="198" t="e">
        <f t="shared" ca="1" si="174"/>
        <v>#N/A</v>
      </c>
    </row>
    <row r="1578" spans="2:2" x14ac:dyDescent="0.25">
      <c r="B1578" s="198" t="e">
        <f t="shared" ca="1" si="174"/>
        <v>#N/A</v>
      </c>
    </row>
    <row r="1579" spans="2:2" x14ac:dyDescent="0.25">
      <c r="B1579" s="198" t="e">
        <f t="shared" ca="1" si="174"/>
        <v>#N/A</v>
      </c>
    </row>
    <row r="1580" spans="2:2" x14ac:dyDescent="0.25">
      <c r="B1580" s="198" t="e">
        <f t="shared" ca="1" si="174"/>
        <v>#N/A</v>
      </c>
    </row>
    <row r="1581" spans="2:2" x14ac:dyDescent="0.25">
      <c r="B1581" s="198" t="e">
        <f t="shared" ca="1" si="174"/>
        <v>#N/A</v>
      </c>
    </row>
    <row r="1582" spans="2:2" x14ac:dyDescent="0.25">
      <c r="B1582" s="198" t="e">
        <f t="shared" ca="1" si="174"/>
        <v>#N/A</v>
      </c>
    </row>
    <row r="1583" spans="2:2" x14ac:dyDescent="0.25">
      <c r="B1583" s="198" t="e">
        <f t="shared" ca="1" si="174"/>
        <v>#N/A</v>
      </c>
    </row>
    <row r="1584" spans="2:2" x14ac:dyDescent="0.25">
      <c r="B1584" s="198" t="e">
        <f t="shared" ca="1" si="174"/>
        <v>#N/A</v>
      </c>
    </row>
    <row r="1585" spans="2:2" x14ac:dyDescent="0.25">
      <c r="B1585" s="198" t="e">
        <f t="shared" ca="1" si="174"/>
        <v>#N/A</v>
      </c>
    </row>
    <row r="1586" spans="2:2" x14ac:dyDescent="0.25">
      <c r="B1586" s="198" t="e">
        <f t="shared" ca="1" si="174"/>
        <v>#N/A</v>
      </c>
    </row>
    <row r="1587" spans="2:2" x14ac:dyDescent="0.25">
      <c r="B1587" s="198" t="e">
        <f t="shared" ca="1" si="174"/>
        <v>#N/A</v>
      </c>
    </row>
    <row r="1588" spans="2:2" x14ac:dyDescent="0.25">
      <c r="B1588" s="198" t="e">
        <f t="shared" ca="1" si="174"/>
        <v>#N/A</v>
      </c>
    </row>
    <row r="1589" spans="2:2" x14ac:dyDescent="0.25">
      <c r="B1589" s="198" t="e">
        <f t="shared" ca="1" si="174"/>
        <v>#N/A</v>
      </c>
    </row>
    <row r="1590" spans="2:2" x14ac:dyDescent="0.25">
      <c r="B1590" s="198" t="e">
        <f t="shared" ca="1" si="174"/>
        <v>#N/A</v>
      </c>
    </row>
    <row r="1591" spans="2:2" x14ac:dyDescent="0.25">
      <c r="B1591" s="198" t="e">
        <f t="shared" ca="1" si="174"/>
        <v>#N/A</v>
      </c>
    </row>
    <row r="1592" spans="2:2" x14ac:dyDescent="0.25">
      <c r="B1592" s="198" t="e">
        <f t="shared" ca="1" si="174"/>
        <v>#N/A</v>
      </c>
    </row>
    <row r="1593" spans="2:2" x14ac:dyDescent="0.25">
      <c r="B1593" s="198" t="e">
        <f t="shared" ca="1" si="174"/>
        <v>#N/A</v>
      </c>
    </row>
    <row r="1594" spans="2:2" x14ac:dyDescent="0.25">
      <c r="B1594" s="198" t="e">
        <f t="shared" ca="1" si="174"/>
        <v>#N/A</v>
      </c>
    </row>
    <row r="1595" spans="2:2" x14ac:dyDescent="0.25">
      <c r="B1595" s="198" t="e">
        <f t="shared" ca="1" si="174"/>
        <v>#N/A</v>
      </c>
    </row>
    <row r="1596" spans="2:2" x14ac:dyDescent="0.25">
      <c r="B1596" s="198" t="e">
        <f t="shared" ca="1" si="174"/>
        <v>#N/A</v>
      </c>
    </row>
    <row r="1597" spans="2:2" x14ac:dyDescent="0.25">
      <c r="B1597" s="198" t="e">
        <f t="shared" ca="1" si="174"/>
        <v>#N/A</v>
      </c>
    </row>
    <row r="1598" spans="2:2" x14ac:dyDescent="0.25">
      <c r="B1598" s="198" t="e">
        <f t="shared" ca="1" si="174"/>
        <v>#N/A</v>
      </c>
    </row>
    <row r="1599" spans="2:2" x14ac:dyDescent="0.25">
      <c r="B1599" s="198" t="e">
        <f t="shared" ca="1" si="174"/>
        <v>#N/A</v>
      </c>
    </row>
    <row r="1600" spans="2:2" x14ac:dyDescent="0.25">
      <c r="B1600" s="198" t="e">
        <f t="shared" ca="1" si="174"/>
        <v>#N/A</v>
      </c>
    </row>
    <row r="1601" spans="2:2" x14ac:dyDescent="0.25">
      <c r="B1601" s="198" t="e">
        <f t="shared" ca="1" si="174"/>
        <v>#N/A</v>
      </c>
    </row>
    <row r="1602" spans="2:2" x14ac:dyDescent="0.25">
      <c r="B1602" s="198" t="e">
        <f t="shared" ca="1" si="174"/>
        <v>#N/A</v>
      </c>
    </row>
    <row r="1603" spans="2:2" x14ac:dyDescent="0.25">
      <c r="B1603" s="198" t="e">
        <f t="shared" ca="1" si="174"/>
        <v>#N/A</v>
      </c>
    </row>
    <row r="1604" spans="2:2" x14ac:dyDescent="0.25">
      <c r="B1604" s="198" t="e">
        <f t="shared" ca="1" si="174"/>
        <v>#N/A</v>
      </c>
    </row>
    <row r="1605" spans="2:2" x14ac:dyDescent="0.25">
      <c r="B1605" s="198" t="e">
        <f t="shared" ca="1" si="174"/>
        <v>#N/A</v>
      </c>
    </row>
    <row r="1606" spans="2:2" x14ac:dyDescent="0.25">
      <c r="B1606" s="198" t="e">
        <f t="shared" ca="1" si="174"/>
        <v>#N/A</v>
      </c>
    </row>
    <row r="1607" spans="2:2" x14ac:dyDescent="0.25">
      <c r="B1607" s="198" t="e">
        <f t="shared" ca="1" si="174"/>
        <v>#N/A</v>
      </c>
    </row>
    <row r="1608" spans="2:2" x14ac:dyDescent="0.25">
      <c r="B1608" s="198" t="e">
        <f t="shared" ca="1" si="174"/>
        <v>#N/A</v>
      </c>
    </row>
    <row r="1609" spans="2:2" x14ac:dyDescent="0.25">
      <c r="B1609" s="198" t="e">
        <f t="shared" ca="1" si="174"/>
        <v>#N/A</v>
      </c>
    </row>
    <row r="1610" spans="2:2" x14ac:dyDescent="0.25">
      <c r="B1610" s="198" t="e">
        <f t="shared" ca="1" si="174"/>
        <v>#N/A</v>
      </c>
    </row>
    <row r="1611" spans="2:2" x14ac:dyDescent="0.25">
      <c r="B1611" s="198" t="e">
        <f t="shared" ca="1" si="174"/>
        <v>#N/A</v>
      </c>
    </row>
    <row r="1612" spans="2:2" x14ac:dyDescent="0.25">
      <c r="B1612" s="198" t="e">
        <f t="shared" ref="B1612:B1675" ca="1" si="175">($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613" spans="2:2" x14ac:dyDescent="0.25">
      <c r="B1613" s="198" t="e">
        <f t="shared" ca="1" si="175"/>
        <v>#N/A</v>
      </c>
    </row>
    <row r="1614" spans="2:2" x14ac:dyDescent="0.25">
      <c r="B1614" s="198" t="e">
        <f t="shared" ca="1" si="175"/>
        <v>#N/A</v>
      </c>
    </row>
    <row r="1615" spans="2:2" x14ac:dyDescent="0.25">
      <c r="B1615" s="198" t="e">
        <f t="shared" ca="1" si="175"/>
        <v>#N/A</v>
      </c>
    </row>
    <row r="1616" spans="2:2" x14ac:dyDescent="0.25">
      <c r="B1616" s="198" t="e">
        <f t="shared" ca="1" si="175"/>
        <v>#N/A</v>
      </c>
    </row>
    <row r="1617" spans="2:2" x14ac:dyDescent="0.25">
      <c r="B1617" s="198" t="e">
        <f t="shared" ca="1" si="175"/>
        <v>#N/A</v>
      </c>
    </row>
    <row r="1618" spans="2:2" x14ac:dyDescent="0.25">
      <c r="B1618" s="198" t="e">
        <f t="shared" ca="1" si="175"/>
        <v>#N/A</v>
      </c>
    </row>
    <row r="1619" spans="2:2" x14ac:dyDescent="0.25">
      <c r="B1619" s="198" t="e">
        <f t="shared" ca="1" si="175"/>
        <v>#N/A</v>
      </c>
    </row>
    <row r="1620" spans="2:2" x14ac:dyDescent="0.25">
      <c r="B1620" s="198" t="e">
        <f t="shared" ca="1" si="175"/>
        <v>#N/A</v>
      </c>
    </row>
    <row r="1621" spans="2:2" x14ac:dyDescent="0.25">
      <c r="B1621" s="198" t="e">
        <f t="shared" ca="1" si="175"/>
        <v>#N/A</v>
      </c>
    </row>
    <row r="1622" spans="2:2" x14ac:dyDescent="0.25">
      <c r="B1622" s="198" t="e">
        <f t="shared" ca="1" si="175"/>
        <v>#N/A</v>
      </c>
    </row>
    <row r="1623" spans="2:2" x14ac:dyDescent="0.25">
      <c r="B1623" s="198" t="e">
        <f t="shared" ca="1" si="175"/>
        <v>#N/A</v>
      </c>
    </row>
    <row r="1624" spans="2:2" x14ac:dyDescent="0.25">
      <c r="B1624" s="198" t="e">
        <f t="shared" ca="1" si="175"/>
        <v>#N/A</v>
      </c>
    </row>
    <row r="1625" spans="2:2" x14ac:dyDescent="0.25">
      <c r="B1625" s="198" t="e">
        <f t="shared" ca="1" si="175"/>
        <v>#N/A</v>
      </c>
    </row>
    <row r="1626" spans="2:2" x14ac:dyDescent="0.25">
      <c r="B1626" s="198" t="e">
        <f t="shared" ca="1" si="175"/>
        <v>#N/A</v>
      </c>
    </row>
    <row r="1627" spans="2:2" x14ac:dyDescent="0.25">
      <c r="B1627" s="198" t="e">
        <f t="shared" ca="1" si="175"/>
        <v>#N/A</v>
      </c>
    </row>
    <row r="1628" spans="2:2" x14ac:dyDescent="0.25">
      <c r="B1628" s="198" t="e">
        <f t="shared" ca="1" si="175"/>
        <v>#N/A</v>
      </c>
    </row>
    <row r="1629" spans="2:2" x14ac:dyDescent="0.25">
      <c r="B1629" s="198" t="e">
        <f t="shared" ca="1" si="175"/>
        <v>#N/A</v>
      </c>
    </row>
    <row r="1630" spans="2:2" x14ac:dyDescent="0.25">
      <c r="B1630" s="198" t="e">
        <f t="shared" ca="1" si="175"/>
        <v>#N/A</v>
      </c>
    </row>
    <row r="1631" spans="2:2" x14ac:dyDescent="0.25">
      <c r="B1631" s="198" t="e">
        <f t="shared" ca="1" si="175"/>
        <v>#N/A</v>
      </c>
    </row>
    <row r="1632" spans="2:2" x14ac:dyDescent="0.25">
      <c r="B1632" s="198" t="e">
        <f t="shared" ca="1" si="175"/>
        <v>#N/A</v>
      </c>
    </row>
    <row r="1633" spans="2:2" x14ac:dyDescent="0.25">
      <c r="B1633" s="198" t="e">
        <f t="shared" ca="1" si="175"/>
        <v>#N/A</v>
      </c>
    </row>
    <row r="1634" spans="2:2" x14ac:dyDescent="0.25">
      <c r="B1634" s="198" t="e">
        <f t="shared" ca="1" si="175"/>
        <v>#N/A</v>
      </c>
    </row>
    <row r="1635" spans="2:2" x14ac:dyDescent="0.25">
      <c r="B1635" s="198" t="e">
        <f t="shared" ca="1" si="175"/>
        <v>#N/A</v>
      </c>
    </row>
    <row r="1636" spans="2:2" x14ac:dyDescent="0.25">
      <c r="B1636" s="198" t="e">
        <f t="shared" ca="1" si="175"/>
        <v>#N/A</v>
      </c>
    </row>
    <row r="1637" spans="2:2" x14ac:dyDescent="0.25">
      <c r="B1637" s="198" t="e">
        <f t="shared" ca="1" si="175"/>
        <v>#N/A</v>
      </c>
    </row>
    <row r="1638" spans="2:2" x14ac:dyDescent="0.25">
      <c r="B1638" s="198" t="e">
        <f t="shared" ca="1" si="175"/>
        <v>#N/A</v>
      </c>
    </row>
    <row r="1639" spans="2:2" x14ac:dyDescent="0.25">
      <c r="B1639" s="198" t="e">
        <f t="shared" ca="1" si="175"/>
        <v>#N/A</v>
      </c>
    </row>
    <row r="1640" spans="2:2" x14ac:dyDescent="0.25">
      <c r="B1640" s="198" t="e">
        <f t="shared" ca="1" si="175"/>
        <v>#N/A</v>
      </c>
    </row>
    <row r="1641" spans="2:2" x14ac:dyDescent="0.25">
      <c r="B1641" s="198" t="e">
        <f t="shared" ca="1" si="175"/>
        <v>#N/A</v>
      </c>
    </row>
    <row r="1642" spans="2:2" x14ac:dyDescent="0.25">
      <c r="B1642" s="198" t="e">
        <f t="shared" ca="1" si="175"/>
        <v>#N/A</v>
      </c>
    </row>
    <row r="1643" spans="2:2" x14ac:dyDescent="0.25">
      <c r="B1643" s="198" t="e">
        <f t="shared" ca="1" si="175"/>
        <v>#N/A</v>
      </c>
    </row>
    <row r="1644" spans="2:2" x14ac:dyDescent="0.25">
      <c r="B1644" s="198" t="e">
        <f t="shared" ca="1" si="175"/>
        <v>#N/A</v>
      </c>
    </row>
    <row r="1645" spans="2:2" x14ac:dyDescent="0.25">
      <c r="B1645" s="198" t="e">
        <f t="shared" ca="1" si="175"/>
        <v>#N/A</v>
      </c>
    </row>
    <row r="1646" spans="2:2" x14ac:dyDescent="0.25">
      <c r="B1646" s="198" t="e">
        <f t="shared" ca="1" si="175"/>
        <v>#N/A</v>
      </c>
    </row>
    <row r="1647" spans="2:2" x14ac:dyDescent="0.25">
      <c r="B1647" s="198" t="e">
        <f t="shared" ca="1" si="175"/>
        <v>#N/A</v>
      </c>
    </row>
    <row r="1648" spans="2:2" x14ac:dyDescent="0.25">
      <c r="B1648" s="198" t="e">
        <f t="shared" ca="1" si="175"/>
        <v>#N/A</v>
      </c>
    </row>
    <row r="1649" spans="2:2" x14ac:dyDescent="0.25">
      <c r="B1649" s="198" t="e">
        <f t="shared" ca="1" si="175"/>
        <v>#N/A</v>
      </c>
    </row>
    <row r="1650" spans="2:2" x14ac:dyDescent="0.25">
      <c r="B1650" s="198" t="e">
        <f t="shared" ca="1" si="175"/>
        <v>#N/A</v>
      </c>
    </row>
    <row r="1651" spans="2:2" x14ac:dyDescent="0.25">
      <c r="B1651" s="198" t="e">
        <f t="shared" ca="1" si="175"/>
        <v>#N/A</v>
      </c>
    </row>
    <row r="1652" spans="2:2" x14ac:dyDescent="0.25">
      <c r="B1652" s="198" t="e">
        <f t="shared" ca="1" si="175"/>
        <v>#N/A</v>
      </c>
    </row>
    <row r="1653" spans="2:2" x14ac:dyDescent="0.25">
      <c r="B1653" s="198" t="e">
        <f t="shared" ca="1" si="175"/>
        <v>#N/A</v>
      </c>
    </row>
    <row r="1654" spans="2:2" x14ac:dyDescent="0.25">
      <c r="B1654" s="198" t="e">
        <f t="shared" ca="1" si="175"/>
        <v>#N/A</v>
      </c>
    </row>
    <row r="1655" spans="2:2" x14ac:dyDescent="0.25">
      <c r="B1655" s="198" t="e">
        <f t="shared" ca="1" si="175"/>
        <v>#N/A</v>
      </c>
    </row>
    <row r="1656" spans="2:2" x14ac:dyDescent="0.25">
      <c r="B1656" s="198" t="e">
        <f t="shared" ca="1" si="175"/>
        <v>#N/A</v>
      </c>
    </row>
    <row r="1657" spans="2:2" x14ac:dyDescent="0.25">
      <c r="B1657" s="198" t="e">
        <f t="shared" ca="1" si="175"/>
        <v>#N/A</v>
      </c>
    </row>
    <row r="1658" spans="2:2" x14ac:dyDescent="0.25">
      <c r="B1658" s="198" t="e">
        <f t="shared" ca="1" si="175"/>
        <v>#N/A</v>
      </c>
    </row>
    <row r="1659" spans="2:2" x14ac:dyDescent="0.25">
      <c r="B1659" s="198" t="e">
        <f t="shared" ca="1" si="175"/>
        <v>#N/A</v>
      </c>
    </row>
    <row r="1660" spans="2:2" x14ac:dyDescent="0.25">
      <c r="B1660" s="198" t="e">
        <f t="shared" ca="1" si="175"/>
        <v>#N/A</v>
      </c>
    </row>
    <row r="1661" spans="2:2" x14ac:dyDescent="0.25">
      <c r="B1661" s="198" t="e">
        <f t="shared" ca="1" si="175"/>
        <v>#N/A</v>
      </c>
    </row>
    <row r="1662" spans="2:2" x14ac:dyDescent="0.25">
      <c r="B1662" s="198" t="e">
        <f t="shared" ca="1" si="175"/>
        <v>#N/A</v>
      </c>
    </row>
    <row r="1663" spans="2:2" x14ac:dyDescent="0.25">
      <c r="B1663" s="198" t="e">
        <f t="shared" ca="1" si="175"/>
        <v>#N/A</v>
      </c>
    </row>
    <row r="1664" spans="2:2" x14ac:dyDescent="0.25">
      <c r="B1664" s="198" t="e">
        <f t="shared" ca="1" si="175"/>
        <v>#N/A</v>
      </c>
    </row>
    <row r="1665" spans="2:2" x14ac:dyDescent="0.25">
      <c r="B1665" s="198" t="e">
        <f t="shared" ca="1" si="175"/>
        <v>#N/A</v>
      </c>
    </row>
    <row r="1666" spans="2:2" x14ac:dyDescent="0.25">
      <c r="B1666" s="198" t="e">
        <f t="shared" ca="1" si="175"/>
        <v>#N/A</v>
      </c>
    </row>
    <row r="1667" spans="2:2" x14ac:dyDescent="0.25">
      <c r="B1667" s="198" t="e">
        <f t="shared" ca="1" si="175"/>
        <v>#N/A</v>
      </c>
    </row>
    <row r="1668" spans="2:2" x14ac:dyDescent="0.25">
      <c r="B1668" s="198" t="e">
        <f t="shared" ca="1" si="175"/>
        <v>#N/A</v>
      </c>
    </row>
    <row r="1669" spans="2:2" x14ac:dyDescent="0.25">
      <c r="B1669" s="198" t="e">
        <f t="shared" ca="1" si="175"/>
        <v>#N/A</v>
      </c>
    </row>
    <row r="1670" spans="2:2" x14ac:dyDescent="0.25">
      <c r="B1670" s="198" t="e">
        <f t="shared" ca="1" si="175"/>
        <v>#N/A</v>
      </c>
    </row>
    <row r="1671" spans="2:2" x14ac:dyDescent="0.25">
      <c r="B1671" s="198" t="e">
        <f t="shared" ca="1" si="175"/>
        <v>#N/A</v>
      </c>
    </row>
    <row r="1672" spans="2:2" x14ac:dyDescent="0.25">
      <c r="B1672" s="198" t="e">
        <f t="shared" ca="1" si="175"/>
        <v>#N/A</v>
      </c>
    </row>
    <row r="1673" spans="2:2" x14ac:dyDescent="0.25">
      <c r="B1673" s="198" t="e">
        <f t="shared" ca="1" si="175"/>
        <v>#N/A</v>
      </c>
    </row>
    <row r="1674" spans="2:2" x14ac:dyDescent="0.25">
      <c r="B1674" s="198" t="e">
        <f t="shared" ca="1" si="175"/>
        <v>#N/A</v>
      </c>
    </row>
    <row r="1675" spans="2:2" x14ac:dyDescent="0.25">
      <c r="B1675" s="198" t="e">
        <f t="shared" ca="1" si="175"/>
        <v>#N/A</v>
      </c>
    </row>
    <row r="1676" spans="2:2" x14ac:dyDescent="0.25">
      <c r="B1676" s="198" t="e">
        <f t="shared" ref="B1676:B1739" ca="1" si="176">($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677" spans="2:2" x14ac:dyDescent="0.25">
      <c r="B1677" s="198" t="e">
        <f t="shared" ca="1" si="176"/>
        <v>#N/A</v>
      </c>
    </row>
    <row r="1678" spans="2:2" x14ac:dyDescent="0.25">
      <c r="B1678" s="198" t="e">
        <f t="shared" ca="1" si="176"/>
        <v>#N/A</v>
      </c>
    </row>
    <row r="1679" spans="2:2" x14ac:dyDescent="0.25">
      <c r="B1679" s="198" t="e">
        <f t="shared" ca="1" si="176"/>
        <v>#N/A</v>
      </c>
    </row>
    <row r="1680" spans="2:2" x14ac:dyDescent="0.25">
      <c r="B1680" s="198" t="e">
        <f t="shared" ca="1" si="176"/>
        <v>#N/A</v>
      </c>
    </row>
    <row r="1681" spans="2:2" x14ac:dyDescent="0.25">
      <c r="B1681" s="198" t="e">
        <f t="shared" ca="1" si="176"/>
        <v>#N/A</v>
      </c>
    </row>
    <row r="1682" spans="2:2" x14ac:dyDescent="0.25">
      <c r="B1682" s="198" t="e">
        <f t="shared" ca="1" si="176"/>
        <v>#N/A</v>
      </c>
    </row>
    <row r="1683" spans="2:2" x14ac:dyDescent="0.25">
      <c r="B1683" s="198" t="e">
        <f t="shared" ca="1" si="176"/>
        <v>#N/A</v>
      </c>
    </row>
    <row r="1684" spans="2:2" x14ac:dyDescent="0.25">
      <c r="B1684" s="198" t="e">
        <f t="shared" ca="1" si="176"/>
        <v>#N/A</v>
      </c>
    </row>
    <row r="1685" spans="2:2" x14ac:dyDescent="0.25">
      <c r="B1685" s="198" t="e">
        <f t="shared" ca="1" si="176"/>
        <v>#N/A</v>
      </c>
    </row>
    <row r="1686" spans="2:2" x14ac:dyDescent="0.25">
      <c r="B1686" s="198" t="e">
        <f t="shared" ca="1" si="176"/>
        <v>#N/A</v>
      </c>
    </row>
    <row r="1687" spans="2:2" x14ac:dyDescent="0.25">
      <c r="B1687" s="198" t="e">
        <f t="shared" ca="1" si="176"/>
        <v>#N/A</v>
      </c>
    </row>
    <row r="1688" spans="2:2" x14ac:dyDescent="0.25">
      <c r="B1688" s="198" t="e">
        <f t="shared" ca="1" si="176"/>
        <v>#N/A</v>
      </c>
    </row>
    <row r="1689" spans="2:2" x14ac:dyDescent="0.25">
      <c r="B1689" s="198" t="e">
        <f t="shared" ca="1" si="176"/>
        <v>#N/A</v>
      </c>
    </row>
    <row r="1690" spans="2:2" x14ac:dyDescent="0.25">
      <c r="B1690" s="198" t="e">
        <f t="shared" ca="1" si="176"/>
        <v>#N/A</v>
      </c>
    </row>
    <row r="1691" spans="2:2" x14ac:dyDescent="0.25">
      <c r="B1691" s="198" t="e">
        <f t="shared" ca="1" si="176"/>
        <v>#N/A</v>
      </c>
    </row>
    <row r="1692" spans="2:2" x14ac:dyDescent="0.25">
      <c r="B1692" s="198" t="e">
        <f t="shared" ca="1" si="176"/>
        <v>#N/A</v>
      </c>
    </row>
    <row r="1693" spans="2:2" x14ac:dyDescent="0.25">
      <c r="B1693" s="198" t="e">
        <f t="shared" ca="1" si="176"/>
        <v>#N/A</v>
      </c>
    </row>
    <row r="1694" spans="2:2" x14ac:dyDescent="0.25">
      <c r="B1694" s="198" t="e">
        <f t="shared" ca="1" si="176"/>
        <v>#N/A</v>
      </c>
    </row>
    <row r="1695" spans="2:2" x14ac:dyDescent="0.25">
      <c r="B1695" s="198" t="e">
        <f t="shared" ca="1" si="176"/>
        <v>#N/A</v>
      </c>
    </row>
    <row r="1696" spans="2:2" x14ac:dyDescent="0.25">
      <c r="B1696" s="198" t="e">
        <f t="shared" ca="1" si="176"/>
        <v>#N/A</v>
      </c>
    </row>
    <row r="1697" spans="2:2" x14ac:dyDescent="0.25">
      <c r="B1697" s="198" t="e">
        <f t="shared" ca="1" si="176"/>
        <v>#N/A</v>
      </c>
    </row>
    <row r="1698" spans="2:2" x14ac:dyDescent="0.25">
      <c r="B1698" s="198" t="e">
        <f t="shared" ca="1" si="176"/>
        <v>#N/A</v>
      </c>
    </row>
    <row r="1699" spans="2:2" x14ac:dyDescent="0.25">
      <c r="B1699" s="198" t="e">
        <f t="shared" ca="1" si="176"/>
        <v>#N/A</v>
      </c>
    </row>
    <row r="1700" spans="2:2" x14ac:dyDescent="0.25">
      <c r="B1700" s="198" t="e">
        <f t="shared" ca="1" si="176"/>
        <v>#N/A</v>
      </c>
    </row>
    <row r="1701" spans="2:2" x14ac:dyDescent="0.25">
      <c r="B1701" s="198" t="e">
        <f t="shared" ca="1" si="176"/>
        <v>#N/A</v>
      </c>
    </row>
    <row r="1702" spans="2:2" x14ac:dyDescent="0.25">
      <c r="B1702" s="198" t="e">
        <f t="shared" ca="1" si="176"/>
        <v>#N/A</v>
      </c>
    </row>
    <row r="1703" spans="2:2" x14ac:dyDescent="0.25">
      <c r="B1703" s="198" t="e">
        <f t="shared" ca="1" si="176"/>
        <v>#N/A</v>
      </c>
    </row>
    <row r="1704" spans="2:2" x14ac:dyDescent="0.25">
      <c r="B1704" s="198" t="e">
        <f t="shared" ca="1" si="176"/>
        <v>#N/A</v>
      </c>
    </row>
    <row r="1705" spans="2:2" x14ac:dyDescent="0.25">
      <c r="B1705" s="198" t="e">
        <f t="shared" ca="1" si="176"/>
        <v>#N/A</v>
      </c>
    </row>
    <row r="1706" spans="2:2" x14ac:dyDescent="0.25">
      <c r="B1706" s="198" t="e">
        <f t="shared" ca="1" si="176"/>
        <v>#N/A</v>
      </c>
    </row>
    <row r="1707" spans="2:2" x14ac:dyDescent="0.25">
      <c r="B1707" s="198" t="e">
        <f t="shared" ca="1" si="176"/>
        <v>#N/A</v>
      </c>
    </row>
    <row r="1708" spans="2:2" x14ac:dyDescent="0.25">
      <c r="B1708" s="198" t="e">
        <f t="shared" ca="1" si="176"/>
        <v>#N/A</v>
      </c>
    </row>
    <row r="1709" spans="2:2" x14ac:dyDescent="0.25">
      <c r="B1709" s="198" t="e">
        <f t="shared" ca="1" si="176"/>
        <v>#N/A</v>
      </c>
    </row>
    <row r="1710" spans="2:2" x14ac:dyDescent="0.25">
      <c r="B1710" s="198" t="e">
        <f t="shared" ca="1" si="176"/>
        <v>#N/A</v>
      </c>
    </row>
    <row r="1711" spans="2:2" x14ac:dyDescent="0.25">
      <c r="B1711" s="198" t="e">
        <f t="shared" ca="1" si="176"/>
        <v>#N/A</v>
      </c>
    </row>
    <row r="1712" spans="2:2" x14ac:dyDescent="0.25">
      <c r="B1712" s="198" t="e">
        <f t="shared" ca="1" si="176"/>
        <v>#N/A</v>
      </c>
    </row>
    <row r="1713" spans="2:2" x14ac:dyDescent="0.25">
      <c r="B1713" s="198" t="e">
        <f t="shared" ca="1" si="176"/>
        <v>#N/A</v>
      </c>
    </row>
    <row r="1714" spans="2:2" x14ac:dyDescent="0.25">
      <c r="B1714" s="198" t="e">
        <f t="shared" ca="1" si="176"/>
        <v>#N/A</v>
      </c>
    </row>
    <row r="1715" spans="2:2" x14ac:dyDescent="0.25">
      <c r="B1715" s="198" t="e">
        <f t="shared" ca="1" si="176"/>
        <v>#N/A</v>
      </c>
    </row>
    <row r="1716" spans="2:2" x14ac:dyDescent="0.25">
      <c r="B1716" s="198" t="e">
        <f t="shared" ca="1" si="176"/>
        <v>#N/A</v>
      </c>
    </row>
    <row r="1717" spans="2:2" x14ac:dyDescent="0.25">
      <c r="B1717" s="198" t="e">
        <f t="shared" ca="1" si="176"/>
        <v>#N/A</v>
      </c>
    </row>
    <row r="1718" spans="2:2" x14ac:dyDescent="0.25">
      <c r="B1718" s="198" t="e">
        <f t="shared" ca="1" si="176"/>
        <v>#N/A</v>
      </c>
    </row>
    <row r="1719" spans="2:2" x14ac:dyDescent="0.25">
      <c r="B1719" s="198" t="e">
        <f t="shared" ca="1" si="176"/>
        <v>#N/A</v>
      </c>
    </row>
    <row r="1720" spans="2:2" x14ac:dyDescent="0.25">
      <c r="B1720" s="198" t="e">
        <f t="shared" ca="1" si="176"/>
        <v>#N/A</v>
      </c>
    </row>
    <row r="1721" spans="2:2" x14ac:dyDescent="0.25">
      <c r="B1721" s="198" t="e">
        <f t="shared" ca="1" si="176"/>
        <v>#N/A</v>
      </c>
    </row>
    <row r="1722" spans="2:2" x14ac:dyDescent="0.25">
      <c r="B1722" s="198" t="e">
        <f t="shared" ca="1" si="176"/>
        <v>#N/A</v>
      </c>
    </row>
    <row r="1723" spans="2:2" x14ac:dyDescent="0.25">
      <c r="B1723" s="198" t="e">
        <f t="shared" ca="1" si="176"/>
        <v>#N/A</v>
      </c>
    </row>
    <row r="1724" spans="2:2" x14ac:dyDescent="0.25">
      <c r="B1724" s="198" t="e">
        <f t="shared" ca="1" si="176"/>
        <v>#N/A</v>
      </c>
    </row>
    <row r="1725" spans="2:2" x14ac:dyDescent="0.25">
      <c r="B1725" s="198" t="e">
        <f t="shared" ca="1" si="176"/>
        <v>#N/A</v>
      </c>
    </row>
    <row r="1726" spans="2:2" x14ac:dyDescent="0.25">
      <c r="B1726" s="198" t="e">
        <f t="shared" ca="1" si="176"/>
        <v>#N/A</v>
      </c>
    </row>
    <row r="1727" spans="2:2" x14ac:dyDescent="0.25">
      <c r="B1727" s="198" t="e">
        <f t="shared" ca="1" si="176"/>
        <v>#N/A</v>
      </c>
    </row>
    <row r="1728" spans="2:2" x14ac:dyDescent="0.25">
      <c r="B1728" s="198" t="e">
        <f t="shared" ca="1" si="176"/>
        <v>#N/A</v>
      </c>
    </row>
    <row r="1729" spans="2:2" x14ac:dyDescent="0.25">
      <c r="B1729" s="198" t="e">
        <f t="shared" ca="1" si="176"/>
        <v>#N/A</v>
      </c>
    </row>
    <row r="1730" spans="2:2" x14ac:dyDescent="0.25">
      <c r="B1730" s="198" t="e">
        <f t="shared" ca="1" si="176"/>
        <v>#N/A</v>
      </c>
    </row>
    <row r="1731" spans="2:2" x14ac:dyDescent="0.25">
      <c r="B1731" s="198" t="e">
        <f t="shared" ca="1" si="176"/>
        <v>#N/A</v>
      </c>
    </row>
    <row r="1732" spans="2:2" x14ac:dyDescent="0.25">
      <c r="B1732" s="198" t="e">
        <f t="shared" ca="1" si="176"/>
        <v>#N/A</v>
      </c>
    </row>
    <row r="1733" spans="2:2" x14ac:dyDescent="0.25">
      <c r="B1733" s="198" t="e">
        <f t="shared" ca="1" si="176"/>
        <v>#N/A</v>
      </c>
    </row>
    <row r="1734" spans="2:2" x14ac:dyDescent="0.25">
      <c r="B1734" s="198" t="e">
        <f t="shared" ca="1" si="176"/>
        <v>#N/A</v>
      </c>
    </row>
    <row r="1735" spans="2:2" x14ac:dyDescent="0.25">
      <c r="B1735" s="198" t="e">
        <f t="shared" ca="1" si="176"/>
        <v>#N/A</v>
      </c>
    </row>
    <row r="1736" spans="2:2" x14ac:dyDescent="0.25">
      <c r="B1736" s="198" t="e">
        <f t="shared" ca="1" si="176"/>
        <v>#N/A</v>
      </c>
    </row>
    <row r="1737" spans="2:2" x14ac:dyDescent="0.25">
      <c r="B1737" s="198" t="e">
        <f t="shared" ca="1" si="176"/>
        <v>#N/A</v>
      </c>
    </row>
    <row r="1738" spans="2:2" x14ac:dyDescent="0.25">
      <c r="B1738" s="198" t="e">
        <f t="shared" ca="1" si="176"/>
        <v>#N/A</v>
      </c>
    </row>
    <row r="1739" spans="2:2" x14ac:dyDescent="0.25">
      <c r="B1739" s="198" t="e">
        <f t="shared" ca="1" si="176"/>
        <v>#N/A</v>
      </c>
    </row>
    <row r="1740" spans="2:2" x14ac:dyDescent="0.25">
      <c r="B1740" s="198" t="e">
        <f t="shared" ref="B1740:B1803" ca="1" si="177">($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741" spans="2:2" x14ac:dyDescent="0.25">
      <c r="B1741" s="198" t="e">
        <f t="shared" ca="1" si="177"/>
        <v>#N/A</v>
      </c>
    </row>
    <row r="1742" spans="2:2" x14ac:dyDescent="0.25">
      <c r="B1742" s="198" t="e">
        <f t="shared" ca="1" si="177"/>
        <v>#N/A</v>
      </c>
    </row>
    <row r="1743" spans="2:2" x14ac:dyDescent="0.25">
      <c r="B1743" s="198" t="e">
        <f t="shared" ca="1" si="177"/>
        <v>#N/A</v>
      </c>
    </row>
    <row r="1744" spans="2:2" x14ac:dyDescent="0.25">
      <c r="B1744" s="198" t="e">
        <f t="shared" ca="1" si="177"/>
        <v>#N/A</v>
      </c>
    </row>
    <row r="1745" spans="2:2" x14ac:dyDescent="0.25">
      <c r="B1745" s="198" t="e">
        <f t="shared" ca="1" si="177"/>
        <v>#N/A</v>
      </c>
    </row>
    <row r="1746" spans="2:2" x14ac:dyDescent="0.25">
      <c r="B1746" s="198" t="e">
        <f t="shared" ca="1" si="177"/>
        <v>#N/A</v>
      </c>
    </row>
    <row r="1747" spans="2:2" x14ac:dyDescent="0.25">
      <c r="B1747" s="198" t="e">
        <f t="shared" ca="1" si="177"/>
        <v>#N/A</v>
      </c>
    </row>
    <row r="1748" spans="2:2" x14ac:dyDescent="0.25">
      <c r="B1748" s="198" t="e">
        <f t="shared" ca="1" si="177"/>
        <v>#N/A</v>
      </c>
    </row>
    <row r="1749" spans="2:2" x14ac:dyDescent="0.25">
      <c r="B1749" s="198" t="e">
        <f t="shared" ca="1" si="177"/>
        <v>#N/A</v>
      </c>
    </row>
    <row r="1750" spans="2:2" x14ac:dyDescent="0.25">
      <c r="B1750" s="198" t="e">
        <f t="shared" ca="1" si="177"/>
        <v>#N/A</v>
      </c>
    </row>
    <row r="1751" spans="2:2" x14ac:dyDescent="0.25">
      <c r="B1751" s="198" t="e">
        <f t="shared" ca="1" si="177"/>
        <v>#N/A</v>
      </c>
    </row>
    <row r="1752" spans="2:2" x14ac:dyDescent="0.25">
      <c r="B1752" s="198" t="e">
        <f t="shared" ca="1" si="177"/>
        <v>#N/A</v>
      </c>
    </row>
    <row r="1753" spans="2:2" x14ac:dyDescent="0.25">
      <c r="B1753" s="198" t="e">
        <f t="shared" ca="1" si="177"/>
        <v>#N/A</v>
      </c>
    </row>
    <row r="1754" spans="2:2" x14ac:dyDescent="0.25">
      <c r="B1754" s="198" t="e">
        <f t="shared" ca="1" si="177"/>
        <v>#N/A</v>
      </c>
    </row>
    <row r="1755" spans="2:2" x14ac:dyDescent="0.25">
      <c r="B1755" s="198" t="e">
        <f t="shared" ca="1" si="177"/>
        <v>#N/A</v>
      </c>
    </row>
    <row r="1756" spans="2:2" x14ac:dyDescent="0.25">
      <c r="B1756" s="198" t="e">
        <f t="shared" ca="1" si="177"/>
        <v>#N/A</v>
      </c>
    </row>
    <row r="1757" spans="2:2" x14ac:dyDescent="0.25">
      <c r="B1757" s="198" t="e">
        <f t="shared" ca="1" si="177"/>
        <v>#N/A</v>
      </c>
    </row>
    <row r="1758" spans="2:2" x14ac:dyDescent="0.25">
      <c r="B1758" s="198" t="e">
        <f t="shared" ca="1" si="177"/>
        <v>#N/A</v>
      </c>
    </row>
    <row r="1759" spans="2:2" x14ac:dyDescent="0.25">
      <c r="B1759" s="198" t="e">
        <f t="shared" ca="1" si="177"/>
        <v>#N/A</v>
      </c>
    </row>
    <row r="1760" spans="2:2" x14ac:dyDescent="0.25">
      <c r="B1760" s="198" t="e">
        <f t="shared" ca="1" si="177"/>
        <v>#N/A</v>
      </c>
    </row>
    <row r="1761" spans="2:2" x14ac:dyDescent="0.25">
      <c r="B1761" s="198" t="e">
        <f t="shared" ca="1" si="177"/>
        <v>#N/A</v>
      </c>
    </row>
    <row r="1762" spans="2:2" x14ac:dyDescent="0.25">
      <c r="B1762" s="198" t="e">
        <f t="shared" ca="1" si="177"/>
        <v>#N/A</v>
      </c>
    </row>
    <row r="1763" spans="2:2" x14ac:dyDescent="0.25">
      <c r="B1763" s="198" t="e">
        <f t="shared" ca="1" si="177"/>
        <v>#N/A</v>
      </c>
    </row>
    <row r="1764" spans="2:2" x14ac:dyDescent="0.25">
      <c r="B1764" s="198" t="e">
        <f t="shared" ca="1" si="177"/>
        <v>#N/A</v>
      </c>
    </row>
    <row r="1765" spans="2:2" x14ac:dyDescent="0.25">
      <c r="B1765" s="198" t="e">
        <f t="shared" ca="1" si="177"/>
        <v>#N/A</v>
      </c>
    </row>
    <row r="1766" spans="2:2" x14ac:dyDescent="0.25">
      <c r="B1766" s="198" t="e">
        <f t="shared" ca="1" si="177"/>
        <v>#N/A</v>
      </c>
    </row>
    <row r="1767" spans="2:2" x14ac:dyDescent="0.25">
      <c r="B1767" s="198" t="e">
        <f t="shared" ca="1" si="177"/>
        <v>#N/A</v>
      </c>
    </row>
    <row r="1768" spans="2:2" x14ac:dyDescent="0.25">
      <c r="B1768" s="198" t="e">
        <f t="shared" ca="1" si="177"/>
        <v>#N/A</v>
      </c>
    </row>
    <row r="1769" spans="2:2" x14ac:dyDescent="0.25">
      <c r="B1769" s="198" t="e">
        <f t="shared" ca="1" si="177"/>
        <v>#N/A</v>
      </c>
    </row>
    <row r="1770" spans="2:2" x14ac:dyDescent="0.25">
      <c r="B1770" s="198" t="e">
        <f t="shared" ca="1" si="177"/>
        <v>#N/A</v>
      </c>
    </row>
    <row r="1771" spans="2:2" x14ac:dyDescent="0.25">
      <c r="B1771" s="198" t="e">
        <f t="shared" ca="1" si="177"/>
        <v>#N/A</v>
      </c>
    </row>
    <row r="1772" spans="2:2" x14ac:dyDescent="0.25">
      <c r="B1772" s="198" t="e">
        <f t="shared" ca="1" si="177"/>
        <v>#N/A</v>
      </c>
    </row>
    <row r="1773" spans="2:2" x14ac:dyDescent="0.25">
      <c r="B1773" s="198" t="e">
        <f t="shared" ca="1" si="177"/>
        <v>#N/A</v>
      </c>
    </row>
    <row r="1774" spans="2:2" x14ac:dyDescent="0.25">
      <c r="B1774" s="198" t="e">
        <f t="shared" ca="1" si="177"/>
        <v>#N/A</v>
      </c>
    </row>
    <row r="1775" spans="2:2" x14ac:dyDescent="0.25">
      <c r="B1775" s="198" t="e">
        <f t="shared" ca="1" si="177"/>
        <v>#N/A</v>
      </c>
    </row>
    <row r="1776" spans="2:2" x14ac:dyDescent="0.25">
      <c r="B1776" s="198" t="e">
        <f t="shared" ca="1" si="177"/>
        <v>#N/A</v>
      </c>
    </row>
    <row r="1777" spans="2:2" x14ac:dyDescent="0.25">
      <c r="B1777" s="198" t="e">
        <f t="shared" ca="1" si="177"/>
        <v>#N/A</v>
      </c>
    </row>
    <row r="1778" spans="2:2" x14ac:dyDescent="0.25">
      <c r="B1778" s="198" t="e">
        <f t="shared" ca="1" si="177"/>
        <v>#N/A</v>
      </c>
    </row>
    <row r="1779" spans="2:2" x14ac:dyDescent="0.25">
      <c r="B1779" s="198" t="e">
        <f t="shared" ca="1" si="177"/>
        <v>#N/A</v>
      </c>
    </row>
    <row r="1780" spans="2:2" x14ac:dyDescent="0.25">
      <c r="B1780" s="198" t="e">
        <f t="shared" ca="1" si="177"/>
        <v>#N/A</v>
      </c>
    </row>
    <row r="1781" spans="2:2" x14ac:dyDescent="0.25">
      <c r="B1781" s="198" t="e">
        <f t="shared" ca="1" si="177"/>
        <v>#N/A</v>
      </c>
    </row>
    <row r="1782" spans="2:2" x14ac:dyDescent="0.25">
      <c r="B1782" s="198" t="e">
        <f t="shared" ca="1" si="177"/>
        <v>#N/A</v>
      </c>
    </row>
    <row r="1783" spans="2:2" x14ac:dyDescent="0.25">
      <c r="B1783" s="198" t="e">
        <f t="shared" ca="1" si="177"/>
        <v>#N/A</v>
      </c>
    </row>
    <row r="1784" spans="2:2" x14ac:dyDescent="0.25">
      <c r="B1784" s="198" t="e">
        <f t="shared" ca="1" si="177"/>
        <v>#N/A</v>
      </c>
    </row>
    <row r="1785" spans="2:2" x14ac:dyDescent="0.25">
      <c r="B1785" s="198" t="e">
        <f t="shared" ca="1" si="177"/>
        <v>#N/A</v>
      </c>
    </row>
    <row r="1786" spans="2:2" x14ac:dyDescent="0.25">
      <c r="B1786" s="198" t="e">
        <f t="shared" ca="1" si="177"/>
        <v>#N/A</v>
      </c>
    </row>
    <row r="1787" spans="2:2" x14ac:dyDescent="0.25">
      <c r="B1787" s="198" t="e">
        <f t="shared" ca="1" si="177"/>
        <v>#N/A</v>
      </c>
    </row>
    <row r="1788" spans="2:2" x14ac:dyDescent="0.25">
      <c r="B1788" s="198" t="e">
        <f t="shared" ca="1" si="177"/>
        <v>#N/A</v>
      </c>
    </row>
    <row r="1789" spans="2:2" x14ac:dyDescent="0.25">
      <c r="B1789" s="198" t="e">
        <f t="shared" ca="1" si="177"/>
        <v>#N/A</v>
      </c>
    </row>
    <row r="1790" spans="2:2" x14ac:dyDescent="0.25">
      <c r="B1790" s="198" t="e">
        <f t="shared" ca="1" si="177"/>
        <v>#N/A</v>
      </c>
    </row>
    <row r="1791" spans="2:2" x14ac:dyDescent="0.25">
      <c r="B1791" s="198" t="e">
        <f t="shared" ca="1" si="177"/>
        <v>#N/A</v>
      </c>
    </row>
    <row r="1792" spans="2:2" x14ac:dyDescent="0.25">
      <c r="B1792" s="198" t="e">
        <f t="shared" ca="1" si="177"/>
        <v>#N/A</v>
      </c>
    </row>
    <row r="1793" spans="2:2" x14ac:dyDescent="0.25">
      <c r="B1793" s="198" t="e">
        <f t="shared" ca="1" si="177"/>
        <v>#N/A</v>
      </c>
    </row>
    <row r="1794" spans="2:2" x14ac:dyDescent="0.25">
      <c r="B1794" s="198" t="e">
        <f t="shared" ca="1" si="177"/>
        <v>#N/A</v>
      </c>
    </row>
    <row r="1795" spans="2:2" x14ac:dyDescent="0.25">
      <c r="B1795" s="198" t="e">
        <f t="shared" ca="1" si="177"/>
        <v>#N/A</v>
      </c>
    </row>
    <row r="1796" spans="2:2" x14ac:dyDescent="0.25">
      <c r="B1796" s="198" t="e">
        <f t="shared" ca="1" si="177"/>
        <v>#N/A</v>
      </c>
    </row>
    <row r="1797" spans="2:2" x14ac:dyDescent="0.25">
      <c r="B1797" s="198" t="e">
        <f t="shared" ca="1" si="177"/>
        <v>#N/A</v>
      </c>
    </row>
    <row r="1798" spans="2:2" x14ac:dyDescent="0.25">
      <c r="B1798" s="198" t="e">
        <f t="shared" ca="1" si="177"/>
        <v>#N/A</v>
      </c>
    </row>
    <row r="1799" spans="2:2" x14ac:dyDescent="0.25">
      <c r="B1799" s="198" t="e">
        <f t="shared" ca="1" si="177"/>
        <v>#N/A</v>
      </c>
    </row>
    <row r="1800" spans="2:2" x14ac:dyDescent="0.25">
      <c r="B1800" s="198" t="e">
        <f t="shared" ca="1" si="177"/>
        <v>#N/A</v>
      </c>
    </row>
    <row r="1801" spans="2:2" x14ac:dyDescent="0.25">
      <c r="B1801" s="198" t="e">
        <f t="shared" ca="1" si="177"/>
        <v>#N/A</v>
      </c>
    </row>
    <row r="1802" spans="2:2" x14ac:dyDescent="0.25">
      <c r="B1802" s="198" t="e">
        <f t="shared" ca="1" si="177"/>
        <v>#N/A</v>
      </c>
    </row>
    <row r="1803" spans="2:2" x14ac:dyDescent="0.25">
      <c r="B1803" s="198" t="e">
        <f t="shared" ca="1" si="177"/>
        <v>#N/A</v>
      </c>
    </row>
    <row r="1804" spans="2:2" x14ac:dyDescent="0.25">
      <c r="B1804" s="198" t="e">
        <f t="shared" ref="B1804:B1867" ca="1" si="178">($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805" spans="2:2" x14ac:dyDescent="0.25">
      <c r="B1805" s="198" t="e">
        <f t="shared" ca="1" si="178"/>
        <v>#N/A</v>
      </c>
    </row>
    <row r="1806" spans="2:2" x14ac:dyDescent="0.25">
      <c r="B1806" s="198" t="e">
        <f t="shared" ca="1" si="178"/>
        <v>#N/A</v>
      </c>
    </row>
    <row r="1807" spans="2:2" x14ac:dyDescent="0.25">
      <c r="B1807" s="198" t="e">
        <f t="shared" ca="1" si="178"/>
        <v>#N/A</v>
      </c>
    </row>
    <row r="1808" spans="2:2" x14ac:dyDescent="0.25">
      <c r="B1808" s="198" t="e">
        <f t="shared" ca="1" si="178"/>
        <v>#N/A</v>
      </c>
    </row>
    <row r="1809" spans="2:2" x14ac:dyDescent="0.25">
      <c r="B1809" s="198" t="e">
        <f t="shared" ca="1" si="178"/>
        <v>#N/A</v>
      </c>
    </row>
    <row r="1810" spans="2:2" x14ac:dyDescent="0.25">
      <c r="B1810" s="198" t="e">
        <f t="shared" ca="1" si="178"/>
        <v>#N/A</v>
      </c>
    </row>
    <row r="1811" spans="2:2" x14ac:dyDescent="0.25">
      <c r="B1811" s="198" t="e">
        <f t="shared" ca="1" si="178"/>
        <v>#N/A</v>
      </c>
    </row>
    <row r="1812" spans="2:2" x14ac:dyDescent="0.25">
      <c r="B1812" s="198" t="e">
        <f t="shared" ca="1" si="178"/>
        <v>#N/A</v>
      </c>
    </row>
    <row r="1813" spans="2:2" x14ac:dyDescent="0.25">
      <c r="B1813" s="198" t="e">
        <f t="shared" ca="1" si="178"/>
        <v>#N/A</v>
      </c>
    </row>
    <row r="1814" spans="2:2" x14ac:dyDescent="0.25">
      <c r="B1814" s="198" t="e">
        <f t="shared" ca="1" si="178"/>
        <v>#N/A</v>
      </c>
    </row>
    <row r="1815" spans="2:2" x14ac:dyDescent="0.25">
      <c r="B1815" s="198" t="e">
        <f t="shared" ca="1" si="178"/>
        <v>#N/A</v>
      </c>
    </row>
    <row r="1816" spans="2:2" x14ac:dyDescent="0.25">
      <c r="B1816" s="198" t="e">
        <f t="shared" ca="1" si="178"/>
        <v>#N/A</v>
      </c>
    </row>
    <row r="1817" spans="2:2" x14ac:dyDescent="0.25">
      <c r="B1817" s="198" t="e">
        <f t="shared" ca="1" si="178"/>
        <v>#N/A</v>
      </c>
    </row>
    <row r="1818" spans="2:2" x14ac:dyDescent="0.25">
      <c r="B1818" s="198" t="e">
        <f t="shared" ca="1" si="178"/>
        <v>#N/A</v>
      </c>
    </row>
    <row r="1819" spans="2:2" x14ac:dyDescent="0.25">
      <c r="B1819" s="198" t="e">
        <f t="shared" ca="1" si="178"/>
        <v>#N/A</v>
      </c>
    </row>
    <row r="1820" spans="2:2" x14ac:dyDescent="0.25">
      <c r="B1820" s="198" t="e">
        <f t="shared" ca="1" si="178"/>
        <v>#N/A</v>
      </c>
    </row>
    <row r="1821" spans="2:2" x14ac:dyDescent="0.25">
      <c r="B1821" s="198" t="e">
        <f t="shared" ca="1" si="178"/>
        <v>#N/A</v>
      </c>
    </row>
    <row r="1822" spans="2:2" x14ac:dyDescent="0.25">
      <c r="B1822" s="198" t="e">
        <f t="shared" ca="1" si="178"/>
        <v>#N/A</v>
      </c>
    </row>
    <row r="1823" spans="2:2" x14ac:dyDescent="0.25">
      <c r="B1823" s="198" t="e">
        <f t="shared" ca="1" si="178"/>
        <v>#N/A</v>
      </c>
    </row>
    <row r="1824" spans="2:2" x14ac:dyDescent="0.25">
      <c r="B1824" s="198" t="e">
        <f t="shared" ca="1" si="178"/>
        <v>#N/A</v>
      </c>
    </row>
    <row r="1825" spans="2:2" x14ac:dyDescent="0.25">
      <c r="B1825" s="198" t="e">
        <f t="shared" ca="1" si="178"/>
        <v>#N/A</v>
      </c>
    </row>
    <row r="1826" spans="2:2" x14ac:dyDescent="0.25">
      <c r="B1826" s="198" t="e">
        <f t="shared" ca="1" si="178"/>
        <v>#N/A</v>
      </c>
    </row>
    <row r="1827" spans="2:2" x14ac:dyDescent="0.25">
      <c r="B1827" s="198" t="e">
        <f t="shared" ca="1" si="178"/>
        <v>#N/A</v>
      </c>
    </row>
    <row r="1828" spans="2:2" x14ac:dyDescent="0.25">
      <c r="B1828" s="198" t="e">
        <f t="shared" ca="1" si="178"/>
        <v>#N/A</v>
      </c>
    </row>
    <row r="1829" spans="2:2" x14ac:dyDescent="0.25">
      <c r="B1829" s="198" t="e">
        <f t="shared" ca="1" si="178"/>
        <v>#N/A</v>
      </c>
    </row>
    <row r="1830" spans="2:2" x14ac:dyDescent="0.25">
      <c r="B1830" s="198" t="e">
        <f t="shared" ca="1" si="178"/>
        <v>#N/A</v>
      </c>
    </row>
    <row r="1831" spans="2:2" x14ac:dyDescent="0.25">
      <c r="B1831" s="198" t="e">
        <f t="shared" ca="1" si="178"/>
        <v>#N/A</v>
      </c>
    </row>
    <row r="1832" spans="2:2" x14ac:dyDescent="0.25">
      <c r="B1832" s="198" t="e">
        <f t="shared" ca="1" si="178"/>
        <v>#N/A</v>
      </c>
    </row>
    <row r="1833" spans="2:2" x14ac:dyDescent="0.25">
      <c r="B1833" s="198" t="e">
        <f t="shared" ca="1" si="178"/>
        <v>#N/A</v>
      </c>
    </row>
    <row r="1834" spans="2:2" x14ac:dyDescent="0.25">
      <c r="B1834" s="198" t="e">
        <f t="shared" ca="1" si="178"/>
        <v>#N/A</v>
      </c>
    </row>
    <row r="1835" spans="2:2" x14ac:dyDescent="0.25">
      <c r="B1835" s="198" t="e">
        <f t="shared" ca="1" si="178"/>
        <v>#N/A</v>
      </c>
    </row>
    <row r="1836" spans="2:2" x14ac:dyDescent="0.25">
      <c r="B1836" s="198" t="e">
        <f t="shared" ca="1" si="178"/>
        <v>#N/A</v>
      </c>
    </row>
    <row r="1837" spans="2:2" x14ac:dyDescent="0.25">
      <c r="B1837" s="198" t="e">
        <f t="shared" ca="1" si="178"/>
        <v>#N/A</v>
      </c>
    </row>
    <row r="1838" spans="2:2" x14ac:dyDescent="0.25">
      <c r="B1838" s="198" t="e">
        <f t="shared" ca="1" si="178"/>
        <v>#N/A</v>
      </c>
    </row>
    <row r="1839" spans="2:2" x14ac:dyDescent="0.25">
      <c r="B1839" s="198" t="e">
        <f t="shared" ca="1" si="178"/>
        <v>#N/A</v>
      </c>
    </row>
    <row r="1840" spans="2:2" x14ac:dyDescent="0.25">
      <c r="B1840" s="198" t="e">
        <f t="shared" ca="1" si="178"/>
        <v>#N/A</v>
      </c>
    </row>
    <row r="1841" spans="2:2" x14ac:dyDescent="0.25">
      <c r="B1841" s="198" t="e">
        <f t="shared" ca="1" si="178"/>
        <v>#N/A</v>
      </c>
    </row>
    <row r="1842" spans="2:2" x14ac:dyDescent="0.25">
      <c r="B1842" s="198" t="e">
        <f t="shared" ca="1" si="178"/>
        <v>#N/A</v>
      </c>
    </row>
    <row r="1843" spans="2:2" x14ac:dyDescent="0.25">
      <c r="B1843" s="198" t="e">
        <f t="shared" ca="1" si="178"/>
        <v>#N/A</v>
      </c>
    </row>
    <row r="1844" spans="2:2" x14ac:dyDescent="0.25">
      <c r="B1844" s="198" t="e">
        <f t="shared" ca="1" si="178"/>
        <v>#N/A</v>
      </c>
    </row>
    <row r="1845" spans="2:2" x14ac:dyDescent="0.25">
      <c r="B1845" s="198" t="e">
        <f t="shared" ca="1" si="178"/>
        <v>#N/A</v>
      </c>
    </row>
    <row r="1846" spans="2:2" x14ac:dyDescent="0.25">
      <c r="B1846" s="198" t="e">
        <f t="shared" ca="1" si="178"/>
        <v>#N/A</v>
      </c>
    </row>
    <row r="1847" spans="2:2" x14ac:dyDescent="0.25">
      <c r="B1847" s="198" t="e">
        <f t="shared" ca="1" si="178"/>
        <v>#N/A</v>
      </c>
    </row>
    <row r="1848" spans="2:2" x14ac:dyDescent="0.25">
      <c r="B1848" s="198" t="e">
        <f t="shared" ca="1" si="178"/>
        <v>#N/A</v>
      </c>
    </row>
    <row r="1849" spans="2:2" x14ac:dyDescent="0.25">
      <c r="B1849" s="198" t="e">
        <f t="shared" ca="1" si="178"/>
        <v>#N/A</v>
      </c>
    </row>
    <row r="1850" spans="2:2" x14ac:dyDescent="0.25">
      <c r="B1850" s="198" t="e">
        <f t="shared" ca="1" si="178"/>
        <v>#N/A</v>
      </c>
    </row>
    <row r="1851" spans="2:2" x14ac:dyDescent="0.25">
      <c r="B1851" s="198" t="e">
        <f t="shared" ca="1" si="178"/>
        <v>#N/A</v>
      </c>
    </row>
    <row r="1852" spans="2:2" x14ac:dyDescent="0.25">
      <c r="B1852" s="198" t="e">
        <f t="shared" ca="1" si="178"/>
        <v>#N/A</v>
      </c>
    </row>
    <row r="1853" spans="2:2" x14ac:dyDescent="0.25">
      <c r="B1853" s="198" t="e">
        <f t="shared" ca="1" si="178"/>
        <v>#N/A</v>
      </c>
    </row>
    <row r="1854" spans="2:2" x14ac:dyDescent="0.25">
      <c r="B1854" s="198" t="e">
        <f t="shared" ca="1" si="178"/>
        <v>#N/A</v>
      </c>
    </row>
    <row r="1855" spans="2:2" x14ac:dyDescent="0.25">
      <c r="B1855" s="198" t="e">
        <f t="shared" ca="1" si="178"/>
        <v>#N/A</v>
      </c>
    </row>
    <row r="1856" spans="2:2" x14ac:dyDescent="0.25">
      <c r="B1856" s="198" t="e">
        <f t="shared" ca="1" si="178"/>
        <v>#N/A</v>
      </c>
    </row>
    <row r="1857" spans="2:2" x14ac:dyDescent="0.25">
      <c r="B1857" s="198" t="e">
        <f t="shared" ca="1" si="178"/>
        <v>#N/A</v>
      </c>
    </row>
    <row r="1858" spans="2:2" x14ac:dyDescent="0.25">
      <c r="B1858" s="198" t="e">
        <f t="shared" ca="1" si="178"/>
        <v>#N/A</v>
      </c>
    </row>
    <row r="1859" spans="2:2" x14ac:dyDescent="0.25">
      <c r="B1859" s="198" t="e">
        <f t="shared" ca="1" si="178"/>
        <v>#N/A</v>
      </c>
    </row>
    <row r="1860" spans="2:2" x14ac:dyDescent="0.25">
      <c r="B1860" s="198" t="e">
        <f t="shared" ca="1" si="178"/>
        <v>#N/A</v>
      </c>
    </row>
    <row r="1861" spans="2:2" x14ac:dyDescent="0.25">
      <c r="B1861" s="198" t="e">
        <f t="shared" ca="1" si="178"/>
        <v>#N/A</v>
      </c>
    </row>
    <row r="1862" spans="2:2" x14ac:dyDescent="0.25">
      <c r="B1862" s="198" t="e">
        <f t="shared" ca="1" si="178"/>
        <v>#N/A</v>
      </c>
    </row>
    <row r="1863" spans="2:2" x14ac:dyDescent="0.25">
      <c r="B1863" s="198" t="e">
        <f t="shared" ca="1" si="178"/>
        <v>#N/A</v>
      </c>
    </row>
    <row r="1864" spans="2:2" x14ac:dyDescent="0.25">
      <c r="B1864" s="198" t="e">
        <f t="shared" ca="1" si="178"/>
        <v>#N/A</v>
      </c>
    </row>
    <row r="1865" spans="2:2" x14ac:dyDescent="0.25">
      <c r="B1865" s="198" t="e">
        <f t="shared" ca="1" si="178"/>
        <v>#N/A</v>
      </c>
    </row>
    <row r="1866" spans="2:2" x14ac:dyDescent="0.25">
      <c r="B1866" s="198" t="e">
        <f t="shared" ca="1" si="178"/>
        <v>#N/A</v>
      </c>
    </row>
    <row r="1867" spans="2:2" x14ac:dyDescent="0.25">
      <c r="B1867" s="198" t="e">
        <f t="shared" ca="1" si="178"/>
        <v>#N/A</v>
      </c>
    </row>
    <row r="1868" spans="2:2" x14ac:dyDescent="0.25">
      <c r="B1868" s="198" t="e">
        <f t="shared" ref="B1868:B1931" ca="1" si="179">($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869" spans="2:2" x14ac:dyDescent="0.25">
      <c r="B1869" s="198" t="e">
        <f t="shared" ca="1" si="179"/>
        <v>#N/A</v>
      </c>
    </row>
    <row r="1870" spans="2:2" x14ac:dyDescent="0.25">
      <c r="B1870" s="198" t="e">
        <f t="shared" ca="1" si="179"/>
        <v>#N/A</v>
      </c>
    </row>
    <row r="1871" spans="2:2" x14ac:dyDescent="0.25">
      <c r="B1871" s="198" t="e">
        <f t="shared" ca="1" si="179"/>
        <v>#N/A</v>
      </c>
    </row>
    <row r="1872" spans="2:2" x14ac:dyDescent="0.25">
      <c r="B1872" s="198" t="e">
        <f t="shared" ca="1" si="179"/>
        <v>#N/A</v>
      </c>
    </row>
    <row r="1873" spans="2:2" x14ac:dyDescent="0.25">
      <c r="B1873" s="198" t="e">
        <f t="shared" ca="1" si="179"/>
        <v>#N/A</v>
      </c>
    </row>
    <row r="1874" spans="2:2" x14ac:dyDescent="0.25">
      <c r="B1874" s="198" t="e">
        <f t="shared" ca="1" si="179"/>
        <v>#N/A</v>
      </c>
    </row>
    <row r="1875" spans="2:2" x14ac:dyDescent="0.25">
      <c r="B1875" s="198" t="e">
        <f t="shared" ca="1" si="179"/>
        <v>#N/A</v>
      </c>
    </row>
    <row r="1876" spans="2:2" x14ac:dyDescent="0.25">
      <c r="B1876" s="198" t="e">
        <f t="shared" ca="1" si="179"/>
        <v>#N/A</v>
      </c>
    </row>
    <row r="1877" spans="2:2" x14ac:dyDescent="0.25">
      <c r="B1877" s="198" t="e">
        <f t="shared" ca="1" si="179"/>
        <v>#N/A</v>
      </c>
    </row>
    <row r="1878" spans="2:2" x14ac:dyDescent="0.25">
      <c r="B1878" s="198" t="e">
        <f t="shared" ca="1" si="179"/>
        <v>#N/A</v>
      </c>
    </row>
    <row r="1879" spans="2:2" x14ac:dyDescent="0.25">
      <c r="B1879" s="198" t="e">
        <f t="shared" ca="1" si="179"/>
        <v>#N/A</v>
      </c>
    </row>
    <row r="1880" spans="2:2" x14ac:dyDescent="0.25">
      <c r="B1880" s="198" t="e">
        <f t="shared" ca="1" si="179"/>
        <v>#N/A</v>
      </c>
    </row>
    <row r="1881" spans="2:2" x14ac:dyDescent="0.25">
      <c r="B1881" s="198" t="e">
        <f t="shared" ca="1" si="179"/>
        <v>#N/A</v>
      </c>
    </row>
    <row r="1882" spans="2:2" x14ac:dyDescent="0.25">
      <c r="B1882" s="198" t="e">
        <f t="shared" ca="1" si="179"/>
        <v>#N/A</v>
      </c>
    </row>
    <row r="1883" spans="2:2" x14ac:dyDescent="0.25">
      <c r="B1883" s="198" t="e">
        <f t="shared" ca="1" si="179"/>
        <v>#N/A</v>
      </c>
    </row>
    <row r="1884" spans="2:2" x14ac:dyDescent="0.25">
      <c r="B1884" s="198" t="e">
        <f t="shared" ca="1" si="179"/>
        <v>#N/A</v>
      </c>
    </row>
    <row r="1885" spans="2:2" x14ac:dyDescent="0.25">
      <c r="B1885" s="198" t="e">
        <f t="shared" ca="1" si="179"/>
        <v>#N/A</v>
      </c>
    </row>
    <row r="1886" spans="2:2" x14ac:dyDescent="0.25">
      <c r="B1886" s="198" t="e">
        <f t="shared" ca="1" si="179"/>
        <v>#N/A</v>
      </c>
    </row>
    <row r="1887" spans="2:2" x14ac:dyDescent="0.25">
      <c r="B1887" s="198" t="e">
        <f t="shared" ca="1" si="179"/>
        <v>#N/A</v>
      </c>
    </row>
    <row r="1888" spans="2:2" x14ac:dyDescent="0.25">
      <c r="B1888" s="198" t="e">
        <f t="shared" ca="1" si="179"/>
        <v>#N/A</v>
      </c>
    </row>
    <row r="1889" spans="2:2" x14ac:dyDescent="0.25">
      <c r="B1889" s="198" t="e">
        <f t="shared" ca="1" si="179"/>
        <v>#N/A</v>
      </c>
    </row>
    <row r="1890" spans="2:2" x14ac:dyDescent="0.25">
      <c r="B1890" s="198" t="e">
        <f t="shared" ca="1" si="179"/>
        <v>#N/A</v>
      </c>
    </row>
    <row r="1891" spans="2:2" x14ac:dyDescent="0.25">
      <c r="B1891" s="198" t="e">
        <f t="shared" ca="1" si="179"/>
        <v>#N/A</v>
      </c>
    </row>
    <row r="1892" spans="2:2" x14ac:dyDescent="0.25">
      <c r="B1892" s="198" t="e">
        <f t="shared" ca="1" si="179"/>
        <v>#N/A</v>
      </c>
    </row>
    <row r="1893" spans="2:2" x14ac:dyDescent="0.25">
      <c r="B1893" s="198" t="e">
        <f t="shared" ca="1" si="179"/>
        <v>#N/A</v>
      </c>
    </row>
    <row r="1894" spans="2:2" x14ac:dyDescent="0.25">
      <c r="B1894" s="198" t="e">
        <f t="shared" ca="1" si="179"/>
        <v>#N/A</v>
      </c>
    </row>
    <row r="1895" spans="2:2" x14ac:dyDescent="0.25">
      <c r="B1895" s="198" t="e">
        <f t="shared" ca="1" si="179"/>
        <v>#N/A</v>
      </c>
    </row>
    <row r="1896" spans="2:2" x14ac:dyDescent="0.25">
      <c r="B1896" s="198" t="e">
        <f t="shared" ca="1" si="179"/>
        <v>#N/A</v>
      </c>
    </row>
    <row r="1897" spans="2:2" x14ac:dyDescent="0.25">
      <c r="B1897" s="198" t="e">
        <f t="shared" ca="1" si="179"/>
        <v>#N/A</v>
      </c>
    </row>
    <row r="1898" spans="2:2" x14ac:dyDescent="0.25">
      <c r="B1898" s="198" t="e">
        <f t="shared" ca="1" si="179"/>
        <v>#N/A</v>
      </c>
    </row>
    <row r="1899" spans="2:2" x14ac:dyDescent="0.25">
      <c r="B1899" s="198" t="e">
        <f t="shared" ca="1" si="179"/>
        <v>#N/A</v>
      </c>
    </row>
    <row r="1900" spans="2:2" x14ac:dyDescent="0.25">
      <c r="B1900" s="198" t="e">
        <f t="shared" ca="1" si="179"/>
        <v>#N/A</v>
      </c>
    </row>
    <row r="1901" spans="2:2" x14ac:dyDescent="0.25">
      <c r="B1901" s="198" t="e">
        <f t="shared" ca="1" si="179"/>
        <v>#N/A</v>
      </c>
    </row>
    <row r="1902" spans="2:2" x14ac:dyDescent="0.25">
      <c r="B1902" s="198" t="e">
        <f t="shared" ca="1" si="179"/>
        <v>#N/A</v>
      </c>
    </row>
    <row r="1903" spans="2:2" x14ac:dyDescent="0.25">
      <c r="B1903" s="198" t="e">
        <f t="shared" ca="1" si="179"/>
        <v>#N/A</v>
      </c>
    </row>
    <row r="1904" spans="2:2" x14ac:dyDescent="0.25">
      <c r="B1904" s="198" t="e">
        <f t="shared" ca="1" si="179"/>
        <v>#N/A</v>
      </c>
    </row>
    <row r="1905" spans="2:2" x14ac:dyDescent="0.25">
      <c r="B1905" s="198" t="e">
        <f t="shared" ca="1" si="179"/>
        <v>#N/A</v>
      </c>
    </row>
    <row r="1906" spans="2:2" x14ac:dyDescent="0.25">
      <c r="B1906" s="198" t="e">
        <f t="shared" ca="1" si="179"/>
        <v>#N/A</v>
      </c>
    </row>
    <row r="1907" spans="2:2" x14ac:dyDescent="0.25">
      <c r="B1907" s="198" t="e">
        <f t="shared" ca="1" si="179"/>
        <v>#N/A</v>
      </c>
    </row>
    <row r="1908" spans="2:2" x14ac:dyDescent="0.25">
      <c r="B1908" s="198" t="e">
        <f t="shared" ca="1" si="179"/>
        <v>#N/A</v>
      </c>
    </row>
    <row r="1909" spans="2:2" x14ac:dyDescent="0.25">
      <c r="B1909" s="198" t="e">
        <f t="shared" ca="1" si="179"/>
        <v>#N/A</v>
      </c>
    </row>
    <row r="1910" spans="2:2" x14ac:dyDescent="0.25">
      <c r="B1910" s="198" t="e">
        <f t="shared" ca="1" si="179"/>
        <v>#N/A</v>
      </c>
    </row>
    <row r="1911" spans="2:2" x14ac:dyDescent="0.25">
      <c r="B1911" s="198" t="e">
        <f t="shared" ca="1" si="179"/>
        <v>#N/A</v>
      </c>
    </row>
    <row r="1912" spans="2:2" x14ac:dyDescent="0.25">
      <c r="B1912" s="198" t="e">
        <f t="shared" ca="1" si="179"/>
        <v>#N/A</v>
      </c>
    </row>
    <row r="1913" spans="2:2" x14ac:dyDescent="0.25">
      <c r="B1913" s="198" t="e">
        <f t="shared" ca="1" si="179"/>
        <v>#N/A</v>
      </c>
    </row>
    <row r="1914" spans="2:2" x14ac:dyDescent="0.25">
      <c r="B1914" s="198" t="e">
        <f t="shared" ca="1" si="179"/>
        <v>#N/A</v>
      </c>
    </row>
    <row r="1915" spans="2:2" x14ac:dyDescent="0.25">
      <c r="B1915" s="198" t="e">
        <f t="shared" ca="1" si="179"/>
        <v>#N/A</v>
      </c>
    </row>
    <row r="1916" spans="2:2" x14ac:dyDescent="0.25">
      <c r="B1916" s="198" t="e">
        <f t="shared" ca="1" si="179"/>
        <v>#N/A</v>
      </c>
    </row>
    <row r="1917" spans="2:2" x14ac:dyDescent="0.25">
      <c r="B1917" s="198" t="e">
        <f t="shared" ca="1" si="179"/>
        <v>#N/A</v>
      </c>
    </row>
    <row r="1918" spans="2:2" x14ac:dyDescent="0.25">
      <c r="B1918" s="198" t="e">
        <f t="shared" ca="1" si="179"/>
        <v>#N/A</v>
      </c>
    </row>
    <row r="1919" spans="2:2" x14ac:dyDescent="0.25">
      <c r="B1919" s="198" t="e">
        <f t="shared" ca="1" si="179"/>
        <v>#N/A</v>
      </c>
    </row>
    <row r="1920" spans="2:2" x14ac:dyDescent="0.25">
      <c r="B1920" s="198" t="e">
        <f t="shared" ca="1" si="179"/>
        <v>#N/A</v>
      </c>
    </row>
    <row r="1921" spans="2:2" x14ac:dyDescent="0.25">
      <c r="B1921" s="198" t="e">
        <f t="shared" ca="1" si="179"/>
        <v>#N/A</v>
      </c>
    </row>
    <row r="1922" spans="2:2" x14ac:dyDescent="0.25">
      <c r="B1922" s="198" t="e">
        <f t="shared" ca="1" si="179"/>
        <v>#N/A</v>
      </c>
    </row>
    <row r="1923" spans="2:2" x14ac:dyDescent="0.25">
      <c r="B1923" s="198" t="e">
        <f t="shared" ca="1" si="179"/>
        <v>#N/A</v>
      </c>
    </row>
    <row r="1924" spans="2:2" x14ac:dyDescent="0.25">
      <c r="B1924" s="198" t="e">
        <f t="shared" ca="1" si="179"/>
        <v>#N/A</v>
      </c>
    </row>
    <row r="1925" spans="2:2" x14ac:dyDescent="0.25">
      <c r="B1925" s="198" t="e">
        <f t="shared" ca="1" si="179"/>
        <v>#N/A</v>
      </c>
    </row>
    <row r="1926" spans="2:2" x14ac:dyDescent="0.25">
      <c r="B1926" s="198" t="e">
        <f t="shared" ca="1" si="179"/>
        <v>#N/A</v>
      </c>
    </row>
    <row r="1927" spans="2:2" x14ac:dyDescent="0.25">
      <c r="B1927" s="198" t="e">
        <f t="shared" ca="1" si="179"/>
        <v>#N/A</v>
      </c>
    </row>
    <row r="1928" spans="2:2" x14ac:dyDescent="0.25">
      <c r="B1928" s="198" t="e">
        <f t="shared" ca="1" si="179"/>
        <v>#N/A</v>
      </c>
    </row>
    <row r="1929" spans="2:2" x14ac:dyDescent="0.25">
      <c r="B1929" s="198" t="e">
        <f t="shared" ca="1" si="179"/>
        <v>#N/A</v>
      </c>
    </row>
    <row r="1930" spans="2:2" x14ac:dyDescent="0.25">
      <c r="B1930" s="198" t="e">
        <f t="shared" ca="1" si="179"/>
        <v>#N/A</v>
      </c>
    </row>
    <row r="1931" spans="2:2" x14ac:dyDescent="0.25">
      <c r="B1931" s="198" t="e">
        <f t="shared" ca="1" si="179"/>
        <v>#N/A</v>
      </c>
    </row>
    <row r="1932" spans="2:2" x14ac:dyDescent="0.25">
      <c r="B1932" s="198" t="e">
        <f t="shared" ref="B1932:B1995" ca="1" si="180">($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933" spans="2:2" x14ac:dyDescent="0.25">
      <c r="B1933" s="198" t="e">
        <f t="shared" ca="1" si="180"/>
        <v>#N/A</v>
      </c>
    </row>
    <row r="1934" spans="2:2" x14ac:dyDescent="0.25">
      <c r="B1934" s="198" t="e">
        <f t="shared" ca="1" si="180"/>
        <v>#N/A</v>
      </c>
    </row>
    <row r="1935" spans="2:2" x14ac:dyDescent="0.25">
      <c r="B1935" s="198" t="e">
        <f t="shared" ca="1" si="180"/>
        <v>#N/A</v>
      </c>
    </row>
    <row r="1936" spans="2:2" x14ac:dyDescent="0.25">
      <c r="B1936" s="198" t="e">
        <f t="shared" ca="1" si="180"/>
        <v>#N/A</v>
      </c>
    </row>
    <row r="1937" spans="2:2" x14ac:dyDescent="0.25">
      <c r="B1937" s="198" t="e">
        <f t="shared" ca="1" si="180"/>
        <v>#N/A</v>
      </c>
    </row>
    <row r="1938" spans="2:2" x14ac:dyDescent="0.25">
      <c r="B1938" s="198" t="e">
        <f t="shared" ca="1" si="180"/>
        <v>#N/A</v>
      </c>
    </row>
    <row r="1939" spans="2:2" x14ac:dyDescent="0.25">
      <c r="B1939" s="198" t="e">
        <f t="shared" ca="1" si="180"/>
        <v>#N/A</v>
      </c>
    </row>
    <row r="1940" spans="2:2" x14ac:dyDescent="0.25">
      <c r="B1940" s="198" t="e">
        <f t="shared" ca="1" si="180"/>
        <v>#N/A</v>
      </c>
    </row>
    <row r="1941" spans="2:2" x14ac:dyDescent="0.25">
      <c r="B1941" s="198" t="e">
        <f t="shared" ca="1" si="180"/>
        <v>#N/A</v>
      </c>
    </row>
    <row r="1942" spans="2:2" x14ac:dyDescent="0.25">
      <c r="B1942" s="198" t="e">
        <f t="shared" ca="1" si="180"/>
        <v>#N/A</v>
      </c>
    </row>
    <row r="1943" spans="2:2" x14ac:dyDescent="0.25">
      <c r="B1943" s="198" t="e">
        <f t="shared" ca="1" si="180"/>
        <v>#N/A</v>
      </c>
    </row>
    <row r="1944" spans="2:2" x14ac:dyDescent="0.25">
      <c r="B1944" s="198" t="e">
        <f t="shared" ca="1" si="180"/>
        <v>#N/A</v>
      </c>
    </row>
    <row r="1945" spans="2:2" x14ac:dyDescent="0.25">
      <c r="B1945" s="198" t="e">
        <f t="shared" ca="1" si="180"/>
        <v>#N/A</v>
      </c>
    </row>
    <row r="1946" spans="2:2" x14ac:dyDescent="0.25">
      <c r="B1946" s="198" t="e">
        <f t="shared" ca="1" si="180"/>
        <v>#N/A</v>
      </c>
    </row>
    <row r="1947" spans="2:2" x14ac:dyDescent="0.25">
      <c r="B1947" s="198" t="e">
        <f t="shared" ca="1" si="180"/>
        <v>#N/A</v>
      </c>
    </row>
    <row r="1948" spans="2:2" x14ac:dyDescent="0.25">
      <c r="B1948" s="198" t="e">
        <f t="shared" ca="1" si="180"/>
        <v>#N/A</v>
      </c>
    </row>
    <row r="1949" spans="2:2" x14ac:dyDescent="0.25">
      <c r="B1949" s="198" t="e">
        <f t="shared" ca="1" si="180"/>
        <v>#N/A</v>
      </c>
    </row>
    <row r="1950" spans="2:2" x14ac:dyDescent="0.25">
      <c r="B1950" s="198" t="e">
        <f t="shared" ca="1" si="180"/>
        <v>#N/A</v>
      </c>
    </row>
    <row r="1951" spans="2:2" x14ac:dyDescent="0.25">
      <c r="B1951" s="198" t="e">
        <f t="shared" ca="1" si="180"/>
        <v>#N/A</v>
      </c>
    </row>
    <row r="1952" spans="2:2" x14ac:dyDescent="0.25">
      <c r="B1952" s="198" t="e">
        <f t="shared" ca="1" si="180"/>
        <v>#N/A</v>
      </c>
    </row>
    <row r="1953" spans="2:2" x14ac:dyDescent="0.25">
      <c r="B1953" s="198" t="e">
        <f t="shared" ca="1" si="180"/>
        <v>#N/A</v>
      </c>
    </row>
    <row r="1954" spans="2:2" x14ac:dyDescent="0.25">
      <c r="B1954" s="198" t="e">
        <f t="shared" ca="1" si="180"/>
        <v>#N/A</v>
      </c>
    </row>
    <row r="1955" spans="2:2" x14ac:dyDescent="0.25">
      <c r="B1955" s="198" t="e">
        <f t="shared" ca="1" si="180"/>
        <v>#N/A</v>
      </c>
    </row>
    <row r="1956" spans="2:2" x14ac:dyDescent="0.25">
      <c r="B1956" s="198" t="e">
        <f t="shared" ca="1" si="180"/>
        <v>#N/A</v>
      </c>
    </row>
    <row r="1957" spans="2:2" x14ac:dyDescent="0.25">
      <c r="B1957" s="198" t="e">
        <f t="shared" ca="1" si="180"/>
        <v>#N/A</v>
      </c>
    </row>
    <row r="1958" spans="2:2" x14ac:dyDescent="0.25">
      <c r="B1958" s="198" t="e">
        <f t="shared" ca="1" si="180"/>
        <v>#N/A</v>
      </c>
    </row>
    <row r="1959" spans="2:2" x14ac:dyDescent="0.25">
      <c r="B1959" s="198" t="e">
        <f t="shared" ca="1" si="180"/>
        <v>#N/A</v>
      </c>
    </row>
    <row r="1960" spans="2:2" x14ac:dyDescent="0.25">
      <c r="B1960" s="198" t="e">
        <f t="shared" ca="1" si="180"/>
        <v>#N/A</v>
      </c>
    </row>
    <row r="1961" spans="2:2" x14ac:dyDescent="0.25">
      <c r="B1961" s="198" t="e">
        <f t="shared" ca="1" si="180"/>
        <v>#N/A</v>
      </c>
    </row>
    <row r="1962" spans="2:2" x14ac:dyDescent="0.25">
      <c r="B1962" s="198" t="e">
        <f t="shared" ca="1" si="180"/>
        <v>#N/A</v>
      </c>
    </row>
    <row r="1963" spans="2:2" x14ac:dyDescent="0.25">
      <c r="B1963" s="198" t="e">
        <f t="shared" ca="1" si="180"/>
        <v>#N/A</v>
      </c>
    </row>
    <row r="1964" spans="2:2" x14ac:dyDescent="0.25">
      <c r="B1964" s="198" t="e">
        <f t="shared" ca="1" si="180"/>
        <v>#N/A</v>
      </c>
    </row>
    <row r="1965" spans="2:2" x14ac:dyDescent="0.25">
      <c r="B1965" s="198" t="e">
        <f t="shared" ca="1" si="180"/>
        <v>#N/A</v>
      </c>
    </row>
    <row r="1966" spans="2:2" x14ac:dyDescent="0.25">
      <c r="B1966" s="198" t="e">
        <f t="shared" ca="1" si="180"/>
        <v>#N/A</v>
      </c>
    </row>
    <row r="1967" spans="2:2" x14ac:dyDescent="0.25">
      <c r="B1967" s="198" t="e">
        <f t="shared" ca="1" si="180"/>
        <v>#N/A</v>
      </c>
    </row>
    <row r="1968" spans="2:2" x14ac:dyDescent="0.25">
      <c r="B1968" s="198" t="e">
        <f t="shared" ca="1" si="180"/>
        <v>#N/A</v>
      </c>
    </row>
    <row r="1969" spans="2:2" x14ac:dyDescent="0.25">
      <c r="B1969" s="198" t="e">
        <f t="shared" ca="1" si="180"/>
        <v>#N/A</v>
      </c>
    </row>
    <row r="1970" spans="2:2" x14ac:dyDescent="0.25">
      <c r="B1970" s="198" t="e">
        <f t="shared" ca="1" si="180"/>
        <v>#N/A</v>
      </c>
    </row>
    <row r="1971" spans="2:2" x14ac:dyDescent="0.25">
      <c r="B1971" s="198" t="e">
        <f t="shared" ca="1" si="180"/>
        <v>#N/A</v>
      </c>
    </row>
    <row r="1972" spans="2:2" x14ac:dyDescent="0.25">
      <c r="B1972" s="198" t="e">
        <f t="shared" ca="1" si="180"/>
        <v>#N/A</v>
      </c>
    </row>
    <row r="1973" spans="2:2" x14ac:dyDescent="0.25">
      <c r="B1973" s="198" t="e">
        <f t="shared" ca="1" si="180"/>
        <v>#N/A</v>
      </c>
    </row>
    <row r="1974" spans="2:2" x14ac:dyDescent="0.25">
      <c r="B1974" s="198" t="e">
        <f t="shared" ca="1" si="180"/>
        <v>#N/A</v>
      </c>
    </row>
    <row r="1975" spans="2:2" x14ac:dyDescent="0.25">
      <c r="B1975" s="198" t="e">
        <f t="shared" ca="1" si="180"/>
        <v>#N/A</v>
      </c>
    </row>
    <row r="1976" spans="2:2" x14ac:dyDescent="0.25">
      <c r="B1976" s="198" t="e">
        <f t="shared" ca="1" si="180"/>
        <v>#N/A</v>
      </c>
    </row>
    <row r="1977" spans="2:2" x14ac:dyDescent="0.25">
      <c r="B1977" s="198" t="e">
        <f t="shared" ca="1" si="180"/>
        <v>#N/A</v>
      </c>
    </row>
    <row r="1978" spans="2:2" x14ac:dyDescent="0.25">
      <c r="B1978" s="198" t="e">
        <f t="shared" ca="1" si="180"/>
        <v>#N/A</v>
      </c>
    </row>
    <row r="1979" spans="2:2" x14ac:dyDescent="0.25">
      <c r="B1979" s="198" t="e">
        <f t="shared" ca="1" si="180"/>
        <v>#N/A</v>
      </c>
    </row>
    <row r="1980" spans="2:2" x14ac:dyDescent="0.25">
      <c r="B1980" s="198" t="e">
        <f t="shared" ca="1" si="180"/>
        <v>#N/A</v>
      </c>
    </row>
    <row r="1981" spans="2:2" x14ac:dyDescent="0.25">
      <c r="B1981" s="198" t="e">
        <f t="shared" ca="1" si="180"/>
        <v>#N/A</v>
      </c>
    </row>
    <row r="1982" spans="2:2" x14ac:dyDescent="0.25">
      <c r="B1982" s="198" t="e">
        <f t="shared" ca="1" si="180"/>
        <v>#N/A</v>
      </c>
    </row>
    <row r="1983" spans="2:2" x14ac:dyDescent="0.25">
      <c r="B1983" s="198" t="e">
        <f t="shared" ca="1" si="180"/>
        <v>#N/A</v>
      </c>
    </row>
    <row r="1984" spans="2:2" x14ac:dyDescent="0.25">
      <c r="B1984" s="198" t="e">
        <f t="shared" ca="1" si="180"/>
        <v>#N/A</v>
      </c>
    </row>
    <row r="1985" spans="2:2" x14ac:dyDescent="0.25">
      <c r="B1985" s="198" t="e">
        <f t="shared" ca="1" si="180"/>
        <v>#N/A</v>
      </c>
    </row>
    <row r="1986" spans="2:2" x14ac:dyDescent="0.25">
      <c r="B1986" s="198" t="e">
        <f t="shared" ca="1" si="180"/>
        <v>#N/A</v>
      </c>
    </row>
    <row r="1987" spans="2:2" x14ac:dyDescent="0.25">
      <c r="B1987" s="198" t="e">
        <f t="shared" ca="1" si="180"/>
        <v>#N/A</v>
      </c>
    </row>
    <row r="1988" spans="2:2" x14ac:dyDescent="0.25">
      <c r="B1988" s="198" t="e">
        <f t="shared" ca="1" si="180"/>
        <v>#N/A</v>
      </c>
    </row>
    <row r="1989" spans="2:2" x14ac:dyDescent="0.25">
      <c r="B1989" s="198" t="e">
        <f t="shared" ca="1" si="180"/>
        <v>#N/A</v>
      </c>
    </row>
    <row r="1990" spans="2:2" x14ac:dyDescent="0.25">
      <c r="B1990" s="198" t="e">
        <f t="shared" ca="1" si="180"/>
        <v>#N/A</v>
      </c>
    </row>
    <row r="1991" spans="2:2" x14ac:dyDescent="0.25">
      <c r="B1991" s="198" t="e">
        <f t="shared" ca="1" si="180"/>
        <v>#N/A</v>
      </c>
    </row>
    <row r="1992" spans="2:2" x14ac:dyDescent="0.25">
      <c r="B1992" s="198" t="e">
        <f t="shared" ca="1" si="180"/>
        <v>#N/A</v>
      </c>
    </row>
    <row r="1993" spans="2:2" x14ac:dyDescent="0.25">
      <c r="B1993" s="198" t="e">
        <f t="shared" ca="1" si="180"/>
        <v>#N/A</v>
      </c>
    </row>
    <row r="1994" spans="2:2" x14ac:dyDescent="0.25">
      <c r="B1994" s="198" t="e">
        <f t="shared" ca="1" si="180"/>
        <v>#N/A</v>
      </c>
    </row>
    <row r="1995" spans="2:2" x14ac:dyDescent="0.25">
      <c r="B1995" s="198" t="e">
        <f t="shared" ca="1" si="180"/>
        <v>#N/A</v>
      </c>
    </row>
    <row r="1996" spans="2:2" x14ac:dyDescent="0.25">
      <c r="B1996" s="198" t="e">
        <f t="shared" ref="B1996:B2059" ca="1" si="181">($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1997" spans="2:2" x14ac:dyDescent="0.25">
      <c r="B1997" s="198" t="e">
        <f t="shared" ca="1" si="181"/>
        <v>#N/A</v>
      </c>
    </row>
    <row r="1998" spans="2:2" x14ac:dyDescent="0.25">
      <c r="B1998" s="198" t="e">
        <f t="shared" ca="1" si="181"/>
        <v>#N/A</v>
      </c>
    </row>
    <row r="1999" spans="2:2" x14ac:dyDescent="0.25">
      <c r="B1999" s="198" t="e">
        <f t="shared" ca="1" si="181"/>
        <v>#N/A</v>
      </c>
    </row>
    <row r="2000" spans="2:2" x14ac:dyDescent="0.25">
      <c r="B2000" s="198" t="e">
        <f t="shared" ca="1" si="181"/>
        <v>#N/A</v>
      </c>
    </row>
    <row r="2001" spans="2:2" x14ac:dyDescent="0.25">
      <c r="B2001" s="198" t="e">
        <f t="shared" ca="1" si="181"/>
        <v>#N/A</v>
      </c>
    </row>
    <row r="2002" spans="2:2" x14ac:dyDescent="0.25">
      <c r="B2002" s="198" t="e">
        <f t="shared" ca="1" si="181"/>
        <v>#N/A</v>
      </c>
    </row>
    <row r="2003" spans="2:2" x14ac:dyDescent="0.25">
      <c r="B2003" s="198" t="e">
        <f t="shared" ca="1" si="181"/>
        <v>#N/A</v>
      </c>
    </row>
    <row r="2004" spans="2:2" x14ac:dyDescent="0.25">
      <c r="B2004" s="198" t="e">
        <f t="shared" ca="1" si="181"/>
        <v>#N/A</v>
      </c>
    </row>
    <row r="2005" spans="2:2" x14ac:dyDescent="0.25">
      <c r="B2005" s="198" t="e">
        <f t="shared" ca="1" si="181"/>
        <v>#N/A</v>
      </c>
    </row>
    <row r="2006" spans="2:2" x14ac:dyDescent="0.25">
      <c r="B2006" s="198" t="e">
        <f t="shared" ca="1" si="181"/>
        <v>#N/A</v>
      </c>
    </row>
    <row r="2007" spans="2:2" x14ac:dyDescent="0.25">
      <c r="B2007" s="198" t="e">
        <f t="shared" ca="1" si="181"/>
        <v>#N/A</v>
      </c>
    </row>
    <row r="2008" spans="2:2" x14ac:dyDescent="0.25">
      <c r="B2008" s="198" t="e">
        <f t="shared" ca="1" si="181"/>
        <v>#N/A</v>
      </c>
    </row>
    <row r="2009" spans="2:2" x14ac:dyDescent="0.25">
      <c r="B2009" s="198" t="e">
        <f t="shared" ca="1" si="181"/>
        <v>#N/A</v>
      </c>
    </row>
    <row r="2010" spans="2:2" x14ac:dyDescent="0.25">
      <c r="B2010" s="198" t="e">
        <f t="shared" ca="1" si="181"/>
        <v>#N/A</v>
      </c>
    </row>
    <row r="2011" spans="2:2" x14ac:dyDescent="0.25">
      <c r="B2011" s="198" t="e">
        <f t="shared" ca="1" si="181"/>
        <v>#N/A</v>
      </c>
    </row>
    <row r="2012" spans="2:2" x14ac:dyDescent="0.25">
      <c r="B2012" s="198" t="e">
        <f t="shared" ca="1" si="181"/>
        <v>#N/A</v>
      </c>
    </row>
    <row r="2013" spans="2:2" x14ac:dyDescent="0.25">
      <c r="B2013" s="198" t="e">
        <f t="shared" ca="1" si="181"/>
        <v>#N/A</v>
      </c>
    </row>
    <row r="2014" spans="2:2" x14ac:dyDescent="0.25">
      <c r="B2014" s="198" t="e">
        <f t="shared" ca="1" si="181"/>
        <v>#N/A</v>
      </c>
    </row>
    <row r="2015" spans="2:2" x14ac:dyDescent="0.25">
      <c r="B2015" s="198" t="e">
        <f t="shared" ca="1" si="181"/>
        <v>#N/A</v>
      </c>
    </row>
    <row r="2016" spans="2:2" x14ac:dyDescent="0.25">
      <c r="B2016" s="198" t="e">
        <f t="shared" ca="1" si="181"/>
        <v>#N/A</v>
      </c>
    </row>
    <row r="2017" spans="2:2" x14ac:dyDescent="0.25">
      <c r="B2017" s="198" t="e">
        <f t="shared" ca="1" si="181"/>
        <v>#N/A</v>
      </c>
    </row>
    <row r="2018" spans="2:2" x14ac:dyDescent="0.25">
      <c r="B2018" s="198" t="e">
        <f t="shared" ca="1" si="181"/>
        <v>#N/A</v>
      </c>
    </row>
    <row r="2019" spans="2:2" x14ac:dyDescent="0.25">
      <c r="B2019" s="198" t="e">
        <f t="shared" ca="1" si="181"/>
        <v>#N/A</v>
      </c>
    </row>
    <row r="2020" spans="2:2" x14ac:dyDescent="0.25">
      <c r="B2020" s="198" t="e">
        <f t="shared" ca="1" si="181"/>
        <v>#N/A</v>
      </c>
    </row>
    <row r="2021" spans="2:2" x14ac:dyDescent="0.25">
      <c r="B2021" s="198" t="e">
        <f t="shared" ca="1" si="181"/>
        <v>#N/A</v>
      </c>
    </row>
    <row r="2022" spans="2:2" x14ac:dyDescent="0.25">
      <c r="B2022" s="198" t="e">
        <f t="shared" ca="1" si="181"/>
        <v>#N/A</v>
      </c>
    </row>
    <row r="2023" spans="2:2" x14ac:dyDescent="0.25">
      <c r="B2023" s="198" t="e">
        <f t="shared" ca="1" si="181"/>
        <v>#N/A</v>
      </c>
    </row>
    <row r="2024" spans="2:2" x14ac:dyDescent="0.25">
      <c r="B2024" s="198" t="e">
        <f t="shared" ca="1" si="181"/>
        <v>#N/A</v>
      </c>
    </row>
    <row r="2025" spans="2:2" x14ac:dyDescent="0.25">
      <c r="B2025" s="198" t="e">
        <f t="shared" ca="1" si="181"/>
        <v>#N/A</v>
      </c>
    </row>
    <row r="2026" spans="2:2" x14ac:dyDescent="0.25">
      <c r="B2026" s="198" t="e">
        <f t="shared" ca="1" si="181"/>
        <v>#N/A</v>
      </c>
    </row>
    <row r="2027" spans="2:2" x14ac:dyDescent="0.25">
      <c r="B2027" s="198" t="e">
        <f t="shared" ca="1" si="181"/>
        <v>#N/A</v>
      </c>
    </row>
    <row r="2028" spans="2:2" x14ac:dyDescent="0.25">
      <c r="B2028" s="198" t="e">
        <f t="shared" ca="1" si="181"/>
        <v>#N/A</v>
      </c>
    </row>
    <row r="2029" spans="2:2" x14ac:dyDescent="0.25">
      <c r="B2029" s="198" t="e">
        <f t="shared" ca="1" si="181"/>
        <v>#N/A</v>
      </c>
    </row>
    <row r="2030" spans="2:2" x14ac:dyDescent="0.25">
      <c r="B2030" s="198" t="e">
        <f t="shared" ca="1" si="181"/>
        <v>#N/A</v>
      </c>
    </row>
    <row r="2031" spans="2:2" x14ac:dyDescent="0.25">
      <c r="B2031" s="198" t="e">
        <f t="shared" ca="1" si="181"/>
        <v>#N/A</v>
      </c>
    </row>
    <row r="2032" spans="2:2" x14ac:dyDescent="0.25">
      <c r="B2032" s="198" t="e">
        <f t="shared" ca="1" si="181"/>
        <v>#N/A</v>
      </c>
    </row>
    <row r="2033" spans="2:2" x14ac:dyDescent="0.25">
      <c r="B2033" s="198" t="e">
        <f t="shared" ca="1" si="181"/>
        <v>#N/A</v>
      </c>
    </row>
    <row r="2034" spans="2:2" x14ac:dyDescent="0.25">
      <c r="B2034" s="198" t="e">
        <f t="shared" ca="1" si="181"/>
        <v>#N/A</v>
      </c>
    </row>
    <row r="2035" spans="2:2" x14ac:dyDescent="0.25">
      <c r="B2035" s="198" t="e">
        <f t="shared" ca="1" si="181"/>
        <v>#N/A</v>
      </c>
    </row>
    <row r="2036" spans="2:2" x14ac:dyDescent="0.25">
      <c r="B2036" s="198" t="e">
        <f t="shared" ca="1" si="181"/>
        <v>#N/A</v>
      </c>
    </row>
    <row r="2037" spans="2:2" x14ac:dyDescent="0.25">
      <c r="B2037" s="198" t="e">
        <f t="shared" ca="1" si="181"/>
        <v>#N/A</v>
      </c>
    </row>
    <row r="2038" spans="2:2" x14ac:dyDescent="0.25">
      <c r="B2038" s="198" t="e">
        <f t="shared" ca="1" si="181"/>
        <v>#N/A</v>
      </c>
    </row>
    <row r="2039" spans="2:2" x14ac:dyDescent="0.25">
      <c r="B2039" s="198" t="e">
        <f t="shared" ca="1" si="181"/>
        <v>#N/A</v>
      </c>
    </row>
    <row r="2040" spans="2:2" x14ac:dyDescent="0.25">
      <c r="B2040" s="198" t="e">
        <f t="shared" ca="1" si="181"/>
        <v>#N/A</v>
      </c>
    </row>
    <row r="2041" spans="2:2" x14ac:dyDescent="0.25">
      <c r="B2041" s="198" t="e">
        <f t="shared" ca="1" si="181"/>
        <v>#N/A</v>
      </c>
    </row>
    <row r="2042" spans="2:2" x14ac:dyDescent="0.25">
      <c r="B2042" s="198" t="e">
        <f t="shared" ca="1" si="181"/>
        <v>#N/A</v>
      </c>
    </row>
    <row r="2043" spans="2:2" x14ac:dyDescent="0.25">
      <c r="B2043" s="198" t="e">
        <f t="shared" ca="1" si="181"/>
        <v>#N/A</v>
      </c>
    </row>
    <row r="2044" spans="2:2" x14ac:dyDescent="0.25">
      <c r="B2044" s="198" t="e">
        <f t="shared" ca="1" si="181"/>
        <v>#N/A</v>
      </c>
    </row>
    <row r="2045" spans="2:2" x14ac:dyDescent="0.25">
      <c r="B2045" s="198" t="e">
        <f t="shared" ca="1" si="181"/>
        <v>#N/A</v>
      </c>
    </row>
    <row r="2046" spans="2:2" x14ac:dyDescent="0.25">
      <c r="B2046" s="198" t="e">
        <f t="shared" ca="1" si="181"/>
        <v>#N/A</v>
      </c>
    </row>
    <row r="2047" spans="2:2" x14ac:dyDescent="0.25">
      <c r="B2047" s="198" t="e">
        <f t="shared" ca="1" si="181"/>
        <v>#N/A</v>
      </c>
    </row>
    <row r="2048" spans="2:2" x14ac:dyDescent="0.25">
      <c r="B2048" s="198" t="e">
        <f t="shared" ca="1" si="181"/>
        <v>#N/A</v>
      </c>
    </row>
    <row r="2049" spans="2:2" x14ac:dyDescent="0.25">
      <c r="B2049" s="198" t="e">
        <f t="shared" ca="1" si="181"/>
        <v>#N/A</v>
      </c>
    </row>
    <row r="2050" spans="2:2" x14ac:dyDescent="0.25">
      <c r="B2050" s="198" t="e">
        <f t="shared" ca="1" si="181"/>
        <v>#N/A</v>
      </c>
    </row>
    <row r="2051" spans="2:2" x14ac:dyDescent="0.25">
      <c r="B2051" s="198" t="e">
        <f t="shared" ca="1" si="181"/>
        <v>#N/A</v>
      </c>
    </row>
    <row r="2052" spans="2:2" x14ac:dyDescent="0.25">
      <c r="B2052" s="198" t="e">
        <f t="shared" ca="1" si="181"/>
        <v>#N/A</v>
      </c>
    </row>
    <row r="2053" spans="2:2" x14ac:dyDescent="0.25">
      <c r="B2053" s="198" t="e">
        <f t="shared" ca="1" si="181"/>
        <v>#N/A</v>
      </c>
    </row>
    <row r="2054" spans="2:2" x14ac:dyDescent="0.25">
      <c r="B2054" s="198" t="e">
        <f t="shared" ca="1" si="181"/>
        <v>#N/A</v>
      </c>
    </row>
    <row r="2055" spans="2:2" x14ac:dyDescent="0.25">
      <c r="B2055" s="198" t="e">
        <f t="shared" ca="1" si="181"/>
        <v>#N/A</v>
      </c>
    </row>
    <row r="2056" spans="2:2" x14ac:dyDescent="0.25">
      <c r="B2056" s="198" t="e">
        <f t="shared" ca="1" si="181"/>
        <v>#N/A</v>
      </c>
    </row>
    <row r="2057" spans="2:2" x14ac:dyDescent="0.25">
      <c r="B2057" s="198" t="e">
        <f t="shared" ca="1" si="181"/>
        <v>#N/A</v>
      </c>
    </row>
    <row r="2058" spans="2:2" x14ac:dyDescent="0.25">
      <c r="B2058" s="198" t="e">
        <f t="shared" ca="1" si="181"/>
        <v>#N/A</v>
      </c>
    </row>
    <row r="2059" spans="2:2" x14ac:dyDescent="0.25">
      <c r="B2059" s="198" t="e">
        <f t="shared" ca="1" si="181"/>
        <v>#N/A</v>
      </c>
    </row>
    <row r="2060" spans="2:2" x14ac:dyDescent="0.25">
      <c r="B2060" s="198" t="e">
        <f t="shared" ref="B2060:B2123" ca="1" si="182">($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061" spans="2:2" x14ac:dyDescent="0.25">
      <c r="B2061" s="198" t="e">
        <f t="shared" ca="1" si="182"/>
        <v>#N/A</v>
      </c>
    </row>
    <row r="2062" spans="2:2" x14ac:dyDescent="0.25">
      <c r="B2062" s="198" t="e">
        <f t="shared" ca="1" si="182"/>
        <v>#N/A</v>
      </c>
    </row>
    <row r="2063" spans="2:2" x14ac:dyDescent="0.25">
      <c r="B2063" s="198" t="e">
        <f t="shared" ca="1" si="182"/>
        <v>#N/A</v>
      </c>
    </row>
    <row r="2064" spans="2:2" x14ac:dyDescent="0.25">
      <c r="B2064" s="198" t="e">
        <f t="shared" ca="1" si="182"/>
        <v>#N/A</v>
      </c>
    </row>
    <row r="2065" spans="2:2" x14ac:dyDescent="0.25">
      <c r="B2065" s="198" t="e">
        <f t="shared" ca="1" si="182"/>
        <v>#N/A</v>
      </c>
    </row>
    <row r="2066" spans="2:2" x14ac:dyDescent="0.25">
      <c r="B2066" s="198" t="e">
        <f t="shared" ca="1" si="182"/>
        <v>#N/A</v>
      </c>
    </row>
    <row r="2067" spans="2:2" x14ac:dyDescent="0.25">
      <c r="B2067" s="198" t="e">
        <f t="shared" ca="1" si="182"/>
        <v>#N/A</v>
      </c>
    </row>
    <row r="2068" spans="2:2" x14ac:dyDescent="0.25">
      <c r="B2068" s="198" t="e">
        <f t="shared" ca="1" si="182"/>
        <v>#N/A</v>
      </c>
    </row>
    <row r="2069" spans="2:2" x14ac:dyDescent="0.25">
      <c r="B2069" s="198" t="e">
        <f t="shared" ca="1" si="182"/>
        <v>#N/A</v>
      </c>
    </row>
    <row r="2070" spans="2:2" x14ac:dyDescent="0.25">
      <c r="B2070" s="198" t="e">
        <f t="shared" ca="1" si="182"/>
        <v>#N/A</v>
      </c>
    </row>
    <row r="2071" spans="2:2" x14ac:dyDescent="0.25">
      <c r="B2071" s="198" t="e">
        <f t="shared" ca="1" si="182"/>
        <v>#N/A</v>
      </c>
    </row>
    <row r="2072" spans="2:2" x14ac:dyDescent="0.25">
      <c r="B2072" s="198" t="e">
        <f t="shared" ca="1" si="182"/>
        <v>#N/A</v>
      </c>
    </row>
    <row r="2073" spans="2:2" x14ac:dyDescent="0.25">
      <c r="B2073" s="198" t="e">
        <f t="shared" ca="1" si="182"/>
        <v>#N/A</v>
      </c>
    </row>
    <row r="2074" spans="2:2" x14ac:dyDescent="0.25">
      <c r="B2074" s="198" t="e">
        <f t="shared" ca="1" si="182"/>
        <v>#N/A</v>
      </c>
    </row>
    <row r="2075" spans="2:2" x14ac:dyDescent="0.25">
      <c r="B2075" s="198" t="e">
        <f t="shared" ca="1" si="182"/>
        <v>#N/A</v>
      </c>
    </row>
    <row r="2076" spans="2:2" x14ac:dyDescent="0.25">
      <c r="B2076" s="198" t="e">
        <f t="shared" ca="1" si="182"/>
        <v>#N/A</v>
      </c>
    </row>
    <row r="2077" spans="2:2" x14ac:dyDescent="0.25">
      <c r="B2077" s="198" t="e">
        <f t="shared" ca="1" si="182"/>
        <v>#N/A</v>
      </c>
    </row>
    <row r="2078" spans="2:2" x14ac:dyDescent="0.25">
      <c r="B2078" s="198" t="e">
        <f t="shared" ca="1" si="182"/>
        <v>#N/A</v>
      </c>
    </row>
    <row r="2079" spans="2:2" x14ac:dyDescent="0.25">
      <c r="B2079" s="198" t="e">
        <f t="shared" ca="1" si="182"/>
        <v>#N/A</v>
      </c>
    </row>
    <row r="2080" spans="2:2" x14ac:dyDescent="0.25">
      <c r="B2080" s="198" t="e">
        <f t="shared" ca="1" si="182"/>
        <v>#N/A</v>
      </c>
    </row>
    <row r="2081" spans="2:2" x14ac:dyDescent="0.25">
      <c r="B2081" s="198" t="e">
        <f t="shared" ca="1" si="182"/>
        <v>#N/A</v>
      </c>
    </row>
    <row r="2082" spans="2:2" x14ac:dyDescent="0.25">
      <c r="B2082" s="198" t="e">
        <f t="shared" ca="1" si="182"/>
        <v>#N/A</v>
      </c>
    </row>
    <row r="2083" spans="2:2" x14ac:dyDescent="0.25">
      <c r="B2083" s="198" t="e">
        <f t="shared" ca="1" si="182"/>
        <v>#N/A</v>
      </c>
    </row>
    <row r="2084" spans="2:2" x14ac:dyDescent="0.25">
      <c r="B2084" s="198" t="e">
        <f t="shared" ca="1" si="182"/>
        <v>#N/A</v>
      </c>
    </row>
    <row r="2085" spans="2:2" x14ac:dyDescent="0.25">
      <c r="B2085" s="198" t="e">
        <f t="shared" ca="1" si="182"/>
        <v>#N/A</v>
      </c>
    </row>
    <row r="2086" spans="2:2" x14ac:dyDescent="0.25">
      <c r="B2086" s="198" t="e">
        <f t="shared" ca="1" si="182"/>
        <v>#N/A</v>
      </c>
    </row>
    <row r="2087" spans="2:2" x14ac:dyDescent="0.25">
      <c r="B2087" s="198" t="e">
        <f t="shared" ca="1" si="182"/>
        <v>#N/A</v>
      </c>
    </row>
    <row r="2088" spans="2:2" x14ac:dyDescent="0.25">
      <c r="B2088" s="198" t="e">
        <f t="shared" ca="1" si="182"/>
        <v>#N/A</v>
      </c>
    </row>
    <row r="2089" spans="2:2" x14ac:dyDescent="0.25">
      <c r="B2089" s="198" t="e">
        <f t="shared" ca="1" si="182"/>
        <v>#N/A</v>
      </c>
    </row>
    <row r="2090" spans="2:2" x14ac:dyDescent="0.25">
      <c r="B2090" s="198" t="e">
        <f t="shared" ca="1" si="182"/>
        <v>#N/A</v>
      </c>
    </row>
    <row r="2091" spans="2:2" x14ac:dyDescent="0.25">
      <c r="B2091" s="198" t="e">
        <f t="shared" ca="1" si="182"/>
        <v>#N/A</v>
      </c>
    </row>
    <row r="2092" spans="2:2" x14ac:dyDescent="0.25">
      <c r="B2092" s="198" t="e">
        <f t="shared" ca="1" si="182"/>
        <v>#N/A</v>
      </c>
    </row>
    <row r="2093" spans="2:2" x14ac:dyDescent="0.25">
      <c r="B2093" s="198" t="e">
        <f t="shared" ca="1" si="182"/>
        <v>#N/A</v>
      </c>
    </row>
    <row r="2094" spans="2:2" x14ac:dyDescent="0.25">
      <c r="B2094" s="198" t="e">
        <f t="shared" ca="1" si="182"/>
        <v>#N/A</v>
      </c>
    </row>
    <row r="2095" spans="2:2" x14ac:dyDescent="0.25">
      <c r="B2095" s="198" t="e">
        <f t="shared" ca="1" si="182"/>
        <v>#N/A</v>
      </c>
    </row>
    <row r="2096" spans="2:2" x14ac:dyDescent="0.25">
      <c r="B2096" s="198" t="e">
        <f t="shared" ca="1" si="182"/>
        <v>#N/A</v>
      </c>
    </row>
    <row r="2097" spans="2:2" x14ac:dyDescent="0.25">
      <c r="B2097" s="198" t="e">
        <f t="shared" ca="1" si="182"/>
        <v>#N/A</v>
      </c>
    </row>
    <row r="2098" spans="2:2" x14ac:dyDescent="0.25">
      <c r="B2098" s="198" t="e">
        <f t="shared" ca="1" si="182"/>
        <v>#N/A</v>
      </c>
    </row>
    <row r="2099" spans="2:2" x14ac:dyDescent="0.25">
      <c r="B2099" s="198" t="e">
        <f t="shared" ca="1" si="182"/>
        <v>#N/A</v>
      </c>
    </row>
    <row r="2100" spans="2:2" x14ac:dyDescent="0.25">
      <c r="B2100" s="198" t="e">
        <f t="shared" ca="1" si="182"/>
        <v>#N/A</v>
      </c>
    </row>
    <row r="2101" spans="2:2" x14ac:dyDescent="0.25">
      <c r="B2101" s="198" t="e">
        <f t="shared" ca="1" si="182"/>
        <v>#N/A</v>
      </c>
    </row>
    <row r="2102" spans="2:2" x14ac:dyDescent="0.25">
      <c r="B2102" s="198" t="e">
        <f t="shared" ca="1" si="182"/>
        <v>#N/A</v>
      </c>
    </row>
    <row r="2103" spans="2:2" x14ac:dyDescent="0.25">
      <c r="B2103" s="198" t="e">
        <f t="shared" ca="1" si="182"/>
        <v>#N/A</v>
      </c>
    </row>
    <row r="2104" spans="2:2" x14ac:dyDescent="0.25">
      <c r="B2104" s="198" t="e">
        <f t="shared" ca="1" si="182"/>
        <v>#N/A</v>
      </c>
    </row>
    <row r="2105" spans="2:2" x14ac:dyDescent="0.25">
      <c r="B2105" s="198" t="e">
        <f t="shared" ca="1" si="182"/>
        <v>#N/A</v>
      </c>
    </row>
    <row r="2106" spans="2:2" x14ac:dyDescent="0.25">
      <c r="B2106" s="198" t="e">
        <f t="shared" ca="1" si="182"/>
        <v>#N/A</v>
      </c>
    </row>
    <row r="2107" spans="2:2" x14ac:dyDescent="0.25">
      <c r="B2107" s="198" t="e">
        <f t="shared" ca="1" si="182"/>
        <v>#N/A</v>
      </c>
    </row>
    <row r="2108" spans="2:2" x14ac:dyDescent="0.25">
      <c r="B2108" s="198" t="e">
        <f t="shared" ca="1" si="182"/>
        <v>#N/A</v>
      </c>
    </row>
    <row r="2109" spans="2:2" x14ac:dyDescent="0.25">
      <c r="B2109" s="198" t="e">
        <f t="shared" ca="1" si="182"/>
        <v>#N/A</v>
      </c>
    </row>
    <row r="2110" spans="2:2" x14ac:dyDescent="0.25">
      <c r="B2110" s="198" t="e">
        <f t="shared" ca="1" si="182"/>
        <v>#N/A</v>
      </c>
    </row>
    <row r="2111" spans="2:2" x14ac:dyDescent="0.25">
      <c r="B2111" s="198" t="e">
        <f t="shared" ca="1" si="182"/>
        <v>#N/A</v>
      </c>
    </row>
    <row r="2112" spans="2:2" x14ac:dyDescent="0.25">
      <c r="B2112" s="198" t="e">
        <f t="shared" ca="1" si="182"/>
        <v>#N/A</v>
      </c>
    </row>
    <row r="2113" spans="2:2" x14ac:dyDescent="0.25">
      <c r="B2113" s="198" t="e">
        <f t="shared" ca="1" si="182"/>
        <v>#N/A</v>
      </c>
    </row>
    <row r="2114" spans="2:2" x14ac:dyDescent="0.25">
      <c r="B2114" s="198" t="e">
        <f t="shared" ca="1" si="182"/>
        <v>#N/A</v>
      </c>
    </row>
    <row r="2115" spans="2:2" x14ac:dyDescent="0.25">
      <c r="B2115" s="198" t="e">
        <f t="shared" ca="1" si="182"/>
        <v>#N/A</v>
      </c>
    </row>
    <row r="2116" spans="2:2" x14ac:dyDescent="0.25">
      <c r="B2116" s="198" t="e">
        <f t="shared" ca="1" si="182"/>
        <v>#N/A</v>
      </c>
    </row>
    <row r="2117" spans="2:2" x14ac:dyDescent="0.25">
      <c r="B2117" s="198" t="e">
        <f t="shared" ca="1" si="182"/>
        <v>#N/A</v>
      </c>
    </row>
    <row r="2118" spans="2:2" x14ac:dyDescent="0.25">
      <c r="B2118" s="198" t="e">
        <f t="shared" ca="1" si="182"/>
        <v>#N/A</v>
      </c>
    </row>
    <row r="2119" spans="2:2" x14ac:dyDescent="0.25">
      <c r="B2119" s="198" t="e">
        <f t="shared" ca="1" si="182"/>
        <v>#N/A</v>
      </c>
    </row>
    <row r="2120" spans="2:2" x14ac:dyDescent="0.25">
      <c r="B2120" s="198" t="e">
        <f t="shared" ca="1" si="182"/>
        <v>#N/A</v>
      </c>
    </row>
    <row r="2121" spans="2:2" x14ac:dyDescent="0.25">
      <c r="B2121" s="198" t="e">
        <f t="shared" ca="1" si="182"/>
        <v>#N/A</v>
      </c>
    </row>
    <row r="2122" spans="2:2" x14ac:dyDescent="0.25">
      <c r="B2122" s="198" t="e">
        <f t="shared" ca="1" si="182"/>
        <v>#N/A</v>
      </c>
    </row>
    <row r="2123" spans="2:2" x14ac:dyDescent="0.25">
      <c r="B2123" s="198" t="e">
        <f t="shared" ca="1" si="182"/>
        <v>#N/A</v>
      </c>
    </row>
    <row r="2124" spans="2:2" x14ac:dyDescent="0.25">
      <c r="B2124" s="198" t="e">
        <f t="shared" ref="B2124:B2187" ca="1" si="183">($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125" spans="2:2" x14ac:dyDescent="0.25">
      <c r="B2125" s="198" t="e">
        <f t="shared" ca="1" si="183"/>
        <v>#N/A</v>
      </c>
    </row>
    <row r="2126" spans="2:2" x14ac:dyDescent="0.25">
      <c r="B2126" s="198" t="e">
        <f t="shared" ca="1" si="183"/>
        <v>#N/A</v>
      </c>
    </row>
    <row r="2127" spans="2:2" x14ac:dyDescent="0.25">
      <c r="B2127" s="198" t="e">
        <f t="shared" ca="1" si="183"/>
        <v>#N/A</v>
      </c>
    </row>
    <row r="2128" spans="2:2" x14ac:dyDescent="0.25">
      <c r="B2128" s="198" t="e">
        <f t="shared" ca="1" si="183"/>
        <v>#N/A</v>
      </c>
    </row>
    <row r="2129" spans="2:2" x14ac:dyDescent="0.25">
      <c r="B2129" s="198" t="e">
        <f t="shared" ca="1" si="183"/>
        <v>#N/A</v>
      </c>
    </row>
    <row r="2130" spans="2:2" x14ac:dyDescent="0.25">
      <c r="B2130" s="198" t="e">
        <f t="shared" ca="1" si="183"/>
        <v>#N/A</v>
      </c>
    </row>
    <row r="2131" spans="2:2" x14ac:dyDescent="0.25">
      <c r="B2131" s="198" t="e">
        <f t="shared" ca="1" si="183"/>
        <v>#N/A</v>
      </c>
    </row>
    <row r="2132" spans="2:2" x14ac:dyDescent="0.25">
      <c r="B2132" s="198" t="e">
        <f t="shared" ca="1" si="183"/>
        <v>#N/A</v>
      </c>
    </row>
    <row r="2133" spans="2:2" x14ac:dyDescent="0.25">
      <c r="B2133" s="198" t="e">
        <f t="shared" ca="1" si="183"/>
        <v>#N/A</v>
      </c>
    </row>
    <row r="2134" spans="2:2" x14ac:dyDescent="0.25">
      <c r="B2134" s="198" t="e">
        <f t="shared" ca="1" si="183"/>
        <v>#N/A</v>
      </c>
    </row>
    <row r="2135" spans="2:2" x14ac:dyDescent="0.25">
      <c r="B2135" s="198" t="e">
        <f t="shared" ca="1" si="183"/>
        <v>#N/A</v>
      </c>
    </row>
    <row r="2136" spans="2:2" x14ac:dyDescent="0.25">
      <c r="B2136" s="198" t="e">
        <f t="shared" ca="1" si="183"/>
        <v>#N/A</v>
      </c>
    </row>
    <row r="2137" spans="2:2" x14ac:dyDescent="0.25">
      <c r="B2137" s="198" t="e">
        <f t="shared" ca="1" si="183"/>
        <v>#N/A</v>
      </c>
    </row>
    <row r="2138" spans="2:2" x14ac:dyDescent="0.25">
      <c r="B2138" s="198" t="e">
        <f t="shared" ca="1" si="183"/>
        <v>#N/A</v>
      </c>
    </row>
    <row r="2139" spans="2:2" x14ac:dyDescent="0.25">
      <c r="B2139" s="198" t="e">
        <f t="shared" ca="1" si="183"/>
        <v>#N/A</v>
      </c>
    </row>
    <row r="2140" spans="2:2" x14ac:dyDescent="0.25">
      <c r="B2140" s="198" t="e">
        <f t="shared" ca="1" si="183"/>
        <v>#N/A</v>
      </c>
    </row>
    <row r="2141" spans="2:2" x14ac:dyDescent="0.25">
      <c r="B2141" s="198" t="e">
        <f t="shared" ca="1" si="183"/>
        <v>#N/A</v>
      </c>
    </row>
    <row r="2142" spans="2:2" x14ac:dyDescent="0.25">
      <c r="B2142" s="198" t="e">
        <f t="shared" ca="1" si="183"/>
        <v>#N/A</v>
      </c>
    </row>
    <row r="2143" spans="2:2" x14ac:dyDescent="0.25">
      <c r="B2143" s="198" t="e">
        <f t="shared" ca="1" si="183"/>
        <v>#N/A</v>
      </c>
    </row>
    <row r="2144" spans="2:2" x14ac:dyDescent="0.25">
      <c r="B2144" s="198" t="e">
        <f t="shared" ca="1" si="183"/>
        <v>#N/A</v>
      </c>
    </row>
    <row r="2145" spans="2:2" x14ac:dyDescent="0.25">
      <c r="B2145" s="198" t="e">
        <f t="shared" ca="1" si="183"/>
        <v>#N/A</v>
      </c>
    </row>
    <row r="2146" spans="2:2" x14ac:dyDescent="0.25">
      <c r="B2146" s="198" t="e">
        <f t="shared" ca="1" si="183"/>
        <v>#N/A</v>
      </c>
    </row>
    <row r="2147" spans="2:2" x14ac:dyDescent="0.25">
      <c r="B2147" s="198" t="e">
        <f t="shared" ca="1" si="183"/>
        <v>#N/A</v>
      </c>
    </row>
    <row r="2148" spans="2:2" x14ac:dyDescent="0.25">
      <c r="B2148" s="198" t="e">
        <f t="shared" ca="1" si="183"/>
        <v>#N/A</v>
      </c>
    </row>
    <row r="2149" spans="2:2" x14ac:dyDescent="0.25">
      <c r="B2149" s="198" t="e">
        <f t="shared" ca="1" si="183"/>
        <v>#N/A</v>
      </c>
    </row>
    <row r="2150" spans="2:2" x14ac:dyDescent="0.25">
      <c r="B2150" s="198" t="e">
        <f t="shared" ca="1" si="183"/>
        <v>#N/A</v>
      </c>
    </row>
    <row r="2151" spans="2:2" x14ac:dyDescent="0.25">
      <c r="B2151" s="198" t="e">
        <f t="shared" ca="1" si="183"/>
        <v>#N/A</v>
      </c>
    </row>
    <row r="2152" spans="2:2" x14ac:dyDescent="0.25">
      <c r="B2152" s="198" t="e">
        <f t="shared" ca="1" si="183"/>
        <v>#N/A</v>
      </c>
    </row>
    <row r="2153" spans="2:2" x14ac:dyDescent="0.25">
      <c r="B2153" s="198" t="e">
        <f t="shared" ca="1" si="183"/>
        <v>#N/A</v>
      </c>
    </row>
    <row r="2154" spans="2:2" x14ac:dyDescent="0.25">
      <c r="B2154" s="198" t="e">
        <f t="shared" ca="1" si="183"/>
        <v>#N/A</v>
      </c>
    </row>
    <row r="2155" spans="2:2" x14ac:dyDescent="0.25">
      <c r="B2155" s="198" t="e">
        <f t="shared" ca="1" si="183"/>
        <v>#N/A</v>
      </c>
    </row>
    <row r="2156" spans="2:2" x14ac:dyDescent="0.25">
      <c r="B2156" s="198" t="e">
        <f t="shared" ca="1" si="183"/>
        <v>#N/A</v>
      </c>
    </row>
    <row r="2157" spans="2:2" x14ac:dyDescent="0.25">
      <c r="B2157" s="198" t="e">
        <f t="shared" ca="1" si="183"/>
        <v>#N/A</v>
      </c>
    </row>
    <row r="2158" spans="2:2" x14ac:dyDescent="0.25">
      <c r="B2158" s="198" t="e">
        <f t="shared" ca="1" si="183"/>
        <v>#N/A</v>
      </c>
    </row>
    <row r="2159" spans="2:2" x14ac:dyDescent="0.25">
      <c r="B2159" s="198" t="e">
        <f t="shared" ca="1" si="183"/>
        <v>#N/A</v>
      </c>
    </row>
    <row r="2160" spans="2:2" x14ac:dyDescent="0.25">
      <c r="B2160" s="198" t="e">
        <f t="shared" ca="1" si="183"/>
        <v>#N/A</v>
      </c>
    </row>
    <row r="2161" spans="2:2" x14ac:dyDescent="0.25">
      <c r="B2161" s="198" t="e">
        <f t="shared" ca="1" si="183"/>
        <v>#N/A</v>
      </c>
    </row>
    <row r="2162" spans="2:2" x14ac:dyDescent="0.25">
      <c r="B2162" s="198" t="e">
        <f t="shared" ca="1" si="183"/>
        <v>#N/A</v>
      </c>
    </row>
    <row r="2163" spans="2:2" x14ac:dyDescent="0.25">
      <c r="B2163" s="198" t="e">
        <f t="shared" ca="1" si="183"/>
        <v>#N/A</v>
      </c>
    </row>
    <row r="2164" spans="2:2" x14ac:dyDescent="0.25">
      <c r="B2164" s="198" t="e">
        <f t="shared" ca="1" si="183"/>
        <v>#N/A</v>
      </c>
    </row>
    <row r="2165" spans="2:2" x14ac:dyDescent="0.25">
      <c r="B2165" s="198" t="e">
        <f t="shared" ca="1" si="183"/>
        <v>#N/A</v>
      </c>
    </row>
    <row r="2166" spans="2:2" x14ac:dyDescent="0.25">
      <c r="B2166" s="198" t="e">
        <f t="shared" ca="1" si="183"/>
        <v>#N/A</v>
      </c>
    </row>
    <row r="2167" spans="2:2" x14ac:dyDescent="0.25">
      <c r="B2167" s="198" t="e">
        <f t="shared" ca="1" si="183"/>
        <v>#N/A</v>
      </c>
    </row>
    <row r="2168" spans="2:2" x14ac:dyDescent="0.25">
      <c r="B2168" s="198" t="e">
        <f t="shared" ca="1" si="183"/>
        <v>#N/A</v>
      </c>
    </row>
    <row r="2169" spans="2:2" x14ac:dyDescent="0.25">
      <c r="B2169" s="198" t="e">
        <f t="shared" ca="1" si="183"/>
        <v>#N/A</v>
      </c>
    </row>
    <row r="2170" spans="2:2" x14ac:dyDescent="0.25">
      <c r="B2170" s="198" t="e">
        <f t="shared" ca="1" si="183"/>
        <v>#N/A</v>
      </c>
    </row>
    <row r="2171" spans="2:2" x14ac:dyDescent="0.25">
      <c r="B2171" s="198" t="e">
        <f t="shared" ca="1" si="183"/>
        <v>#N/A</v>
      </c>
    </row>
    <row r="2172" spans="2:2" x14ac:dyDescent="0.25">
      <c r="B2172" s="198" t="e">
        <f t="shared" ca="1" si="183"/>
        <v>#N/A</v>
      </c>
    </row>
    <row r="2173" spans="2:2" x14ac:dyDescent="0.25">
      <c r="B2173" s="198" t="e">
        <f t="shared" ca="1" si="183"/>
        <v>#N/A</v>
      </c>
    </row>
    <row r="2174" spans="2:2" x14ac:dyDescent="0.25">
      <c r="B2174" s="198" t="e">
        <f t="shared" ca="1" si="183"/>
        <v>#N/A</v>
      </c>
    </row>
    <row r="2175" spans="2:2" x14ac:dyDescent="0.25">
      <c r="B2175" s="198" t="e">
        <f t="shared" ca="1" si="183"/>
        <v>#N/A</v>
      </c>
    </row>
    <row r="2176" spans="2:2" x14ac:dyDescent="0.25">
      <c r="B2176" s="198" t="e">
        <f t="shared" ca="1" si="183"/>
        <v>#N/A</v>
      </c>
    </row>
    <row r="2177" spans="2:2" x14ac:dyDescent="0.25">
      <c r="B2177" s="198" t="e">
        <f t="shared" ca="1" si="183"/>
        <v>#N/A</v>
      </c>
    </row>
    <row r="2178" spans="2:2" x14ac:dyDescent="0.25">
      <c r="B2178" s="198" t="e">
        <f t="shared" ca="1" si="183"/>
        <v>#N/A</v>
      </c>
    </row>
    <row r="2179" spans="2:2" x14ac:dyDescent="0.25">
      <c r="B2179" s="198" t="e">
        <f t="shared" ca="1" si="183"/>
        <v>#N/A</v>
      </c>
    </row>
    <row r="2180" spans="2:2" x14ac:dyDescent="0.25">
      <c r="B2180" s="198" t="e">
        <f t="shared" ca="1" si="183"/>
        <v>#N/A</v>
      </c>
    </row>
    <row r="2181" spans="2:2" x14ac:dyDescent="0.25">
      <c r="B2181" s="198" t="e">
        <f t="shared" ca="1" si="183"/>
        <v>#N/A</v>
      </c>
    </row>
    <row r="2182" spans="2:2" x14ac:dyDescent="0.25">
      <c r="B2182" s="198" t="e">
        <f t="shared" ca="1" si="183"/>
        <v>#N/A</v>
      </c>
    </row>
    <row r="2183" spans="2:2" x14ac:dyDescent="0.25">
      <c r="B2183" s="198" t="e">
        <f t="shared" ca="1" si="183"/>
        <v>#N/A</v>
      </c>
    </row>
    <row r="2184" spans="2:2" x14ac:dyDescent="0.25">
      <c r="B2184" s="198" t="e">
        <f t="shared" ca="1" si="183"/>
        <v>#N/A</v>
      </c>
    </row>
    <row r="2185" spans="2:2" x14ac:dyDescent="0.25">
      <c r="B2185" s="198" t="e">
        <f t="shared" ca="1" si="183"/>
        <v>#N/A</v>
      </c>
    </row>
    <row r="2186" spans="2:2" x14ac:dyDescent="0.25">
      <c r="B2186" s="198" t="e">
        <f t="shared" ca="1" si="183"/>
        <v>#N/A</v>
      </c>
    </row>
    <row r="2187" spans="2:2" x14ac:dyDescent="0.25">
      <c r="B2187" s="198" t="e">
        <f t="shared" ca="1" si="183"/>
        <v>#N/A</v>
      </c>
    </row>
    <row r="2188" spans="2:2" x14ac:dyDescent="0.25">
      <c r="B2188" s="198" t="e">
        <f t="shared" ref="B2188:B2251" ca="1" si="184">($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189" spans="2:2" x14ac:dyDescent="0.25">
      <c r="B2189" s="198" t="e">
        <f t="shared" ca="1" si="184"/>
        <v>#N/A</v>
      </c>
    </row>
    <row r="2190" spans="2:2" x14ac:dyDescent="0.25">
      <c r="B2190" s="198" t="e">
        <f t="shared" ca="1" si="184"/>
        <v>#N/A</v>
      </c>
    </row>
    <row r="2191" spans="2:2" x14ac:dyDescent="0.25">
      <c r="B2191" s="198" t="e">
        <f t="shared" ca="1" si="184"/>
        <v>#N/A</v>
      </c>
    </row>
    <row r="2192" spans="2:2" x14ac:dyDescent="0.25">
      <c r="B2192" s="198" t="e">
        <f t="shared" ca="1" si="184"/>
        <v>#N/A</v>
      </c>
    </row>
    <row r="2193" spans="2:2" x14ac:dyDescent="0.25">
      <c r="B2193" s="198" t="e">
        <f t="shared" ca="1" si="184"/>
        <v>#N/A</v>
      </c>
    </row>
    <row r="2194" spans="2:2" x14ac:dyDescent="0.25">
      <c r="B2194" s="198" t="e">
        <f t="shared" ca="1" si="184"/>
        <v>#N/A</v>
      </c>
    </row>
    <row r="2195" spans="2:2" x14ac:dyDescent="0.25">
      <c r="B2195" s="198" t="e">
        <f t="shared" ca="1" si="184"/>
        <v>#N/A</v>
      </c>
    </row>
    <row r="2196" spans="2:2" x14ac:dyDescent="0.25">
      <c r="B2196" s="198" t="e">
        <f t="shared" ca="1" si="184"/>
        <v>#N/A</v>
      </c>
    </row>
    <row r="2197" spans="2:2" x14ac:dyDescent="0.25">
      <c r="B2197" s="198" t="e">
        <f t="shared" ca="1" si="184"/>
        <v>#N/A</v>
      </c>
    </row>
    <row r="2198" spans="2:2" x14ac:dyDescent="0.25">
      <c r="B2198" s="198" t="e">
        <f t="shared" ca="1" si="184"/>
        <v>#N/A</v>
      </c>
    </row>
    <row r="2199" spans="2:2" x14ac:dyDescent="0.25">
      <c r="B2199" s="198" t="e">
        <f t="shared" ca="1" si="184"/>
        <v>#N/A</v>
      </c>
    </row>
    <row r="2200" spans="2:2" x14ac:dyDescent="0.25">
      <c r="B2200" s="198" t="e">
        <f t="shared" ca="1" si="184"/>
        <v>#N/A</v>
      </c>
    </row>
    <row r="2201" spans="2:2" x14ac:dyDescent="0.25">
      <c r="B2201" s="198" t="e">
        <f t="shared" ca="1" si="184"/>
        <v>#N/A</v>
      </c>
    </row>
    <row r="2202" spans="2:2" x14ac:dyDescent="0.25">
      <c r="B2202" s="198" t="e">
        <f t="shared" ca="1" si="184"/>
        <v>#N/A</v>
      </c>
    </row>
    <row r="2203" spans="2:2" x14ac:dyDescent="0.25">
      <c r="B2203" s="198" t="e">
        <f t="shared" ca="1" si="184"/>
        <v>#N/A</v>
      </c>
    </row>
    <row r="2204" spans="2:2" x14ac:dyDescent="0.25">
      <c r="B2204" s="198" t="e">
        <f t="shared" ca="1" si="184"/>
        <v>#N/A</v>
      </c>
    </row>
    <row r="2205" spans="2:2" x14ac:dyDescent="0.25">
      <c r="B2205" s="198" t="e">
        <f t="shared" ca="1" si="184"/>
        <v>#N/A</v>
      </c>
    </row>
    <row r="2206" spans="2:2" x14ac:dyDescent="0.25">
      <c r="B2206" s="198" t="e">
        <f t="shared" ca="1" si="184"/>
        <v>#N/A</v>
      </c>
    </row>
    <row r="2207" spans="2:2" x14ac:dyDescent="0.25">
      <c r="B2207" s="198" t="e">
        <f t="shared" ca="1" si="184"/>
        <v>#N/A</v>
      </c>
    </row>
    <row r="2208" spans="2:2" x14ac:dyDescent="0.25">
      <c r="B2208" s="198" t="e">
        <f t="shared" ca="1" si="184"/>
        <v>#N/A</v>
      </c>
    </row>
    <row r="2209" spans="2:2" x14ac:dyDescent="0.25">
      <c r="B2209" s="198" t="e">
        <f t="shared" ca="1" si="184"/>
        <v>#N/A</v>
      </c>
    </row>
    <row r="2210" spans="2:2" x14ac:dyDescent="0.25">
      <c r="B2210" s="198" t="e">
        <f t="shared" ca="1" si="184"/>
        <v>#N/A</v>
      </c>
    </row>
    <row r="2211" spans="2:2" x14ac:dyDescent="0.25">
      <c r="B2211" s="198" t="e">
        <f t="shared" ca="1" si="184"/>
        <v>#N/A</v>
      </c>
    </row>
    <row r="2212" spans="2:2" x14ac:dyDescent="0.25">
      <c r="B2212" s="198" t="e">
        <f t="shared" ca="1" si="184"/>
        <v>#N/A</v>
      </c>
    </row>
    <row r="2213" spans="2:2" x14ac:dyDescent="0.25">
      <c r="B2213" s="198" t="e">
        <f t="shared" ca="1" si="184"/>
        <v>#N/A</v>
      </c>
    </row>
    <row r="2214" spans="2:2" x14ac:dyDescent="0.25">
      <c r="B2214" s="198" t="e">
        <f t="shared" ca="1" si="184"/>
        <v>#N/A</v>
      </c>
    </row>
    <row r="2215" spans="2:2" x14ac:dyDescent="0.25">
      <c r="B2215" s="198" t="e">
        <f t="shared" ca="1" si="184"/>
        <v>#N/A</v>
      </c>
    </row>
    <row r="2216" spans="2:2" x14ac:dyDescent="0.25">
      <c r="B2216" s="198" t="e">
        <f t="shared" ca="1" si="184"/>
        <v>#N/A</v>
      </c>
    </row>
    <row r="2217" spans="2:2" x14ac:dyDescent="0.25">
      <c r="B2217" s="198" t="e">
        <f t="shared" ca="1" si="184"/>
        <v>#N/A</v>
      </c>
    </row>
    <row r="2218" spans="2:2" x14ac:dyDescent="0.25">
      <c r="B2218" s="198" t="e">
        <f t="shared" ca="1" si="184"/>
        <v>#N/A</v>
      </c>
    </row>
    <row r="2219" spans="2:2" x14ac:dyDescent="0.25">
      <c r="B2219" s="198" t="e">
        <f t="shared" ca="1" si="184"/>
        <v>#N/A</v>
      </c>
    </row>
    <row r="2220" spans="2:2" x14ac:dyDescent="0.25">
      <c r="B2220" s="198" t="e">
        <f t="shared" ca="1" si="184"/>
        <v>#N/A</v>
      </c>
    </row>
    <row r="2221" spans="2:2" x14ac:dyDescent="0.25">
      <c r="B2221" s="198" t="e">
        <f t="shared" ca="1" si="184"/>
        <v>#N/A</v>
      </c>
    </row>
    <row r="2222" spans="2:2" x14ac:dyDescent="0.25">
      <c r="B2222" s="198" t="e">
        <f t="shared" ca="1" si="184"/>
        <v>#N/A</v>
      </c>
    </row>
    <row r="2223" spans="2:2" x14ac:dyDescent="0.25">
      <c r="B2223" s="198" t="e">
        <f t="shared" ca="1" si="184"/>
        <v>#N/A</v>
      </c>
    </row>
    <row r="2224" spans="2:2" x14ac:dyDescent="0.25">
      <c r="B2224" s="198" t="e">
        <f t="shared" ca="1" si="184"/>
        <v>#N/A</v>
      </c>
    </row>
    <row r="2225" spans="2:2" x14ac:dyDescent="0.25">
      <c r="B2225" s="198" t="e">
        <f t="shared" ca="1" si="184"/>
        <v>#N/A</v>
      </c>
    </row>
    <row r="2226" spans="2:2" x14ac:dyDescent="0.25">
      <c r="B2226" s="198" t="e">
        <f t="shared" ca="1" si="184"/>
        <v>#N/A</v>
      </c>
    </row>
    <row r="2227" spans="2:2" x14ac:dyDescent="0.25">
      <c r="B2227" s="198" t="e">
        <f t="shared" ca="1" si="184"/>
        <v>#N/A</v>
      </c>
    </row>
    <row r="2228" spans="2:2" x14ac:dyDescent="0.25">
      <c r="B2228" s="198" t="e">
        <f t="shared" ca="1" si="184"/>
        <v>#N/A</v>
      </c>
    </row>
    <row r="2229" spans="2:2" x14ac:dyDescent="0.25">
      <c r="B2229" s="198" t="e">
        <f t="shared" ca="1" si="184"/>
        <v>#N/A</v>
      </c>
    </row>
    <row r="2230" spans="2:2" x14ac:dyDescent="0.25">
      <c r="B2230" s="198" t="e">
        <f t="shared" ca="1" si="184"/>
        <v>#N/A</v>
      </c>
    </row>
    <row r="2231" spans="2:2" x14ac:dyDescent="0.25">
      <c r="B2231" s="198" t="e">
        <f t="shared" ca="1" si="184"/>
        <v>#N/A</v>
      </c>
    </row>
    <row r="2232" spans="2:2" x14ac:dyDescent="0.25">
      <c r="B2232" s="198" t="e">
        <f t="shared" ca="1" si="184"/>
        <v>#N/A</v>
      </c>
    </row>
    <row r="2233" spans="2:2" x14ac:dyDescent="0.25">
      <c r="B2233" s="198" t="e">
        <f t="shared" ca="1" si="184"/>
        <v>#N/A</v>
      </c>
    </row>
    <row r="2234" spans="2:2" x14ac:dyDescent="0.25">
      <c r="B2234" s="198" t="e">
        <f t="shared" ca="1" si="184"/>
        <v>#N/A</v>
      </c>
    </row>
    <row r="2235" spans="2:2" x14ac:dyDescent="0.25">
      <c r="B2235" s="198" t="e">
        <f t="shared" ca="1" si="184"/>
        <v>#N/A</v>
      </c>
    </row>
    <row r="2236" spans="2:2" x14ac:dyDescent="0.25">
      <c r="B2236" s="198" t="e">
        <f t="shared" ca="1" si="184"/>
        <v>#N/A</v>
      </c>
    </row>
    <row r="2237" spans="2:2" x14ac:dyDescent="0.25">
      <c r="B2237" s="198" t="e">
        <f t="shared" ca="1" si="184"/>
        <v>#N/A</v>
      </c>
    </row>
    <row r="2238" spans="2:2" x14ac:dyDescent="0.25">
      <c r="B2238" s="198" t="e">
        <f t="shared" ca="1" si="184"/>
        <v>#N/A</v>
      </c>
    </row>
    <row r="2239" spans="2:2" x14ac:dyDescent="0.25">
      <c r="B2239" s="198" t="e">
        <f t="shared" ca="1" si="184"/>
        <v>#N/A</v>
      </c>
    </row>
    <row r="2240" spans="2:2" x14ac:dyDescent="0.25">
      <c r="B2240" s="198" t="e">
        <f t="shared" ca="1" si="184"/>
        <v>#N/A</v>
      </c>
    </row>
    <row r="2241" spans="2:2" x14ac:dyDescent="0.25">
      <c r="B2241" s="198" t="e">
        <f t="shared" ca="1" si="184"/>
        <v>#N/A</v>
      </c>
    </row>
    <row r="2242" spans="2:2" x14ac:dyDescent="0.25">
      <c r="B2242" s="198" t="e">
        <f t="shared" ca="1" si="184"/>
        <v>#N/A</v>
      </c>
    </row>
    <row r="2243" spans="2:2" x14ac:dyDescent="0.25">
      <c r="B2243" s="198" t="e">
        <f t="shared" ca="1" si="184"/>
        <v>#N/A</v>
      </c>
    </row>
    <row r="2244" spans="2:2" x14ac:dyDescent="0.25">
      <c r="B2244" s="198" t="e">
        <f t="shared" ca="1" si="184"/>
        <v>#N/A</v>
      </c>
    </row>
    <row r="2245" spans="2:2" x14ac:dyDescent="0.25">
      <c r="B2245" s="198" t="e">
        <f t="shared" ca="1" si="184"/>
        <v>#N/A</v>
      </c>
    </row>
    <row r="2246" spans="2:2" x14ac:dyDescent="0.25">
      <c r="B2246" s="198" t="e">
        <f t="shared" ca="1" si="184"/>
        <v>#N/A</v>
      </c>
    </row>
    <row r="2247" spans="2:2" x14ac:dyDescent="0.25">
      <c r="B2247" s="198" t="e">
        <f t="shared" ca="1" si="184"/>
        <v>#N/A</v>
      </c>
    </row>
    <row r="2248" spans="2:2" x14ac:dyDescent="0.25">
      <c r="B2248" s="198" t="e">
        <f t="shared" ca="1" si="184"/>
        <v>#N/A</v>
      </c>
    </row>
    <row r="2249" spans="2:2" x14ac:dyDescent="0.25">
      <c r="B2249" s="198" t="e">
        <f t="shared" ca="1" si="184"/>
        <v>#N/A</v>
      </c>
    </row>
    <row r="2250" spans="2:2" x14ac:dyDescent="0.25">
      <c r="B2250" s="198" t="e">
        <f t="shared" ca="1" si="184"/>
        <v>#N/A</v>
      </c>
    </row>
    <row r="2251" spans="2:2" x14ac:dyDescent="0.25">
      <c r="B2251" s="198" t="e">
        <f t="shared" ca="1" si="184"/>
        <v>#N/A</v>
      </c>
    </row>
    <row r="2252" spans="2:2" x14ac:dyDescent="0.25">
      <c r="B2252" s="198" t="e">
        <f t="shared" ref="B2252:B2315" ca="1" si="185">($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253" spans="2:2" x14ac:dyDescent="0.25">
      <c r="B2253" s="198" t="e">
        <f t="shared" ca="1" si="185"/>
        <v>#N/A</v>
      </c>
    </row>
    <row r="2254" spans="2:2" x14ac:dyDescent="0.25">
      <c r="B2254" s="198" t="e">
        <f t="shared" ca="1" si="185"/>
        <v>#N/A</v>
      </c>
    </row>
    <row r="2255" spans="2:2" x14ac:dyDescent="0.25">
      <c r="B2255" s="198" t="e">
        <f t="shared" ca="1" si="185"/>
        <v>#N/A</v>
      </c>
    </row>
    <row r="2256" spans="2:2" x14ac:dyDescent="0.25">
      <c r="B2256" s="198" t="e">
        <f t="shared" ca="1" si="185"/>
        <v>#N/A</v>
      </c>
    </row>
    <row r="2257" spans="2:2" x14ac:dyDescent="0.25">
      <c r="B2257" s="198" t="e">
        <f t="shared" ca="1" si="185"/>
        <v>#N/A</v>
      </c>
    </row>
    <row r="2258" spans="2:2" x14ac:dyDescent="0.25">
      <c r="B2258" s="198" t="e">
        <f t="shared" ca="1" si="185"/>
        <v>#N/A</v>
      </c>
    </row>
    <row r="2259" spans="2:2" x14ac:dyDescent="0.25">
      <c r="B2259" s="198" t="e">
        <f t="shared" ca="1" si="185"/>
        <v>#N/A</v>
      </c>
    </row>
    <row r="2260" spans="2:2" x14ac:dyDescent="0.25">
      <c r="B2260" s="198" t="e">
        <f t="shared" ca="1" si="185"/>
        <v>#N/A</v>
      </c>
    </row>
    <row r="2261" spans="2:2" x14ac:dyDescent="0.25">
      <c r="B2261" s="198" t="e">
        <f t="shared" ca="1" si="185"/>
        <v>#N/A</v>
      </c>
    </row>
    <row r="2262" spans="2:2" x14ac:dyDescent="0.25">
      <c r="B2262" s="198" t="e">
        <f t="shared" ca="1" si="185"/>
        <v>#N/A</v>
      </c>
    </row>
    <row r="2263" spans="2:2" x14ac:dyDescent="0.25">
      <c r="B2263" s="198" t="e">
        <f t="shared" ca="1" si="185"/>
        <v>#N/A</v>
      </c>
    </row>
    <row r="2264" spans="2:2" x14ac:dyDescent="0.25">
      <c r="B2264" s="198" t="e">
        <f t="shared" ca="1" si="185"/>
        <v>#N/A</v>
      </c>
    </row>
    <row r="2265" spans="2:2" x14ac:dyDescent="0.25">
      <c r="B2265" s="198" t="e">
        <f t="shared" ca="1" si="185"/>
        <v>#N/A</v>
      </c>
    </row>
    <row r="2266" spans="2:2" x14ac:dyDescent="0.25">
      <c r="B2266" s="198" t="e">
        <f t="shared" ca="1" si="185"/>
        <v>#N/A</v>
      </c>
    </row>
    <row r="2267" spans="2:2" x14ac:dyDescent="0.25">
      <c r="B2267" s="198" t="e">
        <f t="shared" ca="1" si="185"/>
        <v>#N/A</v>
      </c>
    </row>
    <row r="2268" spans="2:2" x14ac:dyDescent="0.25">
      <c r="B2268" s="198" t="e">
        <f t="shared" ca="1" si="185"/>
        <v>#N/A</v>
      </c>
    </row>
    <row r="2269" spans="2:2" x14ac:dyDescent="0.25">
      <c r="B2269" s="198" t="e">
        <f t="shared" ca="1" si="185"/>
        <v>#N/A</v>
      </c>
    </row>
    <row r="2270" spans="2:2" x14ac:dyDescent="0.25">
      <c r="B2270" s="198" t="e">
        <f t="shared" ca="1" si="185"/>
        <v>#N/A</v>
      </c>
    </row>
    <row r="2271" spans="2:2" x14ac:dyDescent="0.25">
      <c r="B2271" s="198" t="e">
        <f t="shared" ca="1" si="185"/>
        <v>#N/A</v>
      </c>
    </row>
    <row r="2272" spans="2:2" x14ac:dyDescent="0.25">
      <c r="B2272" s="198" t="e">
        <f t="shared" ca="1" si="185"/>
        <v>#N/A</v>
      </c>
    </row>
    <row r="2273" spans="2:2" x14ac:dyDescent="0.25">
      <c r="B2273" s="198" t="e">
        <f t="shared" ca="1" si="185"/>
        <v>#N/A</v>
      </c>
    </row>
    <row r="2274" spans="2:2" x14ac:dyDescent="0.25">
      <c r="B2274" s="198" t="e">
        <f t="shared" ca="1" si="185"/>
        <v>#N/A</v>
      </c>
    </row>
    <row r="2275" spans="2:2" x14ac:dyDescent="0.25">
      <c r="B2275" s="198" t="e">
        <f t="shared" ca="1" si="185"/>
        <v>#N/A</v>
      </c>
    </row>
    <row r="2276" spans="2:2" x14ac:dyDescent="0.25">
      <c r="B2276" s="198" t="e">
        <f t="shared" ca="1" si="185"/>
        <v>#N/A</v>
      </c>
    </row>
    <row r="2277" spans="2:2" x14ac:dyDescent="0.25">
      <c r="B2277" s="198" t="e">
        <f t="shared" ca="1" si="185"/>
        <v>#N/A</v>
      </c>
    </row>
    <row r="2278" spans="2:2" x14ac:dyDescent="0.25">
      <c r="B2278" s="198" t="e">
        <f t="shared" ca="1" si="185"/>
        <v>#N/A</v>
      </c>
    </row>
    <row r="2279" spans="2:2" x14ac:dyDescent="0.25">
      <c r="B2279" s="198" t="e">
        <f t="shared" ca="1" si="185"/>
        <v>#N/A</v>
      </c>
    </row>
    <row r="2280" spans="2:2" x14ac:dyDescent="0.25">
      <c r="B2280" s="198" t="e">
        <f t="shared" ca="1" si="185"/>
        <v>#N/A</v>
      </c>
    </row>
    <row r="2281" spans="2:2" x14ac:dyDescent="0.25">
      <c r="B2281" s="198" t="e">
        <f t="shared" ca="1" si="185"/>
        <v>#N/A</v>
      </c>
    </row>
    <row r="2282" spans="2:2" x14ac:dyDescent="0.25">
      <c r="B2282" s="198" t="e">
        <f t="shared" ca="1" si="185"/>
        <v>#N/A</v>
      </c>
    </row>
    <row r="2283" spans="2:2" x14ac:dyDescent="0.25">
      <c r="B2283" s="198" t="e">
        <f t="shared" ca="1" si="185"/>
        <v>#N/A</v>
      </c>
    </row>
    <row r="2284" spans="2:2" x14ac:dyDescent="0.25">
      <c r="B2284" s="198" t="e">
        <f t="shared" ca="1" si="185"/>
        <v>#N/A</v>
      </c>
    </row>
    <row r="2285" spans="2:2" x14ac:dyDescent="0.25">
      <c r="B2285" s="198" t="e">
        <f t="shared" ca="1" si="185"/>
        <v>#N/A</v>
      </c>
    </row>
    <row r="2286" spans="2:2" x14ac:dyDescent="0.25">
      <c r="B2286" s="198" t="e">
        <f t="shared" ca="1" si="185"/>
        <v>#N/A</v>
      </c>
    </row>
    <row r="2287" spans="2:2" x14ac:dyDescent="0.25">
      <c r="B2287" s="198" t="e">
        <f t="shared" ca="1" si="185"/>
        <v>#N/A</v>
      </c>
    </row>
    <row r="2288" spans="2:2" x14ac:dyDescent="0.25">
      <c r="B2288" s="198" t="e">
        <f t="shared" ca="1" si="185"/>
        <v>#N/A</v>
      </c>
    </row>
    <row r="2289" spans="2:2" x14ac:dyDescent="0.25">
      <c r="B2289" s="198" t="e">
        <f t="shared" ca="1" si="185"/>
        <v>#N/A</v>
      </c>
    </row>
    <row r="2290" spans="2:2" x14ac:dyDescent="0.25">
      <c r="B2290" s="198" t="e">
        <f t="shared" ca="1" si="185"/>
        <v>#N/A</v>
      </c>
    </row>
    <row r="2291" spans="2:2" x14ac:dyDescent="0.25">
      <c r="B2291" s="198" t="e">
        <f t="shared" ca="1" si="185"/>
        <v>#N/A</v>
      </c>
    </row>
    <row r="2292" spans="2:2" x14ac:dyDescent="0.25">
      <c r="B2292" s="198" t="e">
        <f t="shared" ca="1" si="185"/>
        <v>#N/A</v>
      </c>
    </row>
    <row r="2293" spans="2:2" x14ac:dyDescent="0.25">
      <c r="B2293" s="198" t="e">
        <f t="shared" ca="1" si="185"/>
        <v>#N/A</v>
      </c>
    </row>
    <row r="2294" spans="2:2" x14ac:dyDescent="0.25">
      <c r="B2294" s="198" t="e">
        <f t="shared" ca="1" si="185"/>
        <v>#N/A</v>
      </c>
    </row>
    <row r="2295" spans="2:2" x14ac:dyDescent="0.25">
      <c r="B2295" s="198" t="e">
        <f t="shared" ca="1" si="185"/>
        <v>#N/A</v>
      </c>
    </row>
    <row r="2296" spans="2:2" x14ac:dyDescent="0.25">
      <c r="B2296" s="198" t="e">
        <f t="shared" ca="1" si="185"/>
        <v>#N/A</v>
      </c>
    </row>
    <row r="2297" spans="2:2" x14ac:dyDescent="0.25">
      <c r="B2297" s="198" t="e">
        <f t="shared" ca="1" si="185"/>
        <v>#N/A</v>
      </c>
    </row>
    <row r="2298" spans="2:2" x14ac:dyDescent="0.25">
      <c r="B2298" s="198" t="e">
        <f t="shared" ca="1" si="185"/>
        <v>#N/A</v>
      </c>
    </row>
    <row r="2299" spans="2:2" x14ac:dyDescent="0.25">
      <c r="B2299" s="198" t="e">
        <f t="shared" ca="1" si="185"/>
        <v>#N/A</v>
      </c>
    </row>
    <row r="2300" spans="2:2" x14ac:dyDescent="0.25">
      <c r="B2300" s="198" t="e">
        <f t="shared" ca="1" si="185"/>
        <v>#N/A</v>
      </c>
    </row>
    <row r="2301" spans="2:2" x14ac:dyDescent="0.25">
      <c r="B2301" s="198" t="e">
        <f t="shared" ca="1" si="185"/>
        <v>#N/A</v>
      </c>
    </row>
    <row r="2302" spans="2:2" x14ac:dyDescent="0.25">
      <c r="B2302" s="198" t="e">
        <f t="shared" ca="1" si="185"/>
        <v>#N/A</v>
      </c>
    </row>
    <row r="2303" spans="2:2" x14ac:dyDescent="0.25">
      <c r="B2303" s="198" t="e">
        <f t="shared" ca="1" si="185"/>
        <v>#N/A</v>
      </c>
    </row>
    <row r="2304" spans="2:2" x14ac:dyDescent="0.25">
      <c r="B2304" s="198" t="e">
        <f t="shared" ca="1" si="185"/>
        <v>#N/A</v>
      </c>
    </row>
    <row r="2305" spans="2:2" x14ac:dyDescent="0.25">
      <c r="B2305" s="198" t="e">
        <f t="shared" ca="1" si="185"/>
        <v>#N/A</v>
      </c>
    </row>
    <row r="2306" spans="2:2" x14ac:dyDescent="0.25">
      <c r="B2306" s="198" t="e">
        <f t="shared" ca="1" si="185"/>
        <v>#N/A</v>
      </c>
    </row>
    <row r="2307" spans="2:2" x14ac:dyDescent="0.25">
      <c r="B2307" s="198" t="e">
        <f t="shared" ca="1" si="185"/>
        <v>#N/A</v>
      </c>
    </row>
    <row r="2308" spans="2:2" x14ac:dyDescent="0.25">
      <c r="B2308" s="198" t="e">
        <f t="shared" ca="1" si="185"/>
        <v>#N/A</v>
      </c>
    </row>
    <row r="2309" spans="2:2" x14ac:dyDescent="0.25">
      <c r="B2309" s="198" t="e">
        <f t="shared" ca="1" si="185"/>
        <v>#N/A</v>
      </c>
    </row>
    <row r="2310" spans="2:2" x14ac:dyDescent="0.25">
      <c r="B2310" s="198" t="e">
        <f t="shared" ca="1" si="185"/>
        <v>#N/A</v>
      </c>
    </row>
    <row r="2311" spans="2:2" x14ac:dyDescent="0.25">
      <c r="B2311" s="198" t="e">
        <f t="shared" ca="1" si="185"/>
        <v>#N/A</v>
      </c>
    </row>
    <row r="2312" spans="2:2" x14ac:dyDescent="0.25">
      <c r="B2312" s="198" t="e">
        <f t="shared" ca="1" si="185"/>
        <v>#N/A</v>
      </c>
    </row>
    <row r="2313" spans="2:2" x14ac:dyDescent="0.25">
      <c r="B2313" s="198" t="e">
        <f t="shared" ca="1" si="185"/>
        <v>#N/A</v>
      </c>
    </row>
    <row r="2314" spans="2:2" x14ac:dyDescent="0.25">
      <c r="B2314" s="198" t="e">
        <f t="shared" ca="1" si="185"/>
        <v>#N/A</v>
      </c>
    </row>
    <row r="2315" spans="2:2" x14ac:dyDescent="0.25">
      <c r="B2315" s="198" t="e">
        <f t="shared" ca="1" si="185"/>
        <v>#N/A</v>
      </c>
    </row>
    <row r="2316" spans="2:2" x14ac:dyDescent="0.25">
      <c r="B2316" s="198" t="e">
        <f t="shared" ref="B2316:B2379" ca="1" si="186">($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317" spans="2:2" x14ac:dyDescent="0.25">
      <c r="B2317" s="198" t="e">
        <f t="shared" ca="1" si="186"/>
        <v>#N/A</v>
      </c>
    </row>
    <row r="2318" spans="2:2" x14ac:dyDescent="0.25">
      <c r="B2318" s="198" t="e">
        <f t="shared" ca="1" si="186"/>
        <v>#N/A</v>
      </c>
    </row>
    <row r="2319" spans="2:2" x14ac:dyDescent="0.25">
      <c r="B2319" s="198" t="e">
        <f t="shared" ca="1" si="186"/>
        <v>#N/A</v>
      </c>
    </row>
    <row r="2320" spans="2:2" x14ac:dyDescent="0.25">
      <c r="B2320" s="198" t="e">
        <f t="shared" ca="1" si="186"/>
        <v>#N/A</v>
      </c>
    </row>
    <row r="2321" spans="2:2" x14ac:dyDescent="0.25">
      <c r="B2321" s="198" t="e">
        <f t="shared" ca="1" si="186"/>
        <v>#N/A</v>
      </c>
    </row>
    <row r="2322" spans="2:2" x14ac:dyDescent="0.25">
      <c r="B2322" s="198" t="e">
        <f t="shared" ca="1" si="186"/>
        <v>#N/A</v>
      </c>
    </row>
    <row r="2323" spans="2:2" x14ac:dyDescent="0.25">
      <c r="B2323" s="198" t="e">
        <f t="shared" ca="1" si="186"/>
        <v>#N/A</v>
      </c>
    </row>
    <row r="2324" spans="2:2" x14ac:dyDescent="0.25">
      <c r="B2324" s="198" t="e">
        <f t="shared" ca="1" si="186"/>
        <v>#N/A</v>
      </c>
    </row>
    <row r="2325" spans="2:2" x14ac:dyDescent="0.25">
      <c r="B2325" s="198" t="e">
        <f t="shared" ca="1" si="186"/>
        <v>#N/A</v>
      </c>
    </row>
    <row r="2326" spans="2:2" x14ac:dyDescent="0.25">
      <c r="B2326" s="198" t="e">
        <f t="shared" ca="1" si="186"/>
        <v>#N/A</v>
      </c>
    </row>
    <row r="2327" spans="2:2" x14ac:dyDescent="0.25">
      <c r="B2327" s="198" t="e">
        <f t="shared" ca="1" si="186"/>
        <v>#N/A</v>
      </c>
    </row>
    <row r="2328" spans="2:2" x14ac:dyDescent="0.25">
      <c r="B2328" s="198" t="e">
        <f t="shared" ca="1" si="186"/>
        <v>#N/A</v>
      </c>
    </row>
    <row r="2329" spans="2:2" x14ac:dyDescent="0.25">
      <c r="B2329" s="198" t="e">
        <f t="shared" ca="1" si="186"/>
        <v>#N/A</v>
      </c>
    </row>
    <row r="2330" spans="2:2" x14ac:dyDescent="0.25">
      <c r="B2330" s="198" t="e">
        <f t="shared" ca="1" si="186"/>
        <v>#N/A</v>
      </c>
    </row>
    <row r="2331" spans="2:2" x14ac:dyDescent="0.25">
      <c r="B2331" s="198" t="e">
        <f t="shared" ca="1" si="186"/>
        <v>#N/A</v>
      </c>
    </row>
    <row r="2332" spans="2:2" x14ac:dyDescent="0.25">
      <c r="B2332" s="198" t="e">
        <f t="shared" ca="1" si="186"/>
        <v>#N/A</v>
      </c>
    </row>
    <row r="2333" spans="2:2" x14ac:dyDescent="0.25">
      <c r="B2333" s="198" t="e">
        <f t="shared" ca="1" si="186"/>
        <v>#N/A</v>
      </c>
    </row>
    <row r="2334" spans="2:2" x14ac:dyDescent="0.25">
      <c r="B2334" s="198" t="e">
        <f t="shared" ca="1" si="186"/>
        <v>#N/A</v>
      </c>
    </row>
    <row r="2335" spans="2:2" x14ac:dyDescent="0.25">
      <c r="B2335" s="198" t="e">
        <f t="shared" ca="1" si="186"/>
        <v>#N/A</v>
      </c>
    </row>
    <row r="2336" spans="2:2" x14ac:dyDescent="0.25">
      <c r="B2336" s="198" t="e">
        <f t="shared" ca="1" si="186"/>
        <v>#N/A</v>
      </c>
    </row>
    <row r="2337" spans="2:2" x14ac:dyDescent="0.25">
      <c r="B2337" s="198" t="e">
        <f t="shared" ca="1" si="186"/>
        <v>#N/A</v>
      </c>
    </row>
    <row r="2338" spans="2:2" x14ac:dyDescent="0.25">
      <c r="B2338" s="198" t="e">
        <f t="shared" ca="1" si="186"/>
        <v>#N/A</v>
      </c>
    </row>
    <row r="2339" spans="2:2" x14ac:dyDescent="0.25">
      <c r="B2339" s="198" t="e">
        <f t="shared" ca="1" si="186"/>
        <v>#N/A</v>
      </c>
    </row>
    <row r="2340" spans="2:2" x14ac:dyDescent="0.25">
      <c r="B2340" s="198" t="e">
        <f t="shared" ca="1" si="186"/>
        <v>#N/A</v>
      </c>
    </row>
    <row r="2341" spans="2:2" x14ac:dyDescent="0.25">
      <c r="B2341" s="198" t="e">
        <f t="shared" ca="1" si="186"/>
        <v>#N/A</v>
      </c>
    </row>
    <row r="2342" spans="2:2" x14ac:dyDescent="0.25">
      <c r="B2342" s="198" t="e">
        <f t="shared" ca="1" si="186"/>
        <v>#N/A</v>
      </c>
    </row>
    <row r="2343" spans="2:2" x14ac:dyDescent="0.25">
      <c r="B2343" s="198" t="e">
        <f t="shared" ca="1" si="186"/>
        <v>#N/A</v>
      </c>
    </row>
    <row r="2344" spans="2:2" x14ac:dyDescent="0.25">
      <c r="B2344" s="198" t="e">
        <f t="shared" ca="1" si="186"/>
        <v>#N/A</v>
      </c>
    </row>
    <row r="2345" spans="2:2" x14ac:dyDescent="0.25">
      <c r="B2345" s="198" t="e">
        <f t="shared" ca="1" si="186"/>
        <v>#N/A</v>
      </c>
    </row>
    <row r="2346" spans="2:2" x14ac:dyDescent="0.25">
      <c r="B2346" s="198" t="e">
        <f t="shared" ca="1" si="186"/>
        <v>#N/A</v>
      </c>
    </row>
    <row r="2347" spans="2:2" x14ac:dyDescent="0.25">
      <c r="B2347" s="198" t="e">
        <f t="shared" ca="1" si="186"/>
        <v>#N/A</v>
      </c>
    </row>
    <row r="2348" spans="2:2" x14ac:dyDescent="0.25">
      <c r="B2348" s="198" t="e">
        <f t="shared" ca="1" si="186"/>
        <v>#N/A</v>
      </c>
    </row>
    <row r="2349" spans="2:2" x14ac:dyDescent="0.25">
      <c r="B2349" s="198" t="e">
        <f t="shared" ca="1" si="186"/>
        <v>#N/A</v>
      </c>
    </row>
    <row r="2350" spans="2:2" x14ac:dyDescent="0.25">
      <c r="B2350" s="198" t="e">
        <f t="shared" ca="1" si="186"/>
        <v>#N/A</v>
      </c>
    </row>
    <row r="2351" spans="2:2" x14ac:dyDescent="0.25">
      <c r="B2351" s="198" t="e">
        <f t="shared" ca="1" si="186"/>
        <v>#N/A</v>
      </c>
    </row>
    <row r="2352" spans="2:2" x14ac:dyDescent="0.25">
      <c r="B2352" s="198" t="e">
        <f t="shared" ca="1" si="186"/>
        <v>#N/A</v>
      </c>
    </row>
    <row r="2353" spans="2:2" x14ac:dyDescent="0.25">
      <c r="B2353" s="198" t="e">
        <f t="shared" ca="1" si="186"/>
        <v>#N/A</v>
      </c>
    </row>
    <row r="2354" spans="2:2" x14ac:dyDescent="0.25">
      <c r="B2354" s="198" t="e">
        <f t="shared" ca="1" si="186"/>
        <v>#N/A</v>
      </c>
    </row>
    <row r="2355" spans="2:2" x14ac:dyDescent="0.25">
      <c r="B2355" s="198" t="e">
        <f t="shared" ca="1" si="186"/>
        <v>#N/A</v>
      </c>
    </row>
    <row r="2356" spans="2:2" x14ac:dyDescent="0.25">
      <c r="B2356" s="198" t="e">
        <f t="shared" ca="1" si="186"/>
        <v>#N/A</v>
      </c>
    </row>
    <row r="2357" spans="2:2" x14ac:dyDescent="0.25">
      <c r="B2357" s="198" t="e">
        <f t="shared" ca="1" si="186"/>
        <v>#N/A</v>
      </c>
    </row>
    <row r="2358" spans="2:2" x14ac:dyDescent="0.25">
      <c r="B2358" s="198" t="e">
        <f t="shared" ca="1" si="186"/>
        <v>#N/A</v>
      </c>
    </row>
    <row r="2359" spans="2:2" x14ac:dyDescent="0.25">
      <c r="B2359" s="198" t="e">
        <f t="shared" ca="1" si="186"/>
        <v>#N/A</v>
      </c>
    </row>
    <row r="2360" spans="2:2" x14ac:dyDescent="0.25">
      <c r="B2360" s="198" t="e">
        <f t="shared" ca="1" si="186"/>
        <v>#N/A</v>
      </c>
    </row>
    <row r="2361" spans="2:2" x14ac:dyDescent="0.25">
      <c r="B2361" s="198" t="e">
        <f t="shared" ca="1" si="186"/>
        <v>#N/A</v>
      </c>
    </row>
    <row r="2362" spans="2:2" x14ac:dyDescent="0.25">
      <c r="B2362" s="198" t="e">
        <f t="shared" ca="1" si="186"/>
        <v>#N/A</v>
      </c>
    </row>
    <row r="2363" spans="2:2" x14ac:dyDescent="0.25">
      <c r="B2363" s="198" t="e">
        <f t="shared" ca="1" si="186"/>
        <v>#N/A</v>
      </c>
    </row>
    <row r="2364" spans="2:2" x14ac:dyDescent="0.25">
      <c r="B2364" s="198" t="e">
        <f t="shared" ca="1" si="186"/>
        <v>#N/A</v>
      </c>
    </row>
    <row r="2365" spans="2:2" x14ac:dyDescent="0.25">
      <c r="B2365" s="198" t="e">
        <f t="shared" ca="1" si="186"/>
        <v>#N/A</v>
      </c>
    </row>
    <row r="2366" spans="2:2" x14ac:dyDescent="0.25">
      <c r="B2366" s="198" t="e">
        <f t="shared" ca="1" si="186"/>
        <v>#N/A</v>
      </c>
    </row>
    <row r="2367" spans="2:2" x14ac:dyDescent="0.25">
      <c r="B2367" s="198" t="e">
        <f t="shared" ca="1" si="186"/>
        <v>#N/A</v>
      </c>
    </row>
    <row r="2368" spans="2:2" x14ac:dyDescent="0.25">
      <c r="B2368" s="198" t="e">
        <f t="shared" ca="1" si="186"/>
        <v>#N/A</v>
      </c>
    </row>
    <row r="2369" spans="2:2" x14ac:dyDescent="0.25">
      <c r="B2369" s="198" t="e">
        <f t="shared" ca="1" si="186"/>
        <v>#N/A</v>
      </c>
    </row>
    <row r="2370" spans="2:2" x14ac:dyDescent="0.25">
      <c r="B2370" s="198" t="e">
        <f t="shared" ca="1" si="186"/>
        <v>#N/A</v>
      </c>
    </row>
    <row r="2371" spans="2:2" x14ac:dyDescent="0.25">
      <c r="B2371" s="198" t="e">
        <f t="shared" ca="1" si="186"/>
        <v>#N/A</v>
      </c>
    </row>
    <row r="2372" spans="2:2" x14ac:dyDescent="0.25">
      <c r="B2372" s="198" t="e">
        <f t="shared" ca="1" si="186"/>
        <v>#N/A</v>
      </c>
    </row>
    <row r="2373" spans="2:2" x14ac:dyDescent="0.25">
      <c r="B2373" s="198" t="e">
        <f t="shared" ca="1" si="186"/>
        <v>#N/A</v>
      </c>
    </row>
    <row r="2374" spans="2:2" x14ac:dyDescent="0.25">
      <c r="B2374" s="198" t="e">
        <f t="shared" ca="1" si="186"/>
        <v>#N/A</v>
      </c>
    </row>
    <row r="2375" spans="2:2" x14ac:dyDescent="0.25">
      <c r="B2375" s="198" t="e">
        <f t="shared" ca="1" si="186"/>
        <v>#N/A</v>
      </c>
    </row>
    <row r="2376" spans="2:2" x14ac:dyDescent="0.25">
      <c r="B2376" s="198" t="e">
        <f t="shared" ca="1" si="186"/>
        <v>#N/A</v>
      </c>
    </row>
    <row r="2377" spans="2:2" x14ac:dyDescent="0.25">
      <c r="B2377" s="198" t="e">
        <f t="shared" ca="1" si="186"/>
        <v>#N/A</v>
      </c>
    </row>
    <row r="2378" spans="2:2" x14ac:dyDescent="0.25">
      <c r="B2378" s="198" t="e">
        <f t="shared" ca="1" si="186"/>
        <v>#N/A</v>
      </c>
    </row>
    <row r="2379" spans="2:2" x14ac:dyDescent="0.25">
      <c r="B2379" s="198" t="e">
        <f t="shared" ca="1" si="186"/>
        <v>#N/A</v>
      </c>
    </row>
    <row r="2380" spans="2:2" x14ac:dyDescent="0.25">
      <c r="B2380" s="198" t="e">
        <f t="shared" ref="B2380:B2443" ca="1" si="187">($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381" spans="2:2" x14ac:dyDescent="0.25">
      <c r="B2381" s="198" t="e">
        <f t="shared" ca="1" si="187"/>
        <v>#N/A</v>
      </c>
    </row>
    <row r="2382" spans="2:2" x14ac:dyDescent="0.25">
      <c r="B2382" s="198" t="e">
        <f t="shared" ca="1" si="187"/>
        <v>#N/A</v>
      </c>
    </row>
    <row r="2383" spans="2:2" x14ac:dyDescent="0.25">
      <c r="B2383" s="198" t="e">
        <f t="shared" ca="1" si="187"/>
        <v>#N/A</v>
      </c>
    </row>
    <row r="2384" spans="2:2" x14ac:dyDescent="0.25">
      <c r="B2384" s="198" t="e">
        <f t="shared" ca="1" si="187"/>
        <v>#N/A</v>
      </c>
    </row>
    <row r="2385" spans="2:2" x14ac:dyDescent="0.25">
      <c r="B2385" s="198" t="e">
        <f t="shared" ca="1" si="187"/>
        <v>#N/A</v>
      </c>
    </row>
    <row r="2386" spans="2:2" x14ac:dyDescent="0.25">
      <c r="B2386" s="198" t="e">
        <f t="shared" ca="1" si="187"/>
        <v>#N/A</v>
      </c>
    </row>
    <row r="2387" spans="2:2" x14ac:dyDescent="0.25">
      <c r="B2387" s="198" t="e">
        <f t="shared" ca="1" si="187"/>
        <v>#N/A</v>
      </c>
    </row>
    <row r="2388" spans="2:2" x14ac:dyDescent="0.25">
      <c r="B2388" s="198" t="e">
        <f t="shared" ca="1" si="187"/>
        <v>#N/A</v>
      </c>
    </row>
    <row r="2389" spans="2:2" x14ac:dyDescent="0.25">
      <c r="B2389" s="198" t="e">
        <f t="shared" ca="1" si="187"/>
        <v>#N/A</v>
      </c>
    </row>
    <row r="2390" spans="2:2" x14ac:dyDescent="0.25">
      <c r="B2390" s="198" t="e">
        <f t="shared" ca="1" si="187"/>
        <v>#N/A</v>
      </c>
    </row>
    <row r="2391" spans="2:2" x14ac:dyDescent="0.25">
      <c r="B2391" s="198" t="e">
        <f t="shared" ca="1" si="187"/>
        <v>#N/A</v>
      </c>
    </row>
    <row r="2392" spans="2:2" x14ac:dyDescent="0.25">
      <c r="B2392" s="198" t="e">
        <f t="shared" ca="1" si="187"/>
        <v>#N/A</v>
      </c>
    </row>
    <row r="2393" spans="2:2" x14ac:dyDescent="0.25">
      <c r="B2393" s="198" t="e">
        <f t="shared" ca="1" si="187"/>
        <v>#N/A</v>
      </c>
    </row>
    <row r="2394" spans="2:2" x14ac:dyDescent="0.25">
      <c r="B2394" s="198" t="e">
        <f t="shared" ca="1" si="187"/>
        <v>#N/A</v>
      </c>
    </row>
    <row r="2395" spans="2:2" x14ac:dyDescent="0.25">
      <c r="B2395" s="198" t="e">
        <f t="shared" ca="1" si="187"/>
        <v>#N/A</v>
      </c>
    </row>
    <row r="2396" spans="2:2" x14ac:dyDescent="0.25">
      <c r="B2396" s="198" t="e">
        <f t="shared" ca="1" si="187"/>
        <v>#N/A</v>
      </c>
    </row>
    <row r="2397" spans="2:2" x14ac:dyDescent="0.25">
      <c r="B2397" s="198" t="e">
        <f t="shared" ca="1" si="187"/>
        <v>#N/A</v>
      </c>
    </row>
    <row r="2398" spans="2:2" x14ac:dyDescent="0.25">
      <c r="B2398" s="198" t="e">
        <f t="shared" ca="1" si="187"/>
        <v>#N/A</v>
      </c>
    </row>
    <row r="2399" spans="2:2" x14ac:dyDescent="0.25">
      <c r="B2399" s="198" t="e">
        <f t="shared" ca="1" si="187"/>
        <v>#N/A</v>
      </c>
    </row>
    <row r="2400" spans="2:2" x14ac:dyDescent="0.25">
      <c r="B2400" s="198" t="e">
        <f t="shared" ca="1" si="187"/>
        <v>#N/A</v>
      </c>
    </row>
    <row r="2401" spans="2:2" x14ac:dyDescent="0.25">
      <c r="B2401" s="198" t="e">
        <f t="shared" ca="1" si="187"/>
        <v>#N/A</v>
      </c>
    </row>
    <row r="2402" spans="2:2" x14ac:dyDescent="0.25">
      <c r="B2402" s="198" t="e">
        <f t="shared" ca="1" si="187"/>
        <v>#N/A</v>
      </c>
    </row>
    <row r="2403" spans="2:2" x14ac:dyDescent="0.25">
      <c r="B2403" s="198" t="e">
        <f t="shared" ca="1" si="187"/>
        <v>#N/A</v>
      </c>
    </row>
    <row r="2404" spans="2:2" x14ac:dyDescent="0.25">
      <c r="B2404" s="198" t="e">
        <f t="shared" ca="1" si="187"/>
        <v>#N/A</v>
      </c>
    </row>
    <row r="2405" spans="2:2" x14ac:dyDescent="0.25">
      <c r="B2405" s="198" t="e">
        <f t="shared" ca="1" si="187"/>
        <v>#N/A</v>
      </c>
    </row>
    <row r="2406" spans="2:2" x14ac:dyDescent="0.25">
      <c r="B2406" s="198" t="e">
        <f t="shared" ca="1" si="187"/>
        <v>#N/A</v>
      </c>
    </row>
    <row r="2407" spans="2:2" x14ac:dyDescent="0.25">
      <c r="B2407" s="198" t="e">
        <f t="shared" ca="1" si="187"/>
        <v>#N/A</v>
      </c>
    </row>
    <row r="2408" spans="2:2" x14ac:dyDescent="0.25">
      <c r="B2408" s="198" t="e">
        <f t="shared" ca="1" si="187"/>
        <v>#N/A</v>
      </c>
    </row>
    <row r="2409" spans="2:2" x14ac:dyDescent="0.25">
      <c r="B2409" s="198" t="e">
        <f t="shared" ca="1" si="187"/>
        <v>#N/A</v>
      </c>
    </row>
    <row r="2410" spans="2:2" x14ac:dyDescent="0.25">
      <c r="B2410" s="198" t="e">
        <f t="shared" ca="1" si="187"/>
        <v>#N/A</v>
      </c>
    </row>
    <row r="2411" spans="2:2" x14ac:dyDescent="0.25">
      <c r="B2411" s="198" t="e">
        <f t="shared" ca="1" si="187"/>
        <v>#N/A</v>
      </c>
    </row>
    <row r="2412" spans="2:2" x14ac:dyDescent="0.25">
      <c r="B2412" s="198" t="e">
        <f t="shared" ca="1" si="187"/>
        <v>#N/A</v>
      </c>
    </row>
    <row r="2413" spans="2:2" x14ac:dyDescent="0.25">
      <c r="B2413" s="198" t="e">
        <f t="shared" ca="1" si="187"/>
        <v>#N/A</v>
      </c>
    </row>
    <row r="2414" spans="2:2" x14ac:dyDescent="0.25">
      <c r="B2414" s="198" t="e">
        <f t="shared" ca="1" si="187"/>
        <v>#N/A</v>
      </c>
    </row>
    <row r="2415" spans="2:2" x14ac:dyDescent="0.25">
      <c r="B2415" s="198" t="e">
        <f t="shared" ca="1" si="187"/>
        <v>#N/A</v>
      </c>
    </row>
    <row r="2416" spans="2:2" x14ac:dyDescent="0.25">
      <c r="B2416" s="198" t="e">
        <f t="shared" ca="1" si="187"/>
        <v>#N/A</v>
      </c>
    </row>
    <row r="2417" spans="2:2" x14ac:dyDescent="0.25">
      <c r="B2417" s="198" t="e">
        <f t="shared" ca="1" si="187"/>
        <v>#N/A</v>
      </c>
    </row>
    <row r="2418" spans="2:2" x14ac:dyDescent="0.25">
      <c r="B2418" s="198" t="e">
        <f t="shared" ca="1" si="187"/>
        <v>#N/A</v>
      </c>
    </row>
    <row r="2419" spans="2:2" x14ac:dyDescent="0.25">
      <c r="B2419" s="198" t="e">
        <f t="shared" ca="1" si="187"/>
        <v>#N/A</v>
      </c>
    </row>
    <row r="2420" spans="2:2" x14ac:dyDescent="0.25">
      <c r="B2420" s="198" t="e">
        <f t="shared" ca="1" si="187"/>
        <v>#N/A</v>
      </c>
    </row>
    <row r="2421" spans="2:2" x14ac:dyDescent="0.25">
      <c r="B2421" s="198" t="e">
        <f t="shared" ca="1" si="187"/>
        <v>#N/A</v>
      </c>
    </row>
    <row r="2422" spans="2:2" x14ac:dyDescent="0.25">
      <c r="B2422" s="198" t="e">
        <f t="shared" ca="1" si="187"/>
        <v>#N/A</v>
      </c>
    </row>
    <row r="2423" spans="2:2" x14ac:dyDescent="0.25">
      <c r="B2423" s="198" t="e">
        <f t="shared" ca="1" si="187"/>
        <v>#N/A</v>
      </c>
    </row>
    <row r="2424" spans="2:2" x14ac:dyDescent="0.25">
      <c r="B2424" s="198" t="e">
        <f t="shared" ca="1" si="187"/>
        <v>#N/A</v>
      </c>
    </row>
    <row r="2425" spans="2:2" x14ac:dyDescent="0.25">
      <c r="B2425" s="198" t="e">
        <f t="shared" ca="1" si="187"/>
        <v>#N/A</v>
      </c>
    </row>
    <row r="2426" spans="2:2" x14ac:dyDescent="0.25">
      <c r="B2426" s="198" t="e">
        <f t="shared" ca="1" si="187"/>
        <v>#N/A</v>
      </c>
    </row>
    <row r="2427" spans="2:2" x14ac:dyDescent="0.25">
      <c r="B2427" s="198" t="e">
        <f t="shared" ca="1" si="187"/>
        <v>#N/A</v>
      </c>
    </row>
    <row r="2428" spans="2:2" x14ac:dyDescent="0.25">
      <c r="B2428" s="198" t="e">
        <f t="shared" ca="1" si="187"/>
        <v>#N/A</v>
      </c>
    </row>
    <row r="2429" spans="2:2" x14ac:dyDescent="0.25">
      <c r="B2429" s="198" t="e">
        <f t="shared" ca="1" si="187"/>
        <v>#N/A</v>
      </c>
    </row>
    <row r="2430" spans="2:2" x14ac:dyDescent="0.25">
      <c r="B2430" s="198" t="e">
        <f t="shared" ca="1" si="187"/>
        <v>#N/A</v>
      </c>
    </row>
    <row r="2431" spans="2:2" x14ac:dyDescent="0.25">
      <c r="B2431" s="198" t="e">
        <f t="shared" ca="1" si="187"/>
        <v>#N/A</v>
      </c>
    </row>
    <row r="2432" spans="2:2" x14ac:dyDescent="0.25">
      <c r="B2432" s="198" t="e">
        <f t="shared" ca="1" si="187"/>
        <v>#N/A</v>
      </c>
    </row>
    <row r="2433" spans="2:2" x14ac:dyDescent="0.25">
      <c r="B2433" s="198" t="e">
        <f t="shared" ca="1" si="187"/>
        <v>#N/A</v>
      </c>
    </row>
    <row r="2434" spans="2:2" x14ac:dyDescent="0.25">
      <c r="B2434" s="198" t="e">
        <f t="shared" ca="1" si="187"/>
        <v>#N/A</v>
      </c>
    </row>
    <row r="2435" spans="2:2" x14ac:dyDescent="0.25">
      <c r="B2435" s="198" t="e">
        <f t="shared" ca="1" si="187"/>
        <v>#N/A</v>
      </c>
    </row>
    <row r="2436" spans="2:2" x14ac:dyDescent="0.25">
      <c r="B2436" s="198" t="e">
        <f t="shared" ca="1" si="187"/>
        <v>#N/A</v>
      </c>
    </row>
    <row r="2437" spans="2:2" x14ac:dyDescent="0.25">
      <c r="B2437" s="198" t="e">
        <f t="shared" ca="1" si="187"/>
        <v>#N/A</v>
      </c>
    </row>
    <row r="2438" spans="2:2" x14ac:dyDescent="0.25">
      <c r="B2438" s="198" t="e">
        <f t="shared" ca="1" si="187"/>
        <v>#N/A</v>
      </c>
    </row>
    <row r="2439" spans="2:2" x14ac:dyDescent="0.25">
      <c r="B2439" s="198" t="e">
        <f t="shared" ca="1" si="187"/>
        <v>#N/A</v>
      </c>
    </row>
    <row r="2440" spans="2:2" x14ac:dyDescent="0.25">
      <c r="B2440" s="198" t="e">
        <f t="shared" ca="1" si="187"/>
        <v>#N/A</v>
      </c>
    </row>
    <row r="2441" spans="2:2" x14ac:dyDescent="0.25">
      <c r="B2441" s="198" t="e">
        <f t="shared" ca="1" si="187"/>
        <v>#N/A</v>
      </c>
    </row>
    <row r="2442" spans="2:2" x14ac:dyDescent="0.25">
      <c r="B2442" s="198" t="e">
        <f t="shared" ca="1" si="187"/>
        <v>#N/A</v>
      </c>
    </row>
    <row r="2443" spans="2:2" x14ac:dyDescent="0.25">
      <c r="B2443" s="198" t="e">
        <f t="shared" ca="1" si="187"/>
        <v>#N/A</v>
      </c>
    </row>
    <row r="2444" spans="2:2" x14ac:dyDescent="0.25">
      <c r="B2444" s="198" t="e">
        <f t="shared" ref="B2444:B2507" ca="1" si="188">($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445" spans="2:2" x14ac:dyDescent="0.25">
      <c r="B2445" s="198" t="e">
        <f t="shared" ca="1" si="188"/>
        <v>#N/A</v>
      </c>
    </row>
    <row r="2446" spans="2:2" x14ac:dyDescent="0.25">
      <c r="B2446" s="198" t="e">
        <f t="shared" ca="1" si="188"/>
        <v>#N/A</v>
      </c>
    </row>
    <row r="2447" spans="2:2" x14ac:dyDescent="0.25">
      <c r="B2447" s="198" t="e">
        <f t="shared" ca="1" si="188"/>
        <v>#N/A</v>
      </c>
    </row>
    <row r="2448" spans="2:2" x14ac:dyDescent="0.25">
      <c r="B2448" s="198" t="e">
        <f t="shared" ca="1" si="188"/>
        <v>#N/A</v>
      </c>
    </row>
    <row r="2449" spans="2:2" x14ac:dyDescent="0.25">
      <c r="B2449" s="198" t="e">
        <f t="shared" ca="1" si="188"/>
        <v>#N/A</v>
      </c>
    </row>
    <row r="2450" spans="2:2" x14ac:dyDescent="0.25">
      <c r="B2450" s="198" t="e">
        <f t="shared" ca="1" si="188"/>
        <v>#N/A</v>
      </c>
    </row>
    <row r="2451" spans="2:2" x14ac:dyDescent="0.25">
      <c r="B2451" s="198" t="e">
        <f t="shared" ca="1" si="188"/>
        <v>#N/A</v>
      </c>
    </row>
    <row r="2452" spans="2:2" x14ac:dyDescent="0.25">
      <c r="B2452" s="198" t="e">
        <f t="shared" ca="1" si="188"/>
        <v>#N/A</v>
      </c>
    </row>
    <row r="2453" spans="2:2" x14ac:dyDescent="0.25">
      <c r="B2453" s="198" t="e">
        <f t="shared" ca="1" si="188"/>
        <v>#N/A</v>
      </c>
    </row>
    <row r="2454" spans="2:2" x14ac:dyDescent="0.25">
      <c r="B2454" s="198" t="e">
        <f t="shared" ca="1" si="188"/>
        <v>#N/A</v>
      </c>
    </row>
    <row r="2455" spans="2:2" x14ac:dyDescent="0.25">
      <c r="B2455" s="198" t="e">
        <f t="shared" ca="1" si="188"/>
        <v>#N/A</v>
      </c>
    </row>
    <row r="2456" spans="2:2" x14ac:dyDescent="0.25">
      <c r="B2456" s="198" t="e">
        <f t="shared" ca="1" si="188"/>
        <v>#N/A</v>
      </c>
    </row>
    <row r="2457" spans="2:2" x14ac:dyDescent="0.25">
      <c r="B2457" s="198" t="e">
        <f t="shared" ca="1" si="188"/>
        <v>#N/A</v>
      </c>
    </row>
    <row r="2458" spans="2:2" x14ac:dyDescent="0.25">
      <c r="B2458" s="198" t="e">
        <f t="shared" ca="1" si="188"/>
        <v>#N/A</v>
      </c>
    </row>
    <row r="2459" spans="2:2" x14ac:dyDescent="0.25">
      <c r="B2459" s="198" t="e">
        <f t="shared" ca="1" si="188"/>
        <v>#N/A</v>
      </c>
    </row>
    <row r="2460" spans="2:2" x14ac:dyDescent="0.25">
      <c r="B2460" s="198" t="e">
        <f t="shared" ca="1" si="188"/>
        <v>#N/A</v>
      </c>
    </row>
    <row r="2461" spans="2:2" x14ac:dyDescent="0.25">
      <c r="B2461" s="198" t="e">
        <f t="shared" ca="1" si="188"/>
        <v>#N/A</v>
      </c>
    </row>
    <row r="2462" spans="2:2" x14ac:dyDescent="0.25">
      <c r="B2462" s="198" t="e">
        <f t="shared" ca="1" si="188"/>
        <v>#N/A</v>
      </c>
    </row>
    <row r="2463" spans="2:2" x14ac:dyDescent="0.25">
      <c r="B2463" s="198" t="e">
        <f t="shared" ca="1" si="188"/>
        <v>#N/A</v>
      </c>
    </row>
    <row r="2464" spans="2:2" x14ac:dyDescent="0.25">
      <c r="B2464" s="198" t="e">
        <f t="shared" ca="1" si="188"/>
        <v>#N/A</v>
      </c>
    </row>
    <row r="2465" spans="2:2" x14ac:dyDescent="0.25">
      <c r="B2465" s="198" t="e">
        <f t="shared" ca="1" si="188"/>
        <v>#N/A</v>
      </c>
    </row>
    <row r="2466" spans="2:2" x14ac:dyDescent="0.25">
      <c r="B2466" s="198" t="e">
        <f t="shared" ca="1" si="188"/>
        <v>#N/A</v>
      </c>
    </row>
    <row r="2467" spans="2:2" x14ac:dyDescent="0.25">
      <c r="B2467" s="198" t="e">
        <f t="shared" ca="1" si="188"/>
        <v>#N/A</v>
      </c>
    </row>
    <row r="2468" spans="2:2" x14ac:dyDescent="0.25">
      <c r="B2468" s="198" t="e">
        <f t="shared" ca="1" si="188"/>
        <v>#N/A</v>
      </c>
    </row>
    <row r="2469" spans="2:2" x14ac:dyDescent="0.25">
      <c r="B2469" s="198" t="e">
        <f t="shared" ca="1" si="188"/>
        <v>#N/A</v>
      </c>
    </row>
    <row r="2470" spans="2:2" x14ac:dyDescent="0.25">
      <c r="B2470" s="198" t="e">
        <f t="shared" ca="1" si="188"/>
        <v>#N/A</v>
      </c>
    </row>
    <row r="2471" spans="2:2" x14ac:dyDescent="0.25">
      <c r="B2471" s="198" t="e">
        <f t="shared" ca="1" si="188"/>
        <v>#N/A</v>
      </c>
    </row>
    <row r="2472" spans="2:2" x14ac:dyDescent="0.25">
      <c r="B2472" s="198" t="e">
        <f t="shared" ca="1" si="188"/>
        <v>#N/A</v>
      </c>
    </row>
    <row r="2473" spans="2:2" x14ac:dyDescent="0.25">
      <c r="B2473" s="198" t="e">
        <f t="shared" ca="1" si="188"/>
        <v>#N/A</v>
      </c>
    </row>
    <row r="2474" spans="2:2" x14ac:dyDescent="0.25">
      <c r="B2474" s="198" t="e">
        <f t="shared" ca="1" si="188"/>
        <v>#N/A</v>
      </c>
    </row>
    <row r="2475" spans="2:2" x14ac:dyDescent="0.25">
      <c r="B2475" s="198" t="e">
        <f t="shared" ca="1" si="188"/>
        <v>#N/A</v>
      </c>
    </row>
    <row r="2476" spans="2:2" x14ac:dyDescent="0.25">
      <c r="B2476" s="198" t="e">
        <f t="shared" ca="1" si="188"/>
        <v>#N/A</v>
      </c>
    </row>
    <row r="2477" spans="2:2" x14ac:dyDescent="0.25">
      <c r="B2477" s="198" t="e">
        <f t="shared" ca="1" si="188"/>
        <v>#N/A</v>
      </c>
    </row>
    <row r="2478" spans="2:2" x14ac:dyDescent="0.25">
      <c r="B2478" s="198" t="e">
        <f t="shared" ca="1" si="188"/>
        <v>#N/A</v>
      </c>
    </row>
    <row r="2479" spans="2:2" x14ac:dyDescent="0.25">
      <c r="B2479" s="198" t="e">
        <f t="shared" ca="1" si="188"/>
        <v>#N/A</v>
      </c>
    </row>
    <row r="2480" spans="2:2" x14ac:dyDescent="0.25">
      <c r="B2480" s="198" t="e">
        <f t="shared" ca="1" si="188"/>
        <v>#N/A</v>
      </c>
    </row>
    <row r="2481" spans="2:2" x14ac:dyDescent="0.25">
      <c r="B2481" s="198" t="e">
        <f t="shared" ca="1" si="188"/>
        <v>#N/A</v>
      </c>
    </row>
    <row r="2482" spans="2:2" x14ac:dyDescent="0.25">
      <c r="B2482" s="198" t="e">
        <f t="shared" ca="1" si="188"/>
        <v>#N/A</v>
      </c>
    </row>
    <row r="2483" spans="2:2" x14ac:dyDescent="0.25">
      <c r="B2483" s="198" t="e">
        <f t="shared" ca="1" si="188"/>
        <v>#N/A</v>
      </c>
    </row>
    <row r="2484" spans="2:2" x14ac:dyDescent="0.25">
      <c r="B2484" s="198" t="e">
        <f t="shared" ca="1" si="188"/>
        <v>#N/A</v>
      </c>
    </row>
    <row r="2485" spans="2:2" x14ac:dyDescent="0.25">
      <c r="B2485" s="198" t="e">
        <f t="shared" ca="1" si="188"/>
        <v>#N/A</v>
      </c>
    </row>
    <row r="2486" spans="2:2" x14ac:dyDescent="0.25">
      <c r="B2486" s="198" t="e">
        <f t="shared" ca="1" si="188"/>
        <v>#N/A</v>
      </c>
    </row>
    <row r="2487" spans="2:2" x14ac:dyDescent="0.25">
      <c r="B2487" s="198" t="e">
        <f t="shared" ca="1" si="188"/>
        <v>#N/A</v>
      </c>
    </row>
    <row r="2488" spans="2:2" x14ac:dyDescent="0.25">
      <c r="B2488" s="198" t="e">
        <f t="shared" ca="1" si="188"/>
        <v>#N/A</v>
      </c>
    </row>
    <row r="2489" spans="2:2" x14ac:dyDescent="0.25">
      <c r="B2489" s="198" t="e">
        <f t="shared" ca="1" si="188"/>
        <v>#N/A</v>
      </c>
    </row>
    <row r="2490" spans="2:2" x14ac:dyDescent="0.25">
      <c r="B2490" s="198" t="e">
        <f t="shared" ca="1" si="188"/>
        <v>#N/A</v>
      </c>
    </row>
    <row r="2491" spans="2:2" x14ac:dyDescent="0.25">
      <c r="B2491" s="198" t="e">
        <f t="shared" ca="1" si="188"/>
        <v>#N/A</v>
      </c>
    </row>
    <row r="2492" spans="2:2" x14ac:dyDescent="0.25">
      <c r="B2492" s="198" t="e">
        <f t="shared" ca="1" si="188"/>
        <v>#N/A</v>
      </c>
    </row>
    <row r="2493" spans="2:2" x14ac:dyDescent="0.25">
      <c r="B2493" s="198" t="e">
        <f t="shared" ca="1" si="188"/>
        <v>#N/A</v>
      </c>
    </row>
    <row r="2494" spans="2:2" x14ac:dyDescent="0.25">
      <c r="B2494" s="198" t="e">
        <f t="shared" ca="1" si="188"/>
        <v>#N/A</v>
      </c>
    </row>
    <row r="2495" spans="2:2" x14ac:dyDescent="0.25">
      <c r="B2495" s="198" t="e">
        <f t="shared" ca="1" si="188"/>
        <v>#N/A</v>
      </c>
    </row>
    <row r="2496" spans="2:2" x14ac:dyDescent="0.25">
      <c r="B2496" s="198" t="e">
        <f t="shared" ca="1" si="188"/>
        <v>#N/A</v>
      </c>
    </row>
    <row r="2497" spans="2:2" x14ac:dyDescent="0.25">
      <c r="B2497" s="198" t="e">
        <f t="shared" ca="1" si="188"/>
        <v>#N/A</v>
      </c>
    </row>
    <row r="2498" spans="2:2" x14ac:dyDescent="0.25">
      <c r="B2498" s="198" t="e">
        <f t="shared" ca="1" si="188"/>
        <v>#N/A</v>
      </c>
    </row>
    <row r="2499" spans="2:2" x14ac:dyDescent="0.25">
      <c r="B2499" s="198" t="e">
        <f t="shared" ca="1" si="188"/>
        <v>#N/A</v>
      </c>
    </row>
    <row r="2500" spans="2:2" x14ac:dyDescent="0.25">
      <c r="B2500" s="198" t="e">
        <f t="shared" ca="1" si="188"/>
        <v>#N/A</v>
      </c>
    </row>
    <row r="2501" spans="2:2" x14ac:dyDescent="0.25">
      <c r="B2501" s="198" t="e">
        <f t="shared" ca="1" si="188"/>
        <v>#N/A</v>
      </c>
    </row>
    <row r="2502" spans="2:2" x14ac:dyDescent="0.25">
      <c r="B2502" s="198" t="e">
        <f t="shared" ca="1" si="188"/>
        <v>#N/A</v>
      </c>
    </row>
    <row r="2503" spans="2:2" x14ac:dyDescent="0.25">
      <c r="B2503" s="198" t="e">
        <f t="shared" ca="1" si="188"/>
        <v>#N/A</v>
      </c>
    </row>
    <row r="2504" spans="2:2" x14ac:dyDescent="0.25">
      <c r="B2504" s="198" t="e">
        <f t="shared" ca="1" si="188"/>
        <v>#N/A</v>
      </c>
    </row>
    <row r="2505" spans="2:2" x14ac:dyDescent="0.25">
      <c r="B2505" s="198" t="e">
        <f t="shared" ca="1" si="188"/>
        <v>#N/A</v>
      </c>
    </row>
    <row r="2506" spans="2:2" x14ac:dyDescent="0.25">
      <c r="B2506" s="198" t="e">
        <f t="shared" ca="1" si="188"/>
        <v>#N/A</v>
      </c>
    </row>
    <row r="2507" spans="2:2" x14ac:dyDescent="0.25">
      <c r="B2507" s="198" t="e">
        <f t="shared" ca="1" si="188"/>
        <v>#N/A</v>
      </c>
    </row>
    <row r="2508" spans="2:2" x14ac:dyDescent="0.25">
      <c r="B2508" s="198" t="e">
        <f t="shared" ref="B2508:B2571" ca="1" si="189">($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509" spans="2:2" x14ac:dyDescent="0.25">
      <c r="B2509" s="198" t="e">
        <f t="shared" ca="1" si="189"/>
        <v>#N/A</v>
      </c>
    </row>
    <row r="2510" spans="2:2" x14ac:dyDescent="0.25">
      <c r="B2510" s="198" t="e">
        <f t="shared" ca="1" si="189"/>
        <v>#N/A</v>
      </c>
    </row>
    <row r="2511" spans="2:2" x14ac:dyDescent="0.25">
      <c r="B2511" s="198" t="e">
        <f t="shared" ca="1" si="189"/>
        <v>#N/A</v>
      </c>
    </row>
    <row r="2512" spans="2:2" x14ac:dyDescent="0.25">
      <c r="B2512" s="198" t="e">
        <f t="shared" ca="1" si="189"/>
        <v>#N/A</v>
      </c>
    </row>
    <row r="2513" spans="2:2" x14ac:dyDescent="0.25">
      <c r="B2513" s="198" t="e">
        <f t="shared" ca="1" si="189"/>
        <v>#N/A</v>
      </c>
    </row>
    <row r="2514" spans="2:2" x14ac:dyDescent="0.25">
      <c r="B2514" s="198" t="e">
        <f t="shared" ca="1" si="189"/>
        <v>#N/A</v>
      </c>
    </row>
    <row r="2515" spans="2:2" x14ac:dyDescent="0.25">
      <c r="B2515" s="198" t="e">
        <f t="shared" ca="1" si="189"/>
        <v>#N/A</v>
      </c>
    </row>
    <row r="2516" spans="2:2" x14ac:dyDescent="0.25">
      <c r="B2516" s="198" t="e">
        <f t="shared" ca="1" si="189"/>
        <v>#N/A</v>
      </c>
    </row>
    <row r="2517" spans="2:2" x14ac:dyDescent="0.25">
      <c r="B2517" s="198" t="e">
        <f t="shared" ca="1" si="189"/>
        <v>#N/A</v>
      </c>
    </row>
    <row r="2518" spans="2:2" x14ac:dyDescent="0.25">
      <c r="B2518" s="198" t="e">
        <f t="shared" ca="1" si="189"/>
        <v>#N/A</v>
      </c>
    </row>
    <row r="2519" spans="2:2" x14ac:dyDescent="0.25">
      <c r="B2519" s="198" t="e">
        <f t="shared" ca="1" si="189"/>
        <v>#N/A</v>
      </c>
    </row>
    <row r="2520" spans="2:2" x14ac:dyDescent="0.25">
      <c r="B2520" s="198" t="e">
        <f t="shared" ca="1" si="189"/>
        <v>#N/A</v>
      </c>
    </row>
    <row r="2521" spans="2:2" x14ac:dyDescent="0.25">
      <c r="B2521" s="198" t="e">
        <f t="shared" ca="1" si="189"/>
        <v>#N/A</v>
      </c>
    </row>
    <row r="2522" spans="2:2" x14ac:dyDescent="0.25">
      <c r="B2522" s="198" t="e">
        <f t="shared" ca="1" si="189"/>
        <v>#N/A</v>
      </c>
    </row>
    <row r="2523" spans="2:2" x14ac:dyDescent="0.25">
      <c r="B2523" s="198" t="e">
        <f t="shared" ca="1" si="189"/>
        <v>#N/A</v>
      </c>
    </row>
    <row r="2524" spans="2:2" x14ac:dyDescent="0.25">
      <c r="B2524" s="198" t="e">
        <f t="shared" ca="1" si="189"/>
        <v>#N/A</v>
      </c>
    </row>
    <row r="2525" spans="2:2" x14ac:dyDescent="0.25">
      <c r="B2525" s="198" t="e">
        <f t="shared" ca="1" si="189"/>
        <v>#N/A</v>
      </c>
    </row>
    <row r="2526" spans="2:2" x14ac:dyDescent="0.25">
      <c r="B2526" s="198" t="e">
        <f t="shared" ca="1" si="189"/>
        <v>#N/A</v>
      </c>
    </row>
    <row r="2527" spans="2:2" x14ac:dyDescent="0.25">
      <c r="B2527" s="198" t="e">
        <f t="shared" ca="1" si="189"/>
        <v>#N/A</v>
      </c>
    </row>
    <row r="2528" spans="2:2" x14ac:dyDescent="0.25">
      <c r="B2528" s="198" t="e">
        <f t="shared" ca="1" si="189"/>
        <v>#N/A</v>
      </c>
    </row>
    <row r="2529" spans="2:2" x14ac:dyDescent="0.25">
      <c r="B2529" s="198" t="e">
        <f t="shared" ca="1" si="189"/>
        <v>#N/A</v>
      </c>
    </row>
    <row r="2530" spans="2:2" x14ac:dyDescent="0.25">
      <c r="B2530" s="198" t="e">
        <f t="shared" ca="1" si="189"/>
        <v>#N/A</v>
      </c>
    </row>
    <row r="2531" spans="2:2" x14ac:dyDescent="0.25">
      <c r="B2531" s="198" t="e">
        <f t="shared" ca="1" si="189"/>
        <v>#N/A</v>
      </c>
    </row>
    <row r="2532" spans="2:2" x14ac:dyDescent="0.25">
      <c r="B2532" s="198" t="e">
        <f t="shared" ca="1" si="189"/>
        <v>#N/A</v>
      </c>
    </row>
    <row r="2533" spans="2:2" x14ac:dyDescent="0.25">
      <c r="B2533" s="198" t="e">
        <f t="shared" ca="1" si="189"/>
        <v>#N/A</v>
      </c>
    </row>
    <row r="2534" spans="2:2" x14ac:dyDescent="0.25">
      <c r="B2534" s="198" t="e">
        <f t="shared" ca="1" si="189"/>
        <v>#N/A</v>
      </c>
    </row>
    <row r="2535" spans="2:2" x14ac:dyDescent="0.25">
      <c r="B2535" s="198" t="e">
        <f t="shared" ca="1" si="189"/>
        <v>#N/A</v>
      </c>
    </row>
    <row r="2536" spans="2:2" x14ac:dyDescent="0.25">
      <c r="B2536" s="198" t="e">
        <f t="shared" ca="1" si="189"/>
        <v>#N/A</v>
      </c>
    </row>
    <row r="2537" spans="2:2" x14ac:dyDescent="0.25">
      <c r="B2537" s="198" t="e">
        <f t="shared" ca="1" si="189"/>
        <v>#N/A</v>
      </c>
    </row>
    <row r="2538" spans="2:2" x14ac:dyDescent="0.25">
      <c r="B2538" s="198" t="e">
        <f t="shared" ca="1" si="189"/>
        <v>#N/A</v>
      </c>
    </row>
    <row r="2539" spans="2:2" x14ac:dyDescent="0.25">
      <c r="B2539" s="198" t="e">
        <f t="shared" ca="1" si="189"/>
        <v>#N/A</v>
      </c>
    </row>
    <row r="2540" spans="2:2" x14ac:dyDescent="0.25">
      <c r="B2540" s="198" t="e">
        <f t="shared" ca="1" si="189"/>
        <v>#N/A</v>
      </c>
    </row>
    <row r="2541" spans="2:2" x14ac:dyDescent="0.25">
      <c r="B2541" s="198" t="e">
        <f t="shared" ca="1" si="189"/>
        <v>#N/A</v>
      </c>
    </row>
    <row r="2542" spans="2:2" x14ac:dyDescent="0.25">
      <c r="B2542" s="198" t="e">
        <f t="shared" ca="1" si="189"/>
        <v>#N/A</v>
      </c>
    </row>
    <row r="2543" spans="2:2" x14ac:dyDescent="0.25">
      <c r="B2543" s="198" t="e">
        <f t="shared" ca="1" si="189"/>
        <v>#N/A</v>
      </c>
    </row>
    <row r="2544" spans="2:2" x14ac:dyDescent="0.25">
      <c r="B2544" s="198" t="e">
        <f t="shared" ca="1" si="189"/>
        <v>#N/A</v>
      </c>
    </row>
    <row r="2545" spans="2:2" x14ac:dyDescent="0.25">
      <c r="B2545" s="198" t="e">
        <f t="shared" ca="1" si="189"/>
        <v>#N/A</v>
      </c>
    </row>
    <row r="2546" spans="2:2" x14ac:dyDescent="0.25">
      <c r="B2546" s="198" t="e">
        <f t="shared" ca="1" si="189"/>
        <v>#N/A</v>
      </c>
    </row>
    <row r="2547" spans="2:2" x14ac:dyDescent="0.25">
      <c r="B2547" s="198" t="e">
        <f t="shared" ca="1" si="189"/>
        <v>#N/A</v>
      </c>
    </row>
    <row r="2548" spans="2:2" x14ac:dyDescent="0.25">
      <c r="B2548" s="198" t="e">
        <f t="shared" ca="1" si="189"/>
        <v>#N/A</v>
      </c>
    </row>
    <row r="2549" spans="2:2" x14ac:dyDescent="0.25">
      <c r="B2549" s="198" t="e">
        <f t="shared" ca="1" si="189"/>
        <v>#N/A</v>
      </c>
    </row>
    <row r="2550" spans="2:2" x14ac:dyDescent="0.25">
      <c r="B2550" s="198" t="e">
        <f t="shared" ca="1" si="189"/>
        <v>#N/A</v>
      </c>
    </row>
    <row r="2551" spans="2:2" x14ac:dyDescent="0.25">
      <c r="B2551" s="198" t="e">
        <f t="shared" ca="1" si="189"/>
        <v>#N/A</v>
      </c>
    </row>
    <row r="2552" spans="2:2" x14ac:dyDescent="0.25">
      <c r="B2552" s="198" t="e">
        <f t="shared" ca="1" si="189"/>
        <v>#N/A</v>
      </c>
    </row>
    <row r="2553" spans="2:2" x14ac:dyDescent="0.25">
      <c r="B2553" s="198" t="e">
        <f t="shared" ca="1" si="189"/>
        <v>#N/A</v>
      </c>
    </row>
    <row r="2554" spans="2:2" x14ac:dyDescent="0.25">
      <c r="B2554" s="198" t="e">
        <f t="shared" ca="1" si="189"/>
        <v>#N/A</v>
      </c>
    </row>
    <row r="2555" spans="2:2" x14ac:dyDescent="0.25">
      <c r="B2555" s="198" t="e">
        <f t="shared" ca="1" si="189"/>
        <v>#N/A</v>
      </c>
    </row>
    <row r="2556" spans="2:2" x14ac:dyDescent="0.25">
      <c r="B2556" s="198" t="e">
        <f t="shared" ca="1" si="189"/>
        <v>#N/A</v>
      </c>
    </row>
    <row r="2557" spans="2:2" x14ac:dyDescent="0.25">
      <c r="B2557" s="198" t="e">
        <f t="shared" ca="1" si="189"/>
        <v>#N/A</v>
      </c>
    </row>
    <row r="2558" spans="2:2" x14ac:dyDescent="0.25">
      <c r="B2558" s="198" t="e">
        <f t="shared" ca="1" si="189"/>
        <v>#N/A</v>
      </c>
    </row>
    <row r="2559" spans="2:2" x14ac:dyDescent="0.25">
      <c r="B2559" s="198" t="e">
        <f t="shared" ca="1" si="189"/>
        <v>#N/A</v>
      </c>
    </row>
    <row r="2560" spans="2:2" x14ac:dyDescent="0.25">
      <c r="B2560" s="198" t="e">
        <f t="shared" ca="1" si="189"/>
        <v>#N/A</v>
      </c>
    </row>
    <row r="2561" spans="2:2" x14ac:dyDescent="0.25">
      <c r="B2561" s="198" t="e">
        <f t="shared" ca="1" si="189"/>
        <v>#N/A</v>
      </c>
    </row>
    <row r="2562" spans="2:2" x14ac:dyDescent="0.25">
      <c r="B2562" s="198" t="e">
        <f t="shared" ca="1" si="189"/>
        <v>#N/A</v>
      </c>
    </row>
    <row r="2563" spans="2:2" x14ac:dyDescent="0.25">
      <c r="B2563" s="198" t="e">
        <f t="shared" ca="1" si="189"/>
        <v>#N/A</v>
      </c>
    </row>
    <row r="2564" spans="2:2" x14ac:dyDescent="0.25">
      <c r="B2564" s="198" t="e">
        <f t="shared" ca="1" si="189"/>
        <v>#N/A</v>
      </c>
    </row>
    <row r="2565" spans="2:2" x14ac:dyDescent="0.25">
      <c r="B2565" s="198" t="e">
        <f t="shared" ca="1" si="189"/>
        <v>#N/A</v>
      </c>
    </row>
    <row r="2566" spans="2:2" x14ac:dyDescent="0.25">
      <c r="B2566" s="198" t="e">
        <f t="shared" ca="1" si="189"/>
        <v>#N/A</v>
      </c>
    </row>
    <row r="2567" spans="2:2" x14ac:dyDescent="0.25">
      <c r="B2567" s="198" t="e">
        <f t="shared" ca="1" si="189"/>
        <v>#N/A</v>
      </c>
    </row>
    <row r="2568" spans="2:2" x14ac:dyDescent="0.25">
      <c r="B2568" s="198" t="e">
        <f t="shared" ca="1" si="189"/>
        <v>#N/A</v>
      </c>
    </row>
    <row r="2569" spans="2:2" x14ac:dyDescent="0.25">
      <c r="B2569" s="198" t="e">
        <f t="shared" ca="1" si="189"/>
        <v>#N/A</v>
      </c>
    </row>
    <row r="2570" spans="2:2" x14ac:dyDescent="0.25">
      <c r="B2570" s="198" t="e">
        <f t="shared" ca="1" si="189"/>
        <v>#N/A</v>
      </c>
    </row>
    <row r="2571" spans="2:2" x14ac:dyDescent="0.25">
      <c r="B2571" s="198" t="e">
        <f t="shared" ca="1" si="189"/>
        <v>#N/A</v>
      </c>
    </row>
    <row r="2572" spans="2:2" x14ac:dyDescent="0.25">
      <c r="B2572" s="198" t="e">
        <f t="shared" ref="B2572:B2635" ca="1" si="190">($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573" spans="2:2" x14ac:dyDescent="0.25">
      <c r="B2573" s="198" t="e">
        <f t="shared" ca="1" si="190"/>
        <v>#N/A</v>
      </c>
    </row>
    <row r="2574" spans="2:2" x14ac:dyDescent="0.25">
      <c r="B2574" s="198" t="e">
        <f t="shared" ca="1" si="190"/>
        <v>#N/A</v>
      </c>
    </row>
    <row r="2575" spans="2:2" x14ac:dyDescent="0.25">
      <c r="B2575" s="198" t="e">
        <f t="shared" ca="1" si="190"/>
        <v>#N/A</v>
      </c>
    </row>
    <row r="2576" spans="2:2" x14ac:dyDescent="0.25">
      <c r="B2576" s="198" t="e">
        <f t="shared" ca="1" si="190"/>
        <v>#N/A</v>
      </c>
    </row>
    <row r="2577" spans="2:2" x14ac:dyDescent="0.25">
      <c r="B2577" s="198" t="e">
        <f t="shared" ca="1" si="190"/>
        <v>#N/A</v>
      </c>
    </row>
    <row r="2578" spans="2:2" x14ac:dyDescent="0.25">
      <c r="B2578" s="198" t="e">
        <f t="shared" ca="1" si="190"/>
        <v>#N/A</v>
      </c>
    </row>
    <row r="2579" spans="2:2" x14ac:dyDescent="0.25">
      <c r="B2579" s="198" t="e">
        <f t="shared" ca="1" si="190"/>
        <v>#N/A</v>
      </c>
    </row>
    <row r="2580" spans="2:2" x14ac:dyDescent="0.25">
      <c r="B2580" s="198" t="e">
        <f t="shared" ca="1" si="190"/>
        <v>#N/A</v>
      </c>
    </row>
    <row r="2581" spans="2:2" x14ac:dyDescent="0.25">
      <c r="B2581" s="198" t="e">
        <f t="shared" ca="1" si="190"/>
        <v>#N/A</v>
      </c>
    </row>
    <row r="2582" spans="2:2" x14ac:dyDescent="0.25">
      <c r="B2582" s="198" t="e">
        <f t="shared" ca="1" si="190"/>
        <v>#N/A</v>
      </c>
    </row>
    <row r="2583" spans="2:2" x14ac:dyDescent="0.25">
      <c r="B2583" s="198" t="e">
        <f t="shared" ca="1" si="190"/>
        <v>#N/A</v>
      </c>
    </row>
    <row r="2584" spans="2:2" x14ac:dyDescent="0.25">
      <c r="B2584" s="198" t="e">
        <f t="shared" ca="1" si="190"/>
        <v>#N/A</v>
      </c>
    </row>
    <row r="2585" spans="2:2" x14ac:dyDescent="0.25">
      <c r="B2585" s="198" t="e">
        <f t="shared" ca="1" si="190"/>
        <v>#N/A</v>
      </c>
    </row>
    <row r="2586" spans="2:2" x14ac:dyDescent="0.25">
      <c r="B2586" s="198" t="e">
        <f t="shared" ca="1" si="190"/>
        <v>#N/A</v>
      </c>
    </row>
    <row r="2587" spans="2:2" x14ac:dyDescent="0.25">
      <c r="B2587" s="198" t="e">
        <f t="shared" ca="1" si="190"/>
        <v>#N/A</v>
      </c>
    </row>
    <row r="2588" spans="2:2" x14ac:dyDescent="0.25">
      <c r="B2588" s="198" t="e">
        <f t="shared" ca="1" si="190"/>
        <v>#N/A</v>
      </c>
    </row>
    <row r="2589" spans="2:2" x14ac:dyDescent="0.25">
      <c r="B2589" s="198" t="e">
        <f t="shared" ca="1" si="190"/>
        <v>#N/A</v>
      </c>
    </row>
    <row r="2590" spans="2:2" x14ac:dyDescent="0.25">
      <c r="B2590" s="198" t="e">
        <f t="shared" ca="1" si="190"/>
        <v>#N/A</v>
      </c>
    </row>
    <row r="2591" spans="2:2" x14ac:dyDescent="0.25">
      <c r="B2591" s="198" t="e">
        <f t="shared" ca="1" si="190"/>
        <v>#N/A</v>
      </c>
    </row>
    <row r="2592" spans="2:2" x14ac:dyDescent="0.25">
      <c r="B2592" s="198" t="e">
        <f t="shared" ca="1" si="190"/>
        <v>#N/A</v>
      </c>
    </row>
    <row r="2593" spans="2:2" x14ac:dyDescent="0.25">
      <c r="B2593" s="198" t="e">
        <f t="shared" ca="1" si="190"/>
        <v>#N/A</v>
      </c>
    </row>
    <row r="2594" spans="2:2" x14ac:dyDescent="0.25">
      <c r="B2594" s="198" t="e">
        <f t="shared" ca="1" si="190"/>
        <v>#N/A</v>
      </c>
    </row>
    <row r="2595" spans="2:2" x14ac:dyDescent="0.25">
      <c r="B2595" s="198" t="e">
        <f t="shared" ca="1" si="190"/>
        <v>#N/A</v>
      </c>
    </row>
    <row r="2596" spans="2:2" x14ac:dyDescent="0.25">
      <c r="B2596" s="198" t="e">
        <f t="shared" ca="1" si="190"/>
        <v>#N/A</v>
      </c>
    </row>
    <row r="2597" spans="2:2" x14ac:dyDescent="0.25">
      <c r="B2597" s="198" t="e">
        <f t="shared" ca="1" si="190"/>
        <v>#N/A</v>
      </c>
    </row>
    <row r="2598" spans="2:2" x14ac:dyDescent="0.25">
      <c r="B2598" s="198" t="e">
        <f t="shared" ca="1" si="190"/>
        <v>#N/A</v>
      </c>
    </row>
    <row r="2599" spans="2:2" x14ac:dyDescent="0.25">
      <c r="B2599" s="198" t="e">
        <f t="shared" ca="1" si="190"/>
        <v>#N/A</v>
      </c>
    </row>
    <row r="2600" spans="2:2" x14ac:dyDescent="0.25">
      <c r="B2600" s="198" t="e">
        <f t="shared" ca="1" si="190"/>
        <v>#N/A</v>
      </c>
    </row>
    <row r="2601" spans="2:2" x14ac:dyDescent="0.25">
      <c r="B2601" s="198" t="e">
        <f t="shared" ca="1" si="190"/>
        <v>#N/A</v>
      </c>
    </row>
    <row r="2602" spans="2:2" x14ac:dyDescent="0.25">
      <c r="B2602" s="198" t="e">
        <f t="shared" ca="1" si="190"/>
        <v>#N/A</v>
      </c>
    </row>
    <row r="2603" spans="2:2" x14ac:dyDescent="0.25">
      <c r="B2603" s="198" t="e">
        <f t="shared" ca="1" si="190"/>
        <v>#N/A</v>
      </c>
    </row>
    <row r="2604" spans="2:2" x14ac:dyDescent="0.25">
      <c r="B2604" s="198" t="e">
        <f t="shared" ca="1" si="190"/>
        <v>#N/A</v>
      </c>
    </row>
    <row r="2605" spans="2:2" x14ac:dyDescent="0.25">
      <c r="B2605" s="198" t="e">
        <f t="shared" ca="1" si="190"/>
        <v>#N/A</v>
      </c>
    </row>
    <row r="2606" spans="2:2" x14ac:dyDescent="0.25">
      <c r="B2606" s="198" t="e">
        <f t="shared" ca="1" si="190"/>
        <v>#N/A</v>
      </c>
    </row>
    <row r="2607" spans="2:2" x14ac:dyDescent="0.25">
      <c r="B2607" s="198" t="e">
        <f t="shared" ca="1" si="190"/>
        <v>#N/A</v>
      </c>
    </row>
    <row r="2608" spans="2:2" x14ac:dyDescent="0.25">
      <c r="B2608" s="198" t="e">
        <f t="shared" ca="1" si="190"/>
        <v>#N/A</v>
      </c>
    </row>
    <row r="2609" spans="2:2" x14ac:dyDescent="0.25">
      <c r="B2609" s="198" t="e">
        <f t="shared" ca="1" si="190"/>
        <v>#N/A</v>
      </c>
    </row>
    <row r="2610" spans="2:2" x14ac:dyDescent="0.25">
      <c r="B2610" s="198" t="e">
        <f t="shared" ca="1" si="190"/>
        <v>#N/A</v>
      </c>
    </row>
    <row r="2611" spans="2:2" x14ac:dyDescent="0.25">
      <c r="B2611" s="198" t="e">
        <f t="shared" ca="1" si="190"/>
        <v>#N/A</v>
      </c>
    </row>
    <row r="2612" spans="2:2" x14ac:dyDescent="0.25">
      <c r="B2612" s="198" t="e">
        <f t="shared" ca="1" si="190"/>
        <v>#N/A</v>
      </c>
    </row>
    <row r="2613" spans="2:2" x14ac:dyDescent="0.25">
      <c r="B2613" s="198" t="e">
        <f t="shared" ca="1" si="190"/>
        <v>#N/A</v>
      </c>
    </row>
    <row r="2614" spans="2:2" x14ac:dyDescent="0.25">
      <c r="B2614" s="198" t="e">
        <f t="shared" ca="1" si="190"/>
        <v>#N/A</v>
      </c>
    </row>
    <row r="2615" spans="2:2" x14ac:dyDescent="0.25">
      <c r="B2615" s="198" t="e">
        <f t="shared" ca="1" si="190"/>
        <v>#N/A</v>
      </c>
    </row>
    <row r="2616" spans="2:2" x14ac:dyDescent="0.25">
      <c r="B2616" s="198" t="e">
        <f t="shared" ca="1" si="190"/>
        <v>#N/A</v>
      </c>
    </row>
    <row r="2617" spans="2:2" x14ac:dyDescent="0.25">
      <c r="B2617" s="198" t="e">
        <f t="shared" ca="1" si="190"/>
        <v>#N/A</v>
      </c>
    </row>
    <row r="2618" spans="2:2" x14ac:dyDescent="0.25">
      <c r="B2618" s="198" t="e">
        <f t="shared" ca="1" si="190"/>
        <v>#N/A</v>
      </c>
    </row>
    <row r="2619" spans="2:2" x14ac:dyDescent="0.25">
      <c r="B2619" s="198" t="e">
        <f t="shared" ca="1" si="190"/>
        <v>#N/A</v>
      </c>
    </row>
    <row r="2620" spans="2:2" x14ac:dyDescent="0.25">
      <c r="B2620" s="198" t="e">
        <f t="shared" ca="1" si="190"/>
        <v>#N/A</v>
      </c>
    </row>
    <row r="2621" spans="2:2" x14ac:dyDescent="0.25">
      <c r="B2621" s="198" t="e">
        <f t="shared" ca="1" si="190"/>
        <v>#N/A</v>
      </c>
    </row>
    <row r="2622" spans="2:2" x14ac:dyDescent="0.25">
      <c r="B2622" s="198" t="e">
        <f t="shared" ca="1" si="190"/>
        <v>#N/A</v>
      </c>
    </row>
    <row r="2623" spans="2:2" x14ac:dyDescent="0.25">
      <c r="B2623" s="198" t="e">
        <f t="shared" ca="1" si="190"/>
        <v>#N/A</v>
      </c>
    </row>
    <row r="2624" spans="2:2" x14ac:dyDescent="0.25">
      <c r="B2624" s="198" t="e">
        <f t="shared" ca="1" si="190"/>
        <v>#N/A</v>
      </c>
    </row>
    <row r="2625" spans="2:2" x14ac:dyDescent="0.25">
      <c r="B2625" s="198" t="e">
        <f t="shared" ca="1" si="190"/>
        <v>#N/A</v>
      </c>
    </row>
    <row r="2626" spans="2:2" x14ac:dyDescent="0.25">
      <c r="B2626" s="198" t="e">
        <f t="shared" ca="1" si="190"/>
        <v>#N/A</v>
      </c>
    </row>
    <row r="2627" spans="2:2" x14ac:dyDescent="0.25">
      <c r="B2627" s="198" t="e">
        <f t="shared" ca="1" si="190"/>
        <v>#N/A</v>
      </c>
    </row>
    <row r="2628" spans="2:2" x14ac:dyDescent="0.25">
      <c r="B2628" s="198" t="e">
        <f t="shared" ca="1" si="190"/>
        <v>#N/A</v>
      </c>
    </row>
    <row r="2629" spans="2:2" x14ac:dyDescent="0.25">
      <c r="B2629" s="198" t="e">
        <f t="shared" ca="1" si="190"/>
        <v>#N/A</v>
      </c>
    </row>
    <row r="2630" spans="2:2" x14ac:dyDescent="0.25">
      <c r="B2630" s="198" t="e">
        <f t="shared" ca="1" si="190"/>
        <v>#N/A</v>
      </c>
    </row>
    <row r="2631" spans="2:2" x14ac:dyDescent="0.25">
      <c r="B2631" s="198" t="e">
        <f t="shared" ca="1" si="190"/>
        <v>#N/A</v>
      </c>
    </row>
    <row r="2632" spans="2:2" x14ac:dyDescent="0.25">
      <c r="B2632" s="198" t="e">
        <f t="shared" ca="1" si="190"/>
        <v>#N/A</v>
      </c>
    </row>
    <row r="2633" spans="2:2" x14ac:dyDescent="0.25">
      <c r="B2633" s="198" t="e">
        <f t="shared" ca="1" si="190"/>
        <v>#N/A</v>
      </c>
    </row>
    <row r="2634" spans="2:2" x14ac:dyDescent="0.25">
      <c r="B2634" s="198" t="e">
        <f t="shared" ca="1" si="190"/>
        <v>#N/A</v>
      </c>
    </row>
    <row r="2635" spans="2:2" x14ac:dyDescent="0.25">
      <c r="B2635" s="198" t="e">
        <f t="shared" ca="1" si="190"/>
        <v>#N/A</v>
      </c>
    </row>
    <row r="2636" spans="2:2" x14ac:dyDescent="0.25">
      <c r="B2636" s="198" t="e">
        <f t="shared" ref="B2636:B2699" ca="1" si="191">($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637" spans="2:2" x14ac:dyDescent="0.25">
      <c r="B2637" s="198" t="e">
        <f t="shared" ca="1" si="191"/>
        <v>#N/A</v>
      </c>
    </row>
    <row r="2638" spans="2:2" x14ac:dyDescent="0.25">
      <c r="B2638" s="198" t="e">
        <f t="shared" ca="1" si="191"/>
        <v>#N/A</v>
      </c>
    </row>
    <row r="2639" spans="2:2" x14ac:dyDescent="0.25">
      <c r="B2639" s="198" t="e">
        <f t="shared" ca="1" si="191"/>
        <v>#N/A</v>
      </c>
    </row>
    <row r="2640" spans="2:2" x14ac:dyDescent="0.25">
      <c r="B2640" s="198" t="e">
        <f t="shared" ca="1" si="191"/>
        <v>#N/A</v>
      </c>
    </row>
    <row r="2641" spans="2:2" x14ac:dyDescent="0.25">
      <c r="B2641" s="198" t="e">
        <f t="shared" ca="1" si="191"/>
        <v>#N/A</v>
      </c>
    </row>
    <row r="2642" spans="2:2" x14ac:dyDescent="0.25">
      <c r="B2642" s="198" t="e">
        <f t="shared" ca="1" si="191"/>
        <v>#N/A</v>
      </c>
    </row>
    <row r="2643" spans="2:2" x14ac:dyDescent="0.25">
      <c r="B2643" s="198" t="e">
        <f t="shared" ca="1" si="191"/>
        <v>#N/A</v>
      </c>
    </row>
    <row r="2644" spans="2:2" x14ac:dyDescent="0.25">
      <c r="B2644" s="198" t="e">
        <f t="shared" ca="1" si="191"/>
        <v>#N/A</v>
      </c>
    </row>
    <row r="2645" spans="2:2" x14ac:dyDescent="0.25">
      <c r="B2645" s="198" t="e">
        <f t="shared" ca="1" si="191"/>
        <v>#N/A</v>
      </c>
    </row>
    <row r="2646" spans="2:2" x14ac:dyDescent="0.25">
      <c r="B2646" s="198" t="e">
        <f t="shared" ca="1" si="191"/>
        <v>#N/A</v>
      </c>
    </row>
    <row r="2647" spans="2:2" x14ac:dyDescent="0.25">
      <c r="B2647" s="198" t="e">
        <f t="shared" ca="1" si="191"/>
        <v>#N/A</v>
      </c>
    </row>
    <row r="2648" spans="2:2" x14ac:dyDescent="0.25">
      <c r="B2648" s="198" t="e">
        <f t="shared" ca="1" si="191"/>
        <v>#N/A</v>
      </c>
    </row>
    <row r="2649" spans="2:2" x14ac:dyDescent="0.25">
      <c r="B2649" s="198" t="e">
        <f t="shared" ca="1" si="191"/>
        <v>#N/A</v>
      </c>
    </row>
    <row r="2650" spans="2:2" x14ac:dyDescent="0.25">
      <c r="B2650" s="198" t="e">
        <f t="shared" ca="1" si="191"/>
        <v>#N/A</v>
      </c>
    </row>
    <row r="2651" spans="2:2" x14ac:dyDescent="0.25">
      <c r="B2651" s="198" t="e">
        <f t="shared" ca="1" si="191"/>
        <v>#N/A</v>
      </c>
    </row>
    <row r="2652" spans="2:2" x14ac:dyDescent="0.25">
      <c r="B2652" s="198" t="e">
        <f t="shared" ca="1" si="191"/>
        <v>#N/A</v>
      </c>
    </row>
    <row r="2653" spans="2:2" x14ac:dyDescent="0.25">
      <c r="B2653" s="198" t="e">
        <f t="shared" ca="1" si="191"/>
        <v>#N/A</v>
      </c>
    </row>
    <row r="2654" spans="2:2" x14ac:dyDescent="0.25">
      <c r="B2654" s="198" t="e">
        <f t="shared" ca="1" si="191"/>
        <v>#N/A</v>
      </c>
    </row>
    <row r="2655" spans="2:2" x14ac:dyDescent="0.25">
      <c r="B2655" s="198" t="e">
        <f t="shared" ca="1" si="191"/>
        <v>#N/A</v>
      </c>
    </row>
    <row r="2656" spans="2:2" x14ac:dyDescent="0.25">
      <c r="B2656" s="198" t="e">
        <f t="shared" ca="1" si="191"/>
        <v>#N/A</v>
      </c>
    </row>
    <row r="2657" spans="2:2" x14ac:dyDescent="0.25">
      <c r="B2657" s="198" t="e">
        <f t="shared" ca="1" si="191"/>
        <v>#N/A</v>
      </c>
    </row>
    <row r="2658" spans="2:2" x14ac:dyDescent="0.25">
      <c r="B2658" s="198" t="e">
        <f t="shared" ca="1" si="191"/>
        <v>#N/A</v>
      </c>
    </row>
    <row r="2659" spans="2:2" x14ac:dyDescent="0.25">
      <c r="B2659" s="198" t="e">
        <f t="shared" ca="1" si="191"/>
        <v>#N/A</v>
      </c>
    </row>
    <row r="2660" spans="2:2" x14ac:dyDescent="0.25">
      <c r="B2660" s="198" t="e">
        <f t="shared" ca="1" si="191"/>
        <v>#N/A</v>
      </c>
    </row>
    <row r="2661" spans="2:2" x14ac:dyDescent="0.25">
      <c r="B2661" s="198" t="e">
        <f t="shared" ca="1" si="191"/>
        <v>#N/A</v>
      </c>
    </row>
    <row r="2662" spans="2:2" x14ac:dyDescent="0.25">
      <c r="B2662" s="198" t="e">
        <f t="shared" ca="1" si="191"/>
        <v>#N/A</v>
      </c>
    </row>
    <row r="2663" spans="2:2" x14ac:dyDescent="0.25">
      <c r="B2663" s="198" t="e">
        <f t="shared" ca="1" si="191"/>
        <v>#N/A</v>
      </c>
    </row>
    <row r="2664" spans="2:2" x14ac:dyDescent="0.25">
      <c r="B2664" s="198" t="e">
        <f t="shared" ca="1" si="191"/>
        <v>#N/A</v>
      </c>
    </row>
    <row r="2665" spans="2:2" x14ac:dyDescent="0.25">
      <c r="B2665" s="198" t="e">
        <f t="shared" ca="1" si="191"/>
        <v>#N/A</v>
      </c>
    </row>
    <row r="2666" spans="2:2" x14ac:dyDescent="0.25">
      <c r="B2666" s="198" t="e">
        <f t="shared" ca="1" si="191"/>
        <v>#N/A</v>
      </c>
    </row>
    <row r="2667" spans="2:2" x14ac:dyDescent="0.25">
      <c r="B2667" s="198" t="e">
        <f t="shared" ca="1" si="191"/>
        <v>#N/A</v>
      </c>
    </row>
    <row r="2668" spans="2:2" x14ac:dyDescent="0.25">
      <c r="B2668" s="198" t="e">
        <f t="shared" ca="1" si="191"/>
        <v>#N/A</v>
      </c>
    </row>
    <row r="2669" spans="2:2" x14ac:dyDescent="0.25">
      <c r="B2669" s="198" t="e">
        <f t="shared" ca="1" si="191"/>
        <v>#N/A</v>
      </c>
    </row>
    <row r="2670" spans="2:2" x14ac:dyDescent="0.25">
      <c r="B2670" s="198" t="e">
        <f t="shared" ca="1" si="191"/>
        <v>#N/A</v>
      </c>
    </row>
    <row r="2671" spans="2:2" x14ac:dyDescent="0.25">
      <c r="B2671" s="198" t="e">
        <f t="shared" ca="1" si="191"/>
        <v>#N/A</v>
      </c>
    </row>
    <row r="2672" spans="2:2" x14ac:dyDescent="0.25">
      <c r="B2672" s="198" t="e">
        <f t="shared" ca="1" si="191"/>
        <v>#N/A</v>
      </c>
    </row>
    <row r="2673" spans="2:2" x14ac:dyDescent="0.25">
      <c r="B2673" s="198" t="e">
        <f t="shared" ca="1" si="191"/>
        <v>#N/A</v>
      </c>
    </row>
    <row r="2674" spans="2:2" x14ac:dyDescent="0.25">
      <c r="B2674" s="198" t="e">
        <f t="shared" ca="1" si="191"/>
        <v>#N/A</v>
      </c>
    </row>
    <row r="2675" spans="2:2" x14ac:dyDescent="0.25">
      <c r="B2675" s="198" t="e">
        <f t="shared" ca="1" si="191"/>
        <v>#N/A</v>
      </c>
    </row>
    <row r="2676" spans="2:2" x14ac:dyDescent="0.25">
      <c r="B2676" s="198" t="e">
        <f t="shared" ca="1" si="191"/>
        <v>#N/A</v>
      </c>
    </row>
    <row r="2677" spans="2:2" x14ac:dyDescent="0.25">
      <c r="B2677" s="198" t="e">
        <f t="shared" ca="1" si="191"/>
        <v>#N/A</v>
      </c>
    </row>
    <row r="2678" spans="2:2" x14ac:dyDescent="0.25">
      <c r="B2678" s="198" t="e">
        <f t="shared" ca="1" si="191"/>
        <v>#N/A</v>
      </c>
    </row>
    <row r="2679" spans="2:2" x14ac:dyDescent="0.25">
      <c r="B2679" s="198" t="e">
        <f t="shared" ca="1" si="191"/>
        <v>#N/A</v>
      </c>
    </row>
    <row r="2680" spans="2:2" x14ac:dyDescent="0.25">
      <c r="B2680" s="198" t="e">
        <f t="shared" ca="1" si="191"/>
        <v>#N/A</v>
      </c>
    </row>
    <row r="2681" spans="2:2" x14ac:dyDescent="0.25">
      <c r="B2681" s="198" t="e">
        <f t="shared" ca="1" si="191"/>
        <v>#N/A</v>
      </c>
    </row>
    <row r="2682" spans="2:2" x14ac:dyDescent="0.25">
      <c r="B2682" s="198" t="e">
        <f t="shared" ca="1" si="191"/>
        <v>#N/A</v>
      </c>
    </row>
    <row r="2683" spans="2:2" x14ac:dyDescent="0.25">
      <c r="B2683" s="198" t="e">
        <f t="shared" ca="1" si="191"/>
        <v>#N/A</v>
      </c>
    </row>
    <row r="2684" spans="2:2" x14ac:dyDescent="0.25">
      <c r="B2684" s="198" t="e">
        <f t="shared" ca="1" si="191"/>
        <v>#N/A</v>
      </c>
    </row>
    <row r="2685" spans="2:2" x14ac:dyDescent="0.25">
      <c r="B2685" s="198" t="e">
        <f t="shared" ca="1" si="191"/>
        <v>#N/A</v>
      </c>
    </row>
    <row r="2686" spans="2:2" x14ac:dyDescent="0.25">
      <c r="B2686" s="198" t="e">
        <f t="shared" ca="1" si="191"/>
        <v>#N/A</v>
      </c>
    </row>
    <row r="2687" spans="2:2" x14ac:dyDescent="0.25">
      <c r="B2687" s="198" t="e">
        <f t="shared" ca="1" si="191"/>
        <v>#N/A</v>
      </c>
    </row>
    <row r="2688" spans="2:2" x14ac:dyDescent="0.25">
      <c r="B2688" s="198" t="e">
        <f t="shared" ca="1" si="191"/>
        <v>#N/A</v>
      </c>
    </row>
    <row r="2689" spans="2:2" x14ac:dyDescent="0.25">
      <c r="B2689" s="198" t="e">
        <f t="shared" ca="1" si="191"/>
        <v>#N/A</v>
      </c>
    </row>
    <row r="2690" spans="2:2" x14ac:dyDescent="0.25">
      <c r="B2690" s="198" t="e">
        <f t="shared" ca="1" si="191"/>
        <v>#N/A</v>
      </c>
    </row>
    <row r="2691" spans="2:2" x14ac:dyDescent="0.25">
      <c r="B2691" s="198" t="e">
        <f t="shared" ca="1" si="191"/>
        <v>#N/A</v>
      </c>
    </row>
    <row r="2692" spans="2:2" x14ac:dyDescent="0.25">
      <c r="B2692" s="198" t="e">
        <f t="shared" ca="1" si="191"/>
        <v>#N/A</v>
      </c>
    </row>
    <row r="2693" spans="2:2" x14ac:dyDescent="0.25">
      <c r="B2693" s="198" t="e">
        <f t="shared" ca="1" si="191"/>
        <v>#N/A</v>
      </c>
    </row>
    <row r="2694" spans="2:2" x14ac:dyDescent="0.25">
      <c r="B2694" s="198" t="e">
        <f t="shared" ca="1" si="191"/>
        <v>#N/A</v>
      </c>
    </row>
    <row r="2695" spans="2:2" x14ac:dyDescent="0.25">
      <c r="B2695" s="198" t="e">
        <f t="shared" ca="1" si="191"/>
        <v>#N/A</v>
      </c>
    </row>
    <row r="2696" spans="2:2" x14ac:dyDescent="0.25">
      <c r="B2696" s="198" t="e">
        <f t="shared" ca="1" si="191"/>
        <v>#N/A</v>
      </c>
    </row>
    <row r="2697" spans="2:2" x14ac:dyDescent="0.25">
      <c r="B2697" s="198" t="e">
        <f t="shared" ca="1" si="191"/>
        <v>#N/A</v>
      </c>
    </row>
    <row r="2698" spans="2:2" x14ac:dyDescent="0.25">
      <c r="B2698" s="198" t="e">
        <f t="shared" ca="1" si="191"/>
        <v>#N/A</v>
      </c>
    </row>
    <row r="2699" spans="2:2" x14ac:dyDescent="0.25">
      <c r="B2699" s="198" t="e">
        <f t="shared" ca="1" si="191"/>
        <v>#N/A</v>
      </c>
    </row>
    <row r="2700" spans="2:2" x14ac:dyDescent="0.25">
      <c r="B2700" s="198" t="e">
        <f t="shared" ref="B2700:B2763" ca="1" si="192">($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701" spans="2:2" x14ac:dyDescent="0.25">
      <c r="B2701" s="198" t="e">
        <f t="shared" ca="1" si="192"/>
        <v>#N/A</v>
      </c>
    </row>
    <row r="2702" spans="2:2" x14ac:dyDescent="0.25">
      <c r="B2702" s="198" t="e">
        <f t="shared" ca="1" si="192"/>
        <v>#N/A</v>
      </c>
    </row>
    <row r="2703" spans="2:2" x14ac:dyDescent="0.25">
      <c r="B2703" s="198" t="e">
        <f t="shared" ca="1" si="192"/>
        <v>#N/A</v>
      </c>
    </row>
    <row r="2704" spans="2:2" x14ac:dyDescent="0.25">
      <c r="B2704" s="198" t="e">
        <f t="shared" ca="1" si="192"/>
        <v>#N/A</v>
      </c>
    </row>
    <row r="2705" spans="2:2" x14ac:dyDescent="0.25">
      <c r="B2705" s="198" t="e">
        <f t="shared" ca="1" si="192"/>
        <v>#N/A</v>
      </c>
    </row>
    <row r="2706" spans="2:2" x14ac:dyDescent="0.25">
      <c r="B2706" s="198" t="e">
        <f t="shared" ca="1" si="192"/>
        <v>#N/A</v>
      </c>
    </row>
    <row r="2707" spans="2:2" x14ac:dyDescent="0.25">
      <c r="B2707" s="198" t="e">
        <f t="shared" ca="1" si="192"/>
        <v>#N/A</v>
      </c>
    </row>
    <row r="2708" spans="2:2" x14ac:dyDescent="0.25">
      <c r="B2708" s="198" t="e">
        <f t="shared" ca="1" si="192"/>
        <v>#N/A</v>
      </c>
    </row>
    <row r="2709" spans="2:2" x14ac:dyDescent="0.25">
      <c r="B2709" s="198" t="e">
        <f t="shared" ca="1" si="192"/>
        <v>#N/A</v>
      </c>
    </row>
    <row r="2710" spans="2:2" x14ac:dyDescent="0.25">
      <c r="B2710" s="198" t="e">
        <f t="shared" ca="1" si="192"/>
        <v>#N/A</v>
      </c>
    </row>
    <row r="2711" spans="2:2" x14ac:dyDescent="0.25">
      <c r="B2711" s="198" t="e">
        <f t="shared" ca="1" si="192"/>
        <v>#N/A</v>
      </c>
    </row>
    <row r="2712" spans="2:2" x14ac:dyDescent="0.25">
      <c r="B2712" s="198" t="e">
        <f t="shared" ca="1" si="192"/>
        <v>#N/A</v>
      </c>
    </row>
    <row r="2713" spans="2:2" x14ac:dyDescent="0.25">
      <c r="B2713" s="198" t="e">
        <f t="shared" ca="1" si="192"/>
        <v>#N/A</v>
      </c>
    </row>
    <row r="2714" spans="2:2" x14ac:dyDescent="0.25">
      <c r="B2714" s="198" t="e">
        <f t="shared" ca="1" si="192"/>
        <v>#N/A</v>
      </c>
    </row>
    <row r="2715" spans="2:2" x14ac:dyDescent="0.25">
      <c r="B2715" s="198" t="e">
        <f t="shared" ca="1" si="192"/>
        <v>#N/A</v>
      </c>
    </row>
    <row r="2716" spans="2:2" x14ac:dyDescent="0.25">
      <c r="B2716" s="198" t="e">
        <f t="shared" ca="1" si="192"/>
        <v>#N/A</v>
      </c>
    </row>
    <row r="2717" spans="2:2" x14ac:dyDescent="0.25">
      <c r="B2717" s="198" t="e">
        <f t="shared" ca="1" si="192"/>
        <v>#N/A</v>
      </c>
    </row>
    <row r="2718" spans="2:2" x14ac:dyDescent="0.25">
      <c r="B2718" s="198" t="e">
        <f t="shared" ca="1" si="192"/>
        <v>#N/A</v>
      </c>
    </row>
    <row r="2719" spans="2:2" x14ac:dyDescent="0.25">
      <c r="B2719" s="198" t="e">
        <f t="shared" ca="1" si="192"/>
        <v>#N/A</v>
      </c>
    </row>
    <row r="2720" spans="2:2" x14ac:dyDescent="0.25">
      <c r="B2720" s="198" t="e">
        <f t="shared" ca="1" si="192"/>
        <v>#N/A</v>
      </c>
    </row>
    <row r="2721" spans="2:2" x14ac:dyDescent="0.25">
      <c r="B2721" s="198" t="e">
        <f t="shared" ca="1" si="192"/>
        <v>#N/A</v>
      </c>
    </row>
    <row r="2722" spans="2:2" x14ac:dyDescent="0.25">
      <c r="B2722" s="198" t="e">
        <f t="shared" ca="1" si="192"/>
        <v>#N/A</v>
      </c>
    </row>
    <row r="2723" spans="2:2" x14ac:dyDescent="0.25">
      <c r="B2723" s="198" t="e">
        <f t="shared" ca="1" si="192"/>
        <v>#N/A</v>
      </c>
    </row>
    <row r="2724" spans="2:2" x14ac:dyDescent="0.25">
      <c r="B2724" s="198" t="e">
        <f t="shared" ca="1" si="192"/>
        <v>#N/A</v>
      </c>
    </row>
    <row r="2725" spans="2:2" x14ac:dyDescent="0.25">
      <c r="B2725" s="198" t="e">
        <f t="shared" ca="1" si="192"/>
        <v>#N/A</v>
      </c>
    </row>
    <row r="2726" spans="2:2" x14ac:dyDescent="0.25">
      <c r="B2726" s="198" t="e">
        <f t="shared" ca="1" si="192"/>
        <v>#N/A</v>
      </c>
    </row>
    <row r="2727" spans="2:2" x14ac:dyDescent="0.25">
      <c r="B2727" s="198" t="e">
        <f t="shared" ca="1" si="192"/>
        <v>#N/A</v>
      </c>
    </row>
    <row r="2728" spans="2:2" x14ac:dyDescent="0.25">
      <c r="B2728" s="198" t="e">
        <f t="shared" ca="1" si="192"/>
        <v>#N/A</v>
      </c>
    </row>
    <row r="2729" spans="2:2" x14ac:dyDescent="0.25">
      <c r="B2729" s="198" t="e">
        <f t="shared" ca="1" si="192"/>
        <v>#N/A</v>
      </c>
    </row>
    <row r="2730" spans="2:2" x14ac:dyDescent="0.25">
      <c r="B2730" s="198" t="e">
        <f t="shared" ca="1" si="192"/>
        <v>#N/A</v>
      </c>
    </row>
    <row r="2731" spans="2:2" x14ac:dyDescent="0.25">
      <c r="B2731" s="198" t="e">
        <f t="shared" ca="1" si="192"/>
        <v>#N/A</v>
      </c>
    </row>
    <row r="2732" spans="2:2" x14ac:dyDescent="0.25">
      <c r="B2732" s="198" t="e">
        <f t="shared" ca="1" si="192"/>
        <v>#N/A</v>
      </c>
    </row>
    <row r="2733" spans="2:2" x14ac:dyDescent="0.25">
      <c r="B2733" s="198" t="e">
        <f t="shared" ca="1" si="192"/>
        <v>#N/A</v>
      </c>
    </row>
    <row r="2734" spans="2:2" x14ac:dyDescent="0.25">
      <c r="B2734" s="198" t="e">
        <f t="shared" ca="1" si="192"/>
        <v>#N/A</v>
      </c>
    </row>
    <row r="2735" spans="2:2" x14ac:dyDescent="0.25">
      <c r="B2735" s="198" t="e">
        <f t="shared" ca="1" si="192"/>
        <v>#N/A</v>
      </c>
    </row>
    <row r="2736" spans="2:2" x14ac:dyDescent="0.25">
      <c r="B2736" s="198" t="e">
        <f t="shared" ca="1" si="192"/>
        <v>#N/A</v>
      </c>
    </row>
    <row r="2737" spans="2:2" x14ac:dyDescent="0.25">
      <c r="B2737" s="198" t="e">
        <f t="shared" ca="1" si="192"/>
        <v>#N/A</v>
      </c>
    </row>
    <row r="2738" spans="2:2" x14ac:dyDescent="0.25">
      <c r="B2738" s="198" t="e">
        <f t="shared" ca="1" si="192"/>
        <v>#N/A</v>
      </c>
    </row>
    <row r="2739" spans="2:2" x14ac:dyDescent="0.25">
      <c r="B2739" s="198" t="e">
        <f t="shared" ca="1" si="192"/>
        <v>#N/A</v>
      </c>
    </row>
    <row r="2740" spans="2:2" x14ac:dyDescent="0.25">
      <c r="B2740" s="198" t="e">
        <f t="shared" ca="1" si="192"/>
        <v>#N/A</v>
      </c>
    </row>
    <row r="2741" spans="2:2" x14ac:dyDescent="0.25">
      <c r="B2741" s="198" t="e">
        <f t="shared" ca="1" si="192"/>
        <v>#N/A</v>
      </c>
    </row>
    <row r="2742" spans="2:2" x14ac:dyDescent="0.25">
      <c r="B2742" s="198" t="e">
        <f t="shared" ca="1" si="192"/>
        <v>#N/A</v>
      </c>
    </row>
    <row r="2743" spans="2:2" x14ac:dyDescent="0.25">
      <c r="B2743" s="198" t="e">
        <f t="shared" ca="1" si="192"/>
        <v>#N/A</v>
      </c>
    </row>
    <row r="2744" spans="2:2" x14ac:dyDescent="0.25">
      <c r="B2744" s="198" t="e">
        <f t="shared" ca="1" si="192"/>
        <v>#N/A</v>
      </c>
    </row>
    <row r="2745" spans="2:2" x14ac:dyDescent="0.25">
      <c r="B2745" s="198" t="e">
        <f t="shared" ca="1" si="192"/>
        <v>#N/A</v>
      </c>
    </row>
    <row r="2746" spans="2:2" x14ac:dyDescent="0.25">
      <c r="B2746" s="198" t="e">
        <f t="shared" ca="1" si="192"/>
        <v>#N/A</v>
      </c>
    </row>
    <row r="2747" spans="2:2" x14ac:dyDescent="0.25">
      <c r="B2747" s="198" t="e">
        <f t="shared" ca="1" si="192"/>
        <v>#N/A</v>
      </c>
    </row>
    <row r="2748" spans="2:2" x14ac:dyDescent="0.25">
      <c r="B2748" s="198" t="e">
        <f t="shared" ca="1" si="192"/>
        <v>#N/A</v>
      </c>
    </row>
    <row r="2749" spans="2:2" x14ac:dyDescent="0.25">
      <c r="B2749" s="198" t="e">
        <f t="shared" ca="1" si="192"/>
        <v>#N/A</v>
      </c>
    </row>
    <row r="2750" spans="2:2" x14ac:dyDescent="0.25">
      <c r="B2750" s="198" t="e">
        <f t="shared" ca="1" si="192"/>
        <v>#N/A</v>
      </c>
    </row>
    <row r="2751" spans="2:2" x14ac:dyDescent="0.25">
      <c r="B2751" s="198" t="e">
        <f t="shared" ca="1" si="192"/>
        <v>#N/A</v>
      </c>
    </row>
    <row r="2752" spans="2:2" x14ac:dyDescent="0.25">
      <c r="B2752" s="198" t="e">
        <f t="shared" ca="1" si="192"/>
        <v>#N/A</v>
      </c>
    </row>
    <row r="2753" spans="2:2" x14ac:dyDescent="0.25">
      <c r="B2753" s="198" t="e">
        <f t="shared" ca="1" si="192"/>
        <v>#N/A</v>
      </c>
    </row>
    <row r="2754" spans="2:2" x14ac:dyDescent="0.25">
      <c r="B2754" s="198" t="e">
        <f t="shared" ca="1" si="192"/>
        <v>#N/A</v>
      </c>
    </row>
    <row r="2755" spans="2:2" x14ac:dyDescent="0.25">
      <c r="B2755" s="198" t="e">
        <f t="shared" ca="1" si="192"/>
        <v>#N/A</v>
      </c>
    </row>
    <row r="2756" spans="2:2" x14ac:dyDescent="0.25">
      <c r="B2756" s="198" t="e">
        <f t="shared" ca="1" si="192"/>
        <v>#N/A</v>
      </c>
    </row>
    <row r="2757" spans="2:2" x14ac:dyDescent="0.25">
      <c r="B2757" s="198" t="e">
        <f t="shared" ca="1" si="192"/>
        <v>#N/A</v>
      </c>
    </row>
    <row r="2758" spans="2:2" x14ac:dyDescent="0.25">
      <c r="B2758" s="198" t="e">
        <f t="shared" ca="1" si="192"/>
        <v>#N/A</v>
      </c>
    </row>
    <row r="2759" spans="2:2" x14ac:dyDescent="0.25">
      <c r="B2759" s="198" t="e">
        <f t="shared" ca="1" si="192"/>
        <v>#N/A</v>
      </c>
    </row>
    <row r="2760" spans="2:2" x14ac:dyDescent="0.25">
      <c r="B2760" s="198" t="e">
        <f t="shared" ca="1" si="192"/>
        <v>#N/A</v>
      </c>
    </row>
    <row r="2761" spans="2:2" x14ac:dyDescent="0.25">
      <c r="B2761" s="198" t="e">
        <f t="shared" ca="1" si="192"/>
        <v>#N/A</v>
      </c>
    </row>
    <row r="2762" spans="2:2" x14ac:dyDescent="0.25">
      <c r="B2762" s="198" t="e">
        <f t="shared" ca="1" si="192"/>
        <v>#N/A</v>
      </c>
    </row>
    <row r="2763" spans="2:2" x14ac:dyDescent="0.25">
      <c r="B2763" s="198" t="e">
        <f t="shared" ca="1" si="192"/>
        <v>#N/A</v>
      </c>
    </row>
    <row r="2764" spans="2:2" x14ac:dyDescent="0.25">
      <c r="B2764" s="198" t="e">
        <f t="shared" ref="B2764:B2827" ca="1" si="193">($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765" spans="2:2" x14ac:dyDescent="0.25">
      <c r="B2765" s="198" t="e">
        <f t="shared" ca="1" si="193"/>
        <v>#N/A</v>
      </c>
    </row>
    <row r="2766" spans="2:2" x14ac:dyDescent="0.25">
      <c r="B2766" s="198" t="e">
        <f t="shared" ca="1" si="193"/>
        <v>#N/A</v>
      </c>
    </row>
    <row r="2767" spans="2:2" x14ac:dyDescent="0.25">
      <c r="B2767" s="198" t="e">
        <f t="shared" ca="1" si="193"/>
        <v>#N/A</v>
      </c>
    </row>
    <row r="2768" spans="2:2" x14ac:dyDescent="0.25">
      <c r="B2768" s="198" t="e">
        <f t="shared" ca="1" si="193"/>
        <v>#N/A</v>
      </c>
    </row>
    <row r="2769" spans="2:2" x14ac:dyDescent="0.25">
      <c r="B2769" s="198" t="e">
        <f t="shared" ca="1" si="193"/>
        <v>#N/A</v>
      </c>
    </row>
    <row r="2770" spans="2:2" x14ac:dyDescent="0.25">
      <c r="B2770" s="198" t="e">
        <f t="shared" ca="1" si="193"/>
        <v>#N/A</v>
      </c>
    </row>
    <row r="2771" spans="2:2" x14ac:dyDescent="0.25">
      <c r="B2771" s="198" t="e">
        <f t="shared" ca="1" si="193"/>
        <v>#N/A</v>
      </c>
    </row>
    <row r="2772" spans="2:2" x14ac:dyDescent="0.25">
      <c r="B2772" s="198" t="e">
        <f t="shared" ca="1" si="193"/>
        <v>#N/A</v>
      </c>
    </row>
    <row r="2773" spans="2:2" x14ac:dyDescent="0.25">
      <c r="B2773" s="198" t="e">
        <f t="shared" ca="1" si="193"/>
        <v>#N/A</v>
      </c>
    </row>
    <row r="2774" spans="2:2" x14ac:dyDescent="0.25">
      <c r="B2774" s="198" t="e">
        <f t="shared" ca="1" si="193"/>
        <v>#N/A</v>
      </c>
    </row>
    <row r="2775" spans="2:2" x14ac:dyDescent="0.25">
      <c r="B2775" s="198" t="e">
        <f t="shared" ca="1" si="193"/>
        <v>#N/A</v>
      </c>
    </row>
    <row r="2776" spans="2:2" x14ac:dyDescent="0.25">
      <c r="B2776" s="198" t="e">
        <f t="shared" ca="1" si="193"/>
        <v>#N/A</v>
      </c>
    </row>
    <row r="2777" spans="2:2" x14ac:dyDescent="0.25">
      <c r="B2777" s="198" t="e">
        <f t="shared" ca="1" si="193"/>
        <v>#N/A</v>
      </c>
    </row>
    <row r="2778" spans="2:2" x14ac:dyDescent="0.25">
      <c r="B2778" s="198" t="e">
        <f t="shared" ca="1" si="193"/>
        <v>#N/A</v>
      </c>
    </row>
    <row r="2779" spans="2:2" x14ac:dyDescent="0.25">
      <c r="B2779" s="198" t="e">
        <f t="shared" ca="1" si="193"/>
        <v>#N/A</v>
      </c>
    </row>
    <row r="2780" spans="2:2" x14ac:dyDescent="0.25">
      <c r="B2780" s="198" t="e">
        <f t="shared" ca="1" si="193"/>
        <v>#N/A</v>
      </c>
    </row>
    <row r="2781" spans="2:2" x14ac:dyDescent="0.25">
      <c r="B2781" s="198" t="e">
        <f t="shared" ca="1" si="193"/>
        <v>#N/A</v>
      </c>
    </row>
    <row r="2782" spans="2:2" x14ac:dyDescent="0.25">
      <c r="B2782" s="198" t="e">
        <f t="shared" ca="1" si="193"/>
        <v>#N/A</v>
      </c>
    </row>
    <row r="2783" spans="2:2" x14ac:dyDescent="0.25">
      <c r="B2783" s="198" t="e">
        <f t="shared" ca="1" si="193"/>
        <v>#N/A</v>
      </c>
    </row>
    <row r="2784" spans="2:2" x14ac:dyDescent="0.25">
      <c r="B2784" s="198" t="e">
        <f t="shared" ca="1" si="193"/>
        <v>#N/A</v>
      </c>
    </row>
    <row r="2785" spans="2:2" x14ac:dyDescent="0.25">
      <c r="B2785" s="198" t="e">
        <f t="shared" ca="1" si="193"/>
        <v>#N/A</v>
      </c>
    </row>
    <row r="2786" spans="2:2" x14ac:dyDescent="0.25">
      <c r="B2786" s="198" t="e">
        <f t="shared" ca="1" si="193"/>
        <v>#N/A</v>
      </c>
    </row>
    <row r="2787" spans="2:2" x14ac:dyDescent="0.25">
      <c r="B2787" s="198" t="e">
        <f t="shared" ca="1" si="193"/>
        <v>#N/A</v>
      </c>
    </row>
    <row r="2788" spans="2:2" x14ac:dyDescent="0.25">
      <c r="B2788" s="198" t="e">
        <f t="shared" ca="1" si="193"/>
        <v>#N/A</v>
      </c>
    </row>
    <row r="2789" spans="2:2" x14ac:dyDescent="0.25">
      <c r="B2789" s="198" t="e">
        <f t="shared" ca="1" si="193"/>
        <v>#N/A</v>
      </c>
    </row>
    <row r="2790" spans="2:2" x14ac:dyDescent="0.25">
      <c r="B2790" s="198" t="e">
        <f t="shared" ca="1" si="193"/>
        <v>#N/A</v>
      </c>
    </row>
    <row r="2791" spans="2:2" x14ac:dyDescent="0.25">
      <c r="B2791" s="198" t="e">
        <f t="shared" ca="1" si="193"/>
        <v>#N/A</v>
      </c>
    </row>
    <row r="2792" spans="2:2" x14ac:dyDescent="0.25">
      <c r="B2792" s="198" t="e">
        <f t="shared" ca="1" si="193"/>
        <v>#N/A</v>
      </c>
    </row>
    <row r="2793" spans="2:2" x14ac:dyDescent="0.25">
      <c r="B2793" s="198" t="e">
        <f t="shared" ca="1" si="193"/>
        <v>#N/A</v>
      </c>
    </row>
    <row r="2794" spans="2:2" x14ac:dyDescent="0.25">
      <c r="B2794" s="198" t="e">
        <f t="shared" ca="1" si="193"/>
        <v>#N/A</v>
      </c>
    </row>
    <row r="2795" spans="2:2" x14ac:dyDescent="0.25">
      <c r="B2795" s="198" t="e">
        <f t="shared" ca="1" si="193"/>
        <v>#N/A</v>
      </c>
    </row>
    <row r="2796" spans="2:2" x14ac:dyDescent="0.25">
      <c r="B2796" s="198" t="e">
        <f t="shared" ca="1" si="193"/>
        <v>#N/A</v>
      </c>
    </row>
    <row r="2797" spans="2:2" x14ac:dyDescent="0.25">
      <c r="B2797" s="198" t="e">
        <f t="shared" ca="1" si="193"/>
        <v>#N/A</v>
      </c>
    </row>
    <row r="2798" spans="2:2" x14ac:dyDescent="0.25">
      <c r="B2798" s="198" t="e">
        <f t="shared" ca="1" si="193"/>
        <v>#N/A</v>
      </c>
    </row>
    <row r="2799" spans="2:2" x14ac:dyDescent="0.25">
      <c r="B2799" s="198" t="e">
        <f t="shared" ca="1" si="193"/>
        <v>#N/A</v>
      </c>
    </row>
    <row r="2800" spans="2:2" x14ac:dyDescent="0.25">
      <c r="B2800" s="198" t="e">
        <f t="shared" ca="1" si="193"/>
        <v>#N/A</v>
      </c>
    </row>
    <row r="2801" spans="2:2" x14ac:dyDescent="0.25">
      <c r="B2801" s="198" t="e">
        <f t="shared" ca="1" si="193"/>
        <v>#N/A</v>
      </c>
    </row>
    <row r="2802" spans="2:2" x14ac:dyDescent="0.25">
      <c r="B2802" s="198" t="e">
        <f t="shared" ca="1" si="193"/>
        <v>#N/A</v>
      </c>
    </row>
    <row r="2803" spans="2:2" x14ac:dyDescent="0.25">
      <c r="B2803" s="198" t="e">
        <f t="shared" ca="1" si="193"/>
        <v>#N/A</v>
      </c>
    </row>
    <row r="2804" spans="2:2" x14ac:dyDescent="0.25">
      <c r="B2804" s="198" t="e">
        <f t="shared" ca="1" si="193"/>
        <v>#N/A</v>
      </c>
    </row>
    <row r="2805" spans="2:2" x14ac:dyDescent="0.25">
      <c r="B2805" s="198" t="e">
        <f t="shared" ca="1" si="193"/>
        <v>#N/A</v>
      </c>
    </row>
    <row r="2806" spans="2:2" x14ac:dyDescent="0.25">
      <c r="B2806" s="198" t="e">
        <f t="shared" ca="1" si="193"/>
        <v>#N/A</v>
      </c>
    </row>
    <row r="2807" spans="2:2" x14ac:dyDescent="0.25">
      <c r="B2807" s="198" t="e">
        <f t="shared" ca="1" si="193"/>
        <v>#N/A</v>
      </c>
    </row>
    <row r="2808" spans="2:2" x14ac:dyDescent="0.25">
      <c r="B2808" s="198" t="e">
        <f t="shared" ca="1" si="193"/>
        <v>#N/A</v>
      </c>
    </row>
    <row r="2809" spans="2:2" x14ac:dyDescent="0.25">
      <c r="B2809" s="198" t="e">
        <f t="shared" ca="1" si="193"/>
        <v>#N/A</v>
      </c>
    </row>
    <row r="2810" spans="2:2" x14ac:dyDescent="0.25">
      <c r="B2810" s="198" t="e">
        <f t="shared" ca="1" si="193"/>
        <v>#N/A</v>
      </c>
    </row>
    <row r="2811" spans="2:2" x14ac:dyDescent="0.25">
      <c r="B2811" s="198" t="e">
        <f t="shared" ca="1" si="193"/>
        <v>#N/A</v>
      </c>
    </row>
    <row r="2812" spans="2:2" x14ac:dyDescent="0.25">
      <c r="B2812" s="198" t="e">
        <f t="shared" ca="1" si="193"/>
        <v>#N/A</v>
      </c>
    </row>
    <row r="2813" spans="2:2" x14ac:dyDescent="0.25">
      <c r="B2813" s="198" t="e">
        <f t="shared" ca="1" si="193"/>
        <v>#N/A</v>
      </c>
    </row>
    <row r="2814" spans="2:2" x14ac:dyDescent="0.25">
      <c r="B2814" s="198" t="e">
        <f t="shared" ca="1" si="193"/>
        <v>#N/A</v>
      </c>
    </row>
    <row r="2815" spans="2:2" x14ac:dyDescent="0.25">
      <c r="B2815" s="198" t="e">
        <f t="shared" ca="1" si="193"/>
        <v>#N/A</v>
      </c>
    </row>
    <row r="2816" spans="2:2" x14ac:dyDescent="0.25">
      <c r="B2816" s="198" t="e">
        <f t="shared" ca="1" si="193"/>
        <v>#N/A</v>
      </c>
    </row>
    <row r="2817" spans="2:2" x14ac:dyDescent="0.25">
      <c r="B2817" s="198" t="e">
        <f t="shared" ca="1" si="193"/>
        <v>#N/A</v>
      </c>
    </row>
    <row r="2818" spans="2:2" x14ac:dyDescent="0.25">
      <c r="B2818" s="198" t="e">
        <f t="shared" ca="1" si="193"/>
        <v>#N/A</v>
      </c>
    </row>
    <row r="2819" spans="2:2" x14ac:dyDescent="0.25">
      <c r="B2819" s="198" t="e">
        <f t="shared" ca="1" si="193"/>
        <v>#N/A</v>
      </c>
    </row>
    <row r="2820" spans="2:2" x14ac:dyDescent="0.25">
      <c r="B2820" s="198" t="e">
        <f t="shared" ca="1" si="193"/>
        <v>#N/A</v>
      </c>
    </row>
    <row r="2821" spans="2:2" x14ac:dyDescent="0.25">
      <c r="B2821" s="198" t="e">
        <f t="shared" ca="1" si="193"/>
        <v>#N/A</v>
      </c>
    </row>
    <row r="2822" spans="2:2" x14ac:dyDescent="0.25">
      <c r="B2822" s="198" t="e">
        <f t="shared" ca="1" si="193"/>
        <v>#N/A</v>
      </c>
    </row>
    <row r="2823" spans="2:2" x14ac:dyDescent="0.25">
      <c r="B2823" s="198" t="e">
        <f t="shared" ca="1" si="193"/>
        <v>#N/A</v>
      </c>
    </row>
    <row r="2824" spans="2:2" x14ac:dyDescent="0.25">
      <c r="B2824" s="198" t="e">
        <f t="shared" ca="1" si="193"/>
        <v>#N/A</v>
      </c>
    </row>
    <row r="2825" spans="2:2" x14ac:dyDescent="0.25">
      <c r="B2825" s="198" t="e">
        <f t="shared" ca="1" si="193"/>
        <v>#N/A</v>
      </c>
    </row>
    <row r="2826" spans="2:2" x14ac:dyDescent="0.25">
      <c r="B2826" s="198" t="e">
        <f t="shared" ca="1" si="193"/>
        <v>#N/A</v>
      </c>
    </row>
    <row r="2827" spans="2:2" x14ac:dyDescent="0.25">
      <c r="B2827" s="198" t="e">
        <f t="shared" ca="1" si="193"/>
        <v>#N/A</v>
      </c>
    </row>
    <row r="2828" spans="2:2" x14ac:dyDescent="0.25">
      <c r="B2828" s="198" t="e">
        <f t="shared" ref="B2828:B2891" ca="1" si="194">($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829" spans="2:2" x14ac:dyDescent="0.25">
      <c r="B2829" s="198" t="e">
        <f t="shared" ca="1" si="194"/>
        <v>#N/A</v>
      </c>
    </row>
    <row r="2830" spans="2:2" x14ac:dyDescent="0.25">
      <c r="B2830" s="198" t="e">
        <f t="shared" ca="1" si="194"/>
        <v>#N/A</v>
      </c>
    </row>
    <row r="2831" spans="2:2" x14ac:dyDescent="0.25">
      <c r="B2831" s="198" t="e">
        <f t="shared" ca="1" si="194"/>
        <v>#N/A</v>
      </c>
    </row>
    <row r="2832" spans="2:2" x14ac:dyDescent="0.25">
      <c r="B2832" s="198" t="e">
        <f t="shared" ca="1" si="194"/>
        <v>#N/A</v>
      </c>
    </row>
    <row r="2833" spans="2:2" x14ac:dyDescent="0.25">
      <c r="B2833" s="198" t="e">
        <f t="shared" ca="1" si="194"/>
        <v>#N/A</v>
      </c>
    </row>
    <row r="2834" spans="2:2" x14ac:dyDescent="0.25">
      <c r="B2834" s="198" t="e">
        <f t="shared" ca="1" si="194"/>
        <v>#N/A</v>
      </c>
    </row>
    <row r="2835" spans="2:2" x14ac:dyDescent="0.25">
      <c r="B2835" s="198" t="e">
        <f t="shared" ca="1" si="194"/>
        <v>#N/A</v>
      </c>
    </row>
    <row r="2836" spans="2:2" x14ac:dyDescent="0.25">
      <c r="B2836" s="198" t="e">
        <f t="shared" ca="1" si="194"/>
        <v>#N/A</v>
      </c>
    </row>
    <row r="2837" spans="2:2" x14ac:dyDescent="0.25">
      <c r="B2837" s="198" t="e">
        <f t="shared" ca="1" si="194"/>
        <v>#N/A</v>
      </c>
    </row>
    <row r="2838" spans="2:2" x14ac:dyDescent="0.25">
      <c r="B2838" s="198" t="e">
        <f t="shared" ca="1" si="194"/>
        <v>#N/A</v>
      </c>
    </row>
    <row r="2839" spans="2:2" x14ac:dyDescent="0.25">
      <c r="B2839" s="198" t="e">
        <f t="shared" ca="1" si="194"/>
        <v>#N/A</v>
      </c>
    </row>
    <row r="2840" spans="2:2" x14ac:dyDescent="0.25">
      <c r="B2840" s="198" t="e">
        <f t="shared" ca="1" si="194"/>
        <v>#N/A</v>
      </c>
    </row>
    <row r="2841" spans="2:2" x14ac:dyDescent="0.25">
      <c r="B2841" s="198" t="e">
        <f t="shared" ca="1" si="194"/>
        <v>#N/A</v>
      </c>
    </row>
    <row r="2842" spans="2:2" x14ac:dyDescent="0.25">
      <c r="B2842" s="198" t="e">
        <f t="shared" ca="1" si="194"/>
        <v>#N/A</v>
      </c>
    </row>
    <row r="2843" spans="2:2" x14ac:dyDescent="0.25">
      <c r="B2843" s="198" t="e">
        <f t="shared" ca="1" si="194"/>
        <v>#N/A</v>
      </c>
    </row>
    <row r="2844" spans="2:2" x14ac:dyDescent="0.25">
      <c r="B2844" s="198" t="e">
        <f t="shared" ca="1" si="194"/>
        <v>#N/A</v>
      </c>
    </row>
    <row r="2845" spans="2:2" x14ac:dyDescent="0.25">
      <c r="B2845" s="198" t="e">
        <f t="shared" ca="1" si="194"/>
        <v>#N/A</v>
      </c>
    </row>
    <row r="2846" spans="2:2" x14ac:dyDescent="0.25">
      <c r="B2846" s="198" t="e">
        <f t="shared" ca="1" si="194"/>
        <v>#N/A</v>
      </c>
    </row>
    <row r="2847" spans="2:2" x14ac:dyDescent="0.25">
      <c r="B2847" s="198" t="e">
        <f t="shared" ca="1" si="194"/>
        <v>#N/A</v>
      </c>
    </row>
    <row r="2848" spans="2:2" x14ac:dyDescent="0.25">
      <c r="B2848" s="198" t="e">
        <f t="shared" ca="1" si="194"/>
        <v>#N/A</v>
      </c>
    </row>
    <row r="2849" spans="2:2" x14ac:dyDescent="0.25">
      <c r="B2849" s="198" t="e">
        <f t="shared" ca="1" si="194"/>
        <v>#N/A</v>
      </c>
    </row>
    <row r="2850" spans="2:2" x14ac:dyDescent="0.25">
      <c r="B2850" s="198" t="e">
        <f t="shared" ca="1" si="194"/>
        <v>#N/A</v>
      </c>
    </row>
    <row r="2851" spans="2:2" x14ac:dyDescent="0.25">
      <c r="B2851" s="198" t="e">
        <f t="shared" ca="1" si="194"/>
        <v>#N/A</v>
      </c>
    </row>
    <row r="2852" spans="2:2" x14ac:dyDescent="0.25">
      <c r="B2852" s="198" t="e">
        <f t="shared" ca="1" si="194"/>
        <v>#N/A</v>
      </c>
    </row>
    <row r="2853" spans="2:2" x14ac:dyDescent="0.25">
      <c r="B2853" s="198" t="e">
        <f t="shared" ca="1" si="194"/>
        <v>#N/A</v>
      </c>
    </row>
    <row r="2854" spans="2:2" x14ac:dyDescent="0.25">
      <c r="B2854" s="198" t="e">
        <f t="shared" ca="1" si="194"/>
        <v>#N/A</v>
      </c>
    </row>
    <row r="2855" spans="2:2" x14ac:dyDescent="0.25">
      <c r="B2855" s="198" t="e">
        <f t="shared" ca="1" si="194"/>
        <v>#N/A</v>
      </c>
    </row>
    <row r="2856" spans="2:2" x14ac:dyDescent="0.25">
      <c r="B2856" s="198" t="e">
        <f t="shared" ca="1" si="194"/>
        <v>#N/A</v>
      </c>
    </row>
    <row r="2857" spans="2:2" x14ac:dyDescent="0.25">
      <c r="B2857" s="198" t="e">
        <f t="shared" ca="1" si="194"/>
        <v>#N/A</v>
      </c>
    </row>
    <row r="2858" spans="2:2" x14ac:dyDescent="0.25">
      <c r="B2858" s="198" t="e">
        <f t="shared" ca="1" si="194"/>
        <v>#N/A</v>
      </c>
    </row>
    <row r="2859" spans="2:2" x14ac:dyDescent="0.25">
      <c r="B2859" s="198" t="e">
        <f t="shared" ca="1" si="194"/>
        <v>#N/A</v>
      </c>
    </row>
    <row r="2860" spans="2:2" x14ac:dyDescent="0.25">
      <c r="B2860" s="198" t="e">
        <f t="shared" ca="1" si="194"/>
        <v>#N/A</v>
      </c>
    </row>
    <row r="2861" spans="2:2" x14ac:dyDescent="0.25">
      <c r="B2861" s="198" t="e">
        <f t="shared" ca="1" si="194"/>
        <v>#N/A</v>
      </c>
    </row>
    <row r="2862" spans="2:2" x14ac:dyDescent="0.25">
      <c r="B2862" s="198" t="e">
        <f t="shared" ca="1" si="194"/>
        <v>#N/A</v>
      </c>
    </row>
    <row r="2863" spans="2:2" x14ac:dyDescent="0.25">
      <c r="B2863" s="198" t="e">
        <f t="shared" ca="1" si="194"/>
        <v>#N/A</v>
      </c>
    </row>
    <row r="2864" spans="2:2" x14ac:dyDescent="0.25">
      <c r="B2864" s="198" t="e">
        <f t="shared" ca="1" si="194"/>
        <v>#N/A</v>
      </c>
    </row>
    <row r="2865" spans="2:2" x14ac:dyDescent="0.25">
      <c r="B2865" s="198" t="e">
        <f t="shared" ca="1" si="194"/>
        <v>#N/A</v>
      </c>
    </row>
    <row r="2866" spans="2:2" x14ac:dyDescent="0.25">
      <c r="B2866" s="198" t="e">
        <f t="shared" ca="1" si="194"/>
        <v>#N/A</v>
      </c>
    </row>
    <row r="2867" spans="2:2" x14ac:dyDescent="0.25">
      <c r="B2867" s="198" t="e">
        <f t="shared" ca="1" si="194"/>
        <v>#N/A</v>
      </c>
    </row>
    <row r="2868" spans="2:2" x14ac:dyDescent="0.25">
      <c r="B2868" s="198" t="e">
        <f t="shared" ca="1" si="194"/>
        <v>#N/A</v>
      </c>
    </row>
    <row r="2869" spans="2:2" x14ac:dyDescent="0.25">
      <c r="B2869" s="198" t="e">
        <f t="shared" ca="1" si="194"/>
        <v>#N/A</v>
      </c>
    </row>
    <row r="2870" spans="2:2" x14ac:dyDescent="0.25">
      <c r="B2870" s="198" t="e">
        <f t="shared" ca="1" si="194"/>
        <v>#N/A</v>
      </c>
    </row>
    <row r="2871" spans="2:2" x14ac:dyDescent="0.25">
      <c r="B2871" s="198" t="e">
        <f t="shared" ca="1" si="194"/>
        <v>#N/A</v>
      </c>
    </row>
    <row r="2872" spans="2:2" x14ac:dyDescent="0.25">
      <c r="B2872" s="198" t="e">
        <f t="shared" ca="1" si="194"/>
        <v>#N/A</v>
      </c>
    </row>
    <row r="2873" spans="2:2" x14ac:dyDescent="0.25">
      <c r="B2873" s="198" t="e">
        <f t="shared" ca="1" si="194"/>
        <v>#N/A</v>
      </c>
    </row>
    <row r="2874" spans="2:2" x14ac:dyDescent="0.25">
      <c r="B2874" s="198" t="e">
        <f t="shared" ca="1" si="194"/>
        <v>#N/A</v>
      </c>
    </row>
    <row r="2875" spans="2:2" x14ac:dyDescent="0.25">
      <c r="B2875" s="198" t="e">
        <f t="shared" ca="1" si="194"/>
        <v>#N/A</v>
      </c>
    </row>
    <row r="2876" spans="2:2" x14ac:dyDescent="0.25">
      <c r="B2876" s="198" t="e">
        <f t="shared" ca="1" si="194"/>
        <v>#N/A</v>
      </c>
    </row>
    <row r="2877" spans="2:2" x14ac:dyDescent="0.25">
      <c r="B2877" s="198" t="e">
        <f t="shared" ca="1" si="194"/>
        <v>#N/A</v>
      </c>
    </row>
    <row r="2878" spans="2:2" x14ac:dyDescent="0.25">
      <c r="B2878" s="198" t="e">
        <f t="shared" ca="1" si="194"/>
        <v>#N/A</v>
      </c>
    </row>
    <row r="2879" spans="2:2" x14ac:dyDescent="0.25">
      <c r="B2879" s="198" t="e">
        <f t="shared" ca="1" si="194"/>
        <v>#N/A</v>
      </c>
    </row>
    <row r="2880" spans="2:2" x14ac:dyDescent="0.25">
      <c r="B2880" s="198" t="e">
        <f t="shared" ca="1" si="194"/>
        <v>#N/A</v>
      </c>
    </row>
    <row r="2881" spans="2:2" x14ac:dyDescent="0.25">
      <c r="B2881" s="198" t="e">
        <f t="shared" ca="1" si="194"/>
        <v>#N/A</v>
      </c>
    </row>
    <row r="2882" spans="2:2" x14ac:dyDescent="0.25">
      <c r="B2882" s="198" t="e">
        <f t="shared" ca="1" si="194"/>
        <v>#N/A</v>
      </c>
    </row>
    <row r="2883" spans="2:2" x14ac:dyDescent="0.25">
      <c r="B2883" s="198" t="e">
        <f t="shared" ca="1" si="194"/>
        <v>#N/A</v>
      </c>
    </row>
    <row r="2884" spans="2:2" x14ac:dyDescent="0.25">
      <c r="B2884" s="198" t="e">
        <f t="shared" ca="1" si="194"/>
        <v>#N/A</v>
      </c>
    </row>
    <row r="2885" spans="2:2" x14ac:dyDescent="0.25">
      <c r="B2885" s="198" t="e">
        <f t="shared" ca="1" si="194"/>
        <v>#N/A</v>
      </c>
    </row>
    <row r="2886" spans="2:2" x14ac:dyDescent="0.25">
      <c r="B2886" s="198" t="e">
        <f t="shared" ca="1" si="194"/>
        <v>#N/A</v>
      </c>
    </row>
    <row r="2887" spans="2:2" x14ac:dyDescent="0.25">
      <c r="B2887" s="198" t="e">
        <f t="shared" ca="1" si="194"/>
        <v>#N/A</v>
      </c>
    </row>
    <row r="2888" spans="2:2" x14ac:dyDescent="0.25">
      <c r="B2888" s="198" t="e">
        <f t="shared" ca="1" si="194"/>
        <v>#N/A</v>
      </c>
    </row>
    <row r="2889" spans="2:2" x14ac:dyDescent="0.25">
      <c r="B2889" s="198" t="e">
        <f t="shared" ca="1" si="194"/>
        <v>#N/A</v>
      </c>
    </row>
    <row r="2890" spans="2:2" x14ac:dyDescent="0.25">
      <c r="B2890" s="198" t="e">
        <f t="shared" ca="1" si="194"/>
        <v>#N/A</v>
      </c>
    </row>
    <row r="2891" spans="2:2" x14ac:dyDescent="0.25">
      <c r="B2891" s="198" t="e">
        <f t="shared" ca="1" si="194"/>
        <v>#N/A</v>
      </c>
    </row>
    <row r="2892" spans="2:2" x14ac:dyDescent="0.25">
      <c r="B2892" s="198" t="e">
        <f t="shared" ref="B2892:B2955" ca="1" si="195">($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893" spans="2:2" x14ac:dyDescent="0.25">
      <c r="B2893" s="198" t="e">
        <f t="shared" ca="1" si="195"/>
        <v>#N/A</v>
      </c>
    </row>
    <row r="2894" spans="2:2" x14ac:dyDescent="0.25">
      <c r="B2894" s="198" t="e">
        <f t="shared" ca="1" si="195"/>
        <v>#N/A</v>
      </c>
    </row>
    <row r="2895" spans="2:2" x14ac:dyDescent="0.25">
      <c r="B2895" s="198" t="e">
        <f t="shared" ca="1" si="195"/>
        <v>#N/A</v>
      </c>
    </row>
    <row r="2896" spans="2:2" x14ac:dyDescent="0.25">
      <c r="B2896" s="198" t="e">
        <f t="shared" ca="1" si="195"/>
        <v>#N/A</v>
      </c>
    </row>
    <row r="2897" spans="2:2" x14ac:dyDescent="0.25">
      <c r="B2897" s="198" t="e">
        <f t="shared" ca="1" si="195"/>
        <v>#N/A</v>
      </c>
    </row>
    <row r="2898" spans="2:2" x14ac:dyDescent="0.25">
      <c r="B2898" s="198" t="e">
        <f t="shared" ca="1" si="195"/>
        <v>#N/A</v>
      </c>
    </row>
    <row r="2899" spans="2:2" x14ac:dyDescent="0.25">
      <c r="B2899" s="198" t="e">
        <f t="shared" ca="1" si="195"/>
        <v>#N/A</v>
      </c>
    </row>
    <row r="2900" spans="2:2" x14ac:dyDescent="0.25">
      <c r="B2900" s="198" t="e">
        <f t="shared" ca="1" si="195"/>
        <v>#N/A</v>
      </c>
    </row>
    <row r="2901" spans="2:2" x14ac:dyDescent="0.25">
      <c r="B2901" s="198" t="e">
        <f t="shared" ca="1" si="195"/>
        <v>#N/A</v>
      </c>
    </row>
    <row r="2902" spans="2:2" x14ac:dyDescent="0.25">
      <c r="B2902" s="198" t="e">
        <f t="shared" ca="1" si="195"/>
        <v>#N/A</v>
      </c>
    </row>
    <row r="2903" spans="2:2" x14ac:dyDescent="0.25">
      <c r="B2903" s="198" t="e">
        <f t="shared" ca="1" si="195"/>
        <v>#N/A</v>
      </c>
    </row>
    <row r="2904" spans="2:2" x14ac:dyDescent="0.25">
      <c r="B2904" s="198" t="e">
        <f t="shared" ca="1" si="195"/>
        <v>#N/A</v>
      </c>
    </row>
    <row r="2905" spans="2:2" x14ac:dyDescent="0.25">
      <c r="B2905" s="198" t="e">
        <f t="shared" ca="1" si="195"/>
        <v>#N/A</v>
      </c>
    </row>
    <row r="2906" spans="2:2" x14ac:dyDescent="0.25">
      <c r="B2906" s="198" t="e">
        <f t="shared" ca="1" si="195"/>
        <v>#N/A</v>
      </c>
    </row>
    <row r="2907" spans="2:2" x14ac:dyDescent="0.25">
      <c r="B2907" s="198" t="e">
        <f t="shared" ca="1" si="195"/>
        <v>#N/A</v>
      </c>
    </row>
    <row r="2908" spans="2:2" x14ac:dyDescent="0.25">
      <c r="B2908" s="198" t="e">
        <f t="shared" ca="1" si="195"/>
        <v>#N/A</v>
      </c>
    </row>
    <row r="2909" spans="2:2" x14ac:dyDescent="0.25">
      <c r="B2909" s="198" t="e">
        <f t="shared" ca="1" si="195"/>
        <v>#N/A</v>
      </c>
    </row>
    <row r="2910" spans="2:2" x14ac:dyDescent="0.25">
      <c r="B2910" s="198" t="e">
        <f t="shared" ca="1" si="195"/>
        <v>#N/A</v>
      </c>
    </row>
    <row r="2911" spans="2:2" x14ac:dyDescent="0.25">
      <c r="B2911" s="198" t="e">
        <f t="shared" ca="1" si="195"/>
        <v>#N/A</v>
      </c>
    </row>
    <row r="2912" spans="2:2" x14ac:dyDescent="0.25">
      <c r="B2912" s="198" t="e">
        <f t="shared" ca="1" si="195"/>
        <v>#N/A</v>
      </c>
    </row>
    <row r="2913" spans="2:2" x14ac:dyDescent="0.25">
      <c r="B2913" s="198" t="e">
        <f t="shared" ca="1" si="195"/>
        <v>#N/A</v>
      </c>
    </row>
    <row r="2914" spans="2:2" x14ac:dyDescent="0.25">
      <c r="B2914" s="198" t="e">
        <f t="shared" ca="1" si="195"/>
        <v>#N/A</v>
      </c>
    </row>
    <row r="2915" spans="2:2" x14ac:dyDescent="0.25">
      <c r="B2915" s="198" t="e">
        <f t="shared" ca="1" si="195"/>
        <v>#N/A</v>
      </c>
    </row>
    <row r="2916" spans="2:2" x14ac:dyDescent="0.25">
      <c r="B2916" s="198" t="e">
        <f t="shared" ca="1" si="195"/>
        <v>#N/A</v>
      </c>
    </row>
    <row r="2917" spans="2:2" x14ac:dyDescent="0.25">
      <c r="B2917" s="198" t="e">
        <f t="shared" ca="1" si="195"/>
        <v>#N/A</v>
      </c>
    </row>
    <row r="2918" spans="2:2" x14ac:dyDescent="0.25">
      <c r="B2918" s="198" t="e">
        <f t="shared" ca="1" si="195"/>
        <v>#N/A</v>
      </c>
    </row>
    <row r="2919" spans="2:2" x14ac:dyDescent="0.25">
      <c r="B2919" s="198" t="e">
        <f t="shared" ca="1" si="195"/>
        <v>#N/A</v>
      </c>
    </row>
    <row r="2920" spans="2:2" x14ac:dyDescent="0.25">
      <c r="B2920" s="198" t="e">
        <f t="shared" ca="1" si="195"/>
        <v>#N/A</v>
      </c>
    </row>
    <row r="2921" spans="2:2" x14ac:dyDescent="0.25">
      <c r="B2921" s="198" t="e">
        <f t="shared" ca="1" si="195"/>
        <v>#N/A</v>
      </c>
    </row>
    <row r="2922" spans="2:2" x14ac:dyDescent="0.25">
      <c r="B2922" s="198" t="e">
        <f t="shared" ca="1" si="195"/>
        <v>#N/A</v>
      </c>
    </row>
    <row r="2923" spans="2:2" x14ac:dyDescent="0.25">
      <c r="B2923" s="198" t="e">
        <f t="shared" ca="1" si="195"/>
        <v>#N/A</v>
      </c>
    </row>
    <row r="2924" spans="2:2" x14ac:dyDescent="0.25">
      <c r="B2924" s="198" t="e">
        <f t="shared" ca="1" si="195"/>
        <v>#N/A</v>
      </c>
    </row>
    <row r="2925" spans="2:2" x14ac:dyDescent="0.25">
      <c r="B2925" s="198" t="e">
        <f t="shared" ca="1" si="195"/>
        <v>#N/A</v>
      </c>
    </row>
    <row r="2926" spans="2:2" x14ac:dyDescent="0.25">
      <c r="B2926" s="198" t="e">
        <f t="shared" ca="1" si="195"/>
        <v>#N/A</v>
      </c>
    </row>
    <row r="2927" spans="2:2" x14ac:dyDescent="0.25">
      <c r="B2927" s="198" t="e">
        <f t="shared" ca="1" si="195"/>
        <v>#N/A</v>
      </c>
    </row>
    <row r="2928" spans="2:2" x14ac:dyDescent="0.25">
      <c r="B2928" s="198" t="e">
        <f t="shared" ca="1" si="195"/>
        <v>#N/A</v>
      </c>
    </row>
    <row r="2929" spans="2:2" x14ac:dyDescent="0.25">
      <c r="B2929" s="198" t="e">
        <f t="shared" ca="1" si="195"/>
        <v>#N/A</v>
      </c>
    </row>
    <row r="2930" spans="2:2" x14ac:dyDescent="0.25">
      <c r="B2930" s="198" t="e">
        <f t="shared" ca="1" si="195"/>
        <v>#N/A</v>
      </c>
    </row>
    <row r="2931" spans="2:2" x14ac:dyDescent="0.25">
      <c r="B2931" s="198" t="e">
        <f t="shared" ca="1" si="195"/>
        <v>#N/A</v>
      </c>
    </row>
    <row r="2932" spans="2:2" x14ac:dyDescent="0.25">
      <c r="B2932" s="198" t="e">
        <f t="shared" ca="1" si="195"/>
        <v>#N/A</v>
      </c>
    </row>
    <row r="2933" spans="2:2" x14ac:dyDescent="0.25">
      <c r="B2933" s="198" t="e">
        <f t="shared" ca="1" si="195"/>
        <v>#N/A</v>
      </c>
    </row>
    <row r="2934" spans="2:2" x14ac:dyDescent="0.25">
      <c r="B2934" s="198" t="e">
        <f t="shared" ca="1" si="195"/>
        <v>#N/A</v>
      </c>
    </row>
    <row r="2935" spans="2:2" x14ac:dyDescent="0.25">
      <c r="B2935" s="198" t="e">
        <f t="shared" ca="1" si="195"/>
        <v>#N/A</v>
      </c>
    </row>
    <row r="2936" spans="2:2" x14ac:dyDescent="0.25">
      <c r="B2936" s="198" t="e">
        <f t="shared" ca="1" si="195"/>
        <v>#N/A</v>
      </c>
    </row>
    <row r="2937" spans="2:2" x14ac:dyDescent="0.25">
      <c r="B2937" s="198" t="e">
        <f t="shared" ca="1" si="195"/>
        <v>#N/A</v>
      </c>
    </row>
    <row r="2938" spans="2:2" x14ac:dyDescent="0.25">
      <c r="B2938" s="198" t="e">
        <f t="shared" ca="1" si="195"/>
        <v>#N/A</v>
      </c>
    </row>
    <row r="2939" spans="2:2" x14ac:dyDescent="0.25">
      <c r="B2939" s="198" t="e">
        <f t="shared" ca="1" si="195"/>
        <v>#N/A</v>
      </c>
    </row>
    <row r="2940" spans="2:2" x14ac:dyDescent="0.25">
      <c r="B2940" s="198" t="e">
        <f t="shared" ca="1" si="195"/>
        <v>#N/A</v>
      </c>
    </row>
    <row r="2941" spans="2:2" x14ac:dyDescent="0.25">
      <c r="B2941" s="198" t="e">
        <f t="shared" ca="1" si="195"/>
        <v>#N/A</v>
      </c>
    </row>
    <row r="2942" spans="2:2" x14ac:dyDescent="0.25">
      <c r="B2942" s="198" t="e">
        <f t="shared" ca="1" si="195"/>
        <v>#N/A</v>
      </c>
    </row>
    <row r="2943" spans="2:2" x14ac:dyDescent="0.25">
      <c r="B2943" s="198" t="e">
        <f t="shared" ca="1" si="195"/>
        <v>#N/A</v>
      </c>
    </row>
    <row r="2944" spans="2:2" x14ac:dyDescent="0.25">
      <c r="B2944" s="198" t="e">
        <f t="shared" ca="1" si="195"/>
        <v>#N/A</v>
      </c>
    </row>
    <row r="2945" spans="2:2" x14ac:dyDescent="0.25">
      <c r="B2945" s="198" t="e">
        <f t="shared" ca="1" si="195"/>
        <v>#N/A</v>
      </c>
    </row>
    <row r="2946" spans="2:2" x14ac:dyDescent="0.25">
      <c r="B2946" s="198" t="e">
        <f t="shared" ca="1" si="195"/>
        <v>#N/A</v>
      </c>
    </row>
    <row r="2947" spans="2:2" x14ac:dyDescent="0.25">
      <c r="B2947" s="198" t="e">
        <f t="shared" ca="1" si="195"/>
        <v>#N/A</v>
      </c>
    </row>
    <row r="2948" spans="2:2" x14ac:dyDescent="0.25">
      <c r="B2948" s="198" t="e">
        <f t="shared" ca="1" si="195"/>
        <v>#N/A</v>
      </c>
    </row>
    <row r="2949" spans="2:2" x14ac:dyDescent="0.25">
      <c r="B2949" s="198" t="e">
        <f t="shared" ca="1" si="195"/>
        <v>#N/A</v>
      </c>
    </row>
    <row r="2950" spans="2:2" x14ac:dyDescent="0.25">
      <c r="B2950" s="198" t="e">
        <f t="shared" ca="1" si="195"/>
        <v>#N/A</v>
      </c>
    </row>
    <row r="2951" spans="2:2" x14ac:dyDescent="0.25">
      <c r="B2951" s="198" t="e">
        <f t="shared" ca="1" si="195"/>
        <v>#N/A</v>
      </c>
    </row>
    <row r="2952" spans="2:2" x14ac:dyDescent="0.25">
      <c r="B2952" s="198" t="e">
        <f t="shared" ca="1" si="195"/>
        <v>#N/A</v>
      </c>
    </row>
    <row r="2953" spans="2:2" x14ac:dyDescent="0.25">
      <c r="B2953" s="198" t="e">
        <f t="shared" ca="1" si="195"/>
        <v>#N/A</v>
      </c>
    </row>
    <row r="2954" spans="2:2" x14ac:dyDescent="0.25">
      <c r="B2954" s="198" t="e">
        <f t="shared" ca="1" si="195"/>
        <v>#N/A</v>
      </c>
    </row>
    <row r="2955" spans="2:2" x14ac:dyDescent="0.25">
      <c r="B2955" s="198" t="e">
        <f t="shared" ca="1" si="195"/>
        <v>#N/A</v>
      </c>
    </row>
    <row r="2956" spans="2:2" x14ac:dyDescent="0.25">
      <c r="B2956" s="198" t="e">
        <f t="shared" ref="B2956:B3019" ca="1" si="196">($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2957" spans="2:2" x14ac:dyDescent="0.25">
      <c r="B2957" s="198" t="e">
        <f t="shared" ca="1" si="196"/>
        <v>#N/A</v>
      </c>
    </row>
    <row r="2958" spans="2:2" x14ac:dyDescent="0.25">
      <c r="B2958" s="198" t="e">
        <f t="shared" ca="1" si="196"/>
        <v>#N/A</v>
      </c>
    </row>
    <row r="2959" spans="2:2" x14ac:dyDescent="0.25">
      <c r="B2959" s="198" t="e">
        <f t="shared" ca="1" si="196"/>
        <v>#N/A</v>
      </c>
    </row>
    <row r="2960" spans="2:2" x14ac:dyDescent="0.25">
      <c r="B2960" s="198" t="e">
        <f t="shared" ca="1" si="196"/>
        <v>#N/A</v>
      </c>
    </row>
    <row r="2961" spans="2:2" x14ac:dyDescent="0.25">
      <c r="B2961" s="198" t="e">
        <f t="shared" ca="1" si="196"/>
        <v>#N/A</v>
      </c>
    </row>
    <row r="2962" spans="2:2" x14ac:dyDescent="0.25">
      <c r="B2962" s="198" t="e">
        <f t="shared" ca="1" si="196"/>
        <v>#N/A</v>
      </c>
    </row>
    <row r="2963" spans="2:2" x14ac:dyDescent="0.25">
      <c r="B2963" s="198" t="e">
        <f t="shared" ca="1" si="196"/>
        <v>#N/A</v>
      </c>
    </row>
    <row r="2964" spans="2:2" x14ac:dyDescent="0.25">
      <c r="B2964" s="198" t="e">
        <f t="shared" ca="1" si="196"/>
        <v>#N/A</v>
      </c>
    </row>
    <row r="2965" spans="2:2" x14ac:dyDescent="0.25">
      <c r="B2965" s="198" t="e">
        <f t="shared" ca="1" si="196"/>
        <v>#N/A</v>
      </c>
    </row>
    <row r="2966" spans="2:2" x14ac:dyDescent="0.25">
      <c r="B2966" s="198" t="e">
        <f t="shared" ca="1" si="196"/>
        <v>#N/A</v>
      </c>
    </row>
    <row r="2967" spans="2:2" x14ac:dyDescent="0.25">
      <c r="B2967" s="198" t="e">
        <f t="shared" ca="1" si="196"/>
        <v>#N/A</v>
      </c>
    </row>
    <row r="2968" spans="2:2" x14ac:dyDescent="0.25">
      <c r="B2968" s="198" t="e">
        <f t="shared" ca="1" si="196"/>
        <v>#N/A</v>
      </c>
    </row>
    <row r="2969" spans="2:2" x14ac:dyDescent="0.25">
      <c r="B2969" s="198" t="e">
        <f t="shared" ca="1" si="196"/>
        <v>#N/A</v>
      </c>
    </row>
    <row r="2970" spans="2:2" x14ac:dyDescent="0.25">
      <c r="B2970" s="198" t="e">
        <f t="shared" ca="1" si="196"/>
        <v>#N/A</v>
      </c>
    </row>
    <row r="2971" spans="2:2" x14ac:dyDescent="0.25">
      <c r="B2971" s="198" t="e">
        <f t="shared" ca="1" si="196"/>
        <v>#N/A</v>
      </c>
    </row>
    <row r="2972" spans="2:2" x14ac:dyDescent="0.25">
      <c r="B2972" s="198" t="e">
        <f t="shared" ca="1" si="196"/>
        <v>#N/A</v>
      </c>
    </row>
    <row r="2973" spans="2:2" x14ac:dyDescent="0.25">
      <c r="B2973" s="198" t="e">
        <f t="shared" ca="1" si="196"/>
        <v>#N/A</v>
      </c>
    </row>
    <row r="2974" spans="2:2" x14ac:dyDescent="0.25">
      <c r="B2974" s="198" t="e">
        <f t="shared" ca="1" si="196"/>
        <v>#N/A</v>
      </c>
    </row>
    <row r="2975" spans="2:2" x14ac:dyDescent="0.25">
      <c r="B2975" s="198" t="e">
        <f t="shared" ca="1" si="196"/>
        <v>#N/A</v>
      </c>
    </row>
    <row r="2976" spans="2:2" x14ac:dyDescent="0.25">
      <c r="B2976" s="198" t="e">
        <f t="shared" ca="1" si="196"/>
        <v>#N/A</v>
      </c>
    </row>
    <row r="2977" spans="2:2" x14ac:dyDescent="0.25">
      <c r="B2977" s="198" t="e">
        <f t="shared" ca="1" si="196"/>
        <v>#N/A</v>
      </c>
    </row>
    <row r="2978" spans="2:2" x14ac:dyDescent="0.25">
      <c r="B2978" s="198" t="e">
        <f t="shared" ca="1" si="196"/>
        <v>#N/A</v>
      </c>
    </row>
    <row r="2979" spans="2:2" x14ac:dyDescent="0.25">
      <c r="B2979" s="198" t="e">
        <f t="shared" ca="1" si="196"/>
        <v>#N/A</v>
      </c>
    </row>
    <row r="2980" spans="2:2" x14ac:dyDescent="0.25">
      <c r="B2980" s="198" t="e">
        <f t="shared" ca="1" si="196"/>
        <v>#N/A</v>
      </c>
    </row>
    <row r="2981" spans="2:2" x14ac:dyDescent="0.25">
      <c r="B2981" s="198" t="e">
        <f t="shared" ca="1" si="196"/>
        <v>#N/A</v>
      </c>
    </row>
    <row r="2982" spans="2:2" x14ac:dyDescent="0.25">
      <c r="B2982" s="198" t="e">
        <f t="shared" ca="1" si="196"/>
        <v>#N/A</v>
      </c>
    </row>
    <row r="2983" spans="2:2" x14ac:dyDescent="0.25">
      <c r="B2983" s="198" t="e">
        <f t="shared" ca="1" si="196"/>
        <v>#N/A</v>
      </c>
    </row>
    <row r="2984" spans="2:2" x14ac:dyDescent="0.25">
      <c r="B2984" s="198" t="e">
        <f t="shared" ca="1" si="196"/>
        <v>#N/A</v>
      </c>
    </row>
    <row r="2985" spans="2:2" x14ac:dyDescent="0.25">
      <c r="B2985" s="198" t="e">
        <f t="shared" ca="1" si="196"/>
        <v>#N/A</v>
      </c>
    </row>
    <row r="2986" spans="2:2" x14ac:dyDescent="0.25">
      <c r="B2986" s="198" t="e">
        <f t="shared" ca="1" si="196"/>
        <v>#N/A</v>
      </c>
    </row>
    <row r="2987" spans="2:2" x14ac:dyDescent="0.25">
      <c r="B2987" s="198" t="e">
        <f t="shared" ca="1" si="196"/>
        <v>#N/A</v>
      </c>
    </row>
    <row r="2988" spans="2:2" x14ac:dyDescent="0.25">
      <c r="B2988" s="198" t="e">
        <f t="shared" ca="1" si="196"/>
        <v>#N/A</v>
      </c>
    </row>
    <row r="2989" spans="2:2" x14ac:dyDescent="0.25">
      <c r="B2989" s="198" t="e">
        <f t="shared" ca="1" si="196"/>
        <v>#N/A</v>
      </c>
    </row>
    <row r="2990" spans="2:2" x14ac:dyDescent="0.25">
      <c r="B2990" s="198" t="e">
        <f t="shared" ca="1" si="196"/>
        <v>#N/A</v>
      </c>
    </row>
    <row r="2991" spans="2:2" x14ac:dyDescent="0.25">
      <c r="B2991" s="198" t="e">
        <f t="shared" ca="1" si="196"/>
        <v>#N/A</v>
      </c>
    </row>
    <row r="2992" spans="2:2" x14ac:dyDescent="0.25">
      <c r="B2992" s="198" t="e">
        <f t="shared" ca="1" si="196"/>
        <v>#N/A</v>
      </c>
    </row>
    <row r="2993" spans="2:2" x14ac:dyDescent="0.25">
      <c r="B2993" s="198" t="e">
        <f t="shared" ca="1" si="196"/>
        <v>#N/A</v>
      </c>
    </row>
    <row r="2994" spans="2:2" x14ac:dyDescent="0.25">
      <c r="B2994" s="198" t="e">
        <f t="shared" ca="1" si="196"/>
        <v>#N/A</v>
      </c>
    </row>
    <row r="2995" spans="2:2" x14ac:dyDescent="0.25">
      <c r="B2995" s="198" t="e">
        <f t="shared" ca="1" si="196"/>
        <v>#N/A</v>
      </c>
    </row>
    <row r="2996" spans="2:2" x14ac:dyDescent="0.25">
      <c r="B2996" s="198" t="e">
        <f t="shared" ca="1" si="196"/>
        <v>#N/A</v>
      </c>
    </row>
    <row r="2997" spans="2:2" x14ac:dyDescent="0.25">
      <c r="B2997" s="198" t="e">
        <f t="shared" ca="1" si="196"/>
        <v>#N/A</v>
      </c>
    </row>
    <row r="2998" spans="2:2" x14ac:dyDescent="0.25">
      <c r="B2998" s="198" t="e">
        <f t="shared" ca="1" si="196"/>
        <v>#N/A</v>
      </c>
    </row>
    <row r="2999" spans="2:2" x14ac:dyDescent="0.25">
      <c r="B2999" s="198" t="e">
        <f t="shared" ca="1" si="196"/>
        <v>#N/A</v>
      </c>
    </row>
    <row r="3000" spans="2:2" x14ac:dyDescent="0.25">
      <c r="B3000" s="198" t="e">
        <f t="shared" ca="1" si="196"/>
        <v>#N/A</v>
      </c>
    </row>
    <row r="3001" spans="2:2" x14ac:dyDescent="0.25">
      <c r="B3001" s="198" t="e">
        <f t="shared" ca="1" si="196"/>
        <v>#N/A</v>
      </c>
    </row>
    <row r="3002" spans="2:2" x14ac:dyDescent="0.25">
      <c r="B3002" s="198" t="e">
        <f t="shared" ca="1" si="196"/>
        <v>#N/A</v>
      </c>
    </row>
    <row r="3003" spans="2:2" x14ac:dyDescent="0.25">
      <c r="B3003" s="198" t="e">
        <f t="shared" ca="1" si="196"/>
        <v>#N/A</v>
      </c>
    </row>
    <row r="3004" spans="2:2" x14ac:dyDescent="0.25">
      <c r="B3004" s="198" t="e">
        <f t="shared" ca="1" si="196"/>
        <v>#N/A</v>
      </c>
    </row>
    <row r="3005" spans="2:2" x14ac:dyDescent="0.25">
      <c r="B3005" s="198" t="e">
        <f t="shared" ca="1" si="196"/>
        <v>#N/A</v>
      </c>
    </row>
    <row r="3006" spans="2:2" x14ac:dyDescent="0.25">
      <c r="B3006" s="198" t="e">
        <f t="shared" ca="1" si="196"/>
        <v>#N/A</v>
      </c>
    </row>
    <row r="3007" spans="2:2" x14ac:dyDescent="0.25">
      <c r="B3007" s="198" t="e">
        <f t="shared" ca="1" si="196"/>
        <v>#N/A</v>
      </c>
    </row>
    <row r="3008" spans="2:2" x14ac:dyDescent="0.25">
      <c r="B3008" s="198" t="e">
        <f t="shared" ca="1" si="196"/>
        <v>#N/A</v>
      </c>
    </row>
    <row r="3009" spans="2:2" x14ac:dyDescent="0.25">
      <c r="B3009" s="198" t="e">
        <f t="shared" ca="1" si="196"/>
        <v>#N/A</v>
      </c>
    </row>
    <row r="3010" spans="2:2" x14ac:dyDescent="0.25">
      <c r="B3010" s="198" t="e">
        <f t="shared" ca="1" si="196"/>
        <v>#N/A</v>
      </c>
    </row>
    <row r="3011" spans="2:2" x14ac:dyDescent="0.25">
      <c r="B3011" s="198" t="e">
        <f t="shared" ca="1" si="196"/>
        <v>#N/A</v>
      </c>
    </row>
    <row r="3012" spans="2:2" x14ac:dyDescent="0.25">
      <c r="B3012" s="198" t="e">
        <f t="shared" ca="1" si="196"/>
        <v>#N/A</v>
      </c>
    </row>
    <row r="3013" spans="2:2" x14ac:dyDescent="0.25">
      <c r="B3013" s="198" t="e">
        <f t="shared" ca="1" si="196"/>
        <v>#N/A</v>
      </c>
    </row>
    <row r="3014" spans="2:2" x14ac:dyDescent="0.25">
      <c r="B3014" s="198" t="e">
        <f t="shared" ca="1" si="196"/>
        <v>#N/A</v>
      </c>
    </row>
    <row r="3015" spans="2:2" x14ac:dyDescent="0.25">
      <c r="B3015" s="198" t="e">
        <f t="shared" ca="1" si="196"/>
        <v>#N/A</v>
      </c>
    </row>
    <row r="3016" spans="2:2" x14ac:dyDescent="0.25">
      <c r="B3016" s="198" t="e">
        <f t="shared" ca="1" si="196"/>
        <v>#N/A</v>
      </c>
    </row>
    <row r="3017" spans="2:2" x14ac:dyDescent="0.25">
      <c r="B3017" s="198" t="e">
        <f t="shared" ca="1" si="196"/>
        <v>#N/A</v>
      </c>
    </row>
    <row r="3018" spans="2:2" x14ac:dyDescent="0.25">
      <c r="B3018" s="198" t="e">
        <f t="shared" ca="1" si="196"/>
        <v>#N/A</v>
      </c>
    </row>
    <row r="3019" spans="2:2" x14ac:dyDescent="0.25">
      <c r="B3019" s="198" t="e">
        <f t="shared" ca="1" si="196"/>
        <v>#N/A</v>
      </c>
    </row>
    <row r="3020" spans="2:2" x14ac:dyDescent="0.25">
      <c r="B3020" s="198" t="e">
        <f t="shared" ref="B3020:B3083" ca="1" si="197">($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3021" spans="2:2" x14ac:dyDescent="0.25">
      <c r="B3021" s="198" t="e">
        <f t="shared" ca="1" si="197"/>
        <v>#N/A</v>
      </c>
    </row>
    <row r="3022" spans="2:2" x14ac:dyDescent="0.25">
      <c r="B3022" s="198" t="e">
        <f t="shared" ca="1" si="197"/>
        <v>#N/A</v>
      </c>
    </row>
    <row r="3023" spans="2:2" x14ac:dyDescent="0.25">
      <c r="B3023" s="198" t="e">
        <f t="shared" ca="1" si="197"/>
        <v>#N/A</v>
      </c>
    </row>
    <row r="3024" spans="2:2" x14ac:dyDescent="0.25">
      <c r="B3024" s="198" t="e">
        <f t="shared" ca="1" si="197"/>
        <v>#N/A</v>
      </c>
    </row>
    <row r="3025" spans="2:2" x14ac:dyDescent="0.25">
      <c r="B3025" s="198" t="e">
        <f t="shared" ca="1" si="197"/>
        <v>#N/A</v>
      </c>
    </row>
    <row r="3026" spans="2:2" x14ac:dyDescent="0.25">
      <c r="B3026" s="198" t="e">
        <f t="shared" ca="1" si="197"/>
        <v>#N/A</v>
      </c>
    </row>
    <row r="3027" spans="2:2" x14ac:dyDescent="0.25">
      <c r="B3027" s="198" t="e">
        <f t="shared" ca="1" si="197"/>
        <v>#N/A</v>
      </c>
    </row>
    <row r="3028" spans="2:2" x14ac:dyDescent="0.25">
      <c r="B3028" s="198" t="e">
        <f t="shared" ca="1" si="197"/>
        <v>#N/A</v>
      </c>
    </row>
    <row r="3029" spans="2:2" x14ac:dyDescent="0.25">
      <c r="B3029" s="198" t="e">
        <f t="shared" ca="1" si="197"/>
        <v>#N/A</v>
      </c>
    </row>
    <row r="3030" spans="2:2" x14ac:dyDescent="0.25">
      <c r="B3030" s="198" t="e">
        <f t="shared" ca="1" si="197"/>
        <v>#N/A</v>
      </c>
    </row>
    <row r="3031" spans="2:2" x14ac:dyDescent="0.25">
      <c r="B3031" s="198" t="e">
        <f t="shared" ca="1" si="197"/>
        <v>#N/A</v>
      </c>
    </row>
    <row r="3032" spans="2:2" x14ac:dyDescent="0.25">
      <c r="B3032" s="198" t="e">
        <f t="shared" ca="1" si="197"/>
        <v>#N/A</v>
      </c>
    </row>
    <row r="3033" spans="2:2" x14ac:dyDescent="0.25">
      <c r="B3033" s="198" t="e">
        <f t="shared" ca="1" si="197"/>
        <v>#N/A</v>
      </c>
    </row>
    <row r="3034" spans="2:2" x14ac:dyDescent="0.25">
      <c r="B3034" s="198" t="e">
        <f t="shared" ca="1" si="197"/>
        <v>#N/A</v>
      </c>
    </row>
    <row r="3035" spans="2:2" x14ac:dyDescent="0.25">
      <c r="B3035" s="198" t="e">
        <f t="shared" ca="1" si="197"/>
        <v>#N/A</v>
      </c>
    </row>
    <row r="3036" spans="2:2" x14ac:dyDescent="0.25">
      <c r="B3036" s="198" t="e">
        <f t="shared" ca="1" si="197"/>
        <v>#N/A</v>
      </c>
    </row>
    <row r="3037" spans="2:2" x14ac:dyDescent="0.25">
      <c r="B3037" s="198" t="e">
        <f t="shared" ca="1" si="197"/>
        <v>#N/A</v>
      </c>
    </row>
    <row r="3038" spans="2:2" x14ac:dyDescent="0.25">
      <c r="B3038" s="198" t="e">
        <f t="shared" ca="1" si="197"/>
        <v>#N/A</v>
      </c>
    </row>
    <row r="3039" spans="2:2" x14ac:dyDescent="0.25">
      <c r="B3039" s="198" t="e">
        <f t="shared" ca="1" si="197"/>
        <v>#N/A</v>
      </c>
    </row>
    <row r="3040" spans="2:2" x14ac:dyDescent="0.25">
      <c r="B3040" s="198" t="e">
        <f t="shared" ca="1" si="197"/>
        <v>#N/A</v>
      </c>
    </row>
    <row r="3041" spans="2:2" x14ac:dyDescent="0.25">
      <c r="B3041" s="198" t="e">
        <f t="shared" ca="1" si="197"/>
        <v>#N/A</v>
      </c>
    </row>
    <row r="3042" spans="2:2" x14ac:dyDescent="0.25">
      <c r="B3042" s="198" t="e">
        <f t="shared" ca="1" si="197"/>
        <v>#N/A</v>
      </c>
    </row>
    <row r="3043" spans="2:2" x14ac:dyDescent="0.25">
      <c r="B3043" s="198" t="e">
        <f t="shared" ca="1" si="197"/>
        <v>#N/A</v>
      </c>
    </row>
    <row r="3044" spans="2:2" x14ac:dyDescent="0.25">
      <c r="B3044" s="198" t="e">
        <f t="shared" ca="1" si="197"/>
        <v>#N/A</v>
      </c>
    </row>
    <row r="3045" spans="2:2" x14ac:dyDescent="0.25">
      <c r="B3045" s="198" t="e">
        <f t="shared" ca="1" si="197"/>
        <v>#N/A</v>
      </c>
    </row>
    <row r="3046" spans="2:2" x14ac:dyDescent="0.25">
      <c r="B3046" s="198" t="e">
        <f t="shared" ca="1" si="197"/>
        <v>#N/A</v>
      </c>
    </row>
    <row r="3047" spans="2:2" x14ac:dyDescent="0.25">
      <c r="B3047" s="198" t="e">
        <f t="shared" ca="1" si="197"/>
        <v>#N/A</v>
      </c>
    </row>
    <row r="3048" spans="2:2" x14ac:dyDescent="0.25">
      <c r="B3048" s="198" t="e">
        <f t="shared" ca="1" si="197"/>
        <v>#N/A</v>
      </c>
    </row>
    <row r="3049" spans="2:2" x14ac:dyDescent="0.25">
      <c r="B3049" s="198" t="e">
        <f t="shared" ca="1" si="197"/>
        <v>#N/A</v>
      </c>
    </row>
    <row r="3050" spans="2:2" x14ac:dyDescent="0.25">
      <c r="B3050" s="198" t="e">
        <f t="shared" ca="1" si="197"/>
        <v>#N/A</v>
      </c>
    </row>
    <row r="3051" spans="2:2" x14ac:dyDescent="0.25">
      <c r="B3051" s="198" t="e">
        <f t="shared" ca="1" si="197"/>
        <v>#N/A</v>
      </c>
    </row>
    <row r="3052" spans="2:2" x14ac:dyDescent="0.25">
      <c r="B3052" s="198" t="e">
        <f t="shared" ca="1" si="197"/>
        <v>#N/A</v>
      </c>
    </row>
    <row r="3053" spans="2:2" x14ac:dyDescent="0.25">
      <c r="B3053" s="198" t="e">
        <f t="shared" ca="1" si="197"/>
        <v>#N/A</v>
      </c>
    </row>
    <row r="3054" spans="2:2" x14ac:dyDescent="0.25">
      <c r="B3054" s="198" t="e">
        <f t="shared" ca="1" si="197"/>
        <v>#N/A</v>
      </c>
    </row>
    <row r="3055" spans="2:2" x14ac:dyDescent="0.25">
      <c r="B3055" s="198" t="e">
        <f t="shared" ca="1" si="197"/>
        <v>#N/A</v>
      </c>
    </row>
    <row r="3056" spans="2:2" x14ac:dyDescent="0.25">
      <c r="B3056" s="198" t="e">
        <f t="shared" ca="1" si="197"/>
        <v>#N/A</v>
      </c>
    </row>
    <row r="3057" spans="2:2" x14ac:dyDescent="0.25">
      <c r="B3057" s="198" t="e">
        <f t="shared" ca="1" si="197"/>
        <v>#N/A</v>
      </c>
    </row>
    <row r="3058" spans="2:2" x14ac:dyDescent="0.25">
      <c r="B3058" s="198" t="e">
        <f t="shared" ca="1" si="197"/>
        <v>#N/A</v>
      </c>
    </row>
    <row r="3059" spans="2:2" x14ac:dyDescent="0.25">
      <c r="B3059" s="198" t="e">
        <f t="shared" ca="1" si="197"/>
        <v>#N/A</v>
      </c>
    </row>
    <row r="3060" spans="2:2" x14ac:dyDescent="0.25">
      <c r="B3060" s="198" t="e">
        <f t="shared" ca="1" si="197"/>
        <v>#N/A</v>
      </c>
    </row>
    <row r="3061" spans="2:2" x14ac:dyDescent="0.25">
      <c r="B3061" s="198" t="e">
        <f t="shared" ca="1" si="197"/>
        <v>#N/A</v>
      </c>
    </row>
    <row r="3062" spans="2:2" x14ac:dyDescent="0.25">
      <c r="B3062" s="198" t="e">
        <f t="shared" ca="1" si="197"/>
        <v>#N/A</v>
      </c>
    </row>
    <row r="3063" spans="2:2" x14ac:dyDescent="0.25">
      <c r="B3063" s="198" t="e">
        <f t="shared" ca="1" si="197"/>
        <v>#N/A</v>
      </c>
    </row>
    <row r="3064" spans="2:2" x14ac:dyDescent="0.25">
      <c r="B3064" s="198" t="e">
        <f t="shared" ca="1" si="197"/>
        <v>#N/A</v>
      </c>
    </row>
    <row r="3065" spans="2:2" x14ac:dyDescent="0.25">
      <c r="B3065" s="198" t="e">
        <f t="shared" ca="1" si="197"/>
        <v>#N/A</v>
      </c>
    </row>
    <row r="3066" spans="2:2" x14ac:dyDescent="0.25">
      <c r="B3066" s="198" t="e">
        <f t="shared" ca="1" si="197"/>
        <v>#N/A</v>
      </c>
    </row>
    <row r="3067" spans="2:2" x14ac:dyDescent="0.25">
      <c r="B3067" s="198" t="e">
        <f t="shared" ca="1" si="197"/>
        <v>#N/A</v>
      </c>
    </row>
    <row r="3068" spans="2:2" x14ac:dyDescent="0.25">
      <c r="B3068" s="198" t="e">
        <f t="shared" ca="1" si="197"/>
        <v>#N/A</v>
      </c>
    </row>
    <row r="3069" spans="2:2" x14ac:dyDescent="0.25">
      <c r="B3069" s="198" t="e">
        <f t="shared" ca="1" si="197"/>
        <v>#N/A</v>
      </c>
    </row>
    <row r="3070" spans="2:2" x14ac:dyDescent="0.25">
      <c r="B3070" s="198" t="e">
        <f t="shared" ca="1" si="197"/>
        <v>#N/A</v>
      </c>
    </row>
    <row r="3071" spans="2:2" x14ac:dyDescent="0.25">
      <c r="B3071" s="198" t="e">
        <f t="shared" ca="1" si="197"/>
        <v>#N/A</v>
      </c>
    </row>
    <row r="3072" spans="2:2" x14ac:dyDescent="0.25">
      <c r="B3072" s="198" t="e">
        <f t="shared" ca="1" si="197"/>
        <v>#N/A</v>
      </c>
    </row>
    <row r="3073" spans="2:2" x14ac:dyDescent="0.25">
      <c r="B3073" s="198" t="e">
        <f t="shared" ca="1" si="197"/>
        <v>#N/A</v>
      </c>
    </row>
    <row r="3074" spans="2:2" x14ac:dyDescent="0.25">
      <c r="B3074" s="198" t="e">
        <f t="shared" ca="1" si="197"/>
        <v>#N/A</v>
      </c>
    </row>
    <row r="3075" spans="2:2" x14ac:dyDescent="0.25">
      <c r="B3075" s="198" t="e">
        <f t="shared" ca="1" si="197"/>
        <v>#N/A</v>
      </c>
    </row>
    <row r="3076" spans="2:2" x14ac:dyDescent="0.25">
      <c r="B3076" s="198" t="e">
        <f t="shared" ca="1" si="197"/>
        <v>#N/A</v>
      </c>
    </row>
    <row r="3077" spans="2:2" x14ac:dyDescent="0.25">
      <c r="B3077" s="198" t="e">
        <f t="shared" ca="1" si="197"/>
        <v>#N/A</v>
      </c>
    </row>
    <row r="3078" spans="2:2" x14ac:dyDescent="0.25">
      <c r="B3078" s="198" t="e">
        <f t="shared" ca="1" si="197"/>
        <v>#N/A</v>
      </c>
    </row>
    <row r="3079" spans="2:2" x14ac:dyDescent="0.25">
      <c r="B3079" s="198" t="e">
        <f t="shared" ca="1" si="197"/>
        <v>#N/A</v>
      </c>
    </row>
    <row r="3080" spans="2:2" x14ac:dyDescent="0.25">
      <c r="B3080" s="198" t="e">
        <f t="shared" ca="1" si="197"/>
        <v>#N/A</v>
      </c>
    </row>
    <row r="3081" spans="2:2" x14ac:dyDescent="0.25">
      <c r="B3081" s="198" t="e">
        <f t="shared" ca="1" si="197"/>
        <v>#N/A</v>
      </c>
    </row>
    <row r="3082" spans="2:2" x14ac:dyDescent="0.25">
      <c r="B3082" s="198" t="e">
        <f t="shared" ca="1" si="197"/>
        <v>#N/A</v>
      </c>
    </row>
    <row r="3083" spans="2:2" x14ac:dyDescent="0.25">
      <c r="B3083" s="198" t="e">
        <f t="shared" ca="1" si="197"/>
        <v>#N/A</v>
      </c>
    </row>
    <row r="3084" spans="2:2" x14ac:dyDescent="0.25">
      <c r="B3084" s="198" t="e">
        <f t="shared" ref="B3084:B3147" ca="1" si="198">($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3085" spans="2:2" x14ac:dyDescent="0.25">
      <c r="B3085" s="198" t="e">
        <f t="shared" ca="1" si="198"/>
        <v>#N/A</v>
      </c>
    </row>
    <row r="3086" spans="2:2" x14ac:dyDescent="0.25">
      <c r="B3086" s="198" t="e">
        <f t="shared" ca="1" si="198"/>
        <v>#N/A</v>
      </c>
    </row>
    <row r="3087" spans="2:2" x14ac:dyDescent="0.25">
      <c r="B3087" s="198" t="e">
        <f t="shared" ca="1" si="198"/>
        <v>#N/A</v>
      </c>
    </row>
    <row r="3088" spans="2:2" x14ac:dyDescent="0.25">
      <c r="B3088" s="198" t="e">
        <f t="shared" ca="1" si="198"/>
        <v>#N/A</v>
      </c>
    </row>
    <row r="3089" spans="2:2" x14ac:dyDescent="0.25">
      <c r="B3089" s="198" t="e">
        <f t="shared" ca="1" si="198"/>
        <v>#N/A</v>
      </c>
    </row>
    <row r="3090" spans="2:2" x14ac:dyDescent="0.25">
      <c r="B3090" s="198" t="e">
        <f t="shared" ca="1" si="198"/>
        <v>#N/A</v>
      </c>
    </row>
    <row r="3091" spans="2:2" x14ac:dyDescent="0.25">
      <c r="B3091" s="198" t="e">
        <f t="shared" ca="1" si="198"/>
        <v>#N/A</v>
      </c>
    </row>
    <row r="3092" spans="2:2" x14ac:dyDescent="0.25">
      <c r="B3092" s="198" t="e">
        <f t="shared" ca="1" si="198"/>
        <v>#N/A</v>
      </c>
    </row>
    <row r="3093" spans="2:2" x14ac:dyDescent="0.25">
      <c r="B3093" s="198" t="e">
        <f t="shared" ca="1" si="198"/>
        <v>#N/A</v>
      </c>
    </row>
    <row r="3094" spans="2:2" x14ac:dyDescent="0.25">
      <c r="B3094" s="198" t="e">
        <f t="shared" ca="1" si="198"/>
        <v>#N/A</v>
      </c>
    </row>
    <row r="3095" spans="2:2" x14ac:dyDescent="0.25">
      <c r="B3095" s="198" t="e">
        <f t="shared" ca="1" si="198"/>
        <v>#N/A</v>
      </c>
    </row>
    <row r="3096" spans="2:2" x14ac:dyDescent="0.25">
      <c r="B3096" s="198" t="e">
        <f t="shared" ca="1" si="198"/>
        <v>#N/A</v>
      </c>
    </row>
    <row r="3097" spans="2:2" x14ac:dyDescent="0.25">
      <c r="B3097" s="198" t="e">
        <f t="shared" ca="1" si="198"/>
        <v>#N/A</v>
      </c>
    </row>
    <row r="3098" spans="2:2" x14ac:dyDescent="0.25">
      <c r="B3098" s="198" t="e">
        <f t="shared" ca="1" si="198"/>
        <v>#N/A</v>
      </c>
    </row>
    <row r="3099" spans="2:2" x14ac:dyDescent="0.25">
      <c r="B3099" s="198" t="e">
        <f t="shared" ca="1" si="198"/>
        <v>#N/A</v>
      </c>
    </row>
    <row r="3100" spans="2:2" x14ac:dyDescent="0.25">
      <c r="B3100" s="198" t="e">
        <f t="shared" ca="1" si="198"/>
        <v>#N/A</v>
      </c>
    </row>
    <row r="3101" spans="2:2" x14ac:dyDescent="0.25">
      <c r="B3101" s="198" t="e">
        <f t="shared" ca="1" si="198"/>
        <v>#N/A</v>
      </c>
    </row>
    <row r="3102" spans="2:2" x14ac:dyDescent="0.25">
      <c r="B3102" s="198" t="e">
        <f t="shared" ca="1" si="198"/>
        <v>#N/A</v>
      </c>
    </row>
    <row r="3103" spans="2:2" x14ac:dyDescent="0.25">
      <c r="B3103" s="198" t="e">
        <f t="shared" ca="1" si="198"/>
        <v>#N/A</v>
      </c>
    </row>
    <row r="3104" spans="2:2" x14ac:dyDescent="0.25">
      <c r="B3104" s="198" t="e">
        <f t="shared" ca="1" si="198"/>
        <v>#N/A</v>
      </c>
    </row>
    <row r="3105" spans="2:2" x14ac:dyDescent="0.25">
      <c r="B3105" s="198" t="e">
        <f t="shared" ca="1" si="198"/>
        <v>#N/A</v>
      </c>
    </row>
    <row r="3106" spans="2:2" x14ac:dyDescent="0.25">
      <c r="B3106" s="198" t="e">
        <f t="shared" ca="1" si="198"/>
        <v>#N/A</v>
      </c>
    </row>
    <row r="3107" spans="2:2" x14ac:dyDescent="0.25">
      <c r="B3107" s="198" t="e">
        <f t="shared" ca="1" si="198"/>
        <v>#N/A</v>
      </c>
    </row>
    <row r="3108" spans="2:2" x14ac:dyDescent="0.25">
      <c r="B3108" s="198" t="e">
        <f t="shared" ca="1" si="198"/>
        <v>#N/A</v>
      </c>
    </row>
    <row r="3109" spans="2:2" x14ac:dyDescent="0.25">
      <c r="B3109" s="198" t="e">
        <f t="shared" ca="1" si="198"/>
        <v>#N/A</v>
      </c>
    </row>
    <row r="3110" spans="2:2" x14ac:dyDescent="0.25">
      <c r="B3110" s="198" t="e">
        <f t="shared" ca="1" si="198"/>
        <v>#N/A</v>
      </c>
    </row>
    <row r="3111" spans="2:2" x14ac:dyDescent="0.25">
      <c r="B3111" s="198" t="e">
        <f t="shared" ca="1" si="198"/>
        <v>#N/A</v>
      </c>
    </row>
    <row r="3112" spans="2:2" x14ac:dyDescent="0.25">
      <c r="B3112" s="198" t="e">
        <f t="shared" ca="1" si="198"/>
        <v>#N/A</v>
      </c>
    </row>
    <row r="3113" spans="2:2" x14ac:dyDescent="0.25">
      <c r="B3113" s="198" t="e">
        <f t="shared" ca="1" si="198"/>
        <v>#N/A</v>
      </c>
    </row>
    <row r="3114" spans="2:2" x14ac:dyDescent="0.25">
      <c r="B3114" s="198" t="e">
        <f t="shared" ca="1" si="198"/>
        <v>#N/A</v>
      </c>
    </row>
    <row r="3115" spans="2:2" x14ac:dyDescent="0.25">
      <c r="B3115" s="198" t="e">
        <f t="shared" ca="1" si="198"/>
        <v>#N/A</v>
      </c>
    </row>
    <row r="3116" spans="2:2" x14ac:dyDescent="0.25">
      <c r="B3116" s="198" t="e">
        <f t="shared" ca="1" si="198"/>
        <v>#N/A</v>
      </c>
    </row>
    <row r="3117" spans="2:2" x14ac:dyDescent="0.25">
      <c r="B3117" s="198" t="e">
        <f t="shared" ca="1" si="198"/>
        <v>#N/A</v>
      </c>
    </row>
    <row r="3118" spans="2:2" x14ac:dyDescent="0.25">
      <c r="B3118" s="198" t="e">
        <f t="shared" ca="1" si="198"/>
        <v>#N/A</v>
      </c>
    </row>
    <row r="3119" spans="2:2" x14ac:dyDescent="0.25">
      <c r="B3119" s="198" t="e">
        <f t="shared" ca="1" si="198"/>
        <v>#N/A</v>
      </c>
    </row>
    <row r="3120" spans="2:2" x14ac:dyDescent="0.25">
      <c r="B3120" s="198" t="e">
        <f t="shared" ca="1" si="198"/>
        <v>#N/A</v>
      </c>
    </row>
    <row r="3121" spans="2:2" x14ac:dyDescent="0.25">
      <c r="B3121" s="198" t="e">
        <f t="shared" ca="1" si="198"/>
        <v>#N/A</v>
      </c>
    </row>
    <row r="3122" spans="2:2" x14ac:dyDescent="0.25">
      <c r="B3122" s="198" t="e">
        <f t="shared" ca="1" si="198"/>
        <v>#N/A</v>
      </c>
    </row>
    <row r="3123" spans="2:2" x14ac:dyDescent="0.25">
      <c r="B3123" s="198" t="e">
        <f t="shared" ca="1" si="198"/>
        <v>#N/A</v>
      </c>
    </row>
    <row r="3124" spans="2:2" x14ac:dyDescent="0.25">
      <c r="B3124" s="198" t="e">
        <f t="shared" ca="1" si="198"/>
        <v>#N/A</v>
      </c>
    </row>
    <row r="3125" spans="2:2" x14ac:dyDescent="0.25">
      <c r="B3125" s="198" t="e">
        <f t="shared" ca="1" si="198"/>
        <v>#N/A</v>
      </c>
    </row>
    <row r="3126" spans="2:2" x14ac:dyDescent="0.25">
      <c r="B3126" s="198" t="e">
        <f t="shared" ca="1" si="198"/>
        <v>#N/A</v>
      </c>
    </row>
    <row r="3127" spans="2:2" x14ac:dyDescent="0.25">
      <c r="B3127" s="198" t="e">
        <f t="shared" ca="1" si="198"/>
        <v>#N/A</v>
      </c>
    </row>
    <row r="3128" spans="2:2" x14ac:dyDescent="0.25">
      <c r="B3128" s="198" t="e">
        <f t="shared" ca="1" si="198"/>
        <v>#N/A</v>
      </c>
    </row>
    <row r="3129" spans="2:2" x14ac:dyDescent="0.25">
      <c r="B3129" s="198" t="e">
        <f t="shared" ca="1" si="198"/>
        <v>#N/A</v>
      </c>
    </row>
    <row r="3130" spans="2:2" x14ac:dyDescent="0.25">
      <c r="B3130" s="198" t="e">
        <f t="shared" ca="1" si="198"/>
        <v>#N/A</v>
      </c>
    </row>
    <row r="3131" spans="2:2" x14ac:dyDescent="0.25">
      <c r="B3131" s="198" t="e">
        <f t="shared" ca="1" si="198"/>
        <v>#N/A</v>
      </c>
    </row>
    <row r="3132" spans="2:2" x14ac:dyDescent="0.25">
      <c r="B3132" s="198" t="e">
        <f t="shared" ca="1" si="198"/>
        <v>#N/A</v>
      </c>
    </row>
    <row r="3133" spans="2:2" x14ac:dyDescent="0.25">
      <c r="B3133" s="198" t="e">
        <f t="shared" ca="1" si="198"/>
        <v>#N/A</v>
      </c>
    </row>
    <row r="3134" spans="2:2" x14ac:dyDescent="0.25">
      <c r="B3134" s="198" t="e">
        <f t="shared" ca="1" si="198"/>
        <v>#N/A</v>
      </c>
    </row>
    <row r="3135" spans="2:2" x14ac:dyDescent="0.25">
      <c r="B3135" s="198" t="e">
        <f t="shared" ca="1" si="198"/>
        <v>#N/A</v>
      </c>
    </row>
    <row r="3136" spans="2:2" x14ac:dyDescent="0.25">
      <c r="B3136" s="198" t="e">
        <f t="shared" ca="1" si="198"/>
        <v>#N/A</v>
      </c>
    </row>
    <row r="3137" spans="2:2" x14ac:dyDescent="0.25">
      <c r="B3137" s="198" t="e">
        <f t="shared" ca="1" si="198"/>
        <v>#N/A</v>
      </c>
    </row>
    <row r="3138" spans="2:2" x14ac:dyDescent="0.25">
      <c r="B3138" s="198" t="e">
        <f t="shared" ca="1" si="198"/>
        <v>#N/A</v>
      </c>
    </row>
    <row r="3139" spans="2:2" x14ac:dyDescent="0.25">
      <c r="B3139" s="198" t="e">
        <f t="shared" ca="1" si="198"/>
        <v>#N/A</v>
      </c>
    </row>
    <row r="3140" spans="2:2" x14ac:dyDescent="0.25">
      <c r="B3140" s="198" t="e">
        <f t="shared" ca="1" si="198"/>
        <v>#N/A</v>
      </c>
    </row>
    <row r="3141" spans="2:2" x14ac:dyDescent="0.25">
      <c r="B3141" s="198" t="e">
        <f t="shared" ca="1" si="198"/>
        <v>#N/A</v>
      </c>
    </row>
    <row r="3142" spans="2:2" x14ac:dyDescent="0.25">
      <c r="B3142" s="198" t="e">
        <f t="shared" ca="1" si="198"/>
        <v>#N/A</v>
      </c>
    </row>
    <row r="3143" spans="2:2" x14ac:dyDescent="0.25">
      <c r="B3143" s="198" t="e">
        <f t="shared" ca="1" si="198"/>
        <v>#N/A</v>
      </c>
    </row>
    <row r="3144" spans="2:2" x14ac:dyDescent="0.25">
      <c r="B3144" s="198" t="e">
        <f t="shared" ca="1" si="198"/>
        <v>#N/A</v>
      </c>
    </row>
    <row r="3145" spans="2:2" x14ac:dyDescent="0.25">
      <c r="B3145" s="198" t="e">
        <f t="shared" ca="1" si="198"/>
        <v>#N/A</v>
      </c>
    </row>
    <row r="3146" spans="2:2" x14ac:dyDescent="0.25">
      <c r="B3146" s="198" t="e">
        <f t="shared" ca="1" si="198"/>
        <v>#N/A</v>
      </c>
    </row>
    <row r="3147" spans="2:2" x14ac:dyDescent="0.25">
      <c r="B3147" s="198" t="e">
        <f t="shared" ca="1" si="198"/>
        <v>#N/A</v>
      </c>
    </row>
    <row r="3148" spans="2:2" x14ac:dyDescent="0.25">
      <c r="B3148" s="198" t="e">
        <f t="shared" ref="B3148:B3211" ca="1" si="199">($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3149" spans="2:2" x14ac:dyDescent="0.25">
      <c r="B3149" s="198" t="e">
        <f t="shared" ca="1" si="199"/>
        <v>#N/A</v>
      </c>
    </row>
    <row r="3150" spans="2:2" x14ac:dyDescent="0.25">
      <c r="B3150" s="198" t="e">
        <f t="shared" ca="1" si="199"/>
        <v>#N/A</v>
      </c>
    </row>
    <row r="3151" spans="2:2" x14ac:dyDescent="0.25">
      <c r="B3151" s="198" t="e">
        <f t="shared" ca="1" si="199"/>
        <v>#N/A</v>
      </c>
    </row>
    <row r="3152" spans="2:2" x14ac:dyDescent="0.25">
      <c r="B3152" s="198" t="e">
        <f t="shared" ca="1" si="199"/>
        <v>#N/A</v>
      </c>
    </row>
    <row r="3153" spans="2:2" x14ac:dyDescent="0.25">
      <c r="B3153" s="198" t="e">
        <f t="shared" ca="1" si="199"/>
        <v>#N/A</v>
      </c>
    </row>
    <row r="3154" spans="2:2" x14ac:dyDescent="0.25">
      <c r="B3154" s="198" t="e">
        <f t="shared" ca="1" si="199"/>
        <v>#N/A</v>
      </c>
    </row>
    <row r="3155" spans="2:2" x14ac:dyDescent="0.25">
      <c r="B3155" s="198" t="e">
        <f t="shared" ca="1" si="199"/>
        <v>#N/A</v>
      </c>
    </row>
    <row r="3156" spans="2:2" x14ac:dyDescent="0.25">
      <c r="B3156" s="198" t="e">
        <f t="shared" ca="1" si="199"/>
        <v>#N/A</v>
      </c>
    </row>
    <row r="3157" spans="2:2" x14ac:dyDescent="0.25">
      <c r="B3157" s="198" t="e">
        <f t="shared" ca="1" si="199"/>
        <v>#N/A</v>
      </c>
    </row>
    <row r="3158" spans="2:2" x14ac:dyDescent="0.25">
      <c r="B3158" s="198" t="e">
        <f t="shared" ca="1" si="199"/>
        <v>#N/A</v>
      </c>
    </row>
    <row r="3159" spans="2:2" x14ac:dyDescent="0.25">
      <c r="B3159" s="198" t="e">
        <f t="shared" ca="1" si="199"/>
        <v>#N/A</v>
      </c>
    </row>
    <row r="3160" spans="2:2" x14ac:dyDescent="0.25">
      <c r="B3160" s="198" t="e">
        <f t="shared" ca="1" si="199"/>
        <v>#N/A</v>
      </c>
    </row>
    <row r="3161" spans="2:2" x14ac:dyDescent="0.25">
      <c r="B3161" s="198" t="e">
        <f t="shared" ca="1" si="199"/>
        <v>#N/A</v>
      </c>
    </row>
    <row r="3162" spans="2:2" x14ac:dyDescent="0.25">
      <c r="B3162" s="198" t="e">
        <f t="shared" ca="1" si="199"/>
        <v>#N/A</v>
      </c>
    </row>
    <row r="3163" spans="2:2" x14ac:dyDescent="0.25">
      <c r="B3163" s="198" t="e">
        <f t="shared" ca="1" si="199"/>
        <v>#N/A</v>
      </c>
    </row>
    <row r="3164" spans="2:2" x14ac:dyDescent="0.25">
      <c r="B3164" s="198" t="e">
        <f t="shared" ca="1" si="199"/>
        <v>#N/A</v>
      </c>
    </row>
    <row r="3165" spans="2:2" x14ac:dyDescent="0.25">
      <c r="B3165" s="198" t="e">
        <f t="shared" ca="1" si="199"/>
        <v>#N/A</v>
      </c>
    </row>
    <row r="3166" spans="2:2" x14ac:dyDescent="0.25">
      <c r="B3166" s="198" t="e">
        <f t="shared" ca="1" si="199"/>
        <v>#N/A</v>
      </c>
    </row>
    <row r="3167" spans="2:2" x14ac:dyDescent="0.25">
      <c r="B3167" s="198" t="e">
        <f t="shared" ca="1" si="199"/>
        <v>#N/A</v>
      </c>
    </row>
    <row r="3168" spans="2:2" x14ac:dyDescent="0.25">
      <c r="B3168" s="198" t="e">
        <f t="shared" ca="1" si="199"/>
        <v>#N/A</v>
      </c>
    </row>
    <row r="3169" spans="2:2" x14ac:dyDescent="0.25">
      <c r="B3169" s="198" t="e">
        <f t="shared" ca="1" si="199"/>
        <v>#N/A</v>
      </c>
    </row>
    <row r="3170" spans="2:2" x14ac:dyDescent="0.25">
      <c r="B3170" s="198" t="e">
        <f t="shared" ca="1" si="199"/>
        <v>#N/A</v>
      </c>
    </row>
    <row r="3171" spans="2:2" x14ac:dyDescent="0.25">
      <c r="B3171" s="198" t="e">
        <f t="shared" ca="1" si="199"/>
        <v>#N/A</v>
      </c>
    </row>
    <row r="3172" spans="2:2" x14ac:dyDescent="0.25">
      <c r="B3172" s="198" t="e">
        <f t="shared" ca="1" si="199"/>
        <v>#N/A</v>
      </c>
    </row>
    <row r="3173" spans="2:2" x14ac:dyDescent="0.25">
      <c r="B3173" s="198" t="e">
        <f t="shared" ca="1" si="199"/>
        <v>#N/A</v>
      </c>
    </row>
    <row r="3174" spans="2:2" x14ac:dyDescent="0.25">
      <c r="B3174" s="198" t="e">
        <f t="shared" ca="1" si="199"/>
        <v>#N/A</v>
      </c>
    </row>
    <row r="3175" spans="2:2" x14ac:dyDescent="0.25">
      <c r="B3175" s="198" t="e">
        <f t="shared" ca="1" si="199"/>
        <v>#N/A</v>
      </c>
    </row>
    <row r="3176" spans="2:2" x14ac:dyDescent="0.25">
      <c r="B3176" s="198" t="e">
        <f t="shared" ca="1" si="199"/>
        <v>#N/A</v>
      </c>
    </row>
    <row r="3177" spans="2:2" x14ac:dyDescent="0.25">
      <c r="B3177" s="198" t="e">
        <f t="shared" ca="1" si="199"/>
        <v>#N/A</v>
      </c>
    </row>
    <row r="3178" spans="2:2" x14ac:dyDescent="0.25">
      <c r="B3178" s="198" t="e">
        <f t="shared" ca="1" si="199"/>
        <v>#N/A</v>
      </c>
    </row>
    <row r="3179" spans="2:2" x14ac:dyDescent="0.25">
      <c r="B3179" s="198" t="e">
        <f t="shared" ca="1" si="199"/>
        <v>#N/A</v>
      </c>
    </row>
    <row r="3180" spans="2:2" x14ac:dyDescent="0.25">
      <c r="B3180" s="198" t="e">
        <f t="shared" ca="1" si="199"/>
        <v>#N/A</v>
      </c>
    </row>
    <row r="3181" spans="2:2" x14ac:dyDescent="0.25">
      <c r="B3181" s="198" t="e">
        <f t="shared" ca="1" si="199"/>
        <v>#N/A</v>
      </c>
    </row>
    <row r="3182" spans="2:2" x14ac:dyDescent="0.25">
      <c r="B3182" s="198" t="e">
        <f t="shared" ca="1" si="199"/>
        <v>#N/A</v>
      </c>
    </row>
    <row r="3183" spans="2:2" x14ac:dyDescent="0.25">
      <c r="B3183" s="198" t="e">
        <f t="shared" ca="1" si="199"/>
        <v>#N/A</v>
      </c>
    </row>
    <row r="3184" spans="2:2" x14ac:dyDescent="0.25">
      <c r="B3184" s="198" t="e">
        <f t="shared" ca="1" si="199"/>
        <v>#N/A</v>
      </c>
    </row>
    <row r="3185" spans="2:2" x14ac:dyDescent="0.25">
      <c r="B3185" s="198" t="e">
        <f t="shared" ca="1" si="199"/>
        <v>#N/A</v>
      </c>
    </row>
    <row r="3186" spans="2:2" x14ac:dyDescent="0.25">
      <c r="B3186" s="198" t="e">
        <f t="shared" ca="1" si="199"/>
        <v>#N/A</v>
      </c>
    </row>
    <row r="3187" spans="2:2" x14ac:dyDescent="0.25">
      <c r="B3187" s="198" t="e">
        <f t="shared" ca="1" si="199"/>
        <v>#N/A</v>
      </c>
    </row>
    <row r="3188" spans="2:2" x14ac:dyDescent="0.25">
      <c r="B3188" s="198" t="e">
        <f t="shared" ca="1" si="199"/>
        <v>#N/A</v>
      </c>
    </row>
    <row r="3189" spans="2:2" x14ac:dyDescent="0.25">
      <c r="B3189" s="198" t="e">
        <f t="shared" ca="1" si="199"/>
        <v>#N/A</v>
      </c>
    </row>
    <row r="3190" spans="2:2" x14ac:dyDescent="0.25">
      <c r="B3190" s="198" t="e">
        <f t="shared" ca="1" si="199"/>
        <v>#N/A</v>
      </c>
    </row>
    <row r="3191" spans="2:2" x14ac:dyDescent="0.25">
      <c r="B3191" s="198" t="e">
        <f t="shared" ca="1" si="199"/>
        <v>#N/A</v>
      </c>
    </row>
    <row r="3192" spans="2:2" x14ac:dyDescent="0.25">
      <c r="B3192" s="198" t="e">
        <f t="shared" ca="1" si="199"/>
        <v>#N/A</v>
      </c>
    </row>
    <row r="3193" spans="2:2" x14ac:dyDescent="0.25">
      <c r="B3193" s="198" t="e">
        <f t="shared" ca="1" si="199"/>
        <v>#N/A</v>
      </c>
    </row>
    <row r="3194" spans="2:2" x14ac:dyDescent="0.25">
      <c r="B3194" s="198" t="e">
        <f t="shared" ca="1" si="199"/>
        <v>#N/A</v>
      </c>
    </row>
    <row r="3195" spans="2:2" x14ac:dyDescent="0.25">
      <c r="B3195" s="198" t="e">
        <f t="shared" ca="1" si="199"/>
        <v>#N/A</v>
      </c>
    </row>
    <row r="3196" spans="2:2" x14ac:dyDescent="0.25">
      <c r="B3196" s="198" t="e">
        <f t="shared" ca="1" si="199"/>
        <v>#N/A</v>
      </c>
    </row>
    <row r="3197" spans="2:2" x14ac:dyDescent="0.25">
      <c r="B3197" s="198" t="e">
        <f t="shared" ca="1" si="199"/>
        <v>#N/A</v>
      </c>
    </row>
    <row r="3198" spans="2:2" x14ac:dyDescent="0.25">
      <c r="B3198" s="198" t="e">
        <f t="shared" ca="1" si="199"/>
        <v>#N/A</v>
      </c>
    </row>
    <row r="3199" spans="2:2" x14ac:dyDescent="0.25">
      <c r="B3199" s="198" t="e">
        <f t="shared" ca="1" si="199"/>
        <v>#N/A</v>
      </c>
    </row>
    <row r="3200" spans="2:2" x14ac:dyDescent="0.25">
      <c r="B3200" s="198" t="e">
        <f t="shared" ca="1" si="199"/>
        <v>#N/A</v>
      </c>
    </row>
    <row r="3201" spans="2:2" x14ac:dyDescent="0.25">
      <c r="B3201" s="198" t="e">
        <f t="shared" ca="1" si="199"/>
        <v>#N/A</v>
      </c>
    </row>
    <row r="3202" spans="2:2" x14ac:dyDescent="0.25">
      <c r="B3202" s="198" t="e">
        <f t="shared" ca="1" si="199"/>
        <v>#N/A</v>
      </c>
    </row>
    <row r="3203" spans="2:2" x14ac:dyDescent="0.25">
      <c r="B3203" s="198" t="e">
        <f t="shared" ca="1" si="199"/>
        <v>#N/A</v>
      </c>
    </row>
    <row r="3204" spans="2:2" x14ac:dyDescent="0.25">
      <c r="B3204" s="198" t="e">
        <f t="shared" ca="1" si="199"/>
        <v>#N/A</v>
      </c>
    </row>
    <row r="3205" spans="2:2" x14ac:dyDescent="0.25">
      <c r="B3205" s="198" t="e">
        <f t="shared" ca="1" si="199"/>
        <v>#N/A</v>
      </c>
    </row>
    <row r="3206" spans="2:2" x14ac:dyDescent="0.25">
      <c r="B3206" s="198" t="e">
        <f t="shared" ca="1" si="199"/>
        <v>#N/A</v>
      </c>
    </row>
    <row r="3207" spans="2:2" x14ac:dyDescent="0.25">
      <c r="B3207" s="198" t="e">
        <f t="shared" ca="1" si="199"/>
        <v>#N/A</v>
      </c>
    </row>
    <row r="3208" spans="2:2" x14ac:dyDescent="0.25">
      <c r="B3208" s="198" t="e">
        <f t="shared" ca="1" si="199"/>
        <v>#N/A</v>
      </c>
    </row>
    <row r="3209" spans="2:2" x14ac:dyDescent="0.25">
      <c r="B3209" s="198" t="e">
        <f t="shared" ca="1" si="199"/>
        <v>#N/A</v>
      </c>
    </row>
    <row r="3210" spans="2:2" x14ac:dyDescent="0.25">
      <c r="B3210" s="198" t="e">
        <f t="shared" ca="1" si="199"/>
        <v>#N/A</v>
      </c>
    </row>
    <row r="3211" spans="2:2" x14ac:dyDescent="0.25">
      <c r="B3211" s="198" t="e">
        <f t="shared" ca="1" si="199"/>
        <v>#N/A</v>
      </c>
    </row>
    <row r="3212" spans="2:2" x14ac:dyDescent="0.25">
      <c r="B3212" s="198" t="e">
        <f t="shared" ref="B3212:B3267" ca="1" si="200">($B$131*(RAND()*($E$207-$D$207)+$D$207))+NPV($B$133,(RAND()*((C$104*$E$208)-(C$104*$D$208))+(C$104*$D$208))*(((RAND()*($E$209-$D$209))+$D$209)+IF($E$50&gt;0,$E$50,0))+C$106+C$107-($H$179*((RAND()*($E$210-$D$210))+$D$210))-($H$196-$H$194-$H$179-$H$182)-C$112-C$119-C$122,(RAND()*((D$104*$E$208)-(D$104*$D$208))+(D$104*$D$208))*(((RAND()*($E$209-$D$209))+$D$209)+IF($E$50&gt;0,$E$50,0))+D$106+D$107-($H$179*((RAND()*($E$210-$D$210))+$D$210))-($H$196-$H$194-$H$179-$H$182)-D$112-D$119-D$122,(RAND()*((E$104*$E$208)-(E$104*$D$208))+(E$104*$D$208))*(((RAND()*($E$209-$D$209))+$D$209)+IF($E$50&gt;0,$E$50,0))+E$106+E$107-($H$179*((RAND()*($E$210-$D$210))+$D$210))-($H$196-$H$194-$H$179-$H$182)-E$112-E$119-E$122,(RAND()*((F$104*$E$208)-(F$104*$D$208))+(F$104*$D$208))*(((RAND()*($E$209-$D$209))+$D$209)+IF($E$50&gt;0,$E$50,0))+F$106+F$107-($H$179*((RAND()*($E$210-$D$210))+$D$210))-($H$196-$H$194-$H$179-$H$182)-F$112-F$119-F$122,(RAND()*((G$104*$E$208)-(G$104*$D$208))+(G$104*$D$208))*(((RAND()*($E$209-$D$209))+$D$209)+IF($E$50&gt;0,$E$50,0))+G$106+G$107-($H$179*((RAND()*($E$210-$D$210))+$D$210))-($H$196-$H$194-$H$179-$H$182)-G$112-G$119-G$122,(RAND()*((H$104*$E$208)-(H$104*$D$208))+(H$104*$D$208))*(((RAND()*($E$209-$D$209))+$D$209)+IF($E$50&gt;0,$E$50,0))+H$106+H$107-($H$179*((RAND()*($E$210-$D$210))+$D$210))-($H$196-$H$194-$H$179-$H$182)-H$112-H$119-H$122,(RAND()*((I$104*$E$208)-(I$104*$D$208))+(I$104*$D$208))*(((RAND()*($E$209-$D$209))+$D$209)+IF($E$50&gt;0,$E$50,0))+I$106+I$107-($H$179*((RAND()*($E$210-$D$210))+$D$210))-($H$196-$H$194-$H$179-$H$182)-I$112-I$119-I$122,(RAND()*((J$104*$E$208)-(J$104*$D$208))+(J$104*$D$208))*(((RAND()*($E$209-$D$209))+$D$209)+IF($E$50&gt;0,$E$50,0))+J$106+J$107-($H$179*((RAND()*($E$210-$D$210))+$D$210))-($H$196-$H$194-$H$179-$H$182)-J$112-J$119-J$122,(RAND()*((K$104*$E$208)-(K$104*$D$208))+(K$104*$D$208))*(((RAND()*($E$209-$D$209))+$D$209)+IF($E$50&gt;0,$E$50,0))+K$106+K$107-($H$179*((RAND()*($E$210-$D$210))+$D$210))-($H$196-$H$194-$H$179-$H$182)-K$112-K$119-K$122,(RAND()*((L$104*$E$208)-(L$104*$D$208))+(L$104*$D$208))*(((RAND()*($E$209-$D$209))+$D$209)+IF($E$50&gt;0,$E$50,0))+L$106+L$107-($H$179*((RAND()*($E$210-$D$210))+$D$210))-($H$196-$H$194-$H$179-$H$182)-L$112-L$119-L$122+SUM($L$125:$L$129))</f>
        <v>#N/A</v>
      </c>
    </row>
    <row r="3213" spans="2:2" x14ac:dyDescent="0.25">
      <c r="B3213" s="198" t="e">
        <f t="shared" ca="1" si="200"/>
        <v>#N/A</v>
      </c>
    </row>
    <row r="3214" spans="2:2" x14ac:dyDescent="0.25">
      <c r="B3214" s="198" t="e">
        <f t="shared" ca="1" si="200"/>
        <v>#N/A</v>
      </c>
    </row>
    <row r="3215" spans="2:2" x14ac:dyDescent="0.25">
      <c r="B3215" s="198" t="e">
        <f t="shared" ca="1" si="200"/>
        <v>#N/A</v>
      </c>
    </row>
    <row r="3216" spans="2:2" x14ac:dyDescent="0.25">
      <c r="B3216" s="198" t="e">
        <f t="shared" ca="1" si="200"/>
        <v>#N/A</v>
      </c>
    </row>
    <row r="3217" spans="2:2" x14ac:dyDescent="0.25">
      <c r="B3217" s="198" t="e">
        <f t="shared" ca="1" si="200"/>
        <v>#N/A</v>
      </c>
    </row>
    <row r="3218" spans="2:2" x14ac:dyDescent="0.25">
      <c r="B3218" s="198" t="e">
        <f t="shared" ca="1" si="200"/>
        <v>#N/A</v>
      </c>
    </row>
    <row r="3219" spans="2:2" x14ac:dyDescent="0.25">
      <c r="B3219" s="198" t="e">
        <f t="shared" ca="1" si="200"/>
        <v>#N/A</v>
      </c>
    </row>
    <row r="3220" spans="2:2" x14ac:dyDescent="0.25">
      <c r="B3220" s="198" t="e">
        <f t="shared" ca="1" si="200"/>
        <v>#N/A</v>
      </c>
    </row>
    <row r="3221" spans="2:2" x14ac:dyDescent="0.25">
      <c r="B3221" s="198" t="e">
        <f t="shared" ca="1" si="200"/>
        <v>#N/A</v>
      </c>
    </row>
    <row r="3222" spans="2:2" x14ac:dyDescent="0.25">
      <c r="B3222" s="198" t="e">
        <f t="shared" ca="1" si="200"/>
        <v>#N/A</v>
      </c>
    </row>
    <row r="3223" spans="2:2" x14ac:dyDescent="0.25">
      <c r="B3223" s="198" t="e">
        <f t="shared" ca="1" si="200"/>
        <v>#N/A</v>
      </c>
    </row>
    <row r="3224" spans="2:2" x14ac:dyDescent="0.25">
      <c r="B3224" s="198" t="e">
        <f t="shared" ca="1" si="200"/>
        <v>#N/A</v>
      </c>
    </row>
    <row r="3225" spans="2:2" x14ac:dyDescent="0.25">
      <c r="B3225" s="198" t="e">
        <f t="shared" ca="1" si="200"/>
        <v>#N/A</v>
      </c>
    </row>
    <row r="3226" spans="2:2" x14ac:dyDescent="0.25">
      <c r="B3226" s="198" t="e">
        <f t="shared" ca="1" si="200"/>
        <v>#N/A</v>
      </c>
    </row>
    <row r="3227" spans="2:2" x14ac:dyDescent="0.25">
      <c r="B3227" s="198" t="e">
        <f t="shared" ca="1" si="200"/>
        <v>#N/A</v>
      </c>
    </row>
    <row r="3228" spans="2:2" x14ac:dyDescent="0.25">
      <c r="B3228" s="198" t="e">
        <f t="shared" ca="1" si="200"/>
        <v>#N/A</v>
      </c>
    </row>
    <row r="3229" spans="2:2" x14ac:dyDescent="0.25">
      <c r="B3229" s="198" t="e">
        <f t="shared" ca="1" si="200"/>
        <v>#N/A</v>
      </c>
    </row>
    <row r="3230" spans="2:2" x14ac:dyDescent="0.25">
      <c r="B3230" s="198" t="e">
        <f t="shared" ca="1" si="200"/>
        <v>#N/A</v>
      </c>
    </row>
    <row r="3231" spans="2:2" x14ac:dyDescent="0.25">
      <c r="B3231" s="198" t="e">
        <f t="shared" ca="1" si="200"/>
        <v>#N/A</v>
      </c>
    </row>
    <row r="3232" spans="2:2" x14ac:dyDescent="0.25">
      <c r="B3232" s="198" t="e">
        <f t="shared" ca="1" si="200"/>
        <v>#N/A</v>
      </c>
    </row>
    <row r="3233" spans="2:2" x14ac:dyDescent="0.25">
      <c r="B3233" s="198" t="e">
        <f t="shared" ca="1" si="200"/>
        <v>#N/A</v>
      </c>
    </row>
    <row r="3234" spans="2:2" x14ac:dyDescent="0.25">
      <c r="B3234" s="198" t="e">
        <f t="shared" ca="1" si="200"/>
        <v>#N/A</v>
      </c>
    </row>
    <row r="3235" spans="2:2" x14ac:dyDescent="0.25">
      <c r="B3235" s="198" t="e">
        <f t="shared" ca="1" si="200"/>
        <v>#N/A</v>
      </c>
    </row>
    <row r="3236" spans="2:2" x14ac:dyDescent="0.25">
      <c r="B3236" s="198" t="e">
        <f t="shared" ca="1" si="200"/>
        <v>#N/A</v>
      </c>
    </row>
    <row r="3237" spans="2:2" x14ac:dyDescent="0.25">
      <c r="B3237" s="198" t="e">
        <f t="shared" ca="1" si="200"/>
        <v>#N/A</v>
      </c>
    </row>
    <row r="3238" spans="2:2" x14ac:dyDescent="0.25">
      <c r="B3238" s="198" t="e">
        <f t="shared" ca="1" si="200"/>
        <v>#N/A</v>
      </c>
    </row>
    <row r="3239" spans="2:2" x14ac:dyDescent="0.25">
      <c r="B3239" s="198" t="e">
        <f t="shared" ca="1" si="200"/>
        <v>#N/A</v>
      </c>
    </row>
    <row r="3240" spans="2:2" x14ac:dyDescent="0.25">
      <c r="B3240" s="198" t="e">
        <f t="shared" ca="1" si="200"/>
        <v>#N/A</v>
      </c>
    </row>
    <row r="3241" spans="2:2" x14ac:dyDescent="0.25">
      <c r="B3241" s="198" t="e">
        <f t="shared" ca="1" si="200"/>
        <v>#N/A</v>
      </c>
    </row>
    <row r="3242" spans="2:2" x14ac:dyDescent="0.25">
      <c r="B3242" s="198" t="e">
        <f t="shared" ca="1" si="200"/>
        <v>#N/A</v>
      </c>
    </row>
    <row r="3243" spans="2:2" x14ac:dyDescent="0.25">
      <c r="B3243" s="198" t="e">
        <f t="shared" ca="1" si="200"/>
        <v>#N/A</v>
      </c>
    </row>
    <row r="3244" spans="2:2" x14ac:dyDescent="0.25">
      <c r="B3244" s="198" t="e">
        <f t="shared" ca="1" si="200"/>
        <v>#N/A</v>
      </c>
    </row>
    <row r="3245" spans="2:2" x14ac:dyDescent="0.25">
      <c r="B3245" s="198" t="e">
        <f t="shared" ca="1" si="200"/>
        <v>#N/A</v>
      </c>
    </row>
    <row r="3246" spans="2:2" x14ac:dyDescent="0.25">
      <c r="B3246" s="198" t="e">
        <f t="shared" ca="1" si="200"/>
        <v>#N/A</v>
      </c>
    </row>
    <row r="3247" spans="2:2" x14ac:dyDescent="0.25">
      <c r="B3247" s="198" t="e">
        <f t="shared" ca="1" si="200"/>
        <v>#N/A</v>
      </c>
    </row>
    <row r="3248" spans="2:2" x14ac:dyDescent="0.25">
      <c r="B3248" s="198" t="e">
        <f t="shared" ca="1" si="200"/>
        <v>#N/A</v>
      </c>
    </row>
    <row r="3249" spans="2:2" x14ac:dyDescent="0.25">
      <c r="B3249" s="198" t="e">
        <f t="shared" ca="1" si="200"/>
        <v>#N/A</v>
      </c>
    </row>
    <row r="3250" spans="2:2" x14ac:dyDescent="0.25">
      <c r="B3250" s="198" t="e">
        <f t="shared" ca="1" si="200"/>
        <v>#N/A</v>
      </c>
    </row>
    <row r="3251" spans="2:2" x14ac:dyDescent="0.25">
      <c r="B3251" s="198" t="e">
        <f t="shared" ca="1" si="200"/>
        <v>#N/A</v>
      </c>
    </row>
    <row r="3252" spans="2:2" x14ac:dyDescent="0.25">
      <c r="B3252" s="198" t="e">
        <f t="shared" ca="1" si="200"/>
        <v>#N/A</v>
      </c>
    </row>
    <row r="3253" spans="2:2" x14ac:dyDescent="0.25">
      <c r="B3253" s="198" t="e">
        <f t="shared" ca="1" si="200"/>
        <v>#N/A</v>
      </c>
    </row>
    <row r="3254" spans="2:2" x14ac:dyDescent="0.25">
      <c r="B3254" s="198" t="e">
        <f t="shared" ca="1" si="200"/>
        <v>#N/A</v>
      </c>
    </row>
    <row r="3255" spans="2:2" x14ac:dyDescent="0.25">
      <c r="B3255" s="198" t="e">
        <f t="shared" ca="1" si="200"/>
        <v>#N/A</v>
      </c>
    </row>
    <row r="3256" spans="2:2" x14ac:dyDescent="0.25">
      <c r="B3256" s="198" t="e">
        <f t="shared" ca="1" si="200"/>
        <v>#N/A</v>
      </c>
    </row>
    <row r="3257" spans="2:2" x14ac:dyDescent="0.25">
      <c r="B3257" s="198" t="e">
        <f t="shared" ca="1" si="200"/>
        <v>#N/A</v>
      </c>
    </row>
    <row r="3258" spans="2:2" x14ac:dyDescent="0.25">
      <c r="B3258" s="198" t="e">
        <f t="shared" ca="1" si="200"/>
        <v>#N/A</v>
      </c>
    </row>
    <row r="3259" spans="2:2" x14ac:dyDescent="0.25">
      <c r="B3259" s="198" t="e">
        <f t="shared" ca="1" si="200"/>
        <v>#N/A</v>
      </c>
    </row>
    <row r="3260" spans="2:2" x14ac:dyDescent="0.25">
      <c r="B3260" s="198" t="e">
        <f t="shared" ca="1" si="200"/>
        <v>#N/A</v>
      </c>
    </row>
    <row r="3261" spans="2:2" x14ac:dyDescent="0.25">
      <c r="B3261" s="198" t="e">
        <f t="shared" ca="1" si="200"/>
        <v>#N/A</v>
      </c>
    </row>
    <row r="3262" spans="2:2" x14ac:dyDescent="0.25">
      <c r="B3262" s="198" t="e">
        <f t="shared" ca="1" si="200"/>
        <v>#N/A</v>
      </c>
    </row>
    <row r="3263" spans="2:2" x14ac:dyDescent="0.25">
      <c r="B3263" s="198" t="e">
        <f t="shared" ca="1" si="200"/>
        <v>#N/A</v>
      </c>
    </row>
    <row r="3264" spans="2:2" x14ac:dyDescent="0.25">
      <c r="B3264" s="198" t="e">
        <f t="shared" ca="1" si="200"/>
        <v>#N/A</v>
      </c>
    </row>
    <row r="3265" spans="2:2" x14ac:dyDescent="0.25">
      <c r="B3265" s="198" t="e">
        <f t="shared" ca="1" si="200"/>
        <v>#N/A</v>
      </c>
    </row>
    <row r="3266" spans="2:2" x14ac:dyDescent="0.25">
      <c r="B3266" s="198" t="e">
        <f t="shared" ca="1" si="200"/>
        <v>#N/A</v>
      </c>
    </row>
    <row r="3267" spans="2:2" x14ac:dyDescent="0.25">
      <c r="B3267" s="198" t="e">
        <f t="shared" ca="1" si="200"/>
        <v>#N/A</v>
      </c>
    </row>
  </sheetData>
  <scenarios current="0">
    <scenario name="Worst Case" locked="1" count="5" user="Geoff Taylor" comment="Created by Geoff Taylor on 17/02/2015">
      <inputCells r="E207" val="1.2" numFmtId="9"/>
      <inputCells r="D208" val="0.9" numFmtId="9"/>
      <inputCells r="D209" val="5"/>
      <inputCells r="E210" val="1.2" numFmtId="9"/>
      <inputCells r="E211" val="0.09" numFmtId="171"/>
    </scenario>
  </scenarios>
  <mergeCells count="6">
    <mergeCell ref="F266:G266"/>
    <mergeCell ref="DM10:DN11"/>
    <mergeCell ref="CZ11:DD13"/>
    <mergeCell ref="BG12:BN17"/>
    <mergeCell ref="CB22:CK23"/>
    <mergeCell ref="AB40:AB41"/>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FY3260"/>
  <sheetViews>
    <sheetView topLeftCell="A4" zoomScale="80" zoomScaleNormal="80" workbookViewId="0">
      <selection activeCell="C45" sqref="C45"/>
    </sheetView>
  </sheetViews>
  <sheetFormatPr defaultRowHeight="15" x14ac:dyDescent="0.25"/>
  <cols>
    <col min="1" max="1" width="53.7109375" style="15" customWidth="1"/>
    <col min="2" max="9" width="15.5703125" style="15" customWidth="1"/>
    <col min="10" max="10" width="32.7109375" style="15" customWidth="1"/>
    <col min="11" max="13" width="14.7109375" style="15" customWidth="1"/>
    <col min="14" max="14" width="18" style="15" customWidth="1"/>
    <col min="15" max="20" width="14.7109375" style="15" customWidth="1"/>
    <col min="21" max="27" width="11.28515625" style="15" customWidth="1"/>
    <col min="28" max="28" width="32.42578125" style="15" customWidth="1"/>
    <col min="29" max="29" width="19.140625" style="15" customWidth="1"/>
    <col min="30" max="32" width="11.28515625" style="15" customWidth="1"/>
    <col min="33" max="33" width="13.42578125" style="15" customWidth="1"/>
    <col min="34" max="37" width="11.28515625" style="15" customWidth="1"/>
    <col min="38" max="44" width="9.140625" style="15"/>
    <col min="45" max="45" width="16.7109375" style="15" customWidth="1"/>
    <col min="46" max="46" width="39.140625" style="15" customWidth="1"/>
    <col min="47" max="67" width="9.140625" style="15"/>
    <col min="68" max="68" width="14.7109375" style="15" customWidth="1"/>
    <col min="69" max="69" width="48.42578125" style="15" customWidth="1"/>
    <col min="70" max="71" width="16.42578125" style="15" customWidth="1"/>
    <col min="72" max="72" width="11.7109375" style="205" customWidth="1"/>
    <col min="73" max="73" width="46.42578125" style="15" customWidth="1"/>
    <col min="74" max="74" width="13.42578125" style="15" customWidth="1"/>
    <col min="75" max="75" width="12.28515625" style="205" customWidth="1"/>
    <col min="76" max="76" width="12.28515625" style="15" customWidth="1"/>
    <col min="77" max="83" width="16" style="15" customWidth="1"/>
    <col min="84" max="84" width="22.140625" style="15" customWidth="1"/>
    <col min="85" max="85" width="16" style="15" customWidth="1"/>
    <col min="86" max="86" width="14.5703125" style="205" customWidth="1"/>
    <col min="87" max="87" width="16.5703125" style="15" customWidth="1"/>
    <col min="88" max="91" width="13.5703125" style="15" customWidth="1"/>
    <col min="92" max="92" width="9.140625" style="205"/>
    <col min="93" max="98" width="9.140625" style="15"/>
    <col min="99" max="99" width="20.85546875" style="205" customWidth="1"/>
    <col min="100" max="103" width="20.85546875" style="15" customWidth="1"/>
    <col min="104" max="104" width="18.140625" style="15" customWidth="1"/>
    <col min="105" max="105" width="16.140625" style="15" customWidth="1"/>
    <col min="106" max="106" width="12.85546875" style="15" customWidth="1"/>
    <col min="107" max="107" width="11.7109375" style="15" customWidth="1"/>
    <col min="108" max="108" width="9.140625" style="15"/>
    <col min="109" max="110" width="25.28515625" style="15" customWidth="1"/>
    <col min="111" max="111" width="17.140625" style="15" customWidth="1"/>
    <col min="112" max="112" width="9.140625" style="15"/>
    <col min="113" max="114" width="24.140625" style="15" customWidth="1"/>
    <col min="115" max="116" width="9.140625" style="15"/>
    <col min="117" max="118" width="9.140625" style="15" customWidth="1"/>
    <col min="119" max="264" width="9.140625" style="15"/>
    <col min="265" max="265" width="31.7109375" style="15" customWidth="1"/>
    <col min="266" max="266" width="11.85546875" style="15" customWidth="1"/>
    <col min="267" max="272" width="9.5703125" style="15" customWidth="1"/>
    <col min="273" max="520" width="9.140625" style="15"/>
    <col min="521" max="521" width="31.7109375" style="15" customWidth="1"/>
    <col min="522" max="522" width="11.85546875" style="15" customWidth="1"/>
    <col min="523" max="528" width="9.5703125" style="15" customWidth="1"/>
    <col min="529" max="776" width="9.140625" style="15"/>
    <col min="777" max="777" width="31.7109375" style="15" customWidth="1"/>
    <col min="778" max="778" width="11.85546875" style="15" customWidth="1"/>
    <col min="779" max="784" width="9.5703125" style="15" customWidth="1"/>
    <col min="785" max="1032" width="9.140625" style="15"/>
    <col min="1033" max="1033" width="31.7109375" style="15" customWidth="1"/>
    <col min="1034" max="1034" width="11.85546875" style="15" customWidth="1"/>
    <col min="1035" max="1040" width="9.5703125" style="15" customWidth="1"/>
    <col min="1041" max="1288" width="9.140625" style="15"/>
    <col min="1289" max="1289" width="31.7109375" style="15" customWidth="1"/>
    <col min="1290" max="1290" width="11.85546875" style="15" customWidth="1"/>
    <col min="1291" max="1296" width="9.5703125" style="15" customWidth="1"/>
    <col min="1297" max="1544" width="9.140625" style="15"/>
    <col min="1545" max="1545" width="31.7109375" style="15" customWidth="1"/>
    <col min="1546" max="1546" width="11.85546875" style="15" customWidth="1"/>
    <col min="1547" max="1552" width="9.5703125" style="15" customWidth="1"/>
    <col min="1553" max="1800" width="9.140625" style="15"/>
    <col min="1801" max="1801" width="31.7109375" style="15" customWidth="1"/>
    <col min="1802" max="1802" width="11.85546875" style="15" customWidth="1"/>
    <col min="1803" max="1808" width="9.5703125" style="15" customWidth="1"/>
    <col min="1809" max="2056" width="9.140625" style="15"/>
    <col min="2057" max="2057" width="31.7109375" style="15" customWidth="1"/>
    <col min="2058" max="2058" width="11.85546875" style="15" customWidth="1"/>
    <col min="2059" max="2064" width="9.5703125" style="15" customWidth="1"/>
    <col min="2065" max="2312" width="9.140625" style="15"/>
    <col min="2313" max="2313" width="31.7109375" style="15" customWidth="1"/>
    <col min="2314" max="2314" width="11.85546875" style="15" customWidth="1"/>
    <col min="2315" max="2320" width="9.5703125" style="15" customWidth="1"/>
    <col min="2321" max="2568" width="9.140625" style="15"/>
    <col min="2569" max="2569" width="31.7109375" style="15" customWidth="1"/>
    <col min="2570" max="2570" width="11.85546875" style="15" customWidth="1"/>
    <col min="2571" max="2576" width="9.5703125" style="15" customWidth="1"/>
    <col min="2577" max="2824" width="9.140625" style="15"/>
    <col min="2825" max="2825" width="31.7109375" style="15" customWidth="1"/>
    <col min="2826" max="2826" width="11.85546875" style="15" customWidth="1"/>
    <col min="2827" max="2832" width="9.5703125" style="15" customWidth="1"/>
    <col min="2833" max="3080" width="9.140625" style="15"/>
    <col min="3081" max="3081" width="31.7109375" style="15" customWidth="1"/>
    <col min="3082" max="3082" width="11.85546875" style="15" customWidth="1"/>
    <col min="3083" max="3088" width="9.5703125" style="15" customWidth="1"/>
    <col min="3089" max="3336" width="9.140625" style="15"/>
    <col min="3337" max="3337" width="31.7109375" style="15" customWidth="1"/>
    <col min="3338" max="3338" width="11.85546875" style="15" customWidth="1"/>
    <col min="3339" max="3344" width="9.5703125" style="15" customWidth="1"/>
    <col min="3345" max="3592" width="9.140625" style="15"/>
    <col min="3593" max="3593" width="31.7109375" style="15" customWidth="1"/>
    <col min="3594" max="3594" width="11.85546875" style="15" customWidth="1"/>
    <col min="3595" max="3600" width="9.5703125" style="15" customWidth="1"/>
    <col min="3601" max="3848" width="9.140625" style="15"/>
    <col min="3849" max="3849" width="31.7109375" style="15" customWidth="1"/>
    <col min="3850" max="3850" width="11.85546875" style="15" customWidth="1"/>
    <col min="3851" max="3856" width="9.5703125" style="15" customWidth="1"/>
    <col min="3857" max="4104" width="9.140625" style="15"/>
    <col min="4105" max="4105" width="31.7109375" style="15" customWidth="1"/>
    <col min="4106" max="4106" width="11.85546875" style="15" customWidth="1"/>
    <col min="4107" max="4112" width="9.5703125" style="15" customWidth="1"/>
    <col min="4113" max="4360" width="9.140625" style="15"/>
    <col min="4361" max="4361" width="31.7109375" style="15" customWidth="1"/>
    <col min="4362" max="4362" width="11.85546875" style="15" customWidth="1"/>
    <col min="4363" max="4368" width="9.5703125" style="15" customWidth="1"/>
    <col min="4369" max="4616" width="9.140625" style="15"/>
    <col min="4617" max="4617" width="31.7109375" style="15" customWidth="1"/>
    <col min="4618" max="4618" width="11.85546875" style="15" customWidth="1"/>
    <col min="4619" max="4624" width="9.5703125" style="15" customWidth="1"/>
    <col min="4625" max="4872" width="9.140625" style="15"/>
    <col min="4873" max="4873" width="31.7109375" style="15" customWidth="1"/>
    <col min="4874" max="4874" width="11.85546875" style="15" customWidth="1"/>
    <col min="4875" max="4880" width="9.5703125" style="15" customWidth="1"/>
    <col min="4881" max="5128" width="9.140625" style="15"/>
    <col min="5129" max="5129" width="31.7109375" style="15" customWidth="1"/>
    <col min="5130" max="5130" width="11.85546875" style="15" customWidth="1"/>
    <col min="5131" max="5136" width="9.5703125" style="15" customWidth="1"/>
    <col min="5137" max="5384" width="9.140625" style="15"/>
    <col min="5385" max="5385" width="31.7109375" style="15" customWidth="1"/>
    <col min="5386" max="5386" width="11.85546875" style="15" customWidth="1"/>
    <col min="5387" max="5392" width="9.5703125" style="15" customWidth="1"/>
    <col min="5393" max="5640" width="9.140625" style="15"/>
    <col min="5641" max="5641" width="31.7109375" style="15" customWidth="1"/>
    <col min="5642" max="5642" width="11.85546875" style="15" customWidth="1"/>
    <col min="5643" max="5648" width="9.5703125" style="15" customWidth="1"/>
    <col min="5649" max="5896" width="9.140625" style="15"/>
    <col min="5897" max="5897" width="31.7109375" style="15" customWidth="1"/>
    <col min="5898" max="5898" width="11.85546875" style="15" customWidth="1"/>
    <col min="5899" max="5904" width="9.5703125" style="15" customWidth="1"/>
    <col min="5905" max="6152" width="9.140625" style="15"/>
    <col min="6153" max="6153" width="31.7109375" style="15" customWidth="1"/>
    <col min="6154" max="6154" width="11.85546875" style="15" customWidth="1"/>
    <col min="6155" max="6160" width="9.5703125" style="15" customWidth="1"/>
    <col min="6161" max="6408" width="9.140625" style="15"/>
    <col min="6409" max="6409" width="31.7109375" style="15" customWidth="1"/>
    <col min="6410" max="6410" width="11.85546875" style="15" customWidth="1"/>
    <col min="6411" max="6416" width="9.5703125" style="15" customWidth="1"/>
    <col min="6417" max="6664" width="9.140625" style="15"/>
    <col min="6665" max="6665" width="31.7109375" style="15" customWidth="1"/>
    <col min="6666" max="6666" width="11.85546875" style="15" customWidth="1"/>
    <col min="6667" max="6672" width="9.5703125" style="15" customWidth="1"/>
    <col min="6673" max="6920" width="9.140625" style="15"/>
    <col min="6921" max="6921" width="31.7109375" style="15" customWidth="1"/>
    <col min="6922" max="6922" width="11.85546875" style="15" customWidth="1"/>
    <col min="6923" max="6928" width="9.5703125" style="15" customWidth="1"/>
    <col min="6929" max="7176" width="9.140625" style="15"/>
    <col min="7177" max="7177" width="31.7109375" style="15" customWidth="1"/>
    <col min="7178" max="7178" width="11.85546875" style="15" customWidth="1"/>
    <col min="7179" max="7184" width="9.5703125" style="15" customWidth="1"/>
    <col min="7185" max="7432" width="9.140625" style="15"/>
    <col min="7433" max="7433" width="31.7109375" style="15" customWidth="1"/>
    <col min="7434" max="7434" width="11.85546875" style="15" customWidth="1"/>
    <col min="7435" max="7440" width="9.5703125" style="15" customWidth="1"/>
    <col min="7441" max="7688" width="9.140625" style="15"/>
    <col min="7689" max="7689" width="31.7109375" style="15" customWidth="1"/>
    <col min="7690" max="7690" width="11.85546875" style="15" customWidth="1"/>
    <col min="7691" max="7696" width="9.5703125" style="15" customWidth="1"/>
    <col min="7697" max="7944" width="9.140625" style="15"/>
    <col min="7945" max="7945" width="31.7109375" style="15" customWidth="1"/>
    <col min="7946" max="7946" width="11.85546875" style="15" customWidth="1"/>
    <col min="7947" max="7952" width="9.5703125" style="15" customWidth="1"/>
    <col min="7953" max="8200" width="9.140625" style="15"/>
    <col min="8201" max="8201" width="31.7109375" style="15" customWidth="1"/>
    <col min="8202" max="8202" width="11.85546875" style="15" customWidth="1"/>
    <col min="8203" max="8208" width="9.5703125" style="15" customWidth="1"/>
    <col min="8209" max="8456" width="9.140625" style="15"/>
    <col min="8457" max="8457" width="31.7109375" style="15" customWidth="1"/>
    <col min="8458" max="8458" width="11.85546875" style="15" customWidth="1"/>
    <col min="8459" max="8464" width="9.5703125" style="15" customWidth="1"/>
    <col min="8465" max="8712" width="9.140625" style="15"/>
    <col min="8713" max="8713" width="31.7109375" style="15" customWidth="1"/>
    <col min="8714" max="8714" width="11.85546875" style="15" customWidth="1"/>
    <col min="8715" max="8720" width="9.5703125" style="15" customWidth="1"/>
    <col min="8721" max="8968" width="9.140625" style="15"/>
    <col min="8969" max="8969" width="31.7109375" style="15" customWidth="1"/>
    <col min="8970" max="8970" width="11.85546875" style="15" customWidth="1"/>
    <col min="8971" max="8976" width="9.5703125" style="15" customWidth="1"/>
    <col min="8977" max="9224" width="9.140625" style="15"/>
    <col min="9225" max="9225" width="31.7109375" style="15" customWidth="1"/>
    <col min="9226" max="9226" width="11.85546875" style="15" customWidth="1"/>
    <col min="9227" max="9232" width="9.5703125" style="15" customWidth="1"/>
    <col min="9233" max="9480" width="9.140625" style="15"/>
    <col min="9481" max="9481" width="31.7109375" style="15" customWidth="1"/>
    <col min="9482" max="9482" width="11.85546875" style="15" customWidth="1"/>
    <col min="9483" max="9488" width="9.5703125" style="15" customWidth="1"/>
    <col min="9489" max="9736" width="9.140625" style="15"/>
    <col min="9737" max="9737" width="31.7109375" style="15" customWidth="1"/>
    <col min="9738" max="9738" width="11.85546875" style="15" customWidth="1"/>
    <col min="9739" max="9744" width="9.5703125" style="15" customWidth="1"/>
    <col min="9745" max="9992" width="9.140625" style="15"/>
    <col min="9993" max="9993" width="31.7109375" style="15" customWidth="1"/>
    <col min="9994" max="9994" width="11.85546875" style="15" customWidth="1"/>
    <col min="9995" max="10000" width="9.5703125" style="15" customWidth="1"/>
    <col min="10001" max="10248" width="9.140625" style="15"/>
    <col min="10249" max="10249" width="31.7109375" style="15" customWidth="1"/>
    <col min="10250" max="10250" width="11.85546875" style="15" customWidth="1"/>
    <col min="10251" max="10256" width="9.5703125" style="15" customWidth="1"/>
    <col min="10257" max="10504" width="9.140625" style="15"/>
    <col min="10505" max="10505" width="31.7109375" style="15" customWidth="1"/>
    <col min="10506" max="10506" width="11.85546875" style="15" customWidth="1"/>
    <col min="10507" max="10512" width="9.5703125" style="15" customWidth="1"/>
    <col min="10513" max="10760" width="9.140625" style="15"/>
    <col min="10761" max="10761" width="31.7109375" style="15" customWidth="1"/>
    <col min="10762" max="10762" width="11.85546875" style="15" customWidth="1"/>
    <col min="10763" max="10768" width="9.5703125" style="15" customWidth="1"/>
    <col min="10769" max="11016" width="9.140625" style="15"/>
    <col min="11017" max="11017" width="31.7109375" style="15" customWidth="1"/>
    <col min="11018" max="11018" width="11.85546875" style="15" customWidth="1"/>
    <col min="11019" max="11024" width="9.5703125" style="15" customWidth="1"/>
    <col min="11025" max="11272" width="9.140625" style="15"/>
    <col min="11273" max="11273" width="31.7109375" style="15" customWidth="1"/>
    <col min="11274" max="11274" width="11.85546875" style="15" customWidth="1"/>
    <col min="11275" max="11280" width="9.5703125" style="15" customWidth="1"/>
    <col min="11281" max="11528" width="9.140625" style="15"/>
    <col min="11529" max="11529" width="31.7109375" style="15" customWidth="1"/>
    <col min="11530" max="11530" width="11.85546875" style="15" customWidth="1"/>
    <col min="11531" max="11536" width="9.5703125" style="15" customWidth="1"/>
    <col min="11537" max="11784" width="9.140625" style="15"/>
    <col min="11785" max="11785" width="31.7109375" style="15" customWidth="1"/>
    <col min="11786" max="11786" width="11.85546875" style="15" customWidth="1"/>
    <col min="11787" max="11792" width="9.5703125" style="15" customWidth="1"/>
    <col min="11793" max="12040" width="9.140625" style="15"/>
    <col min="12041" max="12041" width="31.7109375" style="15" customWidth="1"/>
    <col min="12042" max="12042" width="11.85546875" style="15" customWidth="1"/>
    <col min="12043" max="12048" width="9.5703125" style="15" customWidth="1"/>
    <col min="12049" max="12296" width="9.140625" style="15"/>
    <col min="12297" max="12297" width="31.7109375" style="15" customWidth="1"/>
    <col min="12298" max="12298" width="11.85546875" style="15" customWidth="1"/>
    <col min="12299" max="12304" width="9.5703125" style="15" customWidth="1"/>
    <col min="12305" max="12552" width="9.140625" style="15"/>
    <col min="12553" max="12553" width="31.7109375" style="15" customWidth="1"/>
    <col min="12554" max="12554" width="11.85546875" style="15" customWidth="1"/>
    <col min="12555" max="12560" width="9.5703125" style="15" customWidth="1"/>
    <col min="12561" max="12808" width="9.140625" style="15"/>
    <col min="12809" max="12809" width="31.7109375" style="15" customWidth="1"/>
    <col min="12810" max="12810" width="11.85546875" style="15" customWidth="1"/>
    <col min="12811" max="12816" width="9.5703125" style="15" customWidth="1"/>
    <col min="12817" max="13064" width="9.140625" style="15"/>
    <col min="13065" max="13065" width="31.7109375" style="15" customWidth="1"/>
    <col min="13066" max="13066" width="11.85546875" style="15" customWidth="1"/>
    <col min="13067" max="13072" width="9.5703125" style="15" customWidth="1"/>
    <col min="13073" max="13320" width="9.140625" style="15"/>
    <col min="13321" max="13321" width="31.7109375" style="15" customWidth="1"/>
    <col min="13322" max="13322" width="11.85546875" style="15" customWidth="1"/>
    <col min="13323" max="13328" width="9.5703125" style="15" customWidth="1"/>
    <col min="13329" max="13576" width="9.140625" style="15"/>
    <col min="13577" max="13577" width="31.7109375" style="15" customWidth="1"/>
    <col min="13578" max="13578" width="11.85546875" style="15" customWidth="1"/>
    <col min="13579" max="13584" width="9.5703125" style="15" customWidth="1"/>
    <col min="13585" max="13832" width="9.140625" style="15"/>
    <col min="13833" max="13833" width="31.7109375" style="15" customWidth="1"/>
    <col min="13834" max="13834" width="11.85546875" style="15" customWidth="1"/>
    <col min="13835" max="13840" width="9.5703125" style="15" customWidth="1"/>
    <col min="13841" max="14088" width="9.140625" style="15"/>
    <col min="14089" max="14089" width="31.7109375" style="15" customWidth="1"/>
    <col min="14090" max="14090" width="11.85546875" style="15" customWidth="1"/>
    <col min="14091" max="14096" width="9.5703125" style="15" customWidth="1"/>
    <col min="14097" max="14344" width="9.140625" style="15"/>
    <col min="14345" max="14345" width="31.7109375" style="15" customWidth="1"/>
    <col min="14346" max="14346" width="11.85546875" style="15" customWidth="1"/>
    <col min="14347" max="14352" width="9.5703125" style="15" customWidth="1"/>
    <col min="14353" max="14600" width="9.140625" style="15"/>
    <col min="14601" max="14601" width="31.7109375" style="15" customWidth="1"/>
    <col min="14602" max="14602" width="11.85546875" style="15" customWidth="1"/>
    <col min="14603" max="14608" width="9.5703125" style="15" customWidth="1"/>
    <col min="14609" max="14856" width="9.140625" style="15"/>
    <col min="14857" max="14857" width="31.7109375" style="15" customWidth="1"/>
    <col min="14858" max="14858" width="11.85546875" style="15" customWidth="1"/>
    <col min="14859" max="14864" width="9.5703125" style="15" customWidth="1"/>
    <col min="14865" max="15112" width="9.140625" style="15"/>
    <col min="15113" max="15113" width="31.7109375" style="15" customWidth="1"/>
    <col min="15114" max="15114" width="11.85546875" style="15" customWidth="1"/>
    <col min="15115" max="15120" width="9.5703125" style="15" customWidth="1"/>
    <col min="15121" max="15368" width="9.140625" style="15"/>
    <col min="15369" max="15369" width="31.7109375" style="15" customWidth="1"/>
    <col min="15370" max="15370" width="11.85546875" style="15" customWidth="1"/>
    <col min="15371" max="15376" width="9.5703125" style="15" customWidth="1"/>
    <col min="15377" max="15624" width="9.140625" style="15"/>
    <col min="15625" max="15625" width="31.7109375" style="15" customWidth="1"/>
    <col min="15626" max="15626" width="11.85546875" style="15" customWidth="1"/>
    <col min="15627" max="15632" width="9.5703125" style="15" customWidth="1"/>
    <col min="15633" max="15880" width="9.140625" style="15"/>
    <col min="15881" max="15881" width="31.7109375" style="15" customWidth="1"/>
    <col min="15882" max="15882" width="11.85546875" style="15" customWidth="1"/>
    <col min="15883" max="15888" width="9.5703125" style="15" customWidth="1"/>
    <col min="15889" max="16136" width="9.140625" style="15"/>
    <col min="16137" max="16137" width="31.7109375" style="15" customWidth="1"/>
    <col min="16138" max="16138" width="11.85546875" style="15" customWidth="1"/>
    <col min="16139" max="16144" width="9.5703125" style="15" customWidth="1"/>
    <col min="16145" max="16384" width="9.140625" style="15"/>
  </cols>
  <sheetData>
    <row r="1" spans="1:115" ht="18.75" x14ac:dyDescent="0.3">
      <c r="A1" s="5" t="s">
        <v>578</v>
      </c>
      <c r="B1"/>
    </row>
    <row r="2" spans="1:115" x14ac:dyDescent="0.25">
      <c r="C2" s="6" t="s">
        <v>91</v>
      </c>
      <c r="E2" s="6" t="s">
        <v>93</v>
      </c>
      <c r="G2" s="25" t="s">
        <v>190</v>
      </c>
    </row>
    <row r="3" spans="1:115" x14ac:dyDescent="0.25">
      <c r="A3" s="15" t="s">
        <v>0</v>
      </c>
      <c r="C3" s="15" t="str">
        <f>'Current System'!B4</f>
        <v>Select Region</v>
      </c>
      <c r="E3" s="15" t="str">
        <f>'Current System'!B4</f>
        <v>Select Region</v>
      </c>
      <c r="G3" s="23"/>
    </row>
    <row r="4" spans="1:115" ht="45" customHeight="1" x14ac:dyDescent="0.25">
      <c r="A4" s="15" t="s">
        <v>170</v>
      </c>
      <c r="C4" s="15">
        <f>'Current System'!B5</f>
        <v>0</v>
      </c>
      <c r="E4" s="15">
        <f>'Current System'!B5</f>
        <v>0</v>
      </c>
      <c r="G4" s="23"/>
      <c r="AB4" s="23" t="s">
        <v>151</v>
      </c>
      <c r="AD4" s="23"/>
      <c r="AT4" s="15" t="s">
        <v>174</v>
      </c>
      <c r="BD4" s="15" t="s">
        <v>176</v>
      </c>
      <c r="BH4" s="15" t="s">
        <v>186</v>
      </c>
      <c r="BQ4" s="15" t="s">
        <v>583</v>
      </c>
      <c r="BU4" s="23" t="s">
        <v>191</v>
      </c>
      <c r="BX4" s="77" t="s">
        <v>219</v>
      </c>
      <c r="CI4" s="4" t="s">
        <v>234</v>
      </c>
      <c r="CO4" s="77" t="s">
        <v>237</v>
      </c>
      <c r="CV4" s="77" t="s">
        <v>253</v>
      </c>
      <c r="DB4" s="23" t="s">
        <v>287</v>
      </c>
      <c r="DC4" s="23"/>
      <c r="DJ4" s="990" t="s">
        <v>419</v>
      </c>
      <c r="DK4" s="990"/>
    </row>
    <row r="5" spans="1:115" ht="28.5" customHeight="1" x14ac:dyDescent="0.25">
      <c r="A5" s="15" t="s">
        <v>576</v>
      </c>
      <c r="C5" s="15" t="str">
        <f>'Current System'!B6</f>
        <v>Select Drainage Characteristics</v>
      </c>
      <c r="E5" s="15" t="str">
        <f>C5</f>
        <v>Select Drainage Characteristics</v>
      </c>
      <c r="AB5" s="48" t="s">
        <v>201</v>
      </c>
      <c r="AY5" s="54"/>
      <c r="BE5" s="23" t="s">
        <v>177</v>
      </c>
      <c r="BH5" s="995" t="s">
        <v>187</v>
      </c>
      <c r="BI5" s="995"/>
      <c r="BJ5" s="995"/>
      <c r="BK5" s="995"/>
      <c r="BL5" s="995"/>
      <c r="BM5" s="995"/>
      <c r="BN5" s="995"/>
      <c r="BO5" s="995"/>
      <c r="BQ5" s="176" t="s">
        <v>143</v>
      </c>
      <c r="BR5" s="176" t="s">
        <v>423</v>
      </c>
      <c r="BS5" s="176" t="s">
        <v>382</v>
      </c>
      <c r="BV5" s="77" t="s">
        <v>425</v>
      </c>
      <c r="BX5" s="72"/>
      <c r="BY5" s="269" t="s">
        <v>172</v>
      </c>
      <c r="BZ5" s="269" t="s">
        <v>206</v>
      </c>
      <c r="CA5" s="269" t="s">
        <v>207</v>
      </c>
      <c r="CB5" s="269" t="s">
        <v>208</v>
      </c>
      <c r="CC5" s="269" t="s">
        <v>108</v>
      </c>
      <c r="CD5" s="269" t="s">
        <v>85</v>
      </c>
      <c r="CE5" s="269" t="s">
        <v>209</v>
      </c>
      <c r="CF5" s="269" t="s">
        <v>210</v>
      </c>
      <c r="CG5" s="269" t="s">
        <v>211</v>
      </c>
      <c r="CI5" s="81"/>
      <c r="CJ5" s="86" t="s">
        <v>232</v>
      </c>
      <c r="CK5" s="87" t="s">
        <v>235</v>
      </c>
      <c r="CL5" s="86" t="s">
        <v>233</v>
      </c>
      <c r="CM5" s="87" t="s">
        <v>235</v>
      </c>
      <c r="CO5" s="81"/>
      <c r="CP5" s="93" t="s">
        <v>238</v>
      </c>
      <c r="CQ5" s="93" t="s">
        <v>239</v>
      </c>
      <c r="CR5" s="93" t="s">
        <v>240</v>
      </c>
      <c r="CS5" s="93" t="s">
        <v>241</v>
      </c>
      <c r="CT5" s="93" t="s">
        <v>242</v>
      </c>
      <c r="CU5" s="274"/>
      <c r="CV5" s="996" t="s">
        <v>262</v>
      </c>
      <c r="CW5" s="996"/>
      <c r="CX5" s="996"/>
      <c r="CY5" s="996"/>
      <c r="CZ5" s="996"/>
      <c r="DB5" s="276"/>
      <c r="DC5" s="277" t="s">
        <v>584</v>
      </c>
      <c r="DD5" s="278" t="s">
        <v>288</v>
      </c>
      <c r="DE5" s="279" t="s">
        <v>568</v>
      </c>
      <c r="DF5" s="279" t="s">
        <v>569</v>
      </c>
      <c r="DG5" s="279" t="s">
        <v>550</v>
      </c>
      <c r="DH5" s="272"/>
      <c r="DJ5" s="991"/>
      <c r="DK5" s="991"/>
    </row>
    <row r="6" spans="1:115" ht="15.75" customHeight="1" x14ac:dyDescent="0.25">
      <c r="A6" s="15" t="s">
        <v>22</v>
      </c>
      <c r="C6" s="15" t="str">
        <f>'Current System'!B7</f>
        <v>Select Breed</v>
      </c>
      <c r="E6" s="15" t="str">
        <f>'Proposed System'!C12</f>
        <v>Select Breed</v>
      </c>
      <c r="G6" s="23"/>
      <c r="AB6" s="49">
        <v>1</v>
      </c>
      <c r="AC6" s="15" t="s">
        <v>152</v>
      </c>
      <c r="AE6" s="46" t="s">
        <v>6</v>
      </c>
      <c r="AF6" s="46" t="s">
        <v>13</v>
      </c>
      <c r="AG6" s="46" t="s">
        <v>12</v>
      </c>
      <c r="AH6" s="46" t="s">
        <v>8</v>
      </c>
      <c r="AI6" s="46" t="s">
        <v>7</v>
      </c>
      <c r="AJ6" s="46" t="s">
        <v>9</v>
      </c>
      <c r="AK6" s="46" t="s">
        <v>10</v>
      </c>
      <c r="AL6" s="46" t="s">
        <v>11</v>
      </c>
      <c r="AM6" s="46" t="s">
        <v>166</v>
      </c>
      <c r="AN6" s="46" t="s">
        <v>167</v>
      </c>
      <c r="AO6" s="46" t="s">
        <v>14</v>
      </c>
      <c r="AP6" s="46" t="s">
        <v>15</v>
      </c>
      <c r="AQ6" s="46" t="s">
        <v>16</v>
      </c>
      <c r="AS6" s="68"/>
      <c r="AT6" s="23" t="s">
        <v>143</v>
      </c>
      <c r="AU6" s="15" t="s">
        <v>425</v>
      </c>
      <c r="AV6" s="15" t="s">
        <v>89</v>
      </c>
      <c r="BE6" s="25" t="s">
        <v>179</v>
      </c>
      <c r="BF6" s="25" t="s">
        <v>180</v>
      </c>
      <c r="BH6" s="995"/>
      <c r="BI6" s="995"/>
      <c r="BJ6" s="995"/>
      <c r="BK6" s="995"/>
      <c r="BL6" s="995"/>
      <c r="BM6" s="995"/>
      <c r="BN6" s="995"/>
      <c r="BO6" s="995"/>
      <c r="BQ6" s="68"/>
      <c r="BR6" s="68"/>
      <c r="BS6" s="68"/>
      <c r="BX6" s="72" t="s">
        <v>212</v>
      </c>
      <c r="BY6" s="73">
        <v>1100000</v>
      </c>
      <c r="BZ6" s="73">
        <v>280000</v>
      </c>
      <c r="CA6" s="73">
        <v>7000</v>
      </c>
      <c r="CB6" s="73">
        <v>0</v>
      </c>
      <c r="CC6" s="73">
        <v>150000</v>
      </c>
      <c r="CD6" s="73">
        <v>1537000</v>
      </c>
      <c r="CE6" s="74">
        <v>0.39727272727272728</v>
      </c>
      <c r="CF6" s="74">
        <v>0.25454545454545452</v>
      </c>
      <c r="CG6" s="74">
        <v>0.13636363636363635</v>
      </c>
      <c r="CI6" s="72" t="s">
        <v>172</v>
      </c>
      <c r="CJ6" s="82">
        <v>8.5000000000000006E-2</v>
      </c>
      <c r="CK6" s="88">
        <v>0.41</v>
      </c>
      <c r="CL6" s="82">
        <v>0.05</v>
      </c>
      <c r="CM6" s="88">
        <v>0.5</v>
      </c>
      <c r="CO6" s="92">
        <v>1</v>
      </c>
      <c r="CP6" s="92">
        <v>2</v>
      </c>
      <c r="CQ6" s="92">
        <v>3</v>
      </c>
      <c r="CR6" s="92">
        <v>4</v>
      </c>
      <c r="CS6" s="92">
        <v>5</v>
      </c>
      <c r="CT6" s="92">
        <v>6</v>
      </c>
      <c r="CU6" s="274"/>
      <c r="CV6" s="996"/>
      <c r="CW6" s="996"/>
      <c r="CX6" s="996"/>
      <c r="CY6" s="996"/>
      <c r="CZ6" s="996"/>
      <c r="DB6" s="275" t="s">
        <v>111</v>
      </c>
      <c r="DC6" s="280">
        <v>2</v>
      </c>
      <c r="DD6" s="280"/>
      <c r="DE6" s="281">
        <v>0.01</v>
      </c>
      <c r="DF6" s="281">
        <v>0.01</v>
      </c>
      <c r="DG6" s="281">
        <v>1.4999999999999999E-2</v>
      </c>
      <c r="DH6" s="91"/>
      <c r="DJ6" s="10" t="s">
        <v>276</v>
      </c>
      <c r="DK6" s="113" t="s">
        <v>420</v>
      </c>
    </row>
    <row r="7" spans="1:115" x14ac:dyDescent="0.25">
      <c r="A7" s="15" t="s">
        <v>572</v>
      </c>
      <c r="C7" s="15">
        <f>'Current System'!B8</f>
        <v>0</v>
      </c>
      <c r="E7" s="15">
        <f>'Proposed System'!C13</f>
        <v>0</v>
      </c>
      <c r="AB7" s="49">
        <v>2</v>
      </c>
      <c r="AC7" s="70">
        <v>1</v>
      </c>
      <c r="AD7" s="70">
        <v>2</v>
      </c>
      <c r="AE7" s="70">
        <v>3</v>
      </c>
      <c r="AF7" s="70">
        <v>4</v>
      </c>
      <c r="AG7" s="70">
        <v>5</v>
      </c>
      <c r="AH7" s="70">
        <v>6</v>
      </c>
      <c r="AI7" s="70">
        <v>7</v>
      </c>
      <c r="AJ7" s="70">
        <v>8</v>
      </c>
      <c r="AK7" s="70">
        <v>9</v>
      </c>
      <c r="AL7" s="70">
        <v>10</v>
      </c>
      <c r="AM7" s="70">
        <v>11</v>
      </c>
      <c r="AN7" s="70">
        <v>12</v>
      </c>
      <c r="AO7" s="70">
        <v>13</v>
      </c>
      <c r="AP7" s="70">
        <v>14</v>
      </c>
      <c r="AQ7" s="70">
        <v>15</v>
      </c>
      <c r="AS7" s="68"/>
      <c r="AT7" s="68">
        <v>1</v>
      </c>
      <c r="AU7" s="68">
        <v>2</v>
      </c>
      <c r="AV7" s="68"/>
      <c r="AW7" s="68"/>
      <c r="AX7" s="68"/>
      <c r="AY7" s="68"/>
      <c r="AZ7" s="68"/>
      <c r="BA7" s="68"/>
      <c r="BD7" s="15" t="s">
        <v>156</v>
      </c>
      <c r="BE7" s="15">
        <v>0</v>
      </c>
      <c r="BF7" s="15">
        <v>15</v>
      </c>
      <c r="BH7" s="271"/>
      <c r="BI7" s="271"/>
      <c r="BJ7" s="271"/>
      <c r="BK7" s="271"/>
      <c r="BL7" s="271"/>
      <c r="BM7" s="271"/>
      <c r="BN7" s="271"/>
      <c r="BO7" s="271"/>
      <c r="BQ7" t="s">
        <v>568</v>
      </c>
      <c r="BR7" s="15">
        <v>60</v>
      </c>
      <c r="BS7" s="15">
        <v>40</v>
      </c>
      <c r="BU7" t="s">
        <v>568</v>
      </c>
      <c r="BV7" s="15">
        <v>6</v>
      </c>
      <c r="BX7" s="72" t="s">
        <v>213</v>
      </c>
      <c r="BY7" s="73">
        <v>1228556</v>
      </c>
      <c r="BZ7" s="73">
        <v>37789</v>
      </c>
      <c r="CA7" s="73">
        <v>4651</v>
      </c>
      <c r="CB7" s="73">
        <v>244266</v>
      </c>
      <c r="CC7" s="73">
        <v>137000</v>
      </c>
      <c r="CD7" s="73">
        <v>1652262</v>
      </c>
      <c r="CE7" s="74">
        <v>0.34488130781177251</v>
      </c>
      <c r="CF7" s="74">
        <v>0.22958253429229111</v>
      </c>
      <c r="CG7" s="74">
        <v>0.11151302830314613</v>
      </c>
      <c r="CI7" s="72" t="s">
        <v>228</v>
      </c>
      <c r="CJ7" s="82">
        <v>0.13</v>
      </c>
      <c r="CK7" s="88">
        <v>0.25</v>
      </c>
      <c r="CL7" s="82">
        <v>8.5000000000000006E-2</v>
      </c>
      <c r="CM7" s="88">
        <v>0.15</v>
      </c>
      <c r="CO7" s="10" t="s">
        <v>111</v>
      </c>
      <c r="CP7" s="85">
        <v>1</v>
      </c>
      <c r="CQ7" s="85">
        <v>1</v>
      </c>
      <c r="CR7" s="85">
        <v>1</v>
      </c>
      <c r="CS7" s="85">
        <v>1</v>
      </c>
      <c r="CT7" s="85">
        <v>1</v>
      </c>
      <c r="CU7" s="274"/>
      <c r="CV7" s="996"/>
      <c r="CW7" s="996"/>
      <c r="CX7" s="996"/>
      <c r="CY7" s="996"/>
      <c r="CZ7" s="996"/>
      <c r="DB7" s="275" t="s">
        <v>112</v>
      </c>
      <c r="DC7" s="280">
        <v>3</v>
      </c>
      <c r="DD7" s="280"/>
      <c r="DE7" s="281">
        <f>DE6+0.0015</f>
        <v>1.15E-2</v>
      </c>
      <c r="DF7" s="281">
        <f>DF6+0.001</f>
        <v>1.0999999999999999E-2</v>
      </c>
      <c r="DG7" s="281">
        <f>DG6+0.0025</f>
        <v>1.7499999999999998E-2</v>
      </c>
      <c r="DH7" s="91"/>
      <c r="DJ7" s="11" t="s">
        <v>277</v>
      </c>
      <c r="DK7" s="157">
        <v>0.4</v>
      </c>
    </row>
    <row r="8" spans="1:115" x14ac:dyDescent="0.25">
      <c r="A8" t="s">
        <v>171</v>
      </c>
      <c r="B8"/>
      <c r="C8" s="140">
        <f>'Current System'!B9</f>
        <v>0</v>
      </c>
      <c r="D8" s="147"/>
      <c r="E8" s="140">
        <f>'Proposed System'!C14</f>
        <v>0</v>
      </c>
      <c r="G8" s="169">
        <f>E8-C8</f>
        <v>0</v>
      </c>
      <c r="AB8" s="49">
        <v>3</v>
      </c>
      <c r="AC8" s="15" t="s">
        <v>153</v>
      </c>
      <c r="AE8" s="15">
        <v>130</v>
      </c>
      <c r="AF8" s="15">
        <v>130</v>
      </c>
      <c r="AG8" s="15">
        <v>130</v>
      </c>
      <c r="AH8" s="15">
        <v>130</v>
      </c>
      <c r="AI8" s="15">
        <v>130</v>
      </c>
      <c r="AJ8" s="15">
        <v>130</v>
      </c>
      <c r="AK8" s="15">
        <v>130</v>
      </c>
      <c r="AL8" s="15">
        <v>130</v>
      </c>
      <c r="AM8" s="15">
        <v>130</v>
      </c>
      <c r="AN8" s="15">
        <v>130</v>
      </c>
      <c r="AO8" s="15">
        <v>130</v>
      </c>
      <c r="AP8" s="15">
        <v>130</v>
      </c>
      <c r="AQ8" s="15">
        <v>130</v>
      </c>
      <c r="AS8" s="68"/>
      <c r="AT8" t="s">
        <v>568</v>
      </c>
      <c r="AU8" s="15">
        <v>1300</v>
      </c>
      <c r="AV8" s="15">
        <v>8</v>
      </c>
      <c r="BD8" s="15" t="s">
        <v>178</v>
      </c>
      <c r="BE8" s="15">
        <v>15.1</v>
      </c>
      <c r="BF8" s="15">
        <v>35</v>
      </c>
      <c r="BH8" s="271"/>
      <c r="BI8" s="271"/>
      <c r="BJ8" s="271"/>
      <c r="BK8" s="271"/>
      <c r="BL8" s="271"/>
      <c r="BM8" s="271"/>
      <c r="BN8" s="271"/>
      <c r="BO8" s="271"/>
      <c r="BQ8" t="s">
        <v>569</v>
      </c>
      <c r="BR8" s="15">
        <v>25</v>
      </c>
      <c r="BS8" s="15">
        <v>35</v>
      </c>
      <c r="BU8" t="s">
        <v>569</v>
      </c>
      <c r="BV8" s="15">
        <v>8</v>
      </c>
      <c r="BX8" s="72" t="s">
        <v>214</v>
      </c>
      <c r="BY8" s="73">
        <v>2000000</v>
      </c>
      <c r="BZ8" s="73">
        <v>0</v>
      </c>
      <c r="CA8" s="73">
        <v>50000</v>
      </c>
      <c r="CB8" s="73">
        <v>0</v>
      </c>
      <c r="CC8" s="73">
        <v>215000</v>
      </c>
      <c r="CD8" s="73">
        <v>2265000</v>
      </c>
      <c r="CE8" s="74">
        <v>0.13250000000000001</v>
      </c>
      <c r="CF8" s="74">
        <v>0</v>
      </c>
      <c r="CG8" s="74">
        <v>0.1075</v>
      </c>
      <c r="CI8" s="72" t="s">
        <v>229</v>
      </c>
      <c r="CJ8" s="82">
        <v>0.16</v>
      </c>
      <c r="CK8" s="88">
        <v>0.17</v>
      </c>
      <c r="CL8" s="82">
        <v>0.105</v>
      </c>
      <c r="CM8" s="85">
        <v>0</v>
      </c>
      <c r="CO8" s="10" t="s">
        <v>112</v>
      </c>
      <c r="CP8" s="85">
        <v>0.98</v>
      </c>
      <c r="CQ8" s="85">
        <v>1</v>
      </c>
      <c r="CR8" s="85">
        <v>1</v>
      </c>
      <c r="CS8" s="85">
        <v>1</v>
      </c>
      <c r="CT8" s="85">
        <v>1</v>
      </c>
      <c r="CU8" s="274"/>
      <c r="DB8" s="275" t="s">
        <v>113</v>
      </c>
      <c r="DC8" s="280">
        <v>4</v>
      </c>
      <c r="DD8" s="280"/>
      <c r="DE8" s="281">
        <f t="shared" ref="DE8:DE15" si="0">DE7+0.0015</f>
        <v>1.2999999999999999E-2</v>
      </c>
      <c r="DF8" s="281">
        <f t="shared" ref="DF8:DF15" si="1">DF7+0.001</f>
        <v>1.2E-2</v>
      </c>
      <c r="DG8" s="281">
        <f t="shared" ref="DG8:DG15" si="2">DG7+0.0025</f>
        <v>1.9999999999999997E-2</v>
      </c>
      <c r="DH8" s="91"/>
      <c r="DJ8" s="11" t="s">
        <v>278</v>
      </c>
      <c r="DK8" s="114">
        <v>0.6</v>
      </c>
    </row>
    <row r="9" spans="1:115" x14ac:dyDescent="0.25">
      <c r="A9" t="s">
        <v>169</v>
      </c>
      <c r="B9"/>
      <c r="C9" s="140">
        <f>'Current System'!B10</f>
        <v>0</v>
      </c>
      <c r="D9" s="147"/>
      <c r="E9" s="140">
        <f>'Proposed System'!C15</f>
        <v>0</v>
      </c>
      <c r="G9" s="169">
        <f>E9-C9</f>
        <v>0</v>
      </c>
      <c r="AB9" s="49">
        <v>4</v>
      </c>
      <c r="AS9" s="68"/>
      <c r="AT9" t="s">
        <v>569</v>
      </c>
      <c r="AU9" s="15">
        <v>1600</v>
      </c>
      <c r="AV9" s="15">
        <v>3.5</v>
      </c>
      <c r="BD9" s="15" t="s">
        <v>158</v>
      </c>
      <c r="BE9" s="15">
        <v>35.1</v>
      </c>
      <c r="BF9" s="15">
        <v>60</v>
      </c>
      <c r="BH9" s="271"/>
      <c r="BI9" s="271"/>
      <c r="BJ9" s="271"/>
      <c r="BK9" s="271"/>
      <c r="BL9" s="271"/>
      <c r="BM9" s="271"/>
      <c r="BN9" s="271"/>
      <c r="BO9" s="271"/>
      <c r="BQ9" t="s">
        <v>550</v>
      </c>
      <c r="BR9" s="15">
        <v>10</v>
      </c>
      <c r="BS9" s="15">
        <v>35</v>
      </c>
      <c r="BU9" t="s">
        <v>550</v>
      </c>
      <c r="BV9" s="15">
        <v>12</v>
      </c>
      <c r="BX9" s="72" t="s">
        <v>215</v>
      </c>
      <c r="BY9" s="73">
        <v>1710000</v>
      </c>
      <c r="BZ9" s="73">
        <v>69000</v>
      </c>
      <c r="CA9" s="73">
        <v>4000</v>
      </c>
      <c r="CB9" s="73">
        <v>49000</v>
      </c>
      <c r="CC9" s="73">
        <v>283478.26086956525</v>
      </c>
      <c r="CD9" s="73">
        <v>2115478.2608695654</v>
      </c>
      <c r="CE9" s="74">
        <v>0.23712178998220201</v>
      </c>
      <c r="CF9" s="74">
        <v>6.9005847953216376E-2</v>
      </c>
      <c r="CG9" s="74">
        <v>0.1657767607424358</v>
      </c>
      <c r="CI9" s="72" t="s">
        <v>230</v>
      </c>
      <c r="CJ9" s="82">
        <v>0.13</v>
      </c>
      <c r="CK9" s="88">
        <v>0.25</v>
      </c>
      <c r="CL9" s="82">
        <v>8.5000000000000006E-2</v>
      </c>
      <c r="CM9" s="88">
        <v>0.15</v>
      </c>
      <c r="CO9" s="10" t="s">
        <v>113</v>
      </c>
      <c r="CP9" s="85">
        <v>0.93</v>
      </c>
      <c r="CQ9" s="85">
        <v>0.98</v>
      </c>
      <c r="CR9" s="85">
        <v>1</v>
      </c>
      <c r="CS9" s="85">
        <v>1</v>
      </c>
      <c r="CT9" s="85">
        <v>1</v>
      </c>
      <c r="CU9" s="274"/>
      <c r="CV9" s="103" t="s">
        <v>254</v>
      </c>
      <c r="CW9" s="103" t="s">
        <v>255</v>
      </c>
      <c r="CX9" s="103" t="s">
        <v>260</v>
      </c>
      <c r="CY9" s="103" t="s">
        <v>261</v>
      </c>
      <c r="CZ9" s="102" t="s">
        <v>264</v>
      </c>
      <c r="DB9" s="275" t="s">
        <v>114</v>
      </c>
      <c r="DC9" s="280">
        <v>5</v>
      </c>
      <c r="DD9" s="280"/>
      <c r="DE9" s="281">
        <f t="shared" si="0"/>
        <v>1.4499999999999999E-2</v>
      </c>
      <c r="DF9" s="281">
        <f t="shared" si="1"/>
        <v>1.3000000000000001E-2</v>
      </c>
      <c r="DG9" s="281">
        <f t="shared" si="2"/>
        <v>2.2499999999999996E-2</v>
      </c>
      <c r="DH9" s="91"/>
      <c r="DJ9" s="11" t="s">
        <v>279</v>
      </c>
      <c r="DK9" s="114">
        <v>0.8</v>
      </c>
    </row>
    <row r="10" spans="1:115" x14ac:dyDescent="0.25">
      <c r="A10" s="43" t="s">
        <v>573</v>
      </c>
      <c r="C10" s="15">
        <f>IFERROR(C9/C4,0)</f>
        <v>0</v>
      </c>
      <c r="E10" s="15">
        <f>IFERROR(E9/E4,0)</f>
        <v>0</v>
      </c>
      <c r="AB10" s="49">
        <v>5</v>
      </c>
      <c r="AS10" s="68"/>
      <c r="AT10" t="s">
        <v>550</v>
      </c>
      <c r="AU10" s="15">
        <v>2750</v>
      </c>
      <c r="AV10" s="15">
        <v>8</v>
      </c>
      <c r="BH10" s="271"/>
      <c r="BI10" s="271"/>
      <c r="BJ10" s="271"/>
      <c r="BK10" s="271"/>
      <c r="BL10" s="271"/>
      <c r="BM10" s="271"/>
      <c r="BN10" s="271"/>
      <c r="BO10" s="271"/>
      <c r="BX10" s="72" t="s">
        <v>216</v>
      </c>
      <c r="BY10" s="73">
        <v>3600000</v>
      </c>
      <c r="BZ10" s="73">
        <v>700000</v>
      </c>
      <c r="CA10" s="73">
        <v>7000</v>
      </c>
      <c r="CB10" s="73">
        <v>700000</v>
      </c>
      <c r="CC10" s="73">
        <v>202000</v>
      </c>
      <c r="CD10" s="73">
        <v>5209000</v>
      </c>
      <c r="CE10" s="74">
        <v>0.44694444444444442</v>
      </c>
      <c r="CF10" s="74">
        <v>0.3888888888888889</v>
      </c>
      <c r="CG10" s="74">
        <v>5.6111111111111112E-2</v>
      </c>
      <c r="CI10" s="72" t="s">
        <v>231</v>
      </c>
      <c r="CJ10" s="83">
        <v>0.06</v>
      </c>
      <c r="CK10" s="88">
        <v>0.54</v>
      </c>
      <c r="CL10" s="84"/>
      <c r="CM10" s="85"/>
      <c r="CO10" s="10" t="s">
        <v>114</v>
      </c>
      <c r="CP10" s="85">
        <v>0.88</v>
      </c>
      <c r="CQ10" s="85">
        <v>0.93</v>
      </c>
      <c r="CR10" s="85">
        <v>0.98</v>
      </c>
      <c r="CS10" s="85">
        <v>1</v>
      </c>
      <c r="CT10" s="85">
        <v>1</v>
      </c>
      <c r="CU10" s="274"/>
      <c r="CV10" s="81" t="s">
        <v>259</v>
      </c>
      <c r="CW10" s="105">
        <v>1.6E-2</v>
      </c>
      <c r="CX10" s="81">
        <v>1.45</v>
      </c>
      <c r="CY10" s="81">
        <v>0.16</v>
      </c>
      <c r="CZ10" s="81">
        <f>CY10+CX10</f>
        <v>1.6099999999999999</v>
      </c>
      <c r="DB10" s="275" t="s">
        <v>115</v>
      </c>
      <c r="DC10" s="280">
        <v>6</v>
      </c>
      <c r="DD10" s="280"/>
      <c r="DE10" s="281">
        <f t="shared" si="0"/>
        <v>1.6E-2</v>
      </c>
      <c r="DF10" s="281">
        <f t="shared" si="1"/>
        <v>1.4000000000000002E-2</v>
      </c>
      <c r="DG10" s="281">
        <f t="shared" si="2"/>
        <v>2.4999999999999994E-2</v>
      </c>
      <c r="DH10" s="91"/>
      <c r="DJ10"/>
      <c r="DK10"/>
    </row>
    <row r="11" spans="1:115" x14ac:dyDescent="0.25">
      <c r="A11" s="43" t="s">
        <v>574</v>
      </c>
      <c r="C11" s="15">
        <f>IFERROR(C9/C8,0)</f>
        <v>0</v>
      </c>
      <c r="E11" s="15">
        <f>IFERROR(E9/E8,0)</f>
        <v>0</v>
      </c>
      <c r="AB11" s="49">
        <v>6</v>
      </c>
      <c r="AC11" s="15" t="s">
        <v>127</v>
      </c>
      <c r="AS11" s="68"/>
      <c r="BH11" s="271"/>
      <c r="BI11" s="271"/>
      <c r="BJ11" s="271"/>
      <c r="BK11" s="271"/>
      <c r="BL11" s="271"/>
      <c r="BM11" s="271"/>
      <c r="BN11" s="271"/>
      <c r="BO11" s="271"/>
      <c r="BU11" s="15" t="s">
        <v>426</v>
      </c>
      <c r="BX11" s="72" t="s">
        <v>217</v>
      </c>
      <c r="BY11" s="73">
        <v>719774</v>
      </c>
      <c r="BZ11" s="73">
        <v>0</v>
      </c>
      <c r="CA11" s="73">
        <v>0</v>
      </c>
      <c r="CB11" s="73">
        <v>153100</v>
      </c>
      <c r="CC11" s="73">
        <v>5000</v>
      </c>
      <c r="CD11" s="73">
        <v>877874</v>
      </c>
      <c r="CE11" s="74">
        <v>0.21965227974336388</v>
      </c>
      <c r="CF11" s="74">
        <v>0.21270565483054404</v>
      </c>
      <c r="CG11" s="74">
        <v>6.9466249128198572E-3</v>
      </c>
      <c r="CO11" s="10" t="s">
        <v>115</v>
      </c>
      <c r="CP11" s="85">
        <v>0.8</v>
      </c>
      <c r="CQ11" s="85">
        <v>0.88</v>
      </c>
      <c r="CR11" s="85">
        <v>0.93</v>
      </c>
      <c r="CS11" s="85">
        <v>0.98</v>
      </c>
      <c r="CT11" s="85">
        <v>1</v>
      </c>
      <c r="CU11" s="274"/>
      <c r="CV11" s="81" t="s">
        <v>256</v>
      </c>
      <c r="CW11" s="104">
        <v>2.5000000000000001E-3</v>
      </c>
      <c r="CX11" s="81">
        <v>3.5</v>
      </c>
      <c r="CY11" s="81">
        <v>0.04</v>
      </c>
      <c r="CZ11" s="81">
        <f t="shared" ref="CZ11:CZ13" si="3">CY11+CX11</f>
        <v>3.54</v>
      </c>
      <c r="DB11" s="275" t="s">
        <v>116</v>
      </c>
      <c r="DC11" s="280">
        <v>7</v>
      </c>
      <c r="DD11" s="280"/>
      <c r="DE11" s="281">
        <f t="shared" si="0"/>
        <v>1.7500000000000002E-2</v>
      </c>
      <c r="DF11" s="281">
        <f t="shared" si="1"/>
        <v>1.5000000000000003E-2</v>
      </c>
      <c r="DG11" s="281">
        <f t="shared" si="2"/>
        <v>2.7499999999999993E-2</v>
      </c>
      <c r="DH11" s="91"/>
    </row>
    <row r="12" spans="1:115" x14ac:dyDescent="0.25">
      <c r="A12" s="43" t="s">
        <v>575</v>
      </c>
      <c r="C12" s="47">
        <f>IFERROR(C8/C7,0)</f>
        <v>0</v>
      </c>
      <c r="E12" s="47">
        <f>IFERROR(E8/E7,0)</f>
        <v>0</v>
      </c>
      <c r="AB12" s="49">
        <v>7</v>
      </c>
      <c r="AC12" s="15" t="s">
        <v>159</v>
      </c>
      <c r="AS12" s="68"/>
      <c r="BX12" s="72" t="s">
        <v>218</v>
      </c>
      <c r="BY12" s="73">
        <v>580000</v>
      </c>
      <c r="BZ12" s="73">
        <v>0</v>
      </c>
      <c r="CA12" s="73">
        <v>0</v>
      </c>
      <c r="CB12" s="73">
        <v>300000</v>
      </c>
      <c r="CC12" s="73">
        <v>112500</v>
      </c>
      <c r="CD12" s="73">
        <v>992500</v>
      </c>
      <c r="CE12" s="74">
        <v>0.71120689655172409</v>
      </c>
      <c r="CF12" s="74">
        <v>0.51724137931034486</v>
      </c>
      <c r="CG12" s="74">
        <v>0.19396551724137931</v>
      </c>
      <c r="CV12" s="81" t="s">
        <v>257</v>
      </c>
      <c r="CW12" s="104">
        <v>8.9999999999999993E-3</v>
      </c>
      <c r="CX12" s="81">
        <v>1.35</v>
      </c>
      <c r="CY12" s="81">
        <v>0.04</v>
      </c>
      <c r="CZ12" s="81">
        <f t="shared" si="3"/>
        <v>1.3900000000000001</v>
      </c>
      <c r="DB12" s="275" t="s">
        <v>117</v>
      </c>
      <c r="DC12" s="280">
        <v>8</v>
      </c>
      <c r="DD12" s="280"/>
      <c r="DE12" s="281">
        <f t="shared" si="0"/>
        <v>1.9000000000000003E-2</v>
      </c>
      <c r="DF12" s="281">
        <f t="shared" si="1"/>
        <v>1.6000000000000004E-2</v>
      </c>
      <c r="DG12" s="281">
        <f t="shared" si="2"/>
        <v>2.9999999999999992E-2</v>
      </c>
      <c r="DH12" s="91"/>
    </row>
    <row r="13" spans="1:115" x14ac:dyDescent="0.25">
      <c r="AB13" s="49">
        <v>8</v>
      </c>
      <c r="AC13" s="79" t="s">
        <v>163</v>
      </c>
      <c r="AD13" s="15" t="s">
        <v>160</v>
      </c>
      <c r="AE13" s="15">
        <v>62</v>
      </c>
      <c r="AF13" s="15">
        <v>62</v>
      </c>
      <c r="AG13" s="15">
        <v>62</v>
      </c>
      <c r="AH13" s="15">
        <v>62</v>
      </c>
      <c r="AI13" s="15">
        <v>62</v>
      </c>
      <c r="AJ13" s="15">
        <v>62</v>
      </c>
      <c r="AK13" s="15">
        <v>62</v>
      </c>
      <c r="AL13" s="15">
        <v>62</v>
      </c>
      <c r="AM13" s="15">
        <v>62</v>
      </c>
      <c r="AN13" s="15">
        <v>62</v>
      </c>
      <c r="AO13" s="15">
        <v>62</v>
      </c>
      <c r="AP13" s="15">
        <v>62</v>
      </c>
      <c r="AQ13" s="15">
        <v>62</v>
      </c>
      <c r="AT13" s="15" t="s">
        <v>564</v>
      </c>
      <c r="BX13" s="72"/>
      <c r="BY13" s="72"/>
      <c r="BZ13" s="72"/>
      <c r="CA13" s="72"/>
      <c r="CB13" s="72"/>
      <c r="CC13" s="72"/>
      <c r="CD13" s="72"/>
      <c r="CE13" s="75">
        <f>AVERAGE(CE6:CE12)</f>
        <v>0.35565420654374774</v>
      </c>
      <c r="CF13" s="75">
        <f>AVERAGE(CF6:CF12)</f>
        <v>0.23885282283153428</v>
      </c>
      <c r="CG13" s="75">
        <f>AVERAGE(CG6:CG12)</f>
        <v>0.11116809695350408</v>
      </c>
      <c r="CV13" s="81" t="s">
        <v>258</v>
      </c>
      <c r="CW13" s="104">
        <v>1.5E-3</v>
      </c>
      <c r="CX13" s="81">
        <v>0</v>
      </c>
      <c r="CY13" s="81">
        <v>0</v>
      </c>
      <c r="CZ13" s="81">
        <f t="shared" si="3"/>
        <v>0</v>
      </c>
      <c r="DB13" s="275" t="s">
        <v>118</v>
      </c>
      <c r="DC13" s="280">
        <v>9</v>
      </c>
      <c r="DD13" s="280"/>
      <c r="DE13" s="281">
        <f t="shared" si="0"/>
        <v>2.0500000000000004E-2</v>
      </c>
      <c r="DF13" s="281">
        <f t="shared" si="1"/>
        <v>1.7000000000000005E-2</v>
      </c>
      <c r="DG13" s="281">
        <f t="shared" si="2"/>
        <v>3.2499999999999994E-2</v>
      </c>
      <c r="DH13" s="91"/>
    </row>
    <row r="14" spans="1:115" ht="18.75" x14ac:dyDescent="0.3">
      <c r="A14" s="5" t="s">
        <v>577</v>
      </c>
      <c r="B14"/>
      <c r="C14" s="140"/>
      <c r="D14" s="147"/>
      <c r="E14" s="140"/>
      <c r="G14" s="169"/>
      <c r="AB14" s="49">
        <v>9</v>
      </c>
      <c r="AC14" s="79"/>
      <c r="AD14" s="15" t="s">
        <v>161</v>
      </c>
      <c r="AE14" s="15">
        <v>39000</v>
      </c>
      <c r="AF14" s="15">
        <v>39000</v>
      </c>
      <c r="AG14" s="15">
        <v>39000</v>
      </c>
      <c r="AH14" s="15">
        <v>39000</v>
      </c>
      <c r="AI14" s="15">
        <v>39000</v>
      </c>
      <c r="AJ14" s="15">
        <v>39000</v>
      </c>
      <c r="AK14" s="15">
        <v>39000</v>
      </c>
      <c r="AL14" s="15">
        <v>39000</v>
      </c>
      <c r="AM14" s="15">
        <v>39000</v>
      </c>
      <c r="AN14" s="15">
        <v>39000</v>
      </c>
      <c r="AO14" s="15">
        <v>39000</v>
      </c>
      <c r="AP14" s="15">
        <v>39000</v>
      </c>
      <c r="AQ14" s="15">
        <v>39000</v>
      </c>
      <c r="AT14" s="261"/>
      <c r="AU14" s="262" t="s">
        <v>555</v>
      </c>
      <c r="AW14" s="262" t="s">
        <v>556</v>
      </c>
      <c r="AY14" s="23" t="s">
        <v>565</v>
      </c>
      <c r="AZ14" s="262"/>
      <c r="BA14" s="262"/>
      <c r="BX14" s="15" t="s">
        <v>220</v>
      </c>
      <c r="CA14" s="15">
        <v>7000</v>
      </c>
      <c r="CF14" s="21">
        <v>0.2</v>
      </c>
      <c r="CG14" s="21">
        <v>0.1</v>
      </c>
      <c r="CJ14" s="91"/>
      <c r="CV14" s="15" t="s">
        <v>263</v>
      </c>
      <c r="DB14" s="275" t="s">
        <v>119</v>
      </c>
      <c r="DC14" s="280">
        <v>10</v>
      </c>
      <c r="DD14" s="280"/>
      <c r="DE14" s="281">
        <f t="shared" si="0"/>
        <v>2.2000000000000006E-2</v>
      </c>
      <c r="DF14" s="281">
        <f t="shared" si="1"/>
        <v>1.8000000000000006E-2</v>
      </c>
      <c r="DG14" s="281">
        <f t="shared" si="2"/>
        <v>3.4999999999999996E-2</v>
      </c>
      <c r="DH14" s="91"/>
    </row>
    <row r="15" spans="1:115" x14ac:dyDescent="0.25">
      <c r="A15" s="163" t="s">
        <v>579</v>
      </c>
      <c r="B15" s="162"/>
      <c r="C15" s="213">
        <f>'Current System'!F54</f>
        <v>0</v>
      </c>
      <c r="D15" s="155"/>
      <c r="E15" s="213">
        <f>'Proposed System'!F58</f>
        <v>0</v>
      </c>
      <c r="F15" s="162"/>
      <c r="G15" s="282">
        <f t="shared" ref="G15:G18" si="4">E15-C15</f>
        <v>0</v>
      </c>
      <c r="AB15" s="49">
        <v>10</v>
      </c>
      <c r="AC15" s="79" t="s">
        <v>38</v>
      </c>
      <c r="AE15" s="15">
        <v>55000</v>
      </c>
      <c r="AF15" s="15">
        <v>55000</v>
      </c>
      <c r="AG15" s="15">
        <v>55000</v>
      </c>
      <c r="AH15" s="15">
        <v>55000</v>
      </c>
      <c r="AI15" s="15">
        <v>55000</v>
      </c>
      <c r="AJ15" s="15">
        <v>55000</v>
      </c>
      <c r="AK15" s="15">
        <v>55000</v>
      </c>
      <c r="AL15" s="15">
        <v>55000</v>
      </c>
      <c r="AM15" s="15">
        <v>55000</v>
      </c>
      <c r="AN15" s="15">
        <v>55000</v>
      </c>
      <c r="AO15" s="15">
        <v>55000</v>
      </c>
      <c r="AP15" s="15">
        <v>55000</v>
      </c>
      <c r="AQ15" s="15">
        <v>55000</v>
      </c>
      <c r="AT15" s="261" t="s">
        <v>212</v>
      </c>
      <c r="AU15" s="261" t="s">
        <v>196</v>
      </c>
      <c r="AW15" s="263">
        <v>2101.5151515151515</v>
      </c>
      <c r="AY15" s="264">
        <v>8.0009859464207285</v>
      </c>
      <c r="AZ15" s="263"/>
      <c r="BA15" s="263"/>
      <c r="CJ15" s="89"/>
      <c r="CK15" s="90"/>
      <c r="CL15" s="90"/>
      <c r="CM15" s="90"/>
      <c r="CN15" s="273"/>
      <c r="CO15" s="90"/>
      <c r="CP15" s="90"/>
      <c r="CQ15" s="90"/>
      <c r="CR15" s="90"/>
      <c r="CS15" s="90"/>
      <c r="CT15" s="90"/>
      <c r="DB15" s="275" t="s">
        <v>120</v>
      </c>
      <c r="DC15" s="280">
        <v>11</v>
      </c>
      <c r="DD15" s="280"/>
      <c r="DE15" s="281">
        <f t="shared" si="0"/>
        <v>2.3500000000000007E-2</v>
      </c>
      <c r="DF15" s="281">
        <f t="shared" si="1"/>
        <v>1.9000000000000006E-2</v>
      </c>
      <c r="DG15" s="281">
        <f t="shared" si="2"/>
        <v>3.7499999999999999E-2</v>
      </c>
      <c r="DH15" s="91"/>
    </row>
    <row r="16" spans="1:115" ht="16.5" customHeight="1" x14ac:dyDescent="0.25">
      <c r="A16" s="163" t="s">
        <v>406</v>
      </c>
      <c r="B16" s="162"/>
      <c r="C16" s="155"/>
      <c r="D16" s="155"/>
      <c r="E16" s="155">
        <f>IFERROR(VLOOKUP('Current System'!B6,'Reference Sheet'!BD3:BE6,2,FALSE)*'Current System'!C58,0)</f>
        <v>0</v>
      </c>
      <c r="F16" s="162"/>
      <c r="G16" s="268">
        <f t="shared" si="4"/>
        <v>0</v>
      </c>
      <c r="AB16" s="49">
        <v>11</v>
      </c>
      <c r="AC16" s="79" t="s">
        <v>162</v>
      </c>
      <c r="AE16" s="15">
        <v>40000</v>
      </c>
      <c r="AF16" s="15">
        <v>40000</v>
      </c>
      <c r="AG16" s="15">
        <v>40000</v>
      </c>
      <c r="AH16" s="15">
        <v>40000</v>
      </c>
      <c r="AI16" s="15">
        <v>40000</v>
      </c>
      <c r="AJ16" s="15">
        <v>40000</v>
      </c>
      <c r="AK16" s="15">
        <v>40000</v>
      </c>
      <c r="AL16" s="15">
        <v>40000</v>
      </c>
      <c r="AM16" s="15">
        <v>40000</v>
      </c>
      <c r="AN16" s="15">
        <v>40000</v>
      </c>
      <c r="AO16" s="15">
        <v>40000</v>
      </c>
      <c r="AP16" s="15">
        <v>40000</v>
      </c>
      <c r="AQ16" s="15">
        <v>40000</v>
      </c>
      <c r="AT16" s="261" t="s">
        <v>213</v>
      </c>
      <c r="AU16" s="261" t="s">
        <v>196</v>
      </c>
      <c r="AW16" s="263">
        <v>2572.8663967611337</v>
      </c>
      <c r="AY16" s="264">
        <v>7.403737491716214</v>
      </c>
      <c r="AZ16" s="263"/>
      <c r="BA16" s="263"/>
      <c r="BX16" s="993" t="s">
        <v>236</v>
      </c>
      <c r="BY16" s="993"/>
      <c r="BZ16" s="993"/>
      <c r="CA16" s="993"/>
      <c r="CB16" s="993"/>
      <c r="CC16" s="993"/>
      <c r="CD16" s="993"/>
      <c r="CE16" s="993"/>
      <c r="CF16" s="993"/>
      <c r="CG16" s="993"/>
      <c r="CV16" s="15" t="s">
        <v>297</v>
      </c>
      <c r="DF16" s="91"/>
    </row>
    <row r="17" spans="1:110" x14ac:dyDescent="0.25">
      <c r="A17" s="163" t="s">
        <v>407</v>
      </c>
      <c r="B17" s="162"/>
      <c r="C17" s="155"/>
      <c r="D17" s="155"/>
      <c r="E17" s="155">
        <f>IFERROR((((VLOOKUP('Current System'!B4,'Reference Sheet'!BG3:BK18,HLOOKUP('Proposed System'!C12,'Reference Sheet'!BG3:BK18,2,FALSE),FALSE))*0.01*'Proposed System'!C14)/(VLOOKUP('Proposed System'!C12,'Reference Sheet'!AD3:AJ8,7,FALSE)/1000)/1000),0)</f>
        <v>0</v>
      </c>
      <c r="F17" s="162"/>
      <c r="G17" s="268">
        <f t="shared" si="4"/>
        <v>0</v>
      </c>
      <c r="AB17" s="49">
        <v>12</v>
      </c>
      <c r="AT17" s="261" t="s">
        <v>214</v>
      </c>
      <c r="AU17" s="261" t="s">
        <v>196</v>
      </c>
      <c r="AW17" s="263">
        <v>2993.5275080906149</v>
      </c>
      <c r="AY17" s="264">
        <v>6.5857605177993523</v>
      </c>
      <c r="AZ17" s="263"/>
      <c r="BA17" s="263"/>
      <c r="BX17" s="993"/>
      <c r="BY17" s="993"/>
      <c r="BZ17" s="993"/>
      <c r="CA17" s="993"/>
      <c r="CB17" s="993"/>
      <c r="CC17" s="993"/>
      <c r="CD17" s="993"/>
      <c r="CE17" s="993"/>
      <c r="CF17" s="993"/>
      <c r="CG17" s="993"/>
      <c r="CV17" s="103" t="s">
        <v>254</v>
      </c>
      <c r="CW17" s="103" t="s">
        <v>255</v>
      </c>
      <c r="DF17" s="91"/>
    </row>
    <row r="18" spans="1:110" ht="21.75" customHeight="1" x14ac:dyDescent="0.25">
      <c r="A18" s="163" t="s">
        <v>405</v>
      </c>
      <c r="B18" s="162"/>
      <c r="C18" s="155"/>
      <c r="D18" s="155"/>
      <c r="E18" s="155">
        <f>IFERROR(((VLOOKUP('Current System'!B4,'Reference Sheet'!BM3:BN18,2,FALSE)*'Proposed System'!C14*1.75)/1000),0)</f>
        <v>0</v>
      </c>
      <c r="F18" s="162"/>
      <c r="G18" s="268">
        <f t="shared" si="4"/>
        <v>0</v>
      </c>
      <c r="AB18" s="49">
        <v>13</v>
      </c>
      <c r="AC18" s="15" t="s">
        <v>344</v>
      </c>
      <c r="AD18" s="15" t="s">
        <v>345</v>
      </c>
      <c r="AE18" s="15">
        <v>7.5</v>
      </c>
      <c r="AF18" s="15">
        <v>7.5</v>
      </c>
      <c r="AG18" s="15">
        <v>7.5</v>
      </c>
      <c r="AH18" s="15">
        <v>7.5</v>
      </c>
      <c r="AI18" s="15">
        <v>7.5</v>
      </c>
      <c r="AJ18" s="15">
        <v>7.5</v>
      </c>
      <c r="AK18" s="15">
        <v>7.5</v>
      </c>
      <c r="AL18" s="15">
        <v>7.5</v>
      </c>
      <c r="AM18" s="15">
        <v>7.5</v>
      </c>
      <c r="AN18" s="15">
        <v>7.5</v>
      </c>
      <c r="AO18" s="15">
        <v>7.5</v>
      </c>
      <c r="AP18" s="15">
        <v>7.5</v>
      </c>
      <c r="AQ18" s="15">
        <v>7.5</v>
      </c>
      <c r="AT18" s="261" t="s">
        <v>215</v>
      </c>
      <c r="AU18" s="261" t="s">
        <v>196</v>
      </c>
      <c r="AW18" s="263">
        <v>3301.8518518518517</v>
      </c>
      <c r="AY18" s="264">
        <v>10.029908604501072</v>
      </c>
      <c r="AZ18" s="263"/>
      <c r="BA18" s="263"/>
      <c r="BX18" s="993"/>
      <c r="BY18" s="993"/>
      <c r="BZ18" s="993"/>
      <c r="CA18" s="993"/>
      <c r="CB18" s="993"/>
      <c r="CC18" s="993"/>
      <c r="CD18" s="993"/>
      <c r="CE18" s="993"/>
      <c r="CF18" s="993"/>
      <c r="CG18" s="993"/>
      <c r="CV18" s="81" t="s">
        <v>259</v>
      </c>
      <c r="CW18" s="105">
        <f>25.2%/6.25</f>
        <v>4.0320000000000002E-2</v>
      </c>
      <c r="DF18" s="91"/>
    </row>
    <row r="19" spans="1:110" ht="17.25" customHeight="1" x14ac:dyDescent="0.25">
      <c r="AB19" s="49">
        <v>14</v>
      </c>
      <c r="AC19" s="15" t="s">
        <v>155</v>
      </c>
      <c r="AD19" s="15" t="s">
        <v>346</v>
      </c>
      <c r="AE19" s="15">
        <v>9</v>
      </c>
      <c r="AF19" s="15">
        <v>9</v>
      </c>
      <c r="AG19" s="15">
        <v>9</v>
      </c>
      <c r="AH19" s="15">
        <v>9</v>
      </c>
      <c r="AI19" s="15">
        <v>9</v>
      </c>
      <c r="AJ19" s="15">
        <v>9</v>
      </c>
      <c r="AK19" s="15">
        <v>9</v>
      </c>
      <c r="AL19" s="15">
        <v>9</v>
      </c>
      <c r="AM19" s="15">
        <v>9</v>
      </c>
      <c r="AN19" s="15">
        <v>9</v>
      </c>
      <c r="AO19" s="15">
        <v>9</v>
      </c>
      <c r="AP19" s="15">
        <v>9</v>
      </c>
      <c r="AQ19" s="15">
        <v>9</v>
      </c>
      <c r="AT19" s="15" t="s">
        <v>566</v>
      </c>
      <c r="AU19" s="261"/>
      <c r="AW19" s="265">
        <f>AVERAGE(AW15:AW18)</f>
        <v>2742.440227054688</v>
      </c>
      <c r="AY19" s="264">
        <f>AVERAGE(AY15:AY18)</f>
        <v>8.0050981401093413</v>
      </c>
      <c r="AZ19" s="263">
        <f>AW19/AY19</f>
        <v>342.586709001575</v>
      </c>
      <c r="BA19" s="263"/>
      <c r="CV19" s="81"/>
      <c r="CW19" s="105"/>
      <c r="DF19" s="91"/>
    </row>
    <row r="20" spans="1:110" ht="15" customHeight="1" x14ac:dyDescent="0.25">
      <c r="A20" s="165" t="s">
        <v>409</v>
      </c>
      <c r="B20" s="165"/>
      <c r="C20" s="167">
        <f>'Current System'!C58</f>
        <v>0</v>
      </c>
      <c r="D20" s="167"/>
      <c r="E20" s="167">
        <f>'Proposed System'!C62</f>
        <v>0</v>
      </c>
      <c r="F20" s="165"/>
      <c r="G20" s="294">
        <f>E20-C20</f>
        <v>0</v>
      </c>
      <c r="AB20" s="49">
        <v>15</v>
      </c>
      <c r="AZ20" s="263"/>
      <c r="BA20" s="263"/>
      <c r="CV20" s="81" t="s">
        <v>256</v>
      </c>
      <c r="CW20" s="105">
        <v>7.4999999999999997E-3</v>
      </c>
      <c r="DF20" s="91"/>
    </row>
    <row r="21" spans="1:110" x14ac:dyDescent="0.25">
      <c r="A21" s="15" t="s">
        <v>600</v>
      </c>
      <c r="C21" s="15">
        <f>'Current System'!C59</f>
        <v>0</v>
      </c>
      <c r="E21" s="15">
        <f>'Proposed System'!C63</f>
        <v>0</v>
      </c>
      <c r="G21" s="169">
        <f>E21-C21</f>
        <v>0</v>
      </c>
      <c r="AB21" s="49">
        <v>16</v>
      </c>
      <c r="AZ21" s="263"/>
      <c r="BA21" s="263"/>
      <c r="CV21" s="81" t="s">
        <v>257</v>
      </c>
      <c r="CW21" s="105">
        <v>1.1299999999999999E-2</v>
      </c>
      <c r="DF21" s="91"/>
    </row>
    <row r="22" spans="1:110" x14ac:dyDescent="0.25">
      <c r="A22" s="59" t="s">
        <v>189</v>
      </c>
      <c r="B22"/>
      <c r="C22" s="140">
        <f>'Current System'!C60</f>
        <v>0</v>
      </c>
      <c r="D22" s="147"/>
      <c r="E22" s="140">
        <f>'Proposed System'!C64</f>
        <v>0</v>
      </c>
      <c r="F22" s="63"/>
      <c r="G22" s="169">
        <f>E22-C22</f>
        <v>0</v>
      </c>
      <c r="AB22" s="49">
        <v>17</v>
      </c>
      <c r="AT22" s="261" t="s">
        <v>217</v>
      </c>
      <c r="AU22" s="261" t="s">
        <v>557</v>
      </c>
      <c r="AW22" s="263">
        <v>1439.548</v>
      </c>
      <c r="AY22" s="264">
        <v>3.15</v>
      </c>
      <c r="AZ22" s="263"/>
      <c r="BA22" s="263"/>
      <c r="CV22" s="81" t="s">
        <v>258</v>
      </c>
      <c r="CW22" s="105">
        <v>2.5000000000000001E-3</v>
      </c>
      <c r="DF22" s="91"/>
    </row>
    <row r="23" spans="1:110" x14ac:dyDescent="0.25">
      <c r="A23" s="59" t="s">
        <v>280</v>
      </c>
      <c r="B23"/>
      <c r="C23" s="140">
        <f>'Current System'!C61</f>
        <v>0</v>
      </c>
      <c r="D23" s="147"/>
      <c r="E23" s="140">
        <f>'Proposed System'!C65</f>
        <v>0</v>
      </c>
      <c r="F23" s="63"/>
      <c r="G23" s="169">
        <f>E23-C23</f>
        <v>0</v>
      </c>
      <c r="AB23" s="49">
        <v>18</v>
      </c>
      <c r="AT23" s="261" t="s">
        <v>559</v>
      </c>
      <c r="AU23" s="261" t="s">
        <v>557</v>
      </c>
      <c r="AW23" s="263">
        <v>2080</v>
      </c>
      <c r="AY23" s="264">
        <v>3.78</v>
      </c>
      <c r="AZ23" s="263"/>
      <c r="BA23" s="263"/>
      <c r="DF23" s="91"/>
    </row>
    <row r="24" spans="1:110" ht="15.75" thickBot="1" x14ac:dyDescent="0.3">
      <c r="A24" s="166" t="s">
        <v>408</v>
      </c>
      <c r="B24" s="95"/>
      <c r="C24" s="168">
        <f>SUM(C20:C23)</f>
        <v>0</v>
      </c>
      <c r="D24" s="152"/>
      <c r="E24" s="168">
        <f>SUM(E20:E23)</f>
        <v>0</v>
      </c>
      <c r="F24" s="164"/>
      <c r="G24" s="171">
        <f>SUM(G20:G23)</f>
        <v>0</v>
      </c>
      <c r="AB24" s="49">
        <v>19</v>
      </c>
      <c r="AD24" s="9"/>
      <c r="AE24" s="47"/>
      <c r="AF24" s="47"/>
      <c r="AG24" s="47"/>
      <c r="AH24" s="47"/>
      <c r="AI24" s="47"/>
      <c r="AJ24" s="47"/>
      <c r="AK24" s="47"/>
      <c r="AL24" s="47"/>
      <c r="AM24" s="47"/>
      <c r="AN24" s="47"/>
      <c r="AO24" s="47"/>
      <c r="AP24" s="47"/>
      <c r="AQ24" s="47"/>
      <c r="AT24" s="261" t="s">
        <v>560</v>
      </c>
      <c r="AU24" s="261" t="s">
        <v>557</v>
      </c>
      <c r="AW24" s="263">
        <v>1485.7142857142858</v>
      </c>
      <c r="AY24" s="264">
        <v>4.5</v>
      </c>
      <c r="AZ24" s="263"/>
      <c r="BA24" s="263"/>
      <c r="DF24" s="91"/>
    </row>
    <row r="25" spans="1:110" ht="15.75" thickTop="1" x14ac:dyDescent="0.25">
      <c r="A25" s="27" t="s">
        <v>411</v>
      </c>
      <c r="C25" s="63">
        <f>'Current System'!D30</f>
        <v>0</v>
      </c>
      <c r="E25" s="63">
        <f>'Proposed System'!D34</f>
        <v>0</v>
      </c>
      <c r="J25" s="18"/>
      <c r="L25" s="18"/>
      <c r="M25" s="18"/>
      <c r="N25" s="18"/>
      <c r="AB25" s="49">
        <v>20</v>
      </c>
      <c r="AD25" s="9"/>
      <c r="AE25" s="47"/>
      <c r="AF25" s="47"/>
      <c r="AG25" s="47"/>
      <c r="AH25" s="47"/>
      <c r="AI25" s="47"/>
      <c r="AJ25" s="47"/>
      <c r="AK25" s="47"/>
      <c r="AL25" s="47"/>
      <c r="AM25" s="47"/>
      <c r="AN25" s="47"/>
      <c r="AO25" s="47"/>
      <c r="AP25" s="47"/>
      <c r="AQ25" s="47"/>
      <c r="AT25" s="261" t="s">
        <v>561</v>
      </c>
      <c r="AU25" s="261" t="s">
        <v>557</v>
      </c>
      <c r="AW25" s="263">
        <v>1500</v>
      </c>
      <c r="AY25" s="264">
        <v>3.15</v>
      </c>
      <c r="AZ25" s="263"/>
      <c r="BA25" s="263"/>
      <c r="DF25" s="91"/>
    </row>
    <row r="26" spans="1:110" x14ac:dyDescent="0.25">
      <c r="A26" s="27" t="s">
        <v>410</v>
      </c>
      <c r="C26" s="147">
        <f>C24-C25</f>
        <v>0</v>
      </c>
      <c r="E26" s="147">
        <f>E24-E25</f>
        <v>0</v>
      </c>
      <c r="J26" s="18"/>
      <c r="AB26" s="49">
        <v>21</v>
      </c>
      <c r="AT26" s="261" t="s">
        <v>562</v>
      </c>
      <c r="AU26" s="261" t="s">
        <v>557</v>
      </c>
      <c r="AW26" s="263">
        <v>1600</v>
      </c>
      <c r="AY26" s="264">
        <v>2.8</v>
      </c>
      <c r="AZ26" s="263"/>
      <c r="BA26" s="263"/>
      <c r="DF26" s="91"/>
    </row>
    <row r="27" spans="1:110" x14ac:dyDescent="0.25">
      <c r="A27" s="59" t="s">
        <v>554</v>
      </c>
      <c r="B27"/>
      <c r="C27" s="222">
        <f>IFERROR((C22+C23)/C26,0)</f>
        <v>0</v>
      </c>
      <c r="E27" s="222">
        <f>IFERROR((E22+E23)/E26,0)</f>
        <v>0</v>
      </c>
      <c r="G27" s="64"/>
      <c r="J27" s="18"/>
      <c r="AB27" s="49">
        <v>22</v>
      </c>
      <c r="AC27" s="15" t="s">
        <v>184</v>
      </c>
      <c r="AD27" s="15" t="s">
        <v>165</v>
      </c>
      <c r="AT27" s="15" t="s">
        <v>566</v>
      </c>
      <c r="AW27" s="265">
        <f>AVERAGE(AW22:AW26)</f>
        <v>1621.0524571428571</v>
      </c>
      <c r="AY27" s="264">
        <f>AVERAGE(AY22:AY26)</f>
        <v>3.476</v>
      </c>
      <c r="AZ27" s="263">
        <f>AW27/AY27</f>
        <v>466.35571264178856</v>
      </c>
      <c r="BA27" s="263"/>
      <c r="DF27" s="91"/>
    </row>
    <row r="28" spans="1:110" x14ac:dyDescent="0.25">
      <c r="A28" s="59" t="s">
        <v>181</v>
      </c>
      <c r="B28"/>
      <c r="C28" s="61" t="str">
        <f>IF(C27&lt;15.5%,"Low",IF(C27&gt;35.5%,"High","Medium"))</f>
        <v>Low</v>
      </c>
      <c r="D28" s="43"/>
      <c r="E28" s="61" t="str">
        <f>IF(E27&lt;15.5%,"Low",IF(E27&gt;35.5%,"High","Medium"))</f>
        <v>Low</v>
      </c>
      <c r="G28" s="23"/>
      <c r="J28" s="18"/>
      <c r="AB28" s="49">
        <v>23</v>
      </c>
      <c r="AC28" s="15" t="s">
        <v>154</v>
      </c>
      <c r="AD28" s="15" t="s">
        <v>157</v>
      </c>
      <c r="AE28" s="15">
        <f>5.32-0.35</f>
        <v>4.9700000000000006</v>
      </c>
      <c r="AF28" s="15">
        <f>5.19-0.33</f>
        <v>4.8600000000000003</v>
      </c>
      <c r="AG28" s="15">
        <f>5.21-0.38</f>
        <v>4.83</v>
      </c>
      <c r="AH28" s="15">
        <f>5.21-0.38</f>
        <v>4.83</v>
      </c>
      <c r="AI28" s="15">
        <f>4.62-0.35</f>
        <v>4.2700000000000005</v>
      </c>
      <c r="AJ28" s="15">
        <f>4.76-0.33</f>
        <v>4.43</v>
      </c>
      <c r="AK28" s="15">
        <f>4.76-0.33</f>
        <v>4.43</v>
      </c>
      <c r="AL28" s="15">
        <f>4.76-0.33</f>
        <v>4.43</v>
      </c>
      <c r="AM28" s="15">
        <f>5.27-0.49</f>
        <v>4.7799999999999994</v>
      </c>
      <c r="AN28" s="15">
        <f>4.98-0.51</f>
        <v>4.4700000000000006</v>
      </c>
      <c r="AO28" s="15">
        <f>4.98-0.51</f>
        <v>4.4700000000000006</v>
      </c>
      <c r="AP28" s="15">
        <f>4.98-0.42</f>
        <v>4.5600000000000005</v>
      </c>
      <c r="AQ28" s="15">
        <f>4.98-0.42</f>
        <v>4.5600000000000005</v>
      </c>
      <c r="AZ28" s="263"/>
      <c r="BA28" s="263"/>
      <c r="DF28" s="91"/>
    </row>
    <row r="29" spans="1:110" x14ac:dyDescent="0.25">
      <c r="A29" s="27" t="s">
        <v>612</v>
      </c>
      <c r="C29" s="63">
        <f>'Current System'!C54+('Current System'!D20*'Current System'!E20)+((('Current System'!C40*7*'Current System'!E40)/0.75)/1000)</f>
        <v>0</v>
      </c>
      <c r="E29" s="63">
        <f>'Proposed System'!C58+('Proposed System'!D24*'Proposed System'!E24)+((('Proposed System'!C44*7*'Proposed System'!E44)/0.75)/1000)</f>
        <v>0</v>
      </c>
      <c r="AB29" s="49">
        <v>24</v>
      </c>
      <c r="AD29" s="15" t="s">
        <v>158</v>
      </c>
    </row>
    <row r="30" spans="1:110" ht="15" customHeight="1" x14ac:dyDescent="0.25">
      <c r="A30" s="27" t="s">
        <v>613</v>
      </c>
      <c r="C30" s="42">
        <f>IFERROR(SUM(C21:C23)/C29,0)</f>
        <v>0</v>
      </c>
      <c r="E30" s="42">
        <f>IFERROR(SUM(E21:E23)/E29,0)</f>
        <v>0</v>
      </c>
      <c r="AB30" s="49">
        <v>25</v>
      </c>
      <c r="AC30" s="15" t="s">
        <v>182</v>
      </c>
      <c r="AD30" s="15" t="s">
        <v>165</v>
      </c>
      <c r="AT30" s="261" t="s">
        <v>218</v>
      </c>
      <c r="AU30" s="261" t="s">
        <v>558</v>
      </c>
      <c r="AW30" s="263">
        <v>1120</v>
      </c>
      <c r="AY30" s="264">
        <v>5.12</v>
      </c>
    </row>
    <row r="31" spans="1:110" x14ac:dyDescent="0.25">
      <c r="AB31" s="49">
        <v>26</v>
      </c>
      <c r="AC31" s="15" t="s">
        <v>154</v>
      </c>
      <c r="AD31" s="15" t="s">
        <v>157</v>
      </c>
      <c r="AE31" s="15">
        <v>1.22</v>
      </c>
      <c r="AF31" s="15">
        <v>1.1599999999999999</v>
      </c>
      <c r="AG31" s="15">
        <v>0.99</v>
      </c>
      <c r="AH31" s="15">
        <v>0.99</v>
      </c>
      <c r="AI31" s="15">
        <v>1.04</v>
      </c>
      <c r="AJ31" s="15">
        <v>0.99</v>
      </c>
      <c r="AK31" s="15">
        <v>0.99</v>
      </c>
      <c r="AL31" s="15">
        <v>0.99</v>
      </c>
      <c r="AM31" s="15">
        <v>0.99</v>
      </c>
      <c r="AN31" s="15">
        <v>0.86</v>
      </c>
      <c r="AO31" s="15">
        <v>0.86</v>
      </c>
      <c r="AP31" s="15">
        <v>0.97</v>
      </c>
      <c r="AQ31" s="15">
        <v>0.97</v>
      </c>
      <c r="AT31" s="261" t="s">
        <v>563</v>
      </c>
      <c r="AU31" s="261" t="s">
        <v>558</v>
      </c>
      <c r="AW31" s="263">
        <v>1071.4285714285713</v>
      </c>
      <c r="AY31" s="264">
        <v>8.4439285714285717</v>
      </c>
    </row>
    <row r="32" spans="1:110" x14ac:dyDescent="0.25">
      <c r="AB32" s="49">
        <v>27</v>
      </c>
      <c r="AD32" s="15" t="s">
        <v>158</v>
      </c>
      <c r="AT32" s="23" t="s">
        <v>566</v>
      </c>
      <c r="AU32" s="23"/>
      <c r="AV32" s="23"/>
      <c r="AW32" s="266">
        <f>AVERAGE(AW30:AW31)</f>
        <v>1095.7142857142858</v>
      </c>
      <c r="AX32" s="23"/>
      <c r="AY32" s="267">
        <f>AVERAGE(AY30:AY31)</f>
        <v>6.7819642857142863</v>
      </c>
    </row>
    <row r="33" spans="1:52" ht="18.75" x14ac:dyDescent="0.3">
      <c r="A33" s="62" t="s">
        <v>199</v>
      </c>
      <c r="AB33" s="49">
        <v>28</v>
      </c>
      <c r="AT33" s="23" t="s">
        <v>567</v>
      </c>
      <c r="AU33" s="23"/>
      <c r="AV33" s="23"/>
      <c r="AW33" s="266">
        <f>AW32/AY32*AY33</f>
        <v>1292.5037520735143</v>
      </c>
      <c r="AX33" s="23"/>
      <c r="AY33" s="23">
        <v>8</v>
      </c>
      <c r="AZ33" s="265">
        <f>AW33/AY33</f>
        <v>161.56296900918929</v>
      </c>
    </row>
    <row r="34" spans="1:52" ht="60" x14ac:dyDescent="0.25">
      <c r="A34" s="15" t="s">
        <v>197</v>
      </c>
      <c r="E34" s="31" t="str">
        <f>'Proposed System'!C3</f>
        <v>Select a Structure</v>
      </c>
      <c r="AB34" s="49">
        <v>29</v>
      </c>
      <c r="AC34" s="270" t="s">
        <v>183</v>
      </c>
      <c r="AD34" s="15" t="s">
        <v>165</v>
      </c>
    </row>
    <row r="35" spans="1:52" x14ac:dyDescent="0.25">
      <c r="A35" s="15" t="s">
        <v>198</v>
      </c>
      <c r="E35" s="575">
        <f>'Proposed System'!C5</f>
        <v>0</v>
      </c>
      <c r="AB35" s="49">
        <v>30</v>
      </c>
      <c r="AC35" s="270"/>
      <c r="AD35" s="15" t="s">
        <v>157</v>
      </c>
      <c r="AE35" s="15">
        <v>1.29</v>
      </c>
      <c r="AF35" s="15">
        <v>1.47</v>
      </c>
      <c r="AG35" s="15">
        <v>1.44</v>
      </c>
      <c r="AH35" s="15">
        <v>1.44</v>
      </c>
      <c r="AI35" s="15">
        <v>1.1299999999999999</v>
      </c>
      <c r="AJ35" s="15">
        <v>1.43</v>
      </c>
      <c r="AK35" s="15">
        <v>1.43</v>
      </c>
      <c r="AL35" s="15">
        <v>1.43</v>
      </c>
      <c r="AM35" s="15">
        <v>1.17</v>
      </c>
      <c r="AN35" s="15">
        <v>1.53</v>
      </c>
      <c r="AO35" s="15">
        <v>1.53</v>
      </c>
      <c r="AP35" s="15">
        <v>1.56</v>
      </c>
      <c r="AQ35" s="15">
        <v>1.56</v>
      </c>
      <c r="AT35" s="261"/>
      <c r="AU35" s="261"/>
      <c r="AW35" s="263"/>
      <c r="AY35" s="264"/>
    </row>
    <row r="36" spans="1:52" x14ac:dyDescent="0.25">
      <c r="A36" s="15" t="s">
        <v>570</v>
      </c>
      <c r="E36" s="574">
        <f>IF(E34="select a structure",0,VLOOKUP('Base Calcs'!E34,'Base Calcs'!AT6:BA11,3,FALSE))</f>
        <v>0</v>
      </c>
      <c r="AB36" s="49">
        <v>31</v>
      </c>
      <c r="AC36" s="15" t="s">
        <v>154</v>
      </c>
      <c r="AD36" s="15" t="s">
        <v>158</v>
      </c>
    </row>
    <row r="37" spans="1:52" x14ac:dyDescent="0.25">
      <c r="A37" s="15" t="s">
        <v>571</v>
      </c>
      <c r="E37" s="15">
        <f>E36*E35</f>
        <v>0</v>
      </c>
      <c r="AB37" s="49">
        <v>32</v>
      </c>
    </row>
    <row r="38" spans="1:52" x14ac:dyDescent="0.25">
      <c r="B38" s="16"/>
      <c r="C38" s="16"/>
      <c r="D38" s="16"/>
      <c r="AB38" s="49">
        <v>33</v>
      </c>
      <c r="AC38" s="15" t="s">
        <v>109</v>
      </c>
      <c r="AD38" s="15" t="s">
        <v>165</v>
      </c>
    </row>
    <row r="39" spans="1:52" ht="18.75" x14ac:dyDescent="0.3">
      <c r="A39" s="62" t="s">
        <v>142</v>
      </c>
      <c r="D39" s="15" t="s">
        <v>425</v>
      </c>
      <c r="E39" s="15" t="s">
        <v>194</v>
      </c>
      <c r="AB39" s="49">
        <v>34</v>
      </c>
      <c r="AC39" s="15" t="s">
        <v>154</v>
      </c>
      <c r="AD39" s="15" t="s">
        <v>157</v>
      </c>
      <c r="AE39" s="15">
        <v>0.35</v>
      </c>
      <c r="AF39" s="15">
        <v>0.33</v>
      </c>
      <c r="AG39" s="15">
        <v>0.38</v>
      </c>
      <c r="AH39" s="15">
        <v>0.38</v>
      </c>
      <c r="AI39" s="15">
        <v>0.35</v>
      </c>
      <c r="AJ39" s="15">
        <v>0.33</v>
      </c>
      <c r="AK39" s="15">
        <v>0.33</v>
      </c>
      <c r="AL39" s="15">
        <v>0.33</v>
      </c>
      <c r="AM39" s="15">
        <v>0.49</v>
      </c>
      <c r="AN39" s="15">
        <v>0.51</v>
      </c>
      <c r="AO39" s="15">
        <v>0.51</v>
      </c>
      <c r="AP39" s="15">
        <v>0.42</v>
      </c>
      <c r="AQ39" s="15">
        <v>0.42</v>
      </c>
    </row>
    <row r="40" spans="1:52" x14ac:dyDescent="0.25">
      <c r="A40" t="s">
        <v>143</v>
      </c>
      <c r="C40" s="576">
        <f>IF(E34="select a structure",0,VLOOKUP('Base Calcs'!E34,'Base Calcs'!AT6:BA11,2,FALSE)*E35)</f>
        <v>0</v>
      </c>
      <c r="D40" s="15">
        <f>IFERROR(C40/$E$35,0)</f>
        <v>0</v>
      </c>
      <c r="E40" s="15">
        <f>IFERROR(C40/$E$37,0)</f>
        <v>0</v>
      </c>
      <c r="AB40" s="49">
        <v>35</v>
      </c>
      <c r="AD40" s="15" t="s">
        <v>158</v>
      </c>
    </row>
    <row r="41" spans="1:52" x14ac:dyDescent="0.25">
      <c r="A41" t="s">
        <v>221</v>
      </c>
      <c r="C41" s="576">
        <f>C40*0.2</f>
        <v>0</v>
      </c>
      <c r="D41" s="17"/>
      <c r="AB41" s="49">
        <v>36</v>
      </c>
    </row>
    <row r="42" spans="1:52" x14ac:dyDescent="0.25">
      <c r="A42" t="s">
        <v>173</v>
      </c>
      <c r="C42" s="69">
        <v>10000</v>
      </c>
      <c r="D42" s="17"/>
      <c r="AB42" s="49">
        <v>37</v>
      </c>
      <c r="AT42" s="261"/>
      <c r="AU42" s="261"/>
      <c r="AW42" s="263"/>
      <c r="AY42" s="264"/>
    </row>
    <row r="43" spans="1:52" x14ac:dyDescent="0.25">
      <c r="AB43" s="49">
        <v>38</v>
      </c>
      <c r="AC43" s="15" t="s">
        <v>185</v>
      </c>
      <c r="AD43" s="15" t="s">
        <v>165</v>
      </c>
    </row>
    <row r="44" spans="1:52" x14ac:dyDescent="0.25">
      <c r="A44" t="s">
        <v>108</v>
      </c>
      <c r="C44" s="69">
        <f>C40*0.1</f>
        <v>0</v>
      </c>
      <c r="AB44" s="49">
        <v>39</v>
      </c>
      <c r="AC44" s="15" t="s">
        <v>154</v>
      </c>
      <c r="AD44" s="15" t="s">
        <v>157</v>
      </c>
      <c r="AE44" s="15">
        <v>0.08</v>
      </c>
      <c r="AF44" s="15">
        <v>0.06</v>
      </c>
      <c r="AG44" s="15">
        <v>7.0000000000000007E-2</v>
      </c>
      <c r="AH44" s="15">
        <v>7.0000000000000007E-2</v>
      </c>
      <c r="AI44" s="15">
        <v>7.0000000000000007E-2</v>
      </c>
      <c r="AJ44" s="15">
        <v>7.0000000000000007E-2</v>
      </c>
      <c r="AK44" s="15">
        <v>7.0000000000000007E-2</v>
      </c>
      <c r="AL44" s="15">
        <v>7.0000000000000007E-2</v>
      </c>
      <c r="AM44" s="15">
        <v>0.08</v>
      </c>
      <c r="AN44" s="15">
        <v>0.05</v>
      </c>
      <c r="AO44" s="15">
        <v>0.05</v>
      </c>
      <c r="AP44" s="15">
        <v>0.06</v>
      </c>
      <c r="AQ44" s="15">
        <v>0.06</v>
      </c>
    </row>
    <row r="45" spans="1:52" x14ac:dyDescent="0.25">
      <c r="A45" s="15" t="s">
        <v>107</v>
      </c>
      <c r="C45" s="19">
        <f>IFERROR(VLOOKUP(E6,AC6:AQ101,HLOOKUP(E3,AC6:AQ101,2,FALSE),FALSE)*G8,0)</f>
        <v>0</v>
      </c>
      <c r="AB45" s="49">
        <v>40</v>
      </c>
      <c r="AD45" s="15" t="s">
        <v>158</v>
      </c>
    </row>
    <row r="46" spans="1:52" x14ac:dyDescent="0.25">
      <c r="A46" s="15" t="s">
        <v>582</v>
      </c>
      <c r="C46" s="19">
        <f>G22*'Proposed System'!D58*0.5</f>
        <v>0</v>
      </c>
      <c r="D46" s="19"/>
      <c r="AB46" s="49">
        <v>41</v>
      </c>
    </row>
    <row r="47" spans="1:52" x14ac:dyDescent="0.25">
      <c r="C47" s="19"/>
      <c r="D47" s="19"/>
      <c r="AB47" s="49">
        <v>42</v>
      </c>
      <c r="AC47" s="15" t="s">
        <v>193</v>
      </c>
      <c r="AD47" s="15" t="s">
        <v>165</v>
      </c>
    </row>
    <row r="48" spans="1:52" ht="15" customHeight="1" x14ac:dyDescent="0.25">
      <c r="A48" s="15" t="s">
        <v>400</v>
      </c>
      <c r="C48" s="66">
        <f>SUM(C40:C47)</f>
        <v>10000</v>
      </c>
      <c r="D48" s="63">
        <f>IFERROR(C48/$E$35,0)</f>
        <v>0</v>
      </c>
      <c r="E48" s="63"/>
      <c r="AB48" s="49">
        <v>43</v>
      </c>
      <c r="AD48" s="15" t="s">
        <v>157</v>
      </c>
      <c r="AE48" s="15">
        <v>181</v>
      </c>
      <c r="AF48" s="15">
        <v>208</v>
      </c>
      <c r="AG48" s="15">
        <v>204</v>
      </c>
      <c r="AH48" s="15">
        <v>204</v>
      </c>
      <c r="AI48" s="15">
        <v>188</v>
      </c>
      <c r="AJ48" s="15">
        <v>178</v>
      </c>
      <c r="AK48" s="15">
        <v>178</v>
      </c>
      <c r="AL48" s="15">
        <v>178</v>
      </c>
      <c r="AM48" s="15">
        <v>161</v>
      </c>
      <c r="AN48" s="15">
        <v>227</v>
      </c>
      <c r="AO48" s="15">
        <v>227</v>
      </c>
      <c r="AP48" s="15">
        <v>203</v>
      </c>
      <c r="AQ48" s="15">
        <v>203</v>
      </c>
    </row>
    <row r="49" spans="1:43" x14ac:dyDescent="0.25">
      <c r="A49" s="15" t="s">
        <v>581</v>
      </c>
      <c r="C49" s="20">
        <f>SUM(C129:L129)</f>
        <v>0</v>
      </c>
      <c r="E49" s="63"/>
      <c r="AB49" s="49">
        <v>44</v>
      </c>
      <c r="AD49" s="15" t="s">
        <v>158</v>
      </c>
    </row>
    <row r="50" spans="1:43" x14ac:dyDescent="0.25">
      <c r="A50" s="15" t="s">
        <v>580</v>
      </c>
      <c r="C50" s="66">
        <f>C48+SUM(C129:L129)</f>
        <v>10000</v>
      </c>
      <c r="D50" s="63">
        <f>IFERROR(C50/$E$35,0)</f>
        <v>0</v>
      </c>
      <c r="AB50" s="49">
        <v>45</v>
      </c>
    </row>
    <row r="51" spans="1:43" x14ac:dyDescent="0.25">
      <c r="AB51" s="49">
        <v>46</v>
      </c>
    </row>
    <row r="52" spans="1:43" x14ac:dyDescent="0.25">
      <c r="AB52" s="49">
        <v>47</v>
      </c>
      <c r="AC52" s="15" t="s">
        <v>200</v>
      </c>
    </row>
    <row r="53" spans="1:43" ht="18.75" x14ac:dyDescent="0.3">
      <c r="A53" s="62" t="s">
        <v>298</v>
      </c>
      <c r="C53" s="19"/>
      <c r="AB53" s="49">
        <v>48</v>
      </c>
      <c r="AC53" s="2" t="s">
        <v>536</v>
      </c>
      <c r="AE53" s="19">
        <v>1800</v>
      </c>
      <c r="AF53" s="19">
        <v>1800</v>
      </c>
      <c r="AG53" s="19">
        <v>1800</v>
      </c>
      <c r="AH53" s="19">
        <v>1800</v>
      </c>
      <c r="AI53" s="19">
        <v>1800</v>
      </c>
      <c r="AJ53" s="19">
        <v>1800</v>
      </c>
      <c r="AK53" s="19">
        <v>1800</v>
      </c>
      <c r="AL53" s="19">
        <v>1800</v>
      </c>
      <c r="AM53" s="19">
        <v>1800</v>
      </c>
      <c r="AN53" s="19">
        <v>1800</v>
      </c>
      <c r="AO53" s="19">
        <v>1800</v>
      </c>
      <c r="AP53" s="19">
        <v>1800</v>
      </c>
      <c r="AQ53" s="19">
        <v>1800</v>
      </c>
    </row>
    <row r="54" spans="1:43" x14ac:dyDescent="0.25">
      <c r="A54" s="15" t="s">
        <v>301</v>
      </c>
      <c r="C54" s="19" t="e">
        <f>IF('Current System'!C73&gt;0,'Current System'!C73,HLOOKUP('Base Calcs'!E3,'Base Calcs'!AC6:AQ101,72,FALSE)*'Base Calcs'!E4)</f>
        <v>#N/A</v>
      </c>
      <c r="AB54" s="49">
        <v>49</v>
      </c>
      <c r="AC54" s="2" t="s">
        <v>537</v>
      </c>
      <c r="AE54" s="19">
        <v>1900</v>
      </c>
      <c r="AF54" s="19">
        <v>1900</v>
      </c>
      <c r="AG54" s="19">
        <v>1900</v>
      </c>
      <c r="AH54" s="19">
        <v>1900</v>
      </c>
      <c r="AI54" s="19">
        <v>1900</v>
      </c>
      <c r="AJ54" s="19">
        <v>1900</v>
      </c>
      <c r="AK54" s="19">
        <v>1900</v>
      </c>
      <c r="AL54" s="19">
        <v>1900</v>
      </c>
      <c r="AM54" s="19">
        <v>1900</v>
      </c>
      <c r="AN54" s="19">
        <v>1900</v>
      </c>
      <c r="AO54" s="19">
        <v>1900</v>
      </c>
      <c r="AP54" s="19">
        <v>1900</v>
      </c>
      <c r="AQ54" s="19">
        <v>1900</v>
      </c>
    </row>
    <row r="55" spans="1:43" x14ac:dyDescent="0.25">
      <c r="A55" s="15" t="s">
        <v>299</v>
      </c>
      <c r="C55" s="19" t="e">
        <f>IF('Current System'!C74&gt;0,'Current System'!C74,B220*0.4)</f>
        <v>#N/A</v>
      </c>
      <c r="AB55" s="49">
        <v>50</v>
      </c>
      <c r="AC55" s="2" t="s">
        <v>538</v>
      </c>
      <c r="AE55" s="19">
        <v>2000</v>
      </c>
      <c r="AF55" s="19">
        <v>2000</v>
      </c>
      <c r="AG55" s="19">
        <v>2000</v>
      </c>
      <c r="AH55" s="19">
        <v>2000</v>
      </c>
      <c r="AI55" s="19">
        <v>2000</v>
      </c>
      <c r="AJ55" s="19">
        <v>2000</v>
      </c>
      <c r="AK55" s="19">
        <v>2000</v>
      </c>
      <c r="AL55" s="19">
        <v>2000</v>
      </c>
      <c r="AM55" s="19">
        <v>2000</v>
      </c>
      <c r="AN55" s="19">
        <v>2000</v>
      </c>
      <c r="AO55" s="19">
        <v>2000</v>
      </c>
      <c r="AP55" s="19">
        <v>2000</v>
      </c>
      <c r="AQ55" s="19">
        <v>2000</v>
      </c>
    </row>
    <row r="56" spans="1:43" x14ac:dyDescent="0.25">
      <c r="A56" s="15" t="s">
        <v>300</v>
      </c>
      <c r="B56" s="71"/>
      <c r="C56" s="45">
        <f>IF('Current System'!C75&gt;0,'Current System'!C75,0.075)</f>
        <v>7.4999999999999997E-2</v>
      </c>
      <c r="D56" s="19"/>
      <c r="AB56" s="49">
        <v>51</v>
      </c>
      <c r="AC56" s="2" t="s">
        <v>539</v>
      </c>
      <c r="AE56" s="19">
        <v>2100</v>
      </c>
      <c r="AF56" s="19">
        <v>2100</v>
      </c>
      <c r="AG56" s="19">
        <v>2100</v>
      </c>
      <c r="AH56" s="19">
        <v>2100</v>
      </c>
      <c r="AI56" s="19">
        <v>2100</v>
      </c>
      <c r="AJ56" s="19">
        <v>2100</v>
      </c>
      <c r="AK56" s="19">
        <v>2100</v>
      </c>
      <c r="AL56" s="19">
        <v>1800</v>
      </c>
      <c r="AM56" s="19">
        <v>2100</v>
      </c>
      <c r="AN56" s="19">
        <v>2100</v>
      </c>
      <c r="AO56" s="19">
        <v>2100</v>
      </c>
      <c r="AP56" s="19">
        <v>2100</v>
      </c>
      <c r="AQ56" s="19">
        <v>2100</v>
      </c>
    </row>
    <row r="57" spans="1:43" x14ac:dyDescent="0.25">
      <c r="D57" s="19"/>
      <c r="AB57" s="49">
        <v>52</v>
      </c>
    </row>
    <row r="58" spans="1:43" x14ac:dyDescent="0.25">
      <c r="D58" s="19"/>
      <c r="AB58" s="49">
        <v>53</v>
      </c>
    </row>
    <row r="59" spans="1:43" ht="18.75" x14ac:dyDescent="0.3">
      <c r="A59" s="62" t="s">
        <v>146</v>
      </c>
      <c r="B59" s="20"/>
      <c r="D59" s="19"/>
      <c r="AB59" s="49">
        <v>54</v>
      </c>
    </row>
    <row r="60" spans="1:43" x14ac:dyDescent="0.25">
      <c r="A60" s="15" t="s">
        <v>110</v>
      </c>
      <c r="B60" s="582" t="e">
        <f>VLOOKUP('Current System'!B11,'Reference Sheet'!AL4:AN10,2,FALSE)</f>
        <v>#N/A</v>
      </c>
      <c r="D60" s="19"/>
      <c r="AB60" s="49">
        <v>55</v>
      </c>
      <c r="AC60" s="15" t="s">
        <v>427</v>
      </c>
    </row>
    <row r="61" spans="1:43" x14ac:dyDescent="0.25">
      <c r="A61" s="15" t="s">
        <v>388</v>
      </c>
      <c r="B61" s="582" t="e">
        <f>VLOOKUP('Current System'!B11,'Reference Sheet'!AL4:AN10,3,FALSE)</f>
        <v>#N/A</v>
      </c>
      <c r="C61"/>
      <c r="D61"/>
      <c r="AB61" s="49">
        <v>56</v>
      </c>
      <c r="AC61" s="15" t="s">
        <v>266</v>
      </c>
      <c r="AD61" s="15" t="s">
        <v>165</v>
      </c>
    </row>
    <row r="62" spans="1:43" x14ac:dyDescent="0.25">
      <c r="C62" s="20"/>
      <c r="D62" s="20"/>
      <c r="I62" s="23"/>
      <c r="J62" s="23"/>
      <c r="K62" s="23"/>
      <c r="L62" s="23"/>
      <c r="M62" s="23"/>
      <c r="N62" s="23"/>
      <c r="O62" s="23"/>
      <c r="P62" s="23"/>
      <c r="Q62" s="23"/>
      <c r="R62" s="23"/>
      <c r="S62" s="23"/>
      <c r="T62" s="23"/>
      <c r="U62" s="23"/>
      <c r="V62" s="23"/>
      <c r="W62" s="23"/>
      <c r="X62" s="23"/>
      <c r="Y62" s="23"/>
      <c r="AB62" s="49">
        <v>57</v>
      </c>
      <c r="AD62" s="15" t="s">
        <v>157</v>
      </c>
      <c r="AE62" s="15">
        <v>1.45</v>
      </c>
      <c r="AF62" s="15">
        <v>1.23</v>
      </c>
      <c r="AG62" s="15">
        <v>1.34</v>
      </c>
      <c r="AH62" s="15">
        <v>1.34</v>
      </c>
      <c r="AI62" s="15">
        <v>1.18</v>
      </c>
      <c r="AJ62" s="15">
        <v>1.1200000000000001</v>
      </c>
      <c r="AK62" s="15">
        <v>1.1200000000000001</v>
      </c>
      <c r="AL62" s="15">
        <v>1.1200000000000001</v>
      </c>
      <c r="AM62" s="15">
        <v>1.78</v>
      </c>
      <c r="AN62" s="15">
        <v>1.29</v>
      </c>
      <c r="AO62" s="15">
        <v>1.29</v>
      </c>
      <c r="AP62" s="15">
        <v>1.25</v>
      </c>
      <c r="AQ62" s="15">
        <v>1.25</v>
      </c>
    </row>
    <row r="63" spans="1:43" x14ac:dyDescent="0.25">
      <c r="C63" s="20"/>
      <c r="D63" s="20"/>
      <c r="H63" s="23"/>
      <c r="I63" s="23"/>
      <c r="J63" s="23"/>
      <c r="K63" s="23"/>
      <c r="L63" s="23"/>
      <c r="M63" s="23"/>
      <c r="N63" s="23"/>
      <c r="O63" s="23"/>
      <c r="P63" s="23"/>
      <c r="Q63" s="23"/>
      <c r="AB63" s="49">
        <v>58</v>
      </c>
      <c r="AD63" s="15" t="s">
        <v>158</v>
      </c>
    </row>
    <row r="64" spans="1:43" ht="18.75" x14ac:dyDescent="0.3">
      <c r="A64" s="5" t="s">
        <v>144</v>
      </c>
      <c r="B64"/>
      <c r="C64" s="6" t="s">
        <v>91</v>
      </c>
      <c r="E64" s="6" t="s">
        <v>93</v>
      </c>
      <c r="G64" s="25" t="s">
        <v>190</v>
      </c>
      <c r="AB64" s="49">
        <v>59</v>
      </c>
    </row>
    <row r="65" spans="1:43" ht="15.75" x14ac:dyDescent="0.25">
      <c r="A65" s="51" t="s">
        <v>121</v>
      </c>
      <c r="B65"/>
      <c r="C65"/>
      <c r="D65" s="55" t="s">
        <v>154</v>
      </c>
      <c r="E65"/>
      <c r="F65" s="55" t="s">
        <v>154</v>
      </c>
      <c r="G65" s="65" t="s">
        <v>154</v>
      </c>
      <c r="AB65" s="49">
        <v>60</v>
      </c>
      <c r="AC65" s="15" t="s">
        <v>269</v>
      </c>
      <c r="AD65" s="15" t="s">
        <v>165</v>
      </c>
    </row>
    <row r="66" spans="1:43" x14ac:dyDescent="0.25">
      <c r="A66" s="15" t="s">
        <v>164</v>
      </c>
      <c r="B66"/>
      <c r="C66" s="52" t="e">
        <f>'Current System'!B10*(B60+IF(B61&gt;0,B61,0))</f>
        <v>#N/A</v>
      </c>
      <c r="D66" s="56" t="e">
        <f>C66/$C$9</f>
        <v>#N/A</v>
      </c>
      <c r="E66" s="144" t="e">
        <f>'Proposed System'!C15*(B60+IF(B61&gt;0,B61,0))</f>
        <v>#N/A</v>
      </c>
      <c r="F66" s="56" t="e">
        <f>E66/$E$9</f>
        <v>#N/A</v>
      </c>
      <c r="G66" s="66" t="e">
        <f>E66-C66</f>
        <v>#N/A</v>
      </c>
      <c r="AB66" s="49">
        <v>61</v>
      </c>
      <c r="AD66" s="15" t="s">
        <v>157</v>
      </c>
      <c r="AE66" s="15">
        <v>0.64</v>
      </c>
      <c r="AF66" s="15">
        <v>0.55000000000000004</v>
      </c>
      <c r="AG66" s="15">
        <v>0.51</v>
      </c>
      <c r="AH66" s="15">
        <v>0.51</v>
      </c>
      <c r="AI66" s="15">
        <v>0.56999999999999995</v>
      </c>
      <c r="AJ66" s="15">
        <v>0.44</v>
      </c>
      <c r="AK66" s="15">
        <v>0.44</v>
      </c>
      <c r="AL66" s="15">
        <v>0.44</v>
      </c>
      <c r="AM66" s="15">
        <v>1.03</v>
      </c>
      <c r="AN66" s="15">
        <v>0.54</v>
      </c>
      <c r="AO66" s="15">
        <v>0.54</v>
      </c>
      <c r="AP66" s="15">
        <v>0.62</v>
      </c>
      <c r="AQ66" s="15">
        <v>0.62</v>
      </c>
    </row>
    <row r="67" spans="1:43" x14ac:dyDescent="0.25">
      <c r="A67" t="s">
        <v>145</v>
      </c>
      <c r="B67"/>
      <c r="C67" s="52" t="e">
        <f>'Current System'!B9*HLOOKUP('Current System'!B4,'Base Calcs'!AB6:AQ101,3,FALSE)</f>
        <v>#N/A</v>
      </c>
      <c r="D67" s="56" t="e">
        <f>C67/$C$9</f>
        <v>#N/A</v>
      </c>
      <c r="E67" s="144" t="e">
        <f>'Proposed System'!C14*HLOOKUP('Current System'!B4,'Base Calcs'!AB6:AQ101,3,FALSE)</f>
        <v>#N/A</v>
      </c>
      <c r="F67" s="56" t="e">
        <f>E67/$E$9</f>
        <v>#N/A</v>
      </c>
      <c r="G67" s="66" t="e">
        <f>E67-C67</f>
        <v>#N/A</v>
      </c>
      <c r="AB67" s="49">
        <v>62</v>
      </c>
      <c r="AD67" s="15" t="s">
        <v>158</v>
      </c>
    </row>
    <row r="68" spans="1:43" x14ac:dyDescent="0.25">
      <c r="A68"/>
      <c r="B68"/>
      <c r="C68"/>
      <c r="D68" s="55"/>
      <c r="E68" s="144"/>
      <c r="F68" s="55"/>
      <c r="G68" s="66"/>
      <c r="AB68" s="49">
        <v>63</v>
      </c>
    </row>
    <row r="69" spans="1:43" ht="16.5" thickBot="1" x14ac:dyDescent="0.3">
      <c r="A69" s="94" t="s">
        <v>248</v>
      </c>
      <c r="B69" s="95"/>
      <c r="C69" s="95"/>
      <c r="D69" s="96"/>
      <c r="E69" s="152"/>
      <c r="F69" s="97"/>
      <c r="G69" s="98" t="e">
        <f>SUM(G66:G67)</f>
        <v>#N/A</v>
      </c>
      <c r="H69" s="23"/>
      <c r="I69" s="23"/>
      <c r="J69" s="23"/>
      <c r="K69" s="23"/>
      <c r="L69" s="23"/>
      <c r="M69" s="23"/>
      <c r="N69" s="23"/>
      <c r="O69" s="23"/>
      <c r="P69" s="23"/>
      <c r="Q69" s="23"/>
      <c r="AB69" s="49">
        <v>64</v>
      </c>
      <c r="AC69" s="15" t="s">
        <v>267</v>
      </c>
      <c r="AD69" s="15" t="s">
        <v>165</v>
      </c>
    </row>
    <row r="70" spans="1:43" ht="15.75" thickTop="1" x14ac:dyDescent="0.25">
      <c r="A70"/>
      <c r="B70"/>
      <c r="C70"/>
      <c r="D70" s="55"/>
      <c r="E70" s="144"/>
      <c r="F70" s="55"/>
      <c r="G70" s="66"/>
      <c r="H70" s="23"/>
      <c r="I70" s="23"/>
      <c r="J70" s="23"/>
      <c r="K70" s="23"/>
      <c r="L70" s="23"/>
      <c r="M70" s="23"/>
      <c r="N70" s="23"/>
      <c r="O70" s="23"/>
      <c r="P70" s="23"/>
      <c r="Q70" s="23"/>
      <c r="AB70" s="49">
        <v>65</v>
      </c>
      <c r="AC70" s="15" t="s">
        <v>268</v>
      </c>
      <c r="AD70" s="15" t="s">
        <v>157</v>
      </c>
      <c r="AE70" s="15">
        <v>0.39</v>
      </c>
      <c r="AF70" s="15">
        <v>0.35</v>
      </c>
      <c r="AG70" s="15">
        <v>0.46</v>
      </c>
      <c r="AH70" s="15">
        <v>0.46</v>
      </c>
      <c r="AI70" s="15">
        <v>0.36</v>
      </c>
      <c r="AJ70" s="15">
        <v>0.71</v>
      </c>
      <c r="AK70" s="15">
        <v>0.71</v>
      </c>
      <c r="AL70" s="15">
        <v>0.71</v>
      </c>
      <c r="AM70" s="15">
        <v>0.28000000000000003</v>
      </c>
      <c r="AN70" s="15">
        <v>0.23</v>
      </c>
      <c r="AO70" s="15">
        <v>0.23</v>
      </c>
      <c r="AP70" s="15">
        <v>0.25</v>
      </c>
      <c r="AQ70" s="15">
        <v>0.25</v>
      </c>
    </row>
    <row r="71" spans="1:43" ht="15.75" x14ac:dyDescent="0.25">
      <c r="A71" s="51" t="s">
        <v>205</v>
      </c>
      <c r="B71"/>
      <c r="C71"/>
      <c r="D71" s="55" t="s">
        <v>154</v>
      </c>
      <c r="E71" s="144"/>
      <c r="F71" s="55" t="s">
        <v>154</v>
      </c>
      <c r="G71" s="65" t="s">
        <v>154</v>
      </c>
      <c r="H71" s="23"/>
      <c r="I71" s="23"/>
      <c r="J71" s="23"/>
      <c r="K71" s="23"/>
      <c r="L71" s="23"/>
      <c r="M71" s="23"/>
      <c r="N71" s="23"/>
      <c r="O71" s="23"/>
      <c r="P71" s="23"/>
      <c r="Q71" s="23"/>
      <c r="AB71" s="49">
        <v>66</v>
      </c>
      <c r="AD71" s="15" t="s">
        <v>158</v>
      </c>
    </row>
    <row r="72" spans="1:43" x14ac:dyDescent="0.25">
      <c r="A72" s="7" t="s">
        <v>147</v>
      </c>
      <c r="B72"/>
      <c r="C72"/>
      <c r="D72" s="56"/>
      <c r="E72" s="144"/>
      <c r="F72" s="56"/>
      <c r="G72" s="66"/>
      <c r="H72" s="23"/>
      <c r="I72" s="23"/>
      <c r="J72" s="23"/>
      <c r="K72" s="23"/>
      <c r="L72" s="23"/>
      <c r="M72" s="23"/>
      <c r="N72" s="23"/>
      <c r="O72" s="23"/>
      <c r="P72" s="23"/>
      <c r="Q72" s="23"/>
      <c r="AB72" s="49">
        <v>67</v>
      </c>
    </row>
    <row r="73" spans="1:43" x14ac:dyDescent="0.25">
      <c r="A73" s="50" t="s">
        <v>36</v>
      </c>
      <c r="B73"/>
      <c r="C73" s="153" t="e">
        <f>'Current System'!C67*'Current System'!B9*HLOOKUP('Current System'!B4,'Base Calcs'!AB6:AQ101,8,FALSE)+HLOOKUP('Current System'!B4,'Base Calcs'!AB6:AQ101,9,FALSE)</f>
        <v>#N/A</v>
      </c>
      <c r="D73" s="56" t="e">
        <f>C73/$C$9</f>
        <v>#N/A</v>
      </c>
      <c r="E73" s="144" t="e">
        <f>'Proposed System'!C75*('Proposed System'!C14*HLOOKUP('Current System'!B4,'Base Calcs'!AB6:AQ101,8,FALSE)+HLOOKUP('Current System'!B4,'Base Calcs'!AB6:AQ101,9,FALSE))</f>
        <v>#N/A</v>
      </c>
      <c r="F73" s="56" t="e">
        <f>E73/$E$9</f>
        <v>#N/A</v>
      </c>
      <c r="G73" s="78" t="e">
        <f>E73-C73</f>
        <v>#N/A</v>
      </c>
      <c r="H73" s="23"/>
      <c r="I73" s="169"/>
      <c r="J73" s="23"/>
      <c r="K73" s="23"/>
      <c r="L73" s="23"/>
      <c r="M73" s="23"/>
      <c r="N73" s="23"/>
      <c r="O73" s="23"/>
      <c r="P73" s="23"/>
      <c r="Q73" s="23"/>
      <c r="AB73" s="49">
        <v>68</v>
      </c>
      <c r="AC73" s="15" t="s">
        <v>270</v>
      </c>
      <c r="AD73" s="15" t="s">
        <v>165</v>
      </c>
    </row>
    <row r="74" spans="1:43" x14ac:dyDescent="0.25">
      <c r="A74" s="50" t="s">
        <v>38</v>
      </c>
      <c r="B74"/>
      <c r="C74" s="153" t="e">
        <f>'Current System'!C68*HLOOKUP('Current System'!$B$4,'Base Calcs'!AB6:AQ101,10,FALSE)</f>
        <v>#N/A</v>
      </c>
      <c r="D74" s="56" t="e">
        <f>C74/$C$9</f>
        <v>#N/A</v>
      </c>
      <c r="E74" s="153" t="e">
        <f>'Proposed System'!C76*HLOOKUP('Current System'!$B$4,'Base Calcs'!AB6:AQ101,10,FALSE)</f>
        <v>#N/A</v>
      </c>
      <c r="F74" s="56" t="e">
        <f>E74/$E$9</f>
        <v>#N/A</v>
      </c>
      <c r="G74" s="78" t="e">
        <f>E74-C74</f>
        <v>#N/A</v>
      </c>
      <c r="H74" s="23"/>
      <c r="I74" s="169"/>
      <c r="J74" s="23"/>
      <c r="K74" s="23"/>
      <c r="L74" s="23"/>
      <c r="M74" s="23"/>
      <c r="N74" s="23"/>
      <c r="O74" s="23"/>
      <c r="P74" s="23"/>
      <c r="Q74" s="23"/>
      <c r="AB74" s="49">
        <v>69</v>
      </c>
      <c r="AD74" s="15" t="s">
        <v>157</v>
      </c>
      <c r="AE74" s="15">
        <v>0.35</v>
      </c>
      <c r="AF74" s="15">
        <v>0.33</v>
      </c>
      <c r="AG74" s="15">
        <v>0.38</v>
      </c>
      <c r="AH74" s="15">
        <v>0.38</v>
      </c>
      <c r="AI74" s="15">
        <v>0.35</v>
      </c>
      <c r="AJ74" s="15">
        <v>0.38</v>
      </c>
      <c r="AK74" s="15">
        <v>0.38</v>
      </c>
      <c r="AL74" s="15">
        <v>0.38</v>
      </c>
      <c r="AM74" s="15">
        <v>0.49</v>
      </c>
      <c r="AN74" s="15">
        <v>0.51</v>
      </c>
      <c r="AO74" s="15">
        <v>0.51</v>
      </c>
      <c r="AP74" s="15">
        <v>0.42</v>
      </c>
      <c r="AQ74" s="15">
        <v>0.42</v>
      </c>
    </row>
    <row r="75" spans="1:43" x14ac:dyDescent="0.25">
      <c r="A75" s="50" t="s">
        <v>37</v>
      </c>
      <c r="B75"/>
      <c r="C75" s="153" t="e">
        <f>'Current System'!C69*HLOOKUP('Current System'!$B$4,'Base Calcs'!AB6:AQ101,11,FALSE)</f>
        <v>#N/A</v>
      </c>
      <c r="D75" s="56" t="e">
        <f>C75/$C$9</f>
        <v>#N/A</v>
      </c>
      <c r="E75" s="153" t="e">
        <f>'Proposed System'!C77*HLOOKUP('Current System'!$B$4,'Base Calcs'!AB6:AQ101,11,FALSE)</f>
        <v>#N/A</v>
      </c>
      <c r="F75" s="56" t="e">
        <f>E75/$E$9</f>
        <v>#N/A</v>
      </c>
      <c r="G75" s="78" t="e">
        <f>E75-C75</f>
        <v>#N/A</v>
      </c>
      <c r="H75" s="23"/>
      <c r="I75" s="169"/>
      <c r="J75" s="23"/>
      <c r="K75" s="23"/>
      <c r="L75" s="23"/>
      <c r="M75" s="23"/>
      <c r="N75" s="23"/>
      <c r="O75" s="23"/>
      <c r="P75" s="23"/>
      <c r="Q75" s="23"/>
      <c r="AB75" s="49">
        <v>70</v>
      </c>
      <c r="AD75" s="15" t="s">
        <v>158</v>
      </c>
    </row>
    <row r="76" spans="1:43" x14ac:dyDescent="0.25">
      <c r="C76" s="153"/>
      <c r="E76" s="147"/>
      <c r="G76" s="147"/>
      <c r="H76" s="23"/>
      <c r="I76" s="169"/>
      <c r="J76" s="23"/>
      <c r="K76" s="23"/>
      <c r="L76" s="23"/>
      <c r="M76" s="23"/>
      <c r="N76" s="23"/>
      <c r="O76" s="23"/>
      <c r="P76" s="23"/>
      <c r="Q76" s="23"/>
      <c r="AB76" s="49">
        <v>71</v>
      </c>
    </row>
    <row r="77" spans="1:43" x14ac:dyDescent="0.25">
      <c r="A77" s="15" t="s">
        <v>222</v>
      </c>
      <c r="C77" s="153"/>
      <c r="E77" s="147"/>
      <c r="G77" s="147"/>
      <c r="H77" s="23"/>
      <c r="I77" s="169"/>
      <c r="J77" s="23"/>
      <c r="K77" s="23"/>
      <c r="L77" s="23"/>
      <c r="M77" s="23"/>
      <c r="N77" s="23"/>
      <c r="O77" s="23"/>
      <c r="P77" s="23"/>
      <c r="Q77" s="23"/>
      <c r="AB77" s="49">
        <v>72</v>
      </c>
      <c r="AC77" s="15" t="s">
        <v>653</v>
      </c>
      <c r="AE77" s="15">
        <v>35000</v>
      </c>
      <c r="AF77" s="15">
        <v>55000</v>
      </c>
      <c r="AG77" s="15">
        <v>45000</v>
      </c>
      <c r="AH77" s="15">
        <v>35000</v>
      </c>
      <c r="AI77" s="15">
        <v>55000</v>
      </c>
      <c r="AJ77" s="15">
        <v>40000</v>
      </c>
      <c r="AK77" s="15">
        <v>35000</v>
      </c>
      <c r="AL77" s="15">
        <v>35000</v>
      </c>
      <c r="AM77" s="15">
        <v>35000</v>
      </c>
      <c r="AN77" s="15">
        <v>45000</v>
      </c>
      <c r="AO77" s="15">
        <v>50000</v>
      </c>
      <c r="AP77" s="15">
        <v>45000</v>
      </c>
      <c r="AQ77" s="15">
        <v>45000</v>
      </c>
    </row>
    <row r="78" spans="1:43" x14ac:dyDescent="0.25">
      <c r="A78" s="79" t="s">
        <v>223</v>
      </c>
      <c r="C78" s="153" t="e">
        <f>HLOOKUP(C3,$AC$6:$AQ$102,43,FALSE)*C8</f>
        <v>#N/A</v>
      </c>
      <c r="E78" s="147" t="e">
        <f>HLOOKUP(E3,$AC$6:$AQ$102,43,FALSE)*E8</f>
        <v>#N/A</v>
      </c>
      <c r="G78" s="78" t="e">
        <f>E78-C78</f>
        <v>#N/A</v>
      </c>
      <c r="H78" s="23"/>
      <c r="I78" s="169"/>
      <c r="J78" s="23"/>
      <c r="K78" s="23"/>
      <c r="L78" s="23"/>
      <c r="M78" s="23"/>
      <c r="N78" s="23"/>
      <c r="O78" s="23"/>
      <c r="P78" s="23"/>
      <c r="Q78" s="23"/>
      <c r="AB78" s="49">
        <v>73</v>
      </c>
    </row>
    <row r="79" spans="1:43" x14ac:dyDescent="0.25">
      <c r="A79" s="79"/>
      <c r="E79" s="147"/>
      <c r="G79" s="78"/>
      <c r="H79" s="23"/>
      <c r="I79" s="169"/>
      <c r="J79" s="23"/>
      <c r="K79" s="23"/>
      <c r="L79" s="23"/>
      <c r="M79" s="23"/>
      <c r="N79" s="23"/>
      <c r="O79" s="23"/>
      <c r="P79" s="23"/>
      <c r="Q79" s="23"/>
      <c r="AB79" s="49">
        <v>74</v>
      </c>
    </row>
    <row r="80" spans="1:43" x14ac:dyDescent="0.25">
      <c r="A80" s="15" t="s">
        <v>224</v>
      </c>
      <c r="B80"/>
      <c r="C80"/>
      <c r="D80" s="57"/>
      <c r="E80" s="147"/>
      <c r="F80" s="55"/>
      <c r="G80" s="147"/>
      <c r="I80" s="169"/>
      <c r="J80" s="15" t="s">
        <v>646</v>
      </c>
      <c r="K80" s="15" t="s">
        <v>647</v>
      </c>
      <c r="AB80" s="49">
        <v>75</v>
      </c>
    </row>
    <row r="81" spans="1:42" x14ac:dyDescent="0.25">
      <c r="A81" s="80" t="s">
        <v>148</v>
      </c>
      <c r="B81"/>
      <c r="C81" s="12">
        <f>'Current System'!C54*'Current System'!D54</f>
        <v>0</v>
      </c>
      <c r="D81" s="56" t="e">
        <f>C81/$C$9</f>
        <v>#DIV/0!</v>
      </c>
      <c r="E81" s="154">
        <f>'Proposed System'!C58*'Proposed System'!D58</f>
        <v>0</v>
      </c>
      <c r="F81" s="56" t="e">
        <f>E81/$E$9</f>
        <v>#DIV/0!</v>
      </c>
      <c r="G81" s="78">
        <f>E81-C81</f>
        <v>0</v>
      </c>
      <c r="H81" s="18" t="s">
        <v>616</v>
      </c>
      <c r="I81" s="169" t="e">
        <f>SUM(C81:C84)-C83</f>
        <v>#N/A</v>
      </c>
      <c r="J81" s="63">
        <f>C29</f>
        <v>0</v>
      </c>
      <c r="K81" s="47">
        <f>IFERROR(I81/(J81*1000),0)</f>
        <v>0</v>
      </c>
      <c r="AB81" s="49">
        <v>76</v>
      </c>
    </row>
    <row r="82" spans="1:42" x14ac:dyDescent="0.25">
      <c r="A82" s="80" t="s">
        <v>149</v>
      </c>
      <c r="B82"/>
      <c r="C82" s="12">
        <f>('Current System'!C40*'Current System'!D40)</f>
        <v>0</v>
      </c>
      <c r="D82" s="56" t="e">
        <f>C82/$C$9</f>
        <v>#DIV/0!</v>
      </c>
      <c r="E82" s="154">
        <f>('Proposed System'!C44*'Proposed System'!D44)</f>
        <v>0</v>
      </c>
      <c r="F82" s="56" t="e">
        <f>E82/$E$9</f>
        <v>#DIV/0!</v>
      </c>
      <c r="G82" s="78">
        <f>E82-C82</f>
        <v>0</v>
      </c>
      <c r="H82" s="18" t="s">
        <v>309</v>
      </c>
      <c r="I82" s="169" t="e">
        <f>SUM(E81:E84)-E83</f>
        <v>#N/A</v>
      </c>
      <c r="J82" s="63">
        <f>E29</f>
        <v>0</v>
      </c>
      <c r="K82" s="47">
        <f>IFERROR(I82/(J82*1000),0)</f>
        <v>0</v>
      </c>
      <c r="AB82" s="49">
        <v>77</v>
      </c>
      <c r="AE82" s="162"/>
      <c r="AF82" s="162"/>
      <c r="AG82" s="162"/>
      <c r="AH82" s="162"/>
      <c r="AI82" s="162"/>
      <c r="AJ82" s="162"/>
      <c r="AK82" s="162"/>
      <c r="AL82" s="162"/>
      <c r="AO82" s="162"/>
      <c r="AP82" s="162"/>
    </row>
    <row r="83" spans="1:42" x14ac:dyDescent="0.25">
      <c r="A83" s="80" t="s">
        <v>150</v>
      </c>
      <c r="B83"/>
      <c r="C83" s="154" t="e">
        <f>IF('Current System'!D24="Grazed on farm",0,'Current System'!C24*(10-'Current System'!E24)*4.33*HLOOKUP(C3,AB6:AQ101,13,FALSE))+IF('Current System'!D25="Grazed on farm",0,'Current System'!C25*(12-'Current System'!E25)*4.33*HLOOKUP(C3,AB6:AQ101,14,FALSE))</f>
        <v>#N/A</v>
      </c>
      <c r="D83" s="161" t="e">
        <f>C83/$C$9</f>
        <v>#N/A</v>
      </c>
      <c r="E83" s="154" t="e">
        <f>IF('Proposed System'!D28="Grazed on farm",0,'Proposed System'!C28*(10-'Proposed System'!E28)*4.33*HLOOKUP(E3,AB6:AQ101,13,FALSE))+IF('Proposed System'!D29="Grazed on farm",0,'Proposed System'!C29*(12-'Proposed System'!E29)*4.33*HLOOKUP(E3,AB6:AQ101,14,FALSE))</f>
        <v>#N/A</v>
      </c>
      <c r="F83" s="161" t="e">
        <f>E83/$E$9</f>
        <v>#N/A</v>
      </c>
      <c r="G83" s="78" t="e">
        <f>E83-C83</f>
        <v>#N/A</v>
      </c>
      <c r="H83" s="18" t="s">
        <v>617</v>
      </c>
      <c r="I83" s="169" t="e">
        <f>I82-I81</f>
        <v>#N/A</v>
      </c>
      <c r="J83" s="15">
        <f>IFERROR(I83/((E29*1000)-(C29*1000)),0)</f>
        <v>0</v>
      </c>
      <c r="AB83" s="49">
        <v>78</v>
      </c>
    </row>
    <row r="84" spans="1:42" x14ac:dyDescent="0.25">
      <c r="A84" s="79" t="s">
        <v>594</v>
      </c>
      <c r="C84" s="15">
        <f>'Current System'!H20</f>
        <v>0</v>
      </c>
      <c r="D84" s="161" t="e">
        <f>C84/$C$9</f>
        <v>#DIV/0!</v>
      </c>
      <c r="E84" s="15">
        <f>'Proposed System'!I24</f>
        <v>0</v>
      </c>
      <c r="F84" s="161" t="e">
        <f>E84/$E$9</f>
        <v>#DIV/0!</v>
      </c>
      <c r="G84" s="78">
        <f>E84-C84</f>
        <v>0</v>
      </c>
      <c r="H84" s="18"/>
      <c r="I84" s="169"/>
      <c r="AB84" s="49">
        <v>79</v>
      </c>
    </row>
    <row r="85" spans="1:42" x14ac:dyDescent="0.25">
      <c r="E85" s="147"/>
      <c r="G85" s="78"/>
      <c r="H85" s="18"/>
      <c r="I85" s="169"/>
      <c r="AB85" s="49">
        <v>80</v>
      </c>
    </row>
    <row r="86" spans="1:42" x14ac:dyDescent="0.25">
      <c r="A86" s="15" t="s">
        <v>225</v>
      </c>
      <c r="E86" s="147"/>
      <c r="G86" s="78"/>
      <c r="H86" s="18"/>
      <c r="I86" s="169"/>
      <c r="AB86" s="49">
        <v>81</v>
      </c>
    </row>
    <row r="87" spans="1:42" x14ac:dyDescent="0.25">
      <c r="A87" s="79" t="s">
        <v>226</v>
      </c>
      <c r="E87" s="131" t="e">
        <f>(((G22*CW10*1000)-(G9*CW18*(G22/G24)))*CZ10+((G22*CW11*1000)-(G9*CW20*(G22/G24)))*CZ11+((G22*CW12*1000)-(G9*CW21*(G22/G24)))*CZ12+((G22*CW13*1000)-(G9*CW22*(G22/G24)))*CZ13)*-1</f>
        <v>#DIV/0!</v>
      </c>
      <c r="G87" s="78" t="e">
        <f t="shared" ref="G87" si="5">E87-C87</f>
        <v>#DIV/0!</v>
      </c>
      <c r="H87" s="18"/>
      <c r="I87" s="169"/>
      <c r="J87" s="293"/>
      <c r="AB87" s="49">
        <v>82</v>
      </c>
    </row>
    <row r="88" spans="1:42" x14ac:dyDescent="0.25">
      <c r="A88" s="50" t="s">
        <v>188</v>
      </c>
      <c r="B88"/>
      <c r="C88"/>
      <c r="D88" s="57"/>
      <c r="E88" s="131">
        <f>0.037*G22*1000</f>
        <v>0</v>
      </c>
      <c r="F88" s="55"/>
      <c r="G88" s="78">
        <f>E88-C88</f>
        <v>0</v>
      </c>
      <c r="H88" s="18"/>
      <c r="I88" s="169"/>
      <c r="AB88" s="49">
        <v>83</v>
      </c>
    </row>
    <row r="89" spans="1:42" x14ac:dyDescent="0.25">
      <c r="A89" s="79" t="s">
        <v>383</v>
      </c>
      <c r="E89" s="147" t="e">
        <f>VLOOKUP(E34,BQ6:BS9,2,FALSE)*E8</f>
        <v>#N/A</v>
      </c>
      <c r="G89" s="78" t="e">
        <f>E89-C89</f>
        <v>#N/A</v>
      </c>
      <c r="H89" s="18"/>
      <c r="I89" s="169"/>
      <c r="AB89" s="49">
        <v>84</v>
      </c>
    </row>
    <row r="90" spans="1:42" x14ac:dyDescent="0.25">
      <c r="A90" s="79" t="s">
        <v>341</v>
      </c>
      <c r="E90" s="147" t="e">
        <f>VLOOKUP(E34,BQ6:BS9,3,FALSE)*E8</f>
        <v>#N/A</v>
      </c>
      <c r="G90" s="78" t="e">
        <f>E90-C90</f>
        <v>#N/A</v>
      </c>
      <c r="H90" s="18"/>
      <c r="I90" s="169"/>
      <c r="AB90" s="49">
        <v>85</v>
      </c>
    </row>
    <row r="91" spans="1:42" x14ac:dyDescent="0.25">
      <c r="A91" s="79" t="s">
        <v>421</v>
      </c>
      <c r="E91" s="147" t="e">
        <f>-'Current System'!B5*0.07*700*(1-VLOOKUP('Current System'!B6,'Base Calcs'!DJ6:DK9,2,FALSE))</f>
        <v>#N/A</v>
      </c>
      <c r="G91" s="78" t="e">
        <f>E91-C91</f>
        <v>#N/A</v>
      </c>
      <c r="H91" s="18"/>
      <c r="I91" s="169"/>
      <c r="AB91" s="49">
        <v>86</v>
      </c>
    </row>
    <row r="92" spans="1:42" x14ac:dyDescent="0.25">
      <c r="I92" s="169"/>
    </row>
    <row r="93" spans="1:42" x14ac:dyDescent="0.25">
      <c r="E93" s="147"/>
      <c r="G93" s="78">
        <f t="shared" ref="G93:G97" si="6">E93-C93</f>
        <v>0</v>
      </c>
      <c r="I93" s="169"/>
      <c r="J93" s="177"/>
      <c r="AB93" s="49">
        <v>87</v>
      </c>
    </row>
    <row r="94" spans="1:42" x14ac:dyDescent="0.25">
      <c r="A94" s="79"/>
      <c r="E94" s="147"/>
      <c r="G94" s="78">
        <f t="shared" si="6"/>
        <v>0</v>
      </c>
      <c r="I94" s="169"/>
      <c r="AB94" s="49">
        <v>88</v>
      </c>
    </row>
    <row r="95" spans="1:42" x14ac:dyDescent="0.25">
      <c r="A95" s="15" t="s">
        <v>227</v>
      </c>
      <c r="E95" s="147"/>
      <c r="G95" s="78">
        <f>E95-C95</f>
        <v>0</v>
      </c>
      <c r="I95" s="169"/>
      <c r="AB95" s="49">
        <v>89</v>
      </c>
    </row>
    <row r="96" spans="1:42" x14ac:dyDescent="0.25">
      <c r="A96" s="79" t="s">
        <v>185</v>
      </c>
      <c r="E96" s="181" t="e">
        <f>VLOOKUP(E34,BU6:BV9,2,FALSE)*E8</f>
        <v>#N/A</v>
      </c>
      <c r="G96" s="78" t="e">
        <f>E96-C96</f>
        <v>#N/A</v>
      </c>
      <c r="I96" s="169"/>
      <c r="AB96" s="49">
        <v>90</v>
      </c>
    </row>
    <row r="97" spans="1:181" ht="15.75" x14ac:dyDescent="0.25">
      <c r="A97" s="53"/>
      <c r="B97"/>
      <c r="C97"/>
      <c r="D97" s="57"/>
      <c r="E97" s="147"/>
      <c r="F97" s="55"/>
      <c r="G97" s="78">
        <f t="shared" si="6"/>
        <v>0</v>
      </c>
      <c r="I97" s="169"/>
      <c r="AB97" s="49">
        <v>91</v>
      </c>
    </row>
    <row r="98" spans="1:181" ht="16.5" thickBot="1" x14ac:dyDescent="0.3">
      <c r="A98" s="94" t="s">
        <v>247</v>
      </c>
      <c r="B98" s="95"/>
      <c r="C98" s="95"/>
      <c r="D98" s="96"/>
      <c r="E98" s="152"/>
      <c r="F98" s="97"/>
      <c r="G98" s="156" t="e">
        <f>SUM(G73:G96)</f>
        <v>#N/A</v>
      </c>
      <c r="I98" s="169"/>
      <c r="J98" s="147">
        <f>I98+I100</f>
        <v>0</v>
      </c>
      <c r="AB98" s="49">
        <v>92</v>
      </c>
    </row>
    <row r="99" spans="1:181" ht="15.75" thickTop="1" x14ac:dyDescent="0.25">
      <c r="I99" s="169"/>
      <c r="AB99" s="49">
        <v>93</v>
      </c>
    </row>
    <row r="100" spans="1:181" x14ac:dyDescent="0.25">
      <c r="I100" s="169"/>
      <c r="AB100" s="49">
        <v>94</v>
      </c>
    </row>
    <row r="101" spans="1:181" x14ac:dyDescent="0.25">
      <c r="AB101" s="49">
        <v>95</v>
      </c>
    </row>
    <row r="102" spans="1:181" x14ac:dyDescent="0.25">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9"/>
      <c r="BU102" s="23"/>
      <c r="BV102" s="23"/>
      <c r="BW102" s="29"/>
      <c r="BX102" s="23"/>
      <c r="BY102" s="23"/>
      <c r="BZ102" s="23"/>
      <c r="CA102" s="23"/>
      <c r="CB102" s="23"/>
      <c r="CC102" s="23"/>
      <c r="CD102" s="23"/>
      <c r="CE102" s="23"/>
      <c r="CF102" s="23"/>
      <c r="CG102" s="23"/>
      <c r="CH102" s="29"/>
      <c r="CI102" s="23"/>
      <c r="CJ102" s="23"/>
      <c r="CK102" s="23"/>
      <c r="CL102" s="23"/>
      <c r="CM102" s="23"/>
      <c r="CN102" s="29"/>
      <c r="CO102" s="23"/>
      <c r="CP102" s="23"/>
      <c r="CQ102" s="23"/>
      <c r="CR102" s="23"/>
      <c r="CS102" s="23"/>
      <c r="CT102" s="23"/>
      <c r="CU102" s="29"/>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c r="EB102" s="23"/>
      <c r="EC102" s="23"/>
      <c r="ED102" s="23"/>
      <c r="EE102" s="23"/>
      <c r="EF102" s="23"/>
      <c r="EG102" s="23"/>
      <c r="EH102" s="23"/>
      <c r="EI102" s="23"/>
      <c r="EJ102" s="23"/>
      <c r="EK102" s="23"/>
      <c r="EL102" s="23"/>
      <c r="EM102" s="23"/>
      <c r="EN102" s="23"/>
      <c r="EO102" s="23"/>
      <c r="EP102" s="23"/>
      <c r="EQ102" s="23"/>
      <c r="ER102" s="23"/>
      <c r="ES102" s="23"/>
      <c r="ET102" s="23"/>
      <c r="EU102" s="23"/>
      <c r="EV102" s="23"/>
      <c r="EW102" s="23"/>
      <c r="EX102" s="23"/>
      <c r="EY102" s="23"/>
      <c r="EZ102" s="23"/>
      <c r="FA102" s="23"/>
      <c r="FB102" s="23"/>
      <c r="FC102" s="23"/>
      <c r="FD102" s="23"/>
      <c r="FE102" s="23"/>
      <c r="FF102" s="23"/>
      <c r="FG102" s="23"/>
      <c r="FH102" s="23"/>
      <c r="FI102" s="23"/>
      <c r="FJ102" s="23"/>
      <c r="FK102" s="23"/>
      <c r="FL102" s="23"/>
      <c r="FM102" s="23"/>
      <c r="FN102" s="23"/>
      <c r="FO102" s="23"/>
      <c r="FP102" s="23"/>
      <c r="FQ102" s="23"/>
      <c r="FR102" s="23"/>
      <c r="FS102" s="23"/>
      <c r="FT102" s="23"/>
      <c r="FU102" s="23"/>
      <c r="FV102" s="23"/>
      <c r="FW102" s="23"/>
      <c r="FX102" s="23"/>
      <c r="FY102" s="23"/>
    </row>
    <row r="103" spans="1:181" x14ac:dyDescent="0.25">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9"/>
      <c r="BU103" s="23"/>
      <c r="BV103" s="23"/>
      <c r="BW103" s="29"/>
      <c r="BX103" s="23"/>
      <c r="BY103" s="23"/>
      <c r="BZ103" s="23"/>
      <c r="CA103" s="23"/>
      <c r="CB103" s="23"/>
      <c r="CC103" s="23"/>
      <c r="CD103" s="23"/>
      <c r="CE103" s="23"/>
      <c r="CF103" s="23"/>
      <c r="CG103" s="23"/>
      <c r="CH103" s="29"/>
      <c r="CI103" s="23"/>
      <c r="CJ103" s="23"/>
      <c r="CK103" s="23"/>
      <c r="CL103" s="23"/>
      <c r="CM103" s="23"/>
      <c r="CN103" s="29"/>
      <c r="CO103" s="23"/>
      <c r="CP103" s="23"/>
      <c r="CQ103" s="23"/>
      <c r="CR103" s="23"/>
      <c r="CS103" s="23"/>
      <c r="CT103" s="23"/>
      <c r="CU103" s="29"/>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c r="EB103" s="23"/>
      <c r="EC103" s="23"/>
      <c r="ED103" s="23"/>
      <c r="EE103" s="23"/>
      <c r="EF103" s="23"/>
      <c r="EG103" s="23"/>
      <c r="EH103" s="23"/>
      <c r="EI103" s="23"/>
      <c r="EJ103" s="23"/>
      <c r="EK103" s="23"/>
      <c r="EL103" s="23"/>
      <c r="EM103" s="23"/>
      <c r="EN103" s="23"/>
      <c r="EO103" s="23"/>
      <c r="EP103" s="23"/>
      <c r="EQ103" s="23"/>
      <c r="ER103" s="23"/>
      <c r="ES103" s="23"/>
      <c r="ET103" s="23"/>
      <c r="EU103" s="23"/>
      <c r="EV103" s="23"/>
      <c r="EW103" s="23"/>
      <c r="EX103" s="23"/>
      <c r="EY103" s="23"/>
      <c r="EZ103" s="23"/>
      <c r="FA103" s="23"/>
      <c r="FB103" s="23"/>
      <c r="FC103" s="23"/>
      <c r="FD103" s="23"/>
      <c r="FE103" s="23"/>
      <c r="FF103" s="23"/>
      <c r="FG103" s="23"/>
      <c r="FH103" s="23"/>
      <c r="FI103" s="23"/>
      <c r="FJ103" s="23"/>
      <c r="FK103" s="23"/>
      <c r="FL103" s="23"/>
      <c r="FM103" s="23"/>
      <c r="FN103" s="23"/>
      <c r="FO103" s="23"/>
      <c r="FP103" s="23"/>
      <c r="FQ103" s="23"/>
      <c r="FR103" s="23"/>
      <c r="FS103" s="23"/>
      <c r="FT103" s="23"/>
      <c r="FU103" s="23"/>
      <c r="FV103" s="23"/>
      <c r="FW103" s="23"/>
      <c r="FX103" s="23"/>
      <c r="FY103" s="23"/>
    </row>
    <row r="104" spans="1:181" x14ac:dyDescent="0.25">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9"/>
      <c r="BU104" s="23"/>
      <c r="BV104" s="23"/>
      <c r="BW104" s="29"/>
      <c r="BX104" s="23"/>
      <c r="BY104" s="23"/>
      <c r="BZ104" s="23"/>
      <c r="CA104" s="23"/>
      <c r="CB104" s="23"/>
      <c r="CC104" s="23"/>
      <c r="CD104" s="23"/>
      <c r="CE104" s="23"/>
      <c r="CF104" s="23"/>
      <c r="CG104" s="23"/>
      <c r="CH104" s="29"/>
      <c r="CI104" s="23"/>
      <c r="CJ104" s="23"/>
      <c r="CK104" s="23"/>
      <c r="CL104" s="23"/>
      <c r="CM104" s="23"/>
      <c r="CN104" s="29"/>
      <c r="CO104" s="23"/>
      <c r="CP104" s="23"/>
      <c r="CQ104" s="23"/>
      <c r="CR104" s="23"/>
      <c r="CS104" s="23"/>
      <c r="CT104" s="23"/>
      <c r="CU104" s="29"/>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c r="EB104" s="23"/>
      <c r="EC104" s="23"/>
      <c r="ED104" s="23"/>
      <c r="EE104" s="23"/>
      <c r="EF104" s="23"/>
      <c r="EG104" s="23"/>
      <c r="EH104" s="23"/>
      <c r="EI104" s="23"/>
      <c r="EJ104" s="23"/>
      <c r="EK104" s="23"/>
      <c r="EL104" s="23"/>
      <c r="EM104" s="23"/>
      <c r="EN104" s="23"/>
      <c r="EO104" s="23"/>
      <c r="EP104" s="23"/>
      <c r="EQ104" s="23"/>
      <c r="ER104" s="23"/>
      <c r="ES104" s="23"/>
      <c r="ET104" s="23"/>
      <c r="EU104" s="23"/>
      <c r="EV104" s="23"/>
      <c r="EW104" s="23"/>
      <c r="EX104" s="23"/>
      <c r="EY104" s="23"/>
      <c r="EZ104" s="23"/>
      <c r="FA104" s="23"/>
      <c r="FB104" s="23"/>
      <c r="FC104" s="23"/>
      <c r="FD104" s="23"/>
      <c r="FE104" s="23"/>
      <c r="FF104" s="23"/>
      <c r="FG104" s="23"/>
      <c r="FH104" s="23"/>
      <c r="FI104" s="23"/>
      <c r="FJ104" s="23"/>
      <c r="FK104" s="23"/>
      <c r="FL104" s="23"/>
      <c r="FM104" s="23"/>
      <c r="FN104" s="23"/>
      <c r="FO104" s="23"/>
      <c r="FP104" s="23"/>
      <c r="FQ104" s="23"/>
      <c r="FR104" s="23"/>
      <c r="FS104" s="23"/>
      <c r="FT104" s="23"/>
      <c r="FU104" s="23"/>
      <c r="FV104" s="23"/>
      <c r="FW104" s="23"/>
      <c r="FX104" s="23"/>
      <c r="FY104" s="23"/>
    </row>
    <row r="105" spans="1:181" x14ac:dyDescent="0.25">
      <c r="A105"/>
      <c r="B105" s="58"/>
      <c r="C105"/>
      <c r="D105"/>
      <c r="F105" s="55"/>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9"/>
      <c r="BU105" s="23"/>
      <c r="BV105" s="23"/>
      <c r="BW105" s="29"/>
      <c r="BX105" s="23"/>
      <c r="BY105" s="23"/>
      <c r="BZ105" s="23"/>
      <c r="CA105" s="23"/>
      <c r="CB105" s="23"/>
      <c r="CC105" s="23"/>
      <c r="CD105" s="23"/>
      <c r="CE105" s="23"/>
      <c r="CF105" s="23"/>
      <c r="CG105" s="23"/>
      <c r="CH105" s="29"/>
      <c r="CI105" s="23"/>
      <c r="CJ105" s="23"/>
      <c r="CK105" s="23"/>
      <c r="CL105" s="23"/>
      <c r="CM105" s="23"/>
      <c r="CN105" s="29"/>
      <c r="CO105" s="23"/>
      <c r="CP105" s="23"/>
      <c r="CQ105" s="23"/>
      <c r="CR105" s="23"/>
      <c r="CS105" s="23"/>
      <c r="CT105" s="23"/>
      <c r="CU105" s="29"/>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23"/>
      <c r="ET105" s="23"/>
      <c r="EU105" s="23"/>
      <c r="EV105" s="23"/>
      <c r="EW105" s="23"/>
      <c r="EX105" s="23"/>
      <c r="EY105" s="23"/>
      <c r="EZ105" s="23"/>
      <c r="FA105" s="23"/>
      <c r="FB105" s="23"/>
      <c r="FC105" s="23"/>
      <c r="FD105" s="23"/>
      <c r="FE105" s="23"/>
      <c r="FF105" s="23"/>
      <c r="FG105" s="23"/>
      <c r="FH105" s="23"/>
      <c r="FI105" s="23"/>
      <c r="FJ105" s="23"/>
      <c r="FK105" s="23"/>
      <c r="FL105" s="23"/>
      <c r="FM105" s="23"/>
      <c r="FN105" s="23"/>
      <c r="FO105" s="23"/>
      <c r="FP105" s="23"/>
      <c r="FQ105" s="23"/>
      <c r="FR105" s="23"/>
      <c r="FS105" s="23"/>
      <c r="FT105" s="23"/>
      <c r="FU105" s="23"/>
      <c r="FV105" s="23"/>
      <c r="FW105" s="23"/>
      <c r="FX105" s="23"/>
      <c r="FY105" s="23"/>
    </row>
    <row r="106" spans="1:181" ht="18.75" x14ac:dyDescent="0.3">
      <c r="A106" s="62" t="s">
        <v>244</v>
      </c>
    </row>
    <row r="107" spans="1:181" x14ac:dyDescent="0.25">
      <c r="A107" s="23"/>
      <c r="B107" s="54" t="s">
        <v>245</v>
      </c>
      <c r="C107" s="54" t="s">
        <v>111</v>
      </c>
      <c r="D107" s="54" t="s">
        <v>112</v>
      </c>
      <c r="E107" s="54" t="s">
        <v>113</v>
      </c>
      <c r="F107" s="54" t="s">
        <v>114</v>
      </c>
      <c r="G107" s="54" t="s">
        <v>115</v>
      </c>
      <c r="H107" s="54" t="s">
        <v>116</v>
      </c>
      <c r="I107" s="54" t="s">
        <v>117</v>
      </c>
      <c r="J107" s="54" t="s">
        <v>118</v>
      </c>
      <c r="K107" s="54" t="s">
        <v>119</v>
      </c>
      <c r="L107" s="54" t="s">
        <v>120</v>
      </c>
    </row>
    <row r="108" spans="1:181" x14ac:dyDescent="0.25">
      <c r="A108" s="23" t="s">
        <v>142</v>
      </c>
      <c r="B108" s="20">
        <f>C48</f>
        <v>10000</v>
      </c>
    </row>
    <row r="110" spans="1:181" x14ac:dyDescent="0.25">
      <c r="A110" s="23" t="s">
        <v>121</v>
      </c>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c r="BO110" s="23"/>
      <c r="BP110" s="23"/>
      <c r="BQ110" s="23"/>
      <c r="BR110" s="23"/>
      <c r="BS110" s="23"/>
      <c r="BT110" s="29"/>
      <c r="BU110" s="23"/>
      <c r="BV110" s="23"/>
      <c r="BW110" s="29"/>
      <c r="BX110" s="23"/>
      <c r="BY110" s="23"/>
      <c r="BZ110" s="23"/>
      <c r="CA110" s="23"/>
      <c r="CB110" s="23"/>
      <c r="CC110" s="23"/>
      <c r="CD110" s="23"/>
      <c r="CE110" s="23"/>
      <c r="CF110" s="23"/>
      <c r="CG110" s="23"/>
      <c r="CH110" s="29"/>
      <c r="CI110" s="23"/>
      <c r="CJ110" s="23"/>
      <c r="CK110" s="23"/>
      <c r="CL110" s="23"/>
      <c r="CM110" s="23"/>
      <c r="CN110" s="29"/>
      <c r="CO110" s="23"/>
      <c r="CP110" s="23"/>
      <c r="CQ110" s="23"/>
      <c r="CR110" s="23"/>
      <c r="CS110" s="23"/>
      <c r="CT110" s="23"/>
      <c r="CU110" s="29"/>
      <c r="CV110" s="23"/>
      <c r="CW110" s="23"/>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c r="EB110" s="23"/>
      <c r="EC110" s="23"/>
      <c r="ED110" s="23"/>
      <c r="EE110" s="23"/>
      <c r="EF110" s="23"/>
      <c r="EG110" s="23"/>
      <c r="EH110" s="23"/>
      <c r="EI110" s="23"/>
      <c r="EJ110" s="23"/>
      <c r="EK110" s="23"/>
      <c r="EL110" s="23"/>
      <c r="EM110" s="23"/>
      <c r="EN110" s="23"/>
      <c r="EO110" s="23"/>
      <c r="EP110" s="23"/>
      <c r="EQ110" s="23"/>
      <c r="ER110" s="23"/>
      <c r="ES110" s="23"/>
      <c r="ET110" s="23"/>
      <c r="EU110" s="23"/>
      <c r="EV110" s="23"/>
      <c r="EW110" s="23"/>
      <c r="EX110" s="23"/>
      <c r="EY110" s="23"/>
      <c r="EZ110" s="23"/>
      <c r="FA110" s="23"/>
      <c r="FB110" s="23"/>
      <c r="FC110" s="23"/>
      <c r="FD110" s="23"/>
      <c r="FE110" s="23"/>
      <c r="FF110" s="23"/>
      <c r="FG110" s="23"/>
      <c r="FH110" s="23"/>
      <c r="FI110" s="23"/>
      <c r="FJ110" s="23"/>
      <c r="FK110" s="23"/>
      <c r="FL110" s="23"/>
      <c r="FM110" s="23"/>
      <c r="FN110" s="23"/>
      <c r="FO110" s="23"/>
      <c r="FP110" s="23"/>
      <c r="FQ110" s="23"/>
      <c r="FR110" s="23"/>
      <c r="FS110" s="23"/>
      <c r="FT110" s="23"/>
      <c r="FU110" s="23"/>
      <c r="FV110" s="23"/>
      <c r="FW110" s="23"/>
      <c r="FX110" s="23"/>
      <c r="FY110" s="23"/>
    </row>
    <row r="111" spans="1:181" x14ac:dyDescent="0.25">
      <c r="A111" s="24" t="s">
        <v>122</v>
      </c>
      <c r="M111" s="23"/>
    </row>
    <row r="112" spans="1:181" x14ac:dyDescent="0.25">
      <c r="A112" s="100" t="s">
        <v>123</v>
      </c>
      <c r="B112" s="25"/>
      <c r="C112" s="26" t="e">
        <f>VLOOKUP('Proposed System'!C16,'Base Calcs'!CO5:CT11,2,FALSE)</f>
        <v>#N/A</v>
      </c>
      <c r="D112" s="26" t="e">
        <f>VLOOKUP('Proposed System'!C16,'Base Calcs'!CO5:CT11,3,FALSE)</f>
        <v>#N/A</v>
      </c>
      <c r="E112" s="26" t="e">
        <f>VLOOKUP('Proposed System'!C16,'Base Calcs'!CO5:CT11,4,FALSE)</f>
        <v>#N/A</v>
      </c>
      <c r="F112" s="26" t="e">
        <f>VLOOKUP('Proposed System'!C16,'Base Calcs'!CO5:CT11,5,FALSE)</f>
        <v>#N/A</v>
      </c>
      <c r="G112" s="26" t="e">
        <f>VLOOKUP('Proposed System'!C16,'Base Calcs'!CO5:CT11,6,FALSE)</f>
        <v>#N/A</v>
      </c>
      <c r="H112" s="26">
        <v>1</v>
      </c>
      <c r="I112" s="26">
        <v>1</v>
      </c>
      <c r="J112" s="26">
        <v>1</v>
      </c>
      <c r="K112" s="26">
        <v>1</v>
      </c>
      <c r="L112" s="26">
        <v>1</v>
      </c>
      <c r="M112" s="23"/>
    </row>
    <row r="113" spans="1:181" x14ac:dyDescent="0.25">
      <c r="A113" s="27" t="s">
        <v>246</v>
      </c>
      <c r="C113" s="19" t="e">
        <f t="shared" ref="C113:L113" si="7">$G$9*C112</f>
        <v>#N/A</v>
      </c>
      <c r="D113" s="19" t="e">
        <f t="shared" si="7"/>
        <v>#N/A</v>
      </c>
      <c r="E113" s="19" t="e">
        <f t="shared" si="7"/>
        <v>#N/A</v>
      </c>
      <c r="F113" s="19" t="e">
        <f t="shared" si="7"/>
        <v>#N/A</v>
      </c>
      <c r="G113" s="19" t="e">
        <f t="shared" si="7"/>
        <v>#N/A</v>
      </c>
      <c r="H113" s="19">
        <f t="shared" si="7"/>
        <v>0</v>
      </c>
      <c r="I113" s="19">
        <f t="shared" si="7"/>
        <v>0</v>
      </c>
      <c r="J113" s="19">
        <f t="shared" si="7"/>
        <v>0</v>
      </c>
      <c r="K113" s="19">
        <f t="shared" si="7"/>
        <v>0</v>
      </c>
      <c r="L113" s="19">
        <f t="shared" si="7"/>
        <v>0</v>
      </c>
      <c r="M113" s="23"/>
    </row>
    <row r="114" spans="1:181" x14ac:dyDescent="0.25">
      <c r="A114" s="27" t="s">
        <v>124</v>
      </c>
      <c r="B114" s="23"/>
      <c r="C114" s="19" t="e">
        <f>($B$60+IF('Current System'!$B$11="Fonterra",$B$61,0))*C113</f>
        <v>#N/A</v>
      </c>
      <c r="D114" s="19" t="e">
        <f>($B$60+IF('Current System'!$B$11="Fonterra",$B$61,0))*D113</f>
        <v>#N/A</v>
      </c>
      <c r="E114" s="19" t="e">
        <f>($B$60+IF('Current System'!$B$11="Fonterra",$B$61,0))*E113</f>
        <v>#N/A</v>
      </c>
      <c r="F114" s="19" t="e">
        <f>($B$60+IF('Current System'!$B$11="Fonterra",$B$61,0))*F113</f>
        <v>#N/A</v>
      </c>
      <c r="G114" s="19" t="e">
        <f>($B$60+IF('Current System'!$B$11="Fonterra",$B$61,0))*G113</f>
        <v>#N/A</v>
      </c>
      <c r="H114" s="19" t="e">
        <f>($B$60+IF('Current System'!$B$11="Fonterra",$B$61,0))*H113</f>
        <v>#N/A</v>
      </c>
      <c r="I114" s="19" t="e">
        <f>($B$60+IF('Current System'!$B$11="Fonterra",$B$61,0))*I113</f>
        <v>#N/A</v>
      </c>
      <c r="J114" s="19" t="e">
        <f>($B$60+IF('Current System'!$B$11="Fonterra",$B$61,0))*J113</f>
        <v>#N/A</v>
      </c>
      <c r="K114" s="19" t="e">
        <f>($B$60+IF('Current System'!$B$11="Fonterra",$B$61,0))*K113</f>
        <v>#N/A</v>
      </c>
      <c r="L114" s="19" t="e">
        <f>($B$60+IF('Current System'!$B$11="Fonterra",$B$61,0))*L113</f>
        <v>#N/A</v>
      </c>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c r="BO114" s="23"/>
      <c r="BP114" s="23"/>
      <c r="BQ114" s="23"/>
      <c r="BR114" s="23"/>
      <c r="BS114" s="23"/>
      <c r="BT114" s="29"/>
      <c r="BU114" s="23"/>
      <c r="BV114" s="23"/>
      <c r="BW114" s="29"/>
      <c r="BX114" s="23"/>
      <c r="BY114" s="23"/>
      <c r="BZ114" s="23"/>
      <c r="CA114" s="23"/>
      <c r="CB114" s="23"/>
      <c r="CC114" s="23"/>
      <c r="CD114" s="23"/>
      <c r="CE114" s="23"/>
      <c r="CF114" s="23"/>
      <c r="CG114" s="23"/>
      <c r="CH114" s="29"/>
      <c r="CI114" s="23"/>
      <c r="CJ114" s="23"/>
      <c r="CK114" s="23"/>
      <c r="CL114" s="23"/>
      <c r="CM114" s="23"/>
      <c r="CN114" s="29"/>
      <c r="CO114" s="23"/>
      <c r="CP114" s="23"/>
      <c r="CQ114" s="23"/>
      <c r="CR114" s="23"/>
      <c r="CS114" s="23"/>
      <c r="CT114" s="23"/>
      <c r="CU114" s="29"/>
      <c r="CV114" s="23"/>
      <c r="CW114" s="23"/>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c r="EB114" s="23"/>
      <c r="EC114" s="23"/>
      <c r="ED114" s="23"/>
      <c r="EE114" s="23"/>
      <c r="EF114" s="23"/>
      <c r="EG114" s="23"/>
      <c r="EH114" s="23"/>
      <c r="EI114" s="23"/>
      <c r="EJ114" s="23"/>
      <c r="EK114" s="23"/>
      <c r="EL114" s="23"/>
      <c r="EM114" s="23"/>
      <c r="EN114" s="23"/>
      <c r="EO114" s="23"/>
      <c r="EP114" s="23"/>
      <c r="EQ114" s="23"/>
      <c r="ER114" s="23"/>
      <c r="ES114" s="23"/>
      <c r="ET114" s="23"/>
      <c r="EU114" s="23"/>
      <c r="EV114" s="23"/>
      <c r="EW114" s="23"/>
      <c r="EX114" s="23"/>
      <c r="EY114" s="23"/>
      <c r="EZ114" s="23"/>
      <c r="FA114" s="23"/>
      <c r="FB114" s="23"/>
      <c r="FC114" s="23"/>
      <c r="FD114" s="23"/>
      <c r="FE114" s="23"/>
      <c r="FF114" s="23"/>
      <c r="FG114" s="23"/>
      <c r="FH114" s="23"/>
      <c r="FI114" s="23"/>
      <c r="FJ114" s="23"/>
      <c r="FK114" s="23"/>
      <c r="FL114" s="23"/>
      <c r="FM114" s="23"/>
      <c r="FN114" s="23"/>
      <c r="FO114" s="23"/>
      <c r="FP114" s="23"/>
      <c r="FQ114" s="23"/>
      <c r="FR114" s="23"/>
      <c r="FS114" s="23"/>
      <c r="FT114" s="23"/>
      <c r="FU114" s="23"/>
      <c r="FV114" s="23"/>
      <c r="FW114" s="23"/>
      <c r="FX114" s="23"/>
      <c r="FY114" s="23"/>
    </row>
    <row r="115" spans="1:181" x14ac:dyDescent="0.25">
      <c r="A115" s="27" t="s">
        <v>125</v>
      </c>
      <c r="B115" s="23"/>
      <c r="C115" s="19" t="e">
        <f t="shared" ref="C115:L115" si="8">$G$67*C112</f>
        <v>#N/A</v>
      </c>
      <c r="D115" s="19" t="e">
        <f t="shared" si="8"/>
        <v>#N/A</v>
      </c>
      <c r="E115" s="19" t="e">
        <f t="shared" si="8"/>
        <v>#N/A</v>
      </c>
      <c r="F115" s="19" t="e">
        <f t="shared" si="8"/>
        <v>#N/A</v>
      </c>
      <c r="G115" s="19" t="e">
        <f t="shared" si="8"/>
        <v>#N/A</v>
      </c>
      <c r="H115" s="19" t="e">
        <f t="shared" si="8"/>
        <v>#N/A</v>
      </c>
      <c r="I115" s="19" t="e">
        <f t="shared" si="8"/>
        <v>#N/A</v>
      </c>
      <c r="J115" s="19" t="e">
        <f t="shared" si="8"/>
        <v>#N/A</v>
      </c>
      <c r="K115" s="19" t="e">
        <f t="shared" si="8"/>
        <v>#N/A</v>
      </c>
      <c r="L115" s="19" t="e">
        <f t="shared" si="8"/>
        <v>#N/A</v>
      </c>
    </row>
    <row r="116" spans="1:181" s="23" customFormat="1" x14ac:dyDescent="0.25">
      <c r="A116" s="28" t="s">
        <v>126</v>
      </c>
      <c r="B116" s="29"/>
      <c r="C116" s="30" t="e">
        <f t="shared" ref="C116:L116" si="9">C114+C115</f>
        <v>#N/A</v>
      </c>
      <c r="D116" s="30" t="e">
        <f t="shared" si="9"/>
        <v>#N/A</v>
      </c>
      <c r="E116" s="30" t="e">
        <f t="shared" si="9"/>
        <v>#N/A</v>
      </c>
      <c r="F116" s="30" t="e">
        <f t="shared" si="9"/>
        <v>#N/A</v>
      </c>
      <c r="G116" s="30" t="e">
        <f t="shared" si="9"/>
        <v>#N/A</v>
      </c>
      <c r="H116" s="30" t="e">
        <f t="shared" si="9"/>
        <v>#N/A</v>
      </c>
      <c r="I116" s="30" t="e">
        <f t="shared" si="9"/>
        <v>#N/A</v>
      </c>
      <c r="J116" s="30" t="e">
        <f t="shared" si="9"/>
        <v>#N/A</v>
      </c>
      <c r="K116" s="30" t="e">
        <f t="shared" si="9"/>
        <v>#N/A</v>
      </c>
      <c r="L116" s="30" t="e">
        <f t="shared" si="9"/>
        <v>#N/A</v>
      </c>
      <c r="M116" s="15"/>
      <c r="N116" s="15"/>
      <c r="O116" s="15"/>
      <c r="P116" s="15"/>
      <c r="Q116" s="15"/>
      <c r="R116" s="15"/>
      <c r="S116" s="15"/>
      <c r="T116" s="15"/>
      <c r="U116" s="15"/>
      <c r="V116" s="15"/>
      <c r="W116" s="15"/>
      <c r="X116" s="15"/>
      <c r="Y116" s="15"/>
      <c r="Z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205"/>
      <c r="BU116" s="15"/>
      <c r="BV116" s="15"/>
      <c r="BW116" s="205"/>
      <c r="BX116" s="15"/>
      <c r="BY116" s="15"/>
      <c r="BZ116" s="15"/>
      <c r="CA116" s="15"/>
      <c r="CB116" s="15"/>
      <c r="CC116" s="15"/>
      <c r="CD116" s="15"/>
      <c r="CE116" s="15"/>
      <c r="CF116" s="15"/>
      <c r="CG116" s="15"/>
      <c r="CH116" s="205"/>
      <c r="CI116" s="15"/>
      <c r="CJ116" s="15"/>
      <c r="CK116" s="15"/>
      <c r="CL116" s="15"/>
      <c r="CM116" s="15"/>
      <c r="CN116" s="205"/>
      <c r="CO116" s="15"/>
      <c r="CP116" s="15"/>
      <c r="CQ116" s="15"/>
      <c r="CR116" s="15"/>
      <c r="CS116" s="15"/>
      <c r="CT116" s="15"/>
      <c r="CU116" s="20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row>
    <row r="117" spans="1:181" s="23" customFormat="1" x14ac:dyDescent="0.25">
      <c r="A117" s="15"/>
      <c r="B117" s="15"/>
      <c r="C117" s="15"/>
      <c r="D117" s="15"/>
      <c r="E117" s="15"/>
      <c r="F117" s="15"/>
      <c r="G117" s="15"/>
      <c r="H117" s="15"/>
      <c r="I117" s="15"/>
      <c r="J117" s="15"/>
      <c r="K117" s="15"/>
      <c r="L117" s="15"/>
      <c r="N117" s="15"/>
      <c r="O117" s="15"/>
      <c r="P117" s="15"/>
      <c r="Q117" s="15"/>
      <c r="R117" s="15"/>
      <c r="S117" s="15"/>
      <c r="T117" s="15"/>
      <c r="U117" s="15"/>
      <c r="V117" s="15"/>
      <c r="W117" s="15"/>
      <c r="X117" s="15"/>
      <c r="Y117" s="15"/>
      <c r="Z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205"/>
      <c r="BU117" s="15"/>
      <c r="BV117" s="15"/>
      <c r="BW117" s="205"/>
      <c r="BX117" s="15"/>
      <c r="BY117" s="15"/>
      <c r="BZ117" s="15"/>
      <c r="CA117" s="15"/>
      <c r="CB117" s="15"/>
      <c r="CC117" s="15"/>
      <c r="CD117" s="15"/>
      <c r="CE117" s="15"/>
      <c r="CF117" s="15"/>
      <c r="CG117" s="15"/>
      <c r="CH117" s="205"/>
      <c r="CI117" s="15"/>
      <c r="CJ117" s="15"/>
      <c r="CK117" s="15"/>
      <c r="CL117" s="15"/>
      <c r="CM117" s="15"/>
      <c r="CN117" s="205"/>
      <c r="CO117" s="15"/>
      <c r="CP117" s="15"/>
      <c r="CQ117" s="15"/>
      <c r="CR117" s="15"/>
      <c r="CS117" s="15"/>
      <c r="CT117" s="15"/>
      <c r="CU117" s="20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row>
    <row r="118" spans="1:181" s="23" customFormat="1" x14ac:dyDescent="0.25">
      <c r="A118" s="24" t="s">
        <v>127</v>
      </c>
      <c r="B118" s="15"/>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205"/>
      <c r="BU118" s="15"/>
      <c r="BV118" s="15"/>
      <c r="BW118" s="205"/>
      <c r="BX118" s="15"/>
      <c r="BY118" s="15"/>
      <c r="BZ118" s="15"/>
      <c r="CA118" s="15"/>
      <c r="CB118" s="15"/>
      <c r="CC118" s="15"/>
      <c r="CD118" s="15"/>
      <c r="CE118" s="15"/>
      <c r="CF118" s="15"/>
      <c r="CG118" s="15"/>
      <c r="CH118" s="205"/>
      <c r="CI118" s="15"/>
      <c r="CJ118" s="15"/>
      <c r="CK118" s="15"/>
      <c r="CL118" s="15"/>
      <c r="CM118" s="15"/>
      <c r="CN118" s="205"/>
      <c r="CO118" s="15"/>
      <c r="CP118" s="15"/>
      <c r="CQ118" s="15"/>
      <c r="CR118" s="15"/>
      <c r="CS118" s="15"/>
      <c r="CT118" s="15"/>
      <c r="CU118" s="20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row>
    <row r="119" spans="1:181" s="23" customFormat="1" x14ac:dyDescent="0.25">
      <c r="A119" s="31" t="s">
        <v>252</v>
      </c>
      <c r="B119" s="15"/>
      <c r="C119" s="19" t="e">
        <f>G98</f>
        <v>#N/A</v>
      </c>
      <c r="D119" s="19" t="e">
        <f>C119</f>
        <v>#N/A</v>
      </c>
      <c r="E119" s="19" t="e">
        <f t="shared" ref="E119:L119" si="10">D119</f>
        <v>#N/A</v>
      </c>
      <c r="F119" s="19" t="e">
        <f t="shared" si="10"/>
        <v>#N/A</v>
      </c>
      <c r="G119" s="19" t="e">
        <f t="shared" si="10"/>
        <v>#N/A</v>
      </c>
      <c r="H119" s="19" t="e">
        <f t="shared" si="10"/>
        <v>#N/A</v>
      </c>
      <c r="I119" s="19" t="e">
        <f t="shared" si="10"/>
        <v>#N/A</v>
      </c>
      <c r="J119" s="19" t="e">
        <f t="shared" si="10"/>
        <v>#N/A</v>
      </c>
      <c r="K119" s="19" t="e">
        <f t="shared" si="10"/>
        <v>#N/A</v>
      </c>
      <c r="L119" s="19" t="e">
        <f t="shared" si="10"/>
        <v>#N/A</v>
      </c>
      <c r="M119" s="15"/>
      <c r="N119" s="15"/>
      <c r="O119" s="15"/>
      <c r="P119" s="15"/>
      <c r="Q119" s="15"/>
      <c r="R119" s="15"/>
      <c r="S119" s="15"/>
      <c r="T119" s="15"/>
      <c r="U119" s="15"/>
      <c r="V119" s="15"/>
      <c r="W119" s="15"/>
      <c r="X119" s="15"/>
      <c r="Y119" s="15"/>
      <c r="Z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205"/>
      <c r="BU119" s="15"/>
      <c r="BV119" s="15"/>
      <c r="BW119" s="205"/>
      <c r="BX119" s="15"/>
      <c r="BY119" s="15"/>
      <c r="BZ119" s="15"/>
      <c r="CA119" s="15"/>
      <c r="CB119" s="15"/>
      <c r="CC119" s="15"/>
      <c r="CD119" s="15"/>
      <c r="CE119" s="15"/>
      <c r="CF119" s="15"/>
      <c r="CG119" s="15"/>
      <c r="CH119" s="205"/>
      <c r="CI119" s="15"/>
      <c r="CJ119" s="15"/>
      <c r="CK119" s="15"/>
      <c r="CL119" s="15"/>
      <c r="CM119" s="15"/>
      <c r="CN119" s="205"/>
      <c r="CO119" s="15"/>
      <c r="CP119" s="15"/>
      <c r="CQ119" s="15"/>
      <c r="CR119" s="15"/>
      <c r="CS119" s="15"/>
      <c r="CT119" s="15"/>
      <c r="CU119" s="20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row>
    <row r="120" spans="1:181" x14ac:dyDescent="0.25">
      <c r="A120" s="31" t="s">
        <v>422</v>
      </c>
      <c r="C120" s="19" t="e">
        <f t="shared" ref="C120:L120" si="11">($C$40+$C$41)*HLOOKUP($E$34,$DB$5:$DG$15,VLOOKUP(C107,$DB$5:$DG$15,2,FALSE),FALSE)</f>
        <v>#N/A</v>
      </c>
      <c r="D120" s="19" t="e">
        <f t="shared" si="11"/>
        <v>#N/A</v>
      </c>
      <c r="E120" s="19" t="e">
        <f t="shared" si="11"/>
        <v>#N/A</v>
      </c>
      <c r="F120" s="19" t="e">
        <f t="shared" si="11"/>
        <v>#N/A</v>
      </c>
      <c r="G120" s="19" t="e">
        <f t="shared" si="11"/>
        <v>#N/A</v>
      </c>
      <c r="H120" s="19" t="e">
        <f t="shared" si="11"/>
        <v>#N/A</v>
      </c>
      <c r="I120" s="19" t="e">
        <f t="shared" si="11"/>
        <v>#N/A</v>
      </c>
      <c r="J120" s="19" t="e">
        <f t="shared" si="11"/>
        <v>#N/A</v>
      </c>
      <c r="K120" s="19" t="e">
        <f t="shared" si="11"/>
        <v>#N/A</v>
      </c>
      <c r="L120" s="19" t="e">
        <f t="shared" si="11"/>
        <v>#N/A</v>
      </c>
      <c r="M120" s="20"/>
    </row>
    <row r="121" spans="1:181" x14ac:dyDescent="0.25">
      <c r="A121" s="32" t="s">
        <v>128</v>
      </c>
      <c r="B121" s="29"/>
      <c r="C121" s="33" t="e">
        <f>SUM(C119:C120)</f>
        <v>#N/A</v>
      </c>
      <c r="D121" s="33" t="e">
        <f t="shared" ref="D121:L121" si="12">SUM(D119:D120)</f>
        <v>#N/A</v>
      </c>
      <c r="E121" s="33" t="e">
        <f t="shared" si="12"/>
        <v>#N/A</v>
      </c>
      <c r="F121" s="33" t="e">
        <f t="shared" si="12"/>
        <v>#N/A</v>
      </c>
      <c r="G121" s="33" t="e">
        <f t="shared" si="12"/>
        <v>#N/A</v>
      </c>
      <c r="H121" s="33" t="e">
        <f t="shared" si="12"/>
        <v>#N/A</v>
      </c>
      <c r="I121" s="33" t="e">
        <f t="shared" si="12"/>
        <v>#N/A</v>
      </c>
      <c r="J121" s="33" t="e">
        <f t="shared" si="12"/>
        <v>#N/A</v>
      </c>
      <c r="K121" s="33" t="e">
        <f t="shared" si="12"/>
        <v>#N/A</v>
      </c>
      <c r="L121" s="33" t="e">
        <f t="shared" si="12"/>
        <v>#N/A</v>
      </c>
    </row>
    <row r="122" spans="1:181" x14ac:dyDescent="0.25">
      <c r="A122" s="34" t="s">
        <v>129</v>
      </c>
      <c r="B122" s="34"/>
      <c r="C122" s="99" t="e">
        <f>C116-C121</f>
        <v>#N/A</v>
      </c>
      <c r="D122" s="99" t="e">
        <f t="shared" ref="D122:L122" si="13">D116-D121</f>
        <v>#N/A</v>
      </c>
      <c r="E122" s="99" t="e">
        <f t="shared" si="13"/>
        <v>#N/A</v>
      </c>
      <c r="F122" s="99" t="e">
        <f t="shared" si="13"/>
        <v>#N/A</v>
      </c>
      <c r="G122" s="99" t="e">
        <f t="shared" si="13"/>
        <v>#N/A</v>
      </c>
      <c r="H122" s="99" t="e">
        <f t="shared" si="13"/>
        <v>#N/A</v>
      </c>
      <c r="I122" s="99" t="e">
        <f t="shared" si="13"/>
        <v>#N/A</v>
      </c>
      <c r="J122" s="99" t="e">
        <f t="shared" si="13"/>
        <v>#N/A</v>
      </c>
      <c r="K122" s="99" t="e">
        <f t="shared" si="13"/>
        <v>#N/A</v>
      </c>
      <c r="L122" s="99" t="e">
        <f t="shared" si="13"/>
        <v>#N/A</v>
      </c>
    </row>
    <row r="123" spans="1:181" x14ac:dyDescent="0.25">
      <c r="A123" s="25"/>
      <c r="B123" s="25"/>
      <c r="C123" s="35"/>
      <c r="D123" s="35"/>
      <c r="E123" s="35"/>
      <c r="F123" s="35"/>
      <c r="G123" s="35"/>
      <c r="H123" s="35"/>
    </row>
    <row r="124" spans="1:181" s="23" customFormat="1" x14ac:dyDescent="0.25">
      <c r="A124" s="23" t="s">
        <v>130</v>
      </c>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205"/>
      <c r="BU124" s="15"/>
      <c r="BV124" s="15"/>
      <c r="BW124" s="205"/>
      <c r="BX124" s="15"/>
      <c r="BY124" s="15"/>
      <c r="BZ124" s="15"/>
      <c r="CA124" s="15"/>
      <c r="CB124" s="15"/>
      <c r="CC124" s="15"/>
      <c r="CD124" s="15"/>
      <c r="CE124" s="15"/>
      <c r="CF124" s="15"/>
      <c r="CG124" s="15"/>
      <c r="CH124" s="205"/>
      <c r="CI124" s="15"/>
      <c r="CJ124" s="15"/>
      <c r="CK124" s="15"/>
      <c r="CL124" s="15"/>
      <c r="CM124" s="15"/>
      <c r="CN124" s="205"/>
      <c r="CO124" s="15"/>
      <c r="CP124" s="15"/>
      <c r="CQ124" s="15"/>
      <c r="CR124" s="15"/>
      <c r="CS124" s="15"/>
      <c r="CT124" s="15"/>
      <c r="CU124" s="20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row>
    <row r="125" spans="1:181" x14ac:dyDescent="0.25">
      <c r="A125" s="15" t="s">
        <v>131</v>
      </c>
      <c r="B125" s="19"/>
      <c r="C125" s="19" t="e">
        <f t="shared" ref="C125:L125" si="14">C119*0.1</f>
        <v>#N/A</v>
      </c>
      <c r="D125" s="19" t="e">
        <f t="shared" si="14"/>
        <v>#N/A</v>
      </c>
      <c r="E125" s="19" t="e">
        <f t="shared" si="14"/>
        <v>#N/A</v>
      </c>
      <c r="F125" s="19" t="e">
        <f t="shared" si="14"/>
        <v>#N/A</v>
      </c>
      <c r="G125" s="19" t="e">
        <f t="shared" si="14"/>
        <v>#N/A</v>
      </c>
      <c r="H125" s="19" t="e">
        <f t="shared" si="14"/>
        <v>#N/A</v>
      </c>
      <c r="I125" s="19" t="e">
        <f t="shared" si="14"/>
        <v>#N/A</v>
      </c>
      <c r="J125" s="19" t="e">
        <f t="shared" si="14"/>
        <v>#N/A</v>
      </c>
      <c r="K125" s="19" t="e">
        <f t="shared" si="14"/>
        <v>#N/A</v>
      </c>
      <c r="L125" s="19" t="e">
        <f t="shared" si="14"/>
        <v>#N/A</v>
      </c>
    </row>
    <row r="126" spans="1:181" x14ac:dyDescent="0.25">
      <c r="A126" s="25" t="s">
        <v>132</v>
      </c>
      <c r="B126" s="19" t="e">
        <f>C125</f>
        <v>#N/A</v>
      </c>
      <c r="C126" s="36" t="e">
        <f t="shared" ref="C126:K126" si="15">D125-C125</f>
        <v>#N/A</v>
      </c>
      <c r="D126" s="36" t="e">
        <f t="shared" si="15"/>
        <v>#N/A</v>
      </c>
      <c r="E126" s="36" t="e">
        <f t="shared" si="15"/>
        <v>#N/A</v>
      </c>
      <c r="F126" s="36" t="e">
        <f t="shared" si="15"/>
        <v>#N/A</v>
      </c>
      <c r="G126" s="36" t="e">
        <f t="shared" si="15"/>
        <v>#N/A</v>
      </c>
      <c r="H126" s="36" t="e">
        <f t="shared" si="15"/>
        <v>#N/A</v>
      </c>
      <c r="I126" s="36" t="e">
        <f t="shared" si="15"/>
        <v>#N/A</v>
      </c>
      <c r="J126" s="36" t="e">
        <f t="shared" si="15"/>
        <v>#N/A</v>
      </c>
      <c r="K126" s="36" t="e">
        <f t="shared" si="15"/>
        <v>#N/A</v>
      </c>
      <c r="L126" s="36" t="e">
        <f>-L125</f>
        <v>#N/A</v>
      </c>
    </row>
    <row r="127" spans="1:181" x14ac:dyDescent="0.25">
      <c r="A127" s="25"/>
      <c r="B127" s="36"/>
      <c r="C127" s="36"/>
      <c r="D127" s="36"/>
      <c r="E127" s="36"/>
      <c r="F127" s="36"/>
      <c r="G127" s="36"/>
      <c r="H127" s="36"/>
      <c r="I127" s="19"/>
    </row>
    <row r="128" spans="1:181" s="23" customFormat="1" x14ac:dyDescent="0.25">
      <c r="A128" s="23" t="s">
        <v>133</v>
      </c>
      <c r="B128" s="19"/>
      <c r="C128" s="19"/>
      <c r="D128" s="19"/>
      <c r="E128" s="19"/>
      <c r="F128" s="19"/>
      <c r="G128" s="19"/>
      <c r="H128" s="19"/>
      <c r="I128" s="19"/>
      <c r="J128" s="15"/>
      <c r="K128" s="15"/>
      <c r="L128" s="15"/>
      <c r="N128" s="15"/>
      <c r="O128" s="15"/>
      <c r="P128" s="15"/>
      <c r="Q128" s="15"/>
      <c r="R128" s="15"/>
      <c r="S128" s="15"/>
      <c r="T128" s="15"/>
      <c r="U128" s="15"/>
      <c r="V128" s="15"/>
      <c r="W128" s="15"/>
      <c r="X128" s="15"/>
      <c r="Y128" s="15"/>
      <c r="Z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205"/>
      <c r="BU128" s="15"/>
      <c r="BV128" s="15"/>
      <c r="BW128" s="205"/>
      <c r="BX128" s="15"/>
      <c r="BY128" s="15"/>
      <c r="BZ128" s="15"/>
      <c r="CA128" s="15"/>
      <c r="CB128" s="15"/>
      <c r="CC128" s="15"/>
      <c r="CD128" s="15"/>
      <c r="CE128" s="15"/>
      <c r="CF128" s="15"/>
      <c r="CG128" s="15"/>
      <c r="CH128" s="205"/>
      <c r="CI128" s="15"/>
      <c r="CJ128" s="15"/>
      <c r="CK128" s="15"/>
      <c r="CL128" s="15"/>
      <c r="CM128" s="15"/>
      <c r="CN128" s="205"/>
      <c r="CO128" s="15"/>
      <c r="CP128" s="15"/>
      <c r="CQ128" s="15"/>
      <c r="CR128" s="15"/>
      <c r="CS128" s="15"/>
      <c r="CT128" s="15"/>
      <c r="CU128" s="20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row>
    <row r="129" spans="1:26" x14ac:dyDescent="0.25">
      <c r="A129" s="15" t="s">
        <v>134</v>
      </c>
      <c r="B129" s="37"/>
      <c r="C129" s="101" t="str">
        <f>IF('Proposed System'!$C$88="Payment at end of season production is achieved",'Base Calcs'!C113*'Proposed System'!$C$87,"0")</f>
        <v>0</v>
      </c>
      <c r="D129" s="101" t="str">
        <f>IF('Proposed System'!$C$88="Payment at end of season production is achieved",('Base Calcs'!D113-C113)*'Proposed System'!$C$87,"0")</f>
        <v>0</v>
      </c>
      <c r="E129" s="101" t="str">
        <f>IF('Proposed System'!$C$88="Payment at end of season production is achieved",('Base Calcs'!E113-D113)*'Proposed System'!$C$87,"0")</f>
        <v>0</v>
      </c>
      <c r="F129" s="101" t="str">
        <f>IF('Proposed System'!$C$88="Payment at end of season production is achieved",('Base Calcs'!F113-E113)*'Proposed System'!$C$87,"0")</f>
        <v>0</v>
      </c>
      <c r="G129" s="101" t="str">
        <f>IF('Proposed System'!$C$88="Payment at end of season production is achieved",('Base Calcs'!G113-F113)*'Proposed System'!$C$87,"0")</f>
        <v>0</v>
      </c>
      <c r="H129" s="101" t="str">
        <f>IF('Proposed System'!$C$88="Payment at end of season production is achieved",('Base Calcs'!H113-G113)*'Proposed System'!$C$87,"0")</f>
        <v>0</v>
      </c>
      <c r="I129" s="101" t="str">
        <f>IF('Proposed System'!$C$88="Payment at end of season production is achieved",('Base Calcs'!I113-H113)*'Proposed System'!$C$87,"0")</f>
        <v>0</v>
      </c>
      <c r="J129" s="101" t="str">
        <f>IF('Proposed System'!$C$88="Payment at end of season production is achieved",('Base Calcs'!J113-I113)*'Proposed System'!$C$87,"0")</f>
        <v>0</v>
      </c>
      <c r="K129" s="101" t="str">
        <f>IF('Proposed System'!$C$88="Payment at end of season production is achieved",('Base Calcs'!K113-J113)*'Proposed System'!$C$87,"0")</f>
        <v>0</v>
      </c>
      <c r="L129" s="101" t="str">
        <f>IF('Proposed System'!$C$88="Payment at end of season production is achieved",('Base Calcs'!L113-K113)*'Proposed System'!$C$87,"0")</f>
        <v>0</v>
      </c>
      <c r="N129" s="23"/>
      <c r="O129" s="23"/>
      <c r="P129" s="23"/>
      <c r="Q129" s="23"/>
      <c r="R129" s="23"/>
      <c r="S129" s="23"/>
      <c r="T129" s="23"/>
      <c r="U129" s="23"/>
      <c r="V129" s="23"/>
      <c r="W129" s="23"/>
      <c r="X129" s="23"/>
      <c r="Y129" s="23"/>
      <c r="Z129" s="23"/>
    </row>
    <row r="130" spans="1:26" x14ac:dyDescent="0.25">
      <c r="A130" s="15" t="s">
        <v>108</v>
      </c>
      <c r="N130" s="23"/>
      <c r="O130" s="23"/>
      <c r="P130" s="23"/>
      <c r="Q130" s="23"/>
      <c r="R130" s="23"/>
      <c r="S130" s="23"/>
      <c r="T130" s="23"/>
      <c r="U130" s="23"/>
      <c r="V130" s="23"/>
      <c r="W130" s="23"/>
      <c r="X130" s="23"/>
      <c r="Y130" s="23"/>
      <c r="Z130" s="23"/>
    </row>
    <row r="131" spans="1:26" x14ac:dyDescent="0.25">
      <c r="A131" s="25" t="s">
        <v>136</v>
      </c>
      <c r="B131" s="23"/>
      <c r="C131" s="23"/>
      <c r="D131" s="23"/>
      <c r="E131" s="23"/>
      <c r="F131" s="23"/>
      <c r="G131" s="23"/>
      <c r="H131" s="23"/>
      <c r="I131" s="23"/>
      <c r="J131" s="23"/>
      <c r="K131" s="23"/>
      <c r="L131" s="23"/>
      <c r="N131" s="23"/>
      <c r="O131" s="23"/>
      <c r="P131" s="23"/>
      <c r="Q131" s="23"/>
      <c r="R131" s="23"/>
      <c r="S131" s="23"/>
      <c r="T131" s="23"/>
      <c r="U131" s="23"/>
      <c r="V131" s="23"/>
      <c r="W131" s="23"/>
      <c r="X131" s="23"/>
      <c r="Y131" s="23"/>
      <c r="Z131" s="23"/>
    </row>
    <row r="132" spans="1:26" x14ac:dyDescent="0.25">
      <c r="A132" s="27" t="s">
        <v>143</v>
      </c>
      <c r="G132" s="19"/>
      <c r="L132" s="19">
        <f>C40*CK6</f>
        <v>0</v>
      </c>
      <c r="N132" s="23"/>
      <c r="O132" s="23"/>
      <c r="P132" s="23"/>
      <c r="Q132" s="23"/>
      <c r="R132" s="23"/>
      <c r="S132" s="23"/>
      <c r="T132" s="23"/>
      <c r="U132" s="23"/>
      <c r="V132" s="23"/>
      <c r="W132" s="23"/>
      <c r="X132" s="23"/>
      <c r="Y132" s="23"/>
      <c r="Z132" s="23"/>
    </row>
    <row r="133" spans="1:26" x14ac:dyDescent="0.25">
      <c r="A133" s="27" t="s">
        <v>208</v>
      </c>
      <c r="G133" s="19"/>
      <c r="L133" s="19">
        <f>C41*CK6</f>
        <v>0</v>
      </c>
    </row>
    <row r="134" spans="1:26" x14ac:dyDescent="0.25">
      <c r="A134" s="27" t="s">
        <v>108</v>
      </c>
      <c r="B134" s="19"/>
      <c r="G134" s="19"/>
      <c r="L134" s="19">
        <f>C44*CK7</f>
        <v>0</v>
      </c>
    </row>
    <row r="135" spans="1:26" x14ac:dyDescent="0.25">
      <c r="A135" s="27" t="s">
        <v>107</v>
      </c>
      <c r="B135" s="19"/>
      <c r="C135" s="22"/>
      <c r="G135" s="19"/>
      <c r="L135" s="19">
        <f>C45</f>
        <v>0</v>
      </c>
    </row>
    <row r="136" spans="1:26" x14ac:dyDescent="0.25">
      <c r="A136" s="27" t="s">
        <v>137</v>
      </c>
      <c r="L136" s="19">
        <f>SUM(C129:L129)</f>
        <v>0</v>
      </c>
    </row>
    <row r="137" spans="1:26" x14ac:dyDescent="0.25">
      <c r="A137" s="41" t="s">
        <v>582</v>
      </c>
      <c r="B137" s="42"/>
      <c r="G137" s="19"/>
      <c r="L137" s="20">
        <f>C46</f>
        <v>0</v>
      </c>
      <c r="N137" s="23"/>
      <c r="P137" s="23"/>
      <c r="Q137" s="23"/>
      <c r="R137" s="23"/>
      <c r="S137" s="23"/>
      <c r="T137" s="23"/>
      <c r="U137" s="23"/>
      <c r="V137" s="23"/>
      <c r="W137" s="23"/>
      <c r="X137" s="23"/>
      <c r="Y137" s="23"/>
      <c r="Z137" s="23"/>
    </row>
    <row r="138" spans="1:26" x14ac:dyDescent="0.25">
      <c r="A138" s="29" t="s">
        <v>135</v>
      </c>
      <c r="B138" s="38" t="e">
        <f>-B108-B126</f>
        <v>#N/A</v>
      </c>
      <c r="C138" s="38" t="e">
        <f t="shared" ref="C138:K138" si="16">C122-C126-C129</f>
        <v>#N/A</v>
      </c>
      <c r="D138" s="38" t="e">
        <f t="shared" si="16"/>
        <v>#N/A</v>
      </c>
      <c r="E138" s="38" t="e">
        <f t="shared" si="16"/>
        <v>#N/A</v>
      </c>
      <c r="F138" s="38" t="e">
        <f t="shared" si="16"/>
        <v>#N/A</v>
      </c>
      <c r="G138" s="38" t="e">
        <f t="shared" si="16"/>
        <v>#N/A</v>
      </c>
      <c r="H138" s="38" t="e">
        <f t="shared" si="16"/>
        <v>#N/A</v>
      </c>
      <c r="I138" s="38" t="e">
        <f t="shared" si="16"/>
        <v>#N/A</v>
      </c>
      <c r="J138" s="38" t="e">
        <f t="shared" si="16"/>
        <v>#N/A</v>
      </c>
      <c r="K138" s="38" t="e">
        <f t="shared" si="16"/>
        <v>#N/A</v>
      </c>
      <c r="L138" s="38" t="e">
        <f>L122-L126-L129+SUM(L132:L137)</f>
        <v>#N/A</v>
      </c>
    </row>
    <row r="139" spans="1:26" x14ac:dyDescent="0.25">
      <c r="A139" s="27"/>
      <c r="B139" s="42"/>
      <c r="G139" s="19"/>
      <c r="L139" s="40"/>
    </row>
    <row r="140" spans="1:26" x14ac:dyDescent="0.25">
      <c r="A140" s="15" t="s">
        <v>138</v>
      </c>
      <c r="B140" s="44">
        <v>0.08</v>
      </c>
      <c r="D140" s="22"/>
    </row>
    <row r="141" spans="1:26" x14ac:dyDescent="0.25">
      <c r="A141" s="15" t="s">
        <v>139</v>
      </c>
      <c r="B141" s="39" t="e">
        <f>NPV(B140,C138:L138)</f>
        <v>#N/A</v>
      </c>
      <c r="C141" s="40"/>
      <c r="N141" s="23"/>
      <c r="O141" s="23"/>
      <c r="P141" s="23"/>
      <c r="Q141" s="23"/>
      <c r="R141" s="23"/>
      <c r="S141" s="23"/>
      <c r="T141" s="23"/>
      <c r="U141" s="23"/>
      <c r="V141" s="23"/>
      <c r="W141" s="23"/>
      <c r="X141" s="23"/>
      <c r="Y141" s="23"/>
      <c r="Z141" s="23"/>
    </row>
    <row r="142" spans="1:26" x14ac:dyDescent="0.25">
      <c r="A142" s="15" t="s">
        <v>140</v>
      </c>
      <c r="B142" s="39" t="e">
        <f>B138+B141</f>
        <v>#N/A</v>
      </c>
    </row>
    <row r="143" spans="1:26" x14ac:dyDescent="0.25">
      <c r="A143" s="15" t="s">
        <v>141</v>
      </c>
      <c r="B143" s="44" t="e">
        <f>IRR(B138:L138)</f>
        <v>#VALUE!</v>
      </c>
    </row>
    <row r="144" spans="1:26" x14ac:dyDescent="0.25">
      <c r="B144" s="45"/>
      <c r="O144" s="15" t="s">
        <v>335</v>
      </c>
    </row>
    <row r="145" spans="1:26" x14ac:dyDescent="0.25">
      <c r="B145" s="45"/>
      <c r="O145" s="15" t="s">
        <v>142</v>
      </c>
      <c r="P145" s="54" t="s">
        <v>245</v>
      </c>
      <c r="Q145" s="54" t="s">
        <v>111</v>
      </c>
      <c r="R145" s="54" t="s">
        <v>112</v>
      </c>
      <c r="S145" s="54" t="s">
        <v>113</v>
      </c>
      <c r="T145" s="54" t="s">
        <v>114</v>
      </c>
      <c r="U145" s="54" t="s">
        <v>115</v>
      </c>
      <c r="V145" s="54" t="s">
        <v>116</v>
      </c>
      <c r="W145" s="54" t="s">
        <v>117</v>
      </c>
      <c r="X145" s="54" t="s">
        <v>118</v>
      </c>
      <c r="Y145" s="54" t="s">
        <v>119</v>
      </c>
      <c r="Z145" s="54" t="s">
        <v>120</v>
      </c>
    </row>
    <row r="146" spans="1:26" x14ac:dyDescent="0.25">
      <c r="A146" s="23" t="s">
        <v>331</v>
      </c>
      <c r="B146"/>
      <c r="C146" s="23"/>
      <c r="D146" s="23"/>
      <c r="E146" s="23"/>
      <c r="F146" s="23"/>
      <c r="G146" s="23"/>
      <c r="H146" s="23"/>
      <c r="O146" s="134">
        <v>-0.5</v>
      </c>
      <c r="P146" s="129" t="e">
        <f t="shared" ref="P146:P152" si="17">$B$138+($C$40+$C$41+$C$44)-(($C$40+$C$41+$C$44)*(1+O146))</f>
        <v>#N/A</v>
      </c>
      <c r="Q146" s="129" t="e">
        <f t="shared" ref="Q146:Z152" si="18">C$138</f>
        <v>#N/A</v>
      </c>
      <c r="R146" s="129" t="e">
        <f t="shared" si="18"/>
        <v>#N/A</v>
      </c>
      <c r="S146" s="129" t="e">
        <f t="shared" si="18"/>
        <v>#N/A</v>
      </c>
      <c r="T146" s="129" t="e">
        <f t="shared" si="18"/>
        <v>#N/A</v>
      </c>
      <c r="U146" s="129" t="e">
        <f t="shared" si="18"/>
        <v>#N/A</v>
      </c>
      <c r="V146" s="129" t="e">
        <f t="shared" si="18"/>
        <v>#N/A</v>
      </c>
      <c r="W146" s="129" t="e">
        <f t="shared" si="18"/>
        <v>#N/A</v>
      </c>
      <c r="X146" s="129" t="e">
        <f t="shared" si="18"/>
        <v>#N/A</v>
      </c>
      <c r="Y146" s="129" t="e">
        <f t="shared" si="18"/>
        <v>#N/A</v>
      </c>
      <c r="Z146" s="129" t="e">
        <f t="shared" si="18"/>
        <v>#N/A</v>
      </c>
    </row>
    <row r="147" spans="1:26" ht="15.75" thickBot="1" x14ac:dyDescent="0.3">
      <c r="A147" s="23"/>
      <c r="B147"/>
      <c r="C147" s="23"/>
      <c r="D147" s="23"/>
      <c r="E147" s="23"/>
      <c r="F147" s="23"/>
      <c r="G147" s="23"/>
      <c r="H147" s="23"/>
      <c r="O147" s="134">
        <v>-0.25</v>
      </c>
      <c r="P147" s="129" t="e">
        <f t="shared" si="17"/>
        <v>#N/A</v>
      </c>
      <c r="Q147" s="129" t="e">
        <f t="shared" si="18"/>
        <v>#N/A</v>
      </c>
      <c r="R147" s="129" t="e">
        <f t="shared" si="18"/>
        <v>#N/A</v>
      </c>
      <c r="S147" s="129" t="e">
        <f t="shared" si="18"/>
        <v>#N/A</v>
      </c>
      <c r="T147" s="129" t="e">
        <f t="shared" si="18"/>
        <v>#N/A</v>
      </c>
      <c r="U147" s="129" t="e">
        <f t="shared" si="18"/>
        <v>#N/A</v>
      </c>
      <c r="V147" s="129" t="e">
        <f t="shared" si="18"/>
        <v>#N/A</v>
      </c>
      <c r="W147" s="129" t="e">
        <f t="shared" si="18"/>
        <v>#N/A</v>
      </c>
      <c r="X147" s="129" t="e">
        <f t="shared" si="18"/>
        <v>#N/A</v>
      </c>
      <c r="Y147" s="129" t="e">
        <f t="shared" si="18"/>
        <v>#N/A</v>
      </c>
      <c r="Z147" s="129" t="e">
        <f t="shared" si="18"/>
        <v>#N/A</v>
      </c>
    </row>
    <row r="148" spans="1:26" x14ac:dyDescent="0.25">
      <c r="A148" s="15" t="s">
        <v>332</v>
      </c>
      <c r="B148" s="133">
        <f t="shared" ref="B148:H148" si="19">ROUND(($C$40+$C$41+$C$44)*(1+B149),-3)</f>
        <v>0</v>
      </c>
      <c r="C148" s="133">
        <f t="shared" si="19"/>
        <v>0</v>
      </c>
      <c r="D148" s="133">
        <f t="shared" si="19"/>
        <v>0</v>
      </c>
      <c r="E148" s="135">
        <f t="shared" si="19"/>
        <v>0</v>
      </c>
      <c r="F148" s="133">
        <f t="shared" si="19"/>
        <v>0</v>
      </c>
      <c r="G148" s="133">
        <f t="shared" si="19"/>
        <v>0</v>
      </c>
      <c r="H148" s="133">
        <f t="shared" si="19"/>
        <v>0</v>
      </c>
      <c r="O148" s="134">
        <v>-0.1</v>
      </c>
      <c r="P148" s="129" t="e">
        <f t="shared" si="17"/>
        <v>#N/A</v>
      </c>
      <c r="Q148" s="129" t="e">
        <f t="shared" si="18"/>
        <v>#N/A</v>
      </c>
      <c r="R148" s="129" t="e">
        <f t="shared" si="18"/>
        <v>#N/A</v>
      </c>
      <c r="S148" s="129" t="e">
        <f t="shared" si="18"/>
        <v>#N/A</v>
      </c>
      <c r="T148" s="129" t="e">
        <f t="shared" si="18"/>
        <v>#N/A</v>
      </c>
      <c r="U148" s="129" t="e">
        <f t="shared" si="18"/>
        <v>#N/A</v>
      </c>
      <c r="V148" s="129" t="e">
        <f t="shared" si="18"/>
        <v>#N/A</v>
      </c>
      <c r="W148" s="129" t="e">
        <f t="shared" si="18"/>
        <v>#N/A</v>
      </c>
      <c r="X148" s="129" t="e">
        <f t="shared" si="18"/>
        <v>#N/A</v>
      </c>
      <c r="Y148" s="129" t="e">
        <f t="shared" si="18"/>
        <v>#N/A</v>
      </c>
      <c r="Z148" s="129" t="e">
        <f t="shared" si="18"/>
        <v>#N/A</v>
      </c>
    </row>
    <row r="149" spans="1:26" x14ac:dyDescent="0.25">
      <c r="A149" s="25" t="s">
        <v>333</v>
      </c>
      <c r="B149" s="134">
        <v>-0.5</v>
      </c>
      <c r="C149" s="134">
        <v>-0.25</v>
      </c>
      <c r="D149" s="134">
        <v>-0.1</v>
      </c>
      <c r="E149" s="136">
        <v>0</v>
      </c>
      <c r="F149" s="134">
        <v>0.1</v>
      </c>
      <c r="G149" s="134">
        <v>0.25</v>
      </c>
      <c r="H149" s="134">
        <v>0.5</v>
      </c>
      <c r="O149" s="136">
        <v>0</v>
      </c>
      <c r="P149" s="129" t="e">
        <f t="shared" si="17"/>
        <v>#N/A</v>
      </c>
      <c r="Q149" s="129" t="e">
        <f t="shared" si="18"/>
        <v>#N/A</v>
      </c>
      <c r="R149" s="129" t="e">
        <f t="shared" si="18"/>
        <v>#N/A</v>
      </c>
      <c r="S149" s="129" t="e">
        <f t="shared" si="18"/>
        <v>#N/A</v>
      </c>
      <c r="T149" s="129" t="e">
        <f t="shared" si="18"/>
        <v>#N/A</v>
      </c>
      <c r="U149" s="129" t="e">
        <f t="shared" si="18"/>
        <v>#N/A</v>
      </c>
      <c r="V149" s="129" t="e">
        <f t="shared" si="18"/>
        <v>#N/A</v>
      </c>
      <c r="W149" s="129" t="e">
        <f t="shared" si="18"/>
        <v>#N/A</v>
      </c>
      <c r="X149" s="129" t="e">
        <f t="shared" si="18"/>
        <v>#N/A</v>
      </c>
      <c r="Y149" s="129" t="e">
        <f t="shared" si="18"/>
        <v>#N/A</v>
      </c>
      <c r="Z149" s="129" t="e">
        <f t="shared" si="18"/>
        <v>#N/A</v>
      </c>
    </row>
    <row r="150" spans="1:26" x14ac:dyDescent="0.25">
      <c r="A150" s="15" t="s">
        <v>334</v>
      </c>
      <c r="B150" s="133" t="e">
        <f t="shared" ref="B150:H150" si="20">ROUND($B$138+($C$40+$C$41+$C$44)-(($C$40+$C$41+$C$44)*(1+B149))+$B$141,-3)</f>
        <v>#N/A</v>
      </c>
      <c r="C150" s="133" t="e">
        <f t="shared" si="20"/>
        <v>#N/A</v>
      </c>
      <c r="D150" s="133" t="e">
        <f t="shared" si="20"/>
        <v>#N/A</v>
      </c>
      <c r="E150" s="137" t="e">
        <f t="shared" si="20"/>
        <v>#N/A</v>
      </c>
      <c r="F150" s="133" t="e">
        <f t="shared" si="20"/>
        <v>#N/A</v>
      </c>
      <c r="G150" s="133" t="e">
        <f t="shared" si="20"/>
        <v>#N/A</v>
      </c>
      <c r="H150" s="133" t="e">
        <f t="shared" si="20"/>
        <v>#N/A</v>
      </c>
      <c r="O150" s="134">
        <v>0.1</v>
      </c>
      <c r="P150" s="129" t="e">
        <f t="shared" si="17"/>
        <v>#N/A</v>
      </c>
      <c r="Q150" s="129" t="e">
        <f t="shared" si="18"/>
        <v>#N/A</v>
      </c>
      <c r="R150" s="129" t="e">
        <f t="shared" si="18"/>
        <v>#N/A</v>
      </c>
      <c r="S150" s="129" t="e">
        <f t="shared" si="18"/>
        <v>#N/A</v>
      </c>
      <c r="T150" s="129" t="e">
        <f t="shared" si="18"/>
        <v>#N/A</v>
      </c>
      <c r="U150" s="129" t="e">
        <f t="shared" si="18"/>
        <v>#N/A</v>
      </c>
      <c r="V150" s="129" t="e">
        <f t="shared" si="18"/>
        <v>#N/A</v>
      </c>
      <c r="W150" s="129" t="e">
        <f t="shared" si="18"/>
        <v>#N/A</v>
      </c>
      <c r="X150" s="129" t="e">
        <f t="shared" si="18"/>
        <v>#N/A</v>
      </c>
      <c r="Y150" s="129" t="e">
        <f t="shared" si="18"/>
        <v>#N/A</v>
      </c>
      <c r="Z150" s="129" t="e">
        <f t="shared" si="18"/>
        <v>#N/A</v>
      </c>
    </row>
    <row r="151" spans="1:26" ht="15.75" thickBot="1" x14ac:dyDescent="0.3">
      <c r="A151" s="15" t="s">
        <v>141</v>
      </c>
      <c r="B151" s="139" t="e">
        <f>IRR($P$146:$Z$146)</f>
        <v>#VALUE!</v>
      </c>
      <c r="C151" s="44" t="e">
        <f>IRR(P147:Z147)</f>
        <v>#VALUE!</v>
      </c>
      <c r="D151" s="44" t="e">
        <f>IRR(P148:Z148)</f>
        <v>#VALUE!</v>
      </c>
      <c r="E151" s="138" t="e">
        <f>B143</f>
        <v>#VALUE!</v>
      </c>
      <c r="F151" s="44" t="e">
        <f>IRR(P150:Z150)</f>
        <v>#VALUE!</v>
      </c>
      <c r="G151" s="44" t="e">
        <f>IRR(P151:Z151)</f>
        <v>#VALUE!</v>
      </c>
      <c r="H151" s="44" t="e">
        <f>IRR(P152:Z152)</f>
        <v>#VALUE!</v>
      </c>
      <c r="O151" s="134">
        <v>0.25</v>
      </c>
      <c r="P151" s="129" t="e">
        <f t="shared" si="17"/>
        <v>#N/A</v>
      </c>
      <c r="Q151" s="129" t="e">
        <f t="shared" si="18"/>
        <v>#N/A</v>
      </c>
      <c r="R151" s="129" t="e">
        <f t="shared" si="18"/>
        <v>#N/A</v>
      </c>
      <c r="S151" s="129" t="e">
        <f t="shared" si="18"/>
        <v>#N/A</v>
      </c>
      <c r="T151" s="129" t="e">
        <f t="shared" si="18"/>
        <v>#N/A</v>
      </c>
      <c r="U151" s="129" t="e">
        <f t="shared" si="18"/>
        <v>#N/A</v>
      </c>
      <c r="V151" s="129" t="e">
        <f t="shared" si="18"/>
        <v>#N/A</v>
      </c>
      <c r="W151" s="129" t="e">
        <f t="shared" si="18"/>
        <v>#N/A</v>
      </c>
      <c r="X151" s="129" t="e">
        <f t="shared" si="18"/>
        <v>#N/A</v>
      </c>
      <c r="Y151" s="129" t="e">
        <f t="shared" si="18"/>
        <v>#N/A</v>
      </c>
      <c r="Z151" s="129" t="e">
        <f t="shared" si="18"/>
        <v>#N/A</v>
      </c>
    </row>
    <row r="152" spans="1:26" x14ac:dyDescent="0.25">
      <c r="B152" s="45"/>
      <c r="O152" s="134">
        <v>0.5</v>
      </c>
      <c r="P152" s="129" t="e">
        <f t="shared" si="17"/>
        <v>#N/A</v>
      </c>
      <c r="Q152" s="129" t="e">
        <f t="shared" si="18"/>
        <v>#N/A</v>
      </c>
      <c r="R152" s="129" t="e">
        <f t="shared" si="18"/>
        <v>#N/A</v>
      </c>
      <c r="S152" s="129" t="e">
        <f t="shared" si="18"/>
        <v>#N/A</v>
      </c>
      <c r="T152" s="129" t="e">
        <f t="shared" si="18"/>
        <v>#N/A</v>
      </c>
      <c r="U152" s="129" t="e">
        <f t="shared" si="18"/>
        <v>#N/A</v>
      </c>
      <c r="V152" s="129" t="e">
        <f t="shared" si="18"/>
        <v>#N/A</v>
      </c>
      <c r="W152" s="129" t="e">
        <f t="shared" si="18"/>
        <v>#N/A</v>
      </c>
      <c r="X152" s="129" t="e">
        <f t="shared" si="18"/>
        <v>#N/A</v>
      </c>
      <c r="Y152" s="129" t="e">
        <f t="shared" si="18"/>
        <v>#N/A</v>
      </c>
      <c r="Z152" s="129" t="e">
        <f t="shared" si="18"/>
        <v>#N/A</v>
      </c>
    </row>
    <row r="153" spans="1:26" x14ac:dyDescent="0.25">
      <c r="B153" s="45"/>
    </row>
    <row r="154" spans="1:26" x14ac:dyDescent="0.25">
      <c r="B154" s="45"/>
    </row>
    <row r="155" spans="1:26" x14ac:dyDescent="0.25">
      <c r="A155"/>
      <c r="B155"/>
      <c r="C155"/>
      <c r="D155"/>
      <c r="E155"/>
      <c r="F155"/>
      <c r="G155"/>
      <c r="H155"/>
      <c r="I155"/>
    </row>
    <row r="156" spans="1:26" x14ac:dyDescent="0.25">
      <c r="A156"/>
      <c r="B156"/>
      <c r="C156"/>
      <c r="D156"/>
      <c r="E156"/>
      <c r="F156"/>
      <c r="G156"/>
      <c r="H156"/>
      <c r="I156"/>
    </row>
    <row r="157" spans="1:26" ht="18.75" x14ac:dyDescent="0.3">
      <c r="A157" s="5" t="s">
        <v>249</v>
      </c>
      <c r="B157"/>
      <c r="C157" s="6" t="s">
        <v>91</v>
      </c>
      <c r="E157" s="6" t="s">
        <v>93</v>
      </c>
      <c r="G157" s="25" t="s">
        <v>190</v>
      </c>
      <c r="H157"/>
      <c r="I157"/>
    </row>
    <row r="158" spans="1:26" x14ac:dyDescent="0.25">
      <c r="A158"/>
      <c r="B158"/>
      <c r="C158"/>
      <c r="D158"/>
      <c r="E158"/>
      <c r="F158"/>
      <c r="G158"/>
      <c r="H158"/>
      <c r="I158"/>
    </row>
    <row r="159" spans="1:26" ht="15.75" x14ac:dyDescent="0.25">
      <c r="A159" s="51" t="s">
        <v>121</v>
      </c>
      <c r="B159"/>
      <c r="C159"/>
      <c r="D159" s="55" t="s">
        <v>154</v>
      </c>
      <c r="E159"/>
      <c r="F159" s="55" t="s">
        <v>154</v>
      </c>
      <c r="G159" s="55"/>
      <c r="H159" s="55" t="s">
        <v>190</v>
      </c>
      <c r="I159"/>
    </row>
    <row r="160" spans="1:26" x14ac:dyDescent="0.25">
      <c r="A160" s="15" t="s">
        <v>164</v>
      </c>
      <c r="B160"/>
      <c r="C160" s="52" t="e">
        <f>C66</f>
        <v>#N/A</v>
      </c>
      <c r="D160" s="56" t="e">
        <f>C160/$C$9</f>
        <v>#N/A</v>
      </c>
      <c r="E160" s="52" t="e">
        <f>E66</f>
        <v>#N/A</v>
      </c>
      <c r="F160" s="56" t="e">
        <f>E160/$E$9</f>
        <v>#N/A</v>
      </c>
      <c r="G160" s="56"/>
      <c r="H160" s="203" t="e">
        <f>E160-C160</f>
        <v>#N/A</v>
      </c>
      <c r="I160"/>
    </row>
    <row r="161" spans="1:9" x14ac:dyDescent="0.25">
      <c r="A161" t="s">
        <v>145</v>
      </c>
      <c r="B161"/>
      <c r="C161" s="52" t="e">
        <f>C67</f>
        <v>#N/A</v>
      </c>
      <c r="D161" s="56" t="e">
        <f>C161/$C$9</f>
        <v>#N/A</v>
      </c>
      <c r="E161" s="52" t="e">
        <f>E67</f>
        <v>#N/A</v>
      </c>
      <c r="F161" s="56" t="e">
        <f>E161/$E$9</f>
        <v>#N/A</v>
      </c>
      <c r="G161" s="56"/>
      <c r="H161" s="203" t="e">
        <f t="shared" ref="H161:H207" si="21">E161-C161</f>
        <v>#N/A</v>
      </c>
      <c r="I161"/>
    </row>
    <row r="162" spans="1:9" x14ac:dyDescent="0.25">
      <c r="A162"/>
      <c r="B162"/>
      <c r="C162"/>
      <c r="D162" s="55"/>
      <c r="E162"/>
      <c r="F162" s="55"/>
      <c r="G162" s="55"/>
      <c r="H162" s="203">
        <f t="shared" si="21"/>
        <v>0</v>
      </c>
      <c r="I162"/>
    </row>
    <row r="163" spans="1:9" ht="16.5" thickBot="1" x14ac:dyDescent="0.3">
      <c r="A163" s="94" t="s">
        <v>250</v>
      </c>
      <c r="B163" s="95"/>
      <c r="C163" s="116" t="e">
        <f>SUM(C160:C162)</f>
        <v>#N/A</v>
      </c>
      <c r="D163" s="96"/>
      <c r="E163" s="117" t="e">
        <f>SUM(E160:E162)</f>
        <v>#N/A</v>
      </c>
      <c r="F163" s="97"/>
      <c r="G163" s="97"/>
      <c r="H163" s="296" t="e">
        <f t="shared" si="21"/>
        <v>#N/A</v>
      </c>
      <c r="I163"/>
    </row>
    <row r="164" spans="1:9" ht="15.75" thickTop="1" x14ac:dyDescent="0.25">
      <c r="A164"/>
      <c r="B164"/>
      <c r="C164"/>
      <c r="D164" s="55"/>
      <c r="E164"/>
      <c r="F164" s="55"/>
      <c r="G164" s="55"/>
      <c r="H164" s="203">
        <f t="shared" si="21"/>
        <v>0</v>
      </c>
    </row>
    <row r="165" spans="1:9" ht="15.75" x14ac:dyDescent="0.25">
      <c r="A165" s="51" t="s">
        <v>127</v>
      </c>
      <c r="B165"/>
      <c r="C165"/>
      <c r="D165" s="55" t="s">
        <v>154</v>
      </c>
      <c r="E165"/>
      <c r="F165" s="55" t="s">
        <v>154</v>
      </c>
      <c r="G165" s="55"/>
      <c r="H165" s="203">
        <f t="shared" si="21"/>
        <v>0</v>
      </c>
    </row>
    <row r="166" spans="1:9" x14ac:dyDescent="0.25">
      <c r="A166" s="50" t="s">
        <v>271</v>
      </c>
      <c r="B166"/>
      <c r="C166"/>
      <c r="D166" s="182">
        <f>'Current System'!C76</f>
        <v>0</v>
      </c>
      <c r="E166"/>
      <c r="F166" s="55"/>
      <c r="G166" s="55"/>
      <c r="H166" s="203">
        <f t="shared" si="21"/>
        <v>0</v>
      </c>
    </row>
    <row r="167" spans="1:9" x14ac:dyDescent="0.25">
      <c r="A167" s="50" t="s">
        <v>272</v>
      </c>
      <c r="B167"/>
      <c r="C167"/>
      <c r="D167" s="55" t="e">
        <f>HLOOKUP(C3,AB6:AQ106,23,FALSE)</f>
        <v>#N/A</v>
      </c>
      <c r="E167"/>
      <c r="F167" s="55"/>
      <c r="G167" s="55"/>
      <c r="H167" s="203">
        <f t="shared" si="21"/>
        <v>0</v>
      </c>
    </row>
    <row r="168" spans="1:9" ht="15.75" x14ac:dyDescent="0.25">
      <c r="A168" s="51"/>
      <c r="B168"/>
      <c r="C168"/>
      <c r="D168" s="55"/>
      <c r="E168"/>
      <c r="F168" s="55"/>
      <c r="G168" s="55"/>
      <c r="H168" s="203">
        <f t="shared" si="21"/>
        <v>0</v>
      </c>
    </row>
    <row r="169" spans="1:9" ht="15.75" x14ac:dyDescent="0.25">
      <c r="A169" s="51" t="s">
        <v>273</v>
      </c>
      <c r="B169"/>
      <c r="C169"/>
      <c r="D169" s="55"/>
      <c r="E169"/>
      <c r="F169" s="55"/>
      <c r="G169" s="55"/>
      <c r="H169" s="203">
        <f t="shared" si="21"/>
        <v>0</v>
      </c>
    </row>
    <row r="170" spans="1:9" x14ac:dyDescent="0.25">
      <c r="A170" s="7" t="s">
        <v>147</v>
      </c>
      <c r="B170"/>
      <c r="C170"/>
      <c r="D170" s="56"/>
      <c r="E170"/>
      <c r="F170" s="56"/>
      <c r="G170" s="56"/>
      <c r="H170" s="203">
        <f t="shared" si="21"/>
        <v>0</v>
      </c>
    </row>
    <row r="171" spans="1:9" x14ac:dyDescent="0.25">
      <c r="A171" s="50" t="s">
        <v>36</v>
      </c>
      <c r="B171"/>
      <c r="C171" s="12" t="e">
        <f>C73</f>
        <v>#N/A</v>
      </c>
      <c r="D171" s="56" t="e">
        <f>C171/$C$9</f>
        <v>#N/A</v>
      </c>
      <c r="E171" s="12" t="e">
        <f>E73</f>
        <v>#N/A</v>
      </c>
      <c r="F171" s="56" t="e">
        <f>E171/$E$9</f>
        <v>#N/A</v>
      </c>
      <c r="G171" s="56"/>
      <c r="H171" s="203" t="e">
        <f t="shared" si="21"/>
        <v>#N/A</v>
      </c>
    </row>
    <row r="172" spans="1:9" x14ac:dyDescent="0.25">
      <c r="A172" s="50" t="s">
        <v>38</v>
      </c>
      <c r="B172"/>
      <c r="C172" s="12" t="e">
        <f>C74</f>
        <v>#N/A</v>
      </c>
      <c r="D172" s="56" t="e">
        <f>C172/$C$9</f>
        <v>#N/A</v>
      </c>
      <c r="E172" s="12" t="e">
        <f>E74</f>
        <v>#N/A</v>
      </c>
      <c r="F172" s="56" t="e">
        <f>E172/$E$9</f>
        <v>#N/A</v>
      </c>
      <c r="G172" s="56"/>
      <c r="H172" s="203" t="e">
        <f t="shared" si="21"/>
        <v>#N/A</v>
      </c>
    </row>
    <row r="173" spans="1:9" ht="15" customHeight="1" x14ac:dyDescent="0.25">
      <c r="A173" s="50" t="s">
        <v>37</v>
      </c>
      <c r="B173"/>
      <c r="C173" s="12" t="e">
        <f>C75</f>
        <v>#N/A</v>
      </c>
      <c r="D173" s="56" t="e">
        <f>C173/$C$9</f>
        <v>#N/A</v>
      </c>
      <c r="E173" s="12" t="e">
        <f>E75</f>
        <v>#N/A</v>
      </c>
      <c r="F173" s="56" t="e">
        <f>E173/$E$9</f>
        <v>#N/A</v>
      </c>
      <c r="G173" s="56"/>
      <c r="H173" s="203" t="e">
        <f t="shared" si="21"/>
        <v>#N/A</v>
      </c>
    </row>
    <row r="174" spans="1:9" x14ac:dyDescent="0.25">
      <c r="A174" s="106" t="s">
        <v>265</v>
      </c>
      <c r="B174" s="107"/>
      <c r="C174" s="108" t="e">
        <f>SUM(C171:C173)</f>
        <v>#N/A</v>
      </c>
      <c r="D174" s="112" t="e">
        <f>SUM(D171:D173)</f>
        <v>#N/A</v>
      </c>
      <c r="E174" s="108" t="e">
        <f>SUM(E171:E173)</f>
        <v>#N/A</v>
      </c>
      <c r="F174" s="112" t="e">
        <f>SUM(F171:F173)</f>
        <v>#N/A</v>
      </c>
      <c r="G174" s="112"/>
      <c r="H174" s="297" t="e">
        <f t="shared" si="21"/>
        <v>#N/A</v>
      </c>
    </row>
    <row r="175" spans="1:9" x14ac:dyDescent="0.25">
      <c r="H175" s="147">
        <f t="shared" si="21"/>
        <v>0</v>
      </c>
    </row>
    <row r="176" spans="1:9" x14ac:dyDescent="0.25">
      <c r="A176" s="15" t="s">
        <v>222</v>
      </c>
      <c r="H176" s="147">
        <f t="shared" si="21"/>
        <v>0</v>
      </c>
    </row>
    <row r="177" spans="1:9" x14ac:dyDescent="0.25">
      <c r="A177" s="79" t="s">
        <v>223</v>
      </c>
      <c r="C177" s="12" t="e">
        <f>C78</f>
        <v>#N/A</v>
      </c>
      <c r="D177" s="56" t="e">
        <f>C177/$C$9</f>
        <v>#N/A</v>
      </c>
      <c r="E177" s="15" t="e">
        <f>E78</f>
        <v>#N/A</v>
      </c>
      <c r="F177" s="56" t="e">
        <f>E177/$E$9</f>
        <v>#N/A</v>
      </c>
      <c r="G177" s="56"/>
      <c r="H177" s="203" t="e">
        <f t="shared" si="21"/>
        <v>#N/A</v>
      </c>
    </row>
    <row r="178" spans="1:9" x14ac:dyDescent="0.25">
      <c r="A178" s="106" t="s">
        <v>265</v>
      </c>
      <c r="B178" s="107"/>
      <c r="C178" s="108" t="e">
        <f>SUM(C175:C177)</f>
        <v>#N/A</v>
      </c>
      <c r="D178" s="112" t="e">
        <f>SUM(D175:D177)</f>
        <v>#N/A</v>
      </c>
      <c r="E178" s="108" t="e">
        <f>SUM(E175:E177)</f>
        <v>#N/A</v>
      </c>
      <c r="F178" s="112" t="e">
        <f>SUM(F175:F177)</f>
        <v>#N/A</v>
      </c>
      <c r="G178" s="112"/>
      <c r="H178" s="297" t="e">
        <f t="shared" si="21"/>
        <v>#N/A</v>
      </c>
    </row>
    <row r="179" spans="1:9" x14ac:dyDescent="0.25">
      <c r="H179" s="147">
        <f t="shared" si="21"/>
        <v>0</v>
      </c>
    </row>
    <row r="180" spans="1:9" x14ac:dyDescent="0.25">
      <c r="A180" s="15" t="s">
        <v>224</v>
      </c>
      <c r="B180"/>
      <c r="C180"/>
      <c r="D180" s="57"/>
      <c r="F180" s="55"/>
      <c r="G180" s="55"/>
      <c r="H180" s="203">
        <f t="shared" si="21"/>
        <v>0</v>
      </c>
    </row>
    <row r="181" spans="1:9" x14ac:dyDescent="0.25">
      <c r="A181" s="80" t="s">
        <v>148</v>
      </c>
      <c r="B181"/>
      <c r="C181" s="12">
        <f>C81</f>
        <v>0</v>
      </c>
      <c r="D181" s="56" t="e">
        <f>C181/$C$9</f>
        <v>#DIV/0!</v>
      </c>
      <c r="E181" s="12">
        <f>E81</f>
        <v>0</v>
      </c>
      <c r="F181" s="56" t="e">
        <f>E181/$E$9</f>
        <v>#DIV/0!</v>
      </c>
      <c r="G181" s="56"/>
      <c r="H181" s="203">
        <f t="shared" si="21"/>
        <v>0</v>
      </c>
    </row>
    <row r="182" spans="1:9" x14ac:dyDescent="0.25">
      <c r="A182" s="80" t="s">
        <v>149</v>
      </c>
      <c r="B182"/>
      <c r="C182" s="12">
        <f>C82</f>
        <v>0</v>
      </c>
      <c r="D182" s="56" t="e">
        <f>C182/$C$9</f>
        <v>#DIV/0!</v>
      </c>
      <c r="E182" s="12">
        <f>E82</f>
        <v>0</v>
      </c>
      <c r="F182" s="56" t="e">
        <f>E182/$E$9</f>
        <v>#DIV/0!</v>
      </c>
      <c r="G182" s="56"/>
      <c r="H182" s="203">
        <f t="shared" si="21"/>
        <v>0</v>
      </c>
    </row>
    <row r="183" spans="1:9" x14ac:dyDescent="0.25">
      <c r="A183" s="80" t="s">
        <v>150</v>
      </c>
      <c r="B183"/>
      <c r="C183" s="12" t="e">
        <f>C83</f>
        <v>#N/A</v>
      </c>
      <c r="D183" s="56" t="e">
        <f>C183/$C$9</f>
        <v>#N/A</v>
      </c>
      <c r="E183" s="12" t="e">
        <f>E83</f>
        <v>#N/A</v>
      </c>
      <c r="F183" s="56" t="e">
        <f>E183/$E$9</f>
        <v>#N/A</v>
      </c>
      <c r="G183" s="56"/>
      <c r="H183" s="203" t="e">
        <f t="shared" si="21"/>
        <v>#N/A</v>
      </c>
    </row>
    <row r="184" spans="1:9" x14ac:dyDescent="0.25">
      <c r="A184" s="80" t="s">
        <v>594</v>
      </c>
      <c r="B184"/>
      <c r="C184" s="12">
        <f>C84</f>
        <v>0</v>
      </c>
      <c r="D184" s="56" t="e">
        <f>C184/$C$9</f>
        <v>#DIV/0!</v>
      </c>
      <c r="E184" s="12">
        <f>E84</f>
        <v>0</v>
      </c>
      <c r="F184" s="56" t="e">
        <f>E184/$E$9</f>
        <v>#DIV/0!</v>
      </c>
      <c r="G184" s="56"/>
      <c r="H184" s="203">
        <f t="shared" si="21"/>
        <v>0</v>
      </c>
    </row>
    <row r="185" spans="1:9" x14ac:dyDescent="0.25">
      <c r="A185" s="106" t="s">
        <v>265</v>
      </c>
      <c r="B185" s="107"/>
      <c r="C185" s="108" t="e">
        <f>SUM(C181:C184)</f>
        <v>#N/A</v>
      </c>
      <c r="D185" s="112" t="e">
        <f>SUM(D181:D183)</f>
        <v>#DIV/0!</v>
      </c>
      <c r="E185" s="108" t="e">
        <f>SUM(E181:E184)</f>
        <v>#N/A</v>
      </c>
      <c r="F185" s="112" t="e">
        <f>SUM(F181:F183)</f>
        <v>#DIV/0!</v>
      </c>
      <c r="G185" s="112"/>
      <c r="H185" s="297" t="e">
        <f t="shared" si="21"/>
        <v>#N/A</v>
      </c>
    </row>
    <row r="186" spans="1:9" x14ac:dyDescent="0.25">
      <c r="A186" s="106"/>
      <c r="B186" s="109"/>
      <c r="C186" s="110"/>
      <c r="D186" s="111"/>
      <c r="E186" s="110"/>
      <c r="F186" s="111"/>
      <c r="G186" s="111"/>
      <c r="H186" s="298">
        <f t="shared" si="21"/>
        <v>0</v>
      </c>
    </row>
    <row r="187" spans="1:9" x14ac:dyDescent="0.25">
      <c r="A187" s="15" t="s">
        <v>274</v>
      </c>
      <c r="H187" s="147">
        <f t="shared" si="21"/>
        <v>0</v>
      </c>
    </row>
    <row r="188" spans="1:9" x14ac:dyDescent="0.25">
      <c r="A188" s="79" t="s">
        <v>275</v>
      </c>
      <c r="D188" s="56" t="e">
        <f>C188/$C$9</f>
        <v>#DIV/0!</v>
      </c>
      <c r="E188" s="147" t="e">
        <f>C120</f>
        <v>#N/A</v>
      </c>
      <c r="F188" s="178" t="e">
        <f t="shared" ref="F188:F194" si="22">E188/$E$9</f>
        <v>#N/A</v>
      </c>
      <c r="G188" s="178"/>
      <c r="H188" s="203" t="e">
        <f t="shared" si="21"/>
        <v>#N/A</v>
      </c>
      <c r="I188" s="79"/>
    </row>
    <row r="189" spans="1:9" x14ac:dyDescent="0.25">
      <c r="A189" s="79" t="s">
        <v>226</v>
      </c>
      <c r="C189" s="19" t="e">
        <f>HLOOKUP(C3,AB6:AR101,60,FALSE)*C9</f>
        <v>#N/A</v>
      </c>
      <c r="D189" s="56" t="e">
        <f>C189/$C$9</f>
        <v>#N/A</v>
      </c>
      <c r="E189" s="147" t="e">
        <f>E87+C189</f>
        <v>#DIV/0!</v>
      </c>
      <c r="F189" s="178" t="e">
        <f t="shared" si="22"/>
        <v>#DIV/0!</v>
      </c>
      <c r="G189" s="178"/>
      <c r="H189" s="203" t="e">
        <f t="shared" si="21"/>
        <v>#DIV/0!</v>
      </c>
      <c r="I189" s="50"/>
    </row>
    <row r="190" spans="1:9" x14ac:dyDescent="0.25">
      <c r="A190" s="50" t="s">
        <v>290</v>
      </c>
      <c r="C190"/>
      <c r="D190" s="56" t="e">
        <f>C190/$C$9</f>
        <v>#DIV/0!</v>
      </c>
      <c r="E190" s="147">
        <f>E88</f>
        <v>0</v>
      </c>
      <c r="F190" s="178" t="e">
        <f t="shared" si="22"/>
        <v>#DIV/0!</v>
      </c>
      <c r="G190" s="178"/>
      <c r="H190" s="203">
        <f t="shared" si="21"/>
        <v>0</v>
      </c>
      <c r="I190" s="79"/>
    </row>
    <row r="191" spans="1:9" x14ac:dyDescent="0.25">
      <c r="A191" s="79" t="s">
        <v>384</v>
      </c>
      <c r="C191"/>
      <c r="D191" s="56"/>
      <c r="E191" s="147" t="e">
        <f>E89</f>
        <v>#N/A</v>
      </c>
      <c r="F191" s="178" t="e">
        <f t="shared" si="22"/>
        <v>#N/A</v>
      </c>
      <c r="G191" s="178"/>
      <c r="H191" s="203" t="e">
        <f t="shared" si="21"/>
        <v>#N/A</v>
      </c>
      <c r="I191" s="79"/>
    </row>
    <row r="192" spans="1:9" x14ac:dyDescent="0.25">
      <c r="A192" s="50" t="s">
        <v>381</v>
      </c>
      <c r="C192"/>
      <c r="D192" s="56"/>
      <c r="E192" s="147" t="e">
        <f>E90</f>
        <v>#N/A</v>
      </c>
      <c r="F192" s="178" t="e">
        <f t="shared" si="22"/>
        <v>#N/A</v>
      </c>
      <c r="G192" s="178"/>
      <c r="H192" s="203" t="e">
        <f t="shared" si="21"/>
        <v>#N/A</v>
      </c>
      <c r="I192" s="79"/>
    </row>
    <row r="193" spans="1:8" x14ac:dyDescent="0.25">
      <c r="A193" s="79" t="s">
        <v>418</v>
      </c>
      <c r="E193" s="147" t="e">
        <f>E91</f>
        <v>#N/A</v>
      </c>
      <c r="F193" s="178" t="e">
        <f t="shared" si="22"/>
        <v>#N/A</v>
      </c>
      <c r="G193" s="178"/>
      <c r="H193" s="203" t="e">
        <f t="shared" si="21"/>
        <v>#N/A</v>
      </c>
    </row>
    <row r="194" spans="1:8" x14ac:dyDescent="0.25">
      <c r="A194" s="79" t="s">
        <v>291</v>
      </c>
      <c r="C194"/>
      <c r="D194" s="56" t="e">
        <f>C194/$C$9</f>
        <v>#DIV/0!</v>
      </c>
      <c r="E194" s="147" t="e">
        <f>E96</f>
        <v>#N/A</v>
      </c>
      <c r="F194" s="178" t="e">
        <f t="shared" si="22"/>
        <v>#N/A</v>
      </c>
      <c r="G194" s="178"/>
      <c r="H194" s="203" t="e">
        <f t="shared" si="21"/>
        <v>#N/A</v>
      </c>
    </row>
    <row r="195" spans="1:8" x14ac:dyDescent="0.25">
      <c r="A195" s="106" t="s">
        <v>265</v>
      </c>
      <c r="B195" s="107"/>
      <c r="C195" s="108" t="e">
        <f>SUM(C188:C194)</f>
        <v>#N/A</v>
      </c>
      <c r="D195" s="112" t="e">
        <f>SUM(D188:D194)</f>
        <v>#DIV/0!</v>
      </c>
      <c r="E195" s="108" t="e">
        <f>SUM(E188:E194)</f>
        <v>#N/A</v>
      </c>
      <c r="F195" s="179" t="e">
        <f>SUM(F188:F194)</f>
        <v>#N/A</v>
      </c>
      <c r="G195" s="179"/>
      <c r="H195" s="186" t="e">
        <f t="shared" si="21"/>
        <v>#N/A</v>
      </c>
    </row>
    <row r="196" spans="1:8" x14ac:dyDescent="0.25">
      <c r="H196" s="20">
        <f t="shared" si="21"/>
        <v>0</v>
      </c>
    </row>
    <row r="197" spans="1:8" x14ac:dyDescent="0.25">
      <c r="A197" s="15" t="s">
        <v>289</v>
      </c>
      <c r="C197" s="20" t="e">
        <f>D197*C9</f>
        <v>#N/A</v>
      </c>
      <c r="D197" s="180" t="e">
        <f>IF(D166&gt;0,D166-D174-D178-D185-D195,D167-D174-D178-D185-D195)</f>
        <v>#N/A</v>
      </c>
      <c r="E197" s="20" t="e">
        <f>C197</f>
        <v>#N/A</v>
      </c>
      <c r="F197" s="180" t="e">
        <f>E197/$E$9</f>
        <v>#N/A</v>
      </c>
      <c r="G197" s="180"/>
      <c r="H197" s="187" t="e">
        <f t="shared" si="21"/>
        <v>#N/A</v>
      </c>
    </row>
    <row r="198" spans="1:8" x14ac:dyDescent="0.25">
      <c r="C198" s="20"/>
      <c r="D198" s="115"/>
      <c r="E198" s="20"/>
      <c r="F198" s="115"/>
      <c r="G198" s="115"/>
      <c r="H198" s="19">
        <f t="shared" si="21"/>
        <v>0</v>
      </c>
    </row>
    <row r="199" spans="1:8" x14ac:dyDescent="0.25">
      <c r="A199" s="15" t="s">
        <v>109</v>
      </c>
      <c r="C199" s="20" t="e">
        <f>C9*HLOOKUP(C3,AB6:AQ101,69,FALSE)</f>
        <v>#N/A</v>
      </c>
      <c r="D199" s="56" t="e">
        <f>C199/$C$9</f>
        <v>#N/A</v>
      </c>
      <c r="E199" s="20" t="e">
        <f>C199+((C40+C41)*CL6)+(C44*CL7)</f>
        <v>#N/A</v>
      </c>
      <c r="F199" s="56" t="e">
        <f>E199/$E$9</f>
        <v>#N/A</v>
      </c>
      <c r="G199" s="56"/>
      <c r="H199" s="183" t="e">
        <f t="shared" si="21"/>
        <v>#N/A</v>
      </c>
    </row>
    <row r="200" spans="1:8" x14ac:dyDescent="0.25">
      <c r="C200" s="20"/>
      <c r="D200" s="115"/>
      <c r="E200" s="20"/>
      <c r="F200" s="115"/>
      <c r="G200" s="115"/>
      <c r="H200" s="19">
        <f t="shared" si="21"/>
        <v>0</v>
      </c>
    </row>
    <row r="201" spans="1:8" ht="16.5" thickBot="1" x14ac:dyDescent="0.3">
      <c r="A201" s="94" t="s">
        <v>251</v>
      </c>
      <c r="B201" s="95"/>
      <c r="C201" s="118" t="e">
        <f>C174+C178+C185+C195+C197+C199</f>
        <v>#N/A</v>
      </c>
      <c r="D201" s="121" t="e">
        <f>C201/$C$9</f>
        <v>#N/A</v>
      </c>
      <c r="E201" s="119" t="e">
        <f>E174+E178+E185+E195+E197+E199</f>
        <v>#N/A</v>
      </c>
      <c r="F201" s="120" t="e">
        <f>E201/$E$9</f>
        <v>#N/A</v>
      </c>
      <c r="G201" s="120"/>
      <c r="H201" s="188" t="e">
        <f t="shared" si="21"/>
        <v>#N/A</v>
      </c>
    </row>
    <row r="202" spans="1:8" ht="16.5" thickTop="1" x14ac:dyDescent="0.25">
      <c r="A202" s="124"/>
      <c r="B202" s="109"/>
      <c r="C202" s="125"/>
      <c r="D202" s="126"/>
      <c r="E202" s="127"/>
      <c r="F202" s="128"/>
      <c r="G202" s="128"/>
      <c r="H202" s="189">
        <f t="shared" si="21"/>
        <v>0</v>
      </c>
    </row>
    <row r="203" spans="1:8" ht="16.5" thickBot="1" x14ac:dyDescent="0.3">
      <c r="A203" s="94" t="s">
        <v>316</v>
      </c>
      <c r="B203" s="95"/>
      <c r="C203" s="118" t="e">
        <f>C163-C201</f>
        <v>#N/A</v>
      </c>
      <c r="D203" s="121" t="e">
        <f>C203/$C$9</f>
        <v>#N/A</v>
      </c>
      <c r="E203" s="119" t="e">
        <f>E163-E201</f>
        <v>#N/A</v>
      </c>
      <c r="F203" s="120" t="e">
        <f>E203/$E$9</f>
        <v>#N/A</v>
      </c>
      <c r="G203" s="120"/>
      <c r="H203" s="188" t="e">
        <f t="shared" si="21"/>
        <v>#N/A</v>
      </c>
    </row>
    <row r="204" spans="1:8" ht="16.5" thickTop="1" x14ac:dyDescent="0.25">
      <c r="A204" s="124"/>
      <c r="B204" s="109"/>
      <c r="C204" s="125"/>
      <c r="D204" s="126"/>
      <c r="E204" s="127"/>
      <c r="F204" s="128"/>
      <c r="G204" s="128"/>
      <c r="H204" s="189">
        <f t="shared" si="21"/>
        <v>0</v>
      </c>
    </row>
    <row r="205" spans="1:8" x14ac:dyDescent="0.25">
      <c r="A205" s="31" t="s">
        <v>292</v>
      </c>
      <c r="C205" s="19" t="e">
        <f>B223*IF('Current System'!C75&gt;0,'Current System'!C75,0.07)</f>
        <v>#N/A</v>
      </c>
      <c r="D205" s="56" t="e">
        <f>C205/$C$9</f>
        <v>#N/A</v>
      </c>
      <c r="E205" s="20" t="e">
        <f>B223*IF('Current System'!C75&gt;0,'Current System'!C75,0.07)+(-B138+C129-'Proposed System'!C83)*IF('Current System'!C75&gt;0,'Current System'!C75,0.07)</f>
        <v>#N/A</v>
      </c>
      <c r="F205" s="56" t="e">
        <f>E205/$E$9</f>
        <v>#N/A</v>
      </c>
      <c r="G205" s="56"/>
      <c r="H205" s="183" t="e">
        <f t="shared" si="21"/>
        <v>#N/A</v>
      </c>
    </row>
    <row r="206" spans="1:8" x14ac:dyDescent="0.25">
      <c r="A206"/>
      <c r="B206"/>
      <c r="C206"/>
      <c r="D206"/>
      <c r="E206"/>
      <c r="F206"/>
      <c r="G206"/>
      <c r="H206" s="52">
        <f t="shared" si="21"/>
        <v>0</v>
      </c>
    </row>
    <row r="207" spans="1:8" ht="16.5" thickBot="1" x14ac:dyDescent="0.3">
      <c r="A207" s="94" t="s">
        <v>340</v>
      </c>
      <c r="B207" s="95"/>
      <c r="C207" s="146" t="e">
        <f>C203-C205</f>
        <v>#N/A</v>
      </c>
      <c r="D207" s="146"/>
      <c r="E207" s="146" t="e">
        <f>E203-E205</f>
        <v>#N/A</v>
      </c>
      <c r="F207" s="146"/>
      <c r="G207" s="146"/>
      <c r="H207" s="190" t="e">
        <f t="shared" si="21"/>
        <v>#N/A</v>
      </c>
    </row>
    <row r="208" spans="1:8" ht="15.75" thickTop="1" x14ac:dyDescent="0.25">
      <c r="A208"/>
      <c r="B208"/>
      <c r="C208"/>
      <c r="D208"/>
      <c r="E208"/>
      <c r="F208"/>
      <c r="G208"/>
    </row>
    <row r="209" spans="1:22" x14ac:dyDescent="0.25">
      <c r="A209"/>
      <c r="B209"/>
      <c r="C209"/>
      <c r="D209"/>
      <c r="E209"/>
      <c r="F209"/>
      <c r="G209"/>
    </row>
    <row r="210" spans="1:22" x14ac:dyDescent="0.25">
      <c r="A210"/>
      <c r="B210"/>
      <c r="C210" s="122"/>
      <c r="D210" s="122"/>
      <c r="E210" s="122"/>
      <c r="F210"/>
      <c r="G210"/>
      <c r="H210" s="15" t="s">
        <v>361</v>
      </c>
      <c r="R210" s="23" t="s">
        <v>369</v>
      </c>
    </row>
    <row r="211" spans="1:22" x14ac:dyDescent="0.25">
      <c r="A211" s="23" t="s">
        <v>293</v>
      </c>
      <c r="B211" s="25" t="s">
        <v>309</v>
      </c>
      <c r="C211" s="25" t="s">
        <v>294</v>
      </c>
      <c r="D211" s="25" t="s">
        <v>295</v>
      </c>
      <c r="E211" s="25" t="s">
        <v>296</v>
      </c>
      <c r="H211" s="25" t="s">
        <v>368</v>
      </c>
      <c r="I211" s="25" t="s">
        <v>362</v>
      </c>
      <c r="K211" s="25" t="s">
        <v>165</v>
      </c>
      <c r="L211" s="25" t="s">
        <v>374</v>
      </c>
      <c r="M211" s="25" t="s">
        <v>158</v>
      </c>
      <c r="N211" s="15" t="s">
        <v>365</v>
      </c>
      <c r="O211" s="15" t="s">
        <v>366</v>
      </c>
      <c r="P211" s="15" t="s">
        <v>367</v>
      </c>
      <c r="R211" s="15" t="s">
        <v>368</v>
      </c>
      <c r="T211" s="25" t="s">
        <v>165</v>
      </c>
      <c r="U211" s="25" t="s">
        <v>374</v>
      </c>
      <c r="V211" s="25" t="s">
        <v>158</v>
      </c>
    </row>
    <row r="212" spans="1:22" x14ac:dyDescent="0.25">
      <c r="A212" s="15" t="s">
        <v>370</v>
      </c>
      <c r="B212" s="131" t="e">
        <f>-B138+SUM(C129:L129)</f>
        <v>#N/A</v>
      </c>
      <c r="C212" s="123" t="s">
        <v>306</v>
      </c>
      <c r="D212" s="21">
        <v>0.8</v>
      </c>
      <c r="E212" s="21">
        <v>1.2</v>
      </c>
      <c r="H212" s="149" t="e">
        <f>_xlfn.RANK.EQ(P212,$P$212:$P$216)</f>
        <v>#N/A</v>
      </c>
      <c r="I212" s="15" t="s">
        <v>370</v>
      </c>
      <c r="K212" s="131" t="e">
        <f>E207+(E199-C199)*(1-D212)+(E205-C205)*(1-D212)</f>
        <v>#N/A</v>
      </c>
      <c r="L212" s="147" t="e">
        <f>$E$207</f>
        <v>#N/A</v>
      </c>
      <c r="M212" s="131" t="e">
        <f>E207+(E199-C199)*(1-E212)+(E205-C205)*(1-E212)</f>
        <v>#N/A</v>
      </c>
      <c r="N212" s="147" t="e">
        <f>M212-K212</f>
        <v>#N/A</v>
      </c>
      <c r="O212" s="148" t="e">
        <f>N212^2</f>
        <v>#N/A</v>
      </c>
      <c r="P212" s="91" t="e">
        <f>O212/$O$217</f>
        <v>#N/A</v>
      </c>
      <c r="R212" s="15">
        <v>1</v>
      </c>
      <c r="S212" s="15" t="e">
        <f>VLOOKUP(R212,$H$212:$M$216,2,FALSE)</f>
        <v>#N/A</v>
      </c>
      <c r="T212" s="147" t="e">
        <f>VLOOKUP($R212,$H$212:$M$216,4,FALSE)</f>
        <v>#N/A</v>
      </c>
      <c r="U212" s="147" t="e">
        <f>VLOOKUP($R212,$H$212:$M$216,5,FALSE)</f>
        <v>#N/A</v>
      </c>
      <c r="V212" s="147" t="e">
        <f>VLOOKUP($R212,$H$212:$M$216,6,FALSE)</f>
        <v>#N/A</v>
      </c>
    </row>
    <row r="213" spans="1:22" x14ac:dyDescent="0.25">
      <c r="A213" s="15" t="s">
        <v>285</v>
      </c>
      <c r="B213" s="131">
        <f>E9</f>
        <v>0</v>
      </c>
      <c r="D213" s="42">
        <v>0.9</v>
      </c>
      <c r="E213" s="42">
        <v>1.05</v>
      </c>
      <c r="F213" s="15" t="s">
        <v>307</v>
      </c>
      <c r="H213" s="149" t="e">
        <f>_xlfn.RANK.EQ(P213,$P$212:$P$216)</f>
        <v>#N/A</v>
      </c>
      <c r="I213" s="15" t="s">
        <v>285</v>
      </c>
      <c r="K213" s="131" t="e">
        <f>(B213*D213*B214)+E161-E201-E205</f>
        <v>#N/A</v>
      </c>
      <c r="L213" s="147" t="e">
        <f>$E$207</f>
        <v>#N/A</v>
      </c>
      <c r="M213" s="131" t="e">
        <f>(B213*E213*B214)+E161-E201-E205</f>
        <v>#N/A</v>
      </c>
      <c r="N213" s="147" t="e">
        <f>M213-K213</f>
        <v>#N/A</v>
      </c>
      <c r="O213" s="148" t="e">
        <f t="shared" ref="O213:O216" si="23">N213^2</f>
        <v>#N/A</v>
      </c>
      <c r="P213" s="91" t="e">
        <f>O213/$O$217</f>
        <v>#N/A</v>
      </c>
      <c r="R213" s="15">
        <v>2</v>
      </c>
      <c r="S213" s="15" t="e">
        <f>VLOOKUP(R213,$H$212:$M$216,2,FALSE)</f>
        <v>#N/A</v>
      </c>
      <c r="T213" s="147" t="e">
        <f>VLOOKUP($R213,$H$212:$M$216,4,FALSE)</f>
        <v>#N/A</v>
      </c>
      <c r="U213" s="147" t="e">
        <f>VLOOKUP($R213,$H$212:$M$216,5,FALSE)</f>
        <v>#N/A</v>
      </c>
      <c r="V213" s="147" t="e">
        <f>VLOOKUP($R213,$H$212:$M$216,6,FALSE)</f>
        <v>#N/A</v>
      </c>
    </row>
    <row r="214" spans="1:22" x14ac:dyDescent="0.25">
      <c r="A214" s="15" t="s">
        <v>371</v>
      </c>
      <c r="B214" s="15">
        <v>6.5</v>
      </c>
      <c r="D214" s="15">
        <v>4.5</v>
      </c>
      <c r="E214" s="15">
        <v>8.5</v>
      </c>
      <c r="H214" s="149" t="e">
        <f>_xlfn.RANK.EQ(P214,$P$212:$P$216)</f>
        <v>#N/A</v>
      </c>
      <c r="I214" s="15" t="s">
        <v>371</v>
      </c>
      <c r="K214" s="131" t="e">
        <f>(B213*D214)+E161-E201-E205</f>
        <v>#N/A</v>
      </c>
      <c r="L214" s="147" t="e">
        <f>$E$207</f>
        <v>#N/A</v>
      </c>
      <c r="M214" s="131" t="e">
        <f>(B213*E214)+E161-E201-E205</f>
        <v>#N/A</v>
      </c>
      <c r="N214" s="147" t="e">
        <f>M214-K214</f>
        <v>#N/A</v>
      </c>
      <c r="O214" s="148" t="e">
        <f t="shared" si="23"/>
        <v>#N/A</v>
      </c>
      <c r="P214" s="91" t="e">
        <f>O214/$O$217</f>
        <v>#N/A</v>
      </c>
      <c r="R214" s="15">
        <v>3</v>
      </c>
      <c r="S214" s="15" t="e">
        <f>VLOOKUP(R214,$H$212:$M$216,2,FALSE)</f>
        <v>#N/A</v>
      </c>
      <c r="T214" s="147" t="e">
        <f>VLOOKUP($R214,$H$212:$M$216,4,FALSE)</f>
        <v>#N/A</v>
      </c>
      <c r="U214" s="147" t="e">
        <f>VLOOKUP($R214,$H$212:$M$216,5,FALSE)</f>
        <v>#N/A</v>
      </c>
      <c r="V214" s="147" t="e">
        <f>VLOOKUP($R214,$H$212:$M$216,6,FALSE)</f>
        <v>#N/A</v>
      </c>
    </row>
    <row r="215" spans="1:22" x14ac:dyDescent="0.25">
      <c r="A215" s="15" t="s">
        <v>364</v>
      </c>
      <c r="B215" s="204" t="e">
        <f>SUM(F81:F83)</f>
        <v>#DIV/0!</v>
      </c>
      <c r="D215" s="21">
        <v>0.8</v>
      </c>
      <c r="E215" s="21">
        <v>1.2</v>
      </c>
      <c r="H215" s="149" t="e">
        <f>_xlfn.RANK.EQ(P215,$P$212:$P$216)</f>
        <v>#N/A</v>
      </c>
      <c r="I215" s="15" t="s">
        <v>364</v>
      </c>
      <c r="K215" s="131" t="e">
        <f>E207+E185-(E185*D215)</f>
        <v>#N/A</v>
      </c>
      <c r="L215" s="147" t="e">
        <f>$E$207</f>
        <v>#N/A</v>
      </c>
      <c r="M215" s="131" t="e">
        <f>E207+E185-(E185*E215)</f>
        <v>#N/A</v>
      </c>
      <c r="N215" s="147" t="e">
        <f>M215-K215</f>
        <v>#N/A</v>
      </c>
      <c r="O215" s="148" t="e">
        <f t="shared" si="23"/>
        <v>#N/A</v>
      </c>
      <c r="P215" s="91" t="e">
        <f>O215/$O$217</f>
        <v>#N/A</v>
      </c>
      <c r="R215" s="15">
        <v>4</v>
      </c>
      <c r="S215" s="15" t="e">
        <f>VLOOKUP(R215,$H$212:$M$216,2,FALSE)</f>
        <v>#N/A</v>
      </c>
      <c r="T215" s="147" t="e">
        <f>VLOOKUP($R215,$H$212:$M$216,4,FALSE)</f>
        <v>#N/A</v>
      </c>
      <c r="U215" s="147" t="e">
        <f>VLOOKUP($R215,$H$212:$M$216,5,FALSE)</f>
        <v>#N/A</v>
      </c>
      <c r="V215" s="147" t="e">
        <f>VLOOKUP($R215,$H$212:$M$216,6,FALSE)</f>
        <v>#N/A</v>
      </c>
    </row>
    <row r="216" spans="1:22" x14ac:dyDescent="0.25">
      <c r="A216" s="15" t="s">
        <v>363</v>
      </c>
      <c r="B216" s="91">
        <v>6.2E-2</v>
      </c>
      <c r="D216" s="44">
        <v>0.05</v>
      </c>
      <c r="E216" s="44">
        <v>0.09</v>
      </c>
      <c r="H216" s="149" t="e">
        <f>_xlfn.RANK.EQ(P216,$P$212:$P$216)</f>
        <v>#N/A</v>
      </c>
      <c r="I216" s="15" t="s">
        <v>363</v>
      </c>
      <c r="K216" s="131" t="e">
        <f>E207+E205-((E205/B216)*D216)</f>
        <v>#N/A</v>
      </c>
      <c r="L216" s="147" t="e">
        <f>$E$207</f>
        <v>#N/A</v>
      </c>
      <c r="M216" s="131" t="e">
        <f>E207+E205-((E205/B216)*E216)</f>
        <v>#N/A</v>
      </c>
      <c r="N216" s="147" t="e">
        <f>M216-K216</f>
        <v>#N/A</v>
      </c>
      <c r="O216" s="148" t="e">
        <f t="shared" si="23"/>
        <v>#N/A</v>
      </c>
      <c r="P216" s="91" t="e">
        <f>O216/$O$217</f>
        <v>#N/A</v>
      </c>
      <c r="R216" s="15">
        <v>5</v>
      </c>
      <c r="S216" s="15" t="e">
        <f>VLOOKUP(R216,$H$212:$M$216,2,FALSE)</f>
        <v>#N/A</v>
      </c>
      <c r="T216" s="147" t="e">
        <f>VLOOKUP($R216,$H$212:$M$216,4,FALSE)</f>
        <v>#N/A</v>
      </c>
      <c r="U216" s="147" t="e">
        <f>VLOOKUP($R216,$H$212:$M$216,5,FALSE)</f>
        <v>#N/A</v>
      </c>
      <c r="V216" s="147" t="e">
        <f>VLOOKUP($R216,$H$212:$M$216,6,FALSE)</f>
        <v>#N/A</v>
      </c>
    </row>
    <row r="217" spans="1:22" x14ac:dyDescent="0.25">
      <c r="D217" s="44"/>
      <c r="E217" s="44"/>
      <c r="G217"/>
      <c r="M217" s="19"/>
      <c r="O217" s="148" t="e">
        <f>SUM(O212:O216)</f>
        <v>#N/A</v>
      </c>
    </row>
    <row r="218" spans="1:22" x14ac:dyDescent="0.25">
      <c r="A218" s="23" t="s">
        <v>377</v>
      </c>
      <c r="B218" s="25" t="s">
        <v>308</v>
      </c>
      <c r="D218" s="25" t="s">
        <v>309</v>
      </c>
      <c r="E218" s="44"/>
      <c r="G218"/>
      <c r="L218" s="19"/>
    </row>
    <row r="219" spans="1:22" x14ac:dyDescent="0.25">
      <c r="A219" s="31" t="s">
        <v>313</v>
      </c>
      <c r="B219" s="19"/>
      <c r="D219" s="20" t="e">
        <f>D220-B220</f>
        <v>#N/A</v>
      </c>
      <c r="E219" s="44"/>
      <c r="F219" s="22"/>
      <c r="G219"/>
      <c r="L219" s="19"/>
    </row>
    <row r="220" spans="1:22" x14ac:dyDescent="0.25">
      <c r="A220" s="15" t="s">
        <v>379</v>
      </c>
      <c r="B220" s="19" t="e">
        <f>IF('Current System'!C73&gt;0,'Current System'!C73,HLOOKUP('Base Calcs'!E3,'Base Calcs'!AC6:AQ101,72,FALSE)*'Base Calcs'!E4)</f>
        <v>#N/A</v>
      </c>
      <c r="D220" s="20" t="e">
        <f>B220-(B138+B126)+SUM(C129:L129)</f>
        <v>#N/A</v>
      </c>
      <c r="E220" s="523"/>
      <c r="G220"/>
      <c r="L220" s="19"/>
    </row>
    <row r="221" spans="1:22" x14ac:dyDescent="0.25">
      <c r="A221" s="15" t="s">
        <v>312</v>
      </c>
      <c r="B221" s="19" t="e">
        <f>B220-B223</f>
        <v>#N/A</v>
      </c>
      <c r="D221" s="20" t="e">
        <f>B221+D222</f>
        <v>#N/A</v>
      </c>
      <c r="E221" s="44"/>
      <c r="G221"/>
      <c r="L221" s="19"/>
    </row>
    <row r="222" spans="1:22" x14ac:dyDescent="0.25">
      <c r="A222" s="15" t="s">
        <v>314</v>
      </c>
      <c r="D222" s="19">
        <f>'Proposed System'!C83</f>
        <v>0</v>
      </c>
      <c r="E222" s="44"/>
      <c r="G222"/>
      <c r="L222" s="19"/>
    </row>
    <row r="223" spans="1:22" x14ac:dyDescent="0.25">
      <c r="A223" s="15" t="s">
        <v>299</v>
      </c>
      <c r="B223" s="19" t="e">
        <f>IF('Current System'!C74&gt;0,'Current System'!C74,B220*0.4)</f>
        <v>#N/A</v>
      </c>
      <c r="D223" s="19" t="e">
        <f>B223+IF('Proposed System'!C83&gt;D219,0,D219-'Proposed System'!C83)</f>
        <v>#N/A</v>
      </c>
      <c r="G223"/>
      <c r="L223" s="19"/>
    </row>
    <row r="224" spans="1:22" x14ac:dyDescent="0.25">
      <c r="A224" s="15" t="s">
        <v>375</v>
      </c>
      <c r="B224" s="42" t="e">
        <f>B223/B220</f>
        <v>#N/A</v>
      </c>
      <c r="D224" s="44" t="e">
        <f>D223/D220</f>
        <v>#N/A</v>
      </c>
    </row>
    <row r="225" spans="1:20" x14ac:dyDescent="0.25">
      <c r="A225" s="15" t="s">
        <v>376</v>
      </c>
      <c r="B225" s="150" t="e">
        <f>(C203+C199)/C205</f>
        <v>#N/A</v>
      </c>
      <c r="C225" s="42"/>
      <c r="D225" s="150" t="e">
        <f>(E203+E199)/E205</f>
        <v>#N/A</v>
      </c>
      <c r="E225" s="44"/>
      <c r="G225"/>
      <c r="L225" s="19"/>
    </row>
    <row r="226" spans="1:20" x14ac:dyDescent="0.25">
      <c r="A226" s="15" t="s">
        <v>378</v>
      </c>
      <c r="B226" s="42" t="e">
        <f>(C203+C199)/C163</f>
        <v>#N/A</v>
      </c>
      <c r="C226" s="42"/>
      <c r="D226" s="42" t="e">
        <f>(E203+E199)/E163</f>
        <v>#N/A</v>
      </c>
      <c r="E226" s="44"/>
      <c r="G226"/>
      <c r="L226" s="19"/>
    </row>
    <row r="227" spans="1:20" x14ac:dyDescent="0.25">
      <c r="B227" s="150"/>
      <c r="C227" s="42"/>
      <c r="D227" s="150"/>
      <c r="E227" s="44"/>
      <c r="G227"/>
      <c r="L227" s="19"/>
    </row>
    <row r="228" spans="1:20" x14ac:dyDescent="0.25">
      <c r="B228" s="150"/>
      <c r="C228" s="42"/>
      <c r="D228" s="150"/>
      <c r="E228" s="44"/>
      <c r="G228"/>
      <c r="L228" s="19"/>
    </row>
    <row r="229" spans="1:20" x14ac:dyDescent="0.25">
      <c r="B229" s="42"/>
      <c r="C229" s="42"/>
      <c r="D229" s="42"/>
      <c r="E229" s="44"/>
      <c r="G229"/>
      <c r="L229" s="19"/>
    </row>
    <row r="230" spans="1:20" x14ac:dyDescent="0.25">
      <c r="B230" s="42"/>
      <c r="C230" s="42"/>
      <c r="D230" s="42"/>
      <c r="E230" s="44"/>
      <c r="G230"/>
      <c r="L230" s="19"/>
    </row>
    <row r="231" spans="1:20" ht="30" x14ac:dyDescent="0.25">
      <c r="B231" s="37" t="s">
        <v>140</v>
      </c>
      <c r="E231" s="25" t="s">
        <v>308</v>
      </c>
      <c r="I231" s="25" t="s">
        <v>309</v>
      </c>
      <c r="L231" s="25" t="s">
        <v>604</v>
      </c>
      <c r="R231" s="132" t="s">
        <v>302</v>
      </c>
      <c r="S231" s="130" t="s">
        <v>311</v>
      </c>
      <c r="T231" s="130" t="s">
        <v>310</v>
      </c>
    </row>
    <row r="232" spans="1:20" x14ac:dyDescent="0.25">
      <c r="A232" s="23" t="s">
        <v>303</v>
      </c>
      <c r="B232" s="15" t="s">
        <v>455</v>
      </c>
      <c r="C232" s="15" t="s">
        <v>456</v>
      </c>
      <c r="D232" s="67" t="s">
        <v>302</v>
      </c>
      <c r="E232" s="67" t="s">
        <v>311</v>
      </c>
      <c r="F232" s="67" t="s">
        <v>310</v>
      </c>
      <c r="H232" s="67" t="s">
        <v>302</v>
      </c>
      <c r="I232" s="67" t="s">
        <v>311</v>
      </c>
      <c r="J232" s="67" t="s">
        <v>310</v>
      </c>
      <c r="L232" s="67" t="s">
        <v>302</v>
      </c>
      <c r="M232" s="67"/>
      <c r="N232" s="67"/>
      <c r="Q232" s="15" t="s">
        <v>324</v>
      </c>
      <c r="R232" s="131" t="e">
        <f ca="1">D233</f>
        <v>#N/A</v>
      </c>
      <c r="S232" s="91" t="e">
        <f ca="1">E233</f>
        <v>#N/A</v>
      </c>
      <c r="T232" s="91" t="e">
        <f ca="1">F233</f>
        <v>#N/A</v>
      </c>
    </row>
    <row r="233" spans="1:20" x14ac:dyDescent="0.25">
      <c r="A233" s="15" t="s">
        <v>180</v>
      </c>
      <c r="B233" s="147" t="e">
        <f ca="1">MAX(B258:B3257)</f>
        <v>#N/A</v>
      </c>
      <c r="C233" s="147" t="e">
        <f ca="1">MAX(C258:C3257)</f>
        <v>#N/A</v>
      </c>
      <c r="D233" s="131" t="e">
        <f ca="1">MAX(M258:M1258)</f>
        <v>#N/A</v>
      </c>
      <c r="E233" s="91" t="e">
        <f ca="1">MAX(N258:N1258)</f>
        <v>#N/A</v>
      </c>
      <c r="F233" s="91" t="e">
        <f ca="1">MAX(O258:O1258)</f>
        <v>#N/A</v>
      </c>
      <c r="H233" s="131" t="e">
        <f ca="1">MAX(Q258:Q1258)</f>
        <v>#N/A</v>
      </c>
      <c r="I233" s="91" t="e">
        <f ca="1">MAX(R258:R1258)</f>
        <v>#N/A</v>
      </c>
      <c r="J233" s="91" t="e">
        <f ca="1">MAX(S258:S1258)</f>
        <v>#N/A</v>
      </c>
      <c r="L233" s="131" t="e">
        <f ca="1">MAX(T258:T1258)</f>
        <v>#N/A</v>
      </c>
      <c r="M233" s="91"/>
      <c r="N233" s="91"/>
      <c r="Q233" s="15" t="s">
        <v>326</v>
      </c>
      <c r="R233" s="131" t="e">
        <f ca="1">H233</f>
        <v>#N/A</v>
      </c>
      <c r="S233" s="91" t="e">
        <f ca="1">I233</f>
        <v>#N/A</v>
      </c>
      <c r="T233" s="91" t="e">
        <f ca="1">J233</f>
        <v>#N/A</v>
      </c>
    </row>
    <row r="234" spans="1:20" x14ac:dyDescent="0.25">
      <c r="A234" s="15" t="s">
        <v>434</v>
      </c>
      <c r="B234" s="147" t="e">
        <f ca="1">PERCENTILE($B$258:$B$3257,0.75)</f>
        <v>#N/A</v>
      </c>
      <c r="C234" s="147" t="e">
        <f ca="1">PERCENTILE($B$258:$B$3257,0.75)</f>
        <v>#N/A</v>
      </c>
      <c r="D234" s="147" t="e">
        <f ca="1">PERCENTILE(M$258:M$1258,0.75)</f>
        <v>#N/A</v>
      </c>
      <c r="E234" s="91" t="e">
        <f ca="1">PERCENTILE(N$258:N$1258,0.75)</f>
        <v>#N/A</v>
      </c>
      <c r="F234" s="91" t="e">
        <f ca="1">PERCENTILE(O$258:O$1258,0.75)</f>
        <v>#N/A</v>
      </c>
      <c r="H234" s="147" t="e">
        <f ca="1">PERCENTILE(Q$258:Q$1258,0.75)</f>
        <v>#N/A</v>
      </c>
      <c r="I234" s="91" t="e">
        <f ca="1">PERCENTILE(R$258:R$1258,0.75)</f>
        <v>#N/A</v>
      </c>
      <c r="J234" s="91" t="e">
        <f ca="1">PERCENTILE(S$258:S$1258,0.75)</f>
        <v>#N/A</v>
      </c>
      <c r="L234" s="147" t="e">
        <f ca="1">PERCENTILE(T$258:T$1258,0.75)</f>
        <v>#N/A</v>
      </c>
      <c r="M234" s="91"/>
      <c r="N234" s="91"/>
      <c r="R234" s="131"/>
      <c r="S234" s="91"/>
      <c r="T234" s="91"/>
    </row>
    <row r="235" spans="1:20" x14ac:dyDescent="0.25">
      <c r="A235" s="15" t="s">
        <v>304</v>
      </c>
      <c r="B235" s="147" t="e">
        <f ca="1">AVERAGE(B258:B3257)</f>
        <v>#N/A</v>
      </c>
      <c r="C235" s="147" t="e">
        <f ca="1">AVERAGE(C258:C3257)</f>
        <v>#N/A</v>
      </c>
      <c r="D235" s="131" t="e">
        <f ca="1">AVERAGE(M258:M1258)</f>
        <v>#N/A</v>
      </c>
      <c r="E235" s="91" t="e">
        <f ca="1">AVERAGE(N258:N1258)</f>
        <v>#N/A</v>
      </c>
      <c r="F235" s="91" t="e">
        <f ca="1">AVERAGE(O258:O1258)</f>
        <v>#N/A</v>
      </c>
      <c r="H235" s="131" t="e">
        <f ca="1">AVERAGE(Q258:Q1258)</f>
        <v>#N/A</v>
      </c>
      <c r="I235" s="91" t="e">
        <f ca="1">AVERAGE(R258:R1258)</f>
        <v>#N/A</v>
      </c>
      <c r="J235" s="91" t="e">
        <f ca="1">AVERAGE(S258:S1258)</f>
        <v>#N/A</v>
      </c>
      <c r="L235" s="131" t="e">
        <f ca="1">AVERAGE(T258:T1258)</f>
        <v>#N/A</v>
      </c>
      <c r="M235" s="91"/>
      <c r="N235" s="91"/>
      <c r="Q235" s="15" t="s">
        <v>325</v>
      </c>
      <c r="R235" s="131" t="e">
        <f ca="1">D237</f>
        <v>#N/A</v>
      </c>
      <c r="S235" s="91" t="e">
        <f ca="1">E237</f>
        <v>#N/A</v>
      </c>
      <c r="T235" s="91" t="e">
        <f ca="1">F237</f>
        <v>#N/A</v>
      </c>
    </row>
    <row r="236" spans="1:20" x14ac:dyDescent="0.25">
      <c r="A236" s="15" t="s">
        <v>435</v>
      </c>
      <c r="B236" s="147" t="e">
        <f ca="1">PERCENTILE($B$258:$B$3257,0.25)</f>
        <v>#N/A</v>
      </c>
      <c r="C236" s="147" t="e">
        <f ca="1">PERCENTILE($B$258:$B$3257,0.25)</f>
        <v>#N/A</v>
      </c>
      <c r="D236" s="147" t="e">
        <f ca="1">PERCENTILE(M$258:M$1258,0.25)</f>
        <v>#N/A</v>
      </c>
      <c r="E236" s="91" t="e">
        <f ca="1">PERCENTILE(N$258:N$1258,0.25)</f>
        <v>#N/A</v>
      </c>
      <c r="F236" s="91" t="e">
        <f ca="1">PERCENTILE(O$258:O$1258,0.25)</f>
        <v>#N/A</v>
      </c>
      <c r="H236" s="147" t="e">
        <f ca="1">PERCENTILE(Q$258:Q$1258,0.25)</f>
        <v>#N/A</v>
      </c>
      <c r="I236" s="91" t="e">
        <f ca="1">PERCENTILE(R$258:R$1258,0.25)</f>
        <v>#N/A</v>
      </c>
      <c r="J236" s="91" t="e">
        <f ca="1">PERCENTILE(S$258:S$1258,0.25)</f>
        <v>#N/A</v>
      </c>
      <c r="L236" s="147" t="e">
        <f ca="1">PERCENTILE(T$258:T$1258,0.25)</f>
        <v>#N/A</v>
      </c>
      <c r="M236" s="91"/>
      <c r="N236" s="91"/>
    </row>
    <row r="237" spans="1:20" x14ac:dyDescent="0.25">
      <c r="A237" s="15" t="s">
        <v>179</v>
      </c>
      <c r="B237" s="147" t="e">
        <f ca="1">MIN(B258:B3257)</f>
        <v>#N/A</v>
      </c>
      <c r="C237" s="147" t="e">
        <f ca="1">MIN(C258:C3257)</f>
        <v>#N/A</v>
      </c>
      <c r="D237" s="131" t="e">
        <f ca="1">MIN(M258:M1258)</f>
        <v>#N/A</v>
      </c>
      <c r="E237" s="91" t="e">
        <f ca="1">MIN(N258:N1258)</f>
        <v>#N/A</v>
      </c>
      <c r="F237" s="91" t="e">
        <f ca="1">MIN(O258:O1258)</f>
        <v>#N/A</v>
      </c>
      <c r="H237" s="131" t="e">
        <f ca="1">MIN(Q258:Q1258)</f>
        <v>#N/A</v>
      </c>
      <c r="I237" s="91" t="e">
        <f ca="1">MIN(R258:R1258)</f>
        <v>#N/A</v>
      </c>
      <c r="J237" s="91" t="e">
        <f ca="1">MIN(S258:S1258)</f>
        <v>#N/A</v>
      </c>
      <c r="L237" s="131" t="e">
        <f ca="1">MIN(T258:T1258)</f>
        <v>#N/A</v>
      </c>
      <c r="M237" s="91"/>
      <c r="N237" s="91"/>
      <c r="Q237" s="15" t="s">
        <v>327</v>
      </c>
      <c r="R237" s="131" t="e">
        <f ca="1">H237</f>
        <v>#N/A</v>
      </c>
      <c r="S237" s="91" t="e">
        <f ca="1">I237</f>
        <v>#N/A</v>
      </c>
      <c r="T237" s="91" t="e">
        <f ca="1">J237</f>
        <v>#N/A</v>
      </c>
    </row>
    <row r="238" spans="1:20" x14ac:dyDescent="0.25">
      <c r="A238" s="15" t="s">
        <v>315</v>
      </c>
      <c r="B238" s="42" t="e">
        <f ca="1">COUNTIF(B258:B3257,"&lt;0")/COUNT(B258:B3257)</f>
        <v>#DIV/0!</v>
      </c>
      <c r="C238" s="42" t="e">
        <f ca="1">COUNTIF(C258:C3257,"&lt;0")/COUNT(C258:C3257)</f>
        <v>#DIV/0!</v>
      </c>
      <c r="D238" s="42" t="e">
        <f ca="1">COUNTIF(M258:M1258,"&lt;0")/COUNT(M258:M1258)</f>
        <v>#DIV/0!</v>
      </c>
      <c r="E238" s="91" t="e">
        <f ca="1">COUNTIF(N258:N1258,"&lt;0")/COUNT(N258:N1258)</f>
        <v>#DIV/0!</v>
      </c>
      <c r="F238" s="91" t="e">
        <f ca="1">COUNTIF(O258:O1258,"&lt;0")/COUNT(O258:O1258)</f>
        <v>#DIV/0!</v>
      </c>
      <c r="H238" s="42" t="e">
        <f ca="1">COUNTIF(Q258:Q1258,"&lt;0")/COUNT(Q258:Q1258)</f>
        <v>#DIV/0!</v>
      </c>
      <c r="I238" s="42" t="e">
        <f ca="1">COUNTIF(R258:R1258,"&lt;0")/COUNT(R258:R1258)</f>
        <v>#DIV/0!</v>
      </c>
      <c r="J238" s="42" t="e">
        <f ca="1">COUNTIF(S258:S1258,"&lt;0")/COUNT(S258:S1258)</f>
        <v>#DIV/0!</v>
      </c>
      <c r="L238" s="42" t="e">
        <f ca="1">COUNTIF(T258:T1258,"&lt;0")/COUNT(T258:T1258)</f>
        <v>#DIV/0!</v>
      </c>
      <c r="M238" s="42"/>
      <c r="N238" s="42"/>
    </row>
    <row r="239" spans="1:20" x14ac:dyDescent="0.25">
      <c r="B239" s="42"/>
      <c r="D239" s="42"/>
      <c r="E239" s="91"/>
      <c r="F239" s="91"/>
      <c r="H239" s="42"/>
      <c r="I239" s="42"/>
      <c r="J239" s="42"/>
    </row>
    <row r="240" spans="1:20" x14ac:dyDescent="0.25">
      <c r="B240" s="42"/>
      <c r="D240" s="42"/>
      <c r="E240" s="91"/>
      <c r="F240" s="91"/>
      <c r="H240" s="42"/>
      <c r="I240" s="42"/>
      <c r="J240" s="42"/>
    </row>
    <row r="255" spans="2:55" x14ac:dyDescent="0.25">
      <c r="D255" s="199"/>
      <c r="E255" s="199"/>
      <c r="F255" s="199"/>
      <c r="G255" s="199"/>
      <c r="H255" s="199"/>
      <c r="I255" s="199"/>
      <c r="J255" s="199"/>
      <c r="K255" s="199"/>
      <c r="L255" s="199"/>
      <c r="M255" s="199"/>
      <c r="U255" s="29" t="s">
        <v>323</v>
      </c>
      <c r="V255" s="205"/>
      <c r="W255" s="205"/>
      <c r="X255" s="205"/>
      <c r="Y255" s="205"/>
      <c r="Z255" s="205"/>
      <c r="AA255" s="205"/>
      <c r="AB255" s="205"/>
      <c r="AC255" s="205"/>
      <c r="AD255" s="205"/>
      <c r="AE255" s="205"/>
      <c r="AG255" s="29" t="s">
        <v>330</v>
      </c>
      <c r="AH255" s="205"/>
      <c r="AI255" s="205"/>
      <c r="AJ255" s="205"/>
      <c r="AK255" s="205"/>
      <c r="AL255" s="205"/>
      <c r="AM255" s="205"/>
      <c r="AN255" s="205"/>
      <c r="AO255" s="205"/>
      <c r="AP255" s="205"/>
      <c r="AQ255" s="205"/>
      <c r="AS255" s="29" t="s">
        <v>329</v>
      </c>
      <c r="AT255" s="205"/>
      <c r="AU255" s="205"/>
      <c r="AV255" s="205"/>
      <c r="AW255" s="205"/>
      <c r="AX255" s="205"/>
      <c r="AY255" s="205"/>
      <c r="AZ255" s="205"/>
      <c r="BA255" s="205"/>
      <c r="BB255" s="205"/>
      <c r="BC255" s="205"/>
    </row>
    <row r="256" spans="2:55" x14ac:dyDescent="0.25">
      <c r="B256" s="997" t="s">
        <v>140</v>
      </c>
      <c r="C256" s="997"/>
      <c r="D256" s="22"/>
      <c r="E256" s="22"/>
      <c r="F256" s="22"/>
      <c r="G256" s="22"/>
      <c r="H256" s="22"/>
      <c r="I256" s="22"/>
      <c r="J256" s="22"/>
      <c r="K256" s="22"/>
      <c r="L256" s="22"/>
      <c r="M256" s="22"/>
      <c r="N256" s="67" t="s">
        <v>308</v>
      </c>
      <c r="O256" s="67"/>
      <c r="P256" s="23"/>
      <c r="Q256" s="67"/>
      <c r="R256" s="67" t="s">
        <v>309</v>
      </c>
      <c r="S256" s="67"/>
      <c r="U256" s="205"/>
      <c r="V256" s="205"/>
      <c r="W256" s="205"/>
      <c r="X256" s="205" t="s">
        <v>322</v>
      </c>
      <c r="Y256" s="205"/>
      <c r="Z256" s="205"/>
      <c r="AA256" s="205"/>
      <c r="AB256" s="205"/>
      <c r="AC256" s="205" t="s">
        <v>93</v>
      </c>
      <c r="AD256" s="205"/>
      <c r="AE256" s="205"/>
      <c r="AG256" s="205"/>
      <c r="AH256" s="205"/>
      <c r="AI256" s="205" t="s">
        <v>322</v>
      </c>
      <c r="AJ256" s="205"/>
      <c r="AK256" s="205"/>
      <c r="AL256" s="205"/>
      <c r="AM256" s="205"/>
      <c r="AN256" s="205"/>
      <c r="AO256" s="205" t="s">
        <v>93</v>
      </c>
      <c r="AP256" s="205"/>
      <c r="AQ256" s="205"/>
      <c r="AS256" s="205"/>
      <c r="AT256" s="205"/>
      <c r="AU256" s="205"/>
      <c r="AV256" s="205" t="s">
        <v>322</v>
      </c>
      <c r="AW256" s="205"/>
      <c r="AX256" s="205"/>
      <c r="AY256" s="205"/>
      <c r="AZ256" s="205"/>
      <c r="BA256" s="205" t="s">
        <v>93</v>
      </c>
      <c r="BB256" s="205"/>
      <c r="BC256" s="205"/>
    </row>
    <row r="257" spans="2:55" ht="60" x14ac:dyDescent="0.25">
      <c r="B257" s="15" t="s">
        <v>455</v>
      </c>
      <c r="C257" s="15" t="s">
        <v>456</v>
      </c>
      <c r="D257" s="77" t="s">
        <v>360</v>
      </c>
      <c r="E257" s="202" t="s">
        <v>317</v>
      </c>
      <c r="F257" s="202" t="s">
        <v>328</v>
      </c>
      <c r="G257" s="202" t="s">
        <v>319</v>
      </c>
      <c r="H257" s="202" t="s">
        <v>318</v>
      </c>
      <c r="I257" s="202" t="s">
        <v>320</v>
      </c>
      <c r="J257" s="202" t="s">
        <v>321</v>
      </c>
      <c r="M257" s="67" t="s">
        <v>302</v>
      </c>
      <c r="N257" s="67" t="s">
        <v>311</v>
      </c>
      <c r="O257" s="67" t="s">
        <v>310</v>
      </c>
      <c r="P257" s="23"/>
      <c r="Q257" s="202" t="s">
        <v>458</v>
      </c>
      <c r="R257" s="67" t="s">
        <v>311</v>
      </c>
      <c r="S257" s="67" t="s">
        <v>310</v>
      </c>
      <c r="T257" s="223" t="s">
        <v>457</v>
      </c>
      <c r="U257" s="206" t="s">
        <v>317</v>
      </c>
      <c r="V257" s="206" t="s">
        <v>328</v>
      </c>
      <c r="W257" s="206" t="s">
        <v>319</v>
      </c>
      <c r="X257" s="206" t="s">
        <v>318</v>
      </c>
      <c r="Y257" s="206" t="s">
        <v>320</v>
      </c>
      <c r="Z257" s="206" t="s">
        <v>321</v>
      </c>
      <c r="AA257" s="206"/>
      <c r="AB257" s="206" t="s">
        <v>319</v>
      </c>
      <c r="AC257" s="206" t="s">
        <v>318</v>
      </c>
      <c r="AD257" s="206" t="s">
        <v>320</v>
      </c>
      <c r="AE257" s="206" t="s">
        <v>321</v>
      </c>
      <c r="AF257" s="130"/>
      <c r="AG257" s="206" t="s">
        <v>317</v>
      </c>
      <c r="AH257" s="206" t="s">
        <v>319</v>
      </c>
      <c r="AI257" s="206" t="s">
        <v>318</v>
      </c>
      <c r="AJ257" s="206" t="s">
        <v>320</v>
      </c>
      <c r="AK257" s="206" t="s">
        <v>321</v>
      </c>
      <c r="AL257" s="205"/>
      <c r="AM257" s="206"/>
      <c r="AN257" s="206" t="s">
        <v>319</v>
      </c>
      <c r="AO257" s="206" t="s">
        <v>318</v>
      </c>
      <c r="AP257" s="206" t="s">
        <v>320</v>
      </c>
      <c r="AQ257" s="206" t="s">
        <v>321</v>
      </c>
      <c r="AS257" s="206" t="s">
        <v>317</v>
      </c>
      <c r="AT257" s="206"/>
      <c r="AU257" s="206" t="s">
        <v>319</v>
      </c>
      <c r="AV257" s="206" t="s">
        <v>318</v>
      </c>
      <c r="AW257" s="206" t="s">
        <v>320</v>
      </c>
      <c r="AX257" s="206" t="s">
        <v>321</v>
      </c>
      <c r="AY257" s="206"/>
      <c r="AZ257" s="206" t="s">
        <v>319</v>
      </c>
      <c r="BA257" s="206" t="s">
        <v>318</v>
      </c>
      <c r="BB257" s="206" t="s">
        <v>320</v>
      </c>
      <c r="BC257" s="206" t="s">
        <v>321</v>
      </c>
    </row>
    <row r="258" spans="2:55" x14ac:dyDescent="0.25">
      <c r="B258" s="198" t="e">
        <f t="shared" ref="B258:B321" ca="1" si="24">($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E258" s="129" t="e">
        <f ca="1">MIN(B258:B3257)</f>
        <v>#N/A</v>
      </c>
      <c r="F258" s="129" t="e">
        <f ca="1">E258/1000</f>
        <v>#N/A</v>
      </c>
      <c r="G258" s="63">
        <v>0</v>
      </c>
      <c r="J258" s="15">
        <v>0</v>
      </c>
      <c r="M258" s="200" t="e">
        <f t="shared" ref="M258:M321" ca="1" si="25">(($C$9*(RAND()*($E$213-$D$213)+$D$213))*(RAND()*($E$214-$D$214)+$D$214+IF($B$61&gt;0,$B$61,0)))+$C$161-$C$201+$C$185-($C$185*(RAND()*($E$215-$D$215)+$D$215))-($C$55*(RAND()*($E$216-$D$216)+$D$216))</f>
        <v>#N/A</v>
      </c>
      <c r="N258" s="91" t="e">
        <f t="shared" ref="N258:N321" ca="1" si="26">M258/$B$221</f>
        <v>#N/A</v>
      </c>
      <c r="O258" s="91" t="e">
        <f t="shared" ref="O258:O321" ca="1" si="27">(M258+$C$205)/$B$220</f>
        <v>#N/A</v>
      </c>
      <c r="Q258" s="200" t="e">
        <f ca="1">(($E$9*(RAND()*($E$213-$D$213)+$D$213))*(RAND()*($E$214-$D$214)+$D$214+IF($B$61&gt;0,$B$61,0)))+$E$161-$E$201+$E$185-($E$185*(RAND()*($E$215-$D$215)+$D$215))-(($E$205/$C$56)*(RAND()*($E$216-$D$216)+$D$216))</f>
        <v>#N/A</v>
      </c>
      <c r="R258" s="91" t="e">
        <f t="shared" ref="R258:R321" ca="1" si="28">Q258/$D$221</f>
        <v>#N/A</v>
      </c>
      <c r="S258" s="91" t="e">
        <f t="shared" ref="S258:S321" ca="1" si="29">(Q258+$E$205)/$D$220</f>
        <v>#N/A</v>
      </c>
      <c r="T258" s="200" t="e">
        <f ca="1">(($E$9*(RAND()*($E$213-$D$213)+$D$213))*(RAND()*('Your Value Calcs'!$E$209-'Your Value Calcs'!$D$209)+'Your Value Calcs'!$D$209+IF('Your Results'!$D$48&gt;0,'Your Results'!$D$48,0)))+$E$161-$E$201+$E$185-($E$185*(RAND()*($E$215-$D$215)+$D$215))-(($E$205/$C$56)*(RAND()*($E$216-$D$216)+$D$216))</f>
        <v>#N/A</v>
      </c>
      <c r="U258" s="207" t="e">
        <f ca="1">MIN(R232:R237)</f>
        <v>#N/A</v>
      </c>
      <c r="V258" s="207" t="e">
        <f ca="1">ROUND(U258,-4)/1000</f>
        <v>#N/A</v>
      </c>
      <c r="W258" s="208">
        <v>0</v>
      </c>
      <c r="X258" s="205"/>
      <c r="Y258" s="205"/>
      <c r="Z258" s="205">
        <v>0</v>
      </c>
      <c r="AA258" s="207"/>
      <c r="AB258" s="208">
        <v>0</v>
      </c>
      <c r="AC258" s="205"/>
      <c r="AD258" s="205"/>
      <c r="AE258" s="205">
        <v>0</v>
      </c>
      <c r="AF258" s="129"/>
      <c r="AG258" s="211" t="e">
        <f ca="1">MIN($S$232:$S$237)</f>
        <v>#N/A</v>
      </c>
      <c r="AH258" s="208">
        <v>0</v>
      </c>
      <c r="AI258" s="205"/>
      <c r="AJ258" s="205"/>
      <c r="AK258" s="205">
        <v>0</v>
      </c>
      <c r="AL258" s="205"/>
      <c r="AM258" s="207"/>
      <c r="AN258" s="205">
        <v>0</v>
      </c>
      <c r="AO258" s="205"/>
      <c r="AP258" s="205"/>
      <c r="AQ258" s="205">
        <v>0</v>
      </c>
      <c r="AS258" s="211" t="e">
        <f ca="1">MIN($T$232:$T$237)</f>
        <v>#N/A</v>
      </c>
      <c r="AT258" s="207"/>
      <c r="AU258" s="208">
        <v>0</v>
      </c>
      <c r="AV258" s="205"/>
      <c r="AW258" s="205"/>
      <c r="AX258" s="205">
        <v>0</v>
      </c>
      <c r="AY258" s="207"/>
      <c r="AZ258" s="205">
        <v>0</v>
      </c>
      <c r="BA258" s="205"/>
      <c r="BB258" s="205"/>
      <c r="BC258" s="205">
        <v>0</v>
      </c>
    </row>
    <row r="259" spans="2:55" x14ac:dyDescent="0.25">
      <c r="B259" s="198" t="e">
        <f t="shared" ca="1" si="24"/>
        <v>#N/A</v>
      </c>
      <c r="C2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59" s="15">
        <v>1</v>
      </c>
      <c r="E259" s="129" t="e">
        <f t="shared" ref="E259:E290" ca="1" si="30">E258+((MAX($B$258:$B$3257)-MIN($B$258:$B$3257))/100)</f>
        <v>#N/A</v>
      </c>
      <c r="F259" s="129" t="e">
        <f t="shared" ref="F259:F322" ca="1" si="31">E259/1000</f>
        <v>#N/A</v>
      </c>
      <c r="G259" s="63">
        <f t="shared" ref="G259:G290" ca="1" si="32">COUNTIF($B$258:$B$3257,"&lt;"&amp;E259)</f>
        <v>3000</v>
      </c>
      <c r="H259" s="63">
        <f ca="1">G259-G258</f>
        <v>3000</v>
      </c>
      <c r="I259" s="91">
        <f t="shared" ref="I259:I290" ca="1" si="33">H259/$G$358</f>
        <v>1</v>
      </c>
      <c r="J259" s="44">
        <f ca="1">J258+I259</f>
        <v>1</v>
      </c>
      <c r="M259" s="200" t="e">
        <f t="shared" ca="1" si="25"/>
        <v>#N/A</v>
      </c>
      <c r="N259" s="91" t="e">
        <f t="shared" ca="1" si="26"/>
        <v>#N/A</v>
      </c>
      <c r="O259" s="91" t="e">
        <f t="shared" ca="1" si="27"/>
        <v>#N/A</v>
      </c>
      <c r="Q259" s="200" t="e">
        <f t="shared" ref="Q259:Q321" ca="1" si="34">(($E$9*(RAND()*($E$213-$D$213)+$D$213))*(RAND()*($E$214-$D$214)+$D$214+IF($B$61&gt;0,$B$61,0)))+$E$161-$E$201+$E$185-($E$185*(RAND()*($E$215-$D$215)+$D$215))-(($E$205/$C$56)*(RAND()*($E$216-$D$216)+$D$216))</f>
        <v>#N/A</v>
      </c>
      <c r="R259" s="91" t="e">
        <f t="shared" ca="1" si="28"/>
        <v>#N/A</v>
      </c>
      <c r="S259" s="91" t="e">
        <f t="shared" ca="1" si="29"/>
        <v>#N/A</v>
      </c>
      <c r="T259" s="200" t="e">
        <f ca="1">(($E$9*(RAND()*($E$213-$D$213)+$D$213))*(RAND()*('Your Value Calcs'!$E$209-'Your Value Calcs'!$D$209)+'Your Value Calcs'!$D$209+IF('Your Results'!$D$48&gt;0,'Your Results'!$D$48,0)))+$E$161-$E$201+$E$185-($E$185*(RAND()*($E$215-$D$215)+$D$215))-(($E$205/$C$56)*(RAND()*($E$216-$D$216)+$D$216))</f>
        <v>#N/A</v>
      </c>
      <c r="U259" s="207" t="e">
        <f t="shared" ref="U259:U290" ca="1" si="35">U258+((MAX($R$232:$R$237)-MIN($R$232:$R$237))/100)</f>
        <v>#N/A</v>
      </c>
      <c r="V259" s="207" t="e">
        <f t="shared" ref="V259:V322" ca="1" si="36">ROUND(U259,-3)/1000</f>
        <v>#N/A</v>
      </c>
      <c r="W259" s="208">
        <f t="shared" ref="W259:W290" ca="1" si="37">COUNTIF($M$258:$M$1258,"&lt;"&amp;U259)</f>
        <v>1001</v>
      </c>
      <c r="X259" s="208">
        <f ca="1">W259-W258</f>
        <v>1001</v>
      </c>
      <c r="Y259" s="209">
        <f t="shared" ref="Y259:Y290" ca="1" si="38">X259/$W$358</f>
        <v>1</v>
      </c>
      <c r="Z259" s="210">
        <f ca="1">Z258+Y259</f>
        <v>1</v>
      </c>
      <c r="AA259" s="207"/>
      <c r="AB259" s="208">
        <f t="shared" ref="AB259:AB288" ca="1" si="39">COUNTIF($Q$258:$Q$1258,"&lt;"&amp;U259)</f>
        <v>1001</v>
      </c>
      <c r="AC259" s="208">
        <f t="shared" ref="AC259:AC288" ca="1" si="40">AB259-AB258</f>
        <v>1001</v>
      </c>
      <c r="AD259" s="209">
        <f t="shared" ref="AD259:AD288" ca="1" si="41">AC259/$AB$358</f>
        <v>1</v>
      </c>
      <c r="AE259" s="210">
        <f t="shared" ref="AE259:AE288" ca="1" si="42">AE258+AD259</f>
        <v>1</v>
      </c>
      <c r="AF259" s="129"/>
      <c r="AG259" s="211" t="e">
        <f t="shared" ref="AG259:AG290" ca="1" si="43">AG258+((MAX($S$232:$S$237)-MIN($S$232:$S$237))/100)</f>
        <v>#N/A</v>
      </c>
      <c r="AH259" s="208">
        <f t="shared" ref="AH259:AH288" ca="1" si="44">COUNTIF($N$258:$N$1258,"&lt;"&amp;AG259)</f>
        <v>1001</v>
      </c>
      <c r="AI259" s="208">
        <f t="shared" ref="AI259:AI288" ca="1" si="45">AH259-AH258</f>
        <v>1001</v>
      </c>
      <c r="AJ259" s="209">
        <f t="shared" ref="AJ259:AJ288" ca="1" si="46">AI259/$AH$358</f>
        <v>1</v>
      </c>
      <c r="AK259" s="210">
        <f t="shared" ref="AK259:AK288" ca="1" si="47">AK258+AJ259</f>
        <v>1</v>
      </c>
      <c r="AL259" s="205"/>
      <c r="AM259" s="207"/>
      <c r="AN259" s="208">
        <f t="shared" ref="AN259:AN288" ca="1" si="48">COUNTIF($R$258:$R$1258,"&lt;"&amp;AG259)</f>
        <v>1001</v>
      </c>
      <c r="AO259" s="208">
        <f t="shared" ref="AO259:AO288" ca="1" si="49">AN259-AN258</f>
        <v>1001</v>
      </c>
      <c r="AP259" s="209">
        <f t="shared" ref="AP259:AP288" ca="1" si="50">AO259/$AN$358</f>
        <v>1</v>
      </c>
      <c r="AQ259" s="210">
        <f t="shared" ref="AQ259:AQ288" ca="1" si="51">AQ258+AP259</f>
        <v>1</v>
      </c>
      <c r="AS259" s="211" t="e">
        <f t="shared" ref="AS259:AS290" ca="1" si="52">AS258+((MAX($T$232:$T$237)-MIN($T$232:$T$237))/100)</f>
        <v>#N/A</v>
      </c>
      <c r="AT259" s="207"/>
      <c r="AU259" s="208">
        <f t="shared" ref="AU259:AU288" ca="1" si="53">COUNTIF($O$258:$O$1258,"&lt;"&amp;AS259)</f>
        <v>1001</v>
      </c>
      <c r="AV259" s="208">
        <f t="shared" ref="AV259:AV288" ca="1" si="54">AU259-AU258</f>
        <v>1001</v>
      </c>
      <c r="AW259" s="209">
        <f t="shared" ref="AW259:AW288" ca="1" si="55">AV259/$AU$358</f>
        <v>1</v>
      </c>
      <c r="AX259" s="210">
        <f t="shared" ref="AX259:AX288" ca="1" si="56">AX258+AW259</f>
        <v>1</v>
      </c>
      <c r="AY259" s="207"/>
      <c r="AZ259" s="208">
        <f t="shared" ref="AZ259:AZ288" ca="1" si="57">COUNTIF($S$258:$S$1258,"&lt;"&amp;AS259)</f>
        <v>1001</v>
      </c>
      <c r="BA259" s="208">
        <f t="shared" ref="BA259:BA288" ca="1" si="58">AZ259-AZ258</f>
        <v>1001</v>
      </c>
      <c r="BB259" s="209">
        <f t="shared" ref="BB259:BB288" ca="1" si="59">BA259/$AZ$358</f>
        <v>1</v>
      </c>
      <c r="BC259" s="210">
        <f t="shared" ref="BC259:BC288" ca="1" si="60">BC258+BB259</f>
        <v>1</v>
      </c>
    </row>
    <row r="260" spans="2:55" x14ac:dyDescent="0.25">
      <c r="B260" s="198" t="e">
        <f t="shared" ca="1" si="24"/>
        <v>#N/A</v>
      </c>
      <c r="C2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0" s="15">
        <v>2</v>
      </c>
      <c r="E260" s="129" t="e">
        <f t="shared" ca="1" si="30"/>
        <v>#N/A</v>
      </c>
      <c r="F260" s="129" t="e">
        <f t="shared" ca="1" si="31"/>
        <v>#N/A</v>
      </c>
      <c r="G260" s="63">
        <f t="shared" ca="1" si="32"/>
        <v>3000</v>
      </c>
      <c r="H260" s="63">
        <f ca="1">G260-G259</f>
        <v>0</v>
      </c>
      <c r="I260" s="91">
        <f t="shared" ca="1" si="33"/>
        <v>0</v>
      </c>
      <c r="J260" s="44">
        <f t="shared" ref="J260:J323" ca="1" si="61">J259+I260</f>
        <v>1</v>
      </c>
      <c r="M260" s="200" t="e">
        <f t="shared" ca="1" si="25"/>
        <v>#N/A</v>
      </c>
      <c r="N260" s="91" t="e">
        <f t="shared" ca="1" si="26"/>
        <v>#N/A</v>
      </c>
      <c r="O260" s="91" t="e">
        <f t="shared" ca="1" si="27"/>
        <v>#N/A</v>
      </c>
      <c r="Q260" s="200" t="e">
        <f t="shared" ca="1" si="34"/>
        <v>#N/A</v>
      </c>
      <c r="R260" s="91" t="e">
        <f t="shared" ca="1" si="28"/>
        <v>#N/A</v>
      </c>
      <c r="S260" s="91" t="e">
        <f t="shared" ca="1" si="29"/>
        <v>#N/A</v>
      </c>
      <c r="T260" s="200" t="e">
        <f ca="1">(($E$9*(RAND()*($E$213-$D$213)+$D$213))*(RAND()*('Your Value Calcs'!$E$209-'Your Value Calcs'!$D$209)+'Your Value Calcs'!$D$209+IF('Your Results'!$D$48&gt;0,'Your Results'!$D$48,0)))+$E$161-$E$201+$E$185-($E$185*(RAND()*($E$215-$D$215)+$D$215))-(($E$205/$C$56)*(RAND()*($E$216-$D$216)+$D$216))</f>
        <v>#N/A</v>
      </c>
      <c r="U260" s="207" t="e">
        <f t="shared" ca="1" si="35"/>
        <v>#N/A</v>
      </c>
      <c r="V260" s="207" t="e">
        <f t="shared" ca="1" si="36"/>
        <v>#N/A</v>
      </c>
      <c r="W260" s="208">
        <f t="shared" ca="1" si="37"/>
        <v>1001</v>
      </c>
      <c r="X260" s="208">
        <f ca="1">W260-W259</f>
        <v>0</v>
      </c>
      <c r="Y260" s="209">
        <f t="shared" ca="1" si="38"/>
        <v>0</v>
      </c>
      <c r="Z260" s="210">
        <f t="shared" ref="Z260:Z323" ca="1" si="62">Z259+Y260</f>
        <v>1</v>
      </c>
      <c r="AA260" s="207"/>
      <c r="AB260" s="208">
        <f t="shared" ca="1" si="39"/>
        <v>1001</v>
      </c>
      <c r="AC260" s="208">
        <f t="shared" ca="1" si="40"/>
        <v>0</v>
      </c>
      <c r="AD260" s="209">
        <f t="shared" ca="1" si="41"/>
        <v>0</v>
      </c>
      <c r="AE260" s="210">
        <f t="shared" ca="1" si="42"/>
        <v>1</v>
      </c>
      <c r="AF260" s="129"/>
      <c r="AG260" s="211" t="e">
        <f t="shared" ca="1" si="43"/>
        <v>#N/A</v>
      </c>
      <c r="AH260" s="208">
        <f t="shared" ca="1" si="44"/>
        <v>1001</v>
      </c>
      <c r="AI260" s="208">
        <f t="shared" ca="1" si="45"/>
        <v>0</v>
      </c>
      <c r="AJ260" s="209">
        <f t="shared" ca="1" si="46"/>
        <v>0</v>
      </c>
      <c r="AK260" s="210">
        <f t="shared" ca="1" si="47"/>
        <v>1</v>
      </c>
      <c r="AL260" s="205"/>
      <c r="AM260" s="207"/>
      <c r="AN260" s="208">
        <f t="shared" ca="1" si="48"/>
        <v>1001</v>
      </c>
      <c r="AO260" s="208">
        <f t="shared" ca="1" si="49"/>
        <v>0</v>
      </c>
      <c r="AP260" s="209">
        <f t="shared" ca="1" si="50"/>
        <v>0</v>
      </c>
      <c r="AQ260" s="210">
        <f t="shared" ca="1" si="51"/>
        <v>1</v>
      </c>
      <c r="AS260" s="211" t="e">
        <f t="shared" ca="1" si="52"/>
        <v>#N/A</v>
      </c>
      <c r="AT260" s="207"/>
      <c r="AU260" s="208">
        <f t="shared" ca="1" si="53"/>
        <v>1001</v>
      </c>
      <c r="AV260" s="208">
        <f t="shared" ca="1" si="54"/>
        <v>0</v>
      </c>
      <c r="AW260" s="209">
        <f t="shared" ca="1" si="55"/>
        <v>0</v>
      </c>
      <c r="AX260" s="210">
        <f t="shared" ca="1" si="56"/>
        <v>1</v>
      </c>
      <c r="AY260" s="207"/>
      <c r="AZ260" s="208">
        <f t="shared" ca="1" si="57"/>
        <v>1001</v>
      </c>
      <c r="BA260" s="208">
        <f t="shared" ca="1" si="58"/>
        <v>0</v>
      </c>
      <c r="BB260" s="209">
        <f t="shared" ca="1" si="59"/>
        <v>0</v>
      </c>
      <c r="BC260" s="210">
        <f t="shared" ca="1" si="60"/>
        <v>1</v>
      </c>
    </row>
    <row r="261" spans="2:55" x14ac:dyDescent="0.25">
      <c r="B261" s="198" t="e">
        <f t="shared" ca="1" si="24"/>
        <v>#N/A</v>
      </c>
      <c r="C2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1" s="15">
        <v>3</v>
      </c>
      <c r="E261" s="129" t="e">
        <f t="shared" ca="1" si="30"/>
        <v>#N/A</v>
      </c>
      <c r="F261" s="129" t="e">
        <f t="shared" ca="1" si="31"/>
        <v>#N/A</v>
      </c>
      <c r="G261" s="63">
        <f t="shared" ca="1" si="32"/>
        <v>3000</v>
      </c>
      <c r="H261" s="63">
        <f ca="1">G261-G260</f>
        <v>0</v>
      </c>
      <c r="I261" s="91">
        <f t="shared" ca="1" si="33"/>
        <v>0</v>
      </c>
      <c r="J261" s="44">
        <f t="shared" ca="1" si="61"/>
        <v>1</v>
      </c>
      <c r="M261" s="200" t="e">
        <f t="shared" ca="1" si="25"/>
        <v>#N/A</v>
      </c>
      <c r="N261" s="91" t="e">
        <f t="shared" ca="1" si="26"/>
        <v>#N/A</v>
      </c>
      <c r="O261" s="91" t="e">
        <f t="shared" ca="1" si="27"/>
        <v>#N/A</v>
      </c>
      <c r="Q261" s="200" t="e">
        <f t="shared" ca="1" si="34"/>
        <v>#N/A</v>
      </c>
      <c r="R261" s="91" t="e">
        <f t="shared" ca="1" si="28"/>
        <v>#N/A</v>
      </c>
      <c r="S261" s="91" t="e">
        <f t="shared" ca="1" si="29"/>
        <v>#N/A</v>
      </c>
      <c r="T261" s="200" t="e">
        <f ca="1">(($E$9*(RAND()*($E$213-$D$213)+$D$213))*(RAND()*('Your Value Calcs'!$E$209-'Your Value Calcs'!$D$209)+'Your Value Calcs'!$D$209+IF('Your Results'!$D$48&gt;0,'Your Results'!$D$48,0)))+$E$161-$E$201+$E$185-($E$185*(RAND()*($E$215-$D$215)+$D$215))-(($E$205/$C$56)*(RAND()*($E$216-$D$216)+$D$216))</f>
        <v>#N/A</v>
      </c>
      <c r="U261" s="207" t="e">
        <f t="shared" ca="1" si="35"/>
        <v>#N/A</v>
      </c>
      <c r="V261" s="207" t="e">
        <f t="shared" ca="1" si="36"/>
        <v>#N/A</v>
      </c>
      <c r="W261" s="208">
        <f t="shared" ca="1" si="37"/>
        <v>1001</v>
      </c>
      <c r="X261" s="208">
        <f ca="1">W261-W260</f>
        <v>0</v>
      </c>
      <c r="Y261" s="209">
        <f t="shared" ca="1" si="38"/>
        <v>0</v>
      </c>
      <c r="Z261" s="210">
        <f t="shared" ca="1" si="62"/>
        <v>1</v>
      </c>
      <c r="AA261" s="207"/>
      <c r="AB261" s="208">
        <f t="shared" ca="1" si="39"/>
        <v>1001</v>
      </c>
      <c r="AC261" s="208">
        <f t="shared" ca="1" si="40"/>
        <v>0</v>
      </c>
      <c r="AD261" s="209">
        <f t="shared" ca="1" si="41"/>
        <v>0</v>
      </c>
      <c r="AE261" s="210">
        <f t="shared" ca="1" si="42"/>
        <v>1</v>
      </c>
      <c r="AF261" s="129"/>
      <c r="AG261" s="211" t="e">
        <f t="shared" ca="1" si="43"/>
        <v>#N/A</v>
      </c>
      <c r="AH261" s="208">
        <f t="shared" ca="1" si="44"/>
        <v>1001</v>
      </c>
      <c r="AI261" s="208">
        <f t="shared" ca="1" si="45"/>
        <v>0</v>
      </c>
      <c r="AJ261" s="209">
        <f t="shared" ca="1" si="46"/>
        <v>0</v>
      </c>
      <c r="AK261" s="210">
        <f t="shared" ca="1" si="47"/>
        <v>1</v>
      </c>
      <c r="AL261" s="205"/>
      <c r="AM261" s="207"/>
      <c r="AN261" s="208">
        <f t="shared" ca="1" si="48"/>
        <v>1001</v>
      </c>
      <c r="AO261" s="208">
        <f t="shared" ca="1" si="49"/>
        <v>0</v>
      </c>
      <c r="AP261" s="209">
        <f t="shared" ca="1" si="50"/>
        <v>0</v>
      </c>
      <c r="AQ261" s="210">
        <f t="shared" ca="1" si="51"/>
        <v>1</v>
      </c>
      <c r="AS261" s="211" t="e">
        <f t="shared" ca="1" si="52"/>
        <v>#N/A</v>
      </c>
      <c r="AT261" s="207"/>
      <c r="AU261" s="208">
        <f t="shared" ca="1" si="53"/>
        <v>1001</v>
      </c>
      <c r="AV261" s="208">
        <f t="shared" ca="1" si="54"/>
        <v>0</v>
      </c>
      <c r="AW261" s="209">
        <f t="shared" ca="1" si="55"/>
        <v>0</v>
      </c>
      <c r="AX261" s="210">
        <f t="shared" ca="1" si="56"/>
        <v>1</v>
      </c>
      <c r="AY261" s="207"/>
      <c r="AZ261" s="208">
        <f t="shared" ca="1" si="57"/>
        <v>1001</v>
      </c>
      <c r="BA261" s="208">
        <f t="shared" ca="1" si="58"/>
        <v>0</v>
      </c>
      <c r="BB261" s="209">
        <f t="shared" ca="1" si="59"/>
        <v>0</v>
      </c>
      <c r="BC261" s="210">
        <f t="shared" ca="1" si="60"/>
        <v>1</v>
      </c>
    </row>
    <row r="262" spans="2:55" x14ac:dyDescent="0.25">
      <c r="B262" s="198" t="e">
        <f t="shared" ca="1" si="24"/>
        <v>#N/A</v>
      </c>
      <c r="C2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2" s="15">
        <v>4</v>
      </c>
      <c r="E262" s="129" t="e">
        <f t="shared" ca="1" si="30"/>
        <v>#N/A</v>
      </c>
      <c r="F262" s="129" t="e">
        <f t="shared" ca="1" si="31"/>
        <v>#N/A</v>
      </c>
      <c r="G262" s="63">
        <f t="shared" ca="1" si="32"/>
        <v>3000</v>
      </c>
      <c r="H262" s="63">
        <f t="shared" ref="H262:H325" ca="1" si="63">G262-G261</f>
        <v>0</v>
      </c>
      <c r="I262" s="91">
        <f t="shared" ca="1" si="33"/>
        <v>0</v>
      </c>
      <c r="J262" s="44">
        <f t="shared" ca="1" si="61"/>
        <v>1</v>
      </c>
      <c r="M262" s="200" t="e">
        <f t="shared" ca="1" si="25"/>
        <v>#N/A</v>
      </c>
      <c r="N262" s="91" t="e">
        <f t="shared" ca="1" si="26"/>
        <v>#N/A</v>
      </c>
      <c r="O262" s="91" t="e">
        <f t="shared" ca="1" si="27"/>
        <v>#N/A</v>
      </c>
      <c r="Q262" s="200" t="e">
        <f t="shared" ca="1" si="34"/>
        <v>#N/A</v>
      </c>
      <c r="R262" s="91" t="e">
        <f t="shared" ca="1" si="28"/>
        <v>#N/A</v>
      </c>
      <c r="S262" s="91" t="e">
        <f t="shared" ca="1" si="29"/>
        <v>#N/A</v>
      </c>
      <c r="T262" s="200" t="e">
        <f ca="1">(($E$9*(RAND()*($E$213-$D$213)+$D$213))*(RAND()*('Your Value Calcs'!$E$209-'Your Value Calcs'!$D$209)+'Your Value Calcs'!$D$209+IF('Your Results'!$D$48&gt;0,'Your Results'!$D$48,0)))+$E$161-$E$201+$E$185-($E$185*(RAND()*($E$215-$D$215)+$D$215))-(($E$205/$C$56)*(RAND()*($E$216-$D$216)+$D$216))</f>
        <v>#N/A</v>
      </c>
      <c r="U262" s="207" t="e">
        <f t="shared" ca="1" si="35"/>
        <v>#N/A</v>
      </c>
      <c r="V262" s="207" t="e">
        <f t="shared" ca="1" si="36"/>
        <v>#N/A</v>
      </c>
      <c r="W262" s="208">
        <f t="shared" ca="1" si="37"/>
        <v>1001</v>
      </c>
      <c r="X262" s="208">
        <f t="shared" ref="X262:X325" ca="1" si="64">W262-W261</f>
        <v>0</v>
      </c>
      <c r="Y262" s="209">
        <f t="shared" ca="1" si="38"/>
        <v>0</v>
      </c>
      <c r="Z262" s="210">
        <f t="shared" ca="1" si="62"/>
        <v>1</v>
      </c>
      <c r="AA262" s="207"/>
      <c r="AB262" s="208">
        <f t="shared" ca="1" si="39"/>
        <v>1001</v>
      </c>
      <c r="AC262" s="208">
        <f t="shared" ca="1" si="40"/>
        <v>0</v>
      </c>
      <c r="AD262" s="209">
        <f t="shared" ca="1" si="41"/>
        <v>0</v>
      </c>
      <c r="AE262" s="210">
        <f t="shared" ca="1" si="42"/>
        <v>1</v>
      </c>
      <c r="AF262" s="129"/>
      <c r="AG262" s="211" t="e">
        <f t="shared" ca="1" si="43"/>
        <v>#N/A</v>
      </c>
      <c r="AH262" s="208">
        <f t="shared" ca="1" si="44"/>
        <v>1001</v>
      </c>
      <c r="AI262" s="208">
        <f t="shared" ca="1" si="45"/>
        <v>0</v>
      </c>
      <c r="AJ262" s="209">
        <f t="shared" ca="1" si="46"/>
        <v>0</v>
      </c>
      <c r="AK262" s="210">
        <f t="shared" ca="1" si="47"/>
        <v>1</v>
      </c>
      <c r="AL262" s="205"/>
      <c r="AM262" s="207"/>
      <c r="AN262" s="208">
        <f t="shared" ca="1" si="48"/>
        <v>1001</v>
      </c>
      <c r="AO262" s="208">
        <f t="shared" ca="1" si="49"/>
        <v>0</v>
      </c>
      <c r="AP262" s="209">
        <f t="shared" ca="1" si="50"/>
        <v>0</v>
      </c>
      <c r="AQ262" s="210">
        <f t="shared" ca="1" si="51"/>
        <v>1</v>
      </c>
      <c r="AS262" s="211" t="e">
        <f t="shared" ca="1" si="52"/>
        <v>#N/A</v>
      </c>
      <c r="AT262" s="207"/>
      <c r="AU262" s="208">
        <f t="shared" ca="1" si="53"/>
        <v>1001</v>
      </c>
      <c r="AV262" s="208">
        <f t="shared" ca="1" si="54"/>
        <v>0</v>
      </c>
      <c r="AW262" s="209">
        <f t="shared" ca="1" si="55"/>
        <v>0</v>
      </c>
      <c r="AX262" s="210">
        <f t="shared" ca="1" si="56"/>
        <v>1</v>
      </c>
      <c r="AY262" s="207"/>
      <c r="AZ262" s="208">
        <f t="shared" ca="1" si="57"/>
        <v>1001</v>
      </c>
      <c r="BA262" s="208">
        <f t="shared" ca="1" si="58"/>
        <v>0</v>
      </c>
      <c r="BB262" s="209">
        <f t="shared" ca="1" si="59"/>
        <v>0</v>
      </c>
      <c r="BC262" s="210">
        <f t="shared" ca="1" si="60"/>
        <v>1</v>
      </c>
    </row>
    <row r="263" spans="2:55" x14ac:dyDescent="0.25">
      <c r="B263" s="198" t="e">
        <f t="shared" ca="1" si="24"/>
        <v>#N/A</v>
      </c>
      <c r="C2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3" s="15">
        <v>5</v>
      </c>
      <c r="E263" s="129" t="e">
        <f t="shared" ca="1" si="30"/>
        <v>#N/A</v>
      </c>
      <c r="F263" s="129" t="e">
        <f t="shared" ca="1" si="31"/>
        <v>#N/A</v>
      </c>
      <c r="G263" s="63">
        <f t="shared" ca="1" si="32"/>
        <v>3000</v>
      </c>
      <c r="H263" s="63">
        <f t="shared" ca="1" si="63"/>
        <v>0</v>
      </c>
      <c r="I263" s="91">
        <f t="shared" ca="1" si="33"/>
        <v>0</v>
      </c>
      <c r="J263" s="44">
        <f t="shared" ca="1" si="61"/>
        <v>1</v>
      </c>
      <c r="M263" s="200" t="e">
        <f t="shared" ca="1" si="25"/>
        <v>#N/A</v>
      </c>
      <c r="N263" s="91" t="e">
        <f t="shared" ca="1" si="26"/>
        <v>#N/A</v>
      </c>
      <c r="O263" s="91" t="e">
        <f t="shared" ca="1" si="27"/>
        <v>#N/A</v>
      </c>
      <c r="Q263" s="200" t="e">
        <f t="shared" ca="1" si="34"/>
        <v>#N/A</v>
      </c>
      <c r="R263" s="91" t="e">
        <f t="shared" ca="1" si="28"/>
        <v>#N/A</v>
      </c>
      <c r="S263" s="91" t="e">
        <f t="shared" ca="1" si="29"/>
        <v>#N/A</v>
      </c>
      <c r="T263" s="200" t="e">
        <f ca="1">(($E$9*(RAND()*($E$213-$D$213)+$D$213))*(RAND()*('Your Value Calcs'!$E$209-'Your Value Calcs'!$D$209)+'Your Value Calcs'!$D$209+IF('Your Results'!$D$48&gt;0,'Your Results'!$D$48,0)))+$E$161-$E$201+$E$185-($E$185*(RAND()*($E$215-$D$215)+$D$215))-(($E$205/$C$56)*(RAND()*($E$216-$D$216)+$D$216))</f>
        <v>#N/A</v>
      </c>
      <c r="U263" s="207" t="e">
        <f t="shared" ca="1" si="35"/>
        <v>#N/A</v>
      </c>
      <c r="V263" s="207" t="e">
        <f t="shared" ca="1" si="36"/>
        <v>#N/A</v>
      </c>
      <c r="W263" s="208">
        <f t="shared" ca="1" si="37"/>
        <v>1001</v>
      </c>
      <c r="X263" s="208">
        <f t="shared" ca="1" si="64"/>
        <v>0</v>
      </c>
      <c r="Y263" s="209">
        <f t="shared" ca="1" si="38"/>
        <v>0</v>
      </c>
      <c r="Z263" s="210">
        <f t="shared" ca="1" si="62"/>
        <v>1</v>
      </c>
      <c r="AA263" s="207"/>
      <c r="AB263" s="208">
        <f t="shared" ca="1" si="39"/>
        <v>1001</v>
      </c>
      <c r="AC263" s="208">
        <f t="shared" ca="1" si="40"/>
        <v>0</v>
      </c>
      <c r="AD263" s="209">
        <f t="shared" ca="1" si="41"/>
        <v>0</v>
      </c>
      <c r="AE263" s="210">
        <f t="shared" ca="1" si="42"/>
        <v>1</v>
      </c>
      <c r="AF263" s="129"/>
      <c r="AG263" s="211" t="e">
        <f t="shared" ca="1" si="43"/>
        <v>#N/A</v>
      </c>
      <c r="AH263" s="208">
        <f t="shared" ca="1" si="44"/>
        <v>1001</v>
      </c>
      <c r="AI263" s="208">
        <f t="shared" ca="1" si="45"/>
        <v>0</v>
      </c>
      <c r="AJ263" s="209">
        <f t="shared" ca="1" si="46"/>
        <v>0</v>
      </c>
      <c r="AK263" s="210">
        <f t="shared" ca="1" si="47"/>
        <v>1</v>
      </c>
      <c r="AL263" s="205"/>
      <c r="AM263" s="207"/>
      <c r="AN263" s="208">
        <f t="shared" ca="1" si="48"/>
        <v>1001</v>
      </c>
      <c r="AO263" s="208">
        <f t="shared" ca="1" si="49"/>
        <v>0</v>
      </c>
      <c r="AP263" s="209">
        <f t="shared" ca="1" si="50"/>
        <v>0</v>
      </c>
      <c r="AQ263" s="210">
        <f t="shared" ca="1" si="51"/>
        <v>1</v>
      </c>
      <c r="AS263" s="211" t="e">
        <f t="shared" ca="1" si="52"/>
        <v>#N/A</v>
      </c>
      <c r="AT263" s="207"/>
      <c r="AU263" s="208">
        <f t="shared" ca="1" si="53"/>
        <v>1001</v>
      </c>
      <c r="AV263" s="208">
        <f t="shared" ca="1" si="54"/>
        <v>0</v>
      </c>
      <c r="AW263" s="209">
        <f t="shared" ca="1" si="55"/>
        <v>0</v>
      </c>
      <c r="AX263" s="210">
        <f t="shared" ca="1" si="56"/>
        <v>1</v>
      </c>
      <c r="AY263" s="207"/>
      <c r="AZ263" s="208">
        <f t="shared" ca="1" si="57"/>
        <v>1001</v>
      </c>
      <c r="BA263" s="208">
        <f t="shared" ca="1" si="58"/>
        <v>0</v>
      </c>
      <c r="BB263" s="209">
        <f t="shared" ca="1" si="59"/>
        <v>0</v>
      </c>
      <c r="BC263" s="210">
        <f t="shared" ca="1" si="60"/>
        <v>1</v>
      </c>
    </row>
    <row r="264" spans="2:55" x14ac:dyDescent="0.25">
      <c r="B264" s="198" t="e">
        <f t="shared" ca="1" si="24"/>
        <v>#N/A</v>
      </c>
      <c r="C2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4" s="15">
        <v>6</v>
      </c>
      <c r="E264" s="129" t="e">
        <f t="shared" ca="1" si="30"/>
        <v>#N/A</v>
      </c>
      <c r="F264" s="129" t="e">
        <f t="shared" ca="1" si="31"/>
        <v>#N/A</v>
      </c>
      <c r="G264" s="63">
        <f t="shared" ca="1" si="32"/>
        <v>3000</v>
      </c>
      <c r="H264" s="63">
        <f t="shared" ca="1" si="63"/>
        <v>0</v>
      </c>
      <c r="I264" s="91">
        <f t="shared" ca="1" si="33"/>
        <v>0</v>
      </c>
      <c r="J264" s="44">
        <f t="shared" ca="1" si="61"/>
        <v>1</v>
      </c>
      <c r="M264" s="200" t="e">
        <f t="shared" ca="1" si="25"/>
        <v>#N/A</v>
      </c>
      <c r="N264" s="91" t="e">
        <f t="shared" ca="1" si="26"/>
        <v>#N/A</v>
      </c>
      <c r="O264" s="91" t="e">
        <f t="shared" ca="1" si="27"/>
        <v>#N/A</v>
      </c>
      <c r="Q264" s="200" t="e">
        <f t="shared" ca="1" si="34"/>
        <v>#N/A</v>
      </c>
      <c r="R264" s="91" t="e">
        <f t="shared" ca="1" si="28"/>
        <v>#N/A</v>
      </c>
      <c r="S264" s="91" t="e">
        <f t="shared" ca="1" si="29"/>
        <v>#N/A</v>
      </c>
      <c r="T264" s="200" t="e">
        <f ca="1">(($E$9*(RAND()*($E$213-$D$213)+$D$213))*(RAND()*('Your Value Calcs'!$E$209-'Your Value Calcs'!$D$209)+'Your Value Calcs'!$D$209+IF('Your Results'!$D$48&gt;0,'Your Results'!$D$48,0)))+$E$161-$E$201+$E$185-($E$185*(RAND()*($E$215-$D$215)+$D$215))-(($E$205/$C$56)*(RAND()*($E$216-$D$216)+$D$216))</f>
        <v>#N/A</v>
      </c>
      <c r="U264" s="207" t="e">
        <f t="shared" ca="1" si="35"/>
        <v>#N/A</v>
      </c>
      <c r="V264" s="207" t="e">
        <f t="shared" ca="1" si="36"/>
        <v>#N/A</v>
      </c>
      <c r="W264" s="208">
        <f t="shared" ca="1" si="37"/>
        <v>1001</v>
      </c>
      <c r="X264" s="208">
        <f t="shared" ca="1" si="64"/>
        <v>0</v>
      </c>
      <c r="Y264" s="209">
        <f t="shared" ca="1" si="38"/>
        <v>0</v>
      </c>
      <c r="Z264" s="210">
        <f t="shared" ca="1" si="62"/>
        <v>1</v>
      </c>
      <c r="AA264" s="207"/>
      <c r="AB264" s="208">
        <f t="shared" ca="1" si="39"/>
        <v>1001</v>
      </c>
      <c r="AC264" s="208">
        <f t="shared" ca="1" si="40"/>
        <v>0</v>
      </c>
      <c r="AD264" s="209">
        <f t="shared" ca="1" si="41"/>
        <v>0</v>
      </c>
      <c r="AE264" s="210">
        <f t="shared" ca="1" si="42"/>
        <v>1</v>
      </c>
      <c r="AF264" s="129"/>
      <c r="AG264" s="211" t="e">
        <f t="shared" ca="1" si="43"/>
        <v>#N/A</v>
      </c>
      <c r="AH264" s="208">
        <f t="shared" ca="1" si="44"/>
        <v>1001</v>
      </c>
      <c r="AI264" s="208">
        <f t="shared" ca="1" si="45"/>
        <v>0</v>
      </c>
      <c r="AJ264" s="209">
        <f t="shared" ca="1" si="46"/>
        <v>0</v>
      </c>
      <c r="AK264" s="210">
        <f t="shared" ca="1" si="47"/>
        <v>1</v>
      </c>
      <c r="AL264" s="205"/>
      <c r="AM264" s="207"/>
      <c r="AN264" s="208">
        <f t="shared" ca="1" si="48"/>
        <v>1001</v>
      </c>
      <c r="AO264" s="208">
        <f t="shared" ca="1" si="49"/>
        <v>0</v>
      </c>
      <c r="AP264" s="209">
        <f t="shared" ca="1" si="50"/>
        <v>0</v>
      </c>
      <c r="AQ264" s="210">
        <f t="shared" ca="1" si="51"/>
        <v>1</v>
      </c>
      <c r="AS264" s="211" t="e">
        <f t="shared" ca="1" si="52"/>
        <v>#N/A</v>
      </c>
      <c r="AT264" s="207"/>
      <c r="AU264" s="208">
        <f t="shared" ca="1" si="53"/>
        <v>1001</v>
      </c>
      <c r="AV264" s="208">
        <f t="shared" ca="1" si="54"/>
        <v>0</v>
      </c>
      <c r="AW264" s="209">
        <f t="shared" ca="1" si="55"/>
        <v>0</v>
      </c>
      <c r="AX264" s="210">
        <f t="shared" ca="1" si="56"/>
        <v>1</v>
      </c>
      <c r="AY264" s="207"/>
      <c r="AZ264" s="208">
        <f t="shared" ca="1" si="57"/>
        <v>1001</v>
      </c>
      <c r="BA264" s="208">
        <f t="shared" ca="1" si="58"/>
        <v>0</v>
      </c>
      <c r="BB264" s="209">
        <f t="shared" ca="1" si="59"/>
        <v>0</v>
      </c>
      <c r="BC264" s="210">
        <f t="shared" ca="1" si="60"/>
        <v>1</v>
      </c>
    </row>
    <row r="265" spans="2:55" x14ac:dyDescent="0.25">
      <c r="B265" s="198" t="e">
        <f t="shared" ca="1" si="24"/>
        <v>#N/A</v>
      </c>
      <c r="C2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5" s="15">
        <v>7</v>
      </c>
      <c r="E265" s="129" t="e">
        <f t="shared" ca="1" si="30"/>
        <v>#N/A</v>
      </c>
      <c r="F265" s="129" t="e">
        <f t="shared" ca="1" si="31"/>
        <v>#N/A</v>
      </c>
      <c r="G265" s="63">
        <f t="shared" ca="1" si="32"/>
        <v>3000</v>
      </c>
      <c r="H265" s="63">
        <f t="shared" ca="1" si="63"/>
        <v>0</v>
      </c>
      <c r="I265" s="91">
        <f t="shared" ca="1" si="33"/>
        <v>0</v>
      </c>
      <c r="J265" s="44">
        <f t="shared" ca="1" si="61"/>
        <v>1</v>
      </c>
      <c r="M265" s="200" t="e">
        <f t="shared" ca="1" si="25"/>
        <v>#N/A</v>
      </c>
      <c r="N265" s="91" t="e">
        <f t="shared" ca="1" si="26"/>
        <v>#N/A</v>
      </c>
      <c r="O265" s="91" t="e">
        <f t="shared" ca="1" si="27"/>
        <v>#N/A</v>
      </c>
      <c r="Q265" s="200" t="e">
        <f t="shared" ca="1" si="34"/>
        <v>#N/A</v>
      </c>
      <c r="R265" s="91" t="e">
        <f t="shared" ca="1" si="28"/>
        <v>#N/A</v>
      </c>
      <c r="S265" s="91" t="e">
        <f t="shared" ca="1" si="29"/>
        <v>#N/A</v>
      </c>
      <c r="T265" s="200" t="e">
        <f ca="1">(($E$9*(RAND()*($E$213-$D$213)+$D$213))*(RAND()*('Your Value Calcs'!$E$209-'Your Value Calcs'!$D$209)+'Your Value Calcs'!$D$209+IF('Your Results'!$D$48&gt;0,'Your Results'!$D$48,0)))+$E$161-$E$201+$E$185-($E$185*(RAND()*($E$215-$D$215)+$D$215))-(($E$205/$C$56)*(RAND()*($E$216-$D$216)+$D$216))</f>
        <v>#N/A</v>
      </c>
      <c r="U265" s="207" t="e">
        <f t="shared" ca="1" si="35"/>
        <v>#N/A</v>
      </c>
      <c r="V265" s="207" t="e">
        <f t="shared" ca="1" si="36"/>
        <v>#N/A</v>
      </c>
      <c r="W265" s="208">
        <f t="shared" ca="1" si="37"/>
        <v>1001</v>
      </c>
      <c r="X265" s="208">
        <f t="shared" ca="1" si="64"/>
        <v>0</v>
      </c>
      <c r="Y265" s="209">
        <f t="shared" ca="1" si="38"/>
        <v>0</v>
      </c>
      <c r="Z265" s="210">
        <f t="shared" ca="1" si="62"/>
        <v>1</v>
      </c>
      <c r="AA265" s="207"/>
      <c r="AB265" s="208">
        <f t="shared" ca="1" si="39"/>
        <v>1001</v>
      </c>
      <c r="AC265" s="208">
        <f t="shared" ca="1" si="40"/>
        <v>0</v>
      </c>
      <c r="AD265" s="209">
        <f t="shared" ca="1" si="41"/>
        <v>0</v>
      </c>
      <c r="AE265" s="210">
        <f t="shared" ca="1" si="42"/>
        <v>1</v>
      </c>
      <c r="AF265" s="129"/>
      <c r="AG265" s="211" t="e">
        <f t="shared" ca="1" si="43"/>
        <v>#N/A</v>
      </c>
      <c r="AH265" s="208">
        <f t="shared" ca="1" si="44"/>
        <v>1001</v>
      </c>
      <c r="AI265" s="208">
        <f t="shared" ca="1" si="45"/>
        <v>0</v>
      </c>
      <c r="AJ265" s="209">
        <f t="shared" ca="1" si="46"/>
        <v>0</v>
      </c>
      <c r="AK265" s="210">
        <f t="shared" ca="1" si="47"/>
        <v>1</v>
      </c>
      <c r="AL265" s="205"/>
      <c r="AM265" s="207"/>
      <c r="AN265" s="208">
        <f t="shared" ca="1" si="48"/>
        <v>1001</v>
      </c>
      <c r="AO265" s="208">
        <f t="shared" ca="1" si="49"/>
        <v>0</v>
      </c>
      <c r="AP265" s="209">
        <f t="shared" ca="1" si="50"/>
        <v>0</v>
      </c>
      <c r="AQ265" s="210">
        <f t="shared" ca="1" si="51"/>
        <v>1</v>
      </c>
      <c r="AS265" s="211" t="e">
        <f t="shared" ca="1" si="52"/>
        <v>#N/A</v>
      </c>
      <c r="AT265" s="207"/>
      <c r="AU265" s="208">
        <f t="shared" ca="1" si="53"/>
        <v>1001</v>
      </c>
      <c r="AV265" s="208">
        <f t="shared" ca="1" si="54"/>
        <v>0</v>
      </c>
      <c r="AW265" s="209">
        <f t="shared" ca="1" si="55"/>
        <v>0</v>
      </c>
      <c r="AX265" s="210">
        <f t="shared" ca="1" si="56"/>
        <v>1</v>
      </c>
      <c r="AY265" s="207"/>
      <c r="AZ265" s="208">
        <f t="shared" ca="1" si="57"/>
        <v>1001</v>
      </c>
      <c r="BA265" s="208">
        <f t="shared" ca="1" si="58"/>
        <v>0</v>
      </c>
      <c r="BB265" s="209">
        <f t="shared" ca="1" si="59"/>
        <v>0</v>
      </c>
      <c r="BC265" s="210">
        <f t="shared" ca="1" si="60"/>
        <v>1</v>
      </c>
    </row>
    <row r="266" spans="2:55" x14ac:dyDescent="0.25">
      <c r="B266" s="198" t="e">
        <f t="shared" ca="1" si="24"/>
        <v>#N/A</v>
      </c>
      <c r="C2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6" s="15">
        <v>8</v>
      </c>
      <c r="E266" s="129" t="e">
        <f t="shared" ca="1" si="30"/>
        <v>#N/A</v>
      </c>
      <c r="F266" s="129" t="e">
        <f t="shared" ca="1" si="31"/>
        <v>#N/A</v>
      </c>
      <c r="G266" s="63">
        <f t="shared" ca="1" si="32"/>
        <v>3000</v>
      </c>
      <c r="H266" s="63">
        <f t="shared" ca="1" si="63"/>
        <v>0</v>
      </c>
      <c r="I266" s="91">
        <f t="shared" ca="1" si="33"/>
        <v>0</v>
      </c>
      <c r="J266" s="44">
        <f t="shared" ca="1" si="61"/>
        <v>1</v>
      </c>
      <c r="M266" s="200" t="e">
        <f t="shared" ca="1" si="25"/>
        <v>#N/A</v>
      </c>
      <c r="N266" s="91" t="e">
        <f t="shared" ca="1" si="26"/>
        <v>#N/A</v>
      </c>
      <c r="O266" s="91" t="e">
        <f t="shared" ca="1" si="27"/>
        <v>#N/A</v>
      </c>
      <c r="Q266" s="200" t="e">
        <f t="shared" ca="1" si="34"/>
        <v>#N/A</v>
      </c>
      <c r="R266" s="91" t="e">
        <f t="shared" ca="1" si="28"/>
        <v>#N/A</v>
      </c>
      <c r="S266" s="91" t="e">
        <f t="shared" ca="1" si="29"/>
        <v>#N/A</v>
      </c>
      <c r="T266" s="200" t="e">
        <f ca="1">(($E$9*(RAND()*($E$213-$D$213)+$D$213))*(RAND()*('Your Value Calcs'!$E$209-'Your Value Calcs'!$D$209)+'Your Value Calcs'!$D$209+IF('Your Results'!$D$48&gt;0,'Your Results'!$D$48,0)))+$E$161-$E$201+$E$185-($E$185*(RAND()*($E$215-$D$215)+$D$215))-(($E$205/$C$56)*(RAND()*($E$216-$D$216)+$D$216))</f>
        <v>#N/A</v>
      </c>
      <c r="U266" s="207" t="e">
        <f t="shared" ca="1" si="35"/>
        <v>#N/A</v>
      </c>
      <c r="V266" s="207" t="e">
        <f t="shared" ca="1" si="36"/>
        <v>#N/A</v>
      </c>
      <c r="W266" s="208">
        <f t="shared" ca="1" si="37"/>
        <v>1001</v>
      </c>
      <c r="X266" s="208">
        <f t="shared" ca="1" si="64"/>
        <v>0</v>
      </c>
      <c r="Y266" s="209">
        <f t="shared" ca="1" si="38"/>
        <v>0</v>
      </c>
      <c r="Z266" s="210">
        <f t="shared" ca="1" si="62"/>
        <v>1</v>
      </c>
      <c r="AA266" s="207"/>
      <c r="AB266" s="208">
        <f t="shared" ca="1" si="39"/>
        <v>1001</v>
      </c>
      <c r="AC266" s="208">
        <f t="shared" ca="1" si="40"/>
        <v>0</v>
      </c>
      <c r="AD266" s="209">
        <f t="shared" ca="1" si="41"/>
        <v>0</v>
      </c>
      <c r="AE266" s="210">
        <f t="shared" ca="1" si="42"/>
        <v>1</v>
      </c>
      <c r="AF266" s="129"/>
      <c r="AG266" s="211" t="e">
        <f t="shared" ca="1" si="43"/>
        <v>#N/A</v>
      </c>
      <c r="AH266" s="208">
        <f t="shared" ca="1" si="44"/>
        <v>1001</v>
      </c>
      <c r="AI266" s="208">
        <f t="shared" ca="1" si="45"/>
        <v>0</v>
      </c>
      <c r="AJ266" s="209">
        <f t="shared" ca="1" si="46"/>
        <v>0</v>
      </c>
      <c r="AK266" s="210">
        <f t="shared" ca="1" si="47"/>
        <v>1</v>
      </c>
      <c r="AL266" s="205"/>
      <c r="AM266" s="207"/>
      <c r="AN266" s="208">
        <f t="shared" ca="1" si="48"/>
        <v>1001</v>
      </c>
      <c r="AO266" s="208">
        <f t="shared" ca="1" si="49"/>
        <v>0</v>
      </c>
      <c r="AP266" s="209">
        <f t="shared" ca="1" si="50"/>
        <v>0</v>
      </c>
      <c r="AQ266" s="210">
        <f t="shared" ca="1" si="51"/>
        <v>1</v>
      </c>
      <c r="AS266" s="211" t="e">
        <f t="shared" ca="1" si="52"/>
        <v>#N/A</v>
      </c>
      <c r="AT266" s="207"/>
      <c r="AU266" s="208">
        <f t="shared" ca="1" si="53"/>
        <v>1001</v>
      </c>
      <c r="AV266" s="208">
        <f t="shared" ca="1" si="54"/>
        <v>0</v>
      </c>
      <c r="AW266" s="209">
        <f t="shared" ca="1" si="55"/>
        <v>0</v>
      </c>
      <c r="AX266" s="210">
        <f t="shared" ca="1" si="56"/>
        <v>1</v>
      </c>
      <c r="AY266" s="207"/>
      <c r="AZ266" s="208">
        <f t="shared" ca="1" si="57"/>
        <v>1001</v>
      </c>
      <c r="BA266" s="208">
        <f t="shared" ca="1" si="58"/>
        <v>0</v>
      </c>
      <c r="BB266" s="209">
        <f t="shared" ca="1" si="59"/>
        <v>0</v>
      </c>
      <c r="BC266" s="210">
        <f t="shared" ca="1" si="60"/>
        <v>1</v>
      </c>
    </row>
    <row r="267" spans="2:55" x14ac:dyDescent="0.25">
      <c r="B267" s="198" t="e">
        <f t="shared" ca="1" si="24"/>
        <v>#N/A</v>
      </c>
      <c r="C2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7" s="15">
        <v>9</v>
      </c>
      <c r="E267" s="129" t="e">
        <f t="shared" ca="1" si="30"/>
        <v>#N/A</v>
      </c>
      <c r="F267" s="129" t="e">
        <f t="shared" ca="1" si="31"/>
        <v>#N/A</v>
      </c>
      <c r="G267" s="63">
        <f t="shared" ca="1" si="32"/>
        <v>3000</v>
      </c>
      <c r="H267" s="63">
        <f t="shared" ca="1" si="63"/>
        <v>0</v>
      </c>
      <c r="I267" s="91">
        <f t="shared" ca="1" si="33"/>
        <v>0</v>
      </c>
      <c r="J267" s="44">
        <f t="shared" ca="1" si="61"/>
        <v>1</v>
      </c>
      <c r="M267" s="200" t="e">
        <f t="shared" ca="1" si="25"/>
        <v>#N/A</v>
      </c>
      <c r="N267" s="91" t="e">
        <f t="shared" ca="1" si="26"/>
        <v>#N/A</v>
      </c>
      <c r="O267" s="91" t="e">
        <f t="shared" ca="1" si="27"/>
        <v>#N/A</v>
      </c>
      <c r="Q267" s="200" t="e">
        <f t="shared" ca="1" si="34"/>
        <v>#N/A</v>
      </c>
      <c r="R267" s="91" t="e">
        <f t="shared" ca="1" si="28"/>
        <v>#N/A</v>
      </c>
      <c r="S267" s="91" t="e">
        <f t="shared" ca="1" si="29"/>
        <v>#N/A</v>
      </c>
      <c r="T267" s="200" t="e">
        <f ca="1">(($E$9*(RAND()*($E$213-$D$213)+$D$213))*(RAND()*('Your Value Calcs'!$E$209-'Your Value Calcs'!$D$209)+'Your Value Calcs'!$D$209+IF('Your Results'!$D$48&gt;0,'Your Results'!$D$48,0)))+$E$161-$E$201+$E$185-($E$185*(RAND()*($E$215-$D$215)+$D$215))-(($E$205/$C$56)*(RAND()*($E$216-$D$216)+$D$216))</f>
        <v>#N/A</v>
      </c>
      <c r="U267" s="207" t="e">
        <f t="shared" ca="1" si="35"/>
        <v>#N/A</v>
      </c>
      <c r="V267" s="207" t="e">
        <f t="shared" ca="1" si="36"/>
        <v>#N/A</v>
      </c>
      <c r="W267" s="208">
        <f t="shared" ca="1" si="37"/>
        <v>1001</v>
      </c>
      <c r="X267" s="208">
        <f t="shared" ca="1" si="64"/>
        <v>0</v>
      </c>
      <c r="Y267" s="209">
        <f t="shared" ca="1" si="38"/>
        <v>0</v>
      </c>
      <c r="Z267" s="210">
        <f t="shared" ca="1" si="62"/>
        <v>1</v>
      </c>
      <c r="AA267" s="207"/>
      <c r="AB267" s="208">
        <f t="shared" ca="1" si="39"/>
        <v>1001</v>
      </c>
      <c r="AC267" s="208">
        <f t="shared" ca="1" si="40"/>
        <v>0</v>
      </c>
      <c r="AD267" s="209">
        <f t="shared" ca="1" si="41"/>
        <v>0</v>
      </c>
      <c r="AE267" s="210">
        <f t="shared" ca="1" si="42"/>
        <v>1</v>
      </c>
      <c r="AF267" s="129"/>
      <c r="AG267" s="211" t="e">
        <f t="shared" ca="1" si="43"/>
        <v>#N/A</v>
      </c>
      <c r="AH267" s="208">
        <f t="shared" ca="1" si="44"/>
        <v>1001</v>
      </c>
      <c r="AI267" s="208">
        <f t="shared" ca="1" si="45"/>
        <v>0</v>
      </c>
      <c r="AJ267" s="209">
        <f t="shared" ca="1" si="46"/>
        <v>0</v>
      </c>
      <c r="AK267" s="210">
        <f t="shared" ca="1" si="47"/>
        <v>1</v>
      </c>
      <c r="AL267" s="205"/>
      <c r="AM267" s="207"/>
      <c r="AN267" s="208">
        <f t="shared" ca="1" si="48"/>
        <v>1001</v>
      </c>
      <c r="AO267" s="208">
        <f t="shared" ca="1" si="49"/>
        <v>0</v>
      </c>
      <c r="AP267" s="209">
        <f t="shared" ca="1" si="50"/>
        <v>0</v>
      </c>
      <c r="AQ267" s="210">
        <f t="shared" ca="1" si="51"/>
        <v>1</v>
      </c>
      <c r="AS267" s="211" t="e">
        <f t="shared" ca="1" si="52"/>
        <v>#N/A</v>
      </c>
      <c r="AT267" s="207"/>
      <c r="AU267" s="208">
        <f t="shared" ca="1" si="53"/>
        <v>1001</v>
      </c>
      <c r="AV267" s="208">
        <f t="shared" ca="1" si="54"/>
        <v>0</v>
      </c>
      <c r="AW267" s="209">
        <f t="shared" ca="1" si="55"/>
        <v>0</v>
      </c>
      <c r="AX267" s="210">
        <f t="shared" ca="1" si="56"/>
        <v>1</v>
      </c>
      <c r="AY267" s="207"/>
      <c r="AZ267" s="208">
        <f t="shared" ca="1" si="57"/>
        <v>1001</v>
      </c>
      <c r="BA267" s="208">
        <f t="shared" ca="1" si="58"/>
        <v>0</v>
      </c>
      <c r="BB267" s="209">
        <f t="shared" ca="1" si="59"/>
        <v>0</v>
      </c>
      <c r="BC267" s="210">
        <f t="shared" ca="1" si="60"/>
        <v>1</v>
      </c>
    </row>
    <row r="268" spans="2:55" x14ac:dyDescent="0.25">
      <c r="B268" s="198" t="e">
        <f t="shared" ca="1" si="24"/>
        <v>#N/A</v>
      </c>
      <c r="C2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8" s="15">
        <v>10</v>
      </c>
      <c r="E268" s="129" t="e">
        <f t="shared" ca="1" si="30"/>
        <v>#N/A</v>
      </c>
      <c r="F268" s="129" t="e">
        <f t="shared" ca="1" si="31"/>
        <v>#N/A</v>
      </c>
      <c r="G268" s="63">
        <f t="shared" ca="1" si="32"/>
        <v>3000</v>
      </c>
      <c r="H268" s="63">
        <f t="shared" ca="1" si="63"/>
        <v>0</v>
      </c>
      <c r="I268" s="91">
        <f t="shared" ca="1" si="33"/>
        <v>0</v>
      </c>
      <c r="J268" s="44">
        <f t="shared" ca="1" si="61"/>
        <v>1</v>
      </c>
      <c r="M268" s="200" t="e">
        <f t="shared" ca="1" si="25"/>
        <v>#N/A</v>
      </c>
      <c r="N268" s="91" t="e">
        <f t="shared" ca="1" si="26"/>
        <v>#N/A</v>
      </c>
      <c r="O268" s="91" t="e">
        <f t="shared" ca="1" si="27"/>
        <v>#N/A</v>
      </c>
      <c r="Q268" s="200" t="e">
        <f t="shared" ca="1" si="34"/>
        <v>#N/A</v>
      </c>
      <c r="R268" s="91" t="e">
        <f t="shared" ca="1" si="28"/>
        <v>#N/A</v>
      </c>
      <c r="S268" s="91" t="e">
        <f t="shared" ca="1" si="29"/>
        <v>#N/A</v>
      </c>
      <c r="T268" s="200" t="e">
        <f ca="1">(($E$9*(RAND()*($E$213-$D$213)+$D$213))*(RAND()*('Your Value Calcs'!$E$209-'Your Value Calcs'!$D$209)+'Your Value Calcs'!$D$209+IF('Your Results'!$D$48&gt;0,'Your Results'!$D$48,0)))+$E$161-$E$201+$E$185-($E$185*(RAND()*($E$215-$D$215)+$D$215))-(($E$205/$C$56)*(RAND()*($E$216-$D$216)+$D$216))</f>
        <v>#N/A</v>
      </c>
      <c r="U268" s="207" t="e">
        <f t="shared" ca="1" si="35"/>
        <v>#N/A</v>
      </c>
      <c r="V268" s="207" t="e">
        <f t="shared" ca="1" si="36"/>
        <v>#N/A</v>
      </c>
      <c r="W268" s="208">
        <f t="shared" ca="1" si="37"/>
        <v>1001</v>
      </c>
      <c r="X268" s="208">
        <f t="shared" ca="1" si="64"/>
        <v>0</v>
      </c>
      <c r="Y268" s="209">
        <f t="shared" ca="1" si="38"/>
        <v>0</v>
      </c>
      <c r="Z268" s="210">
        <f t="shared" ca="1" si="62"/>
        <v>1</v>
      </c>
      <c r="AA268" s="207"/>
      <c r="AB268" s="208">
        <f t="shared" ca="1" si="39"/>
        <v>1001</v>
      </c>
      <c r="AC268" s="208">
        <f t="shared" ca="1" si="40"/>
        <v>0</v>
      </c>
      <c r="AD268" s="209">
        <f t="shared" ca="1" si="41"/>
        <v>0</v>
      </c>
      <c r="AE268" s="210">
        <f t="shared" ca="1" si="42"/>
        <v>1</v>
      </c>
      <c r="AF268" s="129"/>
      <c r="AG268" s="211" t="e">
        <f t="shared" ca="1" si="43"/>
        <v>#N/A</v>
      </c>
      <c r="AH268" s="208">
        <f t="shared" ca="1" si="44"/>
        <v>1001</v>
      </c>
      <c r="AI268" s="208">
        <f t="shared" ca="1" si="45"/>
        <v>0</v>
      </c>
      <c r="AJ268" s="209">
        <f t="shared" ca="1" si="46"/>
        <v>0</v>
      </c>
      <c r="AK268" s="210">
        <f t="shared" ca="1" si="47"/>
        <v>1</v>
      </c>
      <c r="AL268" s="205"/>
      <c r="AM268" s="207"/>
      <c r="AN268" s="208">
        <f t="shared" ca="1" si="48"/>
        <v>1001</v>
      </c>
      <c r="AO268" s="208">
        <f t="shared" ca="1" si="49"/>
        <v>0</v>
      </c>
      <c r="AP268" s="209">
        <f t="shared" ca="1" si="50"/>
        <v>0</v>
      </c>
      <c r="AQ268" s="210">
        <f t="shared" ca="1" si="51"/>
        <v>1</v>
      </c>
      <c r="AS268" s="211" t="e">
        <f t="shared" ca="1" si="52"/>
        <v>#N/A</v>
      </c>
      <c r="AT268" s="207"/>
      <c r="AU268" s="208">
        <f t="shared" ca="1" si="53"/>
        <v>1001</v>
      </c>
      <c r="AV268" s="208">
        <f t="shared" ca="1" si="54"/>
        <v>0</v>
      </c>
      <c r="AW268" s="209">
        <f t="shared" ca="1" si="55"/>
        <v>0</v>
      </c>
      <c r="AX268" s="210">
        <f t="shared" ca="1" si="56"/>
        <v>1</v>
      </c>
      <c r="AY268" s="207"/>
      <c r="AZ268" s="208">
        <f t="shared" ca="1" si="57"/>
        <v>1001</v>
      </c>
      <c r="BA268" s="208">
        <f t="shared" ca="1" si="58"/>
        <v>0</v>
      </c>
      <c r="BB268" s="209">
        <f t="shared" ca="1" si="59"/>
        <v>0</v>
      </c>
      <c r="BC268" s="210">
        <f t="shared" ca="1" si="60"/>
        <v>1</v>
      </c>
    </row>
    <row r="269" spans="2:55" x14ac:dyDescent="0.25">
      <c r="B269" s="198" t="e">
        <f t="shared" ca="1" si="24"/>
        <v>#N/A</v>
      </c>
      <c r="C2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69" s="15">
        <v>11</v>
      </c>
      <c r="E269" s="129" t="e">
        <f t="shared" ca="1" si="30"/>
        <v>#N/A</v>
      </c>
      <c r="F269" s="129" t="e">
        <f t="shared" ca="1" si="31"/>
        <v>#N/A</v>
      </c>
      <c r="G269" s="63">
        <f t="shared" ca="1" si="32"/>
        <v>3000</v>
      </c>
      <c r="H269" s="63">
        <f t="shared" ca="1" si="63"/>
        <v>0</v>
      </c>
      <c r="I269" s="91">
        <f t="shared" ca="1" si="33"/>
        <v>0</v>
      </c>
      <c r="J269" s="44">
        <f t="shared" ca="1" si="61"/>
        <v>1</v>
      </c>
      <c r="M269" s="200" t="e">
        <f t="shared" ca="1" si="25"/>
        <v>#N/A</v>
      </c>
      <c r="N269" s="91" t="e">
        <f t="shared" ca="1" si="26"/>
        <v>#N/A</v>
      </c>
      <c r="O269" s="91" t="e">
        <f t="shared" ca="1" si="27"/>
        <v>#N/A</v>
      </c>
      <c r="Q269" s="200" t="e">
        <f t="shared" ca="1" si="34"/>
        <v>#N/A</v>
      </c>
      <c r="R269" s="91" t="e">
        <f t="shared" ca="1" si="28"/>
        <v>#N/A</v>
      </c>
      <c r="S269" s="91" t="e">
        <f t="shared" ca="1" si="29"/>
        <v>#N/A</v>
      </c>
      <c r="T269" s="200" t="e">
        <f ca="1">(($E$9*(RAND()*($E$213-$D$213)+$D$213))*(RAND()*('Your Value Calcs'!$E$209-'Your Value Calcs'!$D$209)+'Your Value Calcs'!$D$209+IF('Your Results'!$D$48&gt;0,'Your Results'!$D$48,0)))+$E$161-$E$201+$E$185-($E$185*(RAND()*($E$215-$D$215)+$D$215))-(($E$205/$C$56)*(RAND()*($E$216-$D$216)+$D$216))</f>
        <v>#N/A</v>
      </c>
      <c r="U269" s="207" t="e">
        <f t="shared" ca="1" si="35"/>
        <v>#N/A</v>
      </c>
      <c r="V269" s="207" t="e">
        <f t="shared" ca="1" si="36"/>
        <v>#N/A</v>
      </c>
      <c r="W269" s="208">
        <f t="shared" ca="1" si="37"/>
        <v>1001</v>
      </c>
      <c r="X269" s="208">
        <f t="shared" ca="1" si="64"/>
        <v>0</v>
      </c>
      <c r="Y269" s="209">
        <f t="shared" ca="1" si="38"/>
        <v>0</v>
      </c>
      <c r="Z269" s="210">
        <f t="shared" ca="1" si="62"/>
        <v>1</v>
      </c>
      <c r="AA269" s="207"/>
      <c r="AB269" s="208">
        <f t="shared" ca="1" si="39"/>
        <v>1001</v>
      </c>
      <c r="AC269" s="208">
        <f t="shared" ca="1" si="40"/>
        <v>0</v>
      </c>
      <c r="AD269" s="209">
        <f t="shared" ca="1" si="41"/>
        <v>0</v>
      </c>
      <c r="AE269" s="210">
        <f t="shared" ca="1" si="42"/>
        <v>1</v>
      </c>
      <c r="AF269" s="129"/>
      <c r="AG269" s="211" t="e">
        <f t="shared" ca="1" si="43"/>
        <v>#N/A</v>
      </c>
      <c r="AH269" s="208">
        <f t="shared" ca="1" si="44"/>
        <v>1001</v>
      </c>
      <c r="AI269" s="208">
        <f t="shared" ca="1" si="45"/>
        <v>0</v>
      </c>
      <c r="AJ269" s="209">
        <f t="shared" ca="1" si="46"/>
        <v>0</v>
      </c>
      <c r="AK269" s="210">
        <f t="shared" ca="1" si="47"/>
        <v>1</v>
      </c>
      <c r="AL269" s="205"/>
      <c r="AM269" s="207"/>
      <c r="AN269" s="208">
        <f t="shared" ca="1" si="48"/>
        <v>1001</v>
      </c>
      <c r="AO269" s="208">
        <f t="shared" ca="1" si="49"/>
        <v>0</v>
      </c>
      <c r="AP269" s="209">
        <f t="shared" ca="1" si="50"/>
        <v>0</v>
      </c>
      <c r="AQ269" s="210">
        <f t="shared" ca="1" si="51"/>
        <v>1</v>
      </c>
      <c r="AS269" s="211" t="e">
        <f t="shared" ca="1" si="52"/>
        <v>#N/A</v>
      </c>
      <c r="AT269" s="207"/>
      <c r="AU269" s="208">
        <f t="shared" ca="1" si="53"/>
        <v>1001</v>
      </c>
      <c r="AV269" s="208">
        <f t="shared" ca="1" si="54"/>
        <v>0</v>
      </c>
      <c r="AW269" s="209">
        <f t="shared" ca="1" si="55"/>
        <v>0</v>
      </c>
      <c r="AX269" s="210">
        <f t="shared" ca="1" si="56"/>
        <v>1</v>
      </c>
      <c r="AY269" s="207"/>
      <c r="AZ269" s="208">
        <f t="shared" ca="1" si="57"/>
        <v>1001</v>
      </c>
      <c r="BA269" s="208">
        <f t="shared" ca="1" si="58"/>
        <v>0</v>
      </c>
      <c r="BB269" s="209">
        <f t="shared" ca="1" si="59"/>
        <v>0</v>
      </c>
      <c r="BC269" s="210">
        <f t="shared" ca="1" si="60"/>
        <v>1</v>
      </c>
    </row>
    <row r="270" spans="2:55" x14ac:dyDescent="0.25">
      <c r="B270" s="198" t="e">
        <f t="shared" ca="1" si="24"/>
        <v>#N/A</v>
      </c>
      <c r="C2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0" s="15">
        <v>12</v>
      </c>
      <c r="E270" s="129" t="e">
        <f t="shared" ca="1" si="30"/>
        <v>#N/A</v>
      </c>
      <c r="F270" s="129" t="e">
        <f t="shared" ca="1" si="31"/>
        <v>#N/A</v>
      </c>
      <c r="G270" s="63">
        <f t="shared" ca="1" si="32"/>
        <v>3000</v>
      </c>
      <c r="H270" s="63">
        <f t="shared" ca="1" si="63"/>
        <v>0</v>
      </c>
      <c r="I270" s="91">
        <f t="shared" ca="1" si="33"/>
        <v>0</v>
      </c>
      <c r="J270" s="44">
        <f t="shared" ca="1" si="61"/>
        <v>1</v>
      </c>
      <c r="M270" s="200" t="e">
        <f t="shared" ca="1" si="25"/>
        <v>#N/A</v>
      </c>
      <c r="N270" s="91" t="e">
        <f t="shared" ca="1" si="26"/>
        <v>#N/A</v>
      </c>
      <c r="O270" s="91" t="e">
        <f t="shared" ca="1" si="27"/>
        <v>#N/A</v>
      </c>
      <c r="Q270" s="200" t="e">
        <f t="shared" ca="1" si="34"/>
        <v>#N/A</v>
      </c>
      <c r="R270" s="91" t="e">
        <f t="shared" ca="1" si="28"/>
        <v>#N/A</v>
      </c>
      <c r="S270" s="91" t="e">
        <f t="shared" ca="1" si="29"/>
        <v>#N/A</v>
      </c>
      <c r="T270" s="200" t="e">
        <f ca="1">(($E$9*(RAND()*($E$213-$D$213)+$D$213))*(RAND()*('Your Value Calcs'!$E$209-'Your Value Calcs'!$D$209)+'Your Value Calcs'!$D$209+IF('Your Results'!$D$48&gt;0,'Your Results'!$D$48,0)))+$E$161-$E$201+$E$185-($E$185*(RAND()*($E$215-$D$215)+$D$215))-(($E$205/$C$56)*(RAND()*($E$216-$D$216)+$D$216))</f>
        <v>#N/A</v>
      </c>
      <c r="U270" s="207" t="e">
        <f t="shared" ca="1" si="35"/>
        <v>#N/A</v>
      </c>
      <c r="V270" s="207" t="e">
        <f t="shared" ca="1" si="36"/>
        <v>#N/A</v>
      </c>
      <c r="W270" s="208">
        <f t="shared" ca="1" si="37"/>
        <v>1001</v>
      </c>
      <c r="X270" s="208">
        <f t="shared" ca="1" si="64"/>
        <v>0</v>
      </c>
      <c r="Y270" s="209">
        <f t="shared" ca="1" si="38"/>
        <v>0</v>
      </c>
      <c r="Z270" s="210">
        <f t="shared" ca="1" si="62"/>
        <v>1</v>
      </c>
      <c r="AA270" s="207"/>
      <c r="AB270" s="208">
        <f t="shared" ca="1" si="39"/>
        <v>1001</v>
      </c>
      <c r="AC270" s="208">
        <f t="shared" ca="1" si="40"/>
        <v>0</v>
      </c>
      <c r="AD270" s="209">
        <f t="shared" ca="1" si="41"/>
        <v>0</v>
      </c>
      <c r="AE270" s="210">
        <f t="shared" ca="1" si="42"/>
        <v>1</v>
      </c>
      <c r="AF270" s="129"/>
      <c r="AG270" s="211" t="e">
        <f t="shared" ca="1" si="43"/>
        <v>#N/A</v>
      </c>
      <c r="AH270" s="208">
        <f t="shared" ca="1" si="44"/>
        <v>1001</v>
      </c>
      <c r="AI270" s="208">
        <f t="shared" ca="1" si="45"/>
        <v>0</v>
      </c>
      <c r="AJ270" s="209">
        <f t="shared" ca="1" si="46"/>
        <v>0</v>
      </c>
      <c r="AK270" s="210">
        <f t="shared" ca="1" si="47"/>
        <v>1</v>
      </c>
      <c r="AL270" s="205"/>
      <c r="AM270" s="207"/>
      <c r="AN270" s="208">
        <f t="shared" ca="1" si="48"/>
        <v>1001</v>
      </c>
      <c r="AO270" s="208">
        <f t="shared" ca="1" si="49"/>
        <v>0</v>
      </c>
      <c r="AP270" s="209">
        <f t="shared" ca="1" si="50"/>
        <v>0</v>
      </c>
      <c r="AQ270" s="210">
        <f t="shared" ca="1" si="51"/>
        <v>1</v>
      </c>
      <c r="AS270" s="211" t="e">
        <f t="shared" ca="1" si="52"/>
        <v>#N/A</v>
      </c>
      <c r="AT270" s="207"/>
      <c r="AU270" s="208">
        <f t="shared" ca="1" si="53"/>
        <v>1001</v>
      </c>
      <c r="AV270" s="208">
        <f t="shared" ca="1" si="54"/>
        <v>0</v>
      </c>
      <c r="AW270" s="209">
        <f t="shared" ca="1" si="55"/>
        <v>0</v>
      </c>
      <c r="AX270" s="210">
        <f t="shared" ca="1" si="56"/>
        <v>1</v>
      </c>
      <c r="AY270" s="207"/>
      <c r="AZ270" s="208">
        <f t="shared" ca="1" si="57"/>
        <v>1001</v>
      </c>
      <c r="BA270" s="208">
        <f t="shared" ca="1" si="58"/>
        <v>0</v>
      </c>
      <c r="BB270" s="209">
        <f t="shared" ca="1" si="59"/>
        <v>0</v>
      </c>
      <c r="BC270" s="210">
        <f t="shared" ca="1" si="60"/>
        <v>1</v>
      </c>
    </row>
    <row r="271" spans="2:55" x14ac:dyDescent="0.25">
      <c r="B271" s="198" t="e">
        <f t="shared" ca="1" si="24"/>
        <v>#N/A</v>
      </c>
      <c r="C2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1" s="15">
        <v>13</v>
      </c>
      <c r="E271" s="129" t="e">
        <f t="shared" ca="1" si="30"/>
        <v>#N/A</v>
      </c>
      <c r="F271" s="129" t="e">
        <f t="shared" ca="1" si="31"/>
        <v>#N/A</v>
      </c>
      <c r="G271" s="63">
        <f t="shared" ca="1" si="32"/>
        <v>3000</v>
      </c>
      <c r="H271" s="63">
        <f t="shared" ca="1" si="63"/>
        <v>0</v>
      </c>
      <c r="I271" s="91">
        <f t="shared" ca="1" si="33"/>
        <v>0</v>
      </c>
      <c r="J271" s="44">
        <f t="shared" ca="1" si="61"/>
        <v>1</v>
      </c>
      <c r="M271" s="200" t="e">
        <f t="shared" ca="1" si="25"/>
        <v>#N/A</v>
      </c>
      <c r="N271" s="91" t="e">
        <f t="shared" ca="1" si="26"/>
        <v>#N/A</v>
      </c>
      <c r="O271" s="91" t="e">
        <f t="shared" ca="1" si="27"/>
        <v>#N/A</v>
      </c>
      <c r="Q271" s="200" t="e">
        <f t="shared" ca="1" si="34"/>
        <v>#N/A</v>
      </c>
      <c r="R271" s="91" t="e">
        <f t="shared" ca="1" si="28"/>
        <v>#N/A</v>
      </c>
      <c r="S271" s="91" t="e">
        <f t="shared" ca="1" si="29"/>
        <v>#N/A</v>
      </c>
      <c r="T271" s="200" t="e">
        <f ca="1">(($E$9*(RAND()*($E$213-$D$213)+$D$213))*(RAND()*('Your Value Calcs'!$E$209-'Your Value Calcs'!$D$209)+'Your Value Calcs'!$D$209+IF('Your Results'!$D$48&gt;0,'Your Results'!$D$48,0)))+$E$161-$E$201+$E$185-($E$185*(RAND()*($E$215-$D$215)+$D$215))-(($E$205/$C$56)*(RAND()*($E$216-$D$216)+$D$216))</f>
        <v>#N/A</v>
      </c>
      <c r="U271" s="207" t="e">
        <f t="shared" ca="1" si="35"/>
        <v>#N/A</v>
      </c>
      <c r="V271" s="207" t="e">
        <f t="shared" ca="1" si="36"/>
        <v>#N/A</v>
      </c>
      <c r="W271" s="208">
        <f t="shared" ca="1" si="37"/>
        <v>1001</v>
      </c>
      <c r="X271" s="208">
        <f t="shared" ca="1" si="64"/>
        <v>0</v>
      </c>
      <c r="Y271" s="209">
        <f t="shared" ca="1" si="38"/>
        <v>0</v>
      </c>
      <c r="Z271" s="210">
        <f t="shared" ca="1" si="62"/>
        <v>1</v>
      </c>
      <c r="AA271" s="207"/>
      <c r="AB271" s="208">
        <f t="shared" ca="1" si="39"/>
        <v>1001</v>
      </c>
      <c r="AC271" s="208">
        <f t="shared" ca="1" si="40"/>
        <v>0</v>
      </c>
      <c r="AD271" s="209">
        <f t="shared" ca="1" si="41"/>
        <v>0</v>
      </c>
      <c r="AE271" s="210">
        <f t="shared" ca="1" si="42"/>
        <v>1</v>
      </c>
      <c r="AF271" s="129"/>
      <c r="AG271" s="211" t="e">
        <f t="shared" ca="1" si="43"/>
        <v>#N/A</v>
      </c>
      <c r="AH271" s="208">
        <f t="shared" ca="1" si="44"/>
        <v>1001</v>
      </c>
      <c r="AI271" s="208">
        <f t="shared" ca="1" si="45"/>
        <v>0</v>
      </c>
      <c r="AJ271" s="209">
        <f t="shared" ca="1" si="46"/>
        <v>0</v>
      </c>
      <c r="AK271" s="210">
        <f t="shared" ca="1" si="47"/>
        <v>1</v>
      </c>
      <c r="AL271" s="205"/>
      <c r="AM271" s="207"/>
      <c r="AN271" s="208">
        <f t="shared" ca="1" si="48"/>
        <v>1001</v>
      </c>
      <c r="AO271" s="208">
        <f t="shared" ca="1" si="49"/>
        <v>0</v>
      </c>
      <c r="AP271" s="209">
        <f t="shared" ca="1" si="50"/>
        <v>0</v>
      </c>
      <c r="AQ271" s="210">
        <f t="shared" ca="1" si="51"/>
        <v>1</v>
      </c>
      <c r="AS271" s="211" t="e">
        <f t="shared" ca="1" si="52"/>
        <v>#N/A</v>
      </c>
      <c r="AT271" s="207"/>
      <c r="AU271" s="208">
        <f t="shared" ca="1" si="53"/>
        <v>1001</v>
      </c>
      <c r="AV271" s="208">
        <f t="shared" ca="1" si="54"/>
        <v>0</v>
      </c>
      <c r="AW271" s="209">
        <f t="shared" ca="1" si="55"/>
        <v>0</v>
      </c>
      <c r="AX271" s="210">
        <f t="shared" ca="1" si="56"/>
        <v>1</v>
      </c>
      <c r="AY271" s="207"/>
      <c r="AZ271" s="208">
        <f t="shared" ca="1" si="57"/>
        <v>1001</v>
      </c>
      <c r="BA271" s="208">
        <f t="shared" ca="1" si="58"/>
        <v>0</v>
      </c>
      <c r="BB271" s="209">
        <f t="shared" ca="1" si="59"/>
        <v>0</v>
      </c>
      <c r="BC271" s="210">
        <f t="shared" ca="1" si="60"/>
        <v>1</v>
      </c>
    </row>
    <row r="272" spans="2:55" x14ac:dyDescent="0.25">
      <c r="B272" s="198" t="e">
        <f t="shared" ca="1" si="24"/>
        <v>#N/A</v>
      </c>
      <c r="C2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2" s="15">
        <v>14</v>
      </c>
      <c r="E272" s="129" t="e">
        <f t="shared" ca="1" si="30"/>
        <v>#N/A</v>
      </c>
      <c r="F272" s="129" t="e">
        <f t="shared" ca="1" si="31"/>
        <v>#N/A</v>
      </c>
      <c r="G272" s="63">
        <f t="shared" ca="1" si="32"/>
        <v>3000</v>
      </c>
      <c r="H272" s="63">
        <f t="shared" ca="1" si="63"/>
        <v>0</v>
      </c>
      <c r="I272" s="91">
        <f t="shared" ca="1" si="33"/>
        <v>0</v>
      </c>
      <c r="J272" s="44">
        <f t="shared" ca="1" si="61"/>
        <v>1</v>
      </c>
      <c r="M272" s="200" t="e">
        <f t="shared" ca="1" si="25"/>
        <v>#N/A</v>
      </c>
      <c r="N272" s="91" t="e">
        <f t="shared" ca="1" si="26"/>
        <v>#N/A</v>
      </c>
      <c r="O272" s="91" t="e">
        <f t="shared" ca="1" si="27"/>
        <v>#N/A</v>
      </c>
      <c r="Q272" s="200" t="e">
        <f t="shared" ca="1" si="34"/>
        <v>#N/A</v>
      </c>
      <c r="R272" s="91" t="e">
        <f t="shared" ca="1" si="28"/>
        <v>#N/A</v>
      </c>
      <c r="S272" s="91" t="e">
        <f t="shared" ca="1" si="29"/>
        <v>#N/A</v>
      </c>
      <c r="T272" s="200" t="e">
        <f ca="1">(($E$9*(RAND()*($E$213-$D$213)+$D$213))*(RAND()*('Your Value Calcs'!$E$209-'Your Value Calcs'!$D$209)+'Your Value Calcs'!$D$209+IF('Your Results'!$D$48&gt;0,'Your Results'!$D$48,0)))+$E$161-$E$201+$E$185-($E$185*(RAND()*($E$215-$D$215)+$D$215))-(($E$205/$C$56)*(RAND()*($E$216-$D$216)+$D$216))</f>
        <v>#N/A</v>
      </c>
      <c r="U272" s="207" t="e">
        <f t="shared" ca="1" si="35"/>
        <v>#N/A</v>
      </c>
      <c r="V272" s="207" t="e">
        <f t="shared" ca="1" si="36"/>
        <v>#N/A</v>
      </c>
      <c r="W272" s="208">
        <f t="shared" ca="1" si="37"/>
        <v>1001</v>
      </c>
      <c r="X272" s="208">
        <f t="shared" ca="1" si="64"/>
        <v>0</v>
      </c>
      <c r="Y272" s="209">
        <f t="shared" ca="1" si="38"/>
        <v>0</v>
      </c>
      <c r="Z272" s="210">
        <f t="shared" ca="1" si="62"/>
        <v>1</v>
      </c>
      <c r="AA272" s="207"/>
      <c r="AB272" s="208">
        <f t="shared" ca="1" si="39"/>
        <v>1001</v>
      </c>
      <c r="AC272" s="208">
        <f t="shared" ca="1" si="40"/>
        <v>0</v>
      </c>
      <c r="AD272" s="209">
        <f t="shared" ca="1" si="41"/>
        <v>0</v>
      </c>
      <c r="AE272" s="210">
        <f t="shared" ca="1" si="42"/>
        <v>1</v>
      </c>
      <c r="AF272" s="129"/>
      <c r="AG272" s="211" t="e">
        <f t="shared" ca="1" si="43"/>
        <v>#N/A</v>
      </c>
      <c r="AH272" s="208">
        <f t="shared" ca="1" si="44"/>
        <v>1001</v>
      </c>
      <c r="AI272" s="208">
        <f t="shared" ca="1" si="45"/>
        <v>0</v>
      </c>
      <c r="AJ272" s="209">
        <f t="shared" ca="1" si="46"/>
        <v>0</v>
      </c>
      <c r="AK272" s="210">
        <f t="shared" ca="1" si="47"/>
        <v>1</v>
      </c>
      <c r="AL272" s="205"/>
      <c r="AM272" s="207"/>
      <c r="AN272" s="208">
        <f t="shared" ca="1" si="48"/>
        <v>1001</v>
      </c>
      <c r="AO272" s="208">
        <f t="shared" ca="1" si="49"/>
        <v>0</v>
      </c>
      <c r="AP272" s="209">
        <f t="shared" ca="1" si="50"/>
        <v>0</v>
      </c>
      <c r="AQ272" s="210">
        <f t="shared" ca="1" si="51"/>
        <v>1</v>
      </c>
      <c r="AS272" s="211" t="e">
        <f t="shared" ca="1" si="52"/>
        <v>#N/A</v>
      </c>
      <c r="AT272" s="207"/>
      <c r="AU272" s="208">
        <f t="shared" ca="1" si="53"/>
        <v>1001</v>
      </c>
      <c r="AV272" s="208">
        <f t="shared" ca="1" si="54"/>
        <v>0</v>
      </c>
      <c r="AW272" s="209">
        <f t="shared" ca="1" si="55"/>
        <v>0</v>
      </c>
      <c r="AX272" s="210">
        <f t="shared" ca="1" si="56"/>
        <v>1</v>
      </c>
      <c r="AY272" s="207"/>
      <c r="AZ272" s="208">
        <f t="shared" ca="1" si="57"/>
        <v>1001</v>
      </c>
      <c r="BA272" s="208">
        <f t="shared" ca="1" si="58"/>
        <v>0</v>
      </c>
      <c r="BB272" s="209">
        <f t="shared" ca="1" si="59"/>
        <v>0</v>
      </c>
      <c r="BC272" s="210">
        <f t="shared" ca="1" si="60"/>
        <v>1</v>
      </c>
    </row>
    <row r="273" spans="2:55" x14ac:dyDescent="0.25">
      <c r="B273" s="198" t="e">
        <f t="shared" ca="1" si="24"/>
        <v>#N/A</v>
      </c>
      <c r="C2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3" s="15">
        <v>15</v>
      </c>
      <c r="E273" s="129" t="e">
        <f t="shared" ca="1" si="30"/>
        <v>#N/A</v>
      </c>
      <c r="F273" s="129" t="e">
        <f t="shared" ca="1" si="31"/>
        <v>#N/A</v>
      </c>
      <c r="G273" s="63">
        <f t="shared" ca="1" si="32"/>
        <v>3000</v>
      </c>
      <c r="H273" s="63">
        <f t="shared" ca="1" si="63"/>
        <v>0</v>
      </c>
      <c r="I273" s="91">
        <f t="shared" ca="1" si="33"/>
        <v>0</v>
      </c>
      <c r="J273" s="44">
        <f t="shared" ca="1" si="61"/>
        <v>1</v>
      </c>
      <c r="M273" s="200" t="e">
        <f t="shared" ca="1" si="25"/>
        <v>#N/A</v>
      </c>
      <c r="N273" s="91" t="e">
        <f t="shared" ca="1" si="26"/>
        <v>#N/A</v>
      </c>
      <c r="O273" s="91" t="e">
        <f t="shared" ca="1" si="27"/>
        <v>#N/A</v>
      </c>
      <c r="Q273" s="200" t="e">
        <f t="shared" ca="1" si="34"/>
        <v>#N/A</v>
      </c>
      <c r="R273" s="91" t="e">
        <f t="shared" ca="1" si="28"/>
        <v>#N/A</v>
      </c>
      <c r="S273" s="91" t="e">
        <f t="shared" ca="1" si="29"/>
        <v>#N/A</v>
      </c>
      <c r="T273" s="200" t="e">
        <f ca="1">(($E$9*(RAND()*($E$213-$D$213)+$D$213))*(RAND()*('Your Value Calcs'!$E$209-'Your Value Calcs'!$D$209)+'Your Value Calcs'!$D$209+IF('Your Results'!$D$48&gt;0,'Your Results'!$D$48,0)))+$E$161-$E$201+$E$185-($E$185*(RAND()*($E$215-$D$215)+$D$215))-(($E$205/$C$56)*(RAND()*($E$216-$D$216)+$D$216))</f>
        <v>#N/A</v>
      </c>
      <c r="U273" s="207" t="e">
        <f t="shared" ca="1" si="35"/>
        <v>#N/A</v>
      </c>
      <c r="V273" s="207" t="e">
        <f t="shared" ca="1" si="36"/>
        <v>#N/A</v>
      </c>
      <c r="W273" s="208">
        <f t="shared" ca="1" si="37"/>
        <v>1001</v>
      </c>
      <c r="X273" s="208">
        <f t="shared" ca="1" si="64"/>
        <v>0</v>
      </c>
      <c r="Y273" s="209">
        <f t="shared" ca="1" si="38"/>
        <v>0</v>
      </c>
      <c r="Z273" s="210">
        <f t="shared" ca="1" si="62"/>
        <v>1</v>
      </c>
      <c r="AA273" s="207"/>
      <c r="AB273" s="208">
        <f t="shared" ca="1" si="39"/>
        <v>1001</v>
      </c>
      <c r="AC273" s="208">
        <f t="shared" ca="1" si="40"/>
        <v>0</v>
      </c>
      <c r="AD273" s="209">
        <f t="shared" ca="1" si="41"/>
        <v>0</v>
      </c>
      <c r="AE273" s="210">
        <f t="shared" ca="1" si="42"/>
        <v>1</v>
      </c>
      <c r="AF273" s="129"/>
      <c r="AG273" s="211" t="e">
        <f t="shared" ca="1" si="43"/>
        <v>#N/A</v>
      </c>
      <c r="AH273" s="208">
        <f t="shared" ca="1" si="44"/>
        <v>1001</v>
      </c>
      <c r="AI273" s="208">
        <f t="shared" ca="1" si="45"/>
        <v>0</v>
      </c>
      <c r="AJ273" s="209">
        <f t="shared" ca="1" si="46"/>
        <v>0</v>
      </c>
      <c r="AK273" s="210">
        <f t="shared" ca="1" si="47"/>
        <v>1</v>
      </c>
      <c r="AL273" s="205"/>
      <c r="AM273" s="207"/>
      <c r="AN273" s="208">
        <f t="shared" ca="1" si="48"/>
        <v>1001</v>
      </c>
      <c r="AO273" s="208">
        <f t="shared" ca="1" si="49"/>
        <v>0</v>
      </c>
      <c r="AP273" s="209">
        <f t="shared" ca="1" si="50"/>
        <v>0</v>
      </c>
      <c r="AQ273" s="210">
        <f t="shared" ca="1" si="51"/>
        <v>1</v>
      </c>
      <c r="AS273" s="211" t="e">
        <f t="shared" ca="1" si="52"/>
        <v>#N/A</v>
      </c>
      <c r="AT273" s="207"/>
      <c r="AU273" s="208">
        <f t="shared" ca="1" si="53"/>
        <v>1001</v>
      </c>
      <c r="AV273" s="208">
        <f t="shared" ca="1" si="54"/>
        <v>0</v>
      </c>
      <c r="AW273" s="209">
        <f t="shared" ca="1" si="55"/>
        <v>0</v>
      </c>
      <c r="AX273" s="210">
        <f t="shared" ca="1" si="56"/>
        <v>1</v>
      </c>
      <c r="AY273" s="207"/>
      <c r="AZ273" s="208">
        <f t="shared" ca="1" si="57"/>
        <v>1001</v>
      </c>
      <c r="BA273" s="208">
        <f t="shared" ca="1" si="58"/>
        <v>0</v>
      </c>
      <c r="BB273" s="209">
        <f t="shared" ca="1" si="59"/>
        <v>0</v>
      </c>
      <c r="BC273" s="210">
        <f t="shared" ca="1" si="60"/>
        <v>1</v>
      </c>
    </row>
    <row r="274" spans="2:55" x14ac:dyDescent="0.25">
      <c r="B274" s="198" t="e">
        <f t="shared" ca="1" si="24"/>
        <v>#N/A</v>
      </c>
      <c r="C2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4" s="15">
        <v>16</v>
      </c>
      <c r="E274" s="129" t="e">
        <f t="shared" ca="1" si="30"/>
        <v>#N/A</v>
      </c>
      <c r="F274" s="129" t="e">
        <f t="shared" ca="1" si="31"/>
        <v>#N/A</v>
      </c>
      <c r="G274" s="63">
        <f t="shared" ca="1" si="32"/>
        <v>3000</v>
      </c>
      <c r="H274" s="63">
        <f t="shared" ca="1" si="63"/>
        <v>0</v>
      </c>
      <c r="I274" s="91">
        <f t="shared" ca="1" si="33"/>
        <v>0</v>
      </c>
      <c r="J274" s="44">
        <f t="shared" ca="1" si="61"/>
        <v>1</v>
      </c>
      <c r="M274" s="200" t="e">
        <f t="shared" ca="1" si="25"/>
        <v>#N/A</v>
      </c>
      <c r="N274" s="91" t="e">
        <f t="shared" ca="1" si="26"/>
        <v>#N/A</v>
      </c>
      <c r="O274" s="91" t="e">
        <f t="shared" ca="1" si="27"/>
        <v>#N/A</v>
      </c>
      <c r="Q274" s="200" t="e">
        <f t="shared" ca="1" si="34"/>
        <v>#N/A</v>
      </c>
      <c r="R274" s="91" t="e">
        <f t="shared" ca="1" si="28"/>
        <v>#N/A</v>
      </c>
      <c r="S274" s="91" t="e">
        <f t="shared" ca="1" si="29"/>
        <v>#N/A</v>
      </c>
      <c r="T274" s="200" t="e">
        <f ca="1">(($E$9*(RAND()*($E$213-$D$213)+$D$213))*(RAND()*('Your Value Calcs'!$E$209-'Your Value Calcs'!$D$209)+'Your Value Calcs'!$D$209+IF('Your Results'!$D$48&gt;0,'Your Results'!$D$48,0)))+$E$161-$E$201+$E$185-($E$185*(RAND()*($E$215-$D$215)+$D$215))-(($E$205/$C$56)*(RAND()*($E$216-$D$216)+$D$216))</f>
        <v>#N/A</v>
      </c>
      <c r="U274" s="207" t="e">
        <f t="shared" ca="1" si="35"/>
        <v>#N/A</v>
      </c>
      <c r="V274" s="207" t="e">
        <f t="shared" ca="1" si="36"/>
        <v>#N/A</v>
      </c>
      <c r="W274" s="208">
        <f t="shared" ca="1" si="37"/>
        <v>1001</v>
      </c>
      <c r="X274" s="208">
        <f t="shared" ca="1" si="64"/>
        <v>0</v>
      </c>
      <c r="Y274" s="209">
        <f t="shared" ca="1" si="38"/>
        <v>0</v>
      </c>
      <c r="Z274" s="210">
        <f t="shared" ca="1" si="62"/>
        <v>1</v>
      </c>
      <c r="AA274" s="207"/>
      <c r="AB274" s="208">
        <f t="shared" ca="1" si="39"/>
        <v>1001</v>
      </c>
      <c r="AC274" s="208">
        <f t="shared" ca="1" si="40"/>
        <v>0</v>
      </c>
      <c r="AD274" s="209">
        <f t="shared" ca="1" si="41"/>
        <v>0</v>
      </c>
      <c r="AE274" s="210">
        <f t="shared" ca="1" si="42"/>
        <v>1</v>
      </c>
      <c r="AF274" s="129"/>
      <c r="AG274" s="211" t="e">
        <f t="shared" ca="1" si="43"/>
        <v>#N/A</v>
      </c>
      <c r="AH274" s="208">
        <f t="shared" ca="1" si="44"/>
        <v>1001</v>
      </c>
      <c r="AI274" s="208">
        <f t="shared" ca="1" si="45"/>
        <v>0</v>
      </c>
      <c r="AJ274" s="209">
        <f t="shared" ca="1" si="46"/>
        <v>0</v>
      </c>
      <c r="AK274" s="210">
        <f t="shared" ca="1" si="47"/>
        <v>1</v>
      </c>
      <c r="AL274" s="205"/>
      <c r="AM274" s="207"/>
      <c r="AN274" s="208">
        <f t="shared" ca="1" si="48"/>
        <v>1001</v>
      </c>
      <c r="AO274" s="208">
        <f t="shared" ca="1" si="49"/>
        <v>0</v>
      </c>
      <c r="AP274" s="209">
        <f t="shared" ca="1" si="50"/>
        <v>0</v>
      </c>
      <c r="AQ274" s="210">
        <f t="shared" ca="1" si="51"/>
        <v>1</v>
      </c>
      <c r="AS274" s="211" t="e">
        <f t="shared" ca="1" si="52"/>
        <v>#N/A</v>
      </c>
      <c r="AT274" s="207"/>
      <c r="AU274" s="208">
        <f t="shared" ca="1" si="53"/>
        <v>1001</v>
      </c>
      <c r="AV274" s="208">
        <f t="shared" ca="1" si="54"/>
        <v>0</v>
      </c>
      <c r="AW274" s="209">
        <f t="shared" ca="1" si="55"/>
        <v>0</v>
      </c>
      <c r="AX274" s="210">
        <f t="shared" ca="1" si="56"/>
        <v>1</v>
      </c>
      <c r="AY274" s="207"/>
      <c r="AZ274" s="208">
        <f t="shared" ca="1" si="57"/>
        <v>1001</v>
      </c>
      <c r="BA274" s="208">
        <f t="shared" ca="1" si="58"/>
        <v>0</v>
      </c>
      <c r="BB274" s="209">
        <f t="shared" ca="1" si="59"/>
        <v>0</v>
      </c>
      <c r="BC274" s="210">
        <f t="shared" ca="1" si="60"/>
        <v>1</v>
      </c>
    </row>
    <row r="275" spans="2:55" x14ac:dyDescent="0.25">
      <c r="B275" s="198" t="e">
        <f t="shared" ca="1" si="24"/>
        <v>#N/A</v>
      </c>
      <c r="C2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5" s="15">
        <v>17</v>
      </c>
      <c r="E275" s="129" t="e">
        <f t="shared" ca="1" si="30"/>
        <v>#N/A</v>
      </c>
      <c r="F275" s="129" t="e">
        <f t="shared" ca="1" si="31"/>
        <v>#N/A</v>
      </c>
      <c r="G275" s="63">
        <f t="shared" ca="1" si="32"/>
        <v>3000</v>
      </c>
      <c r="H275" s="63">
        <f t="shared" ca="1" si="63"/>
        <v>0</v>
      </c>
      <c r="I275" s="91">
        <f t="shared" ca="1" si="33"/>
        <v>0</v>
      </c>
      <c r="J275" s="44">
        <f t="shared" ca="1" si="61"/>
        <v>1</v>
      </c>
      <c r="M275" s="200" t="e">
        <f t="shared" ca="1" si="25"/>
        <v>#N/A</v>
      </c>
      <c r="N275" s="91" t="e">
        <f t="shared" ca="1" si="26"/>
        <v>#N/A</v>
      </c>
      <c r="O275" s="91" t="e">
        <f t="shared" ca="1" si="27"/>
        <v>#N/A</v>
      </c>
      <c r="Q275" s="200" t="e">
        <f t="shared" ca="1" si="34"/>
        <v>#N/A</v>
      </c>
      <c r="R275" s="91" t="e">
        <f t="shared" ca="1" si="28"/>
        <v>#N/A</v>
      </c>
      <c r="S275" s="91" t="e">
        <f t="shared" ca="1" si="29"/>
        <v>#N/A</v>
      </c>
      <c r="T275" s="200" t="e">
        <f ca="1">(($E$9*(RAND()*($E$213-$D$213)+$D$213))*(RAND()*('Your Value Calcs'!$E$209-'Your Value Calcs'!$D$209)+'Your Value Calcs'!$D$209+IF('Your Results'!$D$48&gt;0,'Your Results'!$D$48,0)))+$E$161-$E$201+$E$185-($E$185*(RAND()*($E$215-$D$215)+$D$215))-(($E$205/$C$56)*(RAND()*($E$216-$D$216)+$D$216))</f>
        <v>#N/A</v>
      </c>
      <c r="U275" s="207" t="e">
        <f t="shared" ca="1" si="35"/>
        <v>#N/A</v>
      </c>
      <c r="V275" s="207" t="e">
        <f t="shared" ca="1" si="36"/>
        <v>#N/A</v>
      </c>
      <c r="W275" s="208">
        <f t="shared" ca="1" si="37"/>
        <v>1001</v>
      </c>
      <c r="X275" s="208">
        <f t="shared" ca="1" si="64"/>
        <v>0</v>
      </c>
      <c r="Y275" s="209">
        <f t="shared" ca="1" si="38"/>
        <v>0</v>
      </c>
      <c r="Z275" s="210">
        <f t="shared" ca="1" si="62"/>
        <v>1</v>
      </c>
      <c r="AA275" s="207"/>
      <c r="AB275" s="208">
        <f t="shared" ca="1" si="39"/>
        <v>1001</v>
      </c>
      <c r="AC275" s="208">
        <f t="shared" ca="1" si="40"/>
        <v>0</v>
      </c>
      <c r="AD275" s="209">
        <f t="shared" ca="1" si="41"/>
        <v>0</v>
      </c>
      <c r="AE275" s="210">
        <f t="shared" ca="1" si="42"/>
        <v>1</v>
      </c>
      <c r="AF275" s="129"/>
      <c r="AG275" s="211" t="e">
        <f t="shared" ca="1" si="43"/>
        <v>#N/A</v>
      </c>
      <c r="AH275" s="208">
        <f t="shared" ca="1" si="44"/>
        <v>1001</v>
      </c>
      <c r="AI275" s="208">
        <f t="shared" ca="1" si="45"/>
        <v>0</v>
      </c>
      <c r="AJ275" s="209">
        <f t="shared" ca="1" si="46"/>
        <v>0</v>
      </c>
      <c r="AK275" s="210">
        <f t="shared" ca="1" si="47"/>
        <v>1</v>
      </c>
      <c r="AL275" s="205"/>
      <c r="AM275" s="207"/>
      <c r="AN275" s="208">
        <f t="shared" ca="1" si="48"/>
        <v>1001</v>
      </c>
      <c r="AO275" s="208">
        <f t="shared" ca="1" si="49"/>
        <v>0</v>
      </c>
      <c r="AP275" s="209">
        <f t="shared" ca="1" si="50"/>
        <v>0</v>
      </c>
      <c r="AQ275" s="210">
        <f t="shared" ca="1" si="51"/>
        <v>1</v>
      </c>
      <c r="AS275" s="211" t="e">
        <f t="shared" ca="1" si="52"/>
        <v>#N/A</v>
      </c>
      <c r="AT275" s="207"/>
      <c r="AU275" s="208">
        <f t="shared" ca="1" si="53"/>
        <v>1001</v>
      </c>
      <c r="AV275" s="208">
        <f t="shared" ca="1" si="54"/>
        <v>0</v>
      </c>
      <c r="AW275" s="209">
        <f t="shared" ca="1" si="55"/>
        <v>0</v>
      </c>
      <c r="AX275" s="210">
        <f t="shared" ca="1" si="56"/>
        <v>1</v>
      </c>
      <c r="AY275" s="207"/>
      <c r="AZ275" s="208">
        <f t="shared" ca="1" si="57"/>
        <v>1001</v>
      </c>
      <c r="BA275" s="208">
        <f t="shared" ca="1" si="58"/>
        <v>0</v>
      </c>
      <c r="BB275" s="209">
        <f t="shared" ca="1" si="59"/>
        <v>0</v>
      </c>
      <c r="BC275" s="210">
        <f t="shared" ca="1" si="60"/>
        <v>1</v>
      </c>
    </row>
    <row r="276" spans="2:55" x14ac:dyDescent="0.25">
      <c r="B276" s="198" t="e">
        <f t="shared" ca="1" si="24"/>
        <v>#N/A</v>
      </c>
      <c r="C2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6" s="15">
        <v>18</v>
      </c>
      <c r="E276" s="129" t="e">
        <f t="shared" ca="1" si="30"/>
        <v>#N/A</v>
      </c>
      <c r="F276" s="129" t="e">
        <f t="shared" ca="1" si="31"/>
        <v>#N/A</v>
      </c>
      <c r="G276" s="63">
        <f t="shared" ca="1" si="32"/>
        <v>3000</v>
      </c>
      <c r="H276" s="63">
        <f t="shared" ca="1" si="63"/>
        <v>0</v>
      </c>
      <c r="I276" s="91">
        <f t="shared" ca="1" si="33"/>
        <v>0</v>
      </c>
      <c r="J276" s="44">
        <f t="shared" ca="1" si="61"/>
        <v>1</v>
      </c>
      <c r="M276" s="200" t="e">
        <f t="shared" ca="1" si="25"/>
        <v>#N/A</v>
      </c>
      <c r="N276" s="91" t="e">
        <f t="shared" ca="1" si="26"/>
        <v>#N/A</v>
      </c>
      <c r="O276" s="91" t="e">
        <f t="shared" ca="1" si="27"/>
        <v>#N/A</v>
      </c>
      <c r="Q276" s="200" t="e">
        <f t="shared" ca="1" si="34"/>
        <v>#N/A</v>
      </c>
      <c r="R276" s="91" t="e">
        <f t="shared" ca="1" si="28"/>
        <v>#N/A</v>
      </c>
      <c r="S276" s="91" t="e">
        <f t="shared" ca="1" si="29"/>
        <v>#N/A</v>
      </c>
      <c r="T276" s="200" t="e">
        <f ca="1">(($E$9*(RAND()*($E$213-$D$213)+$D$213))*(RAND()*('Your Value Calcs'!$E$209-'Your Value Calcs'!$D$209)+'Your Value Calcs'!$D$209+IF('Your Results'!$D$48&gt;0,'Your Results'!$D$48,0)))+$E$161-$E$201+$E$185-($E$185*(RAND()*($E$215-$D$215)+$D$215))-(($E$205/$C$56)*(RAND()*($E$216-$D$216)+$D$216))</f>
        <v>#N/A</v>
      </c>
      <c r="U276" s="207" t="e">
        <f t="shared" ca="1" si="35"/>
        <v>#N/A</v>
      </c>
      <c r="V276" s="207" t="e">
        <f t="shared" ca="1" si="36"/>
        <v>#N/A</v>
      </c>
      <c r="W276" s="208">
        <f t="shared" ca="1" si="37"/>
        <v>1001</v>
      </c>
      <c r="X276" s="208">
        <f t="shared" ca="1" si="64"/>
        <v>0</v>
      </c>
      <c r="Y276" s="209">
        <f t="shared" ca="1" si="38"/>
        <v>0</v>
      </c>
      <c r="Z276" s="210">
        <f t="shared" ca="1" si="62"/>
        <v>1</v>
      </c>
      <c r="AA276" s="207"/>
      <c r="AB276" s="208">
        <f t="shared" ca="1" si="39"/>
        <v>1001</v>
      </c>
      <c r="AC276" s="208">
        <f t="shared" ca="1" si="40"/>
        <v>0</v>
      </c>
      <c r="AD276" s="209">
        <f t="shared" ca="1" si="41"/>
        <v>0</v>
      </c>
      <c r="AE276" s="210">
        <f t="shared" ca="1" si="42"/>
        <v>1</v>
      </c>
      <c r="AF276" s="129"/>
      <c r="AG276" s="211" t="e">
        <f t="shared" ca="1" si="43"/>
        <v>#N/A</v>
      </c>
      <c r="AH276" s="208">
        <f t="shared" ca="1" si="44"/>
        <v>1001</v>
      </c>
      <c r="AI276" s="208">
        <f t="shared" ca="1" si="45"/>
        <v>0</v>
      </c>
      <c r="AJ276" s="209">
        <f t="shared" ca="1" si="46"/>
        <v>0</v>
      </c>
      <c r="AK276" s="210">
        <f t="shared" ca="1" si="47"/>
        <v>1</v>
      </c>
      <c r="AL276" s="205"/>
      <c r="AM276" s="207"/>
      <c r="AN276" s="208">
        <f t="shared" ca="1" si="48"/>
        <v>1001</v>
      </c>
      <c r="AO276" s="208">
        <f t="shared" ca="1" si="49"/>
        <v>0</v>
      </c>
      <c r="AP276" s="209">
        <f t="shared" ca="1" si="50"/>
        <v>0</v>
      </c>
      <c r="AQ276" s="210">
        <f t="shared" ca="1" si="51"/>
        <v>1</v>
      </c>
      <c r="AS276" s="211" t="e">
        <f t="shared" ca="1" si="52"/>
        <v>#N/A</v>
      </c>
      <c r="AT276" s="207"/>
      <c r="AU276" s="208">
        <f t="shared" ca="1" si="53"/>
        <v>1001</v>
      </c>
      <c r="AV276" s="208">
        <f t="shared" ca="1" si="54"/>
        <v>0</v>
      </c>
      <c r="AW276" s="209">
        <f t="shared" ca="1" si="55"/>
        <v>0</v>
      </c>
      <c r="AX276" s="210">
        <f t="shared" ca="1" si="56"/>
        <v>1</v>
      </c>
      <c r="AY276" s="207"/>
      <c r="AZ276" s="208">
        <f t="shared" ca="1" si="57"/>
        <v>1001</v>
      </c>
      <c r="BA276" s="208">
        <f t="shared" ca="1" si="58"/>
        <v>0</v>
      </c>
      <c r="BB276" s="209">
        <f t="shared" ca="1" si="59"/>
        <v>0</v>
      </c>
      <c r="BC276" s="210">
        <f t="shared" ca="1" si="60"/>
        <v>1</v>
      </c>
    </row>
    <row r="277" spans="2:55" x14ac:dyDescent="0.25">
      <c r="B277" s="198" t="e">
        <f t="shared" ca="1" si="24"/>
        <v>#N/A</v>
      </c>
      <c r="C2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7" s="15">
        <v>19</v>
      </c>
      <c r="E277" s="129" t="e">
        <f t="shared" ca="1" si="30"/>
        <v>#N/A</v>
      </c>
      <c r="F277" s="129" t="e">
        <f t="shared" ca="1" si="31"/>
        <v>#N/A</v>
      </c>
      <c r="G277" s="63">
        <f t="shared" ca="1" si="32"/>
        <v>3000</v>
      </c>
      <c r="H277" s="63">
        <f t="shared" ca="1" si="63"/>
        <v>0</v>
      </c>
      <c r="I277" s="91">
        <f t="shared" ca="1" si="33"/>
        <v>0</v>
      </c>
      <c r="J277" s="44">
        <f t="shared" ca="1" si="61"/>
        <v>1</v>
      </c>
      <c r="M277" s="200" t="e">
        <f t="shared" ca="1" si="25"/>
        <v>#N/A</v>
      </c>
      <c r="N277" s="91" t="e">
        <f t="shared" ca="1" si="26"/>
        <v>#N/A</v>
      </c>
      <c r="O277" s="91" t="e">
        <f t="shared" ca="1" si="27"/>
        <v>#N/A</v>
      </c>
      <c r="Q277" s="200" t="e">
        <f t="shared" ca="1" si="34"/>
        <v>#N/A</v>
      </c>
      <c r="R277" s="91" t="e">
        <f t="shared" ca="1" si="28"/>
        <v>#N/A</v>
      </c>
      <c r="S277" s="91" t="e">
        <f t="shared" ca="1" si="29"/>
        <v>#N/A</v>
      </c>
      <c r="T277" s="200" t="e">
        <f ca="1">(($E$9*(RAND()*($E$213-$D$213)+$D$213))*(RAND()*('Your Value Calcs'!$E$209-'Your Value Calcs'!$D$209)+'Your Value Calcs'!$D$209+IF('Your Results'!$D$48&gt;0,'Your Results'!$D$48,0)))+$E$161-$E$201+$E$185-($E$185*(RAND()*($E$215-$D$215)+$D$215))-(($E$205/$C$56)*(RAND()*($E$216-$D$216)+$D$216))</f>
        <v>#N/A</v>
      </c>
      <c r="U277" s="207" t="e">
        <f t="shared" ca="1" si="35"/>
        <v>#N/A</v>
      </c>
      <c r="V277" s="207" t="e">
        <f t="shared" ca="1" si="36"/>
        <v>#N/A</v>
      </c>
      <c r="W277" s="208">
        <f t="shared" ca="1" si="37"/>
        <v>1001</v>
      </c>
      <c r="X277" s="208">
        <f t="shared" ca="1" si="64"/>
        <v>0</v>
      </c>
      <c r="Y277" s="209">
        <f t="shared" ca="1" si="38"/>
        <v>0</v>
      </c>
      <c r="Z277" s="210">
        <f t="shared" ca="1" si="62"/>
        <v>1</v>
      </c>
      <c r="AA277" s="207"/>
      <c r="AB277" s="208">
        <f t="shared" ca="1" si="39"/>
        <v>1001</v>
      </c>
      <c r="AC277" s="208">
        <f t="shared" ca="1" si="40"/>
        <v>0</v>
      </c>
      <c r="AD277" s="209">
        <f t="shared" ca="1" si="41"/>
        <v>0</v>
      </c>
      <c r="AE277" s="210">
        <f t="shared" ca="1" si="42"/>
        <v>1</v>
      </c>
      <c r="AF277" s="129"/>
      <c r="AG277" s="211" t="e">
        <f t="shared" ca="1" si="43"/>
        <v>#N/A</v>
      </c>
      <c r="AH277" s="208">
        <f t="shared" ca="1" si="44"/>
        <v>1001</v>
      </c>
      <c r="AI277" s="208">
        <f t="shared" ca="1" si="45"/>
        <v>0</v>
      </c>
      <c r="AJ277" s="209">
        <f t="shared" ca="1" si="46"/>
        <v>0</v>
      </c>
      <c r="AK277" s="210">
        <f t="shared" ca="1" si="47"/>
        <v>1</v>
      </c>
      <c r="AL277" s="205"/>
      <c r="AM277" s="207"/>
      <c r="AN277" s="208">
        <f t="shared" ca="1" si="48"/>
        <v>1001</v>
      </c>
      <c r="AO277" s="208">
        <f t="shared" ca="1" si="49"/>
        <v>0</v>
      </c>
      <c r="AP277" s="209">
        <f t="shared" ca="1" si="50"/>
        <v>0</v>
      </c>
      <c r="AQ277" s="210">
        <f t="shared" ca="1" si="51"/>
        <v>1</v>
      </c>
      <c r="AS277" s="211" t="e">
        <f t="shared" ca="1" si="52"/>
        <v>#N/A</v>
      </c>
      <c r="AT277" s="207"/>
      <c r="AU277" s="208">
        <f t="shared" ca="1" si="53"/>
        <v>1001</v>
      </c>
      <c r="AV277" s="208">
        <f t="shared" ca="1" si="54"/>
        <v>0</v>
      </c>
      <c r="AW277" s="209">
        <f t="shared" ca="1" si="55"/>
        <v>0</v>
      </c>
      <c r="AX277" s="210">
        <f t="shared" ca="1" si="56"/>
        <v>1</v>
      </c>
      <c r="AY277" s="207"/>
      <c r="AZ277" s="208">
        <f t="shared" ca="1" si="57"/>
        <v>1001</v>
      </c>
      <c r="BA277" s="208">
        <f t="shared" ca="1" si="58"/>
        <v>0</v>
      </c>
      <c r="BB277" s="209">
        <f t="shared" ca="1" si="59"/>
        <v>0</v>
      </c>
      <c r="BC277" s="210">
        <f t="shared" ca="1" si="60"/>
        <v>1</v>
      </c>
    </row>
    <row r="278" spans="2:55" x14ac:dyDescent="0.25">
      <c r="B278" s="198" t="e">
        <f t="shared" ca="1" si="24"/>
        <v>#N/A</v>
      </c>
      <c r="C2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8" s="15">
        <v>20</v>
      </c>
      <c r="E278" s="129" t="e">
        <f t="shared" ca="1" si="30"/>
        <v>#N/A</v>
      </c>
      <c r="F278" s="129" t="e">
        <f t="shared" ca="1" si="31"/>
        <v>#N/A</v>
      </c>
      <c r="G278" s="63">
        <f t="shared" ca="1" si="32"/>
        <v>3000</v>
      </c>
      <c r="H278" s="63">
        <f t="shared" ca="1" si="63"/>
        <v>0</v>
      </c>
      <c r="I278" s="91">
        <f t="shared" ca="1" si="33"/>
        <v>0</v>
      </c>
      <c r="J278" s="44">
        <f t="shared" ca="1" si="61"/>
        <v>1</v>
      </c>
      <c r="M278" s="200" t="e">
        <f t="shared" ca="1" si="25"/>
        <v>#N/A</v>
      </c>
      <c r="N278" s="91" t="e">
        <f t="shared" ca="1" si="26"/>
        <v>#N/A</v>
      </c>
      <c r="O278" s="91" t="e">
        <f t="shared" ca="1" si="27"/>
        <v>#N/A</v>
      </c>
      <c r="Q278" s="200" t="e">
        <f t="shared" ca="1" si="34"/>
        <v>#N/A</v>
      </c>
      <c r="R278" s="91" t="e">
        <f t="shared" ca="1" si="28"/>
        <v>#N/A</v>
      </c>
      <c r="S278" s="91" t="e">
        <f t="shared" ca="1" si="29"/>
        <v>#N/A</v>
      </c>
      <c r="T278" s="200" t="e">
        <f ca="1">(($E$9*(RAND()*($E$213-$D$213)+$D$213))*(RAND()*('Your Value Calcs'!$E$209-'Your Value Calcs'!$D$209)+'Your Value Calcs'!$D$209+IF('Your Results'!$D$48&gt;0,'Your Results'!$D$48,0)))+$E$161-$E$201+$E$185-($E$185*(RAND()*($E$215-$D$215)+$D$215))-(($E$205/$C$56)*(RAND()*($E$216-$D$216)+$D$216))</f>
        <v>#N/A</v>
      </c>
      <c r="U278" s="207" t="e">
        <f t="shared" ca="1" si="35"/>
        <v>#N/A</v>
      </c>
      <c r="V278" s="207" t="e">
        <f t="shared" ca="1" si="36"/>
        <v>#N/A</v>
      </c>
      <c r="W278" s="208">
        <f t="shared" ca="1" si="37"/>
        <v>1001</v>
      </c>
      <c r="X278" s="208">
        <f t="shared" ca="1" si="64"/>
        <v>0</v>
      </c>
      <c r="Y278" s="209">
        <f t="shared" ca="1" si="38"/>
        <v>0</v>
      </c>
      <c r="Z278" s="210">
        <f t="shared" ca="1" si="62"/>
        <v>1</v>
      </c>
      <c r="AA278" s="207"/>
      <c r="AB278" s="208">
        <f t="shared" ca="1" si="39"/>
        <v>1001</v>
      </c>
      <c r="AC278" s="208">
        <f t="shared" ca="1" si="40"/>
        <v>0</v>
      </c>
      <c r="AD278" s="209">
        <f t="shared" ca="1" si="41"/>
        <v>0</v>
      </c>
      <c r="AE278" s="210">
        <f t="shared" ca="1" si="42"/>
        <v>1</v>
      </c>
      <c r="AF278" s="129"/>
      <c r="AG278" s="211" t="e">
        <f t="shared" ca="1" si="43"/>
        <v>#N/A</v>
      </c>
      <c r="AH278" s="208">
        <f t="shared" ca="1" si="44"/>
        <v>1001</v>
      </c>
      <c r="AI278" s="208">
        <f t="shared" ca="1" si="45"/>
        <v>0</v>
      </c>
      <c r="AJ278" s="209">
        <f t="shared" ca="1" si="46"/>
        <v>0</v>
      </c>
      <c r="AK278" s="210">
        <f t="shared" ca="1" si="47"/>
        <v>1</v>
      </c>
      <c r="AL278" s="205"/>
      <c r="AM278" s="207"/>
      <c r="AN278" s="208">
        <f t="shared" ca="1" si="48"/>
        <v>1001</v>
      </c>
      <c r="AO278" s="208">
        <f t="shared" ca="1" si="49"/>
        <v>0</v>
      </c>
      <c r="AP278" s="209">
        <f t="shared" ca="1" si="50"/>
        <v>0</v>
      </c>
      <c r="AQ278" s="210">
        <f t="shared" ca="1" si="51"/>
        <v>1</v>
      </c>
      <c r="AS278" s="211" t="e">
        <f t="shared" ca="1" si="52"/>
        <v>#N/A</v>
      </c>
      <c r="AT278" s="207"/>
      <c r="AU278" s="208">
        <f t="shared" ca="1" si="53"/>
        <v>1001</v>
      </c>
      <c r="AV278" s="208">
        <f t="shared" ca="1" si="54"/>
        <v>0</v>
      </c>
      <c r="AW278" s="209">
        <f t="shared" ca="1" si="55"/>
        <v>0</v>
      </c>
      <c r="AX278" s="210">
        <f t="shared" ca="1" si="56"/>
        <v>1</v>
      </c>
      <c r="AY278" s="207"/>
      <c r="AZ278" s="208">
        <f t="shared" ca="1" si="57"/>
        <v>1001</v>
      </c>
      <c r="BA278" s="208">
        <f t="shared" ca="1" si="58"/>
        <v>0</v>
      </c>
      <c r="BB278" s="209">
        <f t="shared" ca="1" si="59"/>
        <v>0</v>
      </c>
      <c r="BC278" s="210">
        <f t="shared" ca="1" si="60"/>
        <v>1</v>
      </c>
    </row>
    <row r="279" spans="2:55" x14ac:dyDescent="0.25">
      <c r="B279" s="198" t="e">
        <f t="shared" ca="1" si="24"/>
        <v>#N/A</v>
      </c>
      <c r="C2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79" s="15">
        <v>21</v>
      </c>
      <c r="E279" s="129" t="e">
        <f t="shared" ca="1" si="30"/>
        <v>#N/A</v>
      </c>
      <c r="F279" s="129" t="e">
        <f t="shared" ca="1" si="31"/>
        <v>#N/A</v>
      </c>
      <c r="G279" s="63">
        <f t="shared" ca="1" si="32"/>
        <v>3000</v>
      </c>
      <c r="H279" s="63">
        <f t="shared" ca="1" si="63"/>
        <v>0</v>
      </c>
      <c r="I279" s="91">
        <f t="shared" ca="1" si="33"/>
        <v>0</v>
      </c>
      <c r="J279" s="44">
        <f t="shared" ca="1" si="61"/>
        <v>1</v>
      </c>
      <c r="M279" s="200" t="e">
        <f t="shared" ca="1" si="25"/>
        <v>#N/A</v>
      </c>
      <c r="N279" s="91" t="e">
        <f t="shared" ca="1" si="26"/>
        <v>#N/A</v>
      </c>
      <c r="O279" s="91" t="e">
        <f t="shared" ca="1" si="27"/>
        <v>#N/A</v>
      </c>
      <c r="Q279" s="200" t="e">
        <f t="shared" ca="1" si="34"/>
        <v>#N/A</v>
      </c>
      <c r="R279" s="91" t="e">
        <f t="shared" ca="1" si="28"/>
        <v>#N/A</v>
      </c>
      <c r="S279" s="91" t="e">
        <f t="shared" ca="1" si="29"/>
        <v>#N/A</v>
      </c>
      <c r="T279" s="200" t="e">
        <f ca="1">(($E$9*(RAND()*($E$213-$D$213)+$D$213))*(RAND()*('Your Value Calcs'!$E$209-'Your Value Calcs'!$D$209)+'Your Value Calcs'!$D$209+IF('Your Results'!$D$48&gt;0,'Your Results'!$D$48,0)))+$E$161-$E$201+$E$185-($E$185*(RAND()*($E$215-$D$215)+$D$215))-(($E$205/$C$56)*(RAND()*($E$216-$D$216)+$D$216))</f>
        <v>#N/A</v>
      </c>
      <c r="U279" s="207" t="e">
        <f t="shared" ca="1" si="35"/>
        <v>#N/A</v>
      </c>
      <c r="V279" s="207" t="e">
        <f t="shared" ca="1" si="36"/>
        <v>#N/A</v>
      </c>
      <c r="W279" s="208">
        <f t="shared" ca="1" si="37"/>
        <v>1001</v>
      </c>
      <c r="X279" s="208">
        <f t="shared" ca="1" si="64"/>
        <v>0</v>
      </c>
      <c r="Y279" s="209">
        <f t="shared" ca="1" si="38"/>
        <v>0</v>
      </c>
      <c r="Z279" s="210">
        <f t="shared" ca="1" si="62"/>
        <v>1</v>
      </c>
      <c r="AA279" s="207"/>
      <c r="AB279" s="208">
        <f t="shared" ca="1" si="39"/>
        <v>1001</v>
      </c>
      <c r="AC279" s="208">
        <f t="shared" ca="1" si="40"/>
        <v>0</v>
      </c>
      <c r="AD279" s="209">
        <f t="shared" ca="1" si="41"/>
        <v>0</v>
      </c>
      <c r="AE279" s="210">
        <f t="shared" ca="1" si="42"/>
        <v>1</v>
      </c>
      <c r="AF279" s="129"/>
      <c r="AG279" s="211" t="e">
        <f t="shared" ca="1" si="43"/>
        <v>#N/A</v>
      </c>
      <c r="AH279" s="208">
        <f t="shared" ca="1" si="44"/>
        <v>1001</v>
      </c>
      <c r="AI279" s="208">
        <f t="shared" ca="1" si="45"/>
        <v>0</v>
      </c>
      <c r="AJ279" s="209">
        <f t="shared" ca="1" si="46"/>
        <v>0</v>
      </c>
      <c r="AK279" s="210">
        <f t="shared" ca="1" si="47"/>
        <v>1</v>
      </c>
      <c r="AL279" s="205"/>
      <c r="AM279" s="207"/>
      <c r="AN279" s="208">
        <f t="shared" ca="1" si="48"/>
        <v>1001</v>
      </c>
      <c r="AO279" s="208">
        <f t="shared" ca="1" si="49"/>
        <v>0</v>
      </c>
      <c r="AP279" s="209">
        <f t="shared" ca="1" si="50"/>
        <v>0</v>
      </c>
      <c r="AQ279" s="210">
        <f t="shared" ca="1" si="51"/>
        <v>1</v>
      </c>
      <c r="AS279" s="211" t="e">
        <f t="shared" ca="1" si="52"/>
        <v>#N/A</v>
      </c>
      <c r="AT279" s="207"/>
      <c r="AU279" s="208">
        <f t="shared" ca="1" si="53"/>
        <v>1001</v>
      </c>
      <c r="AV279" s="208">
        <f t="shared" ca="1" si="54"/>
        <v>0</v>
      </c>
      <c r="AW279" s="209">
        <f t="shared" ca="1" si="55"/>
        <v>0</v>
      </c>
      <c r="AX279" s="210">
        <f t="shared" ca="1" si="56"/>
        <v>1</v>
      </c>
      <c r="AY279" s="207"/>
      <c r="AZ279" s="208">
        <f t="shared" ca="1" si="57"/>
        <v>1001</v>
      </c>
      <c r="BA279" s="208">
        <f t="shared" ca="1" si="58"/>
        <v>0</v>
      </c>
      <c r="BB279" s="209">
        <f t="shared" ca="1" si="59"/>
        <v>0</v>
      </c>
      <c r="BC279" s="210">
        <f t="shared" ca="1" si="60"/>
        <v>1</v>
      </c>
    </row>
    <row r="280" spans="2:55" x14ac:dyDescent="0.25">
      <c r="B280" s="198" t="e">
        <f t="shared" ca="1" si="24"/>
        <v>#N/A</v>
      </c>
      <c r="C2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0" s="15">
        <v>22</v>
      </c>
      <c r="E280" s="129" t="e">
        <f t="shared" ca="1" si="30"/>
        <v>#N/A</v>
      </c>
      <c r="F280" s="129" t="e">
        <f t="shared" ca="1" si="31"/>
        <v>#N/A</v>
      </c>
      <c r="G280" s="63">
        <f t="shared" ca="1" si="32"/>
        <v>3000</v>
      </c>
      <c r="H280" s="63">
        <f t="shared" ca="1" si="63"/>
        <v>0</v>
      </c>
      <c r="I280" s="91">
        <f t="shared" ca="1" si="33"/>
        <v>0</v>
      </c>
      <c r="J280" s="44">
        <f t="shared" ca="1" si="61"/>
        <v>1</v>
      </c>
      <c r="M280" s="200" t="e">
        <f t="shared" ca="1" si="25"/>
        <v>#N/A</v>
      </c>
      <c r="N280" s="91" t="e">
        <f t="shared" ca="1" si="26"/>
        <v>#N/A</v>
      </c>
      <c r="O280" s="91" t="e">
        <f t="shared" ca="1" si="27"/>
        <v>#N/A</v>
      </c>
      <c r="Q280" s="200" t="e">
        <f t="shared" ca="1" si="34"/>
        <v>#N/A</v>
      </c>
      <c r="R280" s="91" t="e">
        <f t="shared" ca="1" si="28"/>
        <v>#N/A</v>
      </c>
      <c r="S280" s="91" t="e">
        <f t="shared" ca="1" si="29"/>
        <v>#N/A</v>
      </c>
      <c r="T280" s="200" t="e">
        <f ca="1">(($E$9*(RAND()*($E$213-$D$213)+$D$213))*(RAND()*('Your Value Calcs'!$E$209-'Your Value Calcs'!$D$209)+'Your Value Calcs'!$D$209+IF('Your Results'!$D$48&gt;0,'Your Results'!$D$48,0)))+$E$161-$E$201+$E$185-($E$185*(RAND()*($E$215-$D$215)+$D$215))-(($E$205/$C$56)*(RAND()*($E$216-$D$216)+$D$216))</f>
        <v>#N/A</v>
      </c>
      <c r="U280" s="207" t="e">
        <f t="shared" ca="1" si="35"/>
        <v>#N/A</v>
      </c>
      <c r="V280" s="207" t="e">
        <f t="shared" ca="1" si="36"/>
        <v>#N/A</v>
      </c>
      <c r="W280" s="208">
        <f t="shared" ca="1" si="37"/>
        <v>1001</v>
      </c>
      <c r="X280" s="208">
        <f t="shared" ca="1" si="64"/>
        <v>0</v>
      </c>
      <c r="Y280" s="209">
        <f t="shared" ca="1" si="38"/>
        <v>0</v>
      </c>
      <c r="Z280" s="210">
        <f t="shared" ca="1" si="62"/>
        <v>1</v>
      </c>
      <c r="AA280" s="207"/>
      <c r="AB280" s="208">
        <f t="shared" ca="1" si="39"/>
        <v>1001</v>
      </c>
      <c r="AC280" s="208">
        <f t="shared" ca="1" si="40"/>
        <v>0</v>
      </c>
      <c r="AD280" s="209">
        <f t="shared" ca="1" si="41"/>
        <v>0</v>
      </c>
      <c r="AE280" s="210">
        <f t="shared" ca="1" si="42"/>
        <v>1</v>
      </c>
      <c r="AF280" s="129"/>
      <c r="AG280" s="211" t="e">
        <f t="shared" ca="1" si="43"/>
        <v>#N/A</v>
      </c>
      <c r="AH280" s="208">
        <f t="shared" ca="1" si="44"/>
        <v>1001</v>
      </c>
      <c r="AI280" s="208">
        <f t="shared" ca="1" si="45"/>
        <v>0</v>
      </c>
      <c r="AJ280" s="209">
        <f t="shared" ca="1" si="46"/>
        <v>0</v>
      </c>
      <c r="AK280" s="210">
        <f t="shared" ca="1" si="47"/>
        <v>1</v>
      </c>
      <c r="AL280" s="205"/>
      <c r="AM280" s="207"/>
      <c r="AN280" s="208">
        <f t="shared" ca="1" si="48"/>
        <v>1001</v>
      </c>
      <c r="AO280" s="208">
        <f t="shared" ca="1" si="49"/>
        <v>0</v>
      </c>
      <c r="AP280" s="209">
        <f t="shared" ca="1" si="50"/>
        <v>0</v>
      </c>
      <c r="AQ280" s="210">
        <f t="shared" ca="1" si="51"/>
        <v>1</v>
      </c>
      <c r="AS280" s="211" t="e">
        <f t="shared" ca="1" si="52"/>
        <v>#N/A</v>
      </c>
      <c r="AT280" s="207"/>
      <c r="AU280" s="208">
        <f t="shared" ca="1" si="53"/>
        <v>1001</v>
      </c>
      <c r="AV280" s="208">
        <f t="shared" ca="1" si="54"/>
        <v>0</v>
      </c>
      <c r="AW280" s="209">
        <f t="shared" ca="1" si="55"/>
        <v>0</v>
      </c>
      <c r="AX280" s="210">
        <f t="shared" ca="1" si="56"/>
        <v>1</v>
      </c>
      <c r="AY280" s="207"/>
      <c r="AZ280" s="208">
        <f t="shared" ca="1" si="57"/>
        <v>1001</v>
      </c>
      <c r="BA280" s="208">
        <f t="shared" ca="1" si="58"/>
        <v>0</v>
      </c>
      <c r="BB280" s="209">
        <f t="shared" ca="1" si="59"/>
        <v>0</v>
      </c>
      <c r="BC280" s="210">
        <f t="shared" ca="1" si="60"/>
        <v>1</v>
      </c>
    </row>
    <row r="281" spans="2:55" x14ac:dyDescent="0.25">
      <c r="B281" s="198" t="e">
        <f t="shared" ca="1" si="24"/>
        <v>#N/A</v>
      </c>
      <c r="C2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1" s="15">
        <v>23</v>
      </c>
      <c r="E281" s="129" t="e">
        <f t="shared" ca="1" si="30"/>
        <v>#N/A</v>
      </c>
      <c r="F281" s="129" t="e">
        <f t="shared" ca="1" si="31"/>
        <v>#N/A</v>
      </c>
      <c r="G281" s="63">
        <f t="shared" ca="1" si="32"/>
        <v>3000</v>
      </c>
      <c r="H281" s="63">
        <f t="shared" ca="1" si="63"/>
        <v>0</v>
      </c>
      <c r="I281" s="91">
        <f t="shared" ca="1" si="33"/>
        <v>0</v>
      </c>
      <c r="J281" s="44">
        <f t="shared" ca="1" si="61"/>
        <v>1</v>
      </c>
      <c r="M281" s="200" t="e">
        <f t="shared" ca="1" si="25"/>
        <v>#N/A</v>
      </c>
      <c r="N281" s="91" t="e">
        <f t="shared" ca="1" si="26"/>
        <v>#N/A</v>
      </c>
      <c r="O281" s="91" t="e">
        <f t="shared" ca="1" si="27"/>
        <v>#N/A</v>
      </c>
      <c r="Q281" s="200" t="e">
        <f t="shared" ca="1" si="34"/>
        <v>#N/A</v>
      </c>
      <c r="R281" s="91" t="e">
        <f t="shared" ca="1" si="28"/>
        <v>#N/A</v>
      </c>
      <c r="S281" s="91" t="e">
        <f t="shared" ca="1" si="29"/>
        <v>#N/A</v>
      </c>
      <c r="T281" s="200" t="e">
        <f ca="1">(($E$9*(RAND()*($E$213-$D$213)+$D$213))*(RAND()*('Your Value Calcs'!$E$209-'Your Value Calcs'!$D$209)+'Your Value Calcs'!$D$209+IF('Your Results'!$D$48&gt;0,'Your Results'!$D$48,0)))+$E$161-$E$201+$E$185-($E$185*(RAND()*($E$215-$D$215)+$D$215))-(($E$205/$C$56)*(RAND()*($E$216-$D$216)+$D$216))</f>
        <v>#N/A</v>
      </c>
      <c r="U281" s="207" t="e">
        <f t="shared" ca="1" si="35"/>
        <v>#N/A</v>
      </c>
      <c r="V281" s="207" t="e">
        <f t="shared" ca="1" si="36"/>
        <v>#N/A</v>
      </c>
      <c r="W281" s="208">
        <f t="shared" ca="1" si="37"/>
        <v>1001</v>
      </c>
      <c r="X281" s="208">
        <f t="shared" ca="1" si="64"/>
        <v>0</v>
      </c>
      <c r="Y281" s="209">
        <f t="shared" ca="1" si="38"/>
        <v>0</v>
      </c>
      <c r="Z281" s="210">
        <f t="shared" ca="1" si="62"/>
        <v>1</v>
      </c>
      <c r="AA281" s="207"/>
      <c r="AB281" s="208">
        <f t="shared" ca="1" si="39"/>
        <v>1001</v>
      </c>
      <c r="AC281" s="208">
        <f t="shared" ca="1" si="40"/>
        <v>0</v>
      </c>
      <c r="AD281" s="209">
        <f t="shared" ca="1" si="41"/>
        <v>0</v>
      </c>
      <c r="AE281" s="210">
        <f t="shared" ca="1" si="42"/>
        <v>1</v>
      </c>
      <c r="AF281" s="129"/>
      <c r="AG281" s="211" t="e">
        <f t="shared" ca="1" si="43"/>
        <v>#N/A</v>
      </c>
      <c r="AH281" s="208">
        <f t="shared" ca="1" si="44"/>
        <v>1001</v>
      </c>
      <c r="AI281" s="208">
        <f t="shared" ca="1" si="45"/>
        <v>0</v>
      </c>
      <c r="AJ281" s="209">
        <f t="shared" ca="1" si="46"/>
        <v>0</v>
      </c>
      <c r="AK281" s="210">
        <f t="shared" ca="1" si="47"/>
        <v>1</v>
      </c>
      <c r="AL281" s="205"/>
      <c r="AM281" s="207"/>
      <c r="AN281" s="208">
        <f t="shared" ca="1" si="48"/>
        <v>1001</v>
      </c>
      <c r="AO281" s="208">
        <f t="shared" ca="1" si="49"/>
        <v>0</v>
      </c>
      <c r="AP281" s="209">
        <f t="shared" ca="1" si="50"/>
        <v>0</v>
      </c>
      <c r="AQ281" s="210">
        <f t="shared" ca="1" si="51"/>
        <v>1</v>
      </c>
      <c r="AS281" s="211" t="e">
        <f t="shared" ca="1" si="52"/>
        <v>#N/A</v>
      </c>
      <c r="AT281" s="207"/>
      <c r="AU281" s="208">
        <f t="shared" ca="1" si="53"/>
        <v>1001</v>
      </c>
      <c r="AV281" s="208">
        <f t="shared" ca="1" si="54"/>
        <v>0</v>
      </c>
      <c r="AW281" s="209">
        <f t="shared" ca="1" si="55"/>
        <v>0</v>
      </c>
      <c r="AX281" s="210">
        <f t="shared" ca="1" si="56"/>
        <v>1</v>
      </c>
      <c r="AY281" s="207"/>
      <c r="AZ281" s="208">
        <f t="shared" ca="1" si="57"/>
        <v>1001</v>
      </c>
      <c r="BA281" s="208">
        <f t="shared" ca="1" si="58"/>
        <v>0</v>
      </c>
      <c r="BB281" s="209">
        <f t="shared" ca="1" si="59"/>
        <v>0</v>
      </c>
      <c r="BC281" s="210">
        <f t="shared" ca="1" si="60"/>
        <v>1</v>
      </c>
    </row>
    <row r="282" spans="2:55" x14ac:dyDescent="0.25">
      <c r="B282" s="198" t="e">
        <f t="shared" ca="1" si="24"/>
        <v>#N/A</v>
      </c>
      <c r="C2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2" s="15">
        <v>24</v>
      </c>
      <c r="E282" s="129" t="e">
        <f t="shared" ca="1" si="30"/>
        <v>#N/A</v>
      </c>
      <c r="F282" s="129" t="e">
        <f t="shared" ca="1" si="31"/>
        <v>#N/A</v>
      </c>
      <c r="G282" s="63">
        <f t="shared" ca="1" si="32"/>
        <v>3000</v>
      </c>
      <c r="H282" s="63">
        <f t="shared" ca="1" si="63"/>
        <v>0</v>
      </c>
      <c r="I282" s="91">
        <f t="shared" ca="1" si="33"/>
        <v>0</v>
      </c>
      <c r="J282" s="44">
        <f t="shared" ca="1" si="61"/>
        <v>1</v>
      </c>
      <c r="M282" s="200" t="e">
        <f t="shared" ca="1" si="25"/>
        <v>#N/A</v>
      </c>
      <c r="N282" s="91" t="e">
        <f t="shared" ca="1" si="26"/>
        <v>#N/A</v>
      </c>
      <c r="O282" s="91" t="e">
        <f t="shared" ca="1" si="27"/>
        <v>#N/A</v>
      </c>
      <c r="Q282" s="200" t="e">
        <f t="shared" ca="1" si="34"/>
        <v>#N/A</v>
      </c>
      <c r="R282" s="91" t="e">
        <f t="shared" ca="1" si="28"/>
        <v>#N/A</v>
      </c>
      <c r="S282" s="91" t="e">
        <f t="shared" ca="1" si="29"/>
        <v>#N/A</v>
      </c>
      <c r="T282" s="200" t="e">
        <f ca="1">(($E$9*(RAND()*($E$213-$D$213)+$D$213))*(RAND()*('Your Value Calcs'!$E$209-'Your Value Calcs'!$D$209)+'Your Value Calcs'!$D$209+IF('Your Results'!$D$48&gt;0,'Your Results'!$D$48,0)))+$E$161-$E$201+$E$185-($E$185*(RAND()*($E$215-$D$215)+$D$215))-(($E$205/$C$56)*(RAND()*($E$216-$D$216)+$D$216))</f>
        <v>#N/A</v>
      </c>
      <c r="U282" s="207" t="e">
        <f t="shared" ca="1" si="35"/>
        <v>#N/A</v>
      </c>
      <c r="V282" s="207" t="e">
        <f t="shared" ca="1" si="36"/>
        <v>#N/A</v>
      </c>
      <c r="W282" s="208">
        <f t="shared" ca="1" si="37"/>
        <v>1001</v>
      </c>
      <c r="X282" s="208">
        <f t="shared" ca="1" si="64"/>
        <v>0</v>
      </c>
      <c r="Y282" s="209">
        <f t="shared" ca="1" si="38"/>
        <v>0</v>
      </c>
      <c r="Z282" s="210">
        <f t="shared" ca="1" si="62"/>
        <v>1</v>
      </c>
      <c r="AA282" s="207"/>
      <c r="AB282" s="208">
        <f t="shared" ca="1" si="39"/>
        <v>1001</v>
      </c>
      <c r="AC282" s="208">
        <f t="shared" ca="1" si="40"/>
        <v>0</v>
      </c>
      <c r="AD282" s="209">
        <f t="shared" ca="1" si="41"/>
        <v>0</v>
      </c>
      <c r="AE282" s="210">
        <f t="shared" ca="1" si="42"/>
        <v>1</v>
      </c>
      <c r="AF282" s="129"/>
      <c r="AG282" s="211" t="e">
        <f t="shared" ca="1" si="43"/>
        <v>#N/A</v>
      </c>
      <c r="AH282" s="208">
        <f t="shared" ca="1" si="44"/>
        <v>1001</v>
      </c>
      <c r="AI282" s="208">
        <f t="shared" ca="1" si="45"/>
        <v>0</v>
      </c>
      <c r="AJ282" s="209">
        <f t="shared" ca="1" si="46"/>
        <v>0</v>
      </c>
      <c r="AK282" s="210">
        <f t="shared" ca="1" si="47"/>
        <v>1</v>
      </c>
      <c r="AL282" s="205"/>
      <c r="AM282" s="207"/>
      <c r="AN282" s="208">
        <f t="shared" ca="1" si="48"/>
        <v>1001</v>
      </c>
      <c r="AO282" s="208">
        <f t="shared" ca="1" si="49"/>
        <v>0</v>
      </c>
      <c r="AP282" s="209">
        <f t="shared" ca="1" si="50"/>
        <v>0</v>
      </c>
      <c r="AQ282" s="210">
        <f t="shared" ca="1" si="51"/>
        <v>1</v>
      </c>
      <c r="AS282" s="211" t="e">
        <f t="shared" ca="1" si="52"/>
        <v>#N/A</v>
      </c>
      <c r="AT282" s="207"/>
      <c r="AU282" s="208">
        <f t="shared" ca="1" si="53"/>
        <v>1001</v>
      </c>
      <c r="AV282" s="208">
        <f t="shared" ca="1" si="54"/>
        <v>0</v>
      </c>
      <c r="AW282" s="209">
        <f t="shared" ca="1" si="55"/>
        <v>0</v>
      </c>
      <c r="AX282" s="210">
        <f t="shared" ca="1" si="56"/>
        <v>1</v>
      </c>
      <c r="AY282" s="207"/>
      <c r="AZ282" s="208">
        <f t="shared" ca="1" si="57"/>
        <v>1001</v>
      </c>
      <c r="BA282" s="208">
        <f t="shared" ca="1" si="58"/>
        <v>0</v>
      </c>
      <c r="BB282" s="209">
        <f t="shared" ca="1" si="59"/>
        <v>0</v>
      </c>
      <c r="BC282" s="210">
        <f t="shared" ca="1" si="60"/>
        <v>1</v>
      </c>
    </row>
    <row r="283" spans="2:55" x14ac:dyDescent="0.25">
      <c r="B283" s="198" t="e">
        <f t="shared" ca="1" si="24"/>
        <v>#N/A</v>
      </c>
      <c r="C2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3" s="15">
        <v>25</v>
      </c>
      <c r="E283" s="129" t="e">
        <f t="shared" ca="1" si="30"/>
        <v>#N/A</v>
      </c>
      <c r="F283" s="129" t="e">
        <f t="shared" ca="1" si="31"/>
        <v>#N/A</v>
      </c>
      <c r="G283" s="63">
        <f t="shared" ca="1" si="32"/>
        <v>3000</v>
      </c>
      <c r="H283" s="63">
        <f t="shared" ca="1" si="63"/>
        <v>0</v>
      </c>
      <c r="I283" s="91">
        <f t="shared" ca="1" si="33"/>
        <v>0</v>
      </c>
      <c r="J283" s="44">
        <f t="shared" ca="1" si="61"/>
        <v>1</v>
      </c>
      <c r="M283" s="200" t="e">
        <f t="shared" ca="1" si="25"/>
        <v>#N/A</v>
      </c>
      <c r="N283" s="91" t="e">
        <f t="shared" ca="1" si="26"/>
        <v>#N/A</v>
      </c>
      <c r="O283" s="91" t="e">
        <f t="shared" ca="1" si="27"/>
        <v>#N/A</v>
      </c>
      <c r="Q283" s="200" t="e">
        <f t="shared" ca="1" si="34"/>
        <v>#N/A</v>
      </c>
      <c r="R283" s="91" t="e">
        <f t="shared" ca="1" si="28"/>
        <v>#N/A</v>
      </c>
      <c r="S283" s="91" t="e">
        <f t="shared" ca="1" si="29"/>
        <v>#N/A</v>
      </c>
      <c r="T283" s="200" t="e">
        <f ca="1">(($E$9*(RAND()*($E$213-$D$213)+$D$213))*(RAND()*('Your Value Calcs'!$E$209-'Your Value Calcs'!$D$209)+'Your Value Calcs'!$D$209+IF('Your Results'!$D$48&gt;0,'Your Results'!$D$48,0)))+$E$161-$E$201+$E$185-($E$185*(RAND()*($E$215-$D$215)+$D$215))-(($E$205/$C$56)*(RAND()*($E$216-$D$216)+$D$216))</f>
        <v>#N/A</v>
      </c>
      <c r="U283" s="207" t="e">
        <f t="shared" ca="1" si="35"/>
        <v>#N/A</v>
      </c>
      <c r="V283" s="207" t="e">
        <f t="shared" ca="1" si="36"/>
        <v>#N/A</v>
      </c>
      <c r="W283" s="208">
        <f t="shared" ca="1" si="37"/>
        <v>1001</v>
      </c>
      <c r="X283" s="208">
        <f t="shared" ca="1" si="64"/>
        <v>0</v>
      </c>
      <c r="Y283" s="209">
        <f t="shared" ca="1" si="38"/>
        <v>0</v>
      </c>
      <c r="Z283" s="210">
        <f t="shared" ca="1" si="62"/>
        <v>1</v>
      </c>
      <c r="AA283" s="207"/>
      <c r="AB283" s="208">
        <f t="shared" ca="1" si="39"/>
        <v>1001</v>
      </c>
      <c r="AC283" s="208">
        <f t="shared" ca="1" si="40"/>
        <v>0</v>
      </c>
      <c r="AD283" s="209">
        <f t="shared" ca="1" si="41"/>
        <v>0</v>
      </c>
      <c r="AE283" s="210">
        <f t="shared" ca="1" si="42"/>
        <v>1</v>
      </c>
      <c r="AF283" s="129"/>
      <c r="AG283" s="211" t="e">
        <f t="shared" ca="1" si="43"/>
        <v>#N/A</v>
      </c>
      <c r="AH283" s="208">
        <f t="shared" ca="1" si="44"/>
        <v>1001</v>
      </c>
      <c r="AI283" s="208">
        <f t="shared" ca="1" si="45"/>
        <v>0</v>
      </c>
      <c r="AJ283" s="209">
        <f t="shared" ca="1" si="46"/>
        <v>0</v>
      </c>
      <c r="AK283" s="210">
        <f t="shared" ca="1" si="47"/>
        <v>1</v>
      </c>
      <c r="AL283" s="205"/>
      <c r="AM283" s="207"/>
      <c r="AN283" s="208">
        <f t="shared" ca="1" si="48"/>
        <v>1001</v>
      </c>
      <c r="AO283" s="208">
        <f t="shared" ca="1" si="49"/>
        <v>0</v>
      </c>
      <c r="AP283" s="209">
        <f t="shared" ca="1" si="50"/>
        <v>0</v>
      </c>
      <c r="AQ283" s="210">
        <f t="shared" ca="1" si="51"/>
        <v>1</v>
      </c>
      <c r="AS283" s="211" t="e">
        <f t="shared" ca="1" si="52"/>
        <v>#N/A</v>
      </c>
      <c r="AT283" s="207"/>
      <c r="AU283" s="208">
        <f t="shared" ca="1" si="53"/>
        <v>1001</v>
      </c>
      <c r="AV283" s="208">
        <f t="shared" ca="1" si="54"/>
        <v>0</v>
      </c>
      <c r="AW283" s="209">
        <f t="shared" ca="1" si="55"/>
        <v>0</v>
      </c>
      <c r="AX283" s="210">
        <f t="shared" ca="1" si="56"/>
        <v>1</v>
      </c>
      <c r="AY283" s="207"/>
      <c r="AZ283" s="208">
        <f t="shared" ca="1" si="57"/>
        <v>1001</v>
      </c>
      <c r="BA283" s="208">
        <f t="shared" ca="1" si="58"/>
        <v>0</v>
      </c>
      <c r="BB283" s="209">
        <f t="shared" ca="1" si="59"/>
        <v>0</v>
      </c>
      <c r="BC283" s="210">
        <f t="shared" ca="1" si="60"/>
        <v>1</v>
      </c>
    </row>
    <row r="284" spans="2:55" x14ac:dyDescent="0.25">
      <c r="B284" s="198" t="e">
        <f t="shared" ca="1" si="24"/>
        <v>#N/A</v>
      </c>
      <c r="C2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4" s="15">
        <v>26</v>
      </c>
      <c r="E284" s="129" t="e">
        <f t="shared" ca="1" si="30"/>
        <v>#N/A</v>
      </c>
      <c r="F284" s="129" t="e">
        <f t="shared" ca="1" si="31"/>
        <v>#N/A</v>
      </c>
      <c r="G284" s="63">
        <f t="shared" ca="1" si="32"/>
        <v>3000</v>
      </c>
      <c r="H284" s="63">
        <f t="shared" ca="1" si="63"/>
        <v>0</v>
      </c>
      <c r="I284" s="91">
        <f t="shared" ca="1" si="33"/>
        <v>0</v>
      </c>
      <c r="J284" s="44">
        <f t="shared" ca="1" si="61"/>
        <v>1</v>
      </c>
      <c r="M284" s="200" t="e">
        <f t="shared" ca="1" si="25"/>
        <v>#N/A</v>
      </c>
      <c r="N284" s="91" t="e">
        <f t="shared" ca="1" si="26"/>
        <v>#N/A</v>
      </c>
      <c r="O284" s="91" t="e">
        <f t="shared" ca="1" si="27"/>
        <v>#N/A</v>
      </c>
      <c r="Q284" s="200" t="e">
        <f t="shared" ca="1" si="34"/>
        <v>#N/A</v>
      </c>
      <c r="R284" s="91" t="e">
        <f t="shared" ca="1" si="28"/>
        <v>#N/A</v>
      </c>
      <c r="S284" s="91" t="e">
        <f t="shared" ca="1" si="29"/>
        <v>#N/A</v>
      </c>
      <c r="T284" s="200" t="e">
        <f ca="1">(($E$9*(RAND()*($E$213-$D$213)+$D$213))*(RAND()*('Your Value Calcs'!$E$209-'Your Value Calcs'!$D$209)+'Your Value Calcs'!$D$209+IF('Your Results'!$D$48&gt;0,'Your Results'!$D$48,0)))+$E$161-$E$201+$E$185-($E$185*(RAND()*($E$215-$D$215)+$D$215))-(($E$205/$C$56)*(RAND()*($E$216-$D$216)+$D$216))</f>
        <v>#N/A</v>
      </c>
      <c r="U284" s="207" t="e">
        <f t="shared" ca="1" si="35"/>
        <v>#N/A</v>
      </c>
      <c r="V284" s="207" t="e">
        <f t="shared" ca="1" si="36"/>
        <v>#N/A</v>
      </c>
      <c r="W284" s="208">
        <f t="shared" ca="1" si="37"/>
        <v>1001</v>
      </c>
      <c r="X284" s="208">
        <f t="shared" ca="1" si="64"/>
        <v>0</v>
      </c>
      <c r="Y284" s="209">
        <f t="shared" ca="1" si="38"/>
        <v>0</v>
      </c>
      <c r="Z284" s="210">
        <f t="shared" ca="1" si="62"/>
        <v>1</v>
      </c>
      <c r="AA284" s="207"/>
      <c r="AB284" s="208">
        <f t="shared" ca="1" si="39"/>
        <v>1001</v>
      </c>
      <c r="AC284" s="208">
        <f t="shared" ca="1" si="40"/>
        <v>0</v>
      </c>
      <c r="AD284" s="209">
        <f t="shared" ca="1" si="41"/>
        <v>0</v>
      </c>
      <c r="AE284" s="210">
        <f t="shared" ca="1" si="42"/>
        <v>1</v>
      </c>
      <c r="AF284" s="129"/>
      <c r="AG284" s="211" t="e">
        <f t="shared" ca="1" si="43"/>
        <v>#N/A</v>
      </c>
      <c r="AH284" s="208">
        <f t="shared" ca="1" si="44"/>
        <v>1001</v>
      </c>
      <c r="AI284" s="208">
        <f t="shared" ca="1" si="45"/>
        <v>0</v>
      </c>
      <c r="AJ284" s="209">
        <f t="shared" ca="1" si="46"/>
        <v>0</v>
      </c>
      <c r="AK284" s="210">
        <f t="shared" ca="1" si="47"/>
        <v>1</v>
      </c>
      <c r="AL284" s="205"/>
      <c r="AM284" s="207"/>
      <c r="AN284" s="208">
        <f t="shared" ca="1" si="48"/>
        <v>1001</v>
      </c>
      <c r="AO284" s="208">
        <f t="shared" ca="1" si="49"/>
        <v>0</v>
      </c>
      <c r="AP284" s="209">
        <f t="shared" ca="1" si="50"/>
        <v>0</v>
      </c>
      <c r="AQ284" s="210">
        <f t="shared" ca="1" si="51"/>
        <v>1</v>
      </c>
      <c r="AS284" s="211" t="e">
        <f t="shared" ca="1" si="52"/>
        <v>#N/A</v>
      </c>
      <c r="AT284" s="207"/>
      <c r="AU284" s="208">
        <f t="shared" ca="1" si="53"/>
        <v>1001</v>
      </c>
      <c r="AV284" s="208">
        <f t="shared" ca="1" si="54"/>
        <v>0</v>
      </c>
      <c r="AW284" s="209">
        <f t="shared" ca="1" si="55"/>
        <v>0</v>
      </c>
      <c r="AX284" s="210">
        <f t="shared" ca="1" si="56"/>
        <v>1</v>
      </c>
      <c r="AY284" s="207"/>
      <c r="AZ284" s="208">
        <f t="shared" ca="1" si="57"/>
        <v>1001</v>
      </c>
      <c r="BA284" s="208">
        <f t="shared" ca="1" si="58"/>
        <v>0</v>
      </c>
      <c r="BB284" s="209">
        <f t="shared" ca="1" si="59"/>
        <v>0</v>
      </c>
      <c r="BC284" s="210">
        <f t="shared" ca="1" si="60"/>
        <v>1</v>
      </c>
    </row>
    <row r="285" spans="2:55" x14ac:dyDescent="0.25">
      <c r="B285" s="198" t="e">
        <f t="shared" ca="1" si="24"/>
        <v>#N/A</v>
      </c>
      <c r="C2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5" s="15">
        <v>27</v>
      </c>
      <c r="E285" s="129" t="e">
        <f t="shared" ca="1" si="30"/>
        <v>#N/A</v>
      </c>
      <c r="F285" s="129" t="e">
        <f t="shared" ca="1" si="31"/>
        <v>#N/A</v>
      </c>
      <c r="G285" s="63">
        <f t="shared" ca="1" si="32"/>
        <v>3000</v>
      </c>
      <c r="H285" s="63">
        <f t="shared" ca="1" si="63"/>
        <v>0</v>
      </c>
      <c r="I285" s="91">
        <f t="shared" ca="1" si="33"/>
        <v>0</v>
      </c>
      <c r="J285" s="44">
        <f t="shared" ca="1" si="61"/>
        <v>1</v>
      </c>
      <c r="M285" s="200" t="e">
        <f t="shared" ca="1" si="25"/>
        <v>#N/A</v>
      </c>
      <c r="N285" s="91" t="e">
        <f t="shared" ca="1" si="26"/>
        <v>#N/A</v>
      </c>
      <c r="O285" s="91" t="e">
        <f t="shared" ca="1" si="27"/>
        <v>#N/A</v>
      </c>
      <c r="Q285" s="200" t="e">
        <f t="shared" ca="1" si="34"/>
        <v>#N/A</v>
      </c>
      <c r="R285" s="91" t="e">
        <f t="shared" ca="1" si="28"/>
        <v>#N/A</v>
      </c>
      <c r="S285" s="91" t="e">
        <f t="shared" ca="1" si="29"/>
        <v>#N/A</v>
      </c>
      <c r="T285" s="200" t="e">
        <f ca="1">(($E$9*(RAND()*($E$213-$D$213)+$D$213))*(RAND()*('Your Value Calcs'!$E$209-'Your Value Calcs'!$D$209)+'Your Value Calcs'!$D$209+IF('Your Results'!$D$48&gt;0,'Your Results'!$D$48,0)))+$E$161-$E$201+$E$185-($E$185*(RAND()*($E$215-$D$215)+$D$215))-(($E$205/$C$56)*(RAND()*($E$216-$D$216)+$D$216))</f>
        <v>#N/A</v>
      </c>
      <c r="U285" s="207" t="e">
        <f t="shared" ca="1" si="35"/>
        <v>#N/A</v>
      </c>
      <c r="V285" s="207" t="e">
        <f t="shared" ca="1" si="36"/>
        <v>#N/A</v>
      </c>
      <c r="W285" s="208">
        <f t="shared" ca="1" si="37"/>
        <v>1001</v>
      </c>
      <c r="X285" s="208">
        <f t="shared" ca="1" si="64"/>
        <v>0</v>
      </c>
      <c r="Y285" s="209">
        <f t="shared" ca="1" si="38"/>
        <v>0</v>
      </c>
      <c r="Z285" s="210">
        <f t="shared" ca="1" si="62"/>
        <v>1</v>
      </c>
      <c r="AA285" s="207"/>
      <c r="AB285" s="208">
        <f t="shared" ca="1" si="39"/>
        <v>1001</v>
      </c>
      <c r="AC285" s="208">
        <f t="shared" ca="1" si="40"/>
        <v>0</v>
      </c>
      <c r="AD285" s="209">
        <f t="shared" ca="1" si="41"/>
        <v>0</v>
      </c>
      <c r="AE285" s="210">
        <f t="shared" ca="1" si="42"/>
        <v>1</v>
      </c>
      <c r="AF285" s="129"/>
      <c r="AG285" s="211" t="e">
        <f t="shared" ca="1" si="43"/>
        <v>#N/A</v>
      </c>
      <c r="AH285" s="208">
        <f t="shared" ca="1" si="44"/>
        <v>1001</v>
      </c>
      <c r="AI285" s="208">
        <f t="shared" ca="1" si="45"/>
        <v>0</v>
      </c>
      <c r="AJ285" s="209">
        <f t="shared" ca="1" si="46"/>
        <v>0</v>
      </c>
      <c r="AK285" s="210">
        <f t="shared" ca="1" si="47"/>
        <v>1</v>
      </c>
      <c r="AL285" s="205"/>
      <c r="AM285" s="207"/>
      <c r="AN285" s="208">
        <f t="shared" ca="1" si="48"/>
        <v>1001</v>
      </c>
      <c r="AO285" s="208">
        <f t="shared" ca="1" si="49"/>
        <v>0</v>
      </c>
      <c r="AP285" s="209">
        <f t="shared" ca="1" si="50"/>
        <v>0</v>
      </c>
      <c r="AQ285" s="210">
        <f t="shared" ca="1" si="51"/>
        <v>1</v>
      </c>
      <c r="AS285" s="211" t="e">
        <f t="shared" ca="1" si="52"/>
        <v>#N/A</v>
      </c>
      <c r="AT285" s="207"/>
      <c r="AU285" s="208">
        <f t="shared" ca="1" si="53"/>
        <v>1001</v>
      </c>
      <c r="AV285" s="208">
        <f t="shared" ca="1" si="54"/>
        <v>0</v>
      </c>
      <c r="AW285" s="209">
        <f t="shared" ca="1" si="55"/>
        <v>0</v>
      </c>
      <c r="AX285" s="210">
        <f t="shared" ca="1" si="56"/>
        <v>1</v>
      </c>
      <c r="AY285" s="207"/>
      <c r="AZ285" s="208">
        <f t="shared" ca="1" si="57"/>
        <v>1001</v>
      </c>
      <c r="BA285" s="208">
        <f t="shared" ca="1" si="58"/>
        <v>0</v>
      </c>
      <c r="BB285" s="209">
        <f t="shared" ca="1" si="59"/>
        <v>0</v>
      </c>
      <c r="BC285" s="210">
        <f t="shared" ca="1" si="60"/>
        <v>1</v>
      </c>
    </row>
    <row r="286" spans="2:55" x14ac:dyDescent="0.25">
      <c r="B286" s="198" t="e">
        <f t="shared" ca="1" si="24"/>
        <v>#N/A</v>
      </c>
      <c r="C2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6" s="15">
        <v>28</v>
      </c>
      <c r="E286" s="129" t="e">
        <f t="shared" ca="1" si="30"/>
        <v>#N/A</v>
      </c>
      <c r="F286" s="129" t="e">
        <f t="shared" ca="1" si="31"/>
        <v>#N/A</v>
      </c>
      <c r="G286" s="63">
        <f t="shared" ca="1" si="32"/>
        <v>3000</v>
      </c>
      <c r="H286" s="63">
        <f t="shared" ca="1" si="63"/>
        <v>0</v>
      </c>
      <c r="I286" s="91">
        <f t="shared" ca="1" si="33"/>
        <v>0</v>
      </c>
      <c r="J286" s="44">
        <f t="shared" ca="1" si="61"/>
        <v>1</v>
      </c>
      <c r="M286" s="200" t="e">
        <f t="shared" ca="1" si="25"/>
        <v>#N/A</v>
      </c>
      <c r="N286" s="91" t="e">
        <f t="shared" ca="1" si="26"/>
        <v>#N/A</v>
      </c>
      <c r="O286" s="91" t="e">
        <f t="shared" ca="1" si="27"/>
        <v>#N/A</v>
      </c>
      <c r="Q286" s="200" t="e">
        <f t="shared" ca="1" si="34"/>
        <v>#N/A</v>
      </c>
      <c r="R286" s="91" t="e">
        <f t="shared" ca="1" si="28"/>
        <v>#N/A</v>
      </c>
      <c r="S286" s="91" t="e">
        <f t="shared" ca="1" si="29"/>
        <v>#N/A</v>
      </c>
      <c r="T286" s="200" t="e">
        <f ca="1">(($E$9*(RAND()*($E$213-$D$213)+$D$213))*(RAND()*('Your Value Calcs'!$E$209-'Your Value Calcs'!$D$209)+'Your Value Calcs'!$D$209+IF('Your Results'!$D$48&gt;0,'Your Results'!$D$48,0)))+$E$161-$E$201+$E$185-($E$185*(RAND()*($E$215-$D$215)+$D$215))-(($E$205/$C$56)*(RAND()*($E$216-$D$216)+$D$216))</f>
        <v>#N/A</v>
      </c>
      <c r="U286" s="207" t="e">
        <f t="shared" ca="1" si="35"/>
        <v>#N/A</v>
      </c>
      <c r="V286" s="207" t="e">
        <f t="shared" ca="1" si="36"/>
        <v>#N/A</v>
      </c>
      <c r="W286" s="208">
        <f t="shared" ca="1" si="37"/>
        <v>1001</v>
      </c>
      <c r="X286" s="208">
        <f t="shared" ca="1" si="64"/>
        <v>0</v>
      </c>
      <c r="Y286" s="209">
        <f t="shared" ca="1" si="38"/>
        <v>0</v>
      </c>
      <c r="Z286" s="210">
        <f t="shared" ca="1" si="62"/>
        <v>1</v>
      </c>
      <c r="AA286" s="207"/>
      <c r="AB286" s="208">
        <f t="shared" ca="1" si="39"/>
        <v>1001</v>
      </c>
      <c r="AC286" s="208">
        <f t="shared" ca="1" si="40"/>
        <v>0</v>
      </c>
      <c r="AD286" s="209">
        <f t="shared" ca="1" si="41"/>
        <v>0</v>
      </c>
      <c r="AE286" s="210">
        <f t="shared" ca="1" si="42"/>
        <v>1</v>
      </c>
      <c r="AF286" s="129"/>
      <c r="AG286" s="211" t="e">
        <f t="shared" ca="1" si="43"/>
        <v>#N/A</v>
      </c>
      <c r="AH286" s="208">
        <f t="shared" ca="1" si="44"/>
        <v>1001</v>
      </c>
      <c r="AI286" s="208">
        <f t="shared" ca="1" si="45"/>
        <v>0</v>
      </c>
      <c r="AJ286" s="209">
        <f t="shared" ca="1" si="46"/>
        <v>0</v>
      </c>
      <c r="AK286" s="210">
        <f t="shared" ca="1" si="47"/>
        <v>1</v>
      </c>
      <c r="AL286" s="205"/>
      <c r="AM286" s="207"/>
      <c r="AN286" s="208">
        <f t="shared" ca="1" si="48"/>
        <v>1001</v>
      </c>
      <c r="AO286" s="208">
        <f t="shared" ca="1" si="49"/>
        <v>0</v>
      </c>
      <c r="AP286" s="209">
        <f t="shared" ca="1" si="50"/>
        <v>0</v>
      </c>
      <c r="AQ286" s="210">
        <f t="shared" ca="1" si="51"/>
        <v>1</v>
      </c>
      <c r="AS286" s="211" t="e">
        <f t="shared" ca="1" si="52"/>
        <v>#N/A</v>
      </c>
      <c r="AT286" s="207"/>
      <c r="AU286" s="208">
        <f t="shared" ca="1" si="53"/>
        <v>1001</v>
      </c>
      <c r="AV286" s="208">
        <f t="shared" ca="1" si="54"/>
        <v>0</v>
      </c>
      <c r="AW286" s="209">
        <f t="shared" ca="1" si="55"/>
        <v>0</v>
      </c>
      <c r="AX286" s="210">
        <f t="shared" ca="1" si="56"/>
        <v>1</v>
      </c>
      <c r="AY286" s="207"/>
      <c r="AZ286" s="208">
        <f t="shared" ca="1" si="57"/>
        <v>1001</v>
      </c>
      <c r="BA286" s="208">
        <f t="shared" ca="1" si="58"/>
        <v>0</v>
      </c>
      <c r="BB286" s="209">
        <f t="shared" ca="1" si="59"/>
        <v>0</v>
      </c>
      <c r="BC286" s="210">
        <f t="shared" ca="1" si="60"/>
        <v>1</v>
      </c>
    </row>
    <row r="287" spans="2:55" x14ac:dyDescent="0.25">
      <c r="B287" s="198" t="e">
        <f t="shared" ca="1" si="24"/>
        <v>#N/A</v>
      </c>
      <c r="C2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7" s="15">
        <v>29</v>
      </c>
      <c r="E287" s="129" t="e">
        <f t="shared" ca="1" si="30"/>
        <v>#N/A</v>
      </c>
      <c r="F287" s="129" t="e">
        <f t="shared" ca="1" si="31"/>
        <v>#N/A</v>
      </c>
      <c r="G287" s="63">
        <f t="shared" ca="1" si="32"/>
        <v>3000</v>
      </c>
      <c r="H287" s="63">
        <f t="shared" ca="1" si="63"/>
        <v>0</v>
      </c>
      <c r="I287" s="91">
        <f t="shared" ca="1" si="33"/>
        <v>0</v>
      </c>
      <c r="J287" s="44">
        <f t="shared" ca="1" si="61"/>
        <v>1</v>
      </c>
      <c r="M287" s="200" t="e">
        <f t="shared" ca="1" si="25"/>
        <v>#N/A</v>
      </c>
      <c r="N287" s="91" t="e">
        <f t="shared" ca="1" si="26"/>
        <v>#N/A</v>
      </c>
      <c r="O287" s="91" t="e">
        <f t="shared" ca="1" si="27"/>
        <v>#N/A</v>
      </c>
      <c r="Q287" s="200" t="e">
        <f t="shared" ca="1" si="34"/>
        <v>#N/A</v>
      </c>
      <c r="R287" s="91" t="e">
        <f t="shared" ca="1" si="28"/>
        <v>#N/A</v>
      </c>
      <c r="S287" s="91" t="e">
        <f t="shared" ca="1" si="29"/>
        <v>#N/A</v>
      </c>
      <c r="T287" s="200" t="e">
        <f ca="1">(($E$9*(RAND()*($E$213-$D$213)+$D$213))*(RAND()*('Your Value Calcs'!$E$209-'Your Value Calcs'!$D$209)+'Your Value Calcs'!$D$209+IF('Your Results'!$D$48&gt;0,'Your Results'!$D$48,0)))+$E$161-$E$201+$E$185-($E$185*(RAND()*($E$215-$D$215)+$D$215))-(($E$205/$C$56)*(RAND()*($E$216-$D$216)+$D$216))</f>
        <v>#N/A</v>
      </c>
      <c r="U287" s="207" t="e">
        <f t="shared" ca="1" si="35"/>
        <v>#N/A</v>
      </c>
      <c r="V287" s="207" t="e">
        <f t="shared" ca="1" si="36"/>
        <v>#N/A</v>
      </c>
      <c r="W287" s="208">
        <f t="shared" ca="1" si="37"/>
        <v>1001</v>
      </c>
      <c r="X287" s="208">
        <f t="shared" ca="1" si="64"/>
        <v>0</v>
      </c>
      <c r="Y287" s="209">
        <f t="shared" ca="1" si="38"/>
        <v>0</v>
      </c>
      <c r="Z287" s="210">
        <f t="shared" ca="1" si="62"/>
        <v>1</v>
      </c>
      <c r="AA287" s="207"/>
      <c r="AB287" s="208">
        <f t="shared" ca="1" si="39"/>
        <v>1001</v>
      </c>
      <c r="AC287" s="208">
        <f t="shared" ca="1" si="40"/>
        <v>0</v>
      </c>
      <c r="AD287" s="209">
        <f t="shared" ca="1" si="41"/>
        <v>0</v>
      </c>
      <c r="AE287" s="210">
        <f t="shared" ca="1" si="42"/>
        <v>1</v>
      </c>
      <c r="AF287" s="129"/>
      <c r="AG287" s="211" t="e">
        <f t="shared" ca="1" si="43"/>
        <v>#N/A</v>
      </c>
      <c r="AH287" s="208">
        <f t="shared" ca="1" si="44"/>
        <v>1001</v>
      </c>
      <c r="AI287" s="208">
        <f t="shared" ca="1" si="45"/>
        <v>0</v>
      </c>
      <c r="AJ287" s="209">
        <f t="shared" ca="1" si="46"/>
        <v>0</v>
      </c>
      <c r="AK287" s="210">
        <f t="shared" ca="1" si="47"/>
        <v>1</v>
      </c>
      <c r="AL287" s="205"/>
      <c r="AM287" s="207"/>
      <c r="AN287" s="208">
        <f t="shared" ca="1" si="48"/>
        <v>1001</v>
      </c>
      <c r="AO287" s="208">
        <f t="shared" ca="1" si="49"/>
        <v>0</v>
      </c>
      <c r="AP287" s="209">
        <f t="shared" ca="1" si="50"/>
        <v>0</v>
      </c>
      <c r="AQ287" s="210">
        <f t="shared" ca="1" si="51"/>
        <v>1</v>
      </c>
      <c r="AS287" s="211" t="e">
        <f t="shared" ca="1" si="52"/>
        <v>#N/A</v>
      </c>
      <c r="AT287" s="207"/>
      <c r="AU287" s="208">
        <f t="shared" ca="1" si="53"/>
        <v>1001</v>
      </c>
      <c r="AV287" s="208">
        <f t="shared" ca="1" si="54"/>
        <v>0</v>
      </c>
      <c r="AW287" s="209">
        <f t="shared" ca="1" si="55"/>
        <v>0</v>
      </c>
      <c r="AX287" s="210">
        <f t="shared" ca="1" si="56"/>
        <v>1</v>
      </c>
      <c r="AY287" s="207"/>
      <c r="AZ287" s="208">
        <f t="shared" ca="1" si="57"/>
        <v>1001</v>
      </c>
      <c r="BA287" s="208">
        <f t="shared" ca="1" si="58"/>
        <v>0</v>
      </c>
      <c r="BB287" s="209">
        <f t="shared" ca="1" si="59"/>
        <v>0</v>
      </c>
      <c r="BC287" s="210">
        <f t="shared" ca="1" si="60"/>
        <v>1</v>
      </c>
    </row>
    <row r="288" spans="2:55" x14ac:dyDescent="0.25">
      <c r="B288" s="198" t="e">
        <f t="shared" ca="1" si="24"/>
        <v>#N/A</v>
      </c>
      <c r="C2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8" s="15">
        <v>30</v>
      </c>
      <c r="E288" s="129" t="e">
        <f t="shared" ca="1" si="30"/>
        <v>#N/A</v>
      </c>
      <c r="F288" s="129" t="e">
        <f t="shared" ca="1" si="31"/>
        <v>#N/A</v>
      </c>
      <c r="G288" s="63">
        <f t="shared" ca="1" si="32"/>
        <v>3000</v>
      </c>
      <c r="H288" s="63">
        <f t="shared" ca="1" si="63"/>
        <v>0</v>
      </c>
      <c r="I288" s="91">
        <f t="shared" ca="1" si="33"/>
        <v>0</v>
      </c>
      <c r="J288" s="44">
        <f t="shared" ca="1" si="61"/>
        <v>1</v>
      </c>
      <c r="M288" s="200" t="e">
        <f t="shared" ca="1" si="25"/>
        <v>#N/A</v>
      </c>
      <c r="N288" s="91" t="e">
        <f t="shared" ca="1" si="26"/>
        <v>#N/A</v>
      </c>
      <c r="O288" s="91" t="e">
        <f t="shared" ca="1" si="27"/>
        <v>#N/A</v>
      </c>
      <c r="Q288" s="200" t="e">
        <f t="shared" ca="1" si="34"/>
        <v>#N/A</v>
      </c>
      <c r="R288" s="91" t="e">
        <f t="shared" ca="1" si="28"/>
        <v>#N/A</v>
      </c>
      <c r="S288" s="91" t="e">
        <f t="shared" ca="1" si="29"/>
        <v>#N/A</v>
      </c>
      <c r="T288" s="200" t="e">
        <f ca="1">(($E$9*(RAND()*($E$213-$D$213)+$D$213))*(RAND()*('Your Value Calcs'!$E$209-'Your Value Calcs'!$D$209)+'Your Value Calcs'!$D$209+IF('Your Results'!$D$48&gt;0,'Your Results'!$D$48,0)))+$E$161-$E$201+$E$185-($E$185*(RAND()*($E$215-$D$215)+$D$215))-(($E$205/$C$56)*(RAND()*($E$216-$D$216)+$D$216))</f>
        <v>#N/A</v>
      </c>
      <c r="U288" s="207" t="e">
        <f t="shared" ca="1" si="35"/>
        <v>#N/A</v>
      </c>
      <c r="V288" s="207" t="e">
        <f t="shared" ca="1" si="36"/>
        <v>#N/A</v>
      </c>
      <c r="W288" s="208">
        <f t="shared" ca="1" si="37"/>
        <v>1001</v>
      </c>
      <c r="X288" s="208">
        <f t="shared" ca="1" si="64"/>
        <v>0</v>
      </c>
      <c r="Y288" s="209">
        <f t="shared" ca="1" si="38"/>
        <v>0</v>
      </c>
      <c r="Z288" s="210">
        <f t="shared" ca="1" si="62"/>
        <v>1</v>
      </c>
      <c r="AA288" s="207"/>
      <c r="AB288" s="208">
        <f t="shared" ca="1" si="39"/>
        <v>1001</v>
      </c>
      <c r="AC288" s="208">
        <f t="shared" ca="1" si="40"/>
        <v>0</v>
      </c>
      <c r="AD288" s="209">
        <f t="shared" ca="1" si="41"/>
        <v>0</v>
      </c>
      <c r="AE288" s="210">
        <f t="shared" ca="1" si="42"/>
        <v>1</v>
      </c>
      <c r="AF288" s="129"/>
      <c r="AG288" s="211" t="e">
        <f t="shared" ca="1" si="43"/>
        <v>#N/A</v>
      </c>
      <c r="AH288" s="208">
        <f t="shared" ca="1" si="44"/>
        <v>1001</v>
      </c>
      <c r="AI288" s="208">
        <f t="shared" ca="1" si="45"/>
        <v>0</v>
      </c>
      <c r="AJ288" s="209">
        <f t="shared" ca="1" si="46"/>
        <v>0</v>
      </c>
      <c r="AK288" s="210">
        <f t="shared" ca="1" si="47"/>
        <v>1</v>
      </c>
      <c r="AL288" s="205"/>
      <c r="AM288" s="207"/>
      <c r="AN288" s="208">
        <f t="shared" ca="1" si="48"/>
        <v>1001</v>
      </c>
      <c r="AO288" s="208">
        <f t="shared" ca="1" si="49"/>
        <v>0</v>
      </c>
      <c r="AP288" s="209">
        <f t="shared" ca="1" si="50"/>
        <v>0</v>
      </c>
      <c r="AQ288" s="210">
        <f t="shared" ca="1" si="51"/>
        <v>1</v>
      </c>
      <c r="AS288" s="211" t="e">
        <f t="shared" ca="1" si="52"/>
        <v>#N/A</v>
      </c>
      <c r="AT288" s="207"/>
      <c r="AU288" s="208">
        <f t="shared" ca="1" si="53"/>
        <v>1001</v>
      </c>
      <c r="AV288" s="208">
        <f t="shared" ca="1" si="54"/>
        <v>0</v>
      </c>
      <c r="AW288" s="209">
        <f t="shared" ca="1" si="55"/>
        <v>0</v>
      </c>
      <c r="AX288" s="210">
        <f t="shared" ca="1" si="56"/>
        <v>1</v>
      </c>
      <c r="AY288" s="207"/>
      <c r="AZ288" s="208">
        <f t="shared" ca="1" si="57"/>
        <v>1001</v>
      </c>
      <c r="BA288" s="208">
        <f t="shared" ca="1" si="58"/>
        <v>0</v>
      </c>
      <c r="BB288" s="209">
        <f t="shared" ca="1" si="59"/>
        <v>0</v>
      </c>
      <c r="BC288" s="210">
        <f t="shared" ca="1" si="60"/>
        <v>1</v>
      </c>
    </row>
    <row r="289" spans="2:55" x14ac:dyDescent="0.25">
      <c r="B289" s="198" t="e">
        <f t="shared" ca="1" si="24"/>
        <v>#N/A</v>
      </c>
      <c r="C2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89" s="15">
        <v>31</v>
      </c>
      <c r="E289" s="129" t="e">
        <f t="shared" ca="1" si="30"/>
        <v>#N/A</v>
      </c>
      <c r="F289" s="129" t="e">
        <f t="shared" ca="1" si="31"/>
        <v>#N/A</v>
      </c>
      <c r="G289" s="63">
        <f t="shared" ca="1" si="32"/>
        <v>3000</v>
      </c>
      <c r="H289" s="63">
        <f t="shared" ca="1" si="63"/>
        <v>0</v>
      </c>
      <c r="I289" s="91">
        <f t="shared" ca="1" si="33"/>
        <v>0</v>
      </c>
      <c r="J289" s="44">
        <f t="shared" ca="1" si="61"/>
        <v>1</v>
      </c>
      <c r="M289" s="200" t="e">
        <f t="shared" ca="1" si="25"/>
        <v>#N/A</v>
      </c>
      <c r="N289" s="91" t="e">
        <f t="shared" ca="1" si="26"/>
        <v>#N/A</v>
      </c>
      <c r="O289" s="91" t="e">
        <f t="shared" ca="1" si="27"/>
        <v>#N/A</v>
      </c>
      <c r="Q289" s="200" t="e">
        <f t="shared" ca="1" si="34"/>
        <v>#N/A</v>
      </c>
      <c r="R289" s="91" t="e">
        <f t="shared" ca="1" si="28"/>
        <v>#N/A</v>
      </c>
      <c r="S289" s="91" t="e">
        <f t="shared" ca="1" si="29"/>
        <v>#N/A</v>
      </c>
      <c r="T289" s="200" t="e">
        <f ca="1">(($E$9*(RAND()*($E$213-$D$213)+$D$213))*(RAND()*('Your Value Calcs'!$E$209-'Your Value Calcs'!$D$209)+'Your Value Calcs'!$D$209+IF('Your Results'!$D$48&gt;0,'Your Results'!$D$48,0)))+$E$161-$E$201+$E$185-($E$185*(RAND()*($E$215-$D$215)+$D$215))-(($E$205/$C$56)*(RAND()*($E$216-$D$216)+$D$216))</f>
        <v>#N/A</v>
      </c>
      <c r="U289" s="207" t="e">
        <f t="shared" ca="1" si="35"/>
        <v>#N/A</v>
      </c>
      <c r="V289" s="207" t="e">
        <f t="shared" ca="1" si="36"/>
        <v>#N/A</v>
      </c>
      <c r="W289" s="208">
        <f t="shared" ca="1" si="37"/>
        <v>1001</v>
      </c>
      <c r="X289" s="208">
        <f t="shared" ca="1" si="64"/>
        <v>0</v>
      </c>
      <c r="Y289" s="209">
        <f t="shared" ca="1" si="38"/>
        <v>0</v>
      </c>
      <c r="Z289" s="210">
        <f t="shared" ca="1" si="62"/>
        <v>1</v>
      </c>
      <c r="AA289" s="207"/>
      <c r="AB289" s="208">
        <f t="shared" ref="AB289:AB290" ca="1" si="65">COUNTIF($Q$258:$Q$1258,"&lt;"&amp;U289)</f>
        <v>1001</v>
      </c>
      <c r="AC289" s="208">
        <f ca="1">AB289-AB288</f>
        <v>0</v>
      </c>
      <c r="AD289" s="209">
        <f t="shared" ref="AD289:AD290" ca="1" si="66">AC289/$AB$358</f>
        <v>0</v>
      </c>
      <c r="AE289" s="210">
        <f ca="1">AE288+AD289</f>
        <v>1</v>
      </c>
      <c r="AF289" s="129"/>
      <c r="AG289" s="211" t="e">
        <f t="shared" ca="1" si="43"/>
        <v>#N/A</v>
      </c>
      <c r="AH289" s="208">
        <f t="shared" ref="AH289:AH290" ca="1" si="67">COUNTIF($N$258:$N$1258,"&lt;"&amp;AG289)</f>
        <v>1001</v>
      </c>
      <c r="AI289" s="208">
        <f ca="1">AH289-AH288</f>
        <v>0</v>
      </c>
      <c r="AJ289" s="209">
        <f t="shared" ref="AJ289:AJ290" ca="1" si="68">AI289/$AH$358</f>
        <v>0</v>
      </c>
      <c r="AK289" s="210">
        <f ca="1">AK288+AJ289</f>
        <v>1</v>
      </c>
      <c r="AL289" s="205"/>
      <c r="AM289" s="207"/>
      <c r="AN289" s="208">
        <f t="shared" ref="AN289:AN290" ca="1" si="69">COUNTIF($R$258:$R$1258,"&lt;"&amp;AG289)</f>
        <v>1001</v>
      </c>
      <c r="AO289" s="208">
        <f ca="1">AN289-AN288</f>
        <v>0</v>
      </c>
      <c r="AP289" s="209">
        <f t="shared" ref="AP289:AP290" ca="1" si="70">AO289/$AN$358</f>
        <v>0</v>
      </c>
      <c r="AQ289" s="210">
        <f ca="1">AQ288+AP289</f>
        <v>1</v>
      </c>
      <c r="AS289" s="211" t="e">
        <f t="shared" ca="1" si="52"/>
        <v>#N/A</v>
      </c>
      <c r="AT289" s="207"/>
      <c r="AU289" s="208">
        <f t="shared" ref="AU289:AU290" ca="1" si="71">COUNTIF($O$258:$O$1258,"&lt;"&amp;AS289)</f>
        <v>1001</v>
      </c>
      <c r="AV289" s="208">
        <f ca="1">AU289-AU288</f>
        <v>0</v>
      </c>
      <c r="AW289" s="209">
        <f t="shared" ref="AW289:AW290" ca="1" si="72">AV289/$AU$358</f>
        <v>0</v>
      </c>
      <c r="AX289" s="210">
        <f ca="1">AX288+AW289</f>
        <v>1</v>
      </c>
      <c r="AY289" s="207"/>
      <c r="AZ289" s="208">
        <f t="shared" ref="AZ289:AZ290" ca="1" si="73">COUNTIF($S$258:$S$1258,"&lt;"&amp;AS289)</f>
        <v>1001</v>
      </c>
      <c r="BA289" s="208">
        <f ca="1">AZ289-AZ288</f>
        <v>0</v>
      </c>
      <c r="BB289" s="209">
        <f t="shared" ref="BB289:BB290" ca="1" si="74">BA289/$AZ$358</f>
        <v>0</v>
      </c>
      <c r="BC289" s="210">
        <f ca="1">BC288+BB289</f>
        <v>1</v>
      </c>
    </row>
    <row r="290" spans="2:55" x14ac:dyDescent="0.25">
      <c r="B290" s="198" t="e">
        <f t="shared" ca="1" si="24"/>
        <v>#N/A</v>
      </c>
      <c r="C2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0" s="15">
        <v>32</v>
      </c>
      <c r="E290" s="129" t="e">
        <f t="shared" ca="1" si="30"/>
        <v>#N/A</v>
      </c>
      <c r="F290" s="129" t="e">
        <f t="shared" ca="1" si="31"/>
        <v>#N/A</v>
      </c>
      <c r="G290" s="63">
        <f t="shared" ca="1" si="32"/>
        <v>3000</v>
      </c>
      <c r="H290" s="63">
        <f t="shared" ca="1" si="63"/>
        <v>0</v>
      </c>
      <c r="I290" s="91">
        <f t="shared" ca="1" si="33"/>
        <v>0</v>
      </c>
      <c r="J290" s="44">
        <f t="shared" ca="1" si="61"/>
        <v>1</v>
      </c>
      <c r="M290" s="200" t="e">
        <f t="shared" ca="1" si="25"/>
        <v>#N/A</v>
      </c>
      <c r="N290" s="91" t="e">
        <f t="shared" ca="1" si="26"/>
        <v>#N/A</v>
      </c>
      <c r="O290" s="91" t="e">
        <f t="shared" ca="1" si="27"/>
        <v>#N/A</v>
      </c>
      <c r="Q290" s="200" t="e">
        <f t="shared" ca="1" si="34"/>
        <v>#N/A</v>
      </c>
      <c r="R290" s="91" t="e">
        <f t="shared" ca="1" si="28"/>
        <v>#N/A</v>
      </c>
      <c r="S290" s="91" t="e">
        <f t="shared" ca="1" si="29"/>
        <v>#N/A</v>
      </c>
      <c r="T290" s="200" t="e">
        <f ca="1">(($E$9*(RAND()*($E$213-$D$213)+$D$213))*(RAND()*('Your Value Calcs'!$E$209-'Your Value Calcs'!$D$209)+'Your Value Calcs'!$D$209+IF('Your Results'!$D$48&gt;0,'Your Results'!$D$48,0)))+$E$161-$E$201+$E$185-($E$185*(RAND()*($E$215-$D$215)+$D$215))-(($E$205/$C$56)*(RAND()*($E$216-$D$216)+$D$216))</f>
        <v>#N/A</v>
      </c>
      <c r="U290" s="207" t="e">
        <f t="shared" ca="1" si="35"/>
        <v>#N/A</v>
      </c>
      <c r="V290" s="207" t="e">
        <f t="shared" ca="1" si="36"/>
        <v>#N/A</v>
      </c>
      <c r="W290" s="208">
        <f t="shared" ca="1" si="37"/>
        <v>1001</v>
      </c>
      <c r="X290" s="208">
        <f t="shared" ca="1" si="64"/>
        <v>0</v>
      </c>
      <c r="Y290" s="209">
        <f t="shared" ca="1" si="38"/>
        <v>0</v>
      </c>
      <c r="Z290" s="210">
        <f t="shared" ca="1" si="62"/>
        <v>1</v>
      </c>
      <c r="AA290" s="207"/>
      <c r="AB290" s="208">
        <f t="shared" ca="1" si="65"/>
        <v>1001</v>
      </c>
      <c r="AC290" s="208">
        <f t="shared" ref="AC290:AC325" ca="1" si="75">AB290-AB289</f>
        <v>0</v>
      </c>
      <c r="AD290" s="209">
        <f t="shared" ca="1" si="66"/>
        <v>0</v>
      </c>
      <c r="AE290" s="210">
        <f t="shared" ref="AE290:AE323" ca="1" si="76">AE289+AD290</f>
        <v>1</v>
      </c>
      <c r="AF290" s="129"/>
      <c r="AG290" s="211" t="e">
        <f t="shared" ca="1" si="43"/>
        <v>#N/A</v>
      </c>
      <c r="AH290" s="208">
        <f t="shared" ca="1" si="67"/>
        <v>1001</v>
      </c>
      <c r="AI290" s="208">
        <f t="shared" ref="AI290:AI323" ca="1" si="77">AH290-AH289</f>
        <v>0</v>
      </c>
      <c r="AJ290" s="209">
        <f t="shared" ca="1" si="68"/>
        <v>0</v>
      </c>
      <c r="AK290" s="210">
        <f t="shared" ref="AK290:AK323" ca="1" si="78">AK289+AJ290</f>
        <v>1</v>
      </c>
      <c r="AL290" s="205"/>
      <c r="AM290" s="207"/>
      <c r="AN290" s="208">
        <f t="shared" ca="1" si="69"/>
        <v>1001</v>
      </c>
      <c r="AO290" s="208">
        <f t="shared" ref="AO290:AO323" ca="1" si="79">AN290-AN289</f>
        <v>0</v>
      </c>
      <c r="AP290" s="209">
        <f t="shared" ca="1" si="70"/>
        <v>0</v>
      </c>
      <c r="AQ290" s="210">
        <f t="shared" ref="AQ290:AQ323" ca="1" si="80">AQ289+AP290</f>
        <v>1</v>
      </c>
      <c r="AS290" s="211" t="e">
        <f t="shared" ca="1" si="52"/>
        <v>#N/A</v>
      </c>
      <c r="AT290" s="207"/>
      <c r="AU290" s="208">
        <f t="shared" ca="1" si="71"/>
        <v>1001</v>
      </c>
      <c r="AV290" s="208">
        <f t="shared" ref="AV290:AV323" ca="1" si="81">AU290-AU289</f>
        <v>0</v>
      </c>
      <c r="AW290" s="209">
        <f t="shared" ca="1" si="72"/>
        <v>0</v>
      </c>
      <c r="AX290" s="210">
        <f t="shared" ref="AX290:AX323" ca="1" si="82">AX289+AW290</f>
        <v>1</v>
      </c>
      <c r="AY290" s="207"/>
      <c r="AZ290" s="208">
        <f t="shared" ca="1" si="73"/>
        <v>1001</v>
      </c>
      <c r="BA290" s="208">
        <f t="shared" ref="BA290:BA323" ca="1" si="83">AZ290-AZ289</f>
        <v>0</v>
      </c>
      <c r="BB290" s="209">
        <f t="shared" ca="1" si="74"/>
        <v>0</v>
      </c>
      <c r="BC290" s="210">
        <f t="shared" ref="BC290:BC323" ca="1" si="84">BC289+BB290</f>
        <v>1</v>
      </c>
    </row>
    <row r="291" spans="2:55" x14ac:dyDescent="0.25">
      <c r="B291" s="198" t="e">
        <f t="shared" ca="1" si="24"/>
        <v>#N/A</v>
      </c>
      <c r="C2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1" s="15">
        <v>33</v>
      </c>
      <c r="E291" s="129" t="e">
        <f t="shared" ref="E291:E322" ca="1" si="85">E290+((MAX($B$258:$B$3257)-MIN($B$258:$B$3257))/100)</f>
        <v>#N/A</v>
      </c>
      <c r="F291" s="129" t="e">
        <f t="shared" ca="1" si="31"/>
        <v>#N/A</v>
      </c>
      <c r="G291" s="63">
        <f t="shared" ref="G291:G322" ca="1" si="86">COUNTIF($B$258:$B$3257,"&lt;"&amp;E291)</f>
        <v>3000</v>
      </c>
      <c r="H291" s="63">
        <f t="shared" ca="1" si="63"/>
        <v>0</v>
      </c>
      <c r="I291" s="91">
        <f t="shared" ref="I291:I322" ca="1" si="87">H291/$G$358</f>
        <v>0</v>
      </c>
      <c r="J291" s="44">
        <f t="shared" ca="1" si="61"/>
        <v>1</v>
      </c>
      <c r="M291" s="200" t="e">
        <f t="shared" ca="1" si="25"/>
        <v>#N/A</v>
      </c>
      <c r="N291" s="91" t="e">
        <f t="shared" ca="1" si="26"/>
        <v>#N/A</v>
      </c>
      <c r="O291" s="91" t="e">
        <f t="shared" ca="1" si="27"/>
        <v>#N/A</v>
      </c>
      <c r="Q291" s="200" t="e">
        <f t="shared" ca="1" si="34"/>
        <v>#N/A</v>
      </c>
      <c r="R291" s="91" t="e">
        <f t="shared" ca="1" si="28"/>
        <v>#N/A</v>
      </c>
      <c r="S291" s="91" t="e">
        <f t="shared" ca="1" si="29"/>
        <v>#N/A</v>
      </c>
      <c r="T291" s="200" t="e">
        <f ca="1">(($E$9*(RAND()*($E$213-$D$213)+$D$213))*(RAND()*('Your Value Calcs'!$E$209-'Your Value Calcs'!$D$209)+'Your Value Calcs'!$D$209+IF('Your Results'!$D$48&gt;0,'Your Results'!$D$48,0)))+$E$161-$E$201+$E$185-($E$185*(RAND()*($E$215-$D$215)+$D$215))-(($E$205/$C$56)*(RAND()*($E$216-$D$216)+$D$216))</f>
        <v>#N/A</v>
      </c>
      <c r="U291" s="207" t="e">
        <f t="shared" ref="U291:U322" ca="1" si="88">U290+((MAX($R$232:$R$237)-MIN($R$232:$R$237))/100)</f>
        <v>#N/A</v>
      </c>
      <c r="V291" s="207" t="e">
        <f t="shared" ca="1" si="36"/>
        <v>#N/A</v>
      </c>
      <c r="W291" s="208">
        <f t="shared" ref="W291:W322" ca="1" si="89">COUNTIF($M$258:$M$1258,"&lt;"&amp;U291)</f>
        <v>1001</v>
      </c>
      <c r="X291" s="208">
        <f t="shared" ca="1" si="64"/>
        <v>0</v>
      </c>
      <c r="Y291" s="209">
        <f t="shared" ref="Y291:Y322" ca="1" si="90">X291/$W$358</f>
        <v>0</v>
      </c>
      <c r="Z291" s="210">
        <f t="shared" ca="1" si="62"/>
        <v>1</v>
      </c>
      <c r="AA291" s="207"/>
      <c r="AB291" s="208">
        <f t="shared" ref="AB291:AB322" ca="1" si="91">COUNTIF($Q$258:$Q$1258,"&lt;"&amp;U291)</f>
        <v>1001</v>
      </c>
      <c r="AC291" s="208">
        <f t="shared" ca="1" si="75"/>
        <v>0</v>
      </c>
      <c r="AD291" s="209">
        <f t="shared" ref="AD291:AD322" ca="1" si="92">AC291/$AB$358</f>
        <v>0</v>
      </c>
      <c r="AE291" s="210">
        <f t="shared" ca="1" si="76"/>
        <v>1</v>
      </c>
      <c r="AF291" s="129"/>
      <c r="AG291" s="211" t="e">
        <f t="shared" ref="AG291:AG322" ca="1" si="93">AG290+((MAX($S$232:$S$237)-MIN($S$232:$S$237))/100)</f>
        <v>#N/A</v>
      </c>
      <c r="AH291" s="208">
        <f t="shared" ref="AH291:AH322" ca="1" si="94">COUNTIF($N$258:$N$1258,"&lt;"&amp;AG291)</f>
        <v>1001</v>
      </c>
      <c r="AI291" s="208">
        <f t="shared" ca="1" si="77"/>
        <v>0</v>
      </c>
      <c r="AJ291" s="209">
        <f t="shared" ref="AJ291:AJ322" ca="1" si="95">AI291/$AH$358</f>
        <v>0</v>
      </c>
      <c r="AK291" s="210">
        <f t="shared" ca="1" si="78"/>
        <v>1</v>
      </c>
      <c r="AL291" s="205"/>
      <c r="AM291" s="207"/>
      <c r="AN291" s="208">
        <f t="shared" ref="AN291:AN322" ca="1" si="96">COUNTIF($R$258:$R$1258,"&lt;"&amp;AG291)</f>
        <v>1001</v>
      </c>
      <c r="AO291" s="208">
        <f t="shared" ca="1" si="79"/>
        <v>0</v>
      </c>
      <c r="AP291" s="209">
        <f t="shared" ref="AP291:AP322" ca="1" si="97">AO291/$AN$358</f>
        <v>0</v>
      </c>
      <c r="AQ291" s="210">
        <f t="shared" ca="1" si="80"/>
        <v>1</v>
      </c>
      <c r="AS291" s="211" t="e">
        <f t="shared" ref="AS291:AS322" ca="1" si="98">AS290+((MAX($T$232:$T$237)-MIN($T$232:$T$237))/100)</f>
        <v>#N/A</v>
      </c>
      <c r="AT291" s="207"/>
      <c r="AU291" s="208">
        <f t="shared" ref="AU291:AU322" ca="1" si="99">COUNTIF($O$258:$O$1258,"&lt;"&amp;AS291)</f>
        <v>1001</v>
      </c>
      <c r="AV291" s="208">
        <f t="shared" ca="1" si="81"/>
        <v>0</v>
      </c>
      <c r="AW291" s="209">
        <f t="shared" ref="AW291:AW322" ca="1" si="100">AV291/$AU$358</f>
        <v>0</v>
      </c>
      <c r="AX291" s="210">
        <f t="shared" ca="1" si="82"/>
        <v>1</v>
      </c>
      <c r="AY291" s="207"/>
      <c r="AZ291" s="208">
        <f t="shared" ref="AZ291:AZ322" ca="1" si="101">COUNTIF($S$258:$S$1258,"&lt;"&amp;AS291)</f>
        <v>1001</v>
      </c>
      <c r="BA291" s="208">
        <f t="shared" ca="1" si="83"/>
        <v>0</v>
      </c>
      <c r="BB291" s="209">
        <f t="shared" ref="BB291:BB322" ca="1" si="102">BA291/$AZ$358</f>
        <v>0</v>
      </c>
      <c r="BC291" s="210">
        <f t="shared" ca="1" si="84"/>
        <v>1</v>
      </c>
    </row>
    <row r="292" spans="2:55" x14ac:dyDescent="0.25">
      <c r="B292" s="198" t="e">
        <f t="shared" ca="1" si="24"/>
        <v>#N/A</v>
      </c>
      <c r="C2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2" s="15">
        <v>34</v>
      </c>
      <c r="E292" s="129" t="e">
        <f t="shared" ca="1" si="85"/>
        <v>#N/A</v>
      </c>
      <c r="F292" s="129" t="e">
        <f t="shared" ca="1" si="31"/>
        <v>#N/A</v>
      </c>
      <c r="G292" s="63">
        <f t="shared" ca="1" si="86"/>
        <v>3000</v>
      </c>
      <c r="H292" s="63">
        <f t="shared" ca="1" si="63"/>
        <v>0</v>
      </c>
      <c r="I292" s="91">
        <f t="shared" ca="1" si="87"/>
        <v>0</v>
      </c>
      <c r="J292" s="44">
        <f t="shared" ca="1" si="61"/>
        <v>1</v>
      </c>
      <c r="M292" s="200" t="e">
        <f t="shared" ca="1" si="25"/>
        <v>#N/A</v>
      </c>
      <c r="N292" s="91" t="e">
        <f t="shared" ca="1" si="26"/>
        <v>#N/A</v>
      </c>
      <c r="O292" s="91" t="e">
        <f t="shared" ca="1" si="27"/>
        <v>#N/A</v>
      </c>
      <c r="Q292" s="200" t="e">
        <f t="shared" ca="1" si="34"/>
        <v>#N/A</v>
      </c>
      <c r="R292" s="91" t="e">
        <f t="shared" ca="1" si="28"/>
        <v>#N/A</v>
      </c>
      <c r="S292" s="91" t="e">
        <f t="shared" ca="1" si="29"/>
        <v>#N/A</v>
      </c>
      <c r="T292" s="200" t="e">
        <f ca="1">(($E$9*(RAND()*($E$213-$D$213)+$D$213))*(RAND()*('Your Value Calcs'!$E$209-'Your Value Calcs'!$D$209)+'Your Value Calcs'!$D$209+IF('Your Results'!$D$48&gt;0,'Your Results'!$D$48,0)))+$E$161-$E$201+$E$185-($E$185*(RAND()*($E$215-$D$215)+$D$215))-(($E$205/$C$56)*(RAND()*($E$216-$D$216)+$D$216))</f>
        <v>#N/A</v>
      </c>
      <c r="U292" s="207" t="e">
        <f t="shared" ca="1" si="88"/>
        <v>#N/A</v>
      </c>
      <c r="V292" s="207" t="e">
        <f t="shared" ca="1" si="36"/>
        <v>#N/A</v>
      </c>
      <c r="W292" s="208">
        <f t="shared" ca="1" si="89"/>
        <v>1001</v>
      </c>
      <c r="X292" s="208">
        <f t="shared" ca="1" si="64"/>
        <v>0</v>
      </c>
      <c r="Y292" s="209">
        <f t="shared" ca="1" si="90"/>
        <v>0</v>
      </c>
      <c r="Z292" s="210">
        <f t="shared" ca="1" si="62"/>
        <v>1</v>
      </c>
      <c r="AA292" s="207"/>
      <c r="AB292" s="208">
        <f t="shared" ca="1" si="91"/>
        <v>1001</v>
      </c>
      <c r="AC292" s="208">
        <f t="shared" ca="1" si="75"/>
        <v>0</v>
      </c>
      <c r="AD292" s="209">
        <f t="shared" ca="1" si="92"/>
        <v>0</v>
      </c>
      <c r="AE292" s="210">
        <f t="shared" ca="1" si="76"/>
        <v>1</v>
      </c>
      <c r="AF292" s="129"/>
      <c r="AG292" s="211" t="e">
        <f t="shared" ca="1" si="93"/>
        <v>#N/A</v>
      </c>
      <c r="AH292" s="208">
        <f t="shared" ca="1" si="94"/>
        <v>1001</v>
      </c>
      <c r="AI292" s="208">
        <f t="shared" ca="1" si="77"/>
        <v>0</v>
      </c>
      <c r="AJ292" s="209">
        <f t="shared" ca="1" si="95"/>
        <v>0</v>
      </c>
      <c r="AK292" s="210">
        <f t="shared" ca="1" si="78"/>
        <v>1</v>
      </c>
      <c r="AL292" s="205"/>
      <c r="AM292" s="207"/>
      <c r="AN292" s="208">
        <f t="shared" ca="1" si="96"/>
        <v>1001</v>
      </c>
      <c r="AO292" s="208">
        <f t="shared" ca="1" si="79"/>
        <v>0</v>
      </c>
      <c r="AP292" s="209">
        <f t="shared" ca="1" si="97"/>
        <v>0</v>
      </c>
      <c r="AQ292" s="210">
        <f t="shared" ca="1" si="80"/>
        <v>1</v>
      </c>
      <c r="AS292" s="211" t="e">
        <f t="shared" ca="1" si="98"/>
        <v>#N/A</v>
      </c>
      <c r="AT292" s="207"/>
      <c r="AU292" s="208">
        <f t="shared" ca="1" si="99"/>
        <v>1001</v>
      </c>
      <c r="AV292" s="208">
        <f t="shared" ca="1" si="81"/>
        <v>0</v>
      </c>
      <c r="AW292" s="209">
        <f t="shared" ca="1" si="100"/>
        <v>0</v>
      </c>
      <c r="AX292" s="210">
        <f t="shared" ca="1" si="82"/>
        <v>1</v>
      </c>
      <c r="AY292" s="207"/>
      <c r="AZ292" s="208">
        <f t="shared" ca="1" si="101"/>
        <v>1001</v>
      </c>
      <c r="BA292" s="208">
        <f t="shared" ca="1" si="83"/>
        <v>0</v>
      </c>
      <c r="BB292" s="209">
        <f t="shared" ca="1" si="102"/>
        <v>0</v>
      </c>
      <c r="BC292" s="210">
        <f t="shared" ca="1" si="84"/>
        <v>1</v>
      </c>
    </row>
    <row r="293" spans="2:55" x14ac:dyDescent="0.25">
      <c r="B293" s="198" t="e">
        <f t="shared" ca="1" si="24"/>
        <v>#N/A</v>
      </c>
      <c r="C2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3" s="15">
        <v>35</v>
      </c>
      <c r="E293" s="129" t="e">
        <f t="shared" ca="1" si="85"/>
        <v>#N/A</v>
      </c>
      <c r="F293" s="129" t="e">
        <f t="shared" ca="1" si="31"/>
        <v>#N/A</v>
      </c>
      <c r="G293" s="63">
        <f t="shared" ca="1" si="86"/>
        <v>3000</v>
      </c>
      <c r="H293" s="63">
        <f t="shared" ca="1" si="63"/>
        <v>0</v>
      </c>
      <c r="I293" s="91">
        <f t="shared" ca="1" si="87"/>
        <v>0</v>
      </c>
      <c r="J293" s="44">
        <f t="shared" ca="1" si="61"/>
        <v>1</v>
      </c>
      <c r="M293" s="200" t="e">
        <f t="shared" ca="1" si="25"/>
        <v>#N/A</v>
      </c>
      <c r="N293" s="91" t="e">
        <f t="shared" ca="1" si="26"/>
        <v>#N/A</v>
      </c>
      <c r="O293" s="91" t="e">
        <f t="shared" ca="1" si="27"/>
        <v>#N/A</v>
      </c>
      <c r="Q293" s="200" t="e">
        <f t="shared" ca="1" si="34"/>
        <v>#N/A</v>
      </c>
      <c r="R293" s="91" t="e">
        <f t="shared" ca="1" si="28"/>
        <v>#N/A</v>
      </c>
      <c r="S293" s="91" t="e">
        <f t="shared" ca="1" si="29"/>
        <v>#N/A</v>
      </c>
      <c r="T293" s="200" t="e">
        <f ca="1">(($E$9*(RAND()*($E$213-$D$213)+$D$213))*(RAND()*('Your Value Calcs'!$E$209-'Your Value Calcs'!$D$209)+'Your Value Calcs'!$D$209+IF('Your Results'!$D$48&gt;0,'Your Results'!$D$48,0)))+$E$161-$E$201+$E$185-($E$185*(RAND()*($E$215-$D$215)+$D$215))-(($E$205/$C$56)*(RAND()*($E$216-$D$216)+$D$216))</f>
        <v>#N/A</v>
      </c>
      <c r="U293" s="207" t="e">
        <f t="shared" ca="1" si="88"/>
        <v>#N/A</v>
      </c>
      <c r="V293" s="207" t="e">
        <f t="shared" ca="1" si="36"/>
        <v>#N/A</v>
      </c>
      <c r="W293" s="208">
        <f t="shared" ca="1" si="89"/>
        <v>1001</v>
      </c>
      <c r="X293" s="208">
        <f t="shared" ca="1" si="64"/>
        <v>0</v>
      </c>
      <c r="Y293" s="209">
        <f t="shared" ca="1" si="90"/>
        <v>0</v>
      </c>
      <c r="Z293" s="210">
        <f t="shared" ca="1" si="62"/>
        <v>1</v>
      </c>
      <c r="AA293" s="207"/>
      <c r="AB293" s="208">
        <f t="shared" ca="1" si="91"/>
        <v>1001</v>
      </c>
      <c r="AC293" s="208">
        <f t="shared" ca="1" si="75"/>
        <v>0</v>
      </c>
      <c r="AD293" s="209">
        <f t="shared" ca="1" si="92"/>
        <v>0</v>
      </c>
      <c r="AE293" s="210">
        <f t="shared" ca="1" si="76"/>
        <v>1</v>
      </c>
      <c r="AF293" s="129"/>
      <c r="AG293" s="211" t="e">
        <f t="shared" ca="1" si="93"/>
        <v>#N/A</v>
      </c>
      <c r="AH293" s="208">
        <f t="shared" ca="1" si="94"/>
        <v>1001</v>
      </c>
      <c r="AI293" s="208">
        <f t="shared" ca="1" si="77"/>
        <v>0</v>
      </c>
      <c r="AJ293" s="209">
        <f t="shared" ca="1" si="95"/>
        <v>0</v>
      </c>
      <c r="AK293" s="210">
        <f t="shared" ca="1" si="78"/>
        <v>1</v>
      </c>
      <c r="AL293" s="205"/>
      <c r="AM293" s="207"/>
      <c r="AN293" s="208">
        <f t="shared" ca="1" si="96"/>
        <v>1001</v>
      </c>
      <c r="AO293" s="208">
        <f t="shared" ca="1" si="79"/>
        <v>0</v>
      </c>
      <c r="AP293" s="209">
        <f t="shared" ca="1" si="97"/>
        <v>0</v>
      </c>
      <c r="AQ293" s="210">
        <f t="shared" ca="1" si="80"/>
        <v>1</v>
      </c>
      <c r="AS293" s="211" t="e">
        <f t="shared" ca="1" si="98"/>
        <v>#N/A</v>
      </c>
      <c r="AT293" s="207"/>
      <c r="AU293" s="208">
        <f t="shared" ca="1" si="99"/>
        <v>1001</v>
      </c>
      <c r="AV293" s="208">
        <f t="shared" ca="1" si="81"/>
        <v>0</v>
      </c>
      <c r="AW293" s="209">
        <f t="shared" ca="1" si="100"/>
        <v>0</v>
      </c>
      <c r="AX293" s="210">
        <f t="shared" ca="1" si="82"/>
        <v>1</v>
      </c>
      <c r="AY293" s="207"/>
      <c r="AZ293" s="208">
        <f t="shared" ca="1" si="101"/>
        <v>1001</v>
      </c>
      <c r="BA293" s="208">
        <f t="shared" ca="1" si="83"/>
        <v>0</v>
      </c>
      <c r="BB293" s="209">
        <f t="shared" ca="1" si="102"/>
        <v>0</v>
      </c>
      <c r="BC293" s="210">
        <f t="shared" ca="1" si="84"/>
        <v>1</v>
      </c>
    </row>
    <row r="294" spans="2:55" x14ac:dyDescent="0.25">
      <c r="B294" s="198" t="e">
        <f t="shared" ca="1" si="24"/>
        <v>#N/A</v>
      </c>
      <c r="C2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4" s="15">
        <v>36</v>
      </c>
      <c r="E294" s="129" t="e">
        <f t="shared" ca="1" si="85"/>
        <v>#N/A</v>
      </c>
      <c r="F294" s="129" t="e">
        <f t="shared" ca="1" si="31"/>
        <v>#N/A</v>
      </c>
      <c r="G294" s="63">
        <f t="shared" ca="1" si="86"/>
        <v>3000</v>
      </c>
      <c r="H294" s="63">
        <f t="shared" ca="1" si="63"/>
        <v>0</v>
      </c>
      <c r="I294" s="91">
        <f t="shared" ca="1" si="87"/>
        <v>0</v>
      </c>
      <c r="J294" s="44">
        <f t="shared" ca="1" si="61"/>
        <v>1</v>
      </c>
      <c r="M294" s="200" t="e">
        <f t="shared" ca="1" si="25"/>
        <v>#N/A</v>
      </c>
      <c r="N294" s="91" t="e">
        <f t="shared" ca="1" si="26"/>
        <v>#N/A</v>
      </c>
      <c r="O294" s="91" t="e">
        <f t="shared" ca="1" si="27"/>
        <v>#N/A</v>
      </c>
      <c r="Q294" s="200" t="e">
        <f t="shared" ca="1" si="34"/>
        <v>#N/A</v>
      </c>
      <c r="R294" s="91" t="e">
        <f t="shared" ca="1" si="28"/>
        <v>#N/A</v>
      </c>
      <c r="S294" s="91" t="e">
        <f t="shared" ca="1" si="29"/>
        <v>#N/A</v>
      </c>
      <c r="T294" s="200" t="e">
        <f ca="1">(($E$9*(RAND()*($E$213-$D$213)+$D$213))*(RAND()*('Your Value Calcs'!$E$209-'Your Value Calcs'!$D$209)+'Your Value Calcs'!$D$209+IF('Your Results'!$D$48&gt;0,'Your Results'!$D$48,0)))+$E$161-$E$201+$E$185-($E$185*(RAND()*($E$215-$D$215)+$D$215))-(($E$205/$C$56)*(RAND()*($E$216-$D$216)+$D$216))</f>
        <v>#N/A</v>
      </c>
      <c r="U294" s="207" t="e">
        <f t="shared" ca="1" si="88"/>
        <v>#N/A</v>
      </c>
      <c r="V294" s="207" t="e">
        <f t="shared" ca="1" si="36"/>
        <v>#N/A</v>
      </c>
      <c r="W294" s="208">
        <f t="shared" ca="1" si="89"/>
        <v>1001</v>
      </c>
      <c r="X294" s="208">
        <f t="shared" ca="1" si="64"/>
        <v>0</v>
      </c>
      <c r="Y294" s="209">
        <f t="shared" ca="1" si="90"/>
        <v>0</v>
      </c>
      <c r="Z294" s="210">
        <f t="shared" ca="1" si="62"/>
        <v>1</v>
      </c>
      <c r="AA294" s="207"/>
      <c r="AB294" s="208">
        <f t="shared" ca="1" si="91"/>
        <v>1001</v>
      </c>
      <c r="AC294" s="208">
        <f t="shared" ca="1" si="75"/>
        <v>0</v>
      </c>
      <c r="AD294" s="209">
        <f t="shared" ca="1" si="92"/>
        <v>0</v>
      </c>
      <c r="AE294" s="210">
        <f t="shared" ca="1" si="76"/>
        <v>1</v>
      </c>
      <c r="AF294" s="129"/>
      <c r="AG294" s="211" t="e">
        <f t="shared" ca="1" si="93"/>
        <v>#N/A</v>
      </c>
      <c r="AH294" s="208">
        <f t="shared" ca="1" si="94"/>
        <v>1001</v>
      </c>
      <c r="AI294" s="208">
        <f t="shared" ca="1" si="77"/>
        <v>0</v>
      </c>
      <c r="AJ294" s="209">
        <f t="shared" ca="1" si="95"/>
        <v>0</v>
      </c>
      <c r="AK294" s="210">
        <f t="shared" ca="1" si="78"/>
        <v>1</v>
      </c>
      <c r="AL294" s="205"/>
      <c r="AM294" s="207"/>
      <c r="AN294" s="208">
        <f t="shared" ca="1" si="96"/>
        <v>1001</v>
      </c>
      <c r="AO294" s="208">
        <f t="shared" ca="1" si="79"/>
        <v>0</v>
      </c>
      <c r="AP294" s="209">
        <f t="shared" ca="1" si="97"/>
        <v>0</v>
      </c>
      <c r="AQ294" s="210">
        <f t="shared" ca="1" si="80"/>
        <v>1</v>
      </c>
      <c r="AS294" s="211" t="e">
        <f t="shared" ca="1" si="98"/>
        <v>#N/A</v>
      </c>
      <c r="AT294" s="207"/>
      <c r="AU294" s="208">
        <f t="shared" ca="1" si="99"/>
        <v>1001</v>
      </c>
      <c r="AV294" s="208">
        <f t="shared" ca="1" si="81"/>
        <v>0</v>
      </c>
      <c r="AW294" s="209">
        <f t="shared" ca="1" si="100"/>
        <v>0</v>
      </c>
      <c r="AX294" s="210">
        <f t="shared" ca="1" si="82"/>
        <v>1</v>
      </c>
      <c r="AY294" s="207"/>
      <c r="AZ294" s="208">
        <f t="shared" ca="1" si="101"/>
        <v>1001</v>
      </c>
      <c r="BA294" s="208">
        <f t="shared" ca="1" si="83"/>
        <v>0</v>
      </c>
      <c r="BB294" s="209">
        <f t="shared" ca="1" si="102"/>
        <v>0</v>
      </c>
      <c r="BC294" s="210">
        <f t="shared" ca="1" si="84"/>
        <v>1</v>
      </c>
    </row>
    <row r="295" spans="2:55" x14ac:dyDescent="0.25">
      <c r="B295" s="198" t="e">
        <f t="shared" ca="1" si="24"/>
        <v>#N/A</v>
      </c>
      <c r="C2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5" s="15">
        <v>37</v>
      </c>
      <c r="E295" s="129" t="e">
        <f t="shared" ca="1" si="85"/>
        <v>#N/A</v>
      </c>
      <c r="F295" s="129" t="e">
        <f t="shared" ca="1" si="31"/>
        <v>#N/A</v>
      </c>
      <c r="G295" s="63">
        <f t="shared" ca="1" si="86"/>
        <v>3000</v>
      </c>
      <c r="H295" s="63">
        <f t="shared" ca="1" si="63"/>
        <v>0</v>
      </c>
      <c r="I295" s="91">
        <f t="shared" ca="1" si="87"/>
        <v>0</v>
      </c>
      <c r="J295" s="44">
        <f t="shared" ca="1" si="61"/>
        <v>1</v>
      </c>
      <c r="M295" s="200" t="e">
        <f t="shared" ca="1" si="25"/>
        <v>#N/A</v>
      </c>
      <c r="N295" s="91" t="e">
        <f t="shared" ca="1" si="26"/>
        <v>#N/A</v>
      </c>
      <c r="O295" s="91" t="e">
        <f t="shared" ca="1" si="27"/>
        <v>#N/A</v>
      </c>
      <c r="Q295" s="200" t="e">
        <f t="shared" ca="1" si="34"/>
        <v>#N/A</v>
      </c>
      <c r="R295" s="91" t="e">
        <f t="shared" ca="1" si="28"/>
        <v>#N/A</v>
      </c>
      <c r="S295" s="91" t="e">
        <f t="shared" ca="1" si="29"/>
        <v>#N/A</v>
      </c>
      <c r="T295" s="200" t="e">
        <f ca="1">(($E$9*(RAND()*($E$213-$D$213)+$D$213))*(RAND()*('Your Value Calcs'!$E$209-'Your Value Calcs'!$D$209)+'Your Value Calcs'!$D$209+IF('Your Results'!$D$48&gt;0,'Your Results'!$D$48,0)))+$E$161-$E$201+$E$185-($E$185*(RAND()*($E$215-$D$215)+$D$215))-(($E$205/$C$56)*(RAND()*($E$216-$D$216)+$D$216))</f>
        <v>#N/A</v>
      </c>
      <c r="U295" s="207" t="e">
        <f t="shared" ca="1" si="88"/>
        <v>#N/A</v>
      </c>
      <c r="V295" s="207" t="e">
        <f t="shared" ca="1" si="36"/>
        <v>#N/A</v>
      </c>
      <c r="W295" s="208">
        <f t="shared" ca="1" si="89"/>
        <v>1001</v>
      </c>
      <c r="X295" s="208">
        <f t="shared" ca="1" si="64"/>
        <v>0</v>
      </c>
      <c r="Y295" s="209">
        <f t="shared" ca="1" si="90"/>
        <v>0</v>
      </c>
      <c r="Z295" s="210">
        <f t="shared" ca="1" si="62"/>
        <v>1</v>
      </c>
      <c r="AA295" s="207"/>
      <c r="AB295" s="208">
        <f t="shared" ca="1" si="91"/>
        <v>1001</v>
      </c>
      <c r="AC295" s="208">
        <f t="shared" ca="1" si="75"/>
        <v>0</v>
      </c>
      <c r="AD295" s="209">
        <f t="shared" ca="1" si="92"/>
        <v>0</v>
      </c>
      <c r="AE295" s="210">
        <f t="shared" ca="1" si="76"/>
        <v>1</v>
      </c>
      <c r="AF295" s="129"/>
      <c r="AG295" s="211" t="e">
        <f t="shared" ca="1" si="93"/>
        <v>#N/A</v>
      </c>
      <c r="AH295" s="208">
        <f t="shared" ca="1" si="94"/>
        <v>1001</v>
      </c>
      <c r="AI295" s="208">
        <f t="shared" ca="1" si="77"/>
        <v>0</v>
      </c>
      <c r="AJ295" s="209">
        <f t="shared" ca="1" si="95"/>
        <v>0</v>
      </c>
      <c r="AK295" s="210">
        <f t="shared" ca="1" si="78"/>
        <v>1</v>
      </c>
      <c r="AL295" s="205"/>
      <c r="AM295" s="207"/>
      <c r="AN295" s="208">
        <f t="shared" ca="1" si="96"/>
        <v>1001</v>
      </c>
      <c r="AO295" s="208">
        <f t="shared" ca="1" si="79"/>
        <v>0</v>
      </c>
      <c r="AP295" s="209">
        <f t="shared" ca="1" si="97"/>
        <v>0</v>
      </c>
      <c r="AQ295" s="210">
        <f t="shared" ca="1" si="80"/>
        <v>1</v>
      </c>
      <c r="AS295" s="211" t="e">
        <f t="shared" ca="1" si="98"/>
        <v>#N/A</v>
      </c>
      <c r="AT295" s="207"/>
      <c r="AU295" s="208">
        <f t="shared" ca="1" si="99"/>
        <v>1001</v>
      </c>
      <c r="AV295" s="208">
        <f t="shared" ca="1" si="81"/>
        <v>0</v>
      </c>
      <c r="AW295" s="209">
        <f t="shared" ca="1" si="100"/>
        <v>0</v>
      </c>
      <c r="AX295" s="210">
        <f t="shared" ca="1" si="82"/>
        <v>1</v>
      </c>
      <c r="AY295" s="207"/>
      <c r="AZ295" s="208">
        <f t="shared" ca="1" si="101"/>
        <v>1001</v>
      </c>
      <c r="BA295" s="208">
        <f t="shared" ca="1" si="83"/>
        <v>0</v>
      </c>
      <c r="BB295" s="209">
        <f t="shared" ca="1" si="102"/>
        <v>0</v>
      </c>
      <c r="BC295" s="210">
        <f t="shared" ca="1" si="84"/>
        <v>1</v>
      </c>
    </row>
    <row r="296" spans="2:55" x14ac:dyDescent="0.25">
      <c r="B296" s="198" t="e">
        <f t="shared" ca="1" si="24"/>
        <v>#N/A</v>
      </c>
      <c r="C2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6" s="15">
        <v>38</v>
      </c>
      <c r="E296" s="129" t="e">
        <f t="shared" ca="1" si="85"/>
        <v>#N/A</v>
      </c>
      <c r="F296" s="129" t="e">
        <f t="shared" ca="1" si="31"/>
        <v>#N/A</v>
      </c>
      <c r="G296" s="63">
        <f t="shared" ca="1" si="86"/>
        <v>3000</v>
      </c>
      <c r="H296" s="63">
        <f t="shared" ca="1" si="63"/>
        <v>0</v>
      </c>
      <c r="I296" s="91">
        <f t="shared" ca="1" si="87"/>
        <v>0</v>
      </c>
      <c r="J296" s="44">
        <f t="shared" ca="1" si="61"/>
        <v>1</v>
      </c>
      <c r="M296" s="200" t="e">
        <f t="shared" ca="1" si="25"/>
        <v>#N/A</v>
      </c>
      <c r="N296" s="91" t="e">
        <f t="shared" ca="1" si="26"/>
        <v>#N/A</v>
      </c>
      <c r="O296" s="91" t="e">
        <f t="shared" ca="1" si="27"/>
        <v>#N/A</v>
      </c>
      <c r="Q296" s="200" t="e">
        <f t="shared" ca="1" si="34"/>
        <v>#N/A</v>
      </c>
      <c r="R296" s="91" t="e">
        <f t="shared" ca="1" si="28"/>
        <v>#N/A</v>
      </c>
      <c r="S296" s="91" t="e">
        <f t="shared" ca="1" si="29"/>
        <v>#N/A</v>
      </c>
      <c r="T296" s="200" t="e">
        <f ca="1">(($E$9*(RAND()*($E$213-$D$213)+$D$213))*(RAND()*('Your Value Calcs'!$E$209-'Your Value Calcs'!$D$209)+'Your Value Calcs'!$D$209+IF('Your Results'!$D$48&gt;0,'Your Results'!$D$48,0)))+$E$161-$E$201+$E$185-($E$185*(RAND()*($E$215-$D$215)+$D$215))-(($E$205/$C$56)*(RAND()*($E$216-$D$216)+$D$216))</f>
        <v>#N/A</v>
      </c>
      <c r="U296" s="207" t="e">
        <f t="shared" ca="1" si="88"/>
        <v>#N/A</v>
      </c>
      <c r="V296" s="207" t="e">
        <f t="shared" ca="1" si="36"/>
        <v>#N/A</v>
      </c>
      <c r="W296" s="208">
        <f t="shared" ca="1" si="89"/>
        <v>1001</v>
      </c>
      <c r="X296" s="208">
        <f t="shared" ca="1" si="64"/>
        <v>0</v>
      </c>
      <c r="Y296" s="209">
        <f t="shared" ca="1" si="90"/>
        <v>0</v>
      </c>
      <c r="Z296" s="210">
        <f t="shared" ca="1" si="62"/>
        <v>1</v>
      </c>
      <c r="AA296" s="207"/>
      <c r="AB296" s="208">
        <f t="shared" ca="1" si="91"/>
        <v>1001</v>
      </c>
      <c r="AC296" s="208">
        <f t="shared" ca="1" si="75"/>
        <v>0</v>
      </c>
      <c r="AD296" s="209">
        <f t="shared" ca="1" si="92"/>
        <v>0</v>
      </c>
      <c r="AE296" s="210">
        <f t="shared" ca="1" si="76"/>
        <v>1</v>
      </c>
      <c r="AF296" s="129"/>
      <c r="AG296" s="211" t="e">
        <f t="shared" ca="1" si="93"/>
        <v>#N/A</v>
      </c>
      <c r="AH296" s="208">
        <f t="shared" ca="1" si="94"/>
        <v>1001</v>
      </c>
      <c r="AI296" s="208">
        <f t="shared" ca="1" si="77"/>
        <v>0</v>
      </c>
      <c r="AJ296" s="209">
        <f t="shared" ca="1" si="95"/>
        <v>0</v>
      </c>
      <c r="AK296" s="210">
        <f t="shared" ca="1" si="78"/>
        <v>1</v>
      </c>
      <c r="AL296" s="205"/>
      <c r="AM296" s="207"/>
      <c r="AN296" s="208">
        <f t="shared" ca="1" si="96"/>
        <v>1001</v>
      </c>
      <c r="AO296" s="208">
        <f t="shared" ca="1" si="79"/>
        <v>0</v>
      </c>
      <c r="AP296" s="209">
        <f t="shared" ca="1" si="97"/>
        <v>0</v>
      </c>
      <c r="AQ296" s="210">
        <f t="shared" ca="1" si="80"/>
        <v>1</v>
      </c>
      <c r="AS296" s="211" t="e">
        <f t="shared" ca="1" si="98"/>
        <v>#N/A</v>
      </c>
      <c r="AT296" s="207"/>
      <c r="AU296" s="208">
        <f t="shared" ca="1" si="99"/>
        <v>1001</v>
      </c>
      <c r="AV296" s="208">
        <f t="shared" ca="1" si="81"/>
        <v>0</v>
      </c>
      <c r="AW296" s="209">
        <f t="shared" ca="1" si="100"/>
        <v>0</v>
      </c>
      <c r="AX296" s="210">
        <f t="shared" ca="1" si="82"/>
        <v>1</v>
      </c>
      <c r="AY296" s="207"/>
      <c r="AZ296" s="208">
        <f t="shared" ca="1" si="101"/>
        <v>1001</v>
      </c>
      <c r="BA296" s="208">
        <f t="shared" ca="1" si="83"/>
        <v>0</v>
      </c>
      <c r="BB296" s="209">
        <f t="shared" ca="1" si="102"/>
        <v>0</v>
      </c>
      <c r="BC296" s="210">
        <f t="shared" ca="1" si="84"/>
        <v>1</v>
      </c>
    </row>
    <row r="297" spans="2:55" x14ac:dyDescent="0.25">
      <c r="B297" s="198" t="e">
        <f t="shared" ca="1" si="24"/>
        <v>#N/A</v>
      </c>
      <c r="C2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7" s="15">
        <v>39</v>
      </c>
      <c r="E297" s="129" t="e">
        <f t="shared" ca="1" si="85"/>
        <v>#N/A</v>
      </c>
      <c r="F297" s="129" t="e">
        <f t="shared" ca="1" si="31"/>
        <v>#N/A</v>
      </c>
      <c r="G297" s="63">
        <f t="shared" ca="1" si="86"/>
        <v>3000</v>
      </c>
      <c r="H297" s="63">
        <f t="shared" ca="1" si="63"/>
        <v>0</v>
      </c>
      <c r="I297" s="91">
        <f t="shared" ca="1" si="87"/>
        <v>0</v>
      </c>
      <c r="J297" s="44">
        <f t="shared" ca="1" si="61"/>
        <v>1</v>
      </c>
      <c r="M297" s="200" t="e">
        <f t="shared" ca="1" si="25"/>
        <v>#N/A</v>
      </c>
      <c r="N297" s="91" t="e">
        <f t="shared" ca="1" si="26"/>
        <v>#N/A</v>
      </c>
      <c r="O297" s="91" t="e">
        <f t="shared" ca="1" si="27"/>
        <v>#N/A</v>
      </c>
      <c r="Q297" s="200" t="e">
        <f t="shared" ca="1" si="34"/>
        <v>#N/A</v>
      </c>
      <c r="R297" s="91" t="e">
        <f t="shared" ca="1" si="28"/>
        <v>#N/A</v>
      </c>
      <c r="S297" s="91" t="e">
        <f t="shared" ca="1" si="29"/>
        <v>#N/A</v>
      </c>
      <c r="T297" s="200" t="e">
        <f ca="1">(($E$9*(RAND()*($E$213-$D$213)+$D$213))*(RAND()*('Your Value Calcs'!$E$209-'Your Value Calcs'!$D$209)+'Your Value Calcs'!$D$209+IF('Your Results'!$D$48&gt;0,'Your Results'!$D$48,0)))+$E$161-$E$201+$E$185-($E$185*(RAND()*($E$215-$D$215)+$D$215))-(($E$205/$C$56)*(RAND()*($E$216-$D$216)+$D$216))</f>
        <v>#N/A</v>
      </c>
      <c r="U297" s="207" t="e">
        <f t="shared" ca="1" si="88"/>
        <v>#N/A</v>
      </c>
      <c r="V297" s="207" t="e">
        <f t="shared" ca="1" si="36"/>
        <v>#N/A</v>
      </c>
      <c r="W297" s="208">
        <f t="shared" ca="1" si="89"/>
        <v>1001</v>
      </c>
      <c r="X297" s="208">
        <f t="shared" ca="1" si="64"/>
        <v>0</v>
      </c>
      <c r="Y297" s="209">
        <f t="shared" ca="1" si="90"/>
        <v>0</v>
      </c>
      <c r="Z297" s="210">
        <f t="shared" ca="1" si="62"/>
        <v>1</v>
      </c>
      <c r="AA297" s="207"/>
      <c r="AB297" s="208">
        <f t="shared" ca="1" si="91"/>
        <v>1001</v>
      </c>
      <c r="AC297" s="208">
        <f t="shared" ca="1" si="75"/>
        <v>0</v>
      </c>
      <c r="AD297" s="209">
        <f t="shared" ca="1" si="92"/>
        <v>0</v>
      </c>
      <c r="AE297" s="210">
        <f t="shared" ca="1" si="76"/>
        <v>1</v>
      </c>
      <c r="AF297" s="129"/>
      <c r="AG297" s="211" t="e">
        <f t="shared" ca="1" si="93"/>
        <v>#N/A</v>
      </c>
      <c r="AH297" s="208">
        <f t="shared" ca="1" si="94"/>
        <v>1001</v>
      </c>
      <c r="AI297" s="208">
        <f t="shared" ca="1" si="77"/>
        <v>0</v>
      </c>
      <c r="AJ297" s="209">
        <f t="shared" ca="1" si="95"/>
        <v>0</v>
      </c>
      <c r="AK297" s="210">
        <f t="shared" ca="1" si="78"/>
        <v>1</v>
      </c>
      <c r="AL297" s="205"/>
      <c r="AM297" s="207"/>
      <c r="AN297" s="208">
        <f t="shared" ca="1" si="96"/>
        <v>1001</v>
      </c>
      <c r="AO297" s="208">
        <f t="shared" ca="1" si="79"/>
        <v>0</v>
      </c>
      <c r="AP297" s="209">
        <f t="shared" ca="1" si="97"/>
        <v>0</v>
      </c>
      <c r="AQ297" s="210">
        <f t="shared" ca="1" si="80"/>
        <v>1</v>
      </c>
      <c r="AS297" s="211" t="e">
        <f t="shared" ca="1" si="98"/>
        <v>#N/A</v>
      </c>
      <c r="AT297" s="207"/>
      <c r="AU297" s="208">
        <f t="shared" ca="1" si="99"/>
        <v>1001</v>
      </c>
      <c r="AV297" s="208">
        <f t="shared" ca="1" si="81"/>
        <v>0</v>
      </c>
      <c r="AW297" s="209">
        <f t="shared" ca="1" si="100"/>
        <v>0</v>
      </c>
      <c r="AX297" s="210">
        <f t="shared" ca="1" si="82"/>
        <v>1</v>
      </c>
      <c r="AY297" s="207"/>
      <c r="AZ297" s="208">
        <f t="shared" ca="1" si="101"/>
        <v>1001</v>
      </c>
      <c r="BA297" s="208">
        <f t="shared" ca="1" si="83"/>
        <v>0</v>
      </c>
      <c r="BB297" s="209">
        <f t="shared" ca="1" si="102"/>
        <v>0</v>
      </c>
      <c r="BC297" s="210">
        <f t="shared" ca="1" si="84"/>
        <v>1</v>
      </c>
    </row>
    <row r="298" spans="2:55" x14ac:dyDescent="0.25">
      <c r="B298" s="198" t="e">
        <f t="shared" ca="1" si="24"/>
        <v>#N/A</v>
      </c>
      <c r="C2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8" s="15">
        <v>40</v>
      </c>
      <c r="E298" s="129" t="e">
        <f t="shared" ca="1" si="85"/>
        <v>#N/A</v>
      </c>
      <c r="F298" s="129" t="e">
        <f t="shared" ca="1" si="31"/>
        <v>#N/A</v>
      </c>
      <c r="G298" s="63">
        <f t="shared" ca="1" si="86"/>
        <v>3000</v>
      </c>
      <c r="H298" s="63">
        <f t="shared" ca="1" si="63"/>
        <v>0</v>
      </c>
      <c r="I298" s="91">
        <f t="shared" ca="1" si="87"/>
        <v>0</v>
      </c>
      <c r="J298" s="44">
        <f t="shared" ca="1" si="61"/>
        <v>1</v>
      </c>
      <c r="M298" s="200" t="e">
        <f t="shared" ca="1" si="25"/>
        <v>#N/A</v>
      </c>
      <c r="N298" s="91" t="e">
        <f t="shared" ca="1" si="26"/>
        <v>#N/A</v>
      </c>
      <c r="O298" s="91" t="e">
        <f t="shared" ca="1" si="27"/>
        <v>#N/A</v>
      </c>
      <c r="Q298" s="200" t="e">
        <f t="shared" ca="1" si="34"/>
        <v>#N/A</v>
      </c>
      <c r="R298" s="91" t="e">
        <f t="shared" ca="1" si="28"/>
        <v>#N/A</v>
      </c>
      <c r="S298" s="91" t="e">
        <f t="shared" ca="1" si="29"/>
        <v>#N/A</v>
      </c>
      <c r="T298" s="200" t="e">
        <f ca="1">(($E$9*(RAND()*($E$213-$D$213)+$D$213))*(RAND()*('Your Value Calcs'!$E$209-'Your Value Calcs'!$D$209)+'Your Value Calcs'!$D$209+IF('Your Results'!$D$48&gt;0,'Your Results'!$D$48,0)))+$E$161-$E$201+$E$185-($E$185*(RAND()*($E$215-$D$215)+$D$215))-(($E$205/$C$56)*(RAND()*($E$216-$D$216)+$D$216))</f>
        <v>#N/A</v>
      </c>
      <c r="U298" s="207" t="e">
        <f t="shared" ca="1" si="88"/>
        <v>#N/A</v>
      </c>
      <c r="V298" s="207" t="e">
        <f t="shared" ca="1" si="36"/>
        <v>#N/A</v>
      </c>
      <c r="W298" s="208">
        <f t="shared" ca="1" si="89"/>
        <v>1001</v>
      </c>
      <c r="X298" s="208">
        <f t="shared" ca="1" si="64"/>
        <v>0</v>
      </c>
      <c r="Y298" s="209">
        <f t="shared" ca="1" si="90"/>
        <v>0</v>
      </c>
      <c r="Z298" s="210">
        <f t="shared" ca="1" si="62"/>
        <v>1</v>
      </c>
      <c r="AA298" s="207"/>
      <c r="AB298" s="208">
        <f t="shared" ca="1" si="91"/>
        <v>1001</v>
      </c>
      <c r="AC298" s="208">
        <f t="shared" ca="1" si="75"/>
        <v>0</v>
      </c>
      <c r="AD298" s="209">
        <f t="shared" ca="1" si="92"/>
        <v>0</v>
      </c>
      <c r="AE298" s="210">
        <f t="shared" ca="1" si="76"/>
        <v>1</v>
      </c>
      <c r="AF298" s="129"/>
      <c r="AG298" s="211" t="e">
        <f t="shared" ca="1" si="93"/>
        <v>#N/A</v>
      </c>
      <c r="AH298" s="208">
        <f t="shared" ca="1" si="94"/>
        <v>1001</v>
      </c>
      <c r="AI298" s="208">
        <f t="shared" ca="1" si="77"/>
        <v>0</v>
      </c>
      <c r="AJ298" s="209">
        <f t="shared" ca="1" si="95"/>
        <v>0</v>
      </c>
      <c r="AK298" s="210">
        <f t="shared" ca="1" si="78"/>
        <v>1</v>
      </c>
      <c r="AL298" s="205"/>
      <c r="AM298" s="207"/>
      <c r="AN298" s="208">
        <f t="shared" ca="1" si="96"/>
        <v>1001</v>
      </c>
      <c r="AO298" s="208">
        <f t="shared" ca="1" si="79"/>
        <v>0</v>
      </c>
      <c r="AP298" s="209">
        <f t="shared" ca="1" si="97"/>
        <v>0</v>
      </c>
      <c r="AQ298" s="210">
        <f t="shared" ca="1" si="80"/>
        <v>1</v>
      </c>
      <c r="AS298" s="211" t="e">
        <f t="shared" ca="1" si="98"/>
        <v>#N/A</v>
      </c>
      <c r="AT298" s="207"/>
      <c r="AU298" s="208">
        <f t="shared" ca="1" si="99"/>
        <v>1001</v>
      </c>
      <c r="AV298" s="208">
        <f t="shared" ca="1" si="81"/>
        <v>0</v>
      </c>
      <c r="AW298" s="209">
        <f t="shared" ca="1" si="100"/>
        <v>0</v>
      </c>
      <c r="AX298" s="210">
        <f t="shared" ca="1" si="82"/>
        <v>1</v>
      </c>
      <c r="AY298" s="207"/>
      <c r="AZ298" s="208">
        <f t="shared" ca="1" si="101"/>
        <v>1001</v>
      </c>
      <c r="BA298" s="208">
        <f t="shared" ca="1" si="83"/>
        <v>0</v>
      </c>
      <c r="BB298" s="209">
        <f t="shared" ca="1" si="102"/>
        <v>0</v>
      </c>
      <c r="BC298" s="210">
        <f t="shared" ca="1" si="84"/>
        <v>1</v>
      </c>
    </row>
    <row r="299" spans="2:55" x14ac:dyDescent="0.25">
      <c r="B299" s="198" t="e">
        <f t="shared" ca="1" si="24"/>
        <v>#N/A</v>
      </c>
      <c r="C2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299" s="15">
        <v>41</v>
      </c>
      <c r="E299" s="129" t="e">
        <f t="shared" ca="1" si="85"/>
        <v>#N/A</v>
      </c>
      <c r="F299" s="129" t="e">
        <f t="shared" ca="1" si="31"/>
        <v>#N/A</v>
      </c>
      <c r="G299" s="63">
        <f t="shared" ca="1" si="86"/>
        <v>3000</v>
      </c>
      <c r="H299" s="63">
        <f t="shared" ca="1" si="63"/>
        <v>0</v>
      </c>
      <c r="I299" s="91">
        <f t="shared" ca="1" si="87"/>
        <v>0</v>
      </c>
      <c r="J299" s="44">
        <f t="shared" ca="1" si="61"/>
        <v>1</v>
      </c>
      <c r="M299" s="200" t="e">
        <f t="shared" ca="1" si="25"/>
        <v>#N/A</v>
      </c>
      <c r="N299" s="91" t="e">
        <f t="shared" ca="1" si="26"/>
        <v>#N/A</v>
      </c>
      <c r="O299" s="91" t="e">
        <f t="shared" ca="1" si="27"/>
        <v>#N/A</v>
      </c>
      <c r="Q299" s="200" t="e">
        <f t="shared" ca="1" si="34"/>
        <v>#N/A</v>
      </c>
      <c r="R299" s="91" t="e">
        <f t="shared" ca="1" si="28"/>
        <v>#N/A</v>
      </c>
      <c r="S299" s="91" t="e">
        <f t="shared" ca="1" si="29"/>
        <v>#N/A</v>
      </c>
      <c r="T299" s="200" t="e">
        <f ca="1">(($E$9*(RAND()*($E$213-$D$213)+$D$213))*(RAND()*('Your Value Calcs'!$E$209-'Your Value Calcs'!$D$209)+'Your Value Calcs'!$D$209+IF('Your Results'!$D$48&gt;0,'Your Results'!$D$48,0)))+$E$161-$E$201+$E$185-($E$185*(RAND()*($E$215-$D$215)+$D$215))-(($E$205/$C$56)*(RAND()*($E$216-$D$216)+$D$216))</f>
        <v>#N/A</v>
      </c>
      <c r="U299" s="207" t="e">
        <f t="shared" ca="1" si="88"/>
        <v>#N/A</v>
      </c>
      <c r="V299" s="207" t="e">
        <f t="shared" ca="1" si="36"/>
        <v>#N/A</v>
      </c>
      <c r="W299" s="208">
        <f t="shared" ca="1" si="89"/>
        <v>1001</v>
      </c>
      <c r="X299" s="208">
        <f t="shared" ca="1" si="64"/>
        <v>0</v>
      </c>
      <c r="Y299" s="209">
        <f t="shared" ca="1" si="90"/>
        <v>0</v>
      </c>
      <c r="Z299" s="210">
        <f t="shared" ca="1" si="62"/>
        <v>1</v>
      </c>
      <c r="AA299" s="207"/>
      <c r="AB299" s="208">
        <f t="shared" ca="1" si="91"/>
        <v>1001</v>
      </c>
      <c r="AC299" s="208">
        <f t="shared" ca="1" si="75"/>
        <v>0</v>
      </c>
      <c r="AD299" s="209">
        <f t="shared" ca="1" si="92"/>
        <v>0</v>
      </c>
      <c r="AE299" s="210">
        <f t="shared" ca="1" si="76"/>
        <v>1</v>
      </c>
      <c r="AF299" s="129"/>
      <c r="AG299" s="211" t="e">
        <f t="shared" ca="1" si="93"/>
        <v>#N/A</v>
      </c>
      <c r="AH299" s="208">
        <f t="shared" ca="1" si="94"/>
        <v>1001</v>
      </c>
      <c r="AI299" s="208">
        <f t="shared" ca="1" si="77"/>
        <v>0</v>
      </c>
      <c r="AJ299" s="209">
        <f t="shared" ca="1" si="95"/>
        <v>0</v>
      </c>
      <c r="AK299" s="210">
        <f t="shared" ca="1" si="78"/>
        <v>1</v>
      </c>
      <c r="AL299" s="205"/>
      <c r="AM299" s="207"/>
      <c r="AN299" s="208">
        <f t="shared" ca="1" si="96"/>
        <v>1001</v>
      </c>
      <c r="AO299" s="208">
        <f t="shared" ca="1" si="79"/>
        <v>0</v>
      </c>
      <c r="AP299" s="209">
        <f t="shared" ca="1" si="97"/>
        <v>0</v>
      </c>
      <c r="AQ299" s="210">
        <f t="shared" ca="1" si="80"/>
        <v>1</v>
      </c>
      <c r="AS299" s="211" t="e">
        <f t="shared" ca="1" si="98"/>
        <v>#N/A</v>
      </c>
      <c r="AT299" s="207"/>
      <c r="AU299" s="208">
        <f t="shared" ca="1" si="99"/>
        <v>1001</v>
      </c>
      <c r="AV299" s="208">
        <f t="shared" ca="1" si="81"/>
        <v>0</v>
      </c>
      <c r="AW299" s="209">
        <f t="shared" ca="1" si="100"/>
        <v>0</v>
      </c>
      <c r="AX299" s="210">
        <f t="shared" ca="1" si="82"/>
        <v>1</v>
      </c>
      <c r="AY299" s="207"/>
      <c r="AZ299" s="208">
        <f t="shared" ca="1" si="101"/>
        <v>1001</v>
      </c>
      <c r="BA299" s="208">
        <f t="shared" ca="1" si="83"/>
        <v>0</v>
      </c>
      <c r="BB299" s="209">
        <f t="shared" ca="1" si="102"/>
        <v>0</v>
      </c>
      <c r="BC299" s="210">
        <f t="shared" ca="1" si="84"/>
        <v>1</v>
      </c>
    </row>
    <row r="300" spans="2:55" x14ac:dyDescent="0.25">
      <c r="B300" s="198" t="e">
        <f t="shared" ca="1" si="24"/>
        <v>#N/A</v>
      </c>
      <c r="C3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0" s="15">
        <v>42</v>
      </c>
      <c r="E300" s="129" t="e">
        <f t="shared" ca="1" si="85"/>
        <v>#N/A</v>
      </c>
      <c r="F300" s="129" t="e">
        <f t="shared" ca="1" si="31"/>
        <v>#N/A</v>
      </c>
      <c r="G300" s="63">
        <f t="shared" ca="1" si="86"/>
        <v>3000</v>
      </c>
      <c r="H300" s="63">
        <f t="shared" ca="1" si="63"/>
        <v>0</v>
      </c>
      <c r="I300" s="91">
        <f t="shared" ca="1" si="87"/>
        <v>0</v>
      </c>
      <c r="J300" s="44">
        <f t="shared" ca="1" si="61"/>
        <v>1</v>
      </c>
      <c r="M300" s="200" t="e">
        <f t="shared" ca="1" si="25"/>
        <v>#N/A</v>
      </c>
      <c r="N300" s="91" t="e">
        <f t="shared" ca="1" si="26"/>
        <v>#N/A</v>
      </c>
      <c r="O300" s="91" t="e">
        <f t="shared" ca="1" si="27"/>
        <v>#N/A</v>
      </c>
      <c r="Q300" s="200" t="e">
        <f t="shared" ca="1" si="34"/>
        <v>#N/A</v>
      </c>
      <c r="R300" s="91" t="e">
        <f t="shared" ca="1" si="28"/>
        <v>#N/A</v>
      </c>
      <c r="S300" s="91" t="e">
        <f t="shared" ca="1" si="29"/>
        <v>#N/A</v>
      </c>
      <c r="T300" s="200" t="e">
        <f ca="1">(($E$9*(RAND()*($E$213-$D$213)+$D$213))*(RAND()*('Your Value Calcs'!$E$209-'Your Value Calcs'!$D$209)+'Your Value Calcs'!$D$209+IF('Your Results'!$D$48&gt;0,'Your Results'!$D$48,0)))+$E$161-$E$201+$E$185-($E$185*(RAND()*($E$215-$D$215)+$D$215))-(($E$205/$C$56)*(RAND()*($E$216-$D$216)+$D$216))</f>
        <v>#N/A</v>
      </c>
      <c r="U300" s="207" t="e">
        <f t="shared" ca="1" si="88"/>
        <v>#N/A</v>
      </c>
      <c r="V300" s="207" t="e">
        <f t="shared" ca="1" si="36"/>
        <v>#N/A</v>
      </c>
      <c r="W300" s="208">
        <f t="shared" ca="1" si="89"/>
        <v>1001</v>
      </c>
      <c r="X300" s="208">
        <f t="shared" ca="1" si="64"/>
        <v>0</v>
      </c>
      <c r="Y300" s="209">
        <f t="shared" ca="1" si="90"/>
        <v>0</v>
      </c>
      <c r="Z300" s="210">
        <f t="shared" ca="1" si="62"/>
        <v>1</v>
      </c>
      <c r="AA300" s="207"/>
      <c r="AB300" s="208">
        <f t="shared" ca="1" si="91"/>
        <v>1001</v>
      </c>
      <c r="AC300" s="208">
        <f t="shared" ca="1" si="75"/>
        <v>0</v>
      </c>
      <c r="AD300" s="209">
        <f t="shared" ca="1" si="92"/>
        <v>0</v>
      </c>
      <c r="AE300" s="210">
        <f t="shared" ca="1" si="76"/>
        <v>1</v>
      </c>
      <c r="AF300" s="129"/>
      <c r="AG300" s="211" t="e">
        <f t="shared" ca="1" si="93"/>
        <v>#N/A</v>
      </c>
      <c r="AH300" s="208">
        <f t="shared" ca="1" si="94"/>
        <v>1001</v>
      </c>
      <c r="AI300" s="208">
        <f t="shared" ca="1" si="77"/>
        <v>0</v>
      </c>
      <c r="AJ300" s="209">
        <f t="shared" ca="1" si="95"/>
        <v>0</v>
      </c>
      <c r="AK300" s="210">
        <f t="shared" ca="1" si="78"/>
        <v>1</v>
      </c>
      <c r="AL300" s="205"/>
      <c r="AM300" s="207"/>
      <c r="AN300" s="208">
        <f t="shared" ca="1" si="96"/>
        <v>1001</v>
      </c>
      <c r="AO300" s="208">
        <f t="shared" ca="1" si="79"/>
        <v>0</v>
      </c>
      <c r="AP300" s="209">
        <f t="shared" ca="1" si="97"/>
        <v>0</v>
      </c>
      <c r="AQ300" s="210">
        <f t="shared" ca="1" si="80"/>
        <v>1</v>
      </c>
      <c r="AS300" s="211" t="e">
        <f t="shared" ca="1" si="98"/>
        <v>#N/A</v>
      </c>
      <c r="AT300" s="207"/>
      <c r="AU300" s="208">
        <f t="shared" ca="1" si="99"/>
        <v>1001</v>
      </c>
      <c r="AV300" s="208">
        <f t="shared" ca="1" si="81"/>
        <v>0</v>
      </c>
      <c r="AW300" s="209">
        <f t="shared" ca="1" si="100"/>
        <v>0</v>
      </c>
      <c r="AX300" s="210">
        <f t="shared" ca="1" si="82"/>
        <v>1</v>
      </c>
      <c r="AY300" s="207"/>
      <c r="AZ300" s="208">
        <f t="shared" ca="1" si="101"/>
        <v>1001</v>
      </c>
      <c r="BA300" s="208">
        <f t="shared" ca="1" si="83"/>
        <v>0</v>
      </c>
      <c r="BB300" s="209">
        <f t="shared" ca="1" si="102"/>
        <v>0</v>
      </c>
      <c r="BC300" s="210">
        <f t="shared" ca="1" si="84"/>
        <v>1</v>
      </c>
    </row>
    <row r="301" spans="2:55" x14ac:dyDescent="0.25">
      <c r="B301" s="198" t="e">
        <f t="shared" ca="1" si="24"/>
        <v>#N/A</v>
      </c>
      <c r="C3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1" s="15">
        <v>43</v>
      </c>
      <c r="E301" s="129" t="e">
        <f t="shared" ca="1" si="85"/>
        <v>#N/A</v>
      </c>
      <c r="F301" s="129" t="e">
        <f t="shared" ca="1" si="31"/>
        <v>#N/A</v>
      </c>
      <c r="G301" s="63">
        <f t="shared" ca="1" si="86"/>
        <v>3000</v>
      </c>
      <c r="H301" s="63">
        <f t="shared" ca="1" si="63"/>
        <v>0</v>
      </c>
      <c r="I301" s="91">
        <f t="shared" ca="1" si="87"/>
        <v>0</v>
      </c>
      <c r="J301" s="44">
        <f t="shared" ca="1" si="61"/>
        <v>1</v>
      </c>
      <c r="M301" s="200" t="e">
        <f t="shared" ca="1" si="25"/>
        <v>#N/A</v>
      </c>
      <c r="N301" s="91" t="e">
        <f t="shared" ca="1" si="26"/>
        <v>#N/A</v>
      </c>
      <c r="O301" s="91" t="e">
        <f t="shared" ca="1" si="27"/>
        <v>#N/A</v>
      </c>
      <c r="Q301" s="200" t="e">
        <f t="shared" ca="1" si="34"/>
        <v>#N/A</v>
      </c>
      <c r="R301" s="91" t="e">
        <f t="shared" ca="1" si="28"/>
        <v>#N/A</v>
      </c>
      <c r="S301" s="91" t="e">
        <f t="shared" ca="1" si="29"/>
        <v>#N/A</v>
      </c>
      <c r="T301" s="200" t="e">
        <f ca="1">(($E$9*(RAND()*($E$213-$D$213)+$D$213))*(RAND()*('Your Value Calcs'!$E$209-'Your Value Calcs'!$D$209)+'Your Value Calcs'!$D$209+IF('Your Results'!$D$48&gt;0,'Your Results'!$D$48,0)))+$E$161-$E$201+$E$185-($E$185*(RAND()*($E$215-$D$215)+$D$215))-(($E$205/$C$56)*(RAND()*($E$216-$D$216)+$D$216))</f>
        <v>#N/A</v>
      </c>
      <c r="U301" s="207" t="e">
        <f t="shared" ca="1" si="88"/>
        <v>#N/A</v>
      </c>
      <c r="V301" s="207" t="e">
        <f t="shared" ca="1" si="36"/>
        <v>#N/A</v>
      </c>
      <c r="W301" s="208">
        <f t="shared" ca="1" si="89"/>
        <v>1001</v>
      </c>
      <c r="X301" s="208">
        <f t="shared" ca="1" si="64"/>
        <v>0</v>
      </c>
      <c r="Y301" s="209">
        <f t="shared" ca="1" si="90"/>
        <v>0</v>
      </c>
      <c r="Z301" s="210">
        <f t="shared" ca="1" si="62"/>
        <v>1</v>
      </c>
      <c r="AA301" s="207"/>
      <c r="AB301" s="208">
        <f t="shared" ca="1" si="91"/>
        <v>1001</v>
      </c>
      <c r="AC301" s="208">
        <f t="shared" ca="1" si="75"/>
        <v>0</v>
      </c>
      <c r="AD301" s="209">
        <f t="shared" ca="1" si="92"/>
        <v>0</v>
      </c>
      <c r="AE301" s="210">
        <f t="shared" ca="1" si="76"/>
        <v>1</v>
      </c>
      <c r="AF301" s="129"/>
      <c r="AG301" s="211" t="e">
        <f t="shared" ca="1" si="93"/>
        <v>#N/A</v>
      </c>
      <c r="AH301" s="208">
        <f t="shared" ca="1" si="94"/>
        <v>1001</v>
      </c>
      <c r="AI301" s="208">
        <f t="shared" ca="1" si="77"/>
        <v>0</v>
      </c>
      <c r="AJ301" s="209">
        <f t="shared" ca="1" si="95"/>
        <v>0</v>
      </c>
      <c r="AK301" s="210">
        <f t="shared" ca="1" si="78"/>
        <v>1</v>
      </c>
      <c r="AL301" s="205"/>
      <c r="AM301" s="207"/>
      <c r="AN301" s="208">
        <f t="shared" ca="1" si="96"/>
        <v>1001</v>
      </c>
      <c r="AO301" s="208">
        <f t="shared" ca="1" si="79"/>
        <v>0</v>
      </c>
      <c r="AP301" s="209">
        <f t="shared" ca="1" si="97"/>
        <v>0</v>
      </c>
      <c r="AQ301" s="210">
        <f t="shared" ca="1" si="80"/>
        <v>1</v>
      </c>
      <c r="AS301" s="211" t="e">
        <f t="shared" ca="1" si="98"/>
        <v>#N/A</v>
      </c>
      <c r="AT301" s="207"/>
      <c r="AU301" s="208">
        <f t="shared" ca="1" si="99"/>
        <v>1001</v>
      </c>
      <c r="AV301" s="208">
        <f t="shared" ca="1" si="81"/>
        <v>0</v>
      </c>
      <c r="AW301" s="209">
        <f t="shared" ca="1" si="100"/>
        <v>0</v>
      </c>
      <c r="AX301" s="210">
        <f t="shared" ca="1" si="82"/>
        <v>1</v>
      </c>
      <c r="AY301" s="207"/>
      <c r="AZ301" s="208">
        <f t="shared" ca="1" si="101"/>
        <v>1001</v>
      </c>
      <c r="BA301" s="208">
        <f t="shared" ca="1" si="83"/>
        <v>0</v>
      </c>
      <c r="BB301" s="209">
        <f t="shared" ca="1" si="102"/>
        <v>0</v>
      </c>
      <c r="BC301" s="210">
        <f t="shared" ca="1" si="84"/>
        <v>1</v>
      </c>
    </row>
    <row r="302" spans="2:55" x14ac:dyDescent="0.25">
      <c r="B302" s="198" t="e">
        <f t="shared" ca="1" si="24"/>
        <v>#N/A</v>
      </c>
      <c r="C3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2" s="15">
        <v>44</v>
      </c>
      <c r="E302" s="129" t="e">
        <f t="shared" ca="1" si="85"/>
        <v>#N/A</v>
      </c>
      <c r="F302" s="129" t="e">
        <f t="shared" ca="1" si="31"/>
        <v>#N/A</v>
      </c>
      <c r="G302" s="63">
        <f t="shared" ca="1" si="86"/>
        <v>3000</v>
      </c>
      <c r="H302" s="63">
        <f t="shared" ca="1" si="63"/>
        <v>0</v>
      </c>
      <c r="I302" s="91">
        <f t="shared" ca="1" si="87"/>
        <v>0</v>
      </c>
      <c r="J302" s="44">
        <f t="shared" ca="1" si="61"/>
        <v>1</v>
      </c>
      <c r="M302" s="200" t="e">
        <f t="shared" ca="1" si="25"/>
        <v>#N/A</v>
      </c>
      <c r="N302" s="91" t="e">
        <f t="shared" ca="1" si="26"/>
        <v>#N/A</v>
      </c>
      <c r="O302" s="91" t="e">
        <f t="shared" ca="1" si="27"/>
        <v>#N/A</v>
      </c>
      <c r="Q302" s="200" t="e">
        <f t="shared" ca="1" si="34"/>
        <v>#N/A</v>
      </c>
      <c r="R302" s="91" t="e">
        <f t="shared" ca="1" si="28"/>
        <v>#N/A</v>
      </c>
      <c r="S302" s="91" t="e">
        <f t="shared" ca="1" si="29"/>
        <v>#N/A</v>
      </c>
      <c r="T302" s="200" t="e">
        <f ca="1">(($E$9*(RAND()*($E$213-$D$213)+$D$213))*(RAND()*('Your Value Calcs'!$E$209-'Your Value Calcs'!$D$209)+'Your Value Calcs'!$D$209+IF('Your Results'!$D$48&gt;0,'Your Results'!$D$48,0)))+$E$161-$E$201+$E$185-($E$185*(RAND()*($E$215-$D$215)+$D$215))-(($E$205/$C$56)*(RAND()*($E$216-$D$216)+$D$216))</f>
        <v>#N/A</v>
      </c>
      <c r="U302" s="207" t="e">
        <f t="shared" ca="1" si="88"/>
        <v>#N/A</v>
      </c>
      <c r="V302" s="207" t="e">
        <f t="shared" ca="1" si="36"/>
        <v>#N/A</v>
      </c>
      <c r="W302" s="208">
        <f t="shared" ca="1" si="89"/>
        <v>1001</v>
      </c>
      <c r="X302" s="208">
        <f t="shared" ca="1" si="64"/>
        <v>0</v>
      </c>
      <c r="Y302" s="209">
        <f t="shared" ca="1" si="90"/>
        <v>0</v>
      </c>
      <c r="Z302" s="210">
        <f t="shared" ca="1" si="62"/>
        <v>1</v>
      </c>
      <c r="AA302" s="207"/>
      <c r="AB302" s="208">
        <f t="shared" ca="1" si="91"/>
        <v>1001</v>
      </c>
      <c r="AC302" s="208">
        <f t="shared" ca="1" si="75"/>
        <v>0</v>
      </c>
      <c r="AD302" s="209">
        <f t="shared" ca="1" si="92"/>
        <v>0</v>
      </c>
      <c r="AE302" s="210">
        <f t="shared" ca="1" si="76"/>
        <v>1</v>
      </c>
      <c r="AF302" s="129"/>
      <c r="AG302" s="211" t="e">
        <f t="shared" ca="1" si="93"/>
        <v>#N/A</v>
      </c>
      <c r="AH302" s="208">
        <f t="shared" ca="1" si="94"/>
        <v>1001</v>
      </c>
      <c r="AI302" s="208">
        <f t="shared" ca="1" si="77"/>
        <v>0</v>
      </c>
      <c r="AJ302" s="209">
        <f t="shared" ca="1" si="95"/>
        <v>0</v>
      </c>
      <c r="AK302" s="210">
        <f t="shared" ca="1" si="78"/>
        <v>1</v>
      </c>
      <c r="AL302" s="205"/>
      <c r="AM302" s="207"/>
      <c r="AN302" s="208">
        <f t="shared" ca="1" si="96"/>
        <v>1001</v>
      </c>
      <c r="AO302" s="208">
        <f t="shared" ca="1" si="79"/>
        <v>0</v>
      </c>
      <c r="AP302" s="209">
        <f t="shared" ca="1" si="97"/>
        <v>0</v>
      </c>
      <c r="AQ302" s="210">
        <f t="shared" ca="1" si="80"/>
        <v>1</v>
      </c>
      <c r="AS302" s="211" t="e">
        <f t="shared" ca="1" si="98"/>
        <v>#N/A</v>
      </c>
      <c r="AT302" s="207"/>
      <c r="AU302" s="208">
        <f t="shared" ca="1" si="99"/>
        <v>1001</v>
      </c>
      <c r="AV302" s="208">
        <f t="shared" ca="1" si="81"/>
        <v>0</v>
      </c>
      <c r="AW302" s="209">
        <f t="shared" ca="1" si="100"/>
        <v>0</v>
      </c>
      <c r="AX302" s="210">
        <f t="shared" ca="1" si="82"/>
        <v>1</v>
      </c>
      <c r="AY302" s="207"/>
      <c r="AZ302" s="208">
        <f t="shared" ca="1" si="101"/>
        <v>1001</v>
      </c>
      <c r="BA302" s="208">
        <f t="shared" ca="1" si="83"/>
        <v>0</v>
      </c>
      <c r="BB302" s="209">
        <f t="shared" ca="1" si="102"/>
        <v>0</v>
      </c>
      <c r="BC302" s="210">
        <f t="shared" ca="1" si="84"/>
        <v>1</v>
      </c>
    </row>
    <row r="303" spans="2:55" x14ac:dyDescent="0.25">
      <c r="B303" s="198" t="e">
        <f t="shared" ca="1" si="24"/>
        <v>#N/A</v>
      </c>
      <c r="C3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3" s="15">
        <v>45</v>
      </c>
      <c r="E303" s="129" t="e">
        <f t="shared" ca="1" si="85"/>
        <v>#N/A</v>
      </c>
      <c r="F303" s="129" t="e">
        <f t="shared" ca="1" si="31"/>
        <v>#N/A</v>
      </c>
      <c r="G303" s="63">
        <f t="shared" ca="1" si="86"/>
        <v>3000</v>
      </c>
      <c r="H303" s="63">
        <f t="shared" ca="1" si="63"/>
        <v>0</v>
      </c>
      <c r="I303" s="91">
        <f t="shared" ca="1" si="87"/>
        <v>0</v>
      </c>
      <c r="J303" s="44">
        <f t="shared" ca="1" si="61"/>
        <v>1</v>
      </c>
      <c r="M303" s="200" t="e">
        <f t="shared" ca="1" si="25"/>
        <v>#N/A</v>
      </c>
      <c r="N303" s="91" t="e">
        <f t="shared" ca="1" si="26"/>
        <v>#N/A</v>
      </c>
      <c r="O303" s="91" t="e">
        <f t="shared" ca="1" si="27"/>
        <v>#N/A</v>
      </c>
      <c r="Q303" s="200" t="e">
        <f t="shared" ca="1" si="34"/>
        <v>#N/A</v>
      </c>
      <c r="R303" s="91" t="e">
        <f t="shared" ca="1" si="28"/>
        <v>#N/A</v>
      </c>
      <c r="S303" s="91" t="e">
        <f t="shared" ca="1" si="29"/>
        <v>#N/A</v>
      </c>
      <c r="T303" s="200" t="e">
        <f ca="1">(($E$9*(RAND()*($E$213-$D$213)+$D$213))*(RAND()*('Your Value Calcs'!$E$209-'Your Value Calcs'!$D$209)+'Your Value Calcs'!$D$209+IF('Your Results'!$D$48&gt;0,'Your Results'!$D$48,0)))+$E$161-$E$201+$E$185-($E$185*(RAND()*($E$215-$D$215)+$D$215))-(($E$205/$C$56)*(RAND()*($E$216-$D$216)+$D$216))</f>
        <v>#N/A</v>
      </c>
      <c r="U303" s="207" t="e">
        <f t="shared" ca="1" si="88"/>
        <v>#N/A</v>
      </c>
      <c r="V303" s="207" t="e">
        <f t="shared" ca="1" si="36"/>
        <v>#N/A</v>
      </c>
      <c r="W303" s="208">
        <f t="shared" ca="1" si="89"/>
        <v>1001</v>
      </c>
      <c r="X303" s="208">
        <f t="shared" ca="1" si="64"/>
        <v>0</v>
      </c>
      <c r="Y303" s="209">
        <f t="shared" ca="1" si="90"/>
        <v>0</v>
      </c>
      <c r="Z303" s="210">
        <f t="shared" ca="1" si="62"/>
        <v>1</v>
      </c>
      <c r="AA303" s="207"/>
      <c r="AB303" s="208">
        <f t="shared" ca="1" si="91"/>
        <v>1001</v>
      </c>
      <c r="AC303" s="208">
        <f t="shared" ca="1" si="75"/>
        <v>0</v>
      </c>
      <c r="AD303" s="209">
        <f t="shared" ca="1" si="92"/>
        <v>0</v>
      </c>
      <c r="AE303" s="210">
        <f t="shared" ca="1" si="76"/>
        <v>1</v>
      </c>
      <c r="AF303" s="129"/>
      <c r="AG303" s="211" t="e">
        <f t="shared" ca="1" si="93"/>
        <v>#N/A</v>
      </c>
      <c r="AH303" s="208">
        <f t="shared" ca="1" si="94"/>
        <v>1001</v>
      </c>
      <c r="AI303" s="208">
        <f t="shared" ca="1" si="77"/>
        <v>0</v>
      </c>
      <c r="AJ303" s="209">
        <f t="shared" ca="1" si="95"/>
        <v>0</v>
      </c>
      <c r="AK303" s="210">
        <f t="shared" ca="1" si="78"/>
        <v>1</v>
      </c>
      <c r="AL303" s="205"/>
      <c r="AM303" s="207"/>
      <c r="AN303" s="208">
        <f t="shared" ca="1" si="96"/>
        <v>1001</v>
      </c>
      <c r="AO303" s="208">
        <f t="shared" ca="1" si="79"/>
        <v>0</v>
      </c>
      <c r="AP303" s="209">
        <f t="shared" ca="1" si="97"/>
        <v>0</v>
      </c>
      <c r="AQ303" s="210">
        <f t="shared" ca="1" si="80"/>
        <v>1</v>
      </c>
      <c r="AS303" s="211" t="e">
        <f t="shared" ca="1" si="98"/>
        <v>#N/A</v>
      </c>
      <c r="AT303" s="207"/>
      <c r="AU303" s="208">
        <f t="shared" ca="1" si="99"/>
        <v>1001</v>
      </c>
      <c r="AV303" s="208">
        <f t="shared" ca="1" si="81"/>
        <v>0</v>
      </c>
      <c r="AW303" s="209">
        <f t="shared" ca="1" si="100"/>
        <v>0</v>
      </c>
      <c r="AX303" s="210">
        <f t="shared" ca="1" si="82"/>
        <v>1</v>
      </c>
      <c r="AY303" s="207"/>
      <c r="AZ303" s="208">
        <f t="shared" ca="1" si="101"/>
        <v>1001</v>
      </c>
      <c r="BA303" s="208">
        <f t="shared" ca="1" si="83"/>
        <v>0</v>
      </c>
      <c r="BB303" s="209">
        <f t="shared" ca="1" si="102"/>
        <v>0</v>
      </c>
      <c r="BC303" s="210">
        <f t="shared" ca="1" si="84"/>
        <v>1</v>
      </c>
    </row>
    <row r="304" spans="2:55" x14ac:dyDescent="0.25">
      <c r="B304" s="198" t="e">
        <f t="shared" ca="1" si="24"/>
        <v>#N/A</v>
      </c>
      <c r="C3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4" s="15">
        <v>46</v>
      </c>
      <c r="E304" s="129" t="e">
        <f t="shared" ca="1" si="85"/>
        <v>#N/A</v>
      </c>
      <c r="F304" s="129" t="e">
        <f t="shared" ca="1" si="31"/>
        <v>#N/A</v>
      </c>
      <c r="G304" s="63">
        <f t="shared" ca="1" si="86"/>
        <v>3000</v>
      </c>
      <c r="H304" s="63">
        <f t="shared" ca="1" si="63"/>
        <v>0</v>
      </c>
      <c r="I304" s="91">
        <f t="shared" ca="1" si="87"/>
        <v>0</v>
      </c>
      <c r="J304" s="44">
        <f t="shared" ca="1" si="61"/>
        <v>1</v>
      </c>
      <c r="M304" s="200" t="e">
        <f t="shared" ca="1" si="25"/>
        <v>#N/A</v>
      </c>
      <c r="N304" s="91" t="e">
        <f t="shared" ca="1" si="26"/>
        <v>#N/A</v>
      </c>
      <c r="O304" s="91" t="e">
        <f t="shared" ca="1" si="27"/>
        <v>#N/A</v>
      </c>
      <c r="Q304" s="200" t="e">
        <f t="shared" ca="1" si="34"/>
        <v>#N/A</v>
      </c>
      <c r="R304" s="91" t="e">
        <f t="shared" ca="1" si="28"/>
        <v>#N/A</v>
      </c>
      <c r="S304" s="91" t="e">
        <f t="shared" ca="1" si="29"/>
        <v>#N/A</v>
      </c>
      <c r="T304" s="200" t="e">
        <f ca="1">(($E$9*(RAND()*($E$213-$D$213)+$D$213))*(RAND()*('Your Value Calcs'!$E$209-'Your Value Calcs'!$D$209)+'Your Value Calcs'!$D$209+IF('Your Results'!$D$48&gt;0,'Your Results'!$D$48,0)))+$E$161-$E$201+$E$185-($E$185*(RAND()*($E$215-$D$215)+$D$215))-(($E$205/$C$56)*(RAND()*($E$216-$D$216)+$D$216))</f>
        <v>#N/A</v>
      </c>
      <c r="U304" s="207" t="e">
        <f t="shared" ca="1" si="88"/>
        <v>#N/A</v>
      </c>
      <c r="V304" s="207" t="e">
        <f t="shared" ca="1" si="36"/>
        <v>#N/A</v>
      </c>
      <c r="W304" s="208">
        <f t="shared" ca="1" si="89"/>
        <v>1001</v>
      </c>
      <c r="X304" s="208">
        <f t="shared" ca="1" si="64"/>
        <v>0</v>
      </c>
      <c r="Y304" s="209">
        <f t="shared" ca="1" si="90"/>
        <v>0</v>
      </c>
      <c r="Z304" s="210">
        <f t="shared" ca="1" si="62"/>
        <v>1</v>
      </c>
      <c r="AA304" s="207"/>
      <c r="AB304" s="208">
        <f t="shared" ca="1" si="91"/>
        <v>1001</v>
      </c>
      <c r="AC304" s="208">
        <f t="shared" ca="1" si="75"/>
        <v>0</v>
      </c>
      <c r="AD304" s="209">
        <f t="shared" ca="1" si="92"/>
        <v>0</v>
      </c>
      <c r="AE304" s="210">
        <f t="shared" ca="1" si="76"/>
        <v>1</v>
      </c>
      <c r="AF304" s="129"/>
      <c r="AG304" s="211" t="e">
        <f t="shared" ca="1" si="93"/>
        <v>#N/A</v>
      </c>
      <c r="AH304" s="208">
        <f t="shared" ca="1" si="94"/>
        <v>1001</v>
      </c>
      <c r="AI304" s="208">
        <f t="shared" ca="1" si="77"/>
        <v>0</v>
      </c>
      <c r="AJ304" s="209">
        <f t="shared" ca="1" si="95"/>
        <v>0</v>
      </c>
      <c r="AK304" s="210">
        <f t="shared" ca="1" si="78"/>
        <v>1</v>
      </c>
      <c r="AL304" s="205"/>
      <c r="AM304" s="207"/>
      <c r="AN304" s="208">
        <f t="shared" ca="1" si="96"/>
        <v>1001</v>
      </c>
      <c r="AO304" s="208">
        <f t="shared" ca="1" si="79"/>
        <v>0</v>
      </c>
      <c r="AP304" s="209">
        <f t="shared" ca="1" si="97"/>
        <v>0</v>
      </c>
      <c r="AQ304" s="210">
        <f t="shared" ca="1" si="80"/>
        <v>1</v>
      </c>
      <c r="AS304" s="211" t="e">
        <f t="shared" ca="1" si="98"/>
        <v>#N/A</v>
      </c>
      <c r="AT304" s="207"/>
      <c r="AU304" s="208">
        <f t="shared" ca="1" si="99"/>
        <v>1001</v>
      </c>
      <c r="AV304" s="208">
        <f t="shared" ca="1" si="81"/>
        <v>0</v>
      </c>
      <c r="AW304" s="209">
        <f t="shared" ca="1" si="100"/>
        <v>0</v>
      </c>
      <c r="AX304" s="210">
        <f t="shared" ca="1" si="82"/>
        <v>1</v>
      </c>
      <c r="AY304" s="207"/>
      <c r="AZ304" s="208">
        <f t="shared" ca="1" si="101"/>
        <v>1001</v>
      </c>
      <c r="BA304" s="208">
        <f t="shared" ca="1" si="83"/>
        <v>0</v>
      </c>
      <c r="BB304" s="209">
        <f t="shared" ca="1" si="102"/>
        <v>0</v>
      </c>
      <c r="BC304" s="210">
        <f t="shared" ca="1" si="84"/>
        <v>1</v>
      </c>
    </row>
    <row r="305" spans="2:55" x14ac:dyDescent="0.25">
      <c r="B305" s="198" t="e">
        <f t="shared" ca="1" si="24"/>
        <v>#N/A</v>
      </c>
      <c r="C3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5" s="15">
        <v>47</v>
      </c>
      <c r="E305" s="129" t="e">
        <f t="shared" ca="1" si="85"/>
        <v>#N/A</v>
      </c>
      <c r="F305" s="129" t="e">
        <f t="shared" ca="1" si="31"/>
        <v>#N/A</v>
      </c>
      <c r="G305" s="63">
        <f t="shared" ca="1" si="86"/>
        <v>3000</v>
      </c>
      <c r="H305" s="63">
        <f t="shared" ca="1" si="63"/>
        <v>0</v>
      </c>
      <c r="I305" s="91">
        <f t="shared" ca="1" si="87"/>
        <v>0</v>
      </c>
      <c r="J305" s="44">
        <f t="shared" ca="1" si="61"/>
        <v>1</v>
      </c>
      <c r="M305" s="200" t="e">
        <f t="shared" ca="1" si="25"/>
        <v>#N/A</v>
      </c>
      <c r="N305" s="91" t="e">
        <f t="shared" ca="1" si="26"/>
        <v>#N/A</v>
      </c>
      <c r="O305" s="91" t="e">
        <f t="shared" ca="1" si="27"/>
        <v>#N/A</v>
      </c>
      <c r="Q305" s="200" t="e">
        <f t="shared" ca="1" si="34"/>
        <v>#N/A</v>
      </c>
      <c r="R305" s="91" t="e">
        <f t="shared" ca="1" si="28"/>
        <v>#N/A</v>
      </c>
      <c r="S305" s="91" t="e">
        <f t="shared" ca="1" si="29"/>
        <v>#N/A</v>
      </c>
      <c r="T305" s="200" t="e">
        <f ca="1">(($E$9*(RAND()*($E$213-$D$213)+$D$213))*(RAND()*('Your Value Calcs'!$E$209-'Your Value Calcs'!$D$209)+'Your Value Calcs'!$D$209+IF('Your Results'!$D$48&gt;0,'Your Results'!$D$48,0)))+$E$161-$E$201+$E$185-($E$185*(RAND()*($E$215-$D$215)+$D$215))-(($E$205/$C$56)*(RAND()*($E$216-$D$216)+$D$216))</f>
        <v>#N/A</v>
      </c>
      <c r="U305" s="207" t="e">
        <f t="shared" ca="1" si="88"/>
        <v>#N/A</v>
      </c>
      <c r="V305" s="207" t="e">
        <f t="shared" ca="1" si="36"/>
        <v>#N/A</v>
      </c>
      <c r="W305" s="208">
        <f t="shared" ca="1" si="89"/>
        <v>1001</v>
      </c>
      <c r="X305" s="208">
        <f t="shared" ca="1" si="64"/>
        <v>0</v>
      </c>
      <c r="Y305" s="209">
        <f t="shared" ca="1" si="90"/>
        <v>0</v>
      </c>
      <c r="Z305" s="210">
        <f t="shared" ca="1" si="62"/>
        <v>1</v>
      </c>
      <c r="AA305" s="207"/>
      <c r="AB305" s="208">
        <f t="shared" ca="1" si="91"/>
        <v>1001</v>
      </c>
      <c r="AC305" s="208">
        <f t="shared" ca="1" si="75"/>
        <v>0</v>
      </c>
      <c r="AD305" s="209">
        <f t="shared" ca="1" si="92"/>
        <v>0</v>
      </c>
      <c r="AE305" s="210">
        <f t="shared" ca="1" si="76"/>
        <v>1</v>
      </c>
      <c r="AF305" s="129"/>
      <c r="AG305" s="211" t="e">
        <f t="shared" ca="1" si="93"/>
        <v>#N/A</v>
      </c>
      <c r="AH305" s="208">
        <f t="shared" ca="1" si="94"/>
        <v>1001</v>
      </c>
      <c r="AI305" s="208">
        <f t="shared" ca="1" si="77"/>
        <v>0</v>
      </c>
      <c r="AJ305" s="209">
        <f t="shared" ca="1" si="95"/>
        <v>0</v>
      </c>
      <c r="AK305" s="210">
        <f t="shared" ca="1" si="78"/>
        <v>1</v>
      </c>
      <c r="AL305" s="205"/>
      <c r="AM305" s="207"/>
      <c r="AN305" s="208">
        <f t="shared" ca="1" si="96"/>
        <v>1001</v>
      </c>
      <c r="AO305" s="208">
        <f t="shared" ca="1" si="79"/>
        <v>0</v>
      </c>
      <c r="AP305" s="209">
        <f t="shared" ca="1" si="97"/>
        <v>0</v>
      </c>
      <c r="AQ305" s="210">
        <f t="shared" ca="1" si="80"/>
        <v>1</v>
      </c>
      <c r="AS305" s="211" t="e">
        <f t="shared" ca="1" si="98"/>
        <v>#N/A</v>
      </c>
      <c r="AT305" s="207"/>
      <c r="AU305" s="208">
        <f t="shared" ca="1" si="99"/>
        <v>1001</v>
      </c>
      <c r="AV305" s="208">
        <f t="shared" ca="1" si="81"/>
        <v>0</v>
      </c>
      <c r="AW305" s="209">
        <f t="shared" ca="1" si="100"/>
        <v>0</v>
      </c>
      <c r="AX305" s="210">
        <f t="shared" ca="1" si="82"/>
        <v>1</v>
      </c>
      <c r="AY305" s="207"/>
      <c r="AZ305" s="208">
        <f t="shared" ca="1" si="101"/>
        <v>1001</v>
      </c>
      <c r="BA305" s="208">
        <f t="shared" ca="1" si="83"/>
        <v>0</v>
      </c>
      <c r="BB305" s="209">
        <f t="shared" ca="1" si="102"/>
        <v>0</v>
      </c>
      <c r="BC305" s="210">
        <f t="shared" ca="1" si="84"/>
        <v>1</v>
      </c>
    </row>
    <row r="306" spans="2:55" x14ac:dyDescent="0.25">
      <c r="B306" s="198" t="e">
        <f t="shared" ca="1" si="24"/>
        <v>#N/A</v>
      </c>
      <c r="C3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6" s="15">
        <v>48</v>
      </c>
      <c r="E306" s="129" t="e">
        <f t="shared" ca="1" si="85"/>
        <v>#N/A</v>
      </c>
      <c r="F306" s="129" t="e">
        <f t="shared" ca="1" si="31"/>
        <v>#N/A</v>
      </c>
      <c r="G306" s="63">
        <f t="shared" ca="1" si="86"/>
        <v>3000</v>
      </c>
      <c r="H306" s="63">
        <f t="shared" ca="1" si="63"/>
        <v>0</v>
      </c>
      <c r="I306" s="91">
        <f t="shared" ca="1" si="87"/>
        <v>0</v>
      </c>
      <c r="J306" s="44">
        <f t="shared" ca="1" si="61"/>
        <v>1</v>
      </c>
      <c r="M306" s="200" t="e">
        <f t="shared" ca="1" si="25"/>
        <v>#N/A</v>
      </c>
      <c r="N306" s="91" t="e">
        <f t="shared" ca="1" si="26"/>
        <v>#N/A</v>
      </c>
      <c r="O306" s="91" t="e">
        <f t="shared" ca="1" si="27"/>
        <v>#N/A</v>
      </c>
      <c r="Q306" s="200" t="e">
        <f t="shared" ca="1" si="34"/>
        <v>#N/A</v>
      </c>
      <c r="R306" s="91" t="e">
        <f t="shared" ca="1" si="28"/>
        <v>#N/A</v>
      </c>
      <c r="S306" s="91" t="e">
        <f t="shared" ca="1" si="29"/>
        <v>#N/A</v>
      </c>
      <c r="T306" s="200" t="e">
        <f ca="1">(($E$9*(RAND()*($E$213-$D$213)+$D$213))*(RAND()*('Your Value Calcs'!$E$209-'Your Value Calcs'!$D$209)+'Your Value Calcs'!$D$209+IF('Your Results'!$D$48&gt;0,'Your Results'!$D$48,0)))+$E$161-$E$201+$E$185-($E$185*(RAND()*($E$215-$D$215)+$D$215))-(($E$205/$C$56)*(RAND()*($E$216-$D$216)+$D$216))</f>
        <v>#N/A</v>
      </c>
      <c r="U306" s="207" t="e">
        <f t="shared" ca="1" si="88"/>
        <v>#N/A</v>
      </c>
      <c r="V306" s="207" t="e">
        <f t="shared" ca="1" si="36"/>
        <v>#N/A</v>
      </c>
      <c r="W306" s="208">
        <f t="shared" ca="1" si="89"/>
        <v>1001</v>
      </c>
      <c r="X306" s="208">
        <f t="shared" ca="1" si="64"/>
        <v>0</v>
      </c>
      <c r="Y306" s="209">
        <f t="shared" ca="1" si="90"/>
        <v>0</v>
      </c>
      <c r="Z306" s="210">
        <f t="shared" ca="1" si="62"/>
        <v>1</v>
      </c>
      <c r="AA306" s="207"/>
      <c r="AB306" s="208">
        <f t="shared" ca="1" si="91"/>
        <v>1001</v>
      </c>
      <c r="AC306" s="208">
        <f t="shared" ca="1" si="75"/>
        <v>0</v>
      </c>
      <c r="AD306" s="209">
        <f t="shared" ca="1" si="92"/>
        <v>0</v>
      </c>
      <c r="AE306" s="210">
        <f t="shared" ca="1" si="76"/>
        <v>1</v>
      </c>
      <c r="AF306" s="129"/>
      <c r="AG306" s="211" t="e">
        <f t="shared" ca="1" si="93"/>
        <v>#N/A</v>
      </c>
      <c r="AH306" s="208">
        <f t="shared" ca="1" si="94"/>
        <v>1001</v>
      </c>
      <c r="AI306" s="208">
        <f t="shared" ca="1" si="77"/>
        <v>0</v>
      </c>
      <c r="AJ306" s="209">
        <f t="shared" ca="1" si="95"/>
        <v>0</v>
      </c>
      <c r="AK306" s="210">
        <f t="shared" ca="1" si="78"/>
        <v>1</v>
      </c>
      <c r="AL306" s="205"/>
      <c r="AM306" s="207"/>
      <c r="AN306" s="208">
        <f t="shared" ca="1" si="96"/>
        <v>1001</v>
      </c>
      <c r="AO306" s="208">
        <f t="shared" ca="1" si="79"/>
        <v>0</v>
      </c>
      <c r="AP306" s="209">
        <f t="shared" ca="1" si="97"/>
        <v>0</v>
      </c>
      <c r="AQ306" s="210">
        <f t="shared" ca="1" si="80"/>
        <v>1</v>
      </c>
      <c r="AS306" s="211" t="e">
        <f t="shared" ca="1" si="98"/>
        <v>#N/A</v>
      </c>
      <c r="AT306" s="207"/>
      <c r="AU306" s="208">
        <f t="shared" ca="1" si="99"/>
        <v>1001</v>
      </c>
      <c r="AV306" s="208">
        <f t="shared" ca="1" si="81"/>
        <v>0</v>
      </c>
      <c r="AW306" s="209">
        <f t="shared" ca="1" si="100"/>
        <v>0</v>
      </c>
      <c r="AX306" s="210">
        <f t="shared" ca="1" si="82"/>
        <v>1</v>
      </c>
      <c r="AY306" s="207"/>
      <c r="AZ306" s="208">
        <f t="shared" ca="1" si="101"/>
        <v>1001</v>
      </c>
      <c r="BA306" s="208">
        <f t="shared" ca="1" si="83"/>
        <v>0</v>
      </c>
      <c r="BB306" s="209">
        <f t="shared" ca="1" si="102"/>
        <v>0</v>
      </c>
      <c r="BC306" s="210">
        <f t="shared" ca="1" si="84"/>
        <v>1</v>
      </c>
    </row>
    <row r="307" spans="2:55" x14ac:dyDescent="0.25">
      <c r="B307" s="198" t="e">
        <f t="shared" ca="1" si="24"/>
        <v>#N/A</v>
      </c>
      <c r="C3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7" s="15">
        <v>49</v>
      </c>
      <c r="E307" s="129" t="e">
        <f t="shared" ca="1" si="85"/>
        <v>#N/A</v>
      </c>
      <c r="F307" s="129" t="e">
        <f t="shared" ca="1" si="31"/>
        <v>#N/A</v>
      </c>
      <c r="G307" s="63">
        <f t="shared" ca="1" si="86"/>
        <v>3000</v>
      </c>
      <c r="H307" s="63">
        <f t="shared" ca="1" si="63"/>
        <v>0</v>
      </c>
      <c r="I307" s="91">
        <f t="shared" ca="1" si="87"/>
        <v>0</v>
      </c>
      <c r="J307" s="44">
        <f t="shared" ca="1" si="61"/>
        <v>1</v>
      </c>
      <c r="M307" s="200" t="e">
        <f t="shared" ca="1" si="25"/>
        <v>#N/A</v>
      </c>
      <c r="N307" s="91" t="e">
        <f t="shared" ca="1" si="26"/>
        <v>#N/A</v>
      </c>
      <c r="O307" s="91" t="e">
        <f t="shared" ca="1" si="27"/>
        <v>#N/A</v>
      </c>
      <c r="Q307" s="200" t="e">
        <f t="shared" ca="1" si="34"/>
        <v>#N/A</v>
      </c>
      <c r="R307" s="91" t="e">
        <f t="shared" ca="1" si="28"/>
        <v>#N/A</v>
      </c>
      <c r="S307" s="91" t="e">
        <f t="shared" ca="1" si="29"/>
        <v>#N/A</v>
      </c>
      <c r="T307" s="200" t="e">
        <f ca="1">(($E$9*(RAND()*($E$213-$D$213)+$D$213))*(RAND()*('Your Value Calcs'!$E$209-'Your Value Calcs'!$D$209)+'Your Value Calcs'!$D$209+IF('Your Results'!$D$48&gt;0,'Your Results'!$D$48,0)))+$E$161-$E$201+$E$185-($E$185*(RAND()*($E$215-$D$215)+$D$215))-(($E$205/$C$56)*(RAND()*($E$216-$D$216)+$D$216))</f>
        <v>#N/A</v>
      </c>
      <c r="U307" s="207" t="e">
        <f t="shared" ca="1" si="88"/>
        <v>#N/A</v>
      </c>
      <c r="V307" s="207" t="e">
        <f t="shared" ca="1" si="36"/>
        <v>#N/A</v>
      </c>
      <c r="W307" s="208">
        <f t="shared" ca="1" si="89"/>
        <v>1001</v>
      </c>
      <c r="X307" s="208">
        <f t="shared" ca="1" si="64"/>
        <v>0</v>
      </c>
      <c r="Y307" s="209">
        <f t="shared" ca="1" si="90"/>
        <v>0</v>
      </c>
      <c r="Z307" s="210">
        <f t="shared" ca="1" si="62"/>
        <v>1</v>
      </c>
      <c r="AA307" s="207"/>
      <c r="AB307" s="208">
        <f t="shared" ca="1" si="91"/>
        <v>1001</v>
      </c>
      <c r="AC307" s="208">
        <f t="shared" ca="1" si="75"/>
        <v>0</v>
      </c>
      <c r="AD307" s="209">
        <f t="shared" ca="1" si="92"/>
        <v>0</v>
      </c>
      <c r="AE307" s="210">
        <f t="shared" ca="1" si="76"/>
        <v>1</v>
      </c>
      <c r="AF307" s="129"/>
      <c r="AG307" s="211" t="e">
        <f t="shared" ca="1" si="93"/>
        <v>#N/A</v>
      </c>
      <c r="AH307" s="208">
        <f t="shared" ca="1" si="94"/>
        <v>1001</v>
      </c>
      <c r="AI307" s="208">
        <f t="shared" ca="1" si="77"/>
        <v>0</v>
      </c>
      <c r="AJ307" s="209">
        <f t="shared" ca="1" si="95"/>
        <v>0</v>
      </c>
      <c r="AK307" s="210">
        <f t="shared" ca="1" si="78"/>
        <v>1</v>
      </c>
      <c r="AL307" s="205"/>
      <c r="AM307" s="207"/>
      <c r="AN307" s="208">
        <f t="shared" ca="1" si="96"/>
        <v>1001</v>
      </c>
      <c r="AO307" s="208">
        <f t="shared" ca="1" si="79"/>
        <v>0</v>
      </c>
      <c r="AP307" s="209">
        <f t="shared" ca="1" si="97"/>
        <v>0</v>
      </c>
      <c r="AQ307" s="210">
        <f t="shared" ca="1" si="80"/>
        <v>1</v>
      </c>
      <c r="AS307" s="211" t="e">
        <f t="shared" ca="1" si="98"/>
        <v>#N/A</v>
      </c>
      <c r="AT307" s="207"/>
      <c r="AU307" s="208">
        <f t="shared" ca="1" si="99"/>
        <v>1001</v>
      </c>
      <c r="AV307" s="208">
        <f t="shared" ca="1" si="81"/>
        <v>0</v>
      </c>
      <c r="AW307" s="209">
        <f t="shared" ca="1" si="100"/>
        <v>0</v>
      </c>
      <c r="AX307" s="210">
        <f t="shared" ca="1" si="82"/>
        <v>1</v>
      </c>
      <c r="AY307" s="207"/>
      <c r="AZ307" s="208">
        <f t="shared" ca="1" si="101"/>
        <v>1001</v>
      </c>
      <c r="BA307" s="208">
        <f t="shared" ca="1" si="83"/>
        <v>0</v>
      </c>
      <c r="BB307" s="209">
        <f t="shared" ca="1" si="102"/>
        <v>0</v>
      </c>
      <c r="BC307" s="210">
        <f t="shared" ca="1" si="84"/>
        <v>1</v>
      </c>
    </row>
    <row r="308" spans="2:55" x14ac:dyDescent="0.25">
      <c r="B308" s="198" t="e">
        <f t="shared" ca="1" si="24"/>
        <v>#N/A</v>
      </c>
      <c r="C3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8" s="15">
        <v>50</v>
      </c>
      <c r="E308" s="129" t="e">
        <f t="shared" ca="1" si="85"/>
        <v>#N/A</v>
      </c>
      <c r="F308" s="129" t="e">
        <f t="shared" ca="1" si="31"/>
        <v>#N/A</v>
      </c>
      <c r="G308" s="63">
        <f t="shared" ca="1" si="86"/>
        <v>3000</v>
      </c>
      <c r="H308" s="63">
        <f t="shared" ca="1" si="63"/>
        <v>0</v>
      </c>
      <c r="I308" s="91">
        <f t="shared" ca="1" si="87"/>
        <v>0</v>
      </c>
      <c r="J308" s="44">
        <f t="shared" ca="1" si="61"/>
        <v>1</v>
      </c>
      <c r="M308" s="200" t="e">
        <f t="shared" ca="1" si="25"/>
        <v>#N/A</v>
      </c>
      <c r="N308" s="91" t="e">
        <f t="shared" ca="1" si="26"/>
        <v>#N/A</v>
      </c>
      <c r="O308" s="91" t="e">
        <f t="shared" ca="1" si="27"/>
        <v>#N/A</v>
      </c>
      <c r="Q308" s="200" t="e">
        <f t="shared" ca="1" si="34"/>
        <v>#N/A</v>
      </c>
      <c r="R308" s="91" t="e">
        <f t="shared" ca="1" si="28"/>
        <v>#N/A</v>
      </c>
      <c r="S308" s="91" t="e">
        <f t="shared" ca="1" si="29"/>
        <v>#N/A</v>
      </c>
      <c r="T308" s="200" t="e">
        <f ca="1">(($E$9*(RAND()*($E$213-$D$213)+$D$213))*(RAND()*('Your Value Calcs'!$E$209-'Your Value Calcs'!$D$209)+'Your Value Calcs'!$D$209+IF('Your Results'!$D$48&gt;0,'Your Results'!$D$48,0)))+$E$161-$E$201+$E$185-($E$185*(RAND()*($E$215-$D$215)+$D$215))-(($E$205/$C$56)*(RAND()*($E$216-$D$216)+$D$216))</f>
        <v>#N/A</v>
      </c>
      <c r="U308" s="207" t="e">
        <f t="shared" ca="1" si="88"/>
        <v>#N/A</v>
      </c>
      <c r="V308" s="207" t="e">
        <f t="shared" ca="1" si="36"/>
        <v>#N/A</v>
      </c>
      <c r="W308" s="208">
        <f t="shared" ca="1" si="89"/>
        <v>1001</v>
      </c>
      <c r="X308" s="208">
        <f t="shared" ca="1" si="64"/>
        <v>0</v>
      </c>
      <c r="Y308" s="209">
        <f t="shared" ca="1" si="90"/>
        <v>0</v>
      </c>
      <c r="Z308" s="210">
        <f t="shared" ca="1" si="62"/>
        <v>1</v>
      </c>
      <c r="AA308" s="207"/>
      <c r="AB308" s="208">
        <f t="shared" ca="1" si="91"/>
        <v>1001</v>
      </c>
      <c r="AC308" s="208">
        <f t="shared" ca="1" si="75"/>
        <v>0</v>
      </c>
      <c r="AD308" s="209">
        <f t="shared" ca="1" si="92"/>
        <v>0</v>
      </c>
      <c r="AE308" s="210">
        <f t="shared" ca="1" si="76"/>
        <v>1</v>
      </c>
      <c r="AF308" s="129"/>
      <c r="AG308" s="211" t="e">
        <f t="shared" ca="1" si="93"/>
        <v>#N/A</v>
      </c>
      <c r="AH308" s="208">
        <f t="shared" ca="1" si="94"/>
        <v>1001</v>
      </c>
      <c r="AI308" s="208">
        <f t="shared" ca="1" si="77"/>
        <v>0</v>
      </c>
      <c r="AJ308" s="209">
        <f t="shared" ca="1" si="95"/>
        <v>0</v>
      </c>
      <c r="AK308" s="210">
        <f t="shared" ca="1" si="78"/>
        <v>1</v>
      </c>
      <c r="AL308" s="205"/>
      <c r="AM308" s="207"/>
      <c r="AN308" s="208">
        <f t="shared" ca="1" si="96"/>
        <v>1001</v>
      </c>
      <c r="AO308" s="208">
        <f t="shared" ca="1" si="79"/>
        <v>0</v>
      </c>
      <c r="AP308" s="209">
        <f t="shared" ca="1" si="97"/>
        <v>0</v>
      </c>
      <c r="AQ308" s="210">
        <f t="shared" ca="1" si="80"/>
        <v>1</v>
      </c>
      <c r="AS308" s="211" t="e">
        <f t="shared" ca="1" si="98"/>
        <v>#N/A</v>
      </c>
      <c r="AT308" s="207"/>
      <c r="AU308" s="208">
        <f t="shared" ca="1" si="99"/>
        <v>1001</v>
      </c>
      <c r="AV308" s="208">
        <f t="shared" ca="1" si="81"/>
        <v>0</v>
      </c>
      <c r="AW308" s="209">
        <f t="shared" ca="1" si="100"/>
        <v>0</v>
      </c>
      <c r="AX308" s="210">
        <f t="shared" ca="1" si="82"/>
        <v>1</v>
      </c>
      <c r="AY308" s="207"/>
      <c r="AZ308" s="208">
        <f t="shared" ca="1" si="101"/>
        <v>1001</v>
      </c>
      <c r="BA308" s="208">
        <f t="shared" ca="1" si="83"/>
        <v>0</v>
      </c>
      <c r="BB308" s="209">
        <f t="shared" ca="1" si="102"/>
        <v>0</v>
      </c>
      <c r="BC308" s="210">
        <f t="shared" ca="1" si="84"/>
        <v>1</v>
      </c>
    </row>
    <row r="309" spans="2:55" x14ac:dyDescent="0.25">
      <c r="B309" s="198" t="e">
        <f t="shared" ca="1" si="24"/>
        <v>#N/A</v>
      </c>
      <c r="C3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09" s="15">
        <v>51</v>
      </c>
      <c r="E309" s="129" t="e">
        <f t="shared" ca="1" si="85"/>
        <v>#N/A</v>
      </c>
      <c r="F309" s="129" t="e">
        <f t="shared" ca="1" si="31"/>
        <v>#N/A</v>
      </c>
      <c r="G309" s="63">
        <f t="shared" ca="1" si="86"/>
        <v>3000</v>
      </c>
      <c r="H309" s="63">
        <f t="shared" ca="1" si="63"/>
        <v>0</v>
      </c>
      <c r="I309" s="91">
        <f t="shared" ca="1" si="87"/>
        <v>0</v>
      </c>
      <c r="J309" s="44">
        <f t="shared" ca="1" si="61"/>
        <v>1</v>
      </c>
      <c r="M309" s="200" t="e">
        <f t="shared" ca="1" si="25"/>
        <v>#N/A</v>
      </c>
      <c r="N309" s="91" t="e">
        <f t="shared" ca="1" si="26"/>
        <v>#N/A</v>
      </c>
      <c r="O309" s="91" t="e">
        <f t="shared" ca="1" si="27"/>
        <v>#N/A</v>
      </c>
      <c r="Q309" s="200" t="e">
        <f t="shared" ca="1" si="34"/>
        <v>#N/A</v>
      </c>
      <c r="R309" s="91" t="e">
        <f t="shared" ca="1" si="28"/>
        <v>#N/A</v>
      </c>
      <c r="S309" s="91" t="e">
        <f t="shared" ca="1" si="29"/>
        <v>#N/A</v>
      </c>
      <c r="T309" s="200" t="e">
        <f ca="1">(($E$9*(RAND()*($E$213-$D$213)+$D$213))*(RAND()*('Your Value Calcs'!$E$209-'Your Value Calcs'!$D$209)+'Your Value Calcs'!$D$209+IF('Your Results'!$D$48&gt;0,'Your Results'!$D$48,0)))+$E$161-$E$201+$E$185-($E$185*(RAND()*($E$215-$D$215)+$D$215))-(($E$205/$C$56)*(RAND()*($E$216-$D$216)+$D$216))</f>
        <v>#N/A</v>
      </c>
      <c r="U309" s="207" t="e">
        <f t="shared" ca="1" si="88"/>
        <v>#N/A</v>
      </c>
      <c r="V309" s="207" t="e">
        <f t="shared" ca="1" si="36"/>
        <v>#N/A</v>
      </c>
      <c r="W309" s="208">
        <f t="shared" ca="1" si="89"/>
        <v>1001</v>
      </c>
      <c r="X309" s="208">
        <f t="shared" ca="1" si="64"/>
        <v>0</v>
      </c>
      <c r="Y309" s="209">
        <f t="shared" ca="1" si="90"/>
        <v>0</v>
      </c>
      <c r="Z309" s="210">
        <f t="shared" ca="1" si="62"/>
        <v>1</v>
      </c>
      <c r="AA309" s="207"/>
      <c r="AB309" s="208">
        <f t="shared" ca="1" si="91"/>
        <v>1001</v>
      </c>
      <c r="AC309" s="208">
        <f t="shared" ca="1" si="75"/>
        <v>0</v>
      </c>
      <c r="AD309" s="209">
        <f t="shared" ca="1" si="92"/>
        <v>0</v>
      </c>
      <c r="AE309" s="210">
        <f t="shared" ca="1" si="76"/>
        <v>1</v>
      </c>
      <c r="AF309" s="129"/>
      <c r="AG309" s="211" t="e">
        <f t="shared" ca="1" si="93"/>
        <v>#N/A</v>
      </c>
      <c r="AH309" s="208">
        <f t="shared" ca="1" si="94"/>
        <v>1001</v>
      </c>
      <c r="AI309" s="208">
        <f t="shared" ca="1" si="77"/>
        <v>0</v>
      </c>
      <c r="AJ309" s="209">
        <f t="shared" ca="1" si="95"/>
        <v>0</v>
      </c>
      <c r="AK309" s="210">
        <f t="shared" ca="1" si="78"/>
        <v>1</v>
      </c>
      <c r="AL309" s="205"/>
      <c r="AM309" s="207"/>
      <c r="AN309" s="208">
        <f t="shared" ca="1" si="96"/>
        <v>1001</v>
      </c>
      <c r="AO309" s="208">
        <f t="shared" ca="1" si="79"/>
        <v>0</v>
      </c>
      <c r="AP309" s="209">
        <f t="shared" ca="1" si="97"/>
        <v>0</v>
      </c>
      <c r="AQ309" s="210">
        <f t="shared" ca="1" si="80"/>
        <v>1</v>
      </c>
      <c r="AS309" s="211" t="e">
        <f t="shared" ca="1" si="98"/>
        <v>#N/A</v>
      </c>
      <c r="AT309" s="207"/>
      <c r="AU309" s="208">
        <f t="shared" ca="1" si="99"/>
        <v>1001</v>
      </c>
      <c r="AV309" s="208">
        <f t="shared" ca="1" si="81"/>
        <v>0</v>
      </c>
      <c r="AW309" s="209">
        <f t="shared" ca="1" si="100"/>
        <v>0</v>
      </c>
      <c r="AX309" s="210">
        <f t="shared" ca="1" si="82"/>
        <v>1</v>
      </c>
      <c r="AY309" s="207"/>
      <c r="AZ309" s="208">
        <f t="shared" ca="1" si="101"/>
        <v>1001</v>
      </c>
      <c r="BA309" s="208">
        <f t="shared" ca="1" si="83"/>
        <v>0</v>
      </c>
      <c r="BB309" s="209">
        <f t="shared" ca="1" si="102"/>
        <v>0</v>
      </c>
      <c r="BC309" s="210">
        <f t="shared" ca="1" si="84"/>
        <v>1</v>
      </c>
    </row>
    <row r="310" spans="2:55" x14ac:dyDescent="0.25">
      <c r="B310" s="198" t="e">
        <f t="shared" ca="1" si="24"/>
        <v>#N/A</v>
      </c>
      <c r="C3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0" s="15">
        <v>52</v>
      </c>
      <c r="E310" s="129" t="e">
        <f t="shared" ca="1" si="85"/>
        <v>#N/A</v>
      </c>
      <c r="F310" s="129" t="e">
        <f t="shared" ca="1" si="31"/>
        <v>#N/A</v>
      </c>
      <c r="G310" s="63">
        <f t="shared" ca="1" si="86"/>
        <v>3000</v>
      </c>
      <c r="H310" s="63">
        <f t="shared" ca="1" si="63"/>
        <v>0</v>
      </c>
      <c r="I310" s="91">
        <f t="shared" ca="1" si="87"/>
        <v>0</v>
      </c>
      <c r="J310" s="44">
        <f t="shared" ca="1" si="61"/>
        <v>1</v>
      </c>
      <c r="M310" s="200" t="e">
        <f t="shared" ca="1" si="25"/>
        <v>#N/A</v>
      </c>
      <c r="N310" s="91" t="e">
        <f t="shared" ca="1" si="26"/>
        <v>#N/A</v>
      </c>
      <c r="O310" s="91" t="e">
        <f t="shared" ca="1" si="27"/>
        <v>#N/A</v>
      </c>
      <c r="Q310" s="200" t="e">
        <f t="shared" ca="1" si="34"/>
        <v>#N/A</v>
      </c>
      <c r="R310" s="91" t="e">
        <f t="shared" ca="1" si="28"/>
        <v>#N/A</v>
      </c>
      <c r="S310" s="91" t="e">
        <f t="shared" ca="1" si="29"/>
        <v>#N/A</v>
      </c>
      <c r="T310" s="200" t="e">
        <f ca="1">(($E$9*(RAND()*($E$213-$D$213)+$D$213))*(RAND()*('Your Value Calcs'!$E$209-'Your Value Calcs'!$D$209)+'Your Value Calcs'!$D$209+IF('Your Results'!$D$48&gt;0,'Your Results'!$D$48,0)))+$E$161-$E$201+$E$185-($E$185*(RAND()*($E$215-$D$215)+$D$215))-(($E$205/$C$56)*(RAND()*($E$216-$D$216)+$D$216))</f>
        <v>#N/A</v>
      </c>
      <c r="U310" s="207" t="e">
        <f t="shared" ca="1" si="88"/>
        <v>#N/A</v>
      </c>
      <c r="V310" s="207" t="e">
        <f t="shared" ca="1" si="36"/>
        <v>#N/A</v>
      </c>
      <c r="W310" s="208">
        <f t="shared" ca="1" si="89"/>
        <v>1001</v>
      </c>
      <c r="X310" s="208">
        <f t="shared" ca="1" si="64"/>
        <v>0</v>
      </c>
      <c r="Y310" s="209">
        <f t="shared" ca="1" si="90"/>
        <v>0</v>
      </c>
      <c r="Z310" s="210">
        <f t="shared" ca="1" si="62"/>
        <v>1</v>
      </c>
      <c r="AA310" s="207"/>
      <c r="AB310" s="208">
        <f t="shared" ca="1" si="91"/>
        <v>1001</v>
      </c>
      <c r="AC310" s="208">
        <f t="shared" ca="1" si="75"/>
        <v>0</v>
      </c>
      <c r="AD310" s="209">
        <f t="shared" ca="1" si="92"/>
        <v>0</v>
      </c>
      <c r="AE310" s="210">
        <f t="shared" ca="1" si="76"/>
        <v>1</v>
      </c>
      <c r="AF310" s="129"/>
      <c r="AG310" s="211" t="e">
        <f t="shared" ca="1" si="93"/>
        <v>#N/A</v>
      </c>
      <c r="AH310" s="208">
        <f t="shared" ca="1" si="94"/>
        <v>1001</v>
      </c>
      <c r="AI310" s="208">
        <f t="shared" ca="1" si="77"/>
        <v>0</v>
      </c>
      <c r="AJ310" s="209">
        <f t="shared" ca="1" si="95"/>
        <v>0</v>
      </c>
      <c r="AK310" s="210">
        <f t="shared" ca="1" si="78"/>
        <v>1</v>
      </c>
      <c r="AL310" s="205"/>
      <c r="AM310" s="207"/>
      <c r="AN310" s="208">
        <f t="shared" ca="1" si="96"/>
        <v>1001</v>
      </c>
      <c r="AO310" s="208">
        <f t="shared" ca="1" si="79"/>
        <v>0</v>
      </c>
      <c r="AP310" s="209">
        <f t="shared" ca="1" si="97"/>
        <v>0</v>
      </c>
      <c r="AQ310" s="210">
        <f t="shared" ca="1" si="80"/>
        <v>1</v>
      </c>
      <c r="AS310" s="211" t="e">
        <f t="shared" ca="1" si="98"/>
        <v>#N/A</v>
      </c>
      <c r="AT310" s="207"/>
      <c r="AU310" s="208">
        <f t="shared" ca="1" si="99"/>
        <v>1001</v>
      </c>
      <c r="AV310" s="208">
        <f t="shared" ca="1" si="81"/>
        <v>0</v>
      </c>
      <c r="AW310" s="209">
        <f t="shared" ca="1" si="100"/>
        <v>0</v>
      </c>
      <c r="AX310" s="210">
        <f t="shared" ca="1" si="82"/>
        <v>1</v>
      </c>
      <c r="AY310" s="207"/>
      <c r="AZ310" s="208">
        <f t="shared" ca="1" si="101"/>
        <v>1001</v>
      </c>
      <c r="BA310" s="208">
        <f t="shared" ca="1" si="83"/>
        <v>0</v>
      </c>
      <c r="BB310" s="209">
        <f t="shared" ca="1" si="102"/>
        <v>0</v>
      </c>
      <c r="BC310" s="210">
        <f t="shared" ca="1" si="84"/>
        <v>1</v>
      </c>
    </row>
    <row r="311" spans="2:55" x14ac:dyDescent="0.25">
      <c r="B311" s="198" t="e">
        <f t="shared" ca="1" si="24"/>
        <v>#N/A</v>
      </c>
      <c r="C3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1" s="15">
        <v>53</v>
      </c>
      <c r="E311" s="129" t="e">
        <f t="shared" ca="1" si="85"/>
        <v>#N/A</v>
      </c>
      <c r="F311" s="129" t="e">
        <f t="shared" ca="1" si="31"/>
        <v>#N/A</v>
      </c>
      <c r="G311" s="63">
        <f t="shared" ca="1" si="86"/>
        <v>3000</v>
      </c>
      <c r="H311" s="63">
        <f t="shared" ca="1" si="63"/>
        <v>0</v>
      </c>
      <c r="I311" s="91">
        <f t="shared" ca="1" si="87"/>
        <v>0</v>
      </c>
      <c r="J311" s="44">
        <f t="shared" ca="1" si="61"/>
        <v>1</v>
      </c>
      <c r="M311" s="200" t="e">
        <f t="shared" ca="1" si="25"/>
        <v>#N/A</v>
      </c>
      <c r="N311" s="91" t="e">
        <f t="shared" ca="1" si="26"/>
        <v>#N/A</v>
      </c>
      <c r="O311" s="91" t="e">
        <f t="shared" ca="1" si="27"/>
        <v>#N/A</v>
      </c>
      <c r="Q311" s="200" t="e">
        <f t="shared" ca="1" si="34"/>
        <v>#N/A</v>
      </c>
      <c r="R311" s="91" t="e">
        <f t="shared" ca="1" si="28"/>
        <v>#N/A</v>
      </c>
      <c r="S311" s="91" t="e">
        <f t="shared" ca="1" si="29"/>
        <v>#N/A</v>
      </c>
      <c r="T311" s="200" t="e">
        <f ca="1">(($E$9*(RAND()*($E$213-$D$213)+$D$213))*(RAND()*('Your Value Calcs'!$E$209-'Your Value Calcs'!$D$209)+'Your Value Calcs'!$D$209+IF('Your Results'!$D$48&gt;0,'Your Results'!$D$48,0)))+$E$161-$E$201+$E$185-($E$185*(RAND()*($E$215-$D$215)+$D$215))-(($E$205/$C$56)*(RAND()*($E$216-$D$216)+$D$216))</f>
        <v>#N/A</v>
      </c>
      <c r="U311" s="207" t="e">
        <f t="shared" ca="1" si="88"/>
        <v>#N/A</v>
      </c>
      <c r="V311" s="207" t="e">
        <f t="shared" ca="1" si="36"/>
        <v>#N/A</v>
      </c>
      <c r="W311" s="208">
        <f t="shared" ca="1" si="89"/>
        <v>1001</v>
      </c>
      <c r="X311" s="208">
        <f t="shared" ca="1" si="64"/>
        <v>0</v>
      </c>
      <c r="Y311" s="209">
        <f t="shared" ca="1" si="90"/>
        <v>0</v>
      </c>
      <c r="Z311" s="210">
        <f t="shared" ca="1" si="62"/>
        <v>1</v>
      </c>
      <c r="AA311" s="207"/>
      <c r="AB311" s="208">
        <f t="shared" ca="1" si="91"/>
        <v>1001</v>
      </c>
      <c r="AC311" s="208">
        <f t="shared" ca="1" si="75"/>
        <v>0</v>
      </c>
      <c r="AD311" s="209">
        <f t="shared" ca="1" si="92"/>
        <v>0</v>
      </c>
      <c r="AE311" s="210">
        <f t="shared" ca="1" si="76"/>
        <v>1</v>
      </c>
      <c r="AF311" s="129"/>
      <c r="AG311" s="211" t="e">
        <f t="shared" ca="1" si="93"/>
        <v>#N/A</v>
      </c>
      <c r="AH311" s="208">
        <f t="shared" ca="1" si="94"/>
        <v>1001</v>
      </c>
      <c r="AI311" s="208">
        <f t="shared" ca="1" si="77"/>
        <v>0</v>
      </c>
      <c r="AJ311" s="209">
        <f t="shared" ca="1" si="95"/>
        <v>0</v>
      </c>
      <c r="AK311" s="210">
        <f t="shared" ca="1" si="78"/>
        <v>1</v>
      </c>
      <c r="AL311" s="205"/>
      <c r="AM311" s="207"/>
      <c r="AN311" s="208">
        <f t="shared" ca="1" si="96"/>
        <v>1001</v>
      </c>
      <c r="AO311" s="208">
        <f t="shared" ca="1" si="79"/>
        <v>0</v>
      </c>
      <c r="AP311" s="209">
        <f t="shared" ca="1" si="97"/>
        <v>0</v>
      </c>
      <c r="AQ311" s="210">
        <f t="shared" ca="1" si="80"/>
        <v>1</v>
      </c>
      <c r="AS311" s="211" t="e">
        <f t="shared" ca="1" si="98"/>
        <v>#N/A</v>
      </c>
      <c r="AT311" s="207"/>
      <c r="AU311" s="208">
        <f t="shared" ca="1" si="99"/>
        <v>1001</v>
      </c>
      <c r="AV311" s="208">
        <f t="shared" ca="1" si="81"/>
        <v>0</v>
      </c>
      <c r="AW311" s="209">
        <f t="shared" ca="1" si="100"/>
        <v>0</v>
      </c>
      <c r="AX311" s="210">
        <f t="shared" ca="1" si="82"/>
        <v>1</v>
      </c>
      <c r="AY311" s="207"/>
      <c r="AZ311" s="208">
        <f t="shared" ca="1" si="101"/>
        <v>1001</v>
      </c>
      <c r="BA311" s="208">
        <f t="shared" ca="1" si="83"/>
        <v>0</v>
      </c>
      <c r="BB311" s="209">
        <f t="shared" ca="1" si="102"/>
        <v>0</v>
      </c>
      <c r="BC311" s="210">
        <f t="shared" ca="1" si="84"/>
        <v>1</v>
      </c>
    </row>
    <row r="312" spans="2:55" x14ac:dyDescent="0.25">
      <c r="B312" s="198" t="e">
        <f t="shared" ca="1" si="24"/>
        <v>#N/A</v>
      </c>
      <c r="C3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2" s="15">
        <v>54</v>
      </c>
      <c r="E312" s="129" t="e">
        <f t="shared" ca="1" si="85"/>
        <v>#N/A</v>
      </c>
      <c r="F312" s="129" t="e">
        <f t="shared" ca="1" si="31"/>
        <v>#N/A</v>
      </c>
      <c r="G312" s="63">
        <f t="shared" ca="1" si="86"/>
        <v>3000</v>
      </c>
      <c r="H312" s="63">
        <f t="shared" ca="1" si="63"/>
        <v>0</v>
      </c>
      <c r="I312" s="91">
        <f t="shared" ca="1" si="87"/>
        <v>0</v>
      </c>
      <c r="J312" s="44">
        <f t="shared" ca="1" si="61"/>
        <v>1</v>
      </c>
      <c r="M312" s="200" t="e">
        <f t="shared" ca="1" si="25"/>
        <v>#N/A</v>
      </c>
      <c r="N312" s="91" t="e">
        <f t="shared" ca="1" si="26"/>
        <v>#N/A</v>
      </c>
      <c r="O312" s="91" t="e">
        <f t="shared" ca="1" si="27"/>
        <v>#N/A</v>
      </c>
      <c r="Q312" s="200" t="e">
        <f t="shared" ca="1" si="34"/>
        <v>#N/A</v>
      </c>
      <c r="R312" s="91" t="e">
        <f t="shared" ca="1" si="28"/>
        <v>#N/A</v>
      </c>
      <c r="S312" s="91" t="e">
        <f t="shared" ca="1" si="29"/>
        <v>#N/A</v>
      </c>
      <c r="T312" s="200" t="e">
        <f ca="1">(($E$9*(RAND()*($E$213-$D$213)+$D$213))*(RAND()*('Your Value Calcs'!$E$209-'Your Value Calcs'!$D$209)+'Your Value Calcs'!$D$209+IF('Your Results'!$D$48&gt;0,'Your Results'!$D$48,0)))+$E$161-$E$201+$E$185-($E$185*(RAND()*($E$215-$D$215)+$D$215))-(($E$205/$C$56)*(RAND()*($E$216-$D$216)+$D$216))</f>
        <v>#N/A</v>
      </c>
      <c r="U312" s="207" t="e">
        <f t="shared" ca="1" si="88"/>
        <v>#N/A</v>
      </c>
      <c r="V312" s="207" t="e">
        <f t="shared" ca="1" si="36"/>
        <v>#N/A</v>
      </c>
      <c r="W312" s="208">
        <f t="shared" ca="1" si="89"/>
        <v>1001</v>
      </c>
      <c r="X312" s="208">
        <f t="shared" ca="1" si="64"/>
        <v>0</v>
      </c>
      <c r="Y312" s="209">
        <f t="shared" ca="1" si="90"/>
        <v>0</v>
      </c>
      <c r="Z312" s="210">
        <f t="shared" ca="1" si="62"/>
        <v>1</v>
      </c>
      <c r="AA312" s="207"/>
      <c r="AB312" s="208">
        <f t="shared" ca="1" si="91"/>
        <v>1001</v>
      </c>
      <c r="AC312" s="208">
        <f t="shared" ca="1" si="75"/>
        <v>0</v>
      </c>
      <c r="AD312" s="209">
        <f t="shared" ca="1" si="92"/>
        <v>0</v>
      </c>
      <c r="AE312" s="210">
        <f t="shared" ca="1" si="76"/>
        <v>1</v>
      </c>
      <c r="AF312" s="129"/>
      <c r="AG312" s="211" t="e">
        <f t="shared" ca="1" si="93"/>
        <v>#N/A</v>
      </c>
      <c r="AH312" s="208">
        <f t="shared" ca="1" si="94"/>
        <v>1001</v>
      </c>
      <c r="AI312" s="208">
        <f t="shared" ca="1" si="77"/>
        <v>0</v>
      </c>
      <c r="AJ312" s="209">
        <f t="shared" ca="1" si="95"/>
        <v>0</v>
      </c>
      <c r="AK312" s="210">
        <f t="shared" ca="1" si="78"/>
        <v>1</v>
      </c>
      <c r="AL312" s="205"/>
      <c r="AM312" s="207"/>
      <c r="AN312" s="208">
        <f t="shared" ca="1" si="96"/>
        <v>1001</v>
      </c>
      <c r="AO312" s="208">
        <f t="shared" ca="1" si="79"/>
        <v>0</v>
      </c>
      <c r="AP312" s="209">
        <f t="shared" ca="1" si="97"/>
        <v>0</v>
      </c>
      <c r="AQ312" s="210">
        <f t="shared" ca="1" si="80"/>
        <v>1</v>
      </c>
      <c r="AS312" s="211" t="e">
        <f t="shared" ca="1" si="98"/>
        <v>#N/A</v>
      </c>
      <c r="AT312" s="207"/>
      <c r="AU312" s="208">
        <f t="shared" ca="1" si="99"/>
        <v>1001</v>
      </c>
      <c r="AV312" s="208">
        <f t="shared" ca="1" si="81"/>
        <v>0</v>
      </c>
      <c r="AW312" s="209">
        <f t="shared" ca="1" si="100"/>
        <v>0</v>
      </c>
      <c r="AX312" s="210">
        <f t="shared" ca="1" si="82"/>
        <v>1</v>
      </c>
      <c r="AY312" s="207"/>
      <c r="AZ312" s="208">
        <f t="shared" ca="1" si="101"/>
        <v>1001</v>
      </c>
      <c r="BA312" s="208">
        <f t="shared" ca="1" si="83"/>
        <v>0</v>
      </c>
      <c r="BB312" s="209">
        <f t="shared" ca="1" si="102"/>
        <v>0</v>
      </c>
      <c r="BC312" s="210">
        <f t="shared" ca="1" si="84"/>
        <v>1</v>
      </c>
    </row>
    <row r="313" spans="2:55" x14ac:dyDescent="0.25">
      <c r="B313" s="198" t="e">
        <f t="shared" ca="1" si="24"/>
        <v>#N/A</v>
      </c>
      <c r="C3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3" s="15">
        <v>55</v>
      </c>
      <c r="E313" s="129" t="e">
        <f t="shared" ca="1" si="85"/>
        <v>#N/A</v>
      </c>
      <c r="F313" s="129" t="e">
        <f t="shared" ca="1" si="31"/>
        <v>#N/A</v>
      </c>
      <c r="G313" s="63">
        <f t="shared" ca="1" si="86"/>
        <v>3000</v>
      </c>
      <c r="H313" s="63">
        <f t="shared" ca="1" si="63"/>
        <v>0</v>
      </c>
      <c r="I313" s="91">
        <f t="shared" ca="1" si="87"/>
        <v>0</v>
      </c>
      <c r="J313" s="44">
        <f t="shared" ca="1" si="61"/>
        <v>1</v>
      </c>
      <c r="M313" s="200" t="e">
        <f t="shared" ca="1" si="25"/>
        <v>#N/A</v>
      </c>
      <c r="N313" s="91" t="e">
        <f t="shared" ca="1" si="26"/>
        <v>#N/A</v>
      </c>
      <c r="O313" s="91" t="e">
        <f t="shared" ca="1" si="27"/>
        <v>#N/A</v>
      </c>
      <c r="Q313" s="200" t="e">
        <f t="shared" ca="1" si="34"/>
        <v>#N/A</v>
      </c>
      <c r="R313" s="91" t="e">
        <f t="shared" ca="1" si="28"/>
        <v>#N/A</v>
      </c>
      <c r="S313" s="91" t="e">
        <f t="shared" ca="1" si="29"/>
        <v>#N/A</v>
      </c>
      <c r="T313" s="200" t="e">
        <f ca="1">(($E$9*(RAND()*($E$213-$D$213)+$D$213))*(RAND()*('Your Value Calcs'!$E$209-'Your Value Calcs'!$D$209)+'Your Value Calcs'!$D$209+IF('Your Results'!$D$48&gt;0,'Your Results'!$D$48,0)))+$E$161-$E$201+$E$185-($E$185*(RAND()*($E$215-$D$215)+$D$215))-(($E$205/$C$56)*(RAND()*($E$216-$D$216)+$D$216))</f>
        <v>#N/A</v>
      </c>
      <c r="U313" s="207" t="e">
        <f t="shared" ca="1" si="88"/>
        <v>#N/A</v>
      </c>
      <c r="V313" s="207" t="e">
        <f t="shared" ca="1" si="36"/>
        <v>#N/A</v>
      </c>
      <c r="W313" s="208">
        <f t="shared" ca="1" si="89"/>
        <v>1001</v>
      </c>
      <c r="X313" s="208">
        <f t="shared" ca="1" si="64"/>
        <v>0</v>
      </c>
      <c r="Y313" s="209">
        <f t="shared" ca="1" si="90"/>
        <v>0</v>
      </c>
      <c r="Z313" s="210">
        <f t="shared" ca="1" si="62"/>
        <v>1</v>
      </c>
      <c r="AA313" s="207"/>
      <c r="AB313" s="208">
        <f t="shared" ca="1" si="91"/>
        <v>1001</v>
      </c>
      <c r="AC313" s="208">
        <f t="shared" ca="1" si="75"/>
        <v>0</v>
      </c>
      <c r="AD313" s="209">
        <f t="shared" ca="1" si="92"/>
        <v>0</v>
      </c>
      <c r="AE313" s="210">
        <f t="shared" ca="1" si="76"/>
        <v>1</v>
      </c>
      <c r="AF313" s="129"/>
      <c r="AG313" s="211" t="e">
        <f t="shared" ca="1" si="93"/>
        <v>#N/A</v>
      </c>
      <c r="AH313" s="208">
        <f t="shared" ca="1" si="94"/>
        <v>1001</v>
      </c>
      <c r="AI313" s="208">
        <f t="shared" ca="1" si="77"/>
        <v>0</v>
      </c>
      <c r="AJ313" s="209">
        <f t="shared" ca="1" si="95"/>
        <v>0</v>
      </c>
      <c r="AK313" s="210">
        <f t="shared" ca="1" si="78"/>
        <v>1</v>
      </c>
      <c r="AL313" s="205"/>
      <c r="AM313" s="207"/>
      <c r="AN313" s="208">
        <f t="shared" ca="1" si="96"/>
        <v>1001</v>
      </c>
      <c r="AO313" s="208">
        <f t="shared" ca="1" si="79"/>
        <v>0</v>
      </c>
      <c r="AP313" s="209">
        <f t="shared" ca="1" si="97"/>
        <v>0</v>
      </c>
      <c r="AQ313" s="210">
        <f t="shared" ca="1" si="80"/>
        <v>1</v>
      </c>
      <c r="AS313" s="211" t="e">
        <f t="shared" ca="1" si="98"/>
        <v>#N/A</v>
      </c>
      <c r="AT313" s="207"/>
      <c r="AU313" s="208">
        <f t="shared" ca="1" si="99"/>
        <v>1001</v>
      </c>
      <c r="AV313" s="208">
        <f t="shared" ca="1" si="81"/>
        <v>0</v>
      </c>
      <c r="AW313" s="209">
        <f t="shared" ca="1" si="100"/>
        <v>0</v>
      </c>
      <c r="AX313" s="210">
        <f t="shared" ca="1" si="82"/>
        <v>1</v>
      </c>
      <c r="AY313" s="207"/>
      <c r="AZ313" s="208">
        <f t="shared" ca="1" si="101"/>
        <v>1001</v>
      </c>
      <c r="BA313" s="208">
        <f t="shared" ca="1" si="83"/>
        <v>0</v>
      </c>
      <c r="BB313" s="209">
        <f t="shared" ca="1" si="102"/>
        <v>0</v>
      </c>
      <c r="BC313" s="210">
        <f t="shared" ca="1" si="84"/>
        <v>1</v>
      </c>
    </row>
    <row r="314" spans="2:55" x14ac:dyDescent="0.25">
      <c r="B314" s="198" t="e">
        <f t="shared" ca="1" si="24"/>
        <v>#N/A</v>
      </c>
      <c r="C3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4" s="15">
        <v>56</v>
      </c>
      <c r="E314" s="129" t="e">
        <f t="shared" ca="1" si="85"/>
        <v>#N/A</v>
      </c>
      <c r="F314" s="129" t="e">
        <f t="shared" ca="1" si="31"/>
        <v>#N/A</v>
      </c>
      <c r="G314" s="63">
        <f t="shared" ca="1" si="86"/>
        <v>3000</v>
      </c>
      <c r="H314" s="63">
        <f t="shared" ca="1" si="63"/>
        <v>0</v>
      </c>
      <c r="I314" s="91">
        <f t="shared" ca="1" si="87"/>
        <v>0</v>
      </c>
      <c r="J314" s="44">
        <f t="shared" ca="1" si="61"/>
        <v>1</v>
      </c>
      <c r="M314" s="200" t="e">
        <f t="shared" ca="1" si="25"/>
        <v>#N/A</v>
      </c>
      <c r="N314" s="91" t="e">
        <f t="shared" ca="1" si="26"/>
        <v>#N/A</v>
      </c>
      <c r="O314" s="91" t="e">
        <f t="shared" ca="1" si="27"/>
        <v>#N/A</v>
      </c>
      <c r="Q314" s="200" t="e">
        <f t="shared" ca="1" si="34"/>
        <v>#N/A</v>
      </c>
      <c r="R314" s="91" t="e">
        <f t="shared" ca="1" si="28"/>
        <v>#N/A</v>
      </c>
      <c r="S314" s="91" t="e">
        <f t="shared" ca="1" si="29"/>
        <v>#N/A</v>
      </c>
      <c r="T314" s="200" t="e">
        <f ca="1">(($E$9*(RAND()*($E$213-$D$213)+$D$213))*(RAND()*('Your Value Calcs'!$E$209-'Your Value Calcs'!$D$209)+'Your Value Calcs'!$D$209+IF('Your Results'!$D$48&gt;0,'Your Results'!$D$48,0)))+$E$161-$E$201+$E$185-($E$185*(RAND()*($E$215-$D$215)+$D$215))-(($E$205/$C$56)*(RAND()*($E$216-$D$216)+$D$216))</f>
        <v>#N/A</v>
      </c>
      <c r="U314" s="207" t="e">
        <f t="shared" ca="1" si="88"/>
        <v>#N/A</v>
      </c>
      <c r="V314" s="207" t="e">
        <f t="shared" ca="1" si="36"/>
        <v>#N/A</v>
      </c>
      <c r="W314" s="208">
        <f t="shared" ca="1" si="89"/>
        <v>1001</v>
      </c>
      <c r="X314" s="208">
        <f t="shared" ca="1" si="64"/>
        <v>0</v>
      </c>
      <c r="Y314" s="209">
        <f t="shared" ca="1" si="90"/>
        <v>0</v>
      </c>
      <c r="Z314" s="210">
        <f t="shared" ca="1" si="62"/>
        <v>1</v>
      </c>
      <c r="AA314" s="207"/>
      <c r="AB314" s="208">
        <f t="shared" ca="1" si="91"/>
        <v>1001</v>
      </c>
      <c r="AC314" s="208">
        <f t="shared" ca="1" si="75"/>
        <v>0</v>
      </c>
      <c r="AD314" s="209">
        <f t="shared" ca="1" si="92"/>
        <v>0</v>
      </c>
      <c r="AE314" s="210">
        <f t="shared" ca="1" si="76"/>
        <v>1</v>
      </c>
      <c r="AF314" s="129"/>
      <c r="AG314" s="211" t="e">
        <f t="shared" ca="1" si="93"/>
        <v>#N/A</v>
      </c>
      <c r="AH314" s="208">
        <f t="shared" ca="1" si="94"/>
        <v>1001</v>
      </c>
      <c r="AI314" s="208">
        <f t="shared" ca="1" si="77"/>
        <v>0</v>
      </c>
      <c r="AJ314" s="209">
        <f t="shared" ca="1" si="95"/>
        <v>0</v>
      </c>
      <c r="AK314" s="210">
        <f t="shared" ca="1" si="78"/>
        <v>1</v>
      </c>
      <c r="AL314" s="205"/>
      <c r="AM314" s="207"/>
      <c r="AN314" s="208">
        <f t="shared" ca="1" si="96"/>
        <v>1001</v>
      </c>
      <c r="AO314" s="208">
        <f t="shared" ca="1" si="79"/>
        <v>0</v>
      </c>
      <c r="AP314" s="209">
        <f t="shared" ca="1" si="97"/>
        <v>0</v>
      </c>
      <c r="AQ314" s="210">
        <f t="shared" ca="1" si="80"/>
        <v>1</v>
      </c>
      <c r="AS314" s="211" t="e">
        <f t="shared" ca="1" si="98"/>
        <v>#N/A</v>
      </c>
      <c r="AT314" s="207"/>
      <c r="AU314" s="208">
        <f t="shared" ca="1" si="99"/>
        <v>1001</v>
      </c>
      <c r="AV314" s="208">
        <f t="shared" ca="1" si="81"/>
        <v>0</v>
      </c>
      <c r="AW314" s="209">
        <f t="shared" ca="1" si="100"/>
        <v>0</v>
      </c>
      <c r="AX314" s="210">
        <f t="shared" ca="1" si="82"/>
        <v>1</v>
      </c>
      <c r="AY314" s="207"/>
      <c r="AZ314" s="208">
        <f t="shared" ca="1" si="101"/>
        <v>1001</v>
      </c>
      <c r="BA314" s="208">
        <f t="shared" ca="1" si="83"/>
        <v>0</v>
      </c>
      <c r="BB314" s="209">
        <f t="shared" ca="1" si="102"/>
        <v>0</v>
      </c>
      <c r="BC314" s="210">
        <f t="shared" ca="1" si="84"/>
        <v>1</v>
      </c>
    </row>
    <row r="315" spans="2:55" x14ac:dyDescent="0.25">
      <c r="B315" s="198" t="e">
        <f t="shared" ca="1" si="24"/>
        <v>#N/A</v>
      </c>
      <c r="C3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5" s="15">
        <v>57</v>
      </c>
      <c r="E315" s="129" t="e">
        <f t="shared" ca="1" si="85"/>
        <v>#N/A</v>
      </c>
      <c r="F315" s="129" t="e">
        <f t="shared" ca="1" si="31"/>
        <v>#N/A</v>
      </c>
      <c r="G315" s="63">
        <f t="shared" ca="1" si="86"/>
        <v>3000</v>
      </c>
      <c r="H315" s="63">
        <f t="shared" ca="1" si="63"/>
        <v>0</v>
      </c>
      <c r="I315" s="91">
        <f t="shared" ca="1" si="87"/>
        <v>0</v>
      </c>
      <c r="J315" s="44">
        <f t="shared" ca="1" si="61"/>
        <v>1</v>
      </c>
      <c r="M315" s="200" t="e">
        <f t="shared" ca="1" si="25"/>
        <v>#N/A</v>
      </c>
      <c r="N315" s="91" t="e">
        <f t="shared" ca="1" si="26"/>
        <v>#N/A</v>
      </c>
      <c r="O315" s="91" t="e">
        <f t="shared" ca="1" si="27"/>
        <v>#N/A</v>
      </c>
      <c r="Q315" s="200" t="e">
        <f t="shared" ca="1" si="34"/>
        <v>#N/A</v>
      </c>
      <c r="R315" s="91" t="e">
        <f t="shared" ca="1" si="28"/>
        <v>#N/A</v>
      </c>
      <c r="S315" s="91" t="e">
        <f t="shared" ca="1" si="29"/>
        <v>#N/A</v>
      </c>
      <c r="T315" s="200" t="e">
        <f ca="1">(($E$9*(RAND()*($E$213-$D$213)+$D$213))*(RAND()*('Your Value Calcs'!$E$209-'Your Value Calcs'!$D$209)+'Your Value Calcs'!$D$209+IF('Your Results'!$D$48&gt;0,'Your Results'!$D$48,0)))+$E$161-$E$201+$E$185-($E$185*(RAND()*($E$215-$D$215)+$D$215))-(($E$205/$C$56)*(RAND()*($E$216-$D$216)+$D$216))</f>
        <v>#N/A</v>
      </c>
      <c r="U315" s="207" t="e">
        <f t="shared" ca="1" si="88"/>
        <v>#N/A</v>
      </c>
      <c r="V315" s="207" t="e">
        <f t="shared" ca="1" si="36"/>
        <v>#N/A</v>
      </c>
      <c r="W315" s="208">
        <f t="shared" ca="1" si="89"/>
        <v>1001</v>
      </c>
      <c r="X315" s="208">
        <f t="shared" ca="1" si="64"/>
        <v>0</v>
      </c>
      <c r="Y315" s="209">
        <f t="shared" ca="1" si="90"/>
        <v>0</v>
      </c>
      <c r="Z315" s="210">
        <f t="shared" ca="1" si="62"/>
        <v>1</v>
      </c>
      <c r="AA315" s="207"/>
      <c r="AB315" s="208">
        <f t="shared" ca="1" si="91"/>
        <v>1001</v>
      </c>
      <c r="AC315" s="208">
        <f t="shared" ca="1" si="75"/>
        <v>0</v>
      </c>
      <c r="AD315" s="209">
        <f t="shared" ca="1" si="92"/>
        <v>0</v>
      </c>
      <c r="AE315" s="210">
        <f t="shared" ca="1" si="76"/>
        <v>1</v>
      </c>
      <c r="AF315" s="129"/>
      <c r="AG315" s="211" t="e">
        <f t="shared" ca="1" si="93"/>
        <v>#N/A</v>
      </c>
      <c r="AH315" s="208">
        <f t="shared" ca="1" si="94"/>
        <v>1001</v>
      </c>
      <c r="AI315" s="208">
        <f t="shared" ca="1" si="77"/>
        <v>0</v>
      </c>
      <c r="AJ315" s="209">
        <f t="shared" ca="1" si="95"/>
        <v>0</v>
      </c>
      <c r="AK315" s="210">
        <f t="shared" ca="1" si="78"/>
        <v>1</v>
      </c>
      <c r="AL315" s="205"/>
      <c r="AM315" s="207"/>
      <c r="AN315" s="208">
        <f t="shared" ca="1" si="96"/>
        <v>1001</v>
      </c>
      <c r="AO315" s="208">
        <f t="shared" ca="1" si="79"/>
        <v>0</v>
      </c>
      <c r="AP315" s="209">
        <f t="shared" ca="1" si="97"/>
        <v>0</v>
      </c>
      <c r="AQ315" s="210">
        <f t="shared" ca="1" si="80"/>
        <v>1</v>
      </c>
      <c r="AS315" s="211" t="e">
        <f t="shared" ca="1" si="98"/>
        <v>#N/A</v>
      </c>
      <c r="AT315" s="207"/>
      <c r="AU315" s="208">
        <f t="shared" ca="1" si="99"/>
        <v>1001</v>
      </c>
      <c r="AV315" s="208">
        <f t="shared" ca="1" si="81"/>
        <v>0</v>
      </c>
      <c r="AW315" s="209">
        <f t="shared" ca="1" si="100"/>
        <v>0</v>
      </c>
      <c r="AX315" s="210">
        <f t="shared" ca="1" si="82"/>
        <v>1</v>
      </c>
      <c r="AY315" s="207"/>
      <c r="AZ315" s="208">
        <f t="shared" ca="1" si="101"/>
        <v>1001</v>
      </c>
      <c r="BA315" s="208">
        <f t="shared" ca="1" si="83"/>
        <v>0</v>
      </c>
      <c r="BB315" s="209">
        <f t="shared" ca="1" si="102"/>
        <v>0</v>
      </c>
      <c r="BC315" s="210">
        <f t="shared" ca="1" si="84"/>
        <v>1</v>
      </c>
    </row>
    <row r="316" spans="2:55" x14ac:dyDescent="0.25">
      <c r="B316" s="198" t="e">
        <f t="shared" ca="1" si="24"/>
        <v>#N/A</v>
      </c>
      <c r="C3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6" s="15">
        <v>58</v>
      </c>
      <c r="E316" s="129" t="e">
        <f t="shared" ca="1" si="85"/>
        <v>#N/A</v>
      </c>
      <c r="F316" s="129" t="e">
        <f t="shared" ca="1" si="31"/>
        <v>#N/A</v>
      </c>
      <c r="G316" s="63">
        <f t="shared" ca="1" si="86"/>
        <v>3000</v>
      </c>
      <c r="H316" s="63">
        <f t="shared" ca="1" si="63"/>
        <v>0</v>
      </c>
      <c r="I316" s="91">
        <f t="shared" ca="1" si="87"/>
        <v>0</v>
      </c>
      <c r="J316" s="44">
        <f t="shared" ca="1" si="61"/>
        <v>1</v>
      </c>
      <c r="M316" s="200" t="e">
        <f t="shared" ca="1" si="25"/>
        <v>#N/A</v>
      </c>
      <c r="N316" s="91" t="e">
        <f t="shared" ca="1" si="26"/>
        <v>#N/A</v>
      </c>
      <c r="O316" s="91" t="e">
        <f t="shared" ca="1" si="27"/>
        <v>#N/A</v>
      </c>
      <c r="Q316" s="200" t="e">
        <f t="shared" ca="1" si="34"/>
        <v>#N/A</v>
      </c>
      <c r="R316" s="91" t="e">
        <f t="shared" ca="1" si="28"/>
        <v>#N/A</v>
      </c>
      <c r="S316" s="91" t="e">
        <f t="shared" ca="1" si="29"/>
        <v>#N/A</v>
      </c>
      <c r="T316" s="200" t="e">
        <f ca="1">(($E$9*(RAND()*($E$213-$D$213)+$D$213))*(RAND()*('Your Value Calcs'!$E$209-'Your Value Calcs'!$D$209)+'Your Value Calcs'!$D$209+IF('Your Results'!$D$48&gt;0,'Your Results'!$D$48,0)))+$E$161-$E$201+$E$185-($E$185*(RAND()*($E$215-$D$215)+$D$215))-(($E$205/$C$56)*(RAND()*($E$216-$D$216)+$D$216))</f>
        <v>#N/A</v>
      </c>
      <c r="U316" s="207" t="e">
        <f t="shared" ca="1" si="88"/>
        <v>#N/A</v>
      </c>
      <c r="V316" s="207" t="e">
        <f t="shared" ca="1" si="36"/>
        <v>#N/A</v>
      </c>
      <c r="W316" s="208">
        <f t="shared" ca="1" si="89"/>
        <v>1001</v>
      </c>
      <c r="X316" s="208">
        <f t="shared" ca="1" si="64"/>
        <v>0</v>
      </c>
      <c r="Y316" s="209">
        <f t="shared" ca="1" si="90"/>
        <v>0</v>
      </c>
      <c r="Z316" s="210">
        <f t="shared" ca="1" si="62"/>
        <v>1</v>
      </c>
      <c r="AA316" s="207"/>
      <c r="AB316" s="208">
        <f t="shared" ca="1" si="91"/>
        <v>1001</v>
      </c>
      <c r="AC316" s="208">
        <f t="shared" ca="1" si="75"/>
        <v>0</v>
      </c>
      <c r="AD316" s="209">
        <f t="shared" ca="1" si="92"/>
        <v>0</v>
      </c>
      <c r="AE316" s="210">
        <f t="shared" ca="1" si="76"/>
        <v>1</v>
      </c>
      <c r="AF316" s="129"/>
      <c r="AG316" s="211" t="e">
        <f t="shared" ca="1" si="93"/>
        <v>#N/A</v>
      </c>
      <c r="AH316" s="208">
        <f t="shared" ca="1" si="94"/>
        <v>1001</v>
      </c>
      <c r="AI316" s="208">
        <f t="shared" ca="1" si="77"/>
        <v>0</v>
      </c>
      <c r="AJ316" s="209">
        <f t="shared" ca="1" si="95"/>
        <v>0</v>
      </c>
      <c r="AK316" s="210">
        <f t="shared" ca="1" si="78"/>
        <v>1</v>
      </c>
      <c r="AL316" s="205"/>
      <c r="AM316" s="207"/>
      <c r="AN316" s="208">
        <f t="shared" ca="1" si="96"/>
        <v>1001</v>
      </c>
      <c r="AO316" s="208">
        <f t="shared" ca="1" si="79"/>
        <v>0</v>
      </c>
      <c r="AP316" s="209">
        <f t="shared" ca="1" si="97"/>
        <v>0</v>
      </c>
      <c r="AQ316" s="210">
        <f t="shared" ca="1" si="80"/>
        <v>1</v>
      </c>
      <c r="AS316" s="211" t="e">
        <f t="shared" ca="1" si="98"/>
        <v>#N/A</v>
      </c>
      <c r="AT316" s="207"/>
      <c r="AU316" s="208">
        <f t="shared" ca="1" si="99"/>
        <v>1001</v>
      </c>
      <c r="AV316" s="208">
        <f t="shared" ca="1" si="81"/>
        <v>0</v>
      </c>
      <c r="AW316" s="209">
        <f t="shared" ca="1" si="100"/>
        <v>0</v>
      </c>
      <c r="AX316" s="210">
        <f t="shared" ca="1" si="82"/>
        <v>1</v>
      </c>
      <c r="AY316" s="207"/>
      <c r="AZ316" s="208">
        <f t="shared" ca="1" si="101"/>
        <v>1001</v>
      </c>
      <c r="BA316" s="208">
        <f t="shared" ca="1" si="83"/>
        <v>0</v>
      </c>
      <c r="BB316" s="209">
        <f t="shared" ca="1" si="102"/>
        <v>0</v>
      </c>
      <c r="BC316" s="210">
        <f t="shared" ca="1" si="84"/>
        <v>1</v>
      </c>
    </row>
    <row r="317" spans="2:55" x14ac:dyDescent="0.25">
      <c r="B317" s="198" t="e">
        <f t="shared" ca="1" si="24"/>
        <v>#N/A</v>
      </c>
      <c r="C3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7" s="15">
        <v>59</v>
      </c>
      <c r="E317" s="129" t="e">
        <f t="shared" ca="1" si="85"/>
        <v>#N/A</v>
      </c>
      <c r="F317" s="129" t="e">
        <f t="shared" ca="1" si="31"/>
        <v>#N/A</v>
      </c>
      <c r="G317" s="63">
        <f t="shared" ca="1" si="86"/>
        <v>3000</v>
      </c>
      <c r="H317" s="63">
        <f t="shared" ca="1" si="63"/>
        <v>0</v>
      </c>
      <c r="I317" s="91">
        <f t="shared" ca="1" si="87"/>
        <v>0</v>
      </c>
      <c r="J317" s="44">
        <f t="shared" ca="1" si="61"/>
        <v>1</v>
      </c>
      <c r="M317" s="200" t="e">
        <f t="shared" ca="1" si="25"/>
        <v>#N/A</v>
      </c>
      <c r="N317" s="91" t="e">
        <f t="shared" ca="1" si="26"/>
        <v>#N/A</v>
      </c>
      <c r="O317" s="91" t="e">
        <f t="shared" ca="1" si="27"/>
        <v>#N/A</v>
      </c>
      <c r="Q317" s="200" t="e">
        <f t="shared" ca="1" si="34"/>
        <v>#N/A</v>
      </c>
      <c r="R317" s="91" t="e">
        <f t="shared" ca="1" si="28"/>
        <v>#N/A</v>
      </c>
      <c r="S317" s="91" t="e">
        <f t="shared" ca="1" si="29"/>
        <v>#N/A</v>
      </c>
      <c r="T317" s="200" t="e">
        <f ca="1">(($E$9*(RAND()*($E$213-$D$213)+$D$213))*(RAND()*('Your Value Calcs'!$E$209-'Your Value Calcs'!$D$209)+'Your Value Calcs'!$D$209+IF('Your Results'!$D$48&gt;0,'Your Results'!$D$48,0)))+$E$161-$E$201+$E$185-($E$185*(RAND()*($E$215-$D$215)+$D$215))-(($E$205/$C$56)*(RAND()*($E$216-$D$216)+$D$216))</f>
        <v>#N/A</v>
      </c>
      <c r="U317" s="207" t="e">
        <f t="shared" ca="1" si="88"/>
        <v>#N/A</v>
      </c>
      <c r="V317" s="207" t="e">
        <f t="shared" ca="1" si="36"/>
        <v>#N/A</v>
      </c>
      <c r="W317" s="208">
        <f t="shared" ca="1" si="89"/>
        <v>1001</v>
      </c>
      <c r="X317" s="208">
        <f t="shared" ca="1" si="64"/>
        <v>0</v>
      </c>
      <c r="Y317" s="209">
        <f t="shared" ca="1" si="90"/>
        <v>0</v>
      </c>
      <c r="Z317" s="210">
        <f t="shared" ca="1" si="62"/>
        <v>1</v>
      </c>
      <c r="AA317" s="207"/>
      <c r="AB317" s="208">
        <f t="shared" ca="1" si="91"/>
        <v>1001</v>
      </c>
      <c r="AC317" s="208">
        <f t="shared" ca="1" si="75"/>
        <v>0</v>
      </c>
      <c r="AD317" s="209">
        <f t="shared" ca="1" si="92"/>
        <v>0</v>
      </c>
      <c r="AE317" s="210">
        <f t="shared" ca="1" si="76"/>
        <v>1</v>
      </c>
      <c r="AF317" s="129"/>
      <c r="AG317" s="211" t="e">
        <f t="shared" ca="1" si="93"/>
        <v>#N/A</v>
      </c>
      <c r="AH317" s="208">
        <f t="shared" ca="1" si="94"/>
        <v>1001</v>
      </c>
      <c r="AI317" s="208">
        <f t="shared" ca="1" si="77"/>
        <v>0</v>
      </c>
      <c r="AJ317" s="209">
        <f t="shared" ca="1" si="95"/>
        <v>0</v>
      </c>
      <c r="AK317" s="210">
        <f t="shared" ca="1" si="78"/>
        <v>1</v>
      </c>
      <c r="AL317" s="205"/>
      <c r="AM317" s="207"/>
      <c r="AN317" s="208">
        <f t="shared" ca="1" si="96"/>
        <v>1001</v>
      </c>
      <c r="AO317" s="208">
        <f t="shared" ca="1" si="79"/>
        <v>0</v>
      </c>
      <c r="AP317" s="209">
        <f t="shared" ca="1" si="97"/>
        <v>0</v>
      </c>
      <c r="AQ317" s="210">
        <f t="shared" ca="1" si="80"/>
        <v>1</v>
      </c>
      <c r="AS317" s="211" t="e">
        <f t="shared" ca="1" si="98"/>
        <v>#N/A</v>
      </c>
      <c r="AT317" s="207"/>
      <c r="AU317" s="208">
        <f t="shared" ca="1" si="99"/>
        <v>1001</v>
      </c>
      <c r="AV317" s="208">
        <f t="shared" ca="1" si="81"/>
        <v>0</v>
      </c>
      <c r="AW317" s="209">
        <f t="shared" ca="1" si="100"/>
        <v>0</v>
      </c>
      <c r="AX317" s="210">
        <f t="shared" ca="1" si="82"/>
        <v>1</v>
      </c>
      <c r="AY317" s="207"/>
      <c r="AZ317" s="208">
        <f t="shared" ca="1" si="101"/>
        <v>1001</v>
      </c>
      <c r="BA317" s="208">
        <f t="shared" ca="1" si="83"/>
        <v>0</v>
      </c>
      <c r="BB317" s="209">
        <f t="shared" ca="1" si="102"/>
        <v>0</v>
      </c>
      <c r="BC317" s="210">
        <f t="shared" ca="1" si="84"/>
        <v>1</v>
      </c>
    </row>
    <row r="318" spans="2:55" x14ac:dyDescent="0.25">
      <c r="B318" s="198" t="e">
        <f t="shared" ca="1" si="24"/>
        <v>#N/A</v>
      </c>
      <c r="C3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8" s="15">
        <v>60</v>
      </c>
      <c r="E318" s="129" t="e">
        <f t="shared" ca="1" si="85"/>
        <v>#N/A</v>
      </c>
      <c r="F318" s="129" t="e">
        <f t="shared" ca="1" si="31"/>
        <v>#N/A</v>
      </c>
      <c r="G318" s="63">
        <f t="shared" ca="1" si="86"/>
        <v>3000</v>
      </c>
      <c r="H318" s="63">
        <f t="shared" ca="1" si="63"/>
        <v>0</v>
      </c>
      <c r="I318" s="91">
        <f t="shared" ca="1" si="87"/>
        <v>0</v>
      </c>
      <c r="J318" s="44">
        <f t="shared" ca="1" si="61"/>
        <v>1</v>
      </c>
      <c r="M318" s="200" t="e">
        <f t="shared" ca="1" si="25"/>
        <v>#N/A</v>
      </c>
      <c r="N318" s="91" t="e">
        <f t="shared" ca="1" si="26"/>
        <v>#N/A</v>
      </c>
      <c r="O318" s="91" t="e">
        <f t="shared" ca="1" si="27"/>
        <v>#N/A</v>
      </c>
      <c r="Q318" s="200" t="e">
        <f t="shared" ca="1" si="34"/>
        <v>#N/A</v>
      </c>
      <c r="R318" s="91" t="e">
        <f t="shared" ca="1" si="28"/>
        <v>#N/A</v>
      </c>
      <c r="S318" s="91" t="e">
        <f t="shared" ca="1" si="29"/>
        <v>#N/A</v>
      </c>
      <c r="T318" s="200" t="e">
        <f ca="1">(($E$9*(RAND()*($E$213-$D$213)+$D$213))*(RAND()*('Your Value Calcs'!$E$209-'Your Value Calcs'!$D$209)+'Your Value Calcs'!$D$209+IF('Your Results'!$D$48&gt;0,'Your Results'!$D$48,0)))+$E$161-$E$201+$E$185-($E$185*(RAND()*($E$215-$D$215)+$D$215))-(($E$205/$C$56)*(RAND()*($E$216-$D$216)+$D$216))</f>
        <v>#N/A</v>
      </c>
      <c r="U318" s="207" t="e">
        <f t="shared" ca="1" si="88"/>
        <v>#N/A</v>
      </c>
      <c r="V318" s="207" t="e">
        <f t="shared" ca="1" si="36"/>
        <v>#N/A</v>
      </c>
      <c r="W318" s="208">
        <f t="shared" ca="1" si="89"/>
        <v>1001</v>
      </c>
      <c r="X318" s="208">
        <f t="shared" ca="1" si="64"/>
        <v>0</v>
      </c>
      <c r="Y318" s="209">
        <f t="shared" ca="1" si="90"/>
        <v>0</v>
      </c>
      <c r="Z318" s="210">
        <f t="shared" ca="1" si="62"/>
        <v>1</v>
      </c>
      <c r="AA318" s="207"/>
      <c r="AB318" s="208">
        <f t="shared" ca="1" si="91"/>
        <v>1001</v>
      </c>
      <c r="AC318" s="208">
        <f t="shared" ca="1" si="75"/>
        <v>0</v>
      </c>
      <c r="AD318" s="209">
        <f t="shared" ca="1" si="92"/>
        <v>0</v>
      </c>
      <c r="AE318" s="210">
        <f t="shared" ca="1" si="76"/>
        <v>1</v>
      </c>
      <c r="AF318" s="129"/>
      <c r="AG318" s="211" t="e">
        <f t="shared" ca="1" si="93"/>
        <v>#N/A</v>
      </c>
      <c r="AH318" s="208">
        <f t="shared" ca="1" si="94"/>
        <v>1001</v>
      </c>
      <c r="AI318" s="208">
        <f t="shared" ca="1" si="77"/>
        <v>0</v>
      </c>
      <c r="AJ318" s="209">
        <f t="shared" ca="1" si="95"/>
        <v>0</v>
      </c>
      <c r="AK318" s="210">
        <f t="shared" ca="1" si="78"/>
        <v>1</v>
      </c>
      <c r="AL318" s="205"/>
      <c r="AM318" s="207"/>
      <c r="AN318" s="208">
        <f t="shared" ca="1" si="96"/>
        <v>1001</v>
      </c>
      <c r="AO318" s="208">
        <f t="shared" ca="1" si="79"/>
        <v>0</v>
      </c>
      <c r="AP318" s="209">
        <f t="shared" ca="1" si="97"/>
        <v>0</v>
      </c>
      <c r="AQ318" s="210">
        <f t="shared" ca="1" si="80"/>
        <v>1</v>
      </c>
      <c r="AS318" s="211" t="e">
        <f t="shared" ca="1" si="98"/>
        <v>#N/A</v>
      </c>
      <c r="AT318" s="207"/>
      <c r="AU318" s="208">
        <f t="shared" ca="1" si="99"/>
        <v>1001</v>
      </c>
      <c r="AV318" s="208">
        <f t="shared" ca="1" si="81"/>
        <v>0</v>
      </c>
      <c r="AW318" s="209">
        <f t="shared" ca="1" si="100"/>
        <v>0</v>
      </c>
      <c r="AX318" s="210">
        <f t="shared" ca="1" si="82"/>
        <v>1</v>
      </c>
      <c r="AY318" s="207"/>
      <c r="AZ318" s="208">
        <f t="shared" ca="1" si="101"/>
        <v>1001</v>
      </c>
      <c r="BA318" s="208">
        <f t="shared" ca="1" si="83"/>
        <v>0</v>
      </c>
      <c r="BB318" s="209">
        <f t="shared" ca="1" si="102"/>
        <v>0</v>
      </c>
      <c r="BC318" s="210">
        <f t="shared" ca="1" si="84"/>
        <v>1</v>
      </c>
    </row>
    <row r="319" spans="2:55" x14ac:dyDescent="0.25">
      <c r="B319" s="198" t="e">
        <f t="shared" ca="1" si="24"/>
        <v>#N/A</v>
      </c>
      <c r="C3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19" s="15">
        <v>61</v>
      </c>
      <c r="E319" s="129" t="e">
        <f t="shared" ca="1" si="85"/>
        <v>#N/A</v>
      </c>
      <c r="F319" s="129" t="e">
        <f t="shared" ca="1" si="31"/>
        <v>#N/A</v>
      </c>
      <c r="G319" s="63">
        <f t="shared" ca="1" si="86"/>
        <v>3000</v>
      </c>
      <c r="H319" s="63">
        <f t="shared" ca="1" si="63"/>
        <v>0</v>
      </c>
      <c r="I319" s="91">
        <f t="shared" ca="1" si="87"/>
        <v>0</v>
      </c>
      <c r="J319" s="44">
        <f t="shared" ca="1" si="61"/>
        <v>1</v>
      </c>
      <c r="M319" s="200" t="e">
        <f t="shared" ca="1" si="25"/>
        <v>#N/A</v>
      </c>
      <c r="N319" s="91" t="e">
        <f t="shared" ca="1" si="26"/>
        <v>#N/A</v>
      </c>
      <c r="O319" s="91" t="e">
        <f t="shared" ca="1" si="27"/>
        <v>#N/A</v>
      </c>
      <c r="Q319" s="200" t="e">
        <f t="shared" ca="1" si="34"/>
        <v>#N/A</v>
      </c>
      <c r="R319" s="91" t="e">
        <f t="shared" ca="1" si="28"/>
        <v>#N/A</v>
      </c>
      <c r="S319" s="91" t="e">
        <f t="shared" ca="1" si="29"/>
        <v>#N/A</v>
      </c>
      <c r="T319" s="200" t="e">
        <f ca="1">(($E$9*(RAND()*($E$213-$D$213)+$D$213))*(RAND()*('Your Value Calcs'!$E$209-'Your Value Calcs'!$D$209)+'Your Value Calcs'!$D$209+IF('Your Results'!$D$48&gt;0,'Your Results'!$D$48,0)))+$E$161-$E$201+$E$185-($E$185*(RAND()*($E$215-$D$215)+$D$215))-(($E$205/$C$56)*(RAND()*($E$216-$D$216)+$D$216))</f>
        <v>#N/A</v>
      </c>
      <c r="U319" s="207" t="e">
        <f t="shared" ca="1" si="88"/>
        <v>#N/A</v>
      </c>
      <c r="V319" s="207" t="e">
        <f t="shared" ca="1" si="36"/>
        <v>#N/A</v>
      </c>
      <c r="W319" s="208">
        <f t="shared" ca="1" si="89"/>
        <v>1001</v>
      </c>
      <c r="X319" s="208">
        <f t="shared" ca="1" si="64"/>
        <v>0</v>
      </c>
      <c r="Y319" s="209">
        <f t="shared" ca="1" si="90"/>
        <v>0</v>
      </c>
      <c r="Z319" s="210">
        <f t="shared" ca="1" si="62"/>
        <v>1</v>
      </c>
      <c r="AA319" s="207"/>
      <c r="AB319" s="208">
        <f t="shared" ca="1" si="91"/>
        <v>1001</v>
      </c>
      <c r="AC319" s="208">
        <f t="shared" ca="1" si="75"/>
        <v>0</v>
      </c>
      <c r="AD319" s="209">
        <f t="shared" ca="1" si="92"/>
        <v>0</v>
      </c>
      <c r="AE319" s="210">
        <f t="shared" ca="1" si="76"/>
        <v>1</v>
      </c>
      <c r="AF319" s="129"/>
      <c r="AG319" s="211" t="e">
        <f t="shared" ca="1" si="93"/>
        <v>#N/A</v>
      </c>
      <c r="AH319" s="208">
        <f t="shared" ca="1" si="94"/>
        <v>1001</v>
      </c>
      <c r="AI319" s="208">
        <f t="shared" ca="1" si="77"/>
        <v>0</v>
      </c>
      <c r="AJ319" s="209">
        <f t="shared" ca="1" si="95"/>
        <v>0</v>
      </c>
      <c r="AK319" s="210">
        <f t="shared" ca="1" si="78"/>
        <v>1</v>
      </c>
      <c r="AL319" s="205"/>
      <c r="AM319" s="207"/>
      <c r="AN319" s="208">
        <f t="shared" ca="1" si="96"/>
        <v>1001</v>
      </c>
      <c r="AO319" s="208">
        <f t="shared" ca="1" si="79"/>
        <v>0</v>
      </c>
      <c r="AP319" s="209">
        <f t="shared" ca="1" si="97"/>
        <v>0</v>
      </c>
      <c r="AQ319" s="210">
        <f t="shared" ca="1" si="80"/>
        <v>1</v>
      </c>
      <c r="AS319" s="211" t="e">
        <f t="shared" ca="1" si="98"/>
        <v>#N/A</v>
      </c>
      <c r="AT319" s="207"/>
      <c r="AU319" s="208">
        <f t="shared" ca="1" si="99"/>
        <v>1001</v>
      </c>
      <c r="AV319" s="208">
        <f t="shared" ca="1" si="81"/>
        <v>0</v>
      </c>
      <c r="AW319" s="209">
        <f t="shared" ca="1" si="100"/>
        <v>0</v>
      </c>
      <c r="AX319" s="210">
        <f t="shared" ca="1" si="82"/>
        <v>1</v>
      </c>
      <c r="AY319" s="207"/>
      <c r="AZ319" s="208">
        <f t="shared" ca="1" si="101"/>
        <v>1001</v>
      </c>
      <c r="BA319" s="208">
        <f t="shared" ca="1" si="83"/>
        <v>0</v>
      </c>
      <c r="BB319" s="209">
        <f t="shared" ca="1" si="102"/>
        <v>0</v>
      </c>
      <c r="BC319" s="210">
        <f t="shared" ca="1" si="84"/>
        <v>1</v>
      </c>
    </row>
    <row r="320" spans="2:55" x14ac:dyDescent="0.25">
      <c r="B320" s="198" t="e">
        <f t="shared" ca="1" si="24"/>
        <v>#N/A</v>
      </c>
      <c r="C3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0" s="15">
        <v>62</v>
      </c>
      <c r="E320" s="129" t="e">
        <f t="shared" ca="1" si="85"/>
        <v>#N/A</v>
      </c>
      <c r="F320" s="129" t="e">
        <f t="shared" ca="1" si="31"/>
        <v>#N/A</v>
      </c>
      <c r="G320" s="63">
        <f t="shared" ca="1" si="86"/>
        <v>3000</v>
      </c>
      <c r="H320" s="63">
        <f t="shared" ca="1" si="63"/>
        <v>0</v>
      </c>
      <c r="I320" s="91">
        <f t="shared" ca="1" si="87"/>
        <v>0</v>
      </c>
      <c r="J320" s="44">
        <f t="shared" ca="1" si="61"/>
        <v>1</v>
      </c>
      <c r="M320" s="200" t="e">
        <f t="shared" ca="1" si="25"/>
        <v>#N/A</v>
      </c>
      <c r="N320" s="91" t="e">
        <f t="shared" ca="1" si="26"/>
        <v>#N/A</v>
      </c>
      <c r="O320" s="91" t="e">
        <f t="shared" ca="1" si="27"/>
        <v>#N/A</v>
      </c>
      <c r="Q320" s="200" t="e">
        <f t="shared" ca="1" si="34"/>
        <v>#N/A</v>
      </c>
      <c r="R320" s="91" t="e">
        <f t="shared" ca="1" si="28"/>
        <v>#N/A</v>
      </c>
      <c r="S320" s="91" t="e">
        <f t="shared" ca="1" si="29"/>
        <v>#N/A</v>
      </c>
      <c r="T320" s="200" t="e">
        <f ca="1">(($E$9*(RAND()*($E$213-$D$213)+$D$213))*(RAND()*('Your Value Calcs'!$E$209-'Your Value Calcs'!$D$209)+'Your Value Calcs'!$D$209+IF('Your Results'!$D$48&gt;0,'Your Results'!$D$48,0)))+$E$161-$E$201+$E$185-($E$185*(RAND()*($E$215-$D$215)+$D$215))-(($E$205/$C$56)*(RAND()*($E$216-$D$216)+$D$216))</f>
        <v>#N/A</v>
      </c>
      <c r="U320" s="207" t="e">
        <f t="shared" ca="1" si="88"/>
        <v>#N/A</v>
      </c>
      <c r="V320" s="207" t="e">
        <f t="shared" ca="1" si="36"/>
        <v>#N/A</v>
      </c>
      <c r="W320" s="208">
        <f t="shared" ca="1" si="89"/>
        <v>1001</v>
      </c>
      <c r="X320" s="208">
        <f t="shared" ca="1" si="64"/>
        <v>0</v>
      </c>
      <c r="Y320" s="209">
        <f t="shared" ca="1" si="90"/>
        <v>0</v>
      </c>
      <c r="Z320" s="210">
        <f t="shared" ca="1" si="62"/>
        <v>1</v>
      </c>
      <c r="AA320" s="207"/>
      <c r="AB320" s="208">
        <f t="shared" ca="1" si="91"/>
        <v>1001</v>
      </c>
      <c r="AC320" s="208">
        <f t="shared" ca="1" si="75"/>
        <v>0</v>
      </c>
      <c r="AD320" s="209">
        <f t="shared" ca="1" si="92"/>
        <v>0</v>
      </c>
      <c r="AE320" s="210">
        <f t="shared" ca="1" si="76"/>
        <v>1</v>
      </c>
      <c r="AF320" s="129"/>
      <c r="AG320" s="211" t="e">
        <f t="shared" ca="1" si="93"/>
        <v>#N/A</v>
      </c>
      <c r="AH320" s="208">
        <f t="shared" ca="1" si="94"/>
        <v>1001</v>
      </c>
      <c r="AI320" s="208">
        <f t="shared" ca="1" si="77"/>
        <v>0</v>
      </c>
      <c r="AJ320" s="209">
        <f t="shared" ca="1" si="95"/>
        <v>0</v>
      </c>
      <c r="AK320" s="210">
        <f t="shared" ca="1" si="78"/>
        <v>1</v>
      </c>
      <c r="AL320" s="205"/>
      <c r="AM320" s="207"/>
      <c r="AN320" s="208">
        <f t="shared" ca="1" si="96"/>
        <v>1001</v>
      </c>
      <c r="AO320" s="208">
        <f t="shared" ca="1" si="79"/>
        <v>0</v>
      </c>
      <c r="AP320" s="209">
        <f t="shared" ca="1" si="97"/>
        <v>0</v>
      </c>
      <c r="AQ320" s="210">
        <f t="shared" ca="1" si="80"/>
        <v>1</v>
      </c>
      <c r="AS320" s="211" t="e">
        <f t="shared" ca="1" si="98"/>
        <v>#N/A</v>
      </c>
      <c r="AT320" s="207"/>
      <c r="AU320" s="208">
        <f t="shared" ca="1" si="99"/>
        <v>1001</v>
      </c>
      <c r="AV320" s="208">
        <f t="shared" ca="1" si="81"/>
        <v>0</v>
      </c>
      <c r="AW320" s="209">
        <f t="shared" ca="1" si="100"/>
        <v>0</v>
      </c>
      <c r="AX320" s="210">
        <f t="shared" ca="1" si="82"/>
        <v>1</v>
      </c>
      <c r="AY320" s="207"/>
      <c r="AZ320" s="208">
        <f t="shared" ca="1" si="101"/>
        <v>1001</v>
      </c>
      <c r="BA320" s="208">
        <f t="shared" ca="1" si="83"/>
        <v>0</v>
      </c>
      <c r="BB320" s="209">
        <f t="shared" ca="1" si="102"/>
        <v>0</v>
      </c>
      <c r="BC320" s="210">
        <f t="shared" ca="1" si="84"/>
        <v>1</v>
      </c>
    </row>
    <row r="321" spans="2:55" x14ac:dyDescent="0.25">
      <c r="B321" s="198" t="e">
        <f t="shared" ca="1" si="24"/>
        <v>#N/A</v>
      </c>
      <c r="C3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1" s="15">
        <v>63</v>
      </c>
      <c r="E321" s="129" t="e">
        <f t="shared" ca="1" si="85"/>
        <v>#N/A</v>
      </c>
      <c r="F321" s="129" t="e">
        <f t="shared" ca="1" si="31"/>
        <v>#N/A</v>
      </c>
      <c r="G321" s="63">
        <f t="shared" ca="1" si="86"/>
        <v>3000</v>
      </c>
      <c r="H321" s="63">
        <f t="shared" ca="1" si="63"/>
        <v>0</v>
      </c>
      <c r="I321" s="91">
        <f t="shared" ca="1" si="87"/>
        <v>0</v>
      </c>
      <c r="J321" s="44">
        <f t="shared" ca="1" si="61"/>
        <v>1</v>
      </c>
      <c r="M321" s="200" t="e">
        <f t="shared" ca="1" si="25"/>
        <v>#N/A</v>
      </c>
      <c r="N321" s="91" t="e">
        <f t="shared" ca="1" si="26"/>
        <v>#N/A</v>
      </c>
      <c r="O321" s="91" t="e">
        <f t="shared" ca="1" si="27"/>
        <v>#N/A</v>
      </c>
      <c r="Q321" s="200" t="e">
        <f t="shared" ca="1" si="34"/>
        <v>#N/A</v>
      </c>
      <c r="R321" s="91" t="e">
        <f t="shared" ca="1" si="28"/>
        <v>#N/A</v>
      </c>
      <c r="S321" s="91" t="e">
        <f t="shared" ca="1" si="29"/>
        <v>#N/A</v>
      </c>
      <c r="T321" s="200" t="e">
        <f ca="1">(($E$9*(RAND()*($E$213-$D$213)+$D$213))*(RAND()*('Your Value Calcs'!$E$209-'Your Value Calcs'!$D$209)+'Your Value Calcs'!$D$209+IF('Your Results'!$D$48&gt;0,'Your Results'!$D$48,0)))+$E$161-$E$201+$E$185-($E$185*(RAND()*($E$215-$D$215)+$D$215))-(($E$205/$C$56)*(RAND()*($E$216-$D$216)+$D$216))</f>
        <v>#N/A</v>
      </c>
      <c r="U321" s="207" t="e">
        <f t="shared" ca="1" si="88"/>
        <v>#N/A</v>
      </c>
      <c r="V321" s="207" t="e">
        <f t="shared" ca="1" si="36"/>
        <v>#N/A</v>
      </c>
      <c r="W321" s="208">
        <f t="shared" ca="1" si="89"/>
        <v>1001</v>
      </c>
      <c r="X321" s="208">
        <f t="shared" ca="1" si="64"/>
        <v>0</v>
      </c>
      <c r="Y321" s="209">
        <f t="shared" ca="1" si="90"/>
        <v>0</v>
      </c>
      <c r="Z321" s="210">
        <f t="shared" ca="1" si="62"/>
        <v>1</v>
      </c>
      <c r="AA321" s="207"/>
      <c r="AB321" s="208">
        <f t="shared" ca="1" si="91"/>
        <v>1001</v>
      </c>
      <c r="AC321" s="208">
        <f t="shared" ca="1" si="75"/>
        <v>0</v>
      </c>
      <c r="AD321" s="209">
        <f t="shared" ca="1" si="92"/>
        <v>0</v>
      </c>
      <c r="AE321" s="210">
        <f t="shared" ca="1" si="76"/>
        <v>1</v>
      </c>
      <c r="AF321" s="129"/>
      <c r="AG321" s="211" t="e">
        <f t="shared" ca="1" si="93"/>
        <v>#N/A</v>
      </c>
      <c r="AH321" s="208">
        <f t="shared" ca="1" si="94"/>
        <v>1001</v>
      </c>
      <c r="AI321" s="208">
        <f t="shared" ca="1" si="77"/>
        <v>0</v>
      </c>
      <c r="AJ321" s="209">
        <f t="shared" ca="1" si="95"/>
        <v>0</v>
      </c>
      <c r="AK321" s="210">
        <f t="shared" ca="1" si="78"/>
        <v>1</v>
      </c>
      <c r="AL321" s="205"/>
      <c r="AM321" s="207"/>
      <c r="AN321" s="208">
        <f t="shared" ca="1" si="96"/>
        <v>1001</v>
      </c>
      <c r="AO321" s="208">
        <f t="shared" ca="1" si="79"/>
        <v>0</v>
      </c>
      <c r="AP321" s="209">
        <f t="shared" ca="1" si="97"/>
        <v>0</v>
      </c>
      <c r="AQ321" s="210">
        <f t="shared" ca="1" si="80"/>
        <v>1</v>
      </c>
      <c r="AS321" s="211" t="e">
        <f t="shared" ca="1" si="98"/>
        <v>#N/A</v>
      </c>
      <c r="AT321" s="207"/>
      <c r="AU321" s="208">
        <f t="shared" ca="1" si="99"/>
        <v>1001</v>
      </c>
      <c r="AV321" s="208">
        <f t="shared" ca="1" si="81"/>
        <v>0</v>
      </c>
      <c r="AW321" s="209">
        <f t="shared" ca="1" si="100"/>
        <v>0</v>
      </c>
      <c r="AX321" s="210">
        <f t="shared" ca="1" si="82"/>
        <v>1</v>
      </c>
      <c r="AY321" s="207"/>
      <c r="AZ321" s="208">
        <f t="shared" ca="1" si="101"/>
        <v>1001</v>
      </c>
      <c r="BA321" s="208">
        <f t="shared" ca="1" si="83"/>
        <v>0</v>
      </c>
      <c r="BB321" s="209">
        <f t="shared" ca="1" si="102"/>
        <v>0</v>
      </c>
      <c r="BC321" s="210">
        <f t="shared" ca="1" si="84"/>
        <v>1</v>
      </c>
    </row>
    <row r="322" spans="2:55" x14ac:dyDescent="0.25">
      <c r="B322" s="198" t="e">
        <f t="shared" ref="B322:B385" ca="1" si="103">($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3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2" s="15">
        <v>64</v>
      </c>
      <c r="E322" s="129" t="e">
        <f t="shared" ca="1" si="85"/>
        <v>#N/A</v>
      </c>
      <c r="F322" s="129" t="e">
        <f t="shared" ca="1" si="31"/>
        <v>#N/A</v>
      </c>
      <c r="G322" s="63">
        <f t="shared" ca="1" si="86"/>
        <v>3000</v>
      </c>
      <c r="H322" s="63">
        <f t="shared" ca="1" si="63"/>
        <v>0</v>
      </c>
      <c r="I322" s="91">
        <f t="shared" ca="1" si="87"/>
        <v>0</v>
      </c>
      <c r="J322" s="44">
        <f t="shared" ca="1" si="61"/>
        <v>1</v>
      </c>
      <c r="M322" s="200" t="e">
        <f t="shared" ref="M322:M385" ca="1" si="104">(($C$9*(RAND()*($E$213-$D$213)+$D$213))*(RAND()*($E$214-$D$214)+$D$214+IF($B$61&gt;0,$B$61,0)))+$C$161-$C$201+$C$185-($C$185*(RAND()*($E$215-$D$215)+$D$215))-($C$55*(RAND()*($E$216-$D$216)+$D$216))</f>
        <v>#N/A</v>
      </c>
      <c r="N322" s="91" t="e">
        <f t="shared" ref="N322:N385" ca="1" si="105">M322/$B$221</f>
        <v>#N/A</v>
      </c>
      <c r="O322" s="91" t="e">
        <f t="shared" ref="O322:O385" ca="1" si="106">(M322+$C$205)/$B$220</f>
        <v>#N/A</v>
      </c>
      <c r="Q322" s="200" t="e">
        <f t="shared" ref="Q322:Q385" ca="1" si="107">(($E$9*(RAND()*($E$213-$D$213)+$D$213))*(RAND()*($E$214-$D$214)+$D$214+IF($B$61&gt;0,$B$61,0)))+$E$161-$E$201+$E$185-($E$185*(RAND()*($E$215-$D$215)+$D$215))-(($E$205/$C$56)*(RAND()*($E$216-$D$216)+$D$216))</f>
        <v>#N/A</v>
      </c>
      <c r="R322" s="91" t="e">
        <f t="shared" ref="R322:R385" ca="1" si="108">Q322/$D$221</f>
        <v>#N/A</v>
      </c>
      <c r="S322" s="91" t="e">
        <f t="shared" ref="S322:S385" ca="1" si="109">(Q322+$E$205)/$D$220</f>
        <v>#N/A</v>
      </c>
      <c r="T322" s="200" t="e">
        <f ca="1">(($E$9*(RAND()*($E$213-$D$213)+$D$213))*(RAND()*('Your Value Calcs'!$E$209-'Your Value Calcs'!$D$209)+'Your Value Calcs'!$D$209+IF('Your Results'!$D$48&gt;0,'Your Results'!$D$48,0)))+$E$161-$E$201+$E$185-($E$185*(RAND()*($E$215-$D$215)+$D$215))-(($E$205/$C$56)*(RAND()*($E$216-$D$216)+$D$216))</f>
        <v>#N/A</v>
      </c>
      <c r="U322" s="207" t="e">
        <f t="shared" ca="1" si="88"/>
        <v>#N/A</v>
      </c>
      <c r="V322" s="207" t="e">
        <f t="shared" ca="1" si="36"/>
        <v>#N/A</v>
      </c>
      <c r="W322" s="208">
        <f t="shared" ca="1" si="89"/>
        <v>1001</v>
      </c>
      <c r="X322" s="208">
        <f t="shared" ca="1" si="64"/>
        <v>0</v>
      </c>
      <c r="Y322" s="209">
        <f t="shared" ca="1" si="90"/>
        <v>0</v>
      </c>
      <c r="Z322" s="210">
        <f t="shared" ca="1" si="62"/>
        <v>1</v>
      </c>
      <c r="AA322" s="207"/>
      <c r="AB322" s="208">
        <f t="shared" ca="1" si="91"/>
        <v>1001</v>
      </c>
      <c r="AC322" s="208">
        <f t="shared" ca="1" si="75"/>
        <v>0</v>
      </c>
      <c r="AD322" s="209">
        <f t="shared" ca="1" si="92"/>
        <v>0</v>
      </c>
      <c r="AE322" s="210">
        <f t="shared" ca="1" si="76"/>
        <v>1</v>
      </c>
      <c r="AF322" s="129"/>
      <c r="AG322" s="211" t="e">
        <f t="shared" ca="1" si="93"/>
        <v>#N/A</v>
      </c>
      <c r="AH322" s="208">
        <f t="shared" ca="1" si="94"/>
        <v>1001</v>
      </c>
      <c r="AI322" s="208">
        <f t="shared" ca="1" si="77"/>
        <v>0</v>
      </c>
      <c r="AJ322" s="209">
        <f t="shared" ca="1" si="95"/>
        <v>0</v>
      </c>
      <c r="AK322" s="210">
        <f t="shared" ca="1" si="78"/>
        <v>1</v>
      </c>
      <c r="AL322" s="205"/>
      <c r="AM322" s="207"/>
      <c r="AN322" s="208">
        <f t="shared" ca="1" si="96"/>
        <v>1001</v>
      </c>
      <c r="AO322" s="208">
        <f t="shared" ca="1" si="79"/>
        <v>0</v>
      </c>
      <c r="AP322" s="209">
        <f t="shared" ca="1" si="97"/>
        <v>0</v>
      </c>
      <c r="AQ322" s="210">
        <f t="shared" ca="1" si="80"/>
        <v>1</v>
      </c>
      <c r="AS322" s="211" t="e">
        <f t="shared" ca="1" si="98"/>
        <v>#N/A</v>
      </c>
      <c r="AT322" s="207"/>
      <c r="AU322" s="208">
        <f t="shared" ca="1" si="99"/>
        <v>1001</v>
      </c>
      <c r="AV322" s="208">
        <f t="shared" ca="1" si="81"/>
        <v>0</v>
      </c>
      <c r="AW322" s="209">
        <f t="shared" ca="1" si="100"/>
        <v>0</v>
      </c>
      <c r="AX322" s="210">
        <f t="shared" ca="1" si="82"/>
        <v>1</v>
      </c>
      <c r="AY322" s="207"/>
      <c r="AZ322" s="208">
        <f t="shared" ca="1" si="101"/>
        <v>1001</v>
      </c>
      <c r="BA322" s="208">
        <f t="shared" ca="1" si="83"/>
        <v>0</v>
      </c>
      <c r="BB322" s="209">
        <f t="shared" ca="1" si="102"/>
        <v>0</v>
      </c>
      <c r="BC322" s="210">
        <f t="shared" ca="1" si="84"/>
        <v>1</v>
      </c>
    </row>
    <row r="323" spans="2:55" x14ac:dyDescent="0.25">
      <c r="B323" s="198" t="e">
        <f t="shared" ca="1" si="103"/>
        <v>#N/A</v>
      </c>
      <c r="C3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3" s="15">
        <v>65</v>
      </c>
      <c r="E323" s="129" t="e">
        <f t="shared" ref="E323:E358" ca="1" si="110">E322+((MAX($B$258:$B$3257)-MIN($B$258:$B$3257))/100)</f>
        <v>#N/A</v>
      </c>
      <c r="F323" s="129" t="e">
        <f t="shared" ref="F323:F358" ca="1" si="111">E323/1000</f>
        <v>#N/A</v>
      </c>
      <c r="G323" s="63">
        <f t="shared" ref="G323:G358" ca="1" si="112">COUNTIF($B$258:$B$3257,"&lt;"&amp;E323)</f>
        <v>3000</v>
      </c>
      <c r="H323" s="63">
        <f t="shared" ca="1" si="63"/>
        <v>0</v>
      </c>
      <c r="I323" s="91">
        <f t="shared" ref="I323:I354" ca="1" si="113">H323/$G$358</f>
        <v>0</v>
      </c>
      <c r="J323" s="44">
        <f t="shared" ca="1" si="61"/>
        <v>1</v>
      </c>
      <c r="M323" s="200" t="e">
        <f t="shared" ca="1" si="104"/>
        <v>#N/A</v>
      </c>
      <c r="N323" s="91" t="e">
        <f t="shared" ca="1" si="105"/>
        <v>#N/A</v>
      </c>
      <c r="O323" s="91" t="e">
        <f t="shared" ca="1" si="106"/>
        <v>#N/A</v>
      </c>
      <c r="Q323" s="200" t="e">
        <f t="shared" ca="1" si="107"/>
        <v>#N/A</v>
      </c>
      <c r="R323" s="91" t="e">
        <f t="shared" ca="1" si="108"/>
        <v>#N/A</v>
      </c>
      <c r="S323" s="91" t="e">
        <f t="shared" ca="1" si="109"/>
        <v>#N/A</v>
      </c>
      <c r="T323" s="200" t="e">
        <f ca="1">(($E$9*(RAND()*($E$213-$D$213)+$D$213))*(RAND()*('Your Value Calcs'!$E$209-'Your Value Calcs'!$D$209)+'Your Value Calcs'!$D$209+IF('Your Results'!$D$48&gt;0,'Your Results'!$D$48,0)))+$E$161-$E$201+$E$185-($E$185*(RAND()*($E$215-$D$215)+$D$215))-(($E$205/$C$56)*(RAND()*($E$216-$D$216)+$D$216))</f>
        <v>#N/A</v>
      </c>
      <c r="U323" s="207" t="e">
        <f t="shared" ref="U323:U358" ca="1" si="114">U322+((MAX($R$232:$R$237)-MIN($R$232:$R$237))/100)</f>
        <v>#N/A</v>
      </c>
      <c r="V323" s="207" t="e">
        <f t="shared" ref="V323:V358" ca="1" si="115">ROUND(U323,-3)/1000</f>
        <v>#N/A</v>
      </c>
      <c r="W323" s="208">
        <f t="shared" ref="W323:W358" ca="1" si="116">COUNTIF($M$258:$M$1258,"&lt;"&amp;U323)</f>
        <v>1001</v>
      </c>
      <c r="X323" s="208">
        <f t="shared" ca="1" si="64"/>
        <v>0</v>
      </c>
      <c r="Y323" s="209">
        <f t="shared" ref="Y323:Y354" ca="1" si="117">X323/$W$358</f>
        <v>0</v>
      </c>
      <c r="Z323" s="210">
        <f t="shared" ca="1" si="62"/>
        <v>1</v>
      </c>
      <c r="AA323" s="207"/>
      <c r="AB323" s="208">
        <f t="shared" ref="AB323:AB358" ca="1" si="118">COUNTIF($Q$258:$Q$1258,"&lt;"&amp;U323)</f>
        <v>1001</v>
      </c>
      <c r="AC323" s="208">
        <f t="shared" ca="1" si="75"/>
        <v>0</v>
      </c>
      <c r="AD323" s="209">
        <f t="shared" ref="AD323:AD354" ca="1" si="119">AC323/$AB$358</f>
        <v>0</v>
      </c>
      <c r="AE323" s="210">
        <f t="shared" ca="1" si="76"/>
        <v>1</v>
      </c>
      <c r="AF323" s="129"/>
      <c r="AG323" s="211" t="e">
        <f t="shared" ref="AG323:AG358" ca="1" si="120">AG322+((MAX($S$232:$S$237)-MIN($S$232:$S$237))/100)</f>
        <v>#N/A</v>
      </c>
      <c r="AH323" s="208">
        <f t="shared" ref="AH323:AH354" ca="1" si="121">COUNTIF($N$258:$N$1258,"&lt;"&amp;AG323)</f>
        <v>1001</v>
      </c>
      <c r="AI323" s="208">
        <f t="shared" ca="1" si="77"/>
        <v>0</v>
      </c>
      <c r="AJ323" s="209">
        <f t="shared" ref="AJ323:AJ354" ca="1" si="122">AI323/$AH$358</f>
        <v>0</v>
      </c>
      <c r="AK323" s="210">
        <f t="shared" ca="1" si="78"/>
        <v>1</v>
      </c>
      <c r="AL323" s="205"/>
      <c r="AM323" s="207"/>
      <c r="AN323" s="208">
        <f t="shared" ref="AN323:AN358" ca="1" si="123">COUNTIF($R$258:$R$1258,"&lt;"&amp;AG323)</f>
        <v>1001</v>
      </c>
      <c r="AO323" s="208">
        <f t="shared" ca="1" si="79"/>
        <v>0</v>
      </c>
      <c r="AP323" s="209">
        <f t="shared" ref="AP323:AP354" ca="1" si="124">AO323/$AN$358</f>
        <v>0</v>
      </c>
      <c r="AQ323" s="210">
        <f t="shared" ca="1" si="80"/>
        <v>1</v>
      </c>
      <c r="AS323" s="211" t="e">
        <f t="shared" ref="AS323:AS358" ca="1" si="125">AS322+((MAX($T$232:$T$237)-MIN($T$232:$T$237))/100)</f>
        <v>#N/A</v>
      </c>
      <c r="AT323" s="207"/>
      <c r="AU323" s="208">
        <f t="shared" ref="AU323:AU358" ca="1" si="126">COUNTIF($O$258:$O$1258,"&lt;"&amp;AS323)</f>
        <v>1001</v>
      </c>
      <c r="AV323" s="208">
        <f t="shared" ca="1" si="81"/>
        <v>0</v>
      </c>
      <c r="AW323" s="209">
        <f t="shared" ref="AW323:AW354" ca="1" si="127">AV323/$AU$358</f>
        <v>0</v>
      </c>
      <c r="AX323" s="210">
        <f t="shared" ca="1" si="82"/>
        <v>1</v>
      </c>
      <c r="AY323" s="207"/>
      <c r="AZ323" s="208">
        <f t="shared" ref="AZ323:AZ358" ca="1" si="128">COUNTIF($S$258:$S$1258,"&lt;"&amp;AS323)</f>
        <v>1001</v>
      </c>
      <c r="BA323" s="208">
        <f t="shared" ca="1" si="83"/>
        <v>0</v>
      </c>
      <c r="BB323" s="209">
        <f t="shared" ref="BB323:BB354" ca="1" si="129">BA323/$AZ$358</f>
        <v>0</v>
      </c>
      <c r="BC323" s="210">
        <f t="shared" ca="1" si="84"/>
        <v>1</v>
      </c>
    </row>
    <row r="324" spans="2:55" x14ac:dyDescent="0.25">
      <c r="B324" s="198" t="e">
        <f t="shared" ca="1" si="103"/>
        <v>#N/A</v>
      </c>
      <c r="C3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4" s="15">
        <v>66</v>
      </c>
      <c r="E324" s="129" t="e">
        <f t="shared" ca="1" si="110"/>
        <v>#N/A</v>
      </c>
      <c r="F324" s="129" t="e">
        <f t="shared" ca="1" si="111"/>
        <v>#N/A</v>
      </c>
      <c r="G324" s="63">
        <f t="shared" ca="1" si="112"/>
        <v>3000</v>
      </c>
      <c r="H324" s="63">
        <f t="shared" ca="1" si="63"/>
        <v>0</v>
      </c>
      <c r="I324" s="91">
        <f t="shared" ca="1" si="113"/>
        <v>0</v>
      </c>
      <c r="J324" s="44">
        <f t="shared" ref="J324:J358" ca="1" si="130">J323+I324</f>
        <v>1</v>
      </c>
      <c r="M324" s="200" t="e">
        <f t="shared" ca="1" si="104"/>
        <v>#N/A</v>
      </c>
      <c r="N324" s="91" t="e">
        <f t="shared" ca="1" si="105"/>
        <v>#N/A</v>
      </c>
      <c r="O324" s="91" t="e">
        <f t="shared" ca="1" si="106"/>
        <v>#N/A</v>
      </c>
      <c r="Q324" s="200" t="e">
        <f t="shared" ca="1" si="107"/>
        <v>#N/A</v>
      </c>
      <c r="R324" s="91" t="e">
        <f t="shared" ca="1" si="108"/>
        <v>#N/A</v>
      </c>
      <c r="S324" s="91" t="e">
        <f t="shared" ca="1" si="109"/>
        <v>#N/A</v>
      </c>
      <c r="T324" s="200" t="e">
        <f ca="1">(($E$9*(RAND()*($E$213-$D$213)+$D$213))*(RAND()*('Your Value Calcs'!$E$209-'Your Value Calcs'!$D$209)+'Your Value Calcs'!$D$209+IF('Your Results'!$D$48&gt;0,'Your Results'!$D$48,0)))+$E$161-$E$201+$E$185-($E$185*(RAND()*($E$215-$D$215)+$D$215))-(($E$205/$C$56)*(RAND()*($E$216-$D$216)+$D$216))</f>
        <v>#N/A</v>
      </c>
      <c r="U324" s="207" t="e">
        <f t="shared" ca="1" si="114"/>
        <v>#N/A</v>
      </c>
      <c r="V324" s="207" t="e">
        <f t="shared" ca="1" si="115"/>
        <v>#N/A</v>
      </c>
      <c r="W324" s="208">
        <f t="shared" ca="1" si="116"/>
        <v>1001</v>
      </c>
      <c r="X324" s="208">
        <f t="shared" ca="1" si="64"/>
        <v>0</v>
      </c>
      <c r="Y324" s="209">
        <f t="shared" ca="1" si="117"/>
        <v>0</v>
      </c>
      <c r="Z324" s="210">
        <f t="shared" ref="Z324:Z358" ca="1" si="131">Z323+Y324</f>
        <v>1</v>
      </c>
      <c r="AA324" s="207"/>
      <c r="AB324" s="208">
        <f t="shared" ca="1" si="118"/>
        <v>1001</v>
      </c>
      <c r="AC324" s="208">
        <f t="shared" ca="1" si="75"/>
        <v>0</v>
      </c>
      <c r="AD324" s="209">
        <f t="shared" ca="1" si="119"/>
        <v>0</v>
      </c>
      <c r="AE324" s="210">
        <f t="shared" ref="AE324:AE358" ca="1" si="132">AE323+AD324</f>
        <v>1</v>
      </c>
      <c r="AF324" s="129"/>
      <c r="AG324" s="211" t="e">
        <f t="shared" ca="1" si="120"/>
        <v>#N/A</v>
      </c>
      <c r="AH324" s="208">
        <f t="shared" ca="1" si="121"/>
        <v>1001</v>
      </c>
      <c r="AI324" s="208">
        <f t="shared" ref="AI324:AI358" ca="1" si="133">AH324-AH323</f>
        <v>0</v>
      </c>
      <c r="AJ324" s="209">
        <f t="shared" ca="1" si="122"/>
        <v>0</v>
      </c>
      <c r="AK324" s="210">
        <f t="shared" ref="AK324:AK358" ca="1" si="134">AK323+AJ324</f>
        <v>1</v>
      </c>
      <c r="AL324" s="205"/>
      <c r="AM324" s="207"/>
      <c r="AN324" s="208">
        <f t="shared" ca="1" si="123"/>
        <v>1001</v>
      </c>
      <c r="AO324" s="208">
        <f t="shared" ref="AO324:AO358" ca="1" si="135">AN324-AN323</f>
        <v>0</v>
      </c>
      <c r="AP324" s="209">
        <f t="shared" ca="1" si="124"/>
        <v>0</v>
      </c>
      <c r="AQ324" s="210">
        <f t="shared" ref="AQ324:AQ358" ca="1" si="136">AQ323+AP324</f>
        <v>1</v>
      </c>
      <c r="AS324" s="211" t="e">
        <f t="shared" ca="1" si="125"/>
        <v>#N/A</v>
      </c>
      <c r="AT324" s="207"/>
      <c r="AU324" s="208">
        <f t="shared" ca="1" si="126"/>
        <v>1001</v>
      </c>
      <c r="AV324" s="208">
        <f t="shared" ref="AV324:AV358" ca="1" si="137">AU324-AU323</f>
        <v>0</v>
      </c>
      <c r="AW324" s="209">
        <f t="shared" ca="1" si="127"/>
        <v>0</v>
      </c>
      <c r="AX324" s="210">
        <f t="shared" ref="AX324:AX358" ca="1" si="138">AX323+AW324</f>
        <v>1</v>
      </c>
      <c r="AY324" s="207"/>
      <c r="AZ324" s="208">
        <f t="shared" ca="1" si="128"/>
        <v>1001</v>
      </c>
      <c r="BA324" s="208">
        <f t="shared" ref="BA324:BA358" ca="1" si="139">AZ324-AZ323</f>
        <v>0</v>
      </c>
      <c r="BB324" s="209">
        <f t="shared" ca="1" si="129"/>
        <v>0</v>
      </c>
      <c r="BC324" s="210">
        <f t="shared" ref="BC324:BC358" ca="1" si="140">BC323+BB324</f>
        <v>1</v>
      </c>
    </row>
    <row r="325" spans="2:55" x14ac:dyDescent="0.25">
      <c r="B325" s="198" t="e">
        <f t="shared" ca="1" si="103"/>
        <v>#N/A</v>
      </c>
      <c r="C3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5" s="15">
        <v>67</v>
      </c>
      <c r="E325" s="129" t="e">
        <f t="shared" ca="1" si="110"/>
        <v>#N/A</v>
      </c>
      <c r="F325" s="129" t="e">
        <f t="shared" ca="1" si="111"/>
        <v>#N/A</v>
      </c>
      <c r="G325" s="63">
        <f t="shared" ca="1" si="112"/>
        <v>3000</v>
      </c>
      <c r="H325" s="63">
        <f t="shared" ca="1" si="63"/>
        <v>0</v>
      </c>
      <c r="I325" s="91">
        <f t="shared" ca="1" si="113"/>
        <v>0</v>
      </c>
      <c r="J325" s="44">
        <f t="shared" ca="1" si="130"/>
        <v>1</v>
      </c>
      <c r="M325" s="200" t="e">
        <f t="shared" ca="1" si="104"/>
        <v>#N/A</v>
      </c>
      <c r="N325" s="91" t="e">
        <f t="shared" ca="1" si="105"/>
        <v>#N/A</v>
      </c>
      <c r="O325" s="91" t="e">
        <f t="shared" ca="1" si="106"/>
        <v>#N/A</v>
      </c>
      <c r="Q325" s="200" t="e">
        <f t="shared" ca="1" si="107"/>
        <v>#N/A</v>
      </c>
      <c r="R325" s="91" t="e">
        <f t="shared" ca="1" si="108"/>
        <v>#N/A</v>
      </c>
      <c r="S325" s="91" t="e">
        <f t="shared" ca="1" si="109"/>
        <v>#N/A</v>
      </c>
      <c r="T325" s="200" t="e">
        <f ca="1">(($E$9*(RAND()*($E$213-$D$213)+$D$213))*(RAND()*('Your Value Calcs'!$E$209-'Your Value Calcs'!$D$209)+'Your Value Calcs'!$D$209+IF('Your Results'!$D$48&gt;0,'Your Results'!$D$48,0)))+$E$161-$E$201+$E$185-($E$185*(RAND()*($E$215-$D$215)+$D$215))-(($E$205/$C$56)*(RAND()*($E$216-$D$216)+$D$216))</f>
        <v>#N/A</v>
      </c>
      <c r="U325" s="207" t="e">
        <f t="shared" ca="1" si="114"/>
        <v>#N/A</v>
      </c>
      <c r="V325" s="207" t="e">
        <f t="shared" ca="1" si="115"/>
        <v>#N/A</v>
      </c>
      <c r="W325" s="208">
        <f t="shared" ca="1" si="116"/>
        <v>1001</v>
      </c>
      <c r="X325" s="208">
        <f t="shared" ca="1" si="64"/>
        <v>0</v>
      </c>
      <c r="Y325" s="209">
        <f t="shared" ca="1" si="117"/>
        <v>0</v>
      </c>
      <c r="Z325" s="210">
        <f t="shared" ca="1" si="131"/>
        <v>1</v>
      </c>
      <c r="AA325" s="207"/>
      <c r="AB325" s="208">
        <f t="shared" ca="1" si="118"/>
        <v>1001</v>
      </c>
      <c r="AC325" s="208">
        <f t="shared" ca="1" si="75"/>
        <v>0</v>
      </c>
      <c r="AD325" s="209">
        <f t="shared" ca="1" si="119"/>
        <v>0</v>
      </c>
      <c r="AE325" s="210">
        <f t="shared" ca="1" si="132"/>
        <v>1</v>
      </c>
      <c r="AF325" s="129"/>
      <c r="AG325" s="211" t="e">
        <f t="shared" ca="1" si="120"/>
        <v>#N/A</v>
      </c>
      <c r="AH325" s="208">
        <f t="shared" ca="1" si="121"/>
        <v>1001</v>
      </c>
      <c r="AI325" s="208">
        <f t="shared" ca="1" si="133"/>
        <v>0</v>
      </c>
      <c r="AJ325" s="209">
        <f t="shared" ca="1" si="122"/>
        <v>0</v>
      </c>
      <c r="AK325" s="210">
        <f t="shared" ca="1" si="134"/>
        <v>1</v>
      </c>
      <c r="AL325" s="205"/>
      <c r="AM325" s="207"/>
      <c r="AN325" s="208">
        <f t="shared" ca="1" si="123"/>
        <v>1001</v>
      </c>
      <c r="AO325" s="208">
        <f t="shared" ca="1" si="135"/>
        <v>0</v>
      </c>
      <c r="AP325" s="209">
        <f t="shared" ca="1" si="124"/>
        <v>0</v>
      </c>
      <c r="AQ325" s="210">
        <f t="shared" ca="1" si="136"/>
        <v>1</v>
      </c>
      <c r="AS325" s="211" t="e">
        <f t="shared" ca="1" si="125"/>
        <v>#N/A</v>
      </c>
      <c r="AT325" s="207"/>
      <c r="AU325" s="208">
        <f t="shared" ca="1" si="126"/>
        <v>1001</v>
      </c>
      <c r="AV325" s="208">
        <f t="shared" ca="1" si="137"/>
        <v>0</v>
      </c>
      <c r="AW325" s="209">
        <f t="shared" ca="1" si="127"/>
        <v>0</v>
      </c>
      <c r="AX325" s="210">
        <f t="shared" ca="1" si="138"/>
        <v>1</v>
      </c>
      <c r="AY325" s="207"/>
      <c r="AZ325" s="208">
        <f t="shared" ca="1" si="128"/>
        <v>1001</v>
      </c>
      <c r="BA325" s="208">
        <f t="shared" ca="1" si="139"/>
        <v>0</v>
      </c>
      <c r="BB325" s="209">
        <f t="shared" ca="1" si="129"/>
        <v>0</v>
      </c>
      <c r="BC325" s="210">
        <f t="shared" ca="1" si="140"/>
        <v>1</v>
      </c>
    </row>
    <row r="326" spans="2:55" x14ac:dyDescent="0.25">
      <c r="B326" s="198" t="e">
        <f t="shared" ca="1" si="103"/>
        <v>#N/A</v>
      </c>
      <c r="C3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6" s="15">
        <v>68</v>
      </c>
      <c r="E326" s="129" t="e">
        <f t="shared" ca="1" si="110"/>
        <v>#N/A</v>
      </c>
      <c r="F326" s="129" t="e">
        <f t="shared" ca="1" si="111"/>
        <v>#N/A</v>
      </c>
      <c r="G326" s="63">
        <f t="shared" ca="1" si="112"/>
        <v>3000</v>
      </c>
      <c r="H326" s="63">
        <f t="shared" ref="H326:H358" ca="1" si="141">G326-G325</f>
        <v>0</v>
      </c>
      <c r="I326" s="91">
        <f t="shared" ca="1" si="113"/>
        <v>0</v>
      </c>
      <c r="J326" s="44">
        <f t="shared" ca="1" si="130"/>
        <v>1</v>
      </c>
      <c r="M326" s="200" t="e">
        <f t="shared" ca="1" si="104"/>
        <v>#N/A</v>
      </c>
      <c r="N326" s="91" t="e">
        <f t="shared" ca="1" si="105"/>
        <v>#N/A</v>
      </c>
      <c r="O326" s="91" t="e">
        <f t="shared" ca="1" si="106"/>
        <v>#N/A</v>
      </c>
      <c r="Q326" s="200" t="e">
        <f t="shared" ca="1" si="107"/>
        <v>#N/A</v>
      </c>
      <c r="R326" s="91" t="e">
        <f t="shared" ca="1" si="108"/>
        <v>#N/A</v>
      </c>
      <c r="S326" s="91" t="e">
        <f t="shared" ca="1" si="109"/>
        <v>#N/A</v>
      </c>
      <c r="T326" s="200" t="e">
        <f ca="1">(($E$9*(RAND()*($E$213-$D$213)+$D$213))*(RAND()*('Your Value Calcs'!$E$209-'Your Value Calcs'!$D$209)+'Your Value Calcs'!$D$209+IF('Your Results'!$D$48&gt;0,'Your Results'!$D$48,0)))+$E$161-$E$201+$E$185-($E$185*(RAND()*($E$215-$D$215)+$D$215))-(($E$205/$C$56)*(RAND()*($E$216-$D$216)+$D$216))</f>
        <v>#N/A</v>
      </c>
      <c r="U326" s="207" t="e">
        <f t="shared" ca="1" si="114"/>
        <v>#N/A</v>
      </c>
      <c r="V326" s="207" t="e">
        <f t="shared" ca="1" si="115"/>
        <v>#N/A</v>
      </c>
      <c r="W326" s="208">
        <f t="shared" ca="1" si="116"/>
        <v>1001</v>
      </c>
      <c r="X326" s="208">
        <f t="shared" ref="X326:X358" ca="1" si="142">W326-W325</f>
        <v>0</v>
      </c>
      <c r="Y326" s="209">
        <f t="shared" ca="1" si="117"/>
        <v>0</v>
      </c>
      <c r="Z326" s="210">
        <f t="shared" ca="1" si="131"/>
        <v>1</v>
      </c>
      <c r="AA326" s="207"/>
      <c r="AB326" s="208">
        <f t="shared" ca="1" si="118"/>
        <v>1001</v>
      </c>
      <c r="AC326" s="208">
        <f t="shared" ref="AC326:AC358" ca="1" si="143">AB326-AB325</f>
        <v>0</v>
      </c>
      <c r="AD326" s="209">
        <f t="shared" ca="1" si="119"/>
        <v>0</v>
      </c>
      <c r="AE326" s="210">
        <f t="shared" ca="1" si="132"/>
        <v>1</v>
      </c>
      <c r="AF326" s="129"/>
      <c r="AG326" s="211" t="e">
        <f t="shared" ca="1" si="120"/>
        <v>#N/A</v>
      </c>
      <c r="AH326" s="208">
        <f t="shared" ca="1" si="121"/>
        <v>1001</v>
      </c>
      <c r="AI326" s="208">
        <f t="shared" ca="1" si="133"/>
        <v>0</v>
      </c>
      <c r="AJ326" s="209">
        <f t="shared" ca="1" si="122"/>
        <v>0</v>
      </c>
      <c r="AK326" s="210">
        <f t="shared" ca="1" si="134"/>
        <v>1</v>
      </c>
      <c r="AL326" s="205"/>
      <c r="AM326" s="207"/>
      <c r="AN326" s="208">
        <f t="shared" ca="1" si="123"/>
        <v>1001</v>
      </c>
      <c r="AO326" s="208">
        <f t="shared" ca="1" si="135"/>
        <v>0</v>
      </c>
      <c r="AP326" s="209">
        <f t="shared" ca="1" si="124"/>
        <v>0</v>
      </c>
      <c r="AQ326" s="210">
        <f t="shared" ca="1" si="136"/>
        <v>1</v>
      </c>
      <c r="AS326" s="211" t="e">
        <f t="shared" ca="1" si="125"/>
        <v>#N/A</v>
      </c>
      <c r="AT326" s="207"/>
      <c r="AU326" s="208">
        <f t="shared" ca="1" si="126"/>
        <v>1001</v>
      </c>
      <c r="AV326" s="208">
        <f t="shared" ca="1" si="137"/>
        <v>0</v>
      </c>
      <c r="AW326" s="209">
        <f t="shared" ca="1" si="127"/>
        <v>0</v>
      </c>
      <c r="AX326" s="210">
        <f t="shared" ca="1" si="138"/>
        <v>1</v>
      </c>
      <c r="AY326" s="207"/>
      <c r="AZ326" s="208">
        <f t="shared" ca="1" si="128"/>
        <v>1001</v>
      </c>
      <c r="BA326" s="208">
        <f t="shared" ca="1" si="139"/>
        <v>0</v>
      </c>
      <c r="BB326" s="209">
        <f t="shared" ca="1" si="129"/>
        <v>0</v>
      </c>
      <c r="BC326" s="210">
        <f t="shared" ca="1" si="140"/>
        <v>1</v>
      </c>
    </row>
    <row r="327" spans="2:55" x14ac:dyDescent="0.25">
      <c r="B327" s="198" t="e">
        <f t="shared" ca="1" si="103"/>
        <v>#N/A</v>
      </c>
      <c r="C3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7" s="15">
        <v>69</v>
      </c>
      <c r="E327" s="129" t="e">
        <f t="shared" ca="1" si="110"/>
        <v>#N/A</v>
      </c>
      <c r="F327" s="129" t="e">
        <f t="shared" ca="1" si="111"/>
        <v>#N/A</v>
      </c>
      <c r="G327" s="63">
        <f t="shared" ca="1" si="112"/>
        <v>3000</v>
      </c>
      <c r="H327" s="63">
        <f t="shared" ca="1" si="141"/>
        <v>0</v>
      </c>
      <c r="I327" s="91">
        <f t="shared" ca="1" si="113"/>
        <v>0</v>
      </c>
      <c r="J327" s="44">
        <f t="shared" ca="1" si="130"/>
        <v>1</v>
      </c>
      <c r="M327" s="200" t="e">
        <f t="shared" ca="1" si="104"/>
        <v>#N/A</v>
      </c>
      <c r="N327" s="91" t="e">
        <f t="shared" ca="1" si="105"/>
        <v>#N/A</v>
      </c>
      <c r="O327" s="91" t="e">
        <f t="shared" ca="1" si="106"/>
        <v>#N/A</v>
      </c>
      <c r="Q327" s="200" t="e">
        <f t="shared" ca="1" si="107"/>
        <v>#N/A</v>
      </c>
      <c r="R327" s="91" t="e">
        <f t="shared" ca="1" si="108"/>
        <v>#N/A</v>
      </c>
      <c r="S327" s="91" t="e">
        <f t="shared" ca="1" si="109"/>
        <v>#N/A</v>
      </c>
      <c r="T327" s="200" t="e">
        <f ca="1">(($E$9*(RAND()*($E$213-$D$213)+$D$213))*(RAND()*('Your Value Calcs'!$E$209-'Your Value Calcs'!$D$209)+'Your Value Calcs'!$D$209+IF('Your Results'!$D$48&gt;0,'Your Results'!$D$48,0)))+$E$161-$E$201+$E$185-($E$185*(RAND()*($E$215-$D$215)+$D$215))-(($E$205/$C$56)*(RAND()*($E$216-$D$216)+$D$216))</f>
        <v>#N/A</v>
      </c>
      <c r="U327" s="207" t="e">
        <f t="shared" ca="1" si="114"/>
        <v>#N/A</v>
      </c>
      <c r="V327" s="207" t="e">
        <f t="shared" ca="1" si="115"/>
        <v>#N/A</v>
      </c>
      <c r="W327" s="208">
        <f t="shared" ca="1" si="116"/>
        <v>1001</v>
      </c>
      <c r="X327" s="208">
        <f t="shared" ca="1" si="142"/>
        <v>0</v>
      </c>
      <c r="Y327" s="209">
        <f t="shared" ca="1" si="117"/>
        <v>0</v>
      </c>
      <c r="Z327" s="210">
        <f t="shared" ca="1" si="131"/>
        <v>1</v>
      </c>
      <c r="AA327" s="207"/>
      <c r="AB327" s="208">
        <f t="shared" ca="1" si="118"/>
        <v>1001</v>
      </c>
      <c r="AC327" s="208">
        <f t="shared" ca="1" si="143"/>
        <v>0</v>
      </c>
      <c r="AD327" s="209">
        <f t="shared" ca="1" si="119"/>
        <v>0</v>
      </c>
      <c r="AE327" s="210">
        <f t="shared" ca="1" si="132"/>
        <v>1</v>
      </c>
      <c r="AF327" s="129"/>
      <c r="AG327" s="211" t="e">
        <f t="shared" ca="1" si="120"/>
        <v>#N/A</v>
      </c>
      <c r="AH327" s="208">
        <f t="shared" ca="1" si="121"/>
        <v>1001</v>
      </c>
      <c r="AI327" s="208">
        <f t="shared" ca="1" si="133"/>
        <v>0</v>
      </c>
      <c r="AJ327" s="209">
        <f t="shared" ca="1" si="122"/>
        <v>0</v>
      </c>
      <c r="AK327" s="210">
        <f t="shared" ca="1" si="134"/>
        <v>1</v>
      </c>
      <c r="AL327" s="205"/>
      <c r="AM327" s="207"/>
      <c r="AN327" s="208">
        <f t="shared" ca="1" si="123"/>
        <v>1001</v>
      </c>
      <c r="AO327" s="208">
        <f t="shared" ca="1" si="135"/>
        <v>0</v>
      </c>
      <c r="AP327" s="209">
        <f t="shared" ca="1" si="124"/>
        <v>0</v>
      </c>
      <c r="AQ327" s="210">
        <f t="shared" ca="1" si="136"/>
        <v>1</v>
      </c>
      <c r="AS327" s="211" t="e">
        <f t="shared" ca="1" si="125"/>
        <v>#N/A</v>
      </c>
      <c r="AT327" s="207"/>
      <c r="AU327" s="208">
        <f t="shared" ca="1" si="126"/>
        <v>1001</v>
      </c>
      <c r="AV327" s="208">
        <f t="shared" ca="1" si="137"/>
        <v>0</v>
      </c>
      <c r="AW327" s="209">
        <f t="shared" ca="1" si="127"/>
        <v>0</v>
      </c>
      <c r="AX327" s="210">
        <f t="shared" ca="1" si="138"/>
        <v>1</v>
      </c>
      <c r="AY327" s="207"/>
      <c r="AZ327" s="208">
        <f t="shared" ca="1" si="128"/>
        <v>1001</v>
      </c>
      <c r="BA327" s="208">
        <f t="shared" ca="1" si="139"/>
        <v>0</v>
      </c>
      <c r="BB327" s="209">
        <f t="shared" ca="1" si="129"/>
        <v>0</v>
      </c>
      <c r="BC327" s="210">
        <f t="shared" ca="1" si="140"/>
        <v>1</v>
      </c>
    </row>
    <row r="328" spans="2:55" x14ac:dyDescent="0.25">
      <c r="B328" s="198" t="e">
        <f t="shared" ca="1" si="103"/>
        <v>#N/A</v>
      </c>
      <c r="C3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8" s="15">
        <v>70</v>
      </c>
      <c r="E328" s="129" t="e">
        <f t="shared" ca="1" si="110"/>
        <v>#N/A</v>
      </c>
      <c r="F328" s="129" t="e">
        <f t="shared" ca="1" si="111"/>
        <v>#N/A</v>
      </c>
      <c r="G328" s="63">
        <f t="shared" ca="1" si="112"/>
        <v>3000</v>
      </c>
      <c r="H328" s="63">
        <f t="shared" ca="1" si="141"/>
        <v>0</v>
      </c>
      <c r="I328" s="91">
        <f t="shared" ca="1" si="113"/>
        <v>0</v>
      </c>
      <c r="J328" s="44">
        <f t="shared" ca="1" si="130"/>
        <v>1</v>
      </c>
      <c r="M328" s="200" t="e">
        <f t="shared" ca="1" si="104"/>
        <v>#N/A</v>
      </c>
      <c r="N328" s="91" t="e">
        <f t="shared" ca="1" si="105"/>
        <v>#N/A</v>
      </c>
      <c r="O328" s="91" t="e">
        <f t="shared" ca="1" si="106"/>
        <v>#N/A</v>
      </c>
      <c r="Q328" s="200" t="e">
        <f t="shared" ca="1" si="107"/>
        <v>#N/A</v>
      </c>
      <c r="R328" s="91" t="e">
        <f t="shared" ca="1" si="108"/>
        <v>#N/A</v>
      </c>
      <c r="S328" s="91" t="e">
        <f t="shared" ca="1" si="109"/>
        <v>#N/A</v>
      </c>
      <c r="T328" s="200" t="e">
        <f ca="1">(($E$9*(RAND()*($E$213-$D$213)+$D$213))*(RAND()*('Your Value Calcs'!$E$209-'Your Value Calcs'!$D$209)+'Your Value Calcs'!$D$209+IF('Your Results'!$D$48&gt;0,'Your Results'!$D$48,0)))+$E$161-$E$201+$E$185-($E$185*(RAND()*($E$215-$D$215)+$D$215))-(($E$205/$C$56)*(RAND()*($E$216-$D$216)+$D$216))</f>
        <v>#N/A</v>
      </c>
      <c r="U328" s="207" t="e">
        <f t="shared" ca="1" si="114"/>
        <v>#N/A</v>
      </c>
      <c r="V328" s="207" t="e">
        <f t="shared" ca="1" si="115"/>
        <v>#N/A</v>
      </c>
      <c r="W328" s="208">
        <f t="shared" ca="1" si="116"/>
        <v>1001</v>
      </c>
      <c r="X328" s="208">
        <f t="shared" ca="1" si="142"/>
        <v>0</v>
      </c>
      <c r="Y328" s="209">
        <f t="shared" ca="1" si="117"/>
        <v>0</v>
      </c>
      <c r="Z328" s="210">
        <f t="shared" ca="1" si="131"/>
        <v>1</v>
      </c>
      <c r="AA328" s="207"/>
      <c r="AB328" s="208">
        <f t="shared" ca="1" si="118"/>
        <v>1001</v>
      </c>
      <c r="AC328" s="208">
        <f t="shared" ca="1" si="143"/>
        <v>0</v>
      </c>
      <c r="AD328" s="209">
        <f t="shared" ca="1" si="119"/>
        <v>0</v>
      </c>
      <c r="AE328" s="210">
        <f t="shared" ca="1" si="132"/>
        <v>1</v>
      </c>
      <c r="AF328" s="129"/>
      <c r="AG328" s="211" t="e">
        <f t="shared" ca="1" si="120"/>
        <v>#N/A</v>
      </c>
      <c r="AH328" s="208">
        <f t="shared" ca="1" si="121"/>
        <v>1001</v>
      </c>
      <c r="AI328" s="208">
        <f t="shared" ca="1" si="133"/>
        <v>0</v>
      </c>
      <c r="AJ328" s="209">
        <f t="shared" ca="1" si="122"/>
        <v>0</v>
      </c>
      <c r="AK328" s="210">
        <f t="shared" ca="1" si="134"/>
        <v>1</v>
      </c>
      <c r="AL328" s="205"/>
      <c r="AM328" s="207"/>
      <c r="AN328" s="208">
        <f t="shared" ca="1" si="123"/>
        <v>1001</v>
      </c>
      <c r="AO328" s="208">
        <f t="shared" ca="1" si="135"/>
        <v>0</v>
      </c>
      <c r="AP328" s="209">
        <f t="shared" ca="1" si="124"/>
        <v>0</v>
      </c>
      <c r="AQ328" s="210">
        <f t="shared" ca="1" si="136"/>
        <v>1</v>
      </c>
      <c r="AS328" s="211" t="e">
        <f t="shared" ca="1" si="125"/>
        <v>#N/A</v>
      </c>
      <c r="AT328" s="207"/>
      <c r="AU328" s="208">
        <f t="shared" ca="1" si="126"/>
        <v>1001</v>
      </c>
      <c r="AV328" s="208">
        <f t="shared" ca="1" si="137"/>
        <v>0</v>
      </c>
      <c r="AW328" s="209">
        <f t="shared" ca="1" si="127"/>
        <v>0</v>
      </c>
      <c r="AX328" s="210">
        <f t="shared" ca="1" si="138"/>
        <v>1</v>
      </c>
      <c r="AY328" s="207"/>
      <c r="AZ328" s="208">
        <f t="shared" ca="1" si="128"/>
        <v>1001</v>
      </c>
      <c r="BA328" s="208">
        <f t="shared" ca="1" si="139"/>
        <v>0</v>
      </c>
      <c r="BB328" s="209">
        <f t="shared" ca="1" si="129"/>
        <v>0</v>
      </c>
      <c r="BC328" s="210">
        <f t="shared" ca="1" si="140"/>
        <v>1</v>
      </c>
    </row>
    <row r="329" spans="2:55" x14ac:dyDescent="0.25">
      <c r="B329" s="198" t="e">
        <f t="shared" ca="1" si="103"/>
        <v>#N/A</v>
      </c>
      <c r="C3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29" s="15">
        <v>71</v>
      </c>
      <c r="E329" s="129" t="e">
        <f t="shared" ca="1" si="110"/>
        <v>#N/A</v>
      </c>
      <c r="F329" s="129" t="e">
        <f t="shared" ca="1" si="111"/>
        <v>#N/A</v>
      </c>
      <c r="G329" s="63">
        <f t="shared" ca="1" si="112"/>
        <v>3000</v>
      </c>
      <c r="H329" s="63">
        <f t="shared" ca="1" si="141"/>
        <v>0</v>
      </c>
      <c r="I329" s="91">
        <f t="shared" ca="1" si="113"/>
        <v>0</v>
      </c>
      <c r="J329" s="44">
        <f t="shared" ca="1" si="130"/>
        <v>1</v>
      </c>
      <c r="M329" s="200" t="e">
        <f t="shared" ca="1" si="104"/>
        <v>#N/A</v>
      </c>
      <c r="N329" s="91" t="e">
        <f t="shared" ca="1" si="105"/>
        <v>#N/A</v>
      </c>
      <c r="O329" s="91" t="e">
        <f t="shared" ca="1" si="106"/>
        <v>#N/A</v>
      </c>
      <c r="Q329" s="200" t="e">
        <f t="shared" ca="1" si="107"/>
        <v>#N/A</v>
      </c>
      <c r="R329" s="91" t="e">
        <f t="shared" ca="1" si="108"/>
        <v>#N/A</v>
      </c>
      <c r="S329" s="91" t="e">
        <f t="shared" ca="1" si="109"/>
        <v>#N/A</v>
      </c>
      <c r="T329" s="200" t="e">
        <f ca="1">(($E$9*(RAND()*($E$213-$D$213)+$D$213))*(RAND()*('Your Value Calcs'!$E$209-'Your Value Calcs'!$D$209)+'Your Value Calcs'!$D$209+IF('Your Results'!$D$48&gt;0,'Your Results'!$D$48,0)))+$E$161-$E$201+$E$185-($E$185*(RAND()*($E$215-$D$215)+$D$215))-(($E$205/$C$56)*(RAND()*($E$216-$D$216)+$D$216))</f>
        <v>#N/A</v>
      </c>
      <c r="U329" s="207" t="e">
        <f t="shared" ca="1" si="114"/>
        <v>#N/A</v>
      </c>
      <c r="V329" s="207" t="e">
        <f t="shared" ca="1" si="115"/>
        <v>#N/A</v>
      </c>
      <c r="W329" s="208">
        <f t="shared" ca="1" si="116"/>
        <v>1001</v>
      </c>
      <c r="X329" s="208">
        <f t="shared" ca="1" si="142"/>
        <v>0</v>
      </c>
      <c r="Y329" s="209">
        <f t="shared" ca="1" si="117"/>
        <v>0</v>
      </c>
      <c r="Z329" s="210">
        <f t="shared" ca="1" si="131"/>
        <v>1</v>
      </c>
      <c r="AA329" s="207"/>
      <c r="AB329" s="208">
        <f t="shared" ca="1" si="118"/>
        <v>1001</v>
      </c>
      <c r="AC329" s="208">
        <f t="shared" ca="1" si="143"/>
        <v>0</v>
      </c>
      <c r="AD329" s="209">
        <f t="shared" ca="1" si="119"/>
        <v>0</v>
      </c>
      <c r="AE329" s="210">
        <f t="shared" ca="1" si="132"/>
        <v>1</v>
      </c>
      <c r="AF329" s="129"/>
      <c r="AG329" s="211" t="e">
        <f t="shared" ca="1" si="120"/>
        <v>#N/A</v>
      </c>
      <c r="AH329" s="208">
        <f t="shared" ca="1" si="121"/>
        <v>1001</v>
      </c>
      <c r="AI329" s="208">
        <f t="shared" ca="1" si="133"/>
        <v>0</v>
      </c>
      <c r="AJ329" s="209">
        <f t="shared" ca="1" si="122"/>
        <v>0</v>
      </c>
      <c r="AK329" s="210">
        <f t="shared" ca="1" si="134"/>
        <v>1</v>
      </c>
      <c r="AL329" s="205"/>
      <c r="AM329" s="207"/>
      <c r="AN329" s="208">
        <f t="shared" ca="1" si="123"/>
        <v>1001</v>
      </c>
      <c r="AO329" s="208">
        <f t="shared" ca="1" si="135"/>
        <v>0</v>
      </c>
      <c r="AP329" s="209">
        <f t="shared" ca="1" si="124"/>
        <v>0</v>
      </c>
      <c r="AQ329" s="210">
        <f t="shared" ca="1" si="136"/>
        <v>1</v>
      </c>
      <c r="AS329" s="211" t="e">
        <f t="shared" ca="1" si="125"/>
        <v>#N/A</v>
      </c>
      <c r="AT329" s="207"/>
      <c r="AU329" s="208">
        <f t="shared" ca="1" si="126"/>
        <v>1001</v>
      </c>
      <c r="AV329" s="208">
        <f t="shared" ca="1" si="137"/>
        <v>0</v>
      </c>
      <c r="AW329" s="209">
        <f t="shared" ca="1" si="127"/>
        <v>0</v>
      </c>
      <c r="AX329" s="210">
        <f t="shared" ca="1" si="138"/>
        <v>1</v>
      </c>
      <c r="AY329" s="207"/>
      <c r="AZ329" s="208">
        <f t="shared" ca="1" si="128"/>
        <v>1001</v>
      </c>
      <c r="BA329" s="208">
        <f t="shared" ca="1" si="139"/>
        <v>0</v>
      </c>
      <c r="BB329" s="209">
        <f t="shared" ca="1" si="129"/>
        <v>0</v>
      </c>
      <c r="BC329" s="210">
        <f t="shared" ca="1" si="140"/>
        <v>1</v>
      </c>
    </row>
    <row r="330" spans="2:55" x14ac:dyDescent="0.25">
      <c r="B330" s="198" t="e">
        <f t="shared" ca="1" si="103"/>
        <v>#N/A</v>
      </c>
      <c r="C3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0" s="15">
        <v>72</v>
      </c>
      <c r="E330" s="129" t="e">
        <f t="shared" ca="1" si="110"/>
        <v>#N/A</v>
      </c>
      <c r="F330" s="129" t="e">
        <f t="shared" ca="1" si="111"/>
        <v>#N/A</v>
      </c>
      <c r="G330" s="63">
        <f t="shared" ca="1" si="112"/>
        <v>3000</v>
      </c>
      <c r="H330" s="63">
        <f t="shared" ca="1" si="141"/>
        <v>0</v>
      </c>
      <c r="I330" s="91">
        <f t="shared" ca="1" si="113"/>
        <v>0</v>
      </c>
      <c r="J330" s="44">
        <f t="shared" ca="1" si="130"/>
        <v>1</v>
      </c>
      <c r="M330" s="200" t="e">
        <f t="shared" ca="1" si="104"/>
        <v>#N/A</v>
      </c>
      <c r="N330" s="91" t="e">
        <f t="shared" ca="1" si="105"/>
        <v>#N/A</v>
      </c>
      <c r="O330" s="91" t="e">
        <f t="shared" ca="1" si="106"/>
        <v>#N/A</v>
      </c>
      <c r="Q330" s="200" t="e">
        <f t="shared" ca="1" si="107"/>
        <v>#N/A</v>
      </c>
      <c r="R330" s="91" t="e">
        <f t="shared" ca="1" si="108"/>
        <v>#N/A</v>
      </c>
      <c r="S330" s="91" t="e">
        <f t="shared" ca="1" si="109"/>
        <v>#N/A</v>
      </c>
      <c r="T330" s="200" t="e">
        <f ca="1">(($E$9*(RAND()*($E$213-$D$213)+$D$213))*(RAND()*('Your Value Calcs'!$E$209-'Your Value Calcs'!$D$209)+'Your Value Calcs'!$D$209+IF('Your Results'!$D$48&gt;0,'Your Results'!$D$48,0)))+$E$161-$E$201+$E$185-($E$185*(RAND()*($E$215-$D$215)+$D$215))-(($E$205/$C$56)*(RAND()*($E$216-$D$216)+$D$216))</f>
        <v>#N/A</v>
      </c>
      <c r="U330" s="207" t="e">
        <f t="shared" ca="1" si="114"/>
        <v>#N/A</v>
      </c>
      <c r="V330" s="207" t="e">
        <f t="shared" ca="1" si="115"/>
        <v>#N/A</v>
      </c>
      <c r="W330" s="208">
        <f t="shared" ca="1" si="116"/>
        <v>1001</v>
      </c>
      <c r="X330" s="208">
        <f t="shared" ca="1" si="142"/>
        <v>0</v>
      </c>
      <c r="Y330" s="209">
        <f t="shared" ca="1" si="117"/>
        <v>0</v>
      </c>
      <c r="Z330" s="210">
        <f t="shared" ca="1" si="131"/>
        <v>1</v>
      </c>
      <c r="AA330" s="207"/>
      <c r="AB330" s="208">
        <f t="shared" ca="1" si="118"/>
        <v>1001</v>
      </c>
      <c r="AC330" s="208">
        <f t="shared" ca="1" si="143"/>
        <v>0</v>
      </c>
      <c r="AD330" s="209">
        <f t="shared" ca="1" si="119"/>
        <v>0</v>
      </c>
      <c r="AE330" s="210">
        <f t="shared" ca="1" si="132"/>
        <v>1</v>
      </c>
      <c r="AF330" s="129"/>
      <c r="AG330" s="211" t="e">
        <f t="shared" ca="1" si="120"/>
        <v>#N/A</v>
      </c>
      <c r="AH330" s="208">
        <f t="shared" ca="1" si="121"/>
        <v>1001</v>
      </c>
      <c r="AI330" s="208">
        <f t="shared" ca="1" si="133"/>
        <v>0</v>
      </c>
      <c r="AJ330" s="209">
        <f t="shared" ca="1" si="122"/>
        <v>0</v>
      </c>
      <c r="AK330" s="210">
        <f t="shared" ca="1" si="134"/>
        <v>1</v>
      </c>
      <c r="AL330" s="205"/>
      <c r="AM330" s="207"/>
      <c r="AN330" s="208">
        <f t="shared" ca="1" si="123"/>
        <v>1001</v>
      </c>
      <c r="AO330" s="208">
        <f t="shared" ca="1" si="135"/>
        <v>0</v>
      </c>
      <c r="AP330" s="209">
        <f t="shared" ca="1" si="124"/>
        <v>0</v>
      </c>
      <c r="AQ330" s="210">
        <f t="shared" ca="1" si="136"/>
        <v>1</v>
      </c>
      <c r="AS330" s="211" t="e">
        <f t="shared" ca="1" si="125"/>
        <v>#N/A</v>
      </c>
      <c r="AT330" s="207"/>
      <c r="AU330" s="208">
        <f t="shared" ca="1" si="126"/>
        <v>1001</v>
      </c>
      <c r="AV330" s="208">
        <f t="shared" ca="1" si="137"/>
        <v>0</v>
      </c>
      <c r="AW330" s="209">
        <f t="shared" ca="1" si="127"/>
        <v>0</v>
      </c>
      <c r="AX330" s="210">
        <f t="shared" ca="1" si="138"/>
        <v>1</v>
      </c>
      <c r="AY330" s="207"/>
      <c r="AZ330" s="208">
        <f t="shared" ca="1" si="128"/>
        <v>1001</v>
      </c>
      <c r="BA330" s="208">
        <f t="shared" ca="1" si="139"/>
        <v>0</v>
      </c>
      <c r="BB330" s="209">
        <f t="shared" ca="1" si="129"/>
        <v>0</v>
      </c>
      <c r="BC330" s="210">
        <f t="shared" ca="1" si="140"/>
        <v>1</v>
      </c>
    </row>
    <row r="331" spans="2:55" x14ac:dyDescent="0.25">
      <c r="B331" s="198" t="e">
        <f t="shared" ca="1" si="103"/>
        <v>#N/A</v>
      </c>
      <c r="C3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1" s="15">
        <v>73</v>
      </c>
      <c r="E331" s="129" t="e">
        <f t="shared" ca="1" si="110"/>
        <v>#N/A</v>
      </c>
      <c r="F331" s="129" t="e">
        <f t="shared" ca="1" si="111"/>
        <v>#N/A</v>
      </c>
      <c r="G331" s="63">
        <f t="shared" ca="1" si="112"/>
        <v>3000</v>
      </c>
      <c r="H331" s="63">
        <f t="shared" ca="1" si="141"/>
        <v>0</v>
      </c>
      <c r="I331" s="91">
        <f t="shared" ca="1" si="113"/>
        <v>0</v>
      </c>
      <c r="J331" s="44">
        <f t="shared" ca="1" si="130"/>
        <v>1</v>
      </c>
      <c r="M331" s="200" t="e">
        <f t="shared" ca="1" si="104"/>
        <v>#N/A</v>
      </c>
      <c r="N331" s="91" t="e">
        <f t="shared" ca="1" si="105"/>
        <v>#N/A</v>
      </c>
      <c r="O331" s="91" t="e">
        <f t="shared" ca="1" si="106"/>
        <v>#N/A</v>
      </c>
      <c r="Q331" s="200" t="e">
        <f t="shared" ca="1" si="107"/>
        <v>#N/A</v>
      </c>
      <c r="R331" s="91" t="e">
        <f t="shared" ca="1" si="108"/>
        <v>#N/A</v>
      </c>
      <c r="S331" s="91" t="e">
        <f t="shared" ca="1" si="109"/>
        <v>#N/A</v>
      </c>
      <c r="T331" s="200" t="e">
        <f ca="1">(($E$9*(RAND()*($E$213-$D$213)+$D$213))*(RAND()*('Your Value Calcs'!$E$209-'Your Value Calcs'!$D$209)+'Your Value Calcs'!$D$209+IF('Your Results'!$D$48&gt;0,'Your Results'!$D$48,0)))+$E$161-$E$201+$E$185-($E$185*(RAND()*($E$215-$D$215)+$D$215))-(($E$205/$C$56)*(RAND()*($E$216-$D$216)+$D$216))</f>
        <v>#N/A</v>
      </c>
      <c r="U331" s="207" t="e">
        <f t="shared" ca="1" si="114"/>
        <v>#N/A</v>
      </c>
      <c r="V331" s="207" t="e">
        <f t="shared" ca="1" si="115"/>
        <v>#N/A</v>
      </c>
      <c r="W331" s="208">
        <f t="shared" ca="1" si="116"/>
        <v>1001</v>
      </c>
      <c r="X331" s="208">
        <f t="shared" ca="1" si="142"/>
        <v>0</v>
      </c>
      <c r="Y331" s="209">
        <f t="shared" ca="1" si="117"/>
        <v>0</v>
      </c>
      <c r="Z331" s="210">
        <f t="shared" ca="1" si="131"/>
        <v>1</v>
      </c>
      <c r="AA331" s="207"/>
      <c r="AB331" s="208">
        <f t="shared" ca="1" si="118"/>
        <v>1001</v>
      </c>
      <c r="AC331" s="208">
        <f t="shared" ca="1" si="143"/>
        <v>0</v>
      </c>
      <c r="AD331" s="209">
        <f t="shared" ca="1" si="119"/>
        <v>0</v>
      </c>
      <c r="AE331" s="210">
        <f t="shared" ca="1" si="132"/>
        <v>1</v>
      </c>
      <c r="AF331" s="129"/>
      <c r="AG331" s="211" t="e">
        <f t="shared" ca="1" si="120"/>
        <v>#N/A</v>
      </c>
      <c r="AH331" s="208">
        <f t="shared" ca="1" si="121"/>
        <v>1001</v>
      </c>
      <c r="AI331" s="208">
        <f t="shared" ca="1" si="133"/>
        <v>0</v>
      </c>
      <c r="AJ331" s="209">
        <f t="shared" ca="1" si="122"/>
        <v>0</v>
      </c>
      <c r="AK331" s="210">
        <f t="shared" ca="1" si="134"/>
        <v>1</v>
      </c>
      <c r="AL331" s="205"/>
      <c r="AM331" s="207"/>
      <c r="AN331" s="208">
        <f t="shared" ca="1" si="123"/>
        <v>1001</v>
      </c>
      <c r="AO331" s="208">
        <f t="shared" ca="1" si="135"/>
        <v>0</v>
      </c>
      <c r="AP331" s="209">
        <f t="shared" ca="1" si="124"/>
        <v>0</v>
      </c>
      <c r="AQ331" s="210">
        <f t="shared" ca="1" si="136"/>
        <v>1</v>
      </c>
      <c r="AS331" s="211" t="e">
        <f t="shared" ca="1" si="125"/>
        <v>#N/A</v>
      </c>
      <c r="AT331" s="207"/>
      <c r="AU331" s="208">
        <f t="shared" ca="1" si="126"/>
        <v>1001</v>
      </c>
      <c r="AV331" s="208">
        <f t="shared" ca="1" si="137"/>
        <v>0</v>
      </c>
      <c r="AW331" s="209">
        <f t="shared" ca="1" si="127"/>
        <v>0</v>
      </c>
      <c r="AX331" s="210">
        <f t="shared" ca="1" si="138"/>
        <v>1</v>
      </c>
      <c r="AY331" s="207"/>
      <c r="AZ331" s="208">
        <f t="shared" ca="1" si="128"/>
        <v>1001</v>
      </c>
      <c r="BA331" s="208">
        <f t="shared" ca="1" si="139"/>
        <v>0</v>
      </c>
      <c r="BB331" s="209">
        <f t="shared" ca="1" si="129"/>
        <v>0</v>
      </c>
      <c r="BC331" s="210">
        <f t="shared" ca="1" si="140"/>
        <v>1</v>
      </c>
    </row>
    <row r="332" spans="2:55" x14ac:dyDescent="0.25">
      <c r="B332" s="198" t="e">
        <f t="shared" ca="1" si="103"/>
        <v>#N/A</v>
      </c>
      <c r="C3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2" s="15">
        <v>74</v>
      </c>
      <c r="E332" s="129" t="e">
        <f t="shared" ca="1" si="110"/>
        <v>#N/A</v>
      </c>
      <c r="F332" s="129" t="e">
        <f t="shared" ca="1" si="111"/>
        <v>#N/A</v>
      </c>
      <c r="G332" s="63">
        <f t="shared" ca="1" si="112"/>
        <v>3000</v>
      </c>
      <c r="H332" s="63">
        <f t="shared" ca="1" si="141"/>
        <v>0</v>
      </c>
      <c r="I332" s="91">
        <f t="shared" ca="1" si="113"/>
        <v>0</v>
      </c>
      <c r="J332" s="44">
        <f t="shared" ca="1" si="130"/>
        <v>1</v>
      </c>
      <c r="M332" s="200" t="e">
        <f t="shared" ca="1" si="104"/>
        <v>#N/A</v>
      </c>
      <c r="N332" s="91" t="e">
        <f t="shared" ca="1" si="105"/>
        <v>#N/A</v>
      </c>
      <c r="O332" s="91" t="e">
        <f t="shared" ca="1" si="106"/>
        <v>#N/A</v>
      </c>
      <c r="Q332" s="200" t="e">
        <f t="shared" ca="1" si="107"/>
        <v>#N/A</v>
      </c>
      <c r="R332" s="91" t="e">
        <f t="shared" ca="1" si="108"/>
        <v>#N/A</v>
      </c>
      <c r="S332" s="91" t="e">
        <f t="shared" ca="1" si="109"/>
        <v>#N/A</v>
      </c>
      <c r="T332" s="200" t="e">
        <f ca="1">(($E$9*(RAND()*($E$213-$D$213)+$D$213))*(RAND()*('Your Value Calcs'!$E$209-'Your Value Calcs'!$D$209)+'Your Value Calcs'!$D$209+IF('Your Results'!$D$48&gt;0,'Your Results'!$D$48,0)))+$E$161-$E$201+$E$185-($E$185*(RAND()*($E$215-$D$215)+$D$215))-(($E$205/$C$56)*(RAND()*($E$216-$D$216)+$D$216))</f>
        <v>#N/A</v>
      </c>
      <c r="U332" s="207" t="e">
        <f t="shared" ca="1" si="114"/>
        <v>#N/A</v>
      </c>
      <c r="V332" s="207" t="e">
        <f t="shared" ca="1" si="115"/>
        <v>#N/A</v>
      </c>
      <c r="W332" s="208">
        <f t="shared" ca="1" si="116"/>
        <v>1001</v>
      </c>
      <c r="X332" s="208">
        <f t="shared" ca="1" si="142"/>
        <v>0</v>
      </c>
      <c r="Y332" s="209">
        <f t="shared" ca="1" si="117"/>
        <v>0</v>
      </c>
      <c r="Z332" s="210">
        <f t="shared" ca="1" si="131"/>
        <v>1</v>
      </c>
      <c r="AA332" s="207"/>
      <c r="AB332" s="208">
        <f t="shared" ca="1" si="118"/>
        <v>1001</v>
      </c>
      <c r="AC332" s="208">
        <f t="shared" ca="1" si="143"/>
        <v>0</v>
      </c>
      <c r="AD332" s="209">
        <f t="shared" ca="1" si="119"/>
        <v>0</v>
      </c>
      <c r="AE332" s="210">
        <f t="shared" ca="1" si="132"/>
        <v>1</v>
      </c>
      <c r="AF332" s="129"/>
      <c r="AG332" s="211" t="e">
        <f t="shared" ca="1" si="120"/>
        <v>#N/A</v>
      </c>
      <c r="AH332" s="208">
        <f t="shared" ca="1" si="121"/>
        <v>1001</v>
      </c>
      <c r="AI332" s="208">
        <f t="shared" ca="1" si="133"/>
        <v>0</v>
      </c>
      <c r="AJ332" s="209">
        <f t="shared" ca="1" si="122"/>
        <v>0</v>
      </c>
      <c r="AK332" s="210">
        <f t="shared" ca="1" si="134"/>
        <v>1</v>
      </c>
      <c r="AL332" s="205"/>
      <c r="AM332" s="207"/>
      <c r="AN332" s="208">
        <f t="shared" ca="1" si="123"/>
        <v>1001</v>
      </c>
      <c r="AO332" s="208">
        <f t="shared" ca="1" si="135"/>
        <v>0</v>
      </c>
      <c r="AP332" s="209">
        <f t="shared" ca="1" si="124"/>
        <v>0</v>
      </c>
      <c r="AQ332" s="210">
        <f t="shared" ca="1" si="136"/>
        <v>1</v>
      </c>
      <c r="AS332" s="211" t="e">
        <f t="shared" ca="1" si="125"/>
        <v>#N/A</v>
      </c>
      <c r="AT332" s="207"/>
      <c r="AU332" s="208">
        <f t="shared" ca="1" si="126"/>
        <v>1001</v>
      </c>
      <c r="AV332" s="208">
        <f t="shared" ca="1" si="137"/>
        <v>0</v>
      </c>
      <c r="AW332" s="209">
        <f t="shared" ca="1" si="127"/>
        <v>0</v>
      </c>
      <c r="AX332" s="210">
        <f t="shared" ca="1" si="138"/>
        <v>1</v>
      </c>
      <c r="AY332" s="207"/>
      <c r="AZ332" s="208">
        <f t="shared" ca="1" si="128"/>
        <v>1001</v>
      </c>
      <c r="BA332" s="208">
        <f t="shared" ca="1" si="139"/>
        <v>0</v>
      </c>
      <c r="BB332" s="209">
        <f t="shared" ca="1" si="129"/>
        <v>0</v>
      </c>
      <c r="BC332" s="210">
        <f t="shared" ca="1" si="140"/>
        <v>1</v>
      </c>
    </row>
    <row r="333" spans="2:55" x14ac:dyDescent="0.25">
      <c r="B333" s="198" t="e">
        <f t="shared" ca="1" si="103"/>
        <v>#N/A</v>
      </c>
      <c r="C3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3" s="15">
        <v>75</v>
      </c>
      <c r="E333" s="129" t="e">
        <f t="shared" ca="1" si="110"/>
        <v>#N/A</v>
      </c>
      <c r="F333" s="129" t="e">
        <f t="shared" ca="1" si="111"/>
        <v>#N/A</v>
      </c>
      <c r="G333" s="63">
        <f t="shared" ca="1" si="112"/>
        <v>3000</v>
      </c>
      <c r="H333" s="63">
        <f t="shared" ca="1" si="141"/>
        <v>0</v>
      </c>
      <c r="I333" s="91">
        <f t="shared" ca="1" si="113"/>
        <v>0</v>
      </c>
      <c r="J333" s="44">
        <f t="shared" ca="1" si="130"/>
        <v>1</v>
      </c>
      <c r="M333" s="200" t="e">
        <f t="shared" ca="1" si="104"/>
        <v>#N/A</v>
      </c>
      <c r="N333" s="91" t="e">
        <f t="shared" ca="1" si="105"/>
        <v>#N/A</v>
      </c>
      <c r="O333" s="91" t="e">
        <f t="shared" ca="1" si="106"/>
        <v>#N/A</v>
      </c>
      <c r="Q333" s="200" t="e">
        <f t="shared" ca="1" si="107"/>
        <v>#N/A</v>
      </c>
      <c r="R333" s="91" t="e">
        <f t="shared" ca="1" si="108"/>
        <v>#N/A</v>
      </c>
      <c r="S333" s="91" t="e">
        <f t="shared" ca="1" si="109"/>
        <v>#N/A</v>
      </c>
      <c r="T333" s="200" t="e">
        <f ca="1">(($E$9*(RAND()*($E$213-$D$213)+$D$213))*(RAND()*('Your Value Calcs'!$E$209-'Your Value Calcs'!$D$209)+'Your Value Calcs'!$D$209+IF('Your Results'!$D$48&gt;0,'Your Results'!$D$48,0)))+$E$161-$E$201+$E$185-($E$185*(RAND()*($E$215-$D$215)+$D$215))-(($E$205/$C$56)*(RAND()*($E$216-$D$216)+$D$216))</f>
        <v>#N/A</v>
      </c>
      <c r="U333" s="207" t="e">
        <f t="shared" ca="1" si="114"/>
        <v>#N/A</v>
      </c>
      <c r="V333" s="207" t="e">
        <f t="shared" ca="1" si="115"/>
        <v>#N/A</v>
      </c>
      <c r="W333" s="208">
        <f t="shared" ca="1" si="116"/>
        <v>1001</v>
      </c>
      <c r="X333" s="208">
        <f t="shared" ca="1" si="142"/>
        <v>0</v>
      </c>
      <c r="Y333" s="209">
        <f t="shared" ca="1" si="117"/>
        <v>0</v>
      </c>
      <c r="Z333" s="210">
        <f t="shared" ca="1" si="131"/>
        <v>1</v>
      </c>
      <c r="AA333" s="207"/>
      <c r="AB333" s="208">
        <f t="shared" ca="1" si="118"/>
        <v>1001</v>
      </c>
      <c r="AC333" s="208">
        <f t="shared" ca="1" si="143"/>
        <v>0</v>
      </c>
      <c r="AD333" s="209">
        <f t="shared" ca="1" si="119"/>
        <v>0</v>
      </c>
      <c r="AE333" s="210">
        <f t="shared" ca="1" si="132"/>
        <v>1</v>
      </c>
      <c r="AF333" s="129"/>
      <c r="AG333" s="211" t="e">
        <f t="shared" ca="1" si="120"/>
        <v>#N/A</v>
      </c>
      <c r="AH333" s="208">
        <f t="shared" ca="1" si="121"/>
        <v>1001</v>
      </c>
      <c r="AI333" s="208">
        <f t="shared" ca="1" si="133"/>
        <v>0</v>
      </c>
      <c r="AJ333" s="209">
        <f t="shared" ca="1" si="122"/>
        <v>0</v>
      </c>
      <c r="AK333" s="210">
        <f t="shared" ca="1" si="134"/>
        <v>1</v>
      </c>
      <c r="AL333" s="205"/>
      <c r="AM333" s="207"/>
      <c r="AN333" s="208">
        <f t="shared" ca="1" si="123"/>
        <v>1001</v>
      </c>
      <c r="AO333" s="208">
        <f t="shared" ca="1" si="135"/>
        <v>0</v>
      </c>
      <c r="AP333" s="209">
        <f t="shared" ca="1" si="124"/>
        <v>0</v>
      </c>
      <c r="AQ333" s="210">
        <f t="shared" ca="1" si="136"/>
        <v>1</v>
      </c>
      <c r="AS333" s="211" t="e">
        <f t="shared" ca="1" si="125"/>
        <v>#N/A</v>
      </c>
      <c r="AT333" s="207"/>
      <c r="AU333" s="208">
        <f t="shared" ca="1" si="126"/>
        <v>1001</v>
      </c>
      <c r="AV333" s="208">
        <f t="shared" ca="1" si="137"/>
        <v>0</v>
      </c>
      <c r="AW333" s="209">
        <f t="shared" ca="1" si="127"/>
        <v>0</v>
      </c>
      <c r="AX333" s="210">
        <f t="shared" ca="1" si="138"/>
        <v>1</v>
      </c>
      <c r="AY333" s="207"/>
      <c r="AZ333" s="208">
        <f t="shared" ca="1" si="128"/>
        <v>1001</v>
      </c>
      <c r="BA333" s="208">
        <f t="shared" ca="1" si="139"/>
        <v>0</v>
      </c>
      <c r="BB333" s="209">
        <f t="shared" ca="1" si="129"/>
        <v>0</v>
      </c>
      <c r="BC333" s="210">
        <f t="shared" ca="1" si="140"/>
        <v>1</v>
      </c>
    </row>
    <row r="334" spans="2:55" x14ac:dyDescent="0.25">
      <c r="B334" s="198" t="e">
        <f t="shared" ca="1" si="103"/>
        <v>#N/A</v>
      </c>
      <c r="C3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4" s="15">
        <v>76</v>
      </c>
      <c r="E334" s="129" t="e">
        <f t="shared" ca="1" si="110"/>
        <v>#N/A</v>
      </c>
      <c r="F334" s="129" t="e">
        <f t="shared" ca="1" si="111"/>
        <v>#N/A</v>
      </c>
      <c r="G334" s="63">
        <f t="shared" ca="1" si="112"/>
        <v>3000</v>
      </c>
      <c r="H334" s="63">
        <f t="shared" ca="1" si="141"/>
        <v>0</v>
      </c>
      <c r="I334" s="91">
        <f t="shared" ca="1" si="113"/>
        <v>0</v>
      </c>
      <c r="J334" s="44">
        <f t="shared" ca="1" si="130"/>
        <v>1</v>
      </c>
      <c r="M334" s="200" t="e">
        <f t="shared" ca="1" si="104"/>
        <v>#N/A</v>
      </c>
      <c r="N334" s="91" t="e">
        <f t="shared" ca="1" si="105"/>
        <v>#N/A</v>
      </c>
      <c r="O334" s="91" t="e">
        <f t="shared" ca="1" si="106"/>
        <v>#N/A</v>
      </c>
      <c r="Q334" s="200" t="e">
        <f t="shared" ca="1" si="107"/>
        <v>#N/A</v>
      </c>
      <c r="R334" s="91" t="e">
        <f t="shared" ca="1" si="108"/>
        <v>#N/A</v>
      </c>
      <c r="S334" s="91" t="e">
        <f t="shared" ca="1" si="109"/>
        <v>#N/A</v>
      </c>
      <c r="T334" s="200" t="e">
        <f ca="1">(($E$9*(RAND()*($E$213-$D$213)+$D$213))*(RAND()*('Your Value Calcs'!$E$209-'Your Value Calcs'!$D$209)+'Your Value Calcs'!$D$209+IF('Your Results'!$D$48&gt;0,'Your Results'!$D$48,0)))+$E$161-$E$201+$E$185-($E$185*(RAND()*($E$215-$D$215)+$D$215))-(($E$205/$C$56)*(RAND()*($E$216-$D$216)+$D$216))</f>
        <v>#N/A</v>
      </c>
      <c r="U334" s="207" t="e">
        <f t="shared" ca="1" si="114"/>
        <v>#N/A</v>
      </c>
      <c r="V334" s="207" t="e">
        <f t="shared" ca="1" si="115"/>
        <v>#N/A</v>
      </c>
      <c r="W334" s="208">
        <f t="shared" ca="1" si="116"/>
        <v>1001</v>
      </c>
      <c r="X334" s="208">
        <f t="shared" ca="1" si="142"/>
        <v>0</v>
      </c>
      <c r="Y334" s="209">
        <f t="shared" ca="1" si="117"/>
        <v>0</v>
      </c>
      <c r="Z334" s="210">
        <f t="shared" ca="1" si="131"/>
        <v>1</v>
      </c>
      <c r="AA334" s="207"/>
      <c r="AB334" s="208">
        <f t="shared" ca="1" si="118"/>
        <v>1001</v>
      </c>
      <c r="AC334" s="208">
        <f t="shared" ca="1" si="143"/>
        <v>0</v>
      </c>
      <c r="AD334" s="209">
        <f t="shared" ca="1" si="119"/>
        <v>0</v>
      </c>
      <c r="AE334" s="210">
        <f t="shared" ca="1" si="132"/>
        <v>1</v>
      </c>
      <c r="AF334" s="129"/>
      <c r="AG334" s="211" t="e">
        <f t="shared" ca="1" si="120"/>
        <v>#N/A</v>
      </c>
      <c r="AH334" s="208">
        <f t="shared" ca="1" si="121"/>
        <v>1001</v>
      </c>
      <c r="AI334" s="208">
        <f t="shared" ca="1" si="133"/>
        <v>0</v>
      </c>
      <c r="AJ334" s="209">
        <f t="shared" ca="1" si="122"/>
        <v>0</v>
      </c>
      <c r="AK334" s="210">
        <f t="shared" ca="1" si="134"/>
        <v>1</v>
      </c>
      <c r="AL334" s="205"/>
      <c r="AM334" s="207"/>
      <c r="AN334" s="208">
        <f t="shared" ca="1" si="123"/>
        <v>1001</v>
      </c>
      <c r="AO334" s="208">
        <f t="shared" ca="1" si="135"/>
        <v>0</v>
      </c>
      <c r="AP334" s="209">
        <f t="shared" ca="1" si="124"/>
        <v>0</v>
      </c>
      <c r="AQ334" s="210">
        <f t="shared" ca="1" si="136"/>
        <v>1</v>
      </c>
      <c r="AS334" s="211" t="e">
        <f t="shared" ca="1" si="125"/>
        <v>#N/A</v>
      </c>
      <c r="AT334" s="207"/>
      <c r="AU334" s="208">
        <f t="shared" ca="1" si="126"/>
        <v>1001</v>
      </c>
      <c r="AV334" s="208">
        <f t="shared" ca="1" si="137"/>
        <v>0</v>
      </c>
      <c r="AW334" s="209">
        <f t="shared" ca="1" si="127"/>
        <v>0</v>
      </c>
      <c r="AX334" s="210">
        <f t="shared" ca="1" si="138"/>
        <v>1</v>
      </c>
      <c r="AY334" s="207"/>
      <c r="AZ334" s="208">
        <f t="shared" ca="1" si="128"/>
        <v>1001</v>
      </c>
      <c r="BA334" s="208">
        <f t="shared" ca="1" si="139"/>
        <v>0</v>
      </c>
      <c r="BB334" s="209">
        <f t="shared" ca="1" si="129"/>
        <v>0</v>
      </c>
      <c r="BC334" s="210">
        <f t="shared" ca="1" si="140"/>
        <v>1</v>
      </c>
    </row>
    <row r="335" spans="2:55" x14ac:dyDescent="0.25">
      <c r="B335" s="198" t="e">
        <f t="shared" ca="1" si="103"/>
        <v>#N/A</v>
      </c>
      <c r="C3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5" s="15">
        <v>77</v>
      </c>
      <c r="E335" s="129" t="e">
        <f t="shared" ca="1" si="110"/>
        <v>#N/A</v>
      </c>
      <c r="F335" s="129" t="e">
        <f t="shared" ca="1" si="111"/>
        <v>#N/A</v>
      </c>
      <c r="G335" s="63">
        <f t="shared" ca="1" si="112"/>
        <v>3000</v>
      </c>
      <c r="H335" s="63">
        <f t="shared" ca="1" si="141"/>
        <v>0</v>
      </c>
      <c r="I335" s="91">
        <f t="shared" ca="1" si="113"/>
        <v>0</v>
      </c>
      <c r="J335" s="44">
        <f t="shared" ca="1" si="130"/>
        <v>1</v>
      </c>
      <c r="M335" s="200" t="e">
        <f t="shared" ca="1" si="104"/>
        <v>#N/A</v>
      </c>
      <c r="N335" s="91" t="e">
        <f t="shared" ca="1" si="105"/>
        <v>#N/A</v>
      </c>
      <c r="O335" s="91" t="e">
        <f t="shared" ca="1" si="106"/>
        <v>#N/A</v>
      </c>
      <c r="Q335" s="200" t="e">
        <f t="shared" ca="1" si="107"/>
        <v>#N/A</v>
      </c>
      <c r="R335" s="91" t="e">
        <f t="shared" ca="1" si="108"/>
        <v>#N/A</v>
      </c>
      <c r="S335" s="91" t="e">
        <f t="shared" ca="1" si="109"/>
        <v>#N/A</v>
      </c>
      <c r="T335" s="200" t="e">
        <f ca="1">(($E$9*(RAND()*($E$213-$D$213)+$D$213))*(RAND()*('Your Value Calcs'!$E$209-'Your Value Calcs'!$D$209)+'Your Value Calcs'!$D$209+IF('Your Results'!$D$48&gt;0,'Your Results'!$D$48,0)))+$E$161-$E$201+$E$185-($E$185*(RAND()*($E$215-$D$215)+$D$215))-(($E$205/$C$56)*(RAND()*($E$216-$D$216)+$D$216))</f>
        <v>#N/A</v>
      </c>
      <c r="U335" s="207" t="e">
        <f t="shared" ca="1" si="114"/>
        <v>#N/A</v>
      </c>
      <c r="V335" s="207" t="e">
        <f t="shared" ca="1" si="115"/>
        <v>#N/A</v>
      </c>
      <c r="W335" s="208">
        <f t="shared" ca="1" si="116"/>
        <v>1001</v>
      </c>
      <c r="X335" s="208">
        <f t="shared" ca="1" si="142"/>
        <v>0</v>
      </c>
      <c r="Y335" s="209">
        <f t="shared" ca="1" si="117"/>
        <v>0</v>
      </c>
      <c r="Z335" s="210">
        <f t="shared" ca="1" si="131"/>
        <v>1</v>
      </c>
      <c r="AA335" s="207"/>
      <c r="AB335" s="208">
        <f t="shared" ca="1" si="118"/>
        <v>1001</v>
      </c>
      <c r="AC335" s="208">
        <f t="shared" ca="1" si="143"/>
        <v>0</v>
      </c>
      <c r="AD335" s="209">
        <f t="shared" ca="1" si="119"/>
        <v>0</v>
      </c>
      <c r="AE335" s="210">
        <f t="shared" ca="1" si="132"/>
        <v>1</v>
      </c>
      <c r="AF335" s="129"/>
      <c r="AG335" s="211" t="e">
        <f t="shared" ca="1" si="120"/>
        <v>#N/A</v>
      </c>
      <c r="AH335" s="208">
        <f t="shared" ca="1" si="121"/>
        <v>1001</v>
      </c>
      <c r="AI335" s="208">
        <f t="shared" ca="1" si="133"/>
        <v>0</v>
      </c>
      <c r="AJ335" s="209">
        <f t="shared" ca="1" si="122"/>
        <v>0</v>
      </c>
      <c r="AK335" s="210">
        <f t="shared" ca="1" si="134"/>
        <v>1</v>
      </c>
      <c r="AL335" s="205"/>
      <c r="AM335" s="207"/>
      <c r="AN335" s="208">
        <f t="shared" ca="1" si="123"/>
        <v>1001</v>
      </c>
      <c r="AO335" s="208">
        <f t="shared" ca="1" si="135"/>
        <v>0</v>
      </c>
      <c r="AP335" s="209">
        <f t="shared" ca="1" si="124"/>
        <v>0</v>
      </c>
      <c r="AQ335" s="210">
        <f t="shared" ca="1" si="136"/>
        <v>1</v>
      </c>
      <c r="AS335" s="211" t="e">
        <f t="shared" ca="1" si="125"/>
        <v>#N/A</v>
      </c>
      <c r="AT335" s="207"/>
      <c r="AU335" s="208">
        <f t="shared" ca="1" si="126"/>
        <v>1001</v>
      </c>
      <c r="AV335" s="208">
        <f t="shared" ca="1" si="137"/>
        <v>0</v>
      </c>
      <c r="AW335" s="209">
        <f t="shared" ca="1" si="127"/>
        <v>0</v>
      </c>
      <c r="AX335" s="210">
        <f t="shared" ca="1" si="138"/>
        <v>1</v>
      </c>
      <c r="AY335" s="207"/>
      <c r="AZ335" s="208">
        <f t="shared" ca="1" si="128"/>
        <v>1001</v>
      </c>
      <c r="BA335" s="208">
        <f t="shared" ca="1" si="139"/>
        <v>0</v>
      </c>
      <c r="BB335" s="209">
        <f t="shared" ca="1" si="129"/>
        <v>0</v>
      </c>
      <c r="BC335" s="210">
        <f t="shared" ca="1" si="140"/>
        <v>1</v>
      </c>
    </row>
    <row r="336" spans="2:55" x14ac:dyDescent="0.25">
      <c r="B336" s="198" t="e">
        <f t="shared" ca="1" si="103"/>
        <v>#N/A</v>
      </c>
      <c r="C3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6" s="15">
        <v>78</v>
      </c>
      <c r="E336" s="129" t="e">
        <f t="shared" ca="1" si="110"/>
        <v>#N/A</v>
      </c>
      <c r="F336" s="129" t="e">
        <f t="shared" ca="1" si="111"/>
        <v>#N/A</v>
      </c>
      <c r="G336" s="63">
        <f t="shared" ca="1" si="112"/>
        <v>3000</v>
      </c>
      <c r="H336" s="63">
        <f t="shared" ca="1" si="141"/>
        <v>0</v>
      </c>
      <c r="I336" s="91">
        <f t="shared" ca="1" si="113"/>
        <v>0</v>
      </c>
      <c r="J336" s="44">
        <f t="shared" ca="1" si="130"/>
        <v>1</v>
      </c>
      <c r="M336" s="200" t="e">
        <f t="shared" ca="1" si="104"/>
        <v>#N/A</v>
      </c>
      <c r="N336" s="91" t="e">
        <f t="shared" ca="1" si="105"/>
        <v>#N/A</v>
      </c>
      <c r="O336" s="91" t="e">
        <f t="shared" ca="1" si="106"/>
        <v>#N/A</v>
      </c>
      <c r="Q336" s="200" t="e">
        <f t="shared" ca="1" si="107"/>
        <v>#N/A</v>
      </c>
      <c r="R336" s="91" t="e">
        <f t="shared" ca="1" si="108"/>
        <v>#N/A</v>
      </c>
      <c r="S336" s="91" t="e">
        <f t="shared" ca="1" si="109"/>
        <v>#N/A</v>
      </c>
      <c r="T336" s="200" t="e">
        <f ca="1">(($E$9*(RAND()*($E$213-$D$213)+$D$213))*(RAND()*('Your Value Calcs'!$E$209-'Your Value Calcs'!$D$209)+'Your Value Calcs'!$D$209+IF('Your Results'!$D$48&gt;0,'Your Results'!$D$48,0)))+$E$161-$E$201+$E$185-($E$185*(RAND()*($E$215-$D$215)+$D$215))-(($E$205/$C$56)*(RAND()*($E$216-$D$216)+$D$216))</f>
        <v>#N/A</v>
      </c>
      <c r="U336" s="207" t="e">
        <f t="shared" ca="1" si="114"/>
        <v>#N/A</v>
      </c>
      <c r="V336" s="207" t="e">
        <f t="shared" ca="1" si="115"/>
        <v>#N/A</v>
      </c>
      <c r="W336" s="208">
        <f t="shared" ca="1" si="116"/>
        <v>1001</v>
      </c>
      <c r="X336" s="208">
        <f t="shared" ca="1" si="142"/>
        <v>0</v>
      </c>
      <c r="Y336" s="209">
        <f t="shared" ca="1" si="117"/>
        <v>0</v>
      </c>
      <c r="Z336" s="210">
        <f t="shared" ca="1" si="131"/>
        <v>1</v>
      </c>
      <c r="AA336" s="207"/>
      <c r="AB336" s="208">
        <f t="shared" ca="1" si="118"/>
        <v>1001</v>
      </c>
      <c r="AC336" s="208">
        <f t="shared" ca="1" si="143"/>
        <v>0</v>
      </c>
      <c r="AD336" s="209">
        <f t="shared" ca="1" si="119"/>
        <v>0</v>
      </c>
      <c r="AE336" s="210">
        <f t="shared" ca="1" si="132"/>
        <v>1</v>
      </c>
      <c r="AF336" s="129"/>
      <c r="AG336" s="211" t="e">
        <f t="shared" ca="1" si="120"/>
        <v>#N/A</v>
      </c>
      <c r="AH336" s="208">
        <f t="shared" ca="1" si="121"/>
        <v>1001</v>
      </c>
      <c r="AI336" s="208">
        <f t="shared" ca="1" si="133"/>
        <v>0</v>
      </c>
      <c r="AJ336" s="209">
        <f t="shared" ca="1" si="122"/>
        <v>0</v>
      </c>
      <c r="AK336" s="210">
        <f t="shared" ca="1" si="134"/>
        <v>1</v>
      </c>
      <c r="AL336" s="205"/>
      <c r="AM336" s="207"/>
      <c r="AN336" s="208">
        <f t="shared" ca="1" si="123"/>
        <v>1001</v>
      </c>
      <c r="AO336" s="208">
        <f t="shared" ca="1" si="135"/>
        <v>0</v>
      </c>
      <c r="AP336" s="209">
        <f t="shared" ca="1" si="124"/>
        <v>0</v>
      </c>
      <c r="AQ336" s="210">
        <f t="shared" ca="1" si="136"/>
        <v>1</v>
      </c>
      <c r="AS336" s="211" t="e">
        <f t="shared" ca="1" si="125"/>
        <v>#N/A</v>
      </c>
      <c r="AT336" s="207"/>
      <c r="AU336" s="208">
        <f t="shared" ca="1" si="126"/>
        <v>1001</v>
      </c>
      <c r="AV336" s="208">
        <f t="shared" ca="1" si="137"/>
        <v>0</v>
      </c>
      <c r="AW336" s="209">
        <f t="shared" ca="1" si="127"/>
        <v>0</v>
      </c>
      <c r="AX336" s="210">
        <f t="shared" ca="1" si="138"/>
        <v>1</v>
      </c>
      <c r="AY336" s="207"/>
      <c r="AZ336" s="208">
        <f t="shared" ca="1" si="128"/>
        <v>1001</v>
      </c>
      <c r="BA336" s="208">
        <f t="shared" ca="1" si="139"/>
        <v>0</v>
      </c>
      <c r="BB336" s="209">
        <f t="shared" ca="1" si="129"/>
        <v>0</v>
      </c>
      <c r="BC336" s="210">
        <f t="shared" ca="1" si="140"/>
        <v>1</v>
      </c>
    </row>
    <row r="337" spans="2:55" x14ac:dyDescent="0.25">
      <c r="B337" s="198" t="e">
        <f t="shared" ca="1" si="103"/>
        <v>#N/A</v>
      </c>
      <c r="C3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7" s="15">
        <v>79</v>
      </c>
      <c r="E337" s="129" t="e">
        <f t="shared" ca="1" si="110"/>
        <v>#N/A</v>
      </c>
      <c r="F337" s="129" t="e">
        <f t="shared" ca="1" si="111"/>
        <v>#N/A</v>
      </c>
      <c r="G337" s="63">
        <f t="shared" ca="1" si="112"/>
        <v>3000</v>
      </c>
      <c r="H337" s="63">
        <f t="shared" ca="1" si="141"/>
        <v>0</v>
      </c>
      <c r="I337" s="91">
        <f t="shared" ca="1" si="113"/>
        <v>0</v>
      </c>
      <c r="J337" s="44">
        <f t="shared" ca="1" si="130"/>
        <v>1</v>
      </c>
      <c r="M337" s="200" t="e">
        <f t="shared" ca="1" si="104"/>
        <v>#N/A</v>
      </c>
      <c r="N337" s="91" t="e">
        <f t="shared" ca="1" si="105"/>
        <v>#N/A</v>
      </c>
      <c r="O337" s="91" t="e">
        <f t="shared" ca="1" si="106"/>
        <v>#N/A</v>
      </c>
      <c r="Q337" s="200" t="e">
        <f t="shared" ca="1" si="107"/>
        <v>#N/A</v>
      </c>
      <c r="R337" s="91" t="e">
        <f t="shared" ca="1" si="108"/>
        <v>#N/A</v>
      </c>
      <c r="S337" s="91" t="e">
        <f t="shared" ca="1" si="109"/>
        <v>#N/A</v>
      </c>
      <c r="T337" s="200" t="e">
        <f ca="1">(($E$9*(RAND()*($E$213-$D$213)+$D$213))*(RAND()*('Your Value Calcs'!$E$209-'Your Value Calcs'!$D$209)+'Your Value Calcs'!$D$209+IF('Your Results'!$D$48&gt;0,'Your Results'!$D$48,0)))+$E$161-$E$201+$E$185-($E$185*(RAND()*($E$215-$D$215)+$D$215))-(($E$205/$C$56)*(RAND()*($E$216-$D$216)+$D$216))</f>
        <v>#N/A</v>
      </c>
      <c r="U337" s="207" t="e">
        <f t="shared" ca="1" si="114"/>
        <v>#N/A</v>
      </c>
      <c r="V337" s="207" t="e">
        <f t="shared" ca="1" si="115"/>
        <v>#N/A</v>
      </c>
      <c r="W337" s="208">
        <f t="shared" ca="1" si="116"/>
        <v>1001</v>
      </c>
      <c r="X337" s="208">
        <f t="shared" ca="1" si="142"/>
        <v>0</v>
      </c>
      <c r="Y337" s="209">
        <f t="shared" ca="1" si="117"/>
        <v>0</v>
      </c>
      <c r="Z337" s="210">
        <f t="shared" ca="1" si="131"/>
        <v>1</v>
      </c>
      <c r="AA337" s="207"/>
      <c r="AB337" s="208">
        <f t="shared" ca="1" si="118"/>
        <v>1001</v>
      </c>
      <c r="AC337" s="208">
        <f t="shared" ca="1" si="143"/>
        <v>0</v>
      </c>
      <c r="AD337" s="209">
        <f t="shared" ca="1" si="119"/>
        <v>0</v>
      </c>
      <c r="AE337" s="210">
        <f t="shared" ca="1" si="132"/>
        <v>1</v>
      </c>
      <c r="AF337" s="129"/>
      <c r="AG337" s="211" t="e">
        <f t="shared" ca="1" si="120"/>
        <v>#N/A</v>
      </c>
      <c r="AH337" s="208">
        <f t="shared" ca="1" si="121"/>
        <v>1001</v>
      </c>
      <c r="AI337" s="208">
        <f t="shared" ca="1" si="133"/>
        <v>0</v>
      </c>
      <c r="AJ337" s="209">
        <f t="shared" ca="1" si="122"/>
        <v>0</v>
      </c>
      <c r="AK337" s="210">
        <f t="shared" ca="1" si="134"/>
        <v>1</v>
      </c>
      <c r="AL337" s="205"/>
      <c r="AM337" s="207"/>
      <c r="AN337" s="208">
        <f t="shared" ca="1" si="123"/>
        <v>1001</v>
      </c>
      <c r="AO337" s="208">
        <f t="shared" ca="1" si="135"/>
        <v>0</v>
      </c>
      <c r="AP337" s="209">
        <f t="shared" ca="1" si="124"/>
        <v>0</v>
      </c>
      <c r="AQ337" s="210">
        <f t="shared" ca="1" si="136"/>
        <v>1</v>
      </c>
      <c r="AS337" s="211" t="e">
        <f t="shared" ca="1" si="125"/>
        <v>#N/A</v>
      </c>
      <c r="AT337" s="207"/>
      <c r="AU337" s="208">
        <f t="shared" ca="1" si="126"/>
        <v>1001</v>
      </c>
      <c r="AV337" s="208">
        <f t="shared" ca="1" si="137"/>
        <v>0</v>
      </c>
      <c r="AW337" s="209">
        <f t="shared" ca="1" si="127"/>
        <v>0</v>
      </c>
      <c r="AX337" s="210">
        <f t="shared" ca="1" si="138"/>
        <v>1</v>
      </c>
      <c r="AY337" s="207"/>
      <c r="AZ337" s="208">
        <f t="shared" ca="1" si="128"/>
        <v>1001</v>
      </c>
      <c r="BA337" s="208">
        <f t="shared" ca="1" si="139"/>
        <v>0</v>
      </c>
      <c r="BB337" s="209">
        <f t="shared" ca="1" si="129"/>
        <v>0</v>
      </c>
      <c r="BC337" s="210">
        <f t="shared" ca="1" si="140"/>
        <v>1</v>
      </c>
    </row>
    <row r="338" spans="2:55" x14ac:dyDescent="0.25">
      <c r="B338" s="198" t="e">
        <f t="shared" ca="1" si="103"/>
        <v>#N/A</v>
      </c>
      <c r="C3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8" s="15">
        <v>80</v>
      </c>
      <c r="E338" s="129" t="e">
        <f t="shared" ca="1" si="110"/>
        <v>#N/A</v>
      </c>
      <c r="F338" s="129" t="e">
        <f t="shared" ca="1" si="111"/>
        <v>#N/A</v>
      </c>
      <c r="G338" s="63">
        <f t="shared" ca="1" si="112"/>
        <v>3000</v>
      </c>
      <c r="H338" s="63">
        <f t="shared" ca="1" si="141"/>
        <v>0</v>
      </c>
      <c r="I338" s="91">
        <f t="shared" ca="1" si="113"/>
        <v>0</v>
      </c>
      <c r="J338" s="44">
        <f t="shared" ca="1" si="130"/>
        <v>1</v>
      </c>
      <c r="M338" s="200" t="e">
        <f t="shared" ca="1" si="104"/>
        <v>#N/A</v>
      </c>
      <c r="N338" s="91" t="e">
        <f t="shared" ca="1" si="105"/>
        <v>#N/A</v>
      </c>
      <c r="O338" s="91" t="e">
        <f t="shared" ca="1" si="106"/>
        <v>#N/A</v>
      </c>
      <c r="Q338" s="200" t="e">
        <f t="shared" ca="1" si="107"/>
        <v>#N/A</v>
      </c>
      <c r="R338" s="91" t="e">
        <f t="shared" ca="1" si="108"/>
        <v>#N/A</v>
      </c>
      <c r="S338" s="91" t="e">
        <f t="shared" ca="1" si="109"/>
        <v>#N/A</v>
      </c>
      <c r="T338" s="200" t="e">
        <f ca="1">(($E$9*(RAND()*($E$213-$D$213)+$D$213))*(RAND()*('Your Value Calcs'!$E$209-'Your Value Calcs'!$D$209)+'Your Value Calcs'!$D$209+IF('Your Results'!$D$48&gt;0,'Your Results'!$D$48,0)))+$E$161-$E$201+$E$185-($E$185*(RAND()*($E$215-$D$215)+$D$215))-(($E$205/$C$56)*(RAND()*($E$216-$D$216)+$D$216))</f>
        <v>#N/A</v>
      </c>
      <c r="U338" s="207" t="e">
        <f t="shared" ca="1" si="114"/>
        <v>#N/A</v>
      </c>
      <c r="V338" s="207" t="e">
        <f t="shared" ca="1" si="115"/>
        <v>#N/A</v>
      </c>
      <c r="W338" s="208">
        <f t="shared" ca="1" si="116"/>
        <v>1001</v>
      </c>
      <c r="X338" s="208">
        <f t="shared" ca="1" si="142"/>
        <v>0</v>
      </c>
      <c r="Y338" s="209">
        <f t="shared" ca="1" si="117"/>
        <v>0</v>
      </c>
      <c r="Z338" s="210">
        <f t="shared" ca="1" si="131"/>
        <v>1</v>
      </c>
      <c r="AA338" s="207"/>
      <c r="AB338" s="208">
        <f t="shared" ca="1" si="118"/>
        <v>1001</v>
      </c>
      <c r="AC338" s="208">
        <f t="shared" ca="1" si="143"/>
        <v>0</v>
      </c>
      <c r="AD338" s="209">
        <f t="shared" ca="1" si="119"/>
        <v>0</v>
      </c>
      <c r="AE338" s="210">
        <f t="shared" ca="1" si="132"/>
        <v>1</v>
      </c>
      <c r="AF338" s="129"/>
      <c r="AG338" s="211" t="e">
        <f t="shared" ca="1" si="120"/>
        <v>#N/A</v>
      </c>
      <c r="AH338" s="208">
        <f t="shared" ca="1" si="121"/>
        <v>1001</v>
      </c>
      <c r="AI338" s="208">
        <f t="shared" ca="1" si="133"/>
        <v>0</v>
      </c>
      <c r="AJ338" s="209">
        <f t="shared" ca="1" si="122"/>
        <v>0</v>
      </c>
      <c r="AK338" s="210">
        <f t="shared" ca="1" si="134"/>
        <v>1</v>
      </c>
      <c r="AL338" s="205"/>
      <c r="AM338" s="207"/>
      <c r="AN338" s="208">
        <f t="shared" ca="1" si="123"/>
        <v>1001</v>
      </c>
      <c r="AO338" s="208">
        <f t="shared" ca="1" si="135"/>
        <v>0</v>
      </c>
      <c r="AP338" s="209">
        <f t="shared" ca="1" si="124"/>
        <v>0</v>
      </c>
      <c r="AQ338" s="210">
        <f t="shared" ca="1" si="136"/>
        <v>1</v>
      </c>
      <c r="AS338" s="211" t="e">
        <f t="shared" ca="1" si="125"/>
        <v>#N/A</v>
      </c>
      <c r="AT338" s="207"/>
      <c r="AU338" s="208">
        <f t="shared" ca="1" si="126"/>
        <v>1001</v>
      </c>
      <c r="AV338" s="208">
        <f t="shared" ca="1" si="137"/>
        <v>0</v>
      </c>
      <c r="AW338" s="209">
        <f t="shared" ca="1" si="127"/>
        <v>0</v>
      </c>
      <c r="AX338" s="210">
        <f t="shared" ca="1" si="138"/>
        <v>1</v>
      </c>
      <c r="AY338" s="207"/>
      <c r="AZ338" s="208">
        <f t="shared" ca="1" si="128"/>
        <v>1001</v>
      </c>
      <c r="BA338" s="208">
        <f t="shared" ca="1" si="139"/>
        <v>0</v>
      </c>
      <c r="BB338" s="209">
        <f t="shared" ca="1" si="129"/>
        <v>0</v>
      </c>
      <c r="BC338" s="210">
        <f t="shared" ca="1" si="140"/>
        <v>1</v>
      </c>
    </row>
    <row r="339" spans="2:55" x14ac:dyDescent="0.25">
      <c r="B339" s="198" t="e">
        <f t="shared" ca="1" si="103"/>
        <v>#N/A</v>
      </c>
      <c r="C3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39" s="15">
        <v>81</v>
      </c>
      <c r="E339" s="129" t="e">
        <f t="shared" ca="1" si="110"/>
        <v>#N/A</v>
      </c>
      <c r="F339" s="129" t="e">
        <f t="shared" ca="1" si="111"/>
        <v>#N/A</v>
      </c>
      <c r="G339" s="63">
        <f t="shared" ca="1" si="112"/>
        <v>3000</v>
      </c>
      <c r="H339" s="63">
        <f t="shared" ca="1" si="141"/>
        <v>0</v>
      </c>
      <c r="I339" s="91">
        <f t="shared" ca="1" si="113"/>
        <v>0</v>
      </c>
      <c r="J339" s="44">
        <f t="shared" ca="1" si="130"/>
        <v>1</v>
      </c>
      <c r="M339" s="200" t="e">
        <f t="shared" ca="1" si="104"/>
        <v>#N/A</v>
      </c>
      <c r="N339" s="91" t="e">
        <f t="shared" ca="1" si="105"/>
        <v>#N/A</v>
      </c>
      <c r="O339" s="91" t="e">
        <f t="shared" ca="1" si="106"/>
        <v>#N/A</v>
      </c>
      <c r="Q339" s="200" t="e">
        <f t="shared" ca="1" si="107"/>
        <v>#N/A</v>
      </c>
      <c r="R339" s="91" t="e">
        <f t="shared" ca="1" si="108"/>
        <v>#N/A</v>
      </c>
      <c r="S339" s="91" t="e">
        <f t="shared" ca="1" si="109"/>
        <v>#N/A</v>
      </c>
      <c r="T339" s="200" t="e">
        <f ca="1">(($E$9*(RAND()*($E$213-$D$213)+$D$213))*(RAND()*('Your Value Calcs'!$E$209-'Your Value Calcs'!$D$209)+'Your Value Calcs'!$D$209+IF('Your Results'!$D$48&gt;0,'Your Results'!$D$48,0)))+$E$161-$E$201+$E$185-($E$185*(RAND()*($E$215-$D$215)+$D$215))-(($E$205/$C$56)*(RAND()*($E$216-$D$216)+$D$216))</f>
        <v>#N/A</v>
      </c>
      <c r="U339" s="207" t="e">
        <f t="shared" ca="1" si="114"/>
        <v>#N/A</v>
      </c>
      <c r="V339" s="207" t="e">
        <f t="shared" ca="1" si="115"/>
        <v>#N/A</v>
      </c>
      <c r="W339" s="208">
        <f t="shared" ca="1" si="116"/>
        <v>1001</v>
      </c>
      <c r="X339" s="208">
        <f t="shared" ca="1" si="142"/>
        <v>0</v>
      </c>
      <c r="Y339" s="209">
        <f t="shared" ca="1" si="117"/>
        <v>0</v>
      </c>
      <c r="Z339" s="210">
        <f t="shared" ca="1" si="131"/>
        <v>1</v>
      </c>
      <c r="AA339" s="207"/>
      <c r="AB339" s="208">
        <f t="shared" ca="1" si="118"/>
        <v>1001</v>
      </c>
      <c r="AC339" s="208">
        <f t="shared" ca="1" si="143"/>
        <v>0</v>
      </c>
      <c r="AD339" s="209">
        <f t="shared" ca="1" si="119"/>
        <v>0</v>
      </c>
      <c r="AE339" s="210">
        <f t="shared" ca="1" si="132"/>
        <v>1</v>
      </c>
      <c r="AF339" s="129"/>
      <c r="AG339" s="211" t="e">
        <f t="shared" ca="1" si="120"/>
        <v>#N/A</v>
      </c>
      <c r="AH339" s="208">
        <f t="shared" ca="1" si="121"/>
        <v>1001</v>
      </c>
      <c r="AI339" s="208">
        <f t="shared" ca="1" si="133"/>
        <v>0</v>
      </c>
      <c r="AJ339" s="209">
        <f t="shared" ca="1" si="122"/>
        <v>0</v>
      </c>
      <c r="AK339" s="210">
        <f t="shared" ca="1" si="134"/>
        <v>1</v>
      </c>
      <c r="AL339" s="205"/>
      <c r="AM339" s="207"/>
      <c r="AN339" s="208">
        <f t="shared" ca="1" si="123"/>
        <v>1001</v>
      </c>
      <c r="AO339" s="208">
        <f t="shared" ca="1" si="135"/>
        <v>0</v>
      </c>
      <c r="AP339" s="209">
        <f t="shared" ca="1" si="124"/>
        <v>0</v>
      </c>
      <c r="AQ339" s="210">
        <f t="shared" ca="1" si="136"/>
        <v>1</v>
      </c>
      <c r="AS339" s="211" t="e">
        <f t="shared" ca="1" si="125"/>
        <v>#N/A</v>
      </c>
      <c r="AT339" s="207"/>
      <c r="AU339" s="208">
        <f t="shared" ca="1" si="126"/>
        <v>1001</v>
      </c>
      <c r="AV339" s="208">
        <f t="shared" ca="1" si="137"/>
        <v>0</v>
      </c>
      <c r="AW339" s="209">
        <f t="shared" ca="1" si="127"/>
        <v>0</v>
      </c>
      <c r="AX339" s="210">
        <f t="shared" ca="1" si="138"/>
        <v>1</v>
      </c>
      <c r="AY339" s="207"/>
      <c r="AZ339" s="208">
        <f t="shared" ca="1" si="128"/>
        <v>1001</v>
      </c>
      <c r="BA339" s="208">
        <f t="shared" ca="1" si="139"/>
        <v>0</v>
      </c>
      <c r="BB339" s="209">
        <f t="shared" ca="1" si="129"/>
        <v>0</v>
      </c>
      <c r="BC339" s="210">
        <f t="shared" ca="1" si="140"/>
        <v>1</v>
      </c>
    </row>
    <row r="340" spans="2:55" x14ac:dyDescent="0.25">
      <c r="B340" s="198" t="e">
        <f t="shared" ca="1" si="103"/>
        <v>#N/A</v>
      </c>
      <c r="C3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0" s="15">
        <v>82</v>
      </c>
      <c r="E340" s="129" t="e">
        <f t="shared" ca="1" si="110"/>
        <v>#N/A</v>
      </c>
      <c r="F340" s="129" t="e">
        <f t="shared" ca="1" si="111"/>
        <v>#N/A</v>
      </c>
      <c r="G340" s="63">
        <f t="shared" ca="1" si="112"/>
        <v>3000</v>
      </c>
      <c r="H340" s="63">
        <f t="shared" ca="1" si="141"/>
        <v>0</v>
      </c>
      <c r="I340" s="91">
        <f t="shared" ca="1" si="113"/>
        <v>0</v>
      </c>
      <c r="J340" s="44">
        <f t="shared" ca="1" si="130"/>
        <v>1</v>
      </c>
      <c r="M340" s="200" t="e">
        <f t="shared" ca="1" si="104"/>
        <v>#N/A</v>
      </c>
      <c r="N340" s="91" t="e">
        <f t="shared" ca="1" si="105"/>
        <v>#N/A</v>
      </c>
      <c r="O340" s="91" t="e">
        <f t="shared" ca="1" si="106"/>
        <v>#N/A</v>
      </c>
      <c r="Q340" s="200" t="e">
        <f t="shared" ca="1" si="107"/>
        <v>#N/A</v>
      </c>
      <c r="R340" s="91" t="e">
        <f t="shared" ca="1" si="108"/>
        <v>#N/A</v>
      </c>
      <c r="S340" s="91" t="e">
        <f t="shared" ca="1" si="109"/>
        <v>#N/A</v>
      </c>
      <c r="T340" s="200" t="e">
        <f ca="1">(($E$9*(RAND()*($E$213-$D$213)+$D$213))*(RAND()*('Your Value Calcs'!$E$209-'Your Value Calcs'!$D$209)+'Your Value Calcs'!$D$209+IF('Your Results'!$D$48&gt;0,'Your Results'!$D$48,0)))+$E$161-$E$201+$E$185-($E$185*(RAND()*($E$215-$D$215)+$D$215))-(($E$205/$C$56)*(RAND()*($E$216-$D$216)+$D$216))</f>
        <v>#N/A</v>
      </c>
      <c r="U340" s="207" t="e">
        <f t="shared" ca="1" si="114"/>
        <v>#N/A</v>
      </c>
      <c r="V340" s="207" t="e">
        <f t="shared" ca="1" si="115"/>
        <v>#N/A</v>
      </c>
      <c r="W340" s="208">
        <f t="shared" ca="1" si="116"/>
        <v>1001</v>
      </c>
      <c r="X340" s="208">
        <f t="shared" ca="1" si="142"/>
        <v>0</v>
      </c>
      <c r="Y340" s="209">
        <f t="shared" ca="1" si="117"/>
        <v>0</v>
      </c>
      <c r="Z340" s="210">
        <f t="shared" ca="1" si="131"/>
        <v>1</v>
      </c>
      <c r="AA340" s="207"/>
      <c r="AB340" s="208">
        <f t="shared" ca="1" si="118"/>
        <v>1001</v>
      </c>
      <c r="AC340" s="208">
        <f t="shared" ca="1" si="143"/>
        <v>0</v>
      </c>
      <c r="AD340" s="209">
        <f t="shared" ca="1" si="119"/>
        <v>0</v>
      </c>
      <c r="AE340" s="210">
        <f t="shared" ca="1" si="132"/>
        <v>1</v>
      </c>
      <c r="AF340" s="129"/>
      <c r="AG340" s="211" t="e">
        <f t="shared" ca="1" si="120"/>
        <v>#N/A</v>
      </c>
      <c r="AH340" s="208">
        <f t="shared" ca="1" si="121"/>
        <v>1001</v>
      </c>
      <c r="AI340" s="208">
        <f t="shared" ca="1" si="133"/>
        <v>0</v>
      </c>
      <c r="AJ340" s="209">
        <f t="shared" ca="1" si="122"/>
        <v>0</v>
      </c>
      <c r="AK340" s="210">
        <f t="shared" ca="1" si="134"/>
        <v>1</v>
      </c>
      <c r="AL340" s="205"/>
      <c r="AM340" s="207"/>
      <c r="AN340" s="208">
        <f t="shared" ca="1" si="123"/>
        <v>1001</v>
      </c>
      <c r="AO340" s="208">
        <f t="shared" ca="1" si="135"/>
        <v>0</v>
      </c>
      <c r="AP340" s="209">
        <f t="shared" ca="1" si="124"/>
        <v>0</v>
      </c>
      <c r="AQ340" s="210">
        <f t="shared" ca="1" si="136"/>
        <v>1</v>
      </c>
      <c r="AS340" s="211" t="e">
        <f t="shared" ca="1" si="125"/>
        <v>#N/A</v>
      </c>
      <c r="AT340" s="207"/>
      <c r="AU340" s="208">
        <f t="shared" ca="1" si="126"/>
        <v>1001</v>
      </c>
      <c r="AV340" s="208">
        <f t="shared" ca="1" si="137"/>
        <v>0</v>
      </c>
      <c r="AW340" s="209">
        <f t="shared" ca="1" si="127"/>
        <v>0</v>
      </c>
      <c r="AX340" s="210">
        <f t="shared" ca="1" si="138"/>
        <v>1</v>
      </c>
      <c r="AY340" s="207"/>
      <c r="AZ340" s="208">
        <f t="shared" ca="1" si="128"/>
        <v>1001</v>
      </c>
      <c r="BA340" s="208">
        <f t="shared" ca="1" si="139"/>
        <v>0</v>
      </c>
      <c r="BB340" s="209">
        <f t="shared" ca="1" si="129"/>
        <v>0</v>
      </c>
      <c r="BC340" s="210">
        <f t="shared" ca="1" si="140"/>
        <v>1</v>
      </c>
    </row>
    <row r="341" spans="2:55" x14ac:dyDescent="0.25">
      <c r="B341" s="198" t="e">
        <f t="shared" ca="1" si="103"/>
        <v>#N/A</v>
      </c>
      <c r="C3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1" s="15">
        <v>83</v>
      </c>
      <c r="E341" s="129" t="e">
        <f t="shared" ca="1" si="110"/>
        <v>#N/A</v>
      </c>
      <c r="F341" s="129" t="e">
        <f t="shared" ca="1" si="111"/>
        <v>#N/A</v>
      </c>
      <c r="G341" s="63">
        <f t="shared" ca="1" si="112"/>
        <v>3000</v>
      </c>
      <c r="H341" s="63">
        <f t="shared" ca="1" si="141"/>
        <v>0</v>
      </c>
      <c r="I341" s="91">
        <f t="shared" ca="1" si="113"/>
        <v>0</v>
      </c>
      <c r="J341" s="44">
        <f t="shared" ca="1" si="130"/>
        <v>1</v>
      </c>
      <c r="M341" s="200" t="e">
        <f t="shared" ca="1" si="104"/>
        <v>#N/A</v>
      </c>
      <c r="N341" s="91" t="e">
        <f t="shared" ca="1" si="105"/>
        <v>#N/A</v>
      </c>
      <c r="O341" s="91" t="e">
        <f t="shared" ca="1" si="106"/>
        <v>#N/A</v>
      </c>
      <c r="Q341" s="200" t="e">
        <f t="shared" ca="1" si="107"/>
        <v>#N/A</v>
      </c>
      <c r="R341" s="91" t="e">
        <f t="shared" ca="1" si="108"/>
        <v>#N/A</v>
      </c>
      <c r="S341" s="91" t="e">
        <f t="shared" ca="1" si="109"/>
        <v>#N/A</v>
      </c>
      <c r="T341" s="200" t="e">
        <f ca="1">(($E$9*(RAND()*($E$213-$D$213)+$D$213))*(RAND()*('Your Value Calcs'!$E$209-'Your Value Calcs'!$D$209)+'Your Value Calcs'!$D$209+IF('Your Results'!$D$48&gt;0,'Your Results'!$D$48,0)))+$E$161-$E$201+$E$185-($E$185*(RAND()*($E$215-$D$215)+$D$215))-(($E$205/$C$56)*(RAND()*($E$216-$D$216)+$D$216))</f>
        <v>#N/A</v>
      </c>
      <c r="U341" s="207" t="e">
        <f t="shared" ca="1" si="114"/>
        <v>#N/A</v>
      </c>
      <c r="V341" s="207" t="e">
        <f t="shared" ca="1" si="115"/>
        <v>#N/A</v>
      </c>
      <c r="W341" s="208">
        <f t="shared" ca="1" si="116"/>
        <v>1001</v>
      </c>
      <c r="X341" s="208">
        <f t="shared" ca="1" si="142"/>
        <v>0</v>
      </c>
      <c r="Y341" s="209">
        <f t="shared" ca="1" si="117"/>
        <v>0</v>
      </c>
      <c r="Z341" s="210">
        <f t="shared" ca="1" si="131"/>
        <v>1</v>
      </c>
      <c r="AA341" s="207"/>
      <c r="AB341" s="208">
        <f t="shared" ca="1" si="118"/>
        <v>1001</v>
      </c>
      <c r="AC341" s="208">
        <f t="shared" ca="1" si="143"/>
        <v>0</v>
      </c>
      <c r="AD341" s="209">
        <f t="shared" ca="1" si="119"/>
        <v>0</v>
      </c>
      <c r="AE341" s="210">
        <f t="shared" ca="1" si="132"/>
        <v>1</v>
      </c>
      <c r="AF341" s="129"/>
      <c r="AG341" s="211" t="e">
        <f t="shared" ca="1" si="120"/>
        <v>#N/A</v>
      </c>
      <c r="AH341" s="208">
        <f t="shared" ca="1" si="121"/>
        <v>1001</v>
      </c>
      <c r="AI341" s="208">
        <f t="shared" ca="1" si="133"/>
        <v>0</v>
      </c>
      <c r="AJ341" s="209">
        <f t="shared" ca="1" si="122"/>
        <v>0</v>
      </c>
      <c r="AK341" s="210">
        <f t="shared" ca="1" si="134"/>
        <v>1</v>
      </c>
      <c r="AL341" s="205"/>
      <c r="AM341" s="207"/>
      <c r="AN341" s="208">
        <f t="shared" ca="1" si="123"/>
        <v>1001</v>
      </c>
      <c r="AO341" s="208">
        <f t="shared" ca="1" si="135"/>
        <v>0</v>
      </c>
      <c r="AP341" s="209">
        <f t="shared" ca="1" si="124"/>
        <v>0</v>
      </c>
      <c r="AQ341" s="210">
        <f t="shared" ca="1" si="136"/>
        <v>1</v>
      </c>
      <c r="AS341" s="211" t="e">
        <f t="shared" ca="1" si="125"/>
        <v>#N/A</v>
      </c>
      <c r="AT341" s="207"/>
      <c r="AU341" s="208">
        <f t="shared" ca="1" si="126"/>
        <v>1001</v>
      </c>
      <c r="AV341" s="208">
        <f t="shared" ca="1" si="137"/>
        <v>0</v>
      </c>
      <c r="AW341" s="209">
        <f t="shared" ca="1" si="127"/>
        <v>0</v>
      </c>
      <c r="AX341" s="210">
        <f t="shared" ca="1" si="138"/>
        <v>1</v>
      </c>
      <c r="AY341" s="207"/>
      <c r="AZ341" s="208">
        <f t="shared" ca="1" si="128"/>
        <v>1001</v>
      </c>
      <c r="BA341" s="208">
        <f t="shared" ca="1" si="139"/>
        <v>0</v>
      </c>
      <c r="BB341" s="209">
        <f t="shared" ca="1" si="129"/>
        <v>0</v>
      </c>
      <c r="BC341" s="210">
        <f t="shared" ca="1" si="140"/>
        <v>1</v>
      </c>
    </row>
    <row r="342" spans="2:55" x14ac:dyDescent="0.25">
      <c r="B342" s="198" t="e">
        <f t="shared" ca="1" si="103"/>
        <v>#N/A</v>
      </c>
      <c r="C3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2" s="15">
        <v>84</v>
      </c>
      <c r="E342" s="129" t="e">
        <f t="shared" ca="1" si="110"/>
        <v>#N/A</v>
      </c>
      <c r="F342" s="129" t="e">
        <f t="shared" ca="1" si="111"/>
        <v>#N/A</v>
      </c>
      <c r="G342" s="63">
        <f t="shared" ca="1" si="112"/>
        <v>3000</v>
      </c>
      <c r="H342" s="63">
        <f t="shared" ca="1" si="141"/>
        <v>0</v>
      </c>
      <c r="I342" s="91">
        <f t="shared" ca="1" si="113"/>
        <v>0</v>
      </c>
      <c r="J342" s="44">
        <f t="shared" ca="1" si="130"/>
        <v>1</v>
      </c>
      <c r="M342" s="200" t="e">
        <f t="shared" ca="1" si="104"/>
        <v>#N/A</v>
      </c>
      <c r="N342" s="91" t="e">
        <f t="shared" ca="1" si="105"/>
        <v>#N/A</v>
      </c>
      <c r="O342" s="91" t="e">
        <f t="shared" ca="1" si="106"/>
        <v>#N/A</v>
      </c>
      <c r="Q342" s="200" t="e">
        <f t="shared" ca="1" si="107"/>
        <v>#N/A</v>
      </c>
      <c r="R342" s="91" t="e">
        <f t="shared" ca="1" si="108"/>
        <v>#N/A</v>
      </c>
      <c r="S342" s="91" t="e">
        <f t="shared" ca="1" si="109"/>
        <v>#N/A</v>
      </c>
      <c r="T342" s="200" t="e">
        <f ca="1">(($E$9*(RAND()*($E$213-$D$213)+$D$213))*(RAND()*('Your Value Calcs'!$E$209-'Your Value Calcs'!$D$209)+'Your Value Calcs'!$D$209+IF('Your Results'!$D$48&gt;0,'Your Results'!$D$48,0)))+$E$161-$E$201+$E$185-($E$185*(RAND()*($E$215-$D$215)+$D$215))-(($E$205/$C$56)*(RAND()*($E$216-$D$216)+$D$216))</f>
        <v>#N/A</v>
      </c>
      <c r="U342" s="207" t="e">
        <f t="shared" ca="1" si="114"/>
        <v>#N/A</v>
      </c>
      <c r="V342" s="207" t="e">
        <f t="shared" ca="1" si="115"/>
        <v>#N/A</v>
      </c>
      <c r="W342" s="208">
        <f t="shared" ca="1" si="116"/>
        <v>1001</v>
      </c>
      <c r="X342" s="208">
        <f t="shared" ca="1" si="142"/>
        <v>0</v>
      </c>
      <c r="Y342" s="209">
        <f t="shared" ca="1" si="117"/>
        <v>0</v>
      </c>
      <c r="Z342" s="210">
        <f t="shared" ca="1" si="131"/>
        <v>1</v>
      </c>
      <c r="AA342" s="207"/>
      <c r="AB342" s="208">
        <f t="shared" ca="1" si="118"/>
        <v>1001</v>
      </c>
      <c r="AC342" s="208">
        <f t="shared" ca="1" si="143"/>
        <v>0</v>
      </c>
      <c r="AD342" s="209">
        <f t="shared" ca="1" si="119"/>
        <v>0</v>
      </c>
      <c r="AE342" s="210">
        <f t="shared" ca="1" si="132"/>
        <v>1</v>
      </c>
      <c r="AF342" s="129"/>
      <c r="AG342" s="211" t="e">
        <f t="shared" ca="1" si="120"/>
        <v>#N/A</v>
      </c>
      <c r="AH342" s="208">
        <f t="shared" ca="1" si="121"/>
        <v>1001</v>
      </c>
      <c r="AI342" s="208">
        <f t="shared" ca="1" si="133"/>
        <v>0</v>
      </c>
      <c r="AJ342" s="209">
        <f t="shared" ca="1" si="122"/>
        <v>0</v>
      </c>
      <c r="AK342" s="210">
        <f t="shared" ca="1" si="134"/>
        <v>1</v>
      </c>
      <c r="AL342" s="205"/>
      <c r="AM342" s="207"/>
      <c r="AN342" s="208">
        <f t="shared" ca="1" si="123"/>
        <v>1001</v>
      </c>
      <c r="AO342" s="208">
        <f t="shared" ca="1" si="135"/>
        <v>0</v>
      </c>
      <c r="AP342" s="209">
        <f t="shared" ca="1" si="124"/>
        <v>0</v>
      </c>
      <c r="AQ342" s="210">
        <f t="shared" ca="1" si="136"/>
        <v>1</v>
      </c>
      <c r="AS342" s="211" t="e">
        <f t="shared" ca="1" si="125"/>
        <v>#N/A</v>
      </c>
      <c r="AT342" s="207"/>
      <c r="AU342" s="208">
        <f t="shared" ca="1" si="126"/>
        <v>1001</v>
      </c>
      <c r="AV342" s="208">
        <f t="shared" ca="1" si="137"/>
        <v>0</v>
      </c>
      <c r="AW342" s="209">
        <f t="shared" ca="1" si="127"/>
        <v>0</v>
      </c>
      <c r="AX342" s="210">
        <f t="shared" ca="1" si="138"/>
        <v>1</v>
      </c>
      <c r="AY342" s="207"/>
      <c r="AZ342" s="208">
        <f t="shared" ca="1" si="128"/>
        <v>1001</v>
      </c>
      <c r="BA342" s="208">
        <f t="shared" ca="1" si="139"/>
        <v>0</v>
      </c>
      <c r="BB342" s="209">
        <f t="shared" ca="1" si="129"/>
        <v>0</v>
      </c>
      <c r="BC342" s="210">
        <f t="shared" ca="1" si="140"/>
        <v>1</v>
      </c>
    </row>
    <row r="343" spans="2:55" x14ac:dyDescent="0.25">
      <c r="B343" s="198" t="e">
        <f t="shared" ca="1" si="103"/>
        <v>#N/A</v>
      </c>
      <c r="C3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3" s="15">
        <v>85</v>
      </c>
      <c r="E343" s="129" t="e">
        <f t="shared" ca="1" si="110"/>
        <v>#N/A</v>
      </c>
      <c r="F343" s="129" t="e">
        <f t="shared" ca="1" si="111"/>
        <v>#N/A</v>
      </c>
      <c r="G343" s="63">
        <f t="shared" ca="1" si="112"/>
        <v>3000</v>
      </c>
      <c r="H343" s="63">
        <f t="shared" ca="1" si="141"/>
        <v>0</v>
      </c>
      <c r="I343" s="91">
        <f t="shared" ca="1" si="113"/>
        <v>0</v>
      </c>
      <c r="J343" s="44">
        <f t="shared" ca="1" si="130"/>
        <v>1</v>
      </c>
      <c r="M343" s="200" t="e">
        <f t="shared" ca="1" si="104"/>
        <v>#N/A</v>
      </c>
      <c r="N343" s="91" t="e">
        <f t="shared" ca="1" si="105"/>
        <v>#N/A</v>
      </c>
      <c r="O343" s="91" t="e">
        <f t="shared" ca="1" si="106"/>
        <v>#N/A</v>
      </c>
      <c r="Q343" s="200" t="e">
        <f t="shared" ca="1" si="107"/>
        <v>#N/A</v>
      </c>
      <c r="R343" s="91" t="e">
        <f t="shared" ca="1" si="108"/>
        <v>#N/A</v>
      </c>
      <c r="S343" s="91" t="e">
        <f t="shared" ca="1" si="109"/>
        <v>#N/A</v>
      </c>
      <c r="T343" s="200" t="e">
        <f ca="1">(($E$9*(RAND()*($E$213-$D$213)+$D$213))*(RAND()*('Your Value Calcs'!$E$209-'Your Value Calcs'!$D$209)+'Your Value Calcs'!$D$209+IF('Your Results'!$D$48&gt;0,'Your Results'!$D$48,0)))+$E$161-$E$201+$E$185-($E$185*(RAND()*($E$215-$D$215)+$D$215))-(($E$205/$C$56)*(RAND()*($E$216-$D$216)+$D$216))</f>
        <v>#N/A</v>
      </c>
      <c r="U343" s="207" t="e">
        <f t="shared" ca="1" si="114"/>
        <v>#N/A</v>
      </c>
      <c r="V343" s="207" t="e">
        <f t="shared" ca="1" si="115"/>
        <v>#N/A</v>
      </c>
      <c r="W343" s="208">
        <f t="shared" ca="1" si="116"/>
        <v>1001</v>
      </c>
      <c r="X343" s="208">
        <f t="shared" ca="1" si="142"/>
        <v>0</v>
      </c>
      <c r="Y343" s="209">
        <f t="shared" ca="1" si="117"/>
        <v>0</v>
      </c>
      <c r="Z343" s="210">
        <f t="shared" ca="1" si="131"/>
        <v>1</v>
      </c>
      <c r="AA343" s="207"/>
      <c r="AB343" s="208">
        <f t="shared" ca="1" si="118"/>
        <v>1001</v>
      </c>
      <c r="AC343" s="208">
        <f t="shared" ca="1" si="143"/>
        <v>0</v>
      </c>
      <c r="AD343" s="209">
        <f t="shared" ca="1" si="119"/>
        <v>0</v>
      </c>
      <c r="AE343" s="210">
        <f t="shared" ca="1" si="132"/>
        <v>1</v>
      </c>
      <c r="AF343" s="129"/>
      <c r="AG343" s="211" t="e">
        <f t="shared" ca="1" si="120"/>
        <v>#N/A</v>
      </c>
      <c r="AH343" s="208">
        <f t="shared" ca="1" si="121"/>
        <v>1001</v>
      </c>
      <c r="AI343" s="208">
        <f t="shared" ca="1" si="133"/>
        <v>0</v>
      </c>
      <c r="AJ343" s="209">
        <f t="shared" ca="1" si="122"/>
        <v>0</v>
      </c>
      <c r="AK343" s="210">
        <f t="shared" ca="1" si="134"/>
        <v>1</v>
      </c>
      <c r="AL343" s="205"/>
      <c r="AM343" s="207"/>
      <c r="AN343" s="208">
        <f t="shared" ca="1" si="123"/>
        <v>1001</v>
      </c>
      <c r="AO343" s="208">
        <f t="shared" ca="1" si="135"/>
        <v>0</v>
      </c>
      <c r="AP343" s="209">
        <f t="shared" ca="1" si="124"/>
        <v>0</v>
      </c>
      <c r="AQ343" s="210">
        <f t="shared" ca="1" si="136"/>
        <v>1</v>
      </c>
      <c r="AS343" s="211" t="e">
        <f t="shared" ca="1" si="125"/>
        <v>#N/A</v>
      </c>
      <c r="AT343" s="207"/>
      <c r="AU343" s="208">
        <f t="shared" ca="1" si="126"/>
        <v>1001</v>
      </c>
      <c r="AV343" s="208">
        <f t="shared" ca="1" si="137"/>
        <v>0</v>
      </c>
      <c r="AW343" s="209">
        <f t="shared" ca="1" si="127"/>
        <v>0</v>
      </c>
      <c r="AX343" s="210">
        <f t="shared" ca="1" si="138"/>
        <v>1</v>
      </c>
      <c r="AY343" s="207"/>
      <c r="AZ343" s="208">
        <f t="shared" ca="1" si="128"/>
        <v>1001</v>
      </c>
      <c r="BA343" s="208">
        <f t="shared" ca="1" si="139"/>
        <v>0</v>
      </c>
      <c r="BB343" s="209">
        <f t="shared" ca="1" si="129"/>
        <v>0</v>
      </c>
      <c r="BC343" s="210">
        <f t="shared" ca="1" si="140"/>
        <v>1</v>
      </c>
    </row>
    <row r="344" spans="2:55" x14ac:dyDescent="0.25">
      <c r="B344" s="198" t="e">
        <f t="shared" ca="1" si="103"/>
        <v>#N/A</v>
      </c>
      <c r="C3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4" s="15">
        <v>86</v>
      </c>
      <c r="E344" s="129" t="e">
        <f t="shared" ca="1" si="110"/>
        <v>#N/A</v>
      </c>
      <c r="F344" s="129" t="e">
        <f t="shared" ca="1" si="111"/>
        <v>#N/A</v>
      </c>
      <c r="G344" s="63">
        <f t="shared" ca="1" si="112"/>
        <v>3000</v>
      </c>
      <c r="H344" s="63">
        <f t="shared" ca="1" si="141"/>
        <v>0</v>
      </c>
      <c r="I344" s="91">
        <f t="shared" ca="1" si="113"/>
        <v>0</v>
      </c>
      <c r="J344" s="44">
        <f t="shared" ca="1" si="130"/>
        <v>1</v>
      </c>
      <c r="M344" s="200" t="e">
        <f t="shared" ca="1" si="104"/>
        <v>#N/A</v>
      </c>
      <c r="N344" s="91" t="e">
        <f t="shared" ca="1" si="105"/>
        <v>#N/A</v>
      </c>
      <c r="O344" s="91" t="e">
        <f t="shared" ca="1" si="106"/>
        <v>#N/A</v>
      </c>
      <c r="Q344" s="200" t="e">
        <f t="shared" ca="1" si="107"/>
        <v>#N/A</v>
      </c>
      <c r="R344" s="91" t="e">
        <f t="shared" ca="1" si="108"/>
        <v>#N/A</v>
      </c>
      <c r="S344" s="91" t="e">
        <f t="shared" ca="1" si="109"/>
        <v>#N/A</v>
      </c>
      <c r="T344" s="200" t="e">
        <f ca="1">(($E$9*(RAND()*($E$213-$D$213)+$D$213))*(RAND()*('Your Value Calcs'!$E$209-'Your Value Calcs'!$D$209)+'Your Value Calcs'!$D$209+IF('Your Results'!$D$48&gt;0,'Your Results'!$D$48,0)))+$E$161-$E$201+$E$185-($E$185*(RAND()*($E$215-$D$215)+$D$215))-(($E$205/$C$56)*(RAND()*($E$216-$D$216)+$D$216))</f>
        <v>#N/A</v>
      </c>
      <c r="U344" s="207" t="e">
        <f t="shared" ca="1" si="114"/>
        <v>#N/A</v>
      </c>
      <c r="V344" s="207" t="e">
        <f t="shared" ca="1" si="115"/>
        <v>#N/A</v>
      </c>
      <c r="W344" s="208">
        <f t="shared" ca="1" si="116"/>
        <v>1001</v>
      </c>
      <c r="X344" s="208">
        <f t="shared" ca="1" si="142"/>
        <v>0</v>
      </c>
      <c r="Y344" s="209">
        <f t="shared" ca="1" si="117"/>
        <v>0</v>
      </c>
      <c r="Z344" s="210">
        <f t="shared" ca="1" si="131"/>
        <v>1</v>
      </c>
      <c r="AA344" s="207"/>
      <c r="AB344" s="208">
        <f t="shared" ca="1" si="118"/>
        <v>1001</v>
      </c>
      <c r="AC344" s="208">
        <f t="shared" ca="1" si="143"/>
        <v>0</v>
      </c>
      <c r="AD344" s="209">
        <f t="shared" ca="1" si="119"/>
        <v>0</v>
      </c>
      <c r="AE344" s="210">
        <f t="shared" ca="1" si="132"/>
        <v>1</v>
      </c>
      <c r="AF344" s="129"/>
      <c r="AG344" s="211" t="e">
        <f t="shared" ca="1" si="120"/>
        <v>#N/A</v>
      </c>
      <c r="AH344" s="208">
        <f t="shared" ca="1" si="121"/>
        <v>1001</v>
      </c>
      <c r="AI344" s="208">
        <f t="shared" ca="1" si="133"/>
        <v>0</v>
      </c>
      <c r="AJ344" s="209">
        <f t="shared" ca="1" si="122"/>
        <v>0</v>
      </c>
      <c r="AK344" s="210">
        <f t="shared" ca="1" si="134"/>
        <v>1</v>
      </c>
      <c r="AL344" s="205"/>
      <c r="AM344" s="207"/>
      <c r="AN344" s="208">
        <f t="shared" ca="1" si="123"/>
        <v>1001</v>
      </c>
      <c r="AO344" s="208">
        <f t="shared" ca="1" si="135"/>
        <v>0</v>
      </c>
      <c r="AP344" s="209">
        <f t="shared" ca="1" si="124"/>
        <v>0</v>
      </c>
      <c r="AQ344" s="210">
        <f t="shared" ca="1" si="136"/>
        <v>1</v>
      </c>
      <c r="AS344" s="211" t="e">
        <f t="shared" ca="1" si="125"/>
        <v>#N/A</v>
      </c>
      <c r="AT344" s="207"/>
      <c r="AU344" s="208">
        <f t="shared" ca="1" si="126"/>
        <v>1001</v>
      </c>
      <c r="AV344" s="208">
        <f t="shared" ca="1" si="137"/>
        <v>0</v>
      </c>
      <c r="AW344" s="209">
        <f t="shared" ca="1" si="127"/>
        <v>0</v>
      </c>
      <c r="AX344" s="210">
        <f t="shared" ca="1" si="138"/>
        <v>1</v>
      </c>
      <c r="AY344" s="207"/>
      <c r="AZ344" s="208">
        <f t="shared" ca="1" si="128"/>
        <v>1001</v>
      </c>
      <c r="BA344" s="208">
        <f t="shared" ca="1" si="139"/>
        <v>0</v>
      </c>
      <c r="BB344" s="209">
        <f t="shared" ca="1" si="129"/>
        <v>0</v>
      </c>
      <c r="BC344" s="210">
        <f t="shared" ca="1" si="140"/>
        <v>1</v>
      </c>
    </row>
    <row r="345" spans="2:55" x14ac:dyDescent="0.25">
      <c r="B345" s="198" t="e">
        <f t="shared" ca="1" si="103"/>
        <v>#N/A</v>
      </c>
      <c r="C3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5" s="15">
        <v>87</v>
      </c>
      <c r="E345" s="129" t="e">
        <f t="shared" ca="1" si="110"/>
        <v>#N/A</v>
      </c>
      <c r="F345" s="129" t="e">
        <f t="shared" ca="1" si="111"/>
        <v>#N/A</v>
      </c>
      <c r="G345" s="63">
        <f t="shared" ca="1" si="112"/>
        <v>3000</v>
      </c>
      <c r="H345" s="63">
        <f t="shared" ca="1" si="141"/>
        <v>0</v>
      </c>
      <c r="I345" s="91">
        <f t="shared" ca="1" si="113"/>
        <v>0</v>
      </c>
      <c r="J345" s="44">
        <f t="shared" ca="1" si="130"/>
        <v>1</v>
      </c>
      <c r="M345" s="200" t="e">
        <f t="shared" ca="1" si="104"/>
        <v>#N/A</v>
      </c>
      <c r="N345" s="91" t="e">
        <f t="shared" ca="1" si="105"/>
        <v>#N/A</v>
      </c>
      <c r="O345" s="91" t="e">
        <f t="shared" ca="1" si="106"/>
        <v>#N/A</v>
      </c>
      <c r="Q345" s="200" t="e">
        <f t="shared" ca="1" si="107"/>
        <v>#N/A</v>
      </c>
      <c r="R345" s="91" t="e">
        <f t="shared" ca="1" si="108"/>
        <v>#N/A</v>
      </c>
      <c r="S345" s="91" t="e">
        <f t="shared" ca="1" si="109"/>
        <v>#N/A</v>
      </c>
      <c r="T345" s="200" t="e">
        <f ca="1">(($E$9*(RAND()*($E$213-$D$213)+$D$213))*(RAND()*('Your Value Calcs'!$E$209-'Your Value Calcs'!$D$209)+'Your Value Calcs'!$D$209+IF('Your Results'!$D$48&gt;0,'Your Results'!$D$48,0)))+$E$161-$E$201+$E$185-($E$185*(RAND()*($E$215-$D$215)+$D$215))-(($E$205/$C$56)*(RAND()*($E$216-$D$216)+$D$216))</f>
        <v>#N/A</v>
      </c>
      <c r="U345" s="207" t="e">
        <f t="shared" ca="1" si="114"/>
        <v>#N/A</v>
      </c>
      <c r="V345" s="207" t="e">
        <f t="shared" ca="1" si="115"/>
        <v>#N/A</v>
      </c>
      <c r="W345" s="208">
        <f t="shared" ca="1" si="116"/>
        <v>1001</v>
      </c>
      <c r="X345" s="208">
        <f t="shared" ca="1" si="142"/>
        <v>0</v>
      </c>
      <c r="Y345" s="209">
        <f t="shared" ca="1" si="117"/>
        <v>0</v>
      </c>
      <c r="Z345" s="210">
        <f t="shared" ca="1" si="131"/>
        <v>1</v>
      </c>
      <c r="AA345" s="207"/>
      <c r="AB345" s="208">
        <f t="shared" ca="1" si="118"/>
        <v>1001</v>
      </c>
      <c r="AC345" s="208">
        <f t="shared" ca="1" si="143"/>
        <v>0</v>
      </c>
      <c r="AD345" s="209">
        <f t="shared" ca="1" si="119"/>
        <v>0</v>
      </c>
      <c r="AE345" s="210">
        <f t="shared" ca="1" si="132"/>
        <v>1</v>
      </c>
      <c r="AF345" s="129"/>
      <c r="AG345" s="211" t="e">
        <f t="shared" ca="1" si="120"/>
        <v>#N/A</v>
      </c>
      <c r="AH345" s="208">
        <f t="shared" ca="1" si="121"/>
        <v>1001</v>
      </c>
      <c r="AI345" s="208">
        <f t="shared" ca="1" si="133"/>
        <v>0</v>
      </c>
      <c r="AJ345" s="209">
        <f t="shared" ca="1" si="122"/>
        <v>0</v>
      </c>
      <c r="AK345" s="210">
        <f t="shared" ca="1" si="134"/>
        <v>1</v>
      </c>
      <c r="AL345" s="205"/>
      <c r="AM345" s="207"/>
      <c r="AN345" s="208">
        <f t="shared" ca="1" si="123"/>
        <v>1001</v>
      </c>
      <c r="AO345" s="208">
        <f t="shared" ca="1" si="135"/>
        <v>0</v>
      </c>
      <c r="AP345" s="209">
        <f t="shared" ca="1" si="124"/>
        <v>0</v>
      </c>
      <c r="AQ345" s="210">
        <f t="shared" ca="1" si="136"/>
        <v>1</v>
      </c>
      <c r="AS345" s="211" t="e">
        <f t="shared" ca="1" si="125"/>
        <v>#N/A</v>
      </c>
      <c r="AT345" s="207"/>
      <c r="AU345" s="208">
        <f t="shared" ca="1" si="126"/>
        <v>1001</v>
      </c>
      <c r="AV345" s="208">
        <f t="shared" ca="1" si="137"/>
        <v>0</v>
      </c>
      <c r="AW345" s="209">
        <f t="shared" ca="1" si="127"/>
        <v>0</v>
      </c>
      <c r="AX345" s="210">
        <f t="shared" ca="1" si="138"/>
        <v>1</v>
      </c>
      <c r="AY345" s="207"/>
      <c r="AZ345" s="208">
        <f t="shared" ca="1" si="128"/>
        <v>1001</v>
      </c>
      <c r="BA345" s="208">
        <f t="shared" ca="1" si="139"/>
        <v>0</v>
      </c>
      <c r="BB345" s="209">
        <f t="shared" ca="1" si="129"/>
        <v>0</v>
      </c>
      <c r="BC345" s="210">
        <f t="shared" ca="1" si="140"/>
        <v>1</v>
      </c>
    </row>
    <row r="346" spans="2:55" x14ac:dyDescent="0.25">
      <c r="B346" s="198" t="e">
        <f t="shared" ca="1" si="103"/>
        <v>#N/A</v>
      </c>
      <c r="C3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6" s="15">
        <v>88</v>
      </c>
      <c r="E346" s="129" t="e">
        <f t="shared" ca="1" si="110"/>
        <v>#N/A</v>
      </c>
      <c r="F346" s="129" t="e">
        <f t="shared" ca="1" si="111"/>
        <v>#N/A</v>
      </c>
      <c r="G346" s="63">
        <f t="shared" ca="1" si="112"/>
        <v>3000</v>
      </c>
      <c r="H346" s="63">
        <f t="shared" ca="1" si="141"/>
        <v>0</v>
      </c>
      <c r="I346" s="91">
        <f t="shared" ca="1" si="113"/>
        <v>0</v>
      </c>
      <c r="J346" s="44">
        <f t="shared" ca="1" si="130"/>
        <v>1</v>
      </c>
      <c r="M346" s="200" t="e">
        <f t="shared" ca="1" si="104"/>
        <v>#N/A</v>
      </c>
      <c r="N346" s="91" t="e">
        <f t="shared" ca="1" si="105"/>
        <v>#N/A</v>
      </c>
      <c r="O346" s="91" t="e">
        <f t="shared" ca="1" si="106"/>
        <v>#N/A</v>
      </c>
      <c r="Q346" s="200" t="e">
        <f t="shared" ca="1" si="107"/>
        <v>#N/A</v>
      </c>
      <c r="R346" s="91" t="e">
        <f t="shared" ca="1" si="108"/>
        <v>#N/A</v>
      </c>
      <c r="S346" s="91" t="e">
        <f t="shared" ca="1" si="109"/>
        <v>#N/A</v>
      </c>
      <c r="T346" s="200" t="e">
        <f ca="1">(($E$9*(RAND()*($E$213-$D$213)+$D$213))*(RAND()*('Your Value Calcs'!$E$209-'Your Value Calcs'!$D$209)+'Your Value Calcs'!$D$209+IF('Your Results'!$D$48&gt;0,'Your Results'!$D$48,0)))+$E$161-$E$201+$E$185-($E$185*(RAND()*($E$215-$D$215)+$D$215))-(($E$205/$C$56)*(RAND()*($E$216-$D$216)+$D$216))</f>
        <v>#N/A</v>
      </c>
      <c r="U346" s="207" t="e">
        <f t="shared" ca="1" si="114"/>
        <v>#N/A</v>
      </c>
      <c r="V346" s="207" t="e">
        <f t="shared" ca="1" si="115"/>
        <v>#N/A</v>
      </c>
      <c r="W346" s="208">
        <f t="shared" ca="1" si="116"/>
        <v>1001</v>
      </c>
      <c r="X346" s="208">
        <f t="shared" ca="1" si="142"/>
        <v>0</v>
      </c>
      <c r="Y346" s="209">
        <f t="shared" ca="1" si="117"/>
        <v>0</v>
      </c>
      <c r="Z346" s="210">
        <f t="shared" ca="1" si="131"/>
        <v>1</v>
      </c>
      <c r="AA346" s="207"/>
      <c r="AB346" s="208">
        <f t="shared" ca="1" si="118"/>
        <v>1001</v>
      </c>
      <c r="AC346" s="208">
        <f t="shared" ca="1" si="143"/>
        <v>0</v>
      </c>
      <c r="AD346" s="209">
        <f t="shared" ca="1" si="119"/>
        <v>0</v>
      </c>
      <c r="AE346" s="210">
        <f t="shared" ca="1" si="132"/>
        <v>1</v>
      </c>
      <c r="AF346" s="129"/>
      <c r="AG346" s="211" t="e">
        <f t="shared" ca="1" si="120"/>
        <v>#N/A</v>
      </c>
      <c r="AH346" s="208">
        <f t="shared" ca="1" si="121"/>
        <v>1001</v>
      </c>
      <c r="AI346" s="208">
        <f t="shared" ca="1" si="133"/>
        <v>0</v>
      </c>
      <c r="AJ346" s="209">
        <f t="shared" ca="1" si="122"/>
        <v>0</v>
      </c>
      <c r="AK346" s="210">
        <f t="shared" ca="1" si="134"/>
        <v>1</v>
      </c>
      <c r="AL346" s="205"/>
      <c r="AM346" s="207"/>
      <c r="AN346" s="208">
        <f t="shared" ca="1" si="123"/>
        <v>1001</v>
      </c>
      <c r="AO346" s="208">
        <f t="shared" ca="1" si="135"/>
        <v>0</v>
      </c>
      <c r="AP346" s="209">
        <f t="shared" ca="1" si="124"/>
        <v>0</v>
      </c>
      <c r="AQ346" s="210">
        <f t="shared" ca="1" si="136"/>
        <v>1</v>
      </c>
      <c r="AS346" s="211" t="e">
        <f t="shared" ca="1" si="125"/>
        <v>#N/A</v>
      </c>
      <c r="AT346" s="207"/>
      <c r="AU346" s="208">
        <f t="shared" ca="1" si="126"/>
        <v>1001</v>
      </c>
      <c r="AV346" s="208">
        <f t="shared" ca="1" si="137"/>
        <v>0</v>
      </c>
      <c r="AW346" s="209">
        <f t="shared" ca="1" si="127"/>
        <v>0</v>
      </c>
      <c r="AX346" s="210">
        <f t="shared" ca="1" si="138"/>
        <v>1</v>
      </c>
      <c r="AY346" s="207"/>
      <c r="AZ346" s="208">
        <f t="shared" ca="1" si="128"/>
        <v>1001</v>
      </c>
      <c r="BA346" s="208">
        <f t="shared" ca="1" si="139"/>
        <v>0</v>
      </c>
      <c r="BB346" s="209">
        <f t="shared" ca="1" si="129"/>
        <v>0</v>
      </c>
      <c r="BC346" s="210">
        <f t="shared" ca="1" si="140"/>
        <v>1</v>
      </c>
    </row>
    <row r="347" spans="2:55" x14ac:dyDescent="0.25">
      <c r="B347" s="198" t="e">
        <f t="shared" ca="1" si="103"/>
        <v>#N/A</v>
      </c>
      <c r="C3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7" s="15">
        <v>89</v>
      </c>
      <c r="E347" s="129" t="e">
        <f t="shared" ca="1" si="110"/>
        <v>#N/A</v>
      </c>
      <c r="F347" s="129" t="e">
        <f t="shared" ca="1" si="111"/>
        <v>#N/A</v>
      </c>
      <c r="G347" s="63">
        <f t="shared" ca="1" si="112"/>
        <v>3000</v>
      </c>
      <c r="H347" s="63">
        <f t="shared" ca="1" si="141"/>
        <v>0</v>
      </c>
      <c r="I347" s="91">
        <f t="shared" ca="1" si="113"/>
        <v>0</v>
      </c>
      <c r="J347" s="44">
        <f t="shared" ca="1" si="130"/>
        <v>1</v>
      </c>
      <c r="M347" s="200" t="e">
        <f t="shared" ca="1" si="104"/>
        <v>#N/A</v>
      </c>
      <c r="N347" s="91" t="e">
        <f t="shared" ca="1" si="105"/>
        <v>#N/A</v>
      </c>
      <c r="O347" s="91" t="e">
        <f t="shared" ca="1" si="106"/>
        <v>#N/A</v>
      </c>
      <c r="Q347" s="200" t="e">
        <f t="shared" ca="1" si="107"/>
        <v>#N/A</v>
      </c>
      <c r="R347" s="91" t="e">
        <f t="shared" ca="1" si="108"/>
        <v>#N/A</v>
      </c>
      <c r="S347" s="91" t="e">
        <f t="shared" ca="1" si="109"/>
        <v>#N/A</v>
      </c>
      <c r="T347" s="200" t="e">
        <f ca="1">(($E$9*(RAND()*($E$213-$D$213)+$D$213))*(RAND()*('Your Value Calcs'!$E$209-'Your Value Calcs'!$D$209)+'Your Value Calcs'!$D$209+IF('Your Results'!$D$48&gt;0,'Your Results'!$D$48,0)))+$E$161-$E$201+$E$185-($E$185*(RAND()*($E$215-$D$215)+$D$215))-(($E$205/$C$56)*(RAND()*($E$216-$D$216)+$D$216))</f>
        <v>#N/A</v>
      </c>
      <c r="U347" s="207" t="e">
        <f t="shared" ca="1" si="114"/>
        <v>#N/A</v>
      </c>
      <c r="V347" s="207" t="e">
        <f t="shared" ca="1" si="115"/>
        <v>#N/A</v>
      </c>
      <c r="W347" s="208">
        <f t="shared" ca="1" si="116"/>
        <v>1001</v>
      </c>
      <c r="X347" s="208">
        <f t="shared" ca="1" si="142"/>
        <v>0</v>
      </c>
      <c r="Y347" s="209">
        <f t="shared" ca="1" si="117"/>
        <v>0</v>
      </c>
      <c r="Z347" s="210">
        <f t="shared" ca="1" si="131"/>
        <v>1</v>
      </c>
      <c r="AA347" s="207"/>
      <c r="AB347" s="208">
        <f t="shared" ca="1" si="118"/>
        <v>1001</v>
      </c>
      <c r="AC347" s="208">
        <f t="shared" ca="1" si="143"/>
        <v>0</v>
      </c>
      <c r="AD347" s="209">
        <f t="shared" ca="1" si="119"/>
        <v>0</v>
      </c>
      <c r="AE347" s="210">
        <f t="shared" ca="1" si="132"/>
        <v>1</v>
      </c>
      <c r="AF347" s="129"/>
      <c r="AG347" s="211" t="e">
        <f t="shared" ca="1" si="120"/>
        <v>#N/A</v>
      </c>
      <c r="AH347" s="208">
        <f t="shared" ca="1" si="121"/>
        <v>1001</v>
      </c>
      <c r="AI347" s="208">
        <f t="shared" ca="1" si="133"/>
        <v>0</v>
      </c>
      <c r="AJ347" s="209">
        <f t="shared" ca="1" si="122"/>
        <v>0</v>
      </c>
      <c r="AK347" s="210">
        <f t="shared" ca="1" si="134"/>
        <v>1</v>
      </c>
      <c r="AL347" s="205"/>
      <c r="AM347" s="207"/>
      <c r="AN347" s="208">
        <f t="shared" ca="1" si="123"/>
        <v>1001</v>
      </c>
      <c r="AO347" s="208">
        <f t="shared" ca="1" si="135"/>
        <v>0</v>
      </c>
      <c r="AP347" s="209">
        <f t="shared" ca="1" si="124"/>
        <v>0</v>
      </c>
      <c r="AQ347" s="210">
        <f t="shared" ca="1" si="136"/>
        <v>1</v>
      </c>
      <c r="AS347" s="211" t="e">
        <f t="shared" ca="1" si="125"/>
        <v>#N/A</v>
      </c>
      <c r="AT347" s="207"/>
      <c r="AU347" s="208">
        <f t="shared" ca="1" si="126"/>
        <v>1001</v>
      </c>
      <c r="AV347" s="208">
        <f t="shared" ca="1" si="137"/>
        <v>0</v>
      </c>
      <c r="AW347" s="209">
        <f t="shared" ca="1" si="127"/>
        <v>0</v>
      </c>
      <c r="AX347" s="210">
        <f t="shared" ca="1" si="138"/>
        <v>1</v>
      </c>
      <c r="AY347" s="207"/>
      <c r="AZ347" s="208">
        <f t="shared" ca="1" si="128"/>
        <v>1001</v>
      </c>
      <c r="BA347" s="208">
        <f t="shared" ca="1" si="139"/>
        <v>0</v>
      </c>
      <c r="BB347" s="209">
        <f t="shared" ca="1" si="129"/>
        <v>0</v>
      </c>
      <c r="BC347" s="210">
        <f t="shared" ca="1" si="140"/>
        <v>1</v>
      </c>
    </row>
    <row r="348" spans="2:55" x14ac:dyDescent="0.25">
      <c r="B348" s="198" t="e">
        <f t="shared" ca="1" si="103"/>
        <v>#N/A</v>
      </c>
      <c r="C3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8" s="15">
        <v>90</v>
      </c>
      <c r="E348" s="129" t="e">
        <f t="shared" ca="1" si="110"/>
        <v>#N/A</v>
      </c>
      <c r="F348" s="129" t="e">
        <f t="shared" ca="1" si="111"/>
        <v>#N/A</v>
      </c>
      <c r="G348" s="63">
        <f t="shared" ca="1" si="112"/>
        <v>3000</v>
      </c>
      <c r="H348" s="63">
        <f t="shared" ca="1" si="141"/>
        <v>0</v>
      </c>
      <c r="I348" s="91">
        <f t="shared" ca="1" si="113"/>
        <v>0</v>
      </c>
      <c r="J348" s="44">
        <f t="shared" ca="1" si="130"/>
        <v>1</v>
      </c>
      <c r="M348" s="200" t="e">
        <f t="shared" ca="1" si="104"/>
        <v>#N/A</v>
      </c>
      <c r="N348" s="91" t="e">
        <f t="shared" ca="1" si="105"/>
        <v>#N/A</v>
      </c>
      <c r="O348" s="91" t="e">
        <f t="shared" ca="1" si="106"/>
        <v>#N/A</v>
      </c>
      <c r="Q348" s="200" t="e">
        <f t="shared" ca="1" si="107"/>
        <v>#N/A</v>
      </c>
      <c r="R348" s="91" t="e">
        <f t="shared" ca="1" si="108"/>
        <v>#N/A</v>
      </c>
      <c r="S348" s="91" t="e">
        <f t="shared" ca="1" si="109"/>
        <v>#N/A</v>
      </c>
      <c r="T348" s="200" t="e">
        <f ca="1">(($E$9*(RAND()*($E$213-$D$213)+$D$213))*(RAND()*('Your Value Calcs'!$E$209-'Your Value Calcs'!$D$209)+'Your Value Calcs'!$D$209+IF('Your Results'!$D$48&gt;0,'Your Results'!$D$48,0)))+$E$161-$E$201+$E$185-($E$185*(RAND()*($E$215-$D$215)+$D$215))-(($E$205/$C$56)*(RAND()*($E$216-$D$216)+$D$216))</f>
        <v>#N/A</v>
      </c>
      <c r="U348" s="207" t="e">
        <f t="shared" ca="1" si="114"/>
        <v>#N/A</v>
      </c>
      <c r="V348" s="207" t="e">
        <f t="shared" ca="1" si="115"/>
        <v>#N/A</v>
      </c>
      <c r="W348" s="208">
        <f t="shared" ca="1" si="116"/>
        <v>1001</v>
      </c>
      <c r="X348" s="208">
        <f t="shared" ca="1" si="142"/>
        <v>0</v>
      </c>
      <c r="Y348" s="209">
        <f t="shared" ca="1" si="117"/>
        <v>0</v>
      </c>
      <c r="Z348" s="210">
        <f t="shared" ca="1" si="131"/>
        <v>1</v>
      </c>
      <c r="AA348" s="207"/>
      <c r="AB348" s="208">
        <f t="shared" ca="1" si="118"/>
        <v>1001</v>
      </c>
      <c r="AC348" s="208">
        <f t="shared" ca="1" si="143"/>
        <v>0</v>
      </c>
      <c r="AD348" s="209">
        <f t="shared" ca="1" si="119"/>
        <v>0</v>
      </c>
      <c r="AE348" s="210">
        <f t="shared" ca="1" si="132"/>
        <v>1</v>
      </c>
      <c r="AF348" s="129"/>
      <c r="AG348" s="211" t="e">
        <f t="shared" ca="1" si="120"/>
        <v>#N/A</v>
      </c>
      <c r="AH348" s="208">
        <f t="shared" ca="1" si="121"/>
        <v>1001</v>
      </c>
      <c r="AI348" s="208">
        <f t="shared" ca="1" si="133"/>
        <v>0</v>
      </c>
      <c r="AJ348" s="209">
        <f t="shared" ca="1" si="122"/>
        <v>0</v>
      </c>
      <c r="AK348" s="210">
        <f t="shared" ca="1" si="134"/>
        <v>1</v>
      </c>
      <c r="AL348" s="205"/>
      <c r="AM348" s="207"/>
      <c r="AN348" s="208">
        <f t="shared" ca="1" si="123"/>
        <v>1001</v>
      </c>
      <c r="AO348" s="208">
        <f t="shared" ca="1" si="135"/>
        <v>0</v>
      </c>
      <c r="AP348" s="209">
        <f t="shared" ca="1" si="124"/>
        <v>0</v>
      </c>
      <c r="AQ348" s="210">
        <f t="shared" ca="1" si="136"/>
        <v>1</v>
      </c>
      <c r="AS348" s="211" t="e">
        <f t="shared" ca="1" si="125"/>
        <v>#N/A</v>
      </c>
      <c r="AT348" s="207"/>
      <c r="AU348" s="208">
        <f t="shared" ca="1" si="126"/>
        <v>1001</v>
      </c>
      <c r="AV348" s="208">
        <f t="shared" ca="1" si="137"/>
        <v>0</v>
      </c>
      <c r="AW348" s="209">
        <f t="shared" ca="1" si="127"/>
        <v>0</v>
      </c>
      <c r="AX348" s="210">
        <f t="shared" ca="1" si="138"/>
        <v>1</v>
      </c>
      <c r="AY348" s="207"/>
      <c r="AZ348" s="208">
        <f t="shared" ca="1" si="128"/>
        <v>1001</v>
      </c>
      <c r="BA348" s="208">
        <f t="shared" ca="1" si="139"/>
        <v>0</v>
      </c>
      <c r="BB348" s="209">
        <f t="shared" ca="1" si="129"/>
        <v>0</v>
      </c>
      <c r="BC348" s="210">
        <f t="shared" ca="1" si="140"/>
        <v>1</v>
      </c>
    </row>
    <row r="349" spans="2:55" x14ac:dyDescent="0.25">
      <c r="B349" s="198" t="e">
        <f t="shared" ca="1" si="103"/>
        <v>#N/A</v>
      </c>
      <c r="C3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49" s="15">
        <v>91</v>
      </c>
      <c r="E349" s="129" t="e">
        <f t="shared" ca="1" si="110"/>
        <v>#N/A</v>
      </c>
      <c r="F349" s="129" t="e">
        <f t="shared" ca="1" si="111"/>
        <v>#N/A</v>
      </c>
      <c r="G349" s="63">
        <f t="shared" ca="1" si="112"/>
        <v>3000</v>
      </c>
      <c r="H349" s="63">
        <f t="shared" ca="1" si="141"/>
        <v>0</v>
      </c>
      <c r="I349" s="91">
        <f t="shared" ca="1" si="113"/>
        <v>0</v>
      </c>
      <c r="J349" s="44">
        <f t="shared" ca="1" si="130"/>
        <v>1</v>
      </c>
      <c r="M349" s="200" t="e">
        <f t="shared" ca="1" si="104"/>
        <v>#N/A</v>
      </c>
      <c r="N349" s="91" t="e">
        <f t="shared" ca="1" si="105"/>
        <v>#N/A</v>
      </c>
      <c r="O349" s="91" t="e">
        <f t="shared" ca="1" si="106"/>
        <v>#N/A</v>
      </c>
      <c r="Q349" s="200" t="e">
        <f t="shared" ca="1" si="107"/>
        <v>#N/A</v>
      </c>
      <c r="R349" s="91" t="e">
        <f t="shared" ca="1" si="108"/>
        <v>#N/A</v>
      </c>
      <c r="S349" s="91" t="e">
        <f t="shared" ca="1" si="109"/>
        <v>#N/A</v>
      </c>
      <c r="T349" s="200" t="e">
        <f ca="1">(($E$9*(RAND()*($E$213-$D$213)+$D$213))*(RAND()*('Your Value Calcs'!$E$209-'Your Value Calcs'!$D$209)+'Your Value Calcs'!$D$209+IF('Your Results'!$D$48&gt;0,'Your Results'!$D$48,0)))+$E$161-$E$201+$E$185-($E$185*(RAND()*($E$215-$D$215)+$D$215))-(($E$205/$C$56)*(RAND()*($E$216-$D$216)+$D$216))</f>
        <v>#N/A</v>
      </c>
      <c r="U349" s="207" t="e">
        <f t="shared" ca="1" si="114"/>
        <v>#N/A</v>
      </c>
      <c r="V349" s="207" t="e">
        <f t="shared" ca="1" si="115"/>
        <v>#N/A</v>
      </c>
      <c r="W349" s="208">
        <f t="shared" ca="1" si="116"/>
        <v>1001</v>
      </c>
      <c r="X349" s="208">
        <f t="shared" ca="1" si="142"/>
        <v>0</v>
      </c>
      <c r="Y349" s="209">
        <f t="shared" ca="1" si="117"/>
        <v>0</v>
      </c>
      <c r="Z349" s="210">
        <f t="shared" ca="1" si="131"/>
        <v>1</v>
      </c>
      <c r="AA349" s="207"/>
      <c r="AB349" s="208">
        <f t="shared" ca="1" si="118"/>
        <v>1001</v>
      </c>
      <c r="AC349" s="208">
        <f t="shared" ca="1" si="143"/>
        <v>0</v>
      </c>
      <c r="AD349" s="209">
        <f t="shared" ca="1" si="119"/>
        <v>0</v>
      </c>
      <c r="AE349" s="210">
        <f t="shared" ca="1" si="132"/>
        <v>1</v>
      </c>
      <c r="AF349" s="129"/>
      <c r="AG349" s="211" t="e">
        <f t="shared" ca="1" si="120"/>
        <v>#N/A</v>
      </c>
      <c r="AH349" s="208">
        <f t="shared" ca="1" si="121"/>
        <v>1001</v>
      </c>
      <c r="AI349" s="208">
        <f t="shared" ca="1" si="133"/>
        <v>0</v>
      </c>
      <c r="AJ349" s="209">
        <f t="shared" ca="1" si="122"/>
        <v>0</v>
      </c>
      <c r="AK349" s="210">
        <f t="shared" ca="1" si="134"/>
        <v>1</v>
      </c>
      <c r="AL349" s="205"/>
      <c r="AM349" s="207"/>
      <c r="AN349" s="208">
        <f t="shared" ca="1" si="123"/>
        <v>1001</v>
      </c>
      <c r="AO349" s="208">
        <f t="shared" ca="1" si="135"/>
        <v>0</v>
      </c>
      <c r="AP349" s="209">
        <f t="shared" ca="1" si="124"/>
        <v>0</v>
      </c>
      <c r="AQ349" s="210">
        <f t="shared" ca="1" si="136"/>
        <v>1</v>
      </c>
      <c r="AS349" s="211" t="e">
        <f t="shared" ca="1" si="125"/>
        <v>#N/A</v>
      </c>
      <c r="AT349" s="207"/>
      <c r="AU349" s="208">
        <f t="shared" ca="1" si="126"/>
        <v>1001</v>
      </c>
      <c r="AV349" s="208">
        <f t="shared" ca="1" si="137"/>
        <v>0</v>
      </c>
      <c r="AW349" s="209">
        <f t="shared" ca="1" si="127"/>
        <v>0</v>
      </c>
      <c r="AX349" s="210">
        <f t="shared" ca="1" si="138"/>
        <v>1</v>
      </c>
      <c r="AY349" s="207"/>
      <c r="AZ349" s="208">
        <f t="shared" ca="1" si="128"/>
        <v>1001</v>
      </c>
      <c r="BA349" s="208">
        <f t="shared" ca="1" si="139"/>
        <v>0</v>
      </c>
      <c r="BB349" s="209">
        <f t="shared" ca="1" si="129"/>
        <v>0</v>
      </c>
      <c r="BC349" s="210">
        <f t="shared" ca="1" si="140"/>
        <v>1</v>
      </c>
    </row>
    <row r="350" spans="2:55" x14ac:dyDescent="0.25">
      <c r="B350" s="198" t="e">
        <f t="shared" ca="1" si="103"/>
        <v>#N/A</v>
      </c>
      <c r="C3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0" s="15">
        <v>92</v>
      </c>
      <c r="E350" s="129" t="e">
        <f t="shared" ca="1" si="110"/>
        <v>#N/A</v>
      </c>
      <c r="F350" s="129" t="e">
        <f t="shared" ca="1" si="111"/>
        <v>#N/A</v>
      </c>
      <c r="G350" s="63">
        <f t="shared" ca="1" si="112"/>
        <v>3000</v>
      </c>
      <c r="H350" s="63">
        <f t="shared" ca="1" si="141"/>
        <v>0</v>
      </c>
      <c r="I350" s="91">
        <f t="shared" ca="1" si="113"/>
        <v>0</v>
      </c>
      <c r="J350" s="44">
        <f t="shared" ca="1" si="130"/>
        <v>1</v>
      </c>
      <c r="M350" s="200" t="e">
        <f t="shared" ca="1" si="104"/>
        <v>#N/A</v>
      </c>
      <c r="N350" s="91" t="e">
        <f t="shared" ca="1" si="105"/>
        <v>#N/A</v>
      </c>
      <c r="O350" s="91" t="e">
        <f t="shared" ca="1" si="106"/>
        <v>#N/A</v>
      </c>
      <c r="Q350" s="200" t="e">
        <f t="shared" ca="1" si="107"/>
        <v>#N/A</v>
      </c>
      <c r="R350" s="91" t="e">
        <f t="shared" ca="1" si="108"/>
        <v>#N/A</v>
      </c>
      <c r="S350" s="91" t="e">
        <f t="shared" ca="1" si="109"/>
        <v>#N/A</v>
      </c>
      <c r="T350" s="200" t="e">
        <f ca="1">(($E$9*(RAND()*($E$213-$D$213)+$D$213))*(RAND()*('Your Value Calcs'!$E$209-'Your Value Calcs'!$D$209)+'Your Value Calcs'!$D$209+IF('Your Results'!$D$48&gt;0,'Your Results'!$D$48,0)))+$E$161-$E$201+$E$185-($E$185*(RAND()*($E$215-$D$215)+$D$215))-(($E$205/$C$56)*(RAND()*($E$216-$D$216)+$D$216))</f>
        <v>#N/A</v>
      </c>
      <c r="U350" s="207" t="e">
        <f t="shared" ca="1" si="114"/>
        <v>#N/A</v>
      </c>
      <c r="V350" s="207" t="e">
        <f t="shared" ca="1" si="115"/>
        <v>#N/A</v>
      </c>
      <c r="W350" s="208">
        <f t="shared" ca="1" si="116"/>
        <v>1001</v>
      </c>
      <c r="X350" s="208">
        <f t="shared" ca="1" si="142"/>
        <v>0</v>
      </c>
      <c r="Y350" s="209">
        <f t="shared" ca="1" si="117"/>
        <v>0</v>
      </c>
      <c r="Z350" s="210">
        <f t="shared" ca="1" si="131"/>
        <v>1</v>
      </c>
      <c r="AA350" s="207"/>
      <c r="AB350" s="208">
        <f t="shared" ca="1" si="118"/>
        <v>1001</v>
      </c>
      <c r="AC350" s="208">
        <f t="shared" ca="1" si="143"/>
        <v>0</v>
      </c>
      <c r="AD350" s="209">
        <f t="shared" ca="1" si="119"/>
        <v>0</v>
      </c>
      <c r="AE350" s="210">
        <f t="shared" ca="1" si="132"/>
        <v>1</v>
      </c>
      <c r="AF350" s="129"/>
      <c r="AG350" s="211" t="e">
        <f t="shared" ca="1" si="120"/>
        <v>#N/A</v>
      </c>
      <c r="AH350" s="208">
        <f t="shared" ca="1" si="121"/>
        <v>1001</v>
      </c>
      <c r="AI350" s="208">
        <f t="shared" ca="1" si="133"/>
        <v>0</v>
      </c>
      <c r="AJ350" s="209">
        <f t="shared" ca="1" si="122"/>
        <v>0</v>
      </c>
      <c r="AK350" s="210">
        <f t="shared" ca="1" si="134"/>
        <v>1</v>
      </c>
      <c r="AL350" s="205"/>
      <c r="AM350" s="207"/>
      <c r="AN350" s="208">
        <f t="shared" ca="1" si="123"/>
        <v>1001</v>
      </c>
      <c r="AO350" s="208">
        <f t="shared" ca="1" si="135"/>
        <v>0</v>
      </c>
      <c r="AP350" s="209">
        <f t="shared" ca="1" si="124"/>
        <v>0</v>
      </c>
      <c r="AQ350" s="210">
        <f t="shared" ca="1" si="136"/>
        <v>1</v>
      </c>
      <c r="AS350" s="211" t="e">
        <f t="shared" ca="1" si="125"/>
        <v>#N/A</v>
      </c>
      <c r="AT350" s="207"/>
      <c r="AU350" s="208">
        <f t="shared" ca="1" si="126"/>
        <v>1001</v>
      </c>
      <c r="AV350" s="208">
        <f t="shared" ca="1" si="137"/>
        <v>0</v>
      </c>
      <c r="AW350" s="209">
        <f t="shared" ca="1" si="127"/>
        <v>0</v>
      </c>
      <c r="AX350" s="210">
        <f t="shared" ca="1" si="138"/>
        <v>1</v>
      </c>
      <c r="AY350" s="207"/>
      <c r="AZ350" s="208">
        <f t="shared" ca="1" si="128"/>
        <v>1001</v>
      </c>
      <c r="BA350" s="208">
        <f t="shared" ca="1" si="139"/>
        <v>0</v>
      </c>
      <c r="BB350" s="209">
        <f t="shared" ca="1" si="129"/>
        <v>0</v>
      </c>
      <c r="BC350" s="210">
        <f t="shared" ca="1" si="140"/>
        <v>1</v>
      </c>
    </row>
    <row r="351" spans="2:55" x14ac:dyDescent="0.25">
      <c r="B351" s="198" t="e">
        <f t="shared" ca="1" si="103"/>
        <v>#N/A</v>
      </c>
      <c r="C3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1" s="15">
        <v>93</v>
      </c>
      <c r="E351" s="129" t="e">
        <f t="shared" ca="1" si="110"/>
        <v>#N/A</v>
      </c>
      <c r="F351" s="129" t="e">
        <f t="shared" ca="1" si="111"/>
        <v>#N/A</v>
      </c>
      <c r="G351" s="63">
        <f t="shared" ca="1" si="112"/>
        <v>3000</v>
      </c>
      <c r="H351" s="63">
        <f t="shared" ca="1" si="141"/>
        <v>0</v>
      </c>
      <c r="I351" s="91">
        <f t="shared" ca="1" si="113"/>
        <v>0</v>
      </c>
      <c r="J351" s="44">
        <f t="shared" ca="1" si="130"/>
        <v>1</v>
      </c>
      <c r="M351" s="200" t="e">
        <f t="shared" ca="1" si="104"/>
        <v>#N/A</v>
      </c>
      <c r="N351" s="91" t="e">
        <f t="shared" ca="1" si="105"/>
        <v>#N/A</v>
      </c>
      <c r="O351" s="91" t="e">
        <f t="shared" ca="1" si="106"/>
        <v>#N/A</v>
      </c>
      <c r="Q351" s="200" t="e">
        <f t="shared" ca="1" si="107"/>
        <v>#N/A</v>
      </c>
      <c r="R351" s="91" t="e">
        <f t="shared" ca="1" si="108"/>
        <v>#N/A</v>
      </c>
      <c r="S351" s="91" t="e">
        <f t="shared" ca="1" si="109"/>
        <v>#N/A</v>
      </c>
      <c r="T351" s="200" t="e">
        <f ca="1">(($E$9*(RAND()*($E$213-$D$213)+$D$213))*(RAND()*('Your Value Calcs'!$E$209-'Your Value Calcs'!$D$209)+'Your Value Calcs'!$D$209+IF('Your Results'!$D$48&gt;0,'Your Results'!$D$48,0)))+$E$161-$E$201+$E$185-($E$185*(RAND()*($E$215-$D$215)+$D$215))-(($E$205/$C$56)*(RAND()*($E$216-$D$216)+$D$216))</f>
        <v>#N/A</v>
      </c>
      <c r="U351" s="207" t="e">
        <f t="shared" ca="1" si="114"/>
        <v>#N/A</v>
      </c>
      <c r="V351" s="207" t="e">
        <f t="shared" ca="1" si="115"/>
        <v>#N/A</v>
      </c>
      <c r="W351" s="208">
        <f t="shared" ca="1" si="116"/>
        <v>1001</v>
      </c>
      <c r="X351" s="208">
        <f t="shared" ca="1" si="142"/>
        <v>0</v>
      </c>
      <c r="Y351" s="209">
        <f t="shared" ca="1" si="117"/>
        <v>0</v>
      </c>
      <c r="Z351" s="210">
        <f t="shared" ca="1" si="131"/>
        <v>1</v>
      </c>
      <c r="AA351" s="207"/>
      <c r="AB351" s="208">
        <f t="shared" ca="1" si="118"/>
        <v>1001</v>
      </c>
      <c r="AC351" s="208">
        <f t="shared" ca="1" si="143"/>
        <v>0</v>
      </c>
      <c r="AD351" s="209">
        <f t="shared" ca="1" si="119"/>
        <v>0</v>
      </c>
      <c r="AE351" s="210">
        <f t="shared" ca="1" si="132"/>
        <v>1</v>
      </c>
      <c r="AF351" s="129"/>
      <c r="AG351" s="211" t="e">
        <f t="shared" ca="1" si="120"/>
        <v>#N/A</v>
      </c>
      <c r="AH351" s="208">
        <f t="shared" ca="1" si="121"/>
        <v>1001</v>
      </c>
      <c r="AI351" s="208">
        <f t="shared" ca="1" si="133"/>
        <v>0</v>
      </c>
      <c r="AJ351" s="209">
        <f t="shared" ca="1" si="122"/>
        <v>0</v>
      </c>
      <c r="AK351" s="210">
        <f t="shared" ca="1" si="134"/>
        <v>1</v>
      </c>
      <c r="AL351" s="205"/>
      <c r="AM351" s="207"/>
      <c r="AN351" s="208">
        <f t="shared" ca="1" si="123"/>
        <v>1001</v>
      </c>
      <c r="AO351" s="208">
        <f t="shared" ca="1" si="135"/>
        <v>0</v>
      </c>
      <c r="AP351" s="209">
        <f t="shared" ca="1" si="124"/>
        <v>0</v>
      </c>
      <c r="AQ351" s="210">
        <f t="shared" ca="1" si="136"/>
        <v>1</v>
      </c>
      <c r="AS351" s="211" t="e">
        <f t="shared" ca="1" si="125"/>
        <v>#N/A</v>
      </c>
      <c r="AT351" s="207"/>
      <c r="AU351" s="208">
        <f t="shared" ca="1" si="126"/>
        <v>1001</v>
      </c>
      <c r="AV351" s="208">
        <f t="shared" ca="1" si="137"/>
        <v>0</v>
      </c>
      <c r="AW351" s="209">
        <f t="shared" ca="1" si="127"/>
        <v>0</v>
      </c>
      <c r="AX351" s="210">
        <f t="shared" ca="1" si="138"/>
        <v>1</v>
      </c>
      <c r="AY351" s="207"/>
      <c r="AZ351" s="208">
        <f t="shared" ca="1" si="128"/>
        <v>1001</v>
      </c>
      <c r="BA351" s="208">
        <f t="shared" ca="1" si="139"/>
        <v>0</v>
      </c>
      <c r="BB351" s="209">
        <f t="shared" ca="1" si="129"/>
        <v>0</v>
      </c>
      <c r="BC351" s="210">
        <f t="shared" ca="1" si="140"/>
        <v>1</v>
      </c>
    </row>
    <row r="352" spans="2:55" x14ac:dyDescent="0.25">
      <c r="B352" s="198" t="e">
        <f t="shared" ca="1" si="103"/>
        <v>#N/A</v>
      </c>
      <c r="C3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2" s="15">
        <v>94</v>
      </c>
      <c r="E352" s="129" t="e">
        <f t="shared" ca="1" si="110"/>
        <v>#N/A</v>
      </c>
      <c r="F352" s="129" t="e">
        <f t="shared" ca="1" si="111"/>
        <v>#N/A</v>
      </c>
      <c r="G352" s="63">
        <f t="shared" ca="1" si="112"/>
        <v>3000</v>
      </c>
      <c r="H352" s="63">
        <f t="shared" ca="1" si="141"/>
        <v>0</v>
      </c>
      <c r="I352" s="91">
        <f t="shared" ca="1" si="113"/>
        <v>0</v>
      </c>
      <c r="J352" s="44">
        <f t="shared" ca="1" si="130"/>
        <v>1</v>
      </c>
      <c r="M352" s="200" t="e">
        <f t="shared" ca="1" si="104"/>
        <v>#N/A</v>
      </c>
      <c r="N352" s="91" t="e">
        <f t="shared" ca="1" si="105"/>
        <v>#N/A</v>
      </c>
      <c r="O352" s="91" t="e">
        <f t="shared" ca="1" si="106"/>
        <v>#N/A</v>
      </c>
      <c r="Q352" s="200" t="e">
        <f t="shared" ca="1" si="107"/>
        <v>#N/A</v>
      </c>
      <c r="R352" s="91" t="e">
        <f t="shared" ca="1" si="108"/>
        <v>#N/A</v>
      </c>
      <c r="S352" s="91" t="e">
        <f t="shared" ca="1" si="109"/>
        <v>#N/A</v>
      </c>
      <c r="T352" s="200" t="e">
        <f ca="1">(($E$9*(RAND()*($E$213-$D$213)+$D$213))*(RAND()*('Your Value Calcs'!$E$209-'Your Value Calcs'!$D$209)+'Your Value Calcs'!$D$209+IF('Your Results'!$D$48&gt;0,'Your Results'!$D$48,0)))+$E$161-$E$201+$E$185-($E$185*(RAND()*($E$215-$D$215)+$D$215))-(($E$205/$C$56)*(RAND()*($E$216-$D$216)+$D$216))</f>
        <v>#N/A</v>
      </c>
      <c r="U352" s="207" t="e">
        <f t="shared" ca="1" si="114"/>
        <v>#N/A</v>
      </c>
      <c r="V352" s="207" t="e">
        <f t="shared" ca="1" si="115"/>
        <v>#N/A</v>
      </c>
      <c r="W352" s="208">
        <f t="shared" ca="1" si="116"/>
        <v>1001</v>
      </c>
      <c r="X352" s="208">
        <f t="shared" ca="1" si="142"/>
        <v>0</v>
      </c>
      <c r="Y352" s="209">
        <f t="shared" ca="1" si="117"/>
        <v>0</v>
      </c>
      <c r="Z352" s="210">
        <f t="shared" ca="1" si="131"/>
        <v>1</v>
      </c>
      <c r="AA352" s="207"/>
      <c r="AB352" s="208">
        <f t="shared" ca="1" si="118"/>
        <v>1001</v>
      </c>
      <c r="AC352" s="208">
        <f t="shared" ca="1" si="143"/>
        <v>0</v>
      </c>
      <c r="AD352" s="209">
        <f t="shared" ca="1" si="119"/>
        <v>0</v>
      </c>
      <c r="AE352" s="210">
        <f t="shared" ca="1" si="132"/>
        <v>1</v>
      </c>
      <c r="AF352" s="129"/>
      <c r="AG352" s="211" t="e">
        <f t="shared" ca="1" si="120"/>
        <v>#N/A</v>
      </c>
      <c r="AH352" s="208">
        <f t="shared" ca="1" si="121"/>
        <v>1001</v>
      </c>
      <c r="AI352" s="208">
        <f t="shared" ca="1" si="133"/>
        <v>0</v>
      </c>
      <c r="AJ352" s="209">
        <f t="shared" ca="1" si="122"/>
        <v>0</v>
      </c>
      <c r="AK352" s="210">
        <f t="shared" ca="1" si="134"/>
        <v>1</v>
      </c>
      <c r="AL352" s="205"/>
      <c r="AM352" s="207"/>
      <c r="AN352" s="208">
        <f t="shared" ca="1" si="123"/>
        <v>1001</v>
      </c>
      <c r="AO352" s="208">
        <f t="shared" ca="1" si="135"/>
        <v>0</v>
      </c>
      <c r="AP352" s="209">
        <f t="shared" ca="1" si="124"/>
        <v>0</v>
      </c>
      <c r="AQ352" s="210">
        <f t="shared" ca="1" si="136"/>
        <v>1</v>
      </c>
      <c r="AS352" s="211" t="e">
        <f t="shared" ca="1" si="125"/>
        <v>#N/A</v>
      </c>
      <c r="AT352" s="207"/>
      <c r="AU352" s="208">
        <f t="shared" ca="1" si="126"/>
        <v>1001</v>
      </c>
      <c r="AV352" s="208">
        <f t="shared" ca="1" si="137"/>
        <v>0</v>
      </c>
      <c r="AW352" s="209">
        <f t="shared" ca="1" si="127"/>
        <v>0</v>
      </c>
      <c r="AX352" s="210">
        <f t="shared" ca="1" si="138"/>
        <v>1</v>
      </c>
      <c r="AY352" s="207"/>
      <c r="AZ352" s="208">
        <f t="shared" ca="1" si="128"/>
        <v>1001</v>
      </c>
      <c r="BA352" s="208">
        <f t="shared" ca="1" si="139"/>
        <v>0</v>
      </c>
      <c r="BB352" s="209">
        <f t="shared" ca="1" si="129"/>
        <v>0</v>
      </c>
      <c r="BC352" s="210">
        <f t="shared" ca="1" si="140"/>
        <v>1</v>
      </c>
    </row>
    <row r="353" spans="2:55" x14ac:dyDescent="0.25">
      <c r="B353" s="198" t="e">
        <f t="shared" ca="1" si="103"/>
        <v>#N/A</v>
      </c>
      <c r="C3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3" s="15">
        <v>95</v>
      </c>
      <c r="E353" s="129" t="e">
        <f t="shared" ca="1" si="110"/>
        <v>#N/A</v>
      </c>
      <c r="F353" s="129" t="e">
        <f t="shared" ca="1" si="111"/>
        <v>#N/A</v>
      </c>
      <c r="G353" s="63">
        <f t="shared" ca="1" si="112"/>
        <v>3000</v>
      </c>
      <c r="H353" s="63">
        <f t="shared" ca="1" si="141"/>
        <v>0</v>
      </c>
      <c r="I353" s="91">
        <f t="shared" ca="1" si="113"/>
        <v>0</v>
      </c>
      <c r="J353" s="44">
        <f t="shared" ca="1" si="130"/>
        <v>1</v>
      </c>
      <c r="M353" s="200" t="e">
        <f t="shared" ca="1" si="104"/>
        <v>#N/A</v>
      </c>
      <c r="N353" s="91" t="e">
        <f t="shared" ca="1" si="105"/>
        <v>#N/A</v>
      </c>
      <c r="O353" s="91" t="e">
        <f t="shared" ca="1" si="106"/>
        <v>#N/A</v>
      </c>
      <c r="Q353" s="200" t="e">
        <f t="shared" ca="1" si="107"/>
        <v>#N/A</v>
      </c>
      <c r="R353" s="91" t="e">
        <f t="shared" ca="1" si="108"/>
        <v>#N/A</v>
      </c>
      <c r="S353" s="91" t="e">
        <f t="shared" ca="1" si="109"/>
        <v>#N/A</v>
      </c>
      <c r="T353" s="200" t="e">
        <f ca="1">(($E$9*(RAND()*($E$213-$D$213)+$D$213))*(RAND()*('Your Value Calcs'!$E$209-'Your Value Calcs'!$D$209)+'Your Value Calcs'!$D$209+IF('Your Results'!$D$48&gt;0,'Your Results'!$D$48,0)))+$E$161-$E$201+$E$185-($E$185*(RAND()*($E$215-$D$215)+$D$215))-(($E$205/$C$56)*(RAND()*($E$216-$D$216)+$D$216))</f>
        <v>#N/A</v>
      </c>
      <c r="U353" s="207" t="e">
        <f t="shared" ca="1" si="114"/>
        <v>#N/A</v>
      </c>
      <c r="V353" s="207" t="e">
        <f t="shared" ca="1" si="115"/>
        <v>#N/A</v>
      </c>
      <c r="W353" s="208">
        <f t="shared" ca="1" si="116"/>
        <v>1001</v>
      </c>
      <c r="X353" s="208">
        <f t="shared" ca="1" si="142"/>
        <v>0</v>
      </c>
      <c r="Y353" s="209">
        <f t="shared" ca="1" si="117"/>
        <v>0</v>
      </c>
      <c r="Z353" s="210">
        <f t="shared" ca="1" si="131"/>
        <v>1</v>
      </c>
      <c r="AA353" s="207"/>
      <c r="AB353" s="208">
        <f t="shared" ca="1" si="118"/>
        <v>1001</v>
      </c>
      <c r="AC353" s="208">
        <f t="shared" ca="1" si="143"/>
        <v>0</v>
      </c>
      <c r="AD353" s="209">
        <f t="shared" ca="1" si="119"/>
        <v>0</v>
      </c>
      <c r="AE353" s="210">
        <f t="shared" ca="1" si="132"/>
        <v>1</v>
      </c>
      <c r="AF353" s="129"/>
      <c r="AG353" s="211" t="e">
        <f t="shared" ca="1" si="120"/>
        <v>#N/A</v>
      </c>
      <c r="AH353" s="208">
        <f t="shared" ca="1" si="121"/>
        <v>1001</v>
      </c>
      <c r="AI353" s="208">
        <f t="shared" ca="1" si="133"/>
        <v>0</v>
      </c>
      <c r="AJ353" s="209">
        <f t="shared" ca="1" si="122"/>
        <v>0</v>
      </c>
      <c r="AK353" s="210">
        <f t="shared" ca="1" si="134"/>
        <v>1</v>
      </c>
      <c r="AL353" s="205"/>
      <c r="AM353" s="207"/>
      <c r="AN353" s="208">
        <f t="shared" ca="1" si="123"/>
        <v>1001</v>
      </c>
      <c r="AO353" s="208">
        <f t="shared" ca="1" si="135"/>
        <v>0</v>
      </c>
      <c r="AP353" s="209">
        <f t="shared" ca="1" si="124"/>
        <v>0</v>
      </c>
      <c r="AQ353" s="210">
        <f t="shared" ca="1" si="136"/>
        <v>1</v>
      </c>
      <c r="AS353" s="211" t="e">
        <f t="shared" ca="1" si="125"/>
        <v>#N/A</v>
      </c>
      <c r="AT353" s="207"/>
      <c r="AU353" s="208">
        <f t="shared" ca="1" si="126"/>
        <v>1001</v>
      </c>
      <c r="AV353" s="208">
        <f t="shared" ca="1" si="137"/>
        <v>0</v>
      </c>
      <c r="AW353" s="209">
        <f t="shared" ca="1" si="127"/>
        <v>0</v>
      </c>
      <c r="AX353" s="210">
        <f t="shared" ca="1" si="138"/>
        <v>1</v>
      </c>
      <c r="AY353" s="207"/>
      <c r="AZ353" s="208">
        <f t="shared" ca="1" si="128"/>
        <v>1001</v>
      </c>
      <c r="BA353" s="208">
        <f t="shared" ca="1" si="139"/>
        <v>0</v>
      </c>
      <c r="BB353" s="209">
        <f t="shared" ca="1" si="129"/>
        <v>0</v>
      </c>
      <c r="BC353" s="210">
        <f t="shared" ca="1" si="140"/>
        <v>1</v>
      </c>
    </row>
    <row r="354" spans="2:55" x14ac:dyDescent="0.25">
      <c r="B354" s="198" t="e">
        <f t="shared" ca="1" si="103"/>
        <v>#N/A</v>
      </c>
      <c r="C3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4" s="15">
        <v>96</v>
      </c>
      <c r="E354" s="129" t="e">
        <f t="shared" ca="1" si="110"/>
        <v>#N/A</v>
      </c>
      <c r="F354" s="129" t="e">
        <f t="shared" ca="1" si="111"/>
        <v>#N/A</v>
      </c>
      <c r="G354" s="63">
        <f t="shared" ca="1" si="112"/>
        <v>3000</v>
      </c>
      <c r="H354" s="63">
        <f t="shared" ca="1" si="141"/>
        <v>0</v>
      </c>
      <c r="I354" s="91">
        <f t="shared" ca="1" si="113"/>
        <v>0</v>
      </c>
      <c r="J354" s="44">
        <f t="shared" ca="1" si="130"/>
        <v>1</v>
      </c>
      <c r="M354" s="200" t="e">
        <f t="shared" ca="1" si="104"/>
        <v>#N/A</v>
      </c>
      <c r="N354" s="91" t="e">
        <f t="shared" ca="1" si="105"/>
        <v>#N/A</v>
      </c>
      <c r="O354" s="91" t="e">
        <f t="shared" ca="1" si="106"/>
        <v>#N/A</v>
      </c>
      <c r="Q354" s="200" t="e">
        <f t="shared" ca="1" si="107"/>
        <v>#N/A</v>
      </c>
      <c r="R354" s="91" t="e">
        <f t="shared" ca="1" si="108"/>
        <v>#N/A</v>
      </c>
      <c r="S354" s="91" t="e">
        <f t="shared" ca="1" si="109"/>
        <v>#N/A</v>
      </c>
      <c r="T354" s="200" t="e">
        <f ca="1">(($E$9*(RAND()*($E$213-$D$213)+$D$213))*(RAND()*('Your Value Calcs'!$E$209-'Your Value Calcs'!$D$209)+'Your Value Calcs'!$D$209+IF('Your Results'!$D$48&gt;0,'Your Results'!$D$48,0)))+$E$161-$E$201+$E$185-($E$185*(RAND()*($E$215-$D$215)+$D$215))-(($E$205/$C$56)*(RAND()*($E$216-$D$216)+$D$216))</f>
        <v>#N/A</v>
      </c>
      <c r="U354" s="207" t="e">
        <f t="shared" ca="1" si="114"/>
        <v>#N/A</v>
      </c>
      <c r="V354" s="207" t="e">
        <f t="shared" ca="1" si="115"/>
        <v>#N/A</v>
      </c>
      <c r="W354" s="208">
        <f t="shared" ca="1" si="116"/>
        <v>1001</v>
      </c>
      <c r="X354" s="208">
        <f t="shared" ca="1" si="142"/>
        <v>0</v>
      </c>
      <c r="Y354" s="209">
        <f t="shared" ca="1" si="117"/>
        <v>0</v>
      </c>
      <c r="Z354" s="210">
        <f t="shared" ca="1" si="131"/>
        <v>1</v>
      </c>
      <c r="AA354" s="207"/>
      <c r="AB354" s="208">
        <f t="shared" ca="1" si="118"/>
        <v>1001</v>
      </c>
      <c r="AC354" s="208">
        <f t="shared" ca="1" si="143"/>
        <v>0</v>
      </c>
      <c r="AD354" s="209">
        <f t="shared" ca="1" si="119"/>
        <v>0</v>
      </c>
      <c r="AE354" s="210">
        <f t="shared" ca="1" si="132"/>
        <v>1</v>
      </c>
      <c r="AF354" s="129"/>
      <c r="AG354" s="211" t="e">
        <f t="shared" ca="1" si="120"/>
        <v>#N/A</v>
      </c>
      <c r="AH354" s="208">
        <f t="shared" ca="1" si="121"/>
        <v>1001</v>
      </c>
      <c r="AI354" s="208">
        <f t="shared" ca="1" si="133"/>
        <v>0</v>
      </c>
      <c r="AJ354" s="209">
        <f t="shared" ca="1" si="122"/>
        <v>0</v>
      </c>
      <c r="AK354" s="210">
        <f t="shared" ca="1" si="134"/>
        <v>1</v>
      </c>
      <c r="AL354" s="205"/>
      <c r="AM354" s="207"/>
      <c r="AN354" s="208">
        <f t="shared" ca="1" si="123"/>
        <v>1001</v>
      </c>
      <c r="AO354" s="208">
        <f t="shared" ca="1" si="135"/>
        <v>0</v>
      </c>
      <c r="AP354" s="209">
        <f t="shared" ca="1" si="124"/>
        <v>0</v>
      </c>
      <c r="AQ354" s="210">
        <f t="shared" ca="1" si="136"/>
        <v>1</v>
      </c>
      <c r="AS354" s="211" t="e">
        <f t="shared" ca="1" si="125"/>
        <v>#N/A</v>
      </c>
      <c r="AT354" s="207"/>
      <c r="AU354" s="208">
        <f t="shared" ca="1" si="126"/>
        <v>1001</v>
      </c>
      <c r="AV354" s="208">
        <f t="shared" ca="1" si="137"/>
        <v>0</v>
      </c>
      <c r="AW354" s="209">
        <f t="shared" ca="1" si="127"/>
        <v>0</v>
      </c>
      <c r="AX354" s="210">
        <f t="shared" ca="1" si="138"/>
        <v>1</v>
      </c>
      <c r="AY354" s="207"/>
      <c r="AZ354" s="208">
        <f t="shared" ca="1" si="128"/>
        <v>1001</v>
      </c>
      <c r="BA354" s="208">
        <f t="shared" ca="1" si="139"/>
        <v>0</v>
      </c>
      <c r="BB354" s="209">
        <f t="shared" ca="1" si="129"/>
        <v>0</v>
      </c>
      <c r="BC354" s="210">
        <f t="shared" ca="1" si="140"/>
        <v>1</v>
      </c>
    </row>
    <row r="355" spans="2:55" x14ac:dyDescent="0.25">
      <c r="B355" s="198" t="e">
        <f t="shared" ca="1" si="103"/>
        <v>#N/A</v>
      </c>
      <c r="C3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5" s="15">
        <v>97</v>
      </c>
      <c r="E355" s="129" t="e">
        <f t="shared" ca="1" si="110"/>
        <v>#N/A</v>
      </c>
      <c r="F355" s="129" t="e">
        <f t="shared" ca="1" si="111"/>
        <v>#N/A</v>
      </c>
      <c r="G355" s="63">
        <f t="shared" ca="1" si="112"/>
        <v>3000</v>
      </c>
      <c r="H355" s="63">
        <f t="shared" ca="1" si="141"/>
        <v>0</v>
      </c>
      <c r="I355" s="91">
        <f t="shared" ref="I355:I358" ca="1" si="144">H355/$G$358</f>
        <v>0</v>
      </c>
      <c r="J355" s="44">
        <f t="shared" ca="1" si="130"/>
        <v>1</v>
      </c>
      <c r="M355" s="200" t="e">
        <f t="shared" ca="1" si="104"/>
        <v>#N/A</v>
      </c>
      <c r="N355" s="91" t="e">
        <f t="shared" ca="1" si="105"/>
        <v>#N/A</v>
      </c>
      <c r="O355" s="91" t="e">
        <f t="shared" ca="1" si="106"/>
        <v>#N/A</v>
      </c>
      <c r="Q355" s="200" t="e">
        <f t="shared" ca="1" si="107"/>
        <v>#N/A</v>
      </c>
      <c r="R355" s="91" t="e">
        <f t="shared" ca="1" si="108"/>
        <v>#N/A</v>
      </c>
      <c r="S355" s="91" t="e">
        <f t="shared" ca="1" si="109"/>
        <v>#N/A</v>
      </c>
      <c r="T355" s="200" t="e">
        <f ca="1">(($E$9*(RAND()*($E$213-$D$213)+$D$213))*(RAND()*('Your Value Calcs'!$E$209-'Your Value Calcs'!$D$209)+'Your Value Calcs'!$D$209+IF('Your Results'!$D$48&gt;0,'Your Results'!$D$48,0)))+$E$161-$E$201+$E$185-($E$185*(RAND()*($E$215-$D$215)+$D$215))-(($E$205/$C$56)*(RAND()*($E$216-$D$216)+$D$216))</f>
        <v>#N/A</v>
      </c>
      <c r="U355" s="207" t="e">
        <f t="shared" ca="1" si="114"/>
        <v>#N/A</v>
      </c>
      <c r="V355" s="207" t="e">
        <f t="shared" ca="1" si="115"/>
        <v>#N/A</v>
      </c>
      <c r="W355" s="208">
        <f t="shared" ca="1" si="116"/>
        <v>1001</v>
      </c>
      <c r="X355" s="208">
        <f t="shared" ca="1" si="142"/>
        <v>0</v>
      </c>
      <c r="Y355" s="209">
        <f t="shared" ref="Y355:Y358" ca="1" si="145">X355/$W$358</f>
        <v>0</v>
      </c>
      <c r="Z355" s="210">
        <f t="shared" ca="1" si="131"/>
        <v>1</v>
      </c>
      <c r="AA355" s="207"/>
      <c r="AB355" s="208">
        <f t="shared" ca="1" si="118"/>
        <v>1001</v>
      </c>
      <c r="AC355" s="208">
        <f t="shared" ca="1" si="143"/>
        <v>0</v>
      </c>
      <c r="AD355" s="209">
        <f t="shared" ref="AD355:AD358" ca="1" si="146">AC355/$AB$358</f>
        <v>0</v>
      </c>
      <c r="AE355" s="210">
        <f t="shared" ca="1" si="132"/>
        <v>1</v>
      </c>
      <c r="AF355" s="129"/>
      <c r="AG355" s="211" t="e">
        <f t="shared" ca="1" si="120"/>
        <v>#N/A</v>
      </c>
      <c r="AH355" s="208">
        <f t="shared" ref="AH355:AH358" ca="1" si="147">COUNTIF($N$258:$N$1258,"&lt;"&amp;AG355)</f>
        <v>1001</v>
      </c>
      <c r="AI355" s="208">
        <f t="shared" ca="1" si="133"/>
        <v>0</v>
      </c>
      <c r="AJ355" s="209">
        <f t="shared" ref="AJ355:AJ358" ca="1" si="148">AI355/$AH$358</f>
        <v>0</v>
      </c>
      <c r="AK355" s="210">
        <f t="shared" ca="1" si="134"/>
        <v>1</v>
      </c>
      <c r="AL355" s="205"/>
      <c r="AM355" s="207"/>
      <c r="AN355" s="208">
        <f t="shared" ca="1" si="123"/>
        <v>1001</v>
      </c>
      <c r="AO355" s="208">
        <f t="shared" ca="1" si="135"/>
        <v>0</v>
      </c>
      <c r="AP355" s="209">
        <f t="shared" ref="AP355:AP358" ca="1" si="149">AO355/$AN$358</f>
        <v>0</v>
      </c>
      <c r="AQ355" s="210">
        <f t="shared" ca="1" si="136"/>
        <v>1</v>
      </c>
      <c r="AS355" s="211" t="e">
        <f t="shared" ca="1" si="125"/>
        <v>#N/A</v>
      </c>
      <c r="AT355" s="207"/>
      <c r="AU355" s="208">
        <f t="shared" ca="1" si="126"/>
        <v>1001</v>
      </c>
      <c r="AV355" s="208">
        <f t="shared" ca="1" si="137"/>
        <v>0</v>
      </c>
      <c r="AW355" s="209">
        <f t="shared" ref="AW355:AW358" ca="1" si="150">AV355/$AU$358</f>
        <v>0</v>
      </c>
      <c r="AX355" s="210">
        <f t="shared" ca="1" si="138"/>
        <v>1</v>
      </c>
      <c r="AY355" s="207"/>
      <c r="AZ355" s="208">
        <f t="shared" ca="1" si="128"/>
        <v>1001</v>
      </c>
      <c r="BA355" s="208">
        <f t="shared" ca="1" si="139"/>
        <v>0</v>
      </c>
      <c r="BB355" s="209">
        <f t="shared" ref="BB355:BB358" ca="1" si="151">BA355/$AZ$358</f>
        <v>0</v>
      </c>
      <c r="BC355" s="210">
        <f t="shared" ca="1" si="140"/>
        <v>1</v>
      </c>
    </row>
    <row r="356" spans="2:55" x14ac:dyDescent="0.25">
      <c r="B356" s="198" t="e">
        <f t="shared" ca="1" si="103"/>
        <v>#N/A</v>
      </c>
      <c r="C3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6" s="15">
        <v>98</v>
      </c>
      <c r="E356" s="129" t="e">
        <f t="shared" ca="1" si="110"/>
        <v>#N/A</v>
      </c>
      <c r="F356" s="129" t="e">
        <f t="shared" ca="1" si="111"/>
        <v>#N/A</v>
      </c>
      <c r="G356" s="63">
        <f t="shared" ca="1" si="112"/>
        <v>3000</v>
      </c>
      <c r="H356" s="63">
        <f t="shared" ca="1" si="141"/>
        <v>0</v>
      </c>
      <c r="I356" s="91">
        <f t="shared" ca="1" si="144"/>
        <v>0</v>
      </c>
      <c r="J356" s="44">
        <f t="shared" ca="1" si="130"/>
        <v>1</v>
      </c>
      <c r="M356" s="200" t="e">
        <f t="shared" ca="1" si="104"/>
        <v>#N/A</v>
      </c>
      <c r="N356" s="91" t="e">
        <f t="shared" ca="1" si="105"/>
        <v>#N/A</v>
      </c>
      <c r="O356" s="91" t="e">
        <f t="shared" ca="1" si="106"/>
        <v>#N/A</v>
      </c>
      <c r="Q356" s="200" t="e">
        <f t="shared" ca="1" si="107"/>
        <v>#N/A</v>
      </c>
      <c r="R356" s="91" t="e">
        <f t="shared" ca="1" si="108"/>
        <v>#N/A</v>
      </c>
      <c r="S356" s="91" t="e">
        <f t="shared" ca="1" si="109"/>
        <v>#N/A</v>
      </c>
      <c r="T356" s="200" t="e">
        <f ca="1">(($E$9*(RAND()*($E$213-$D$213)+$D$213))*(RAND()*('Your Value Calcs'!$E$209-'Your Value Calcs'!$D$209)+'Your Value Calcs'!$D$209+IF('Your Results'!$D$48&gt;0,'Your Results'!$D$48,0)))+$E$161-$E$201+$E$185-($E$185*(RAND()*($E$215-$D$215)+$D$215))-(($E$205/$C$56)*(RAND()*($E$216-$D$216)+$D$216))</f>
        <v>#N/A</v>
      </c>
      <c r="U356" s="207" t="e">
        <f t="shared" ca="1" si="114"/>
        <v>#N/A</v>
      </c>
      <c r="V356" s="207" t="e">
        <f t="shared" ca="1" si="115"/>
        <v>#N/A</v>
      </c>
      <c r="W356" s="208">
        <f t="shared" ca="1" si="116"/>
        <v>1001</v>
      </c>
      <c r="X356" s="208">
        <f t="shared" ca="1" si="142"/>
        <v>0</v>
      </c>
      <c r="Y356" s="209">
        <f t="shared" ca="1" si="145"/>
        <v>0</v>
      </c>
      <c r="Z356" s="210">
        <f t="shared" ca="1" si="131"/>
        <v>1</v>
      </c>
      <c r="AA356" s="207"/>
      <c r="AB356" s="208">
        <f t="shared" ca="1" si="118"/>
        <v>1001</v>
      </c>
      <c r="AC356" s="208">
        <f t="shared" ca="1" si="143"/>
        <v>0</v>
      </c>
      <c r="AD356" s="209">
        <f t="shared" ca="1" si="146"/>
        <v>0</v>
      </c>
      <c r="AE356" s="210">
        <f t="shared" ca="1" si="132"/>
        <v>1</v>
      </c>
      <c r="AF356" s="129"/>
      <c r="AG356" s="211" t="e">
        <f t="shared" ca="1" si="120"/>
        <v>#N/A</v>
      </c>
      <c r="AH356" s="208">
        <f t="shared" ca="1" si="147"/>
        <v>1001</v>
      </c>
      <c r="AI356" s="208">
        <f t="shared" ca="1" si="133"/>
        <v>0</v>
      </c>
      <c r="AJ356" s="209">
        <f t="shared" ca="1" si="148"/>
        <v>0</v>
      </c>
      <c r="AK356" s="210">
        <f t="shared" ca="1" si="134"/>
        <v>1</v>
      </c>
      <c r="AL356" s="205"/>
      <c r="AM356" s="207"/>
      <c r="AN356" s="208">
        <f t="shared" ca="1" si="123"/>
        <v>1001</v>
      </c>
      <c r="AO356" s="208">
        <f t="shared" ca="1" si="135"/>
        <v>0</v>
      </c>
      <c r="AP356" s="209">
        <f t="shared" ca="1" si="149"/>
        <v>0</v>
      </c>
      <c r="AQ356" s="210">
        <f t="shared" ca="1" si="136"/>
        <v>1</v>
      </c>
      <c r="AS356" s="211" t="e">
        <f t="shared" ca="1" si="125"/>
        <v>#N/A</v>
      </c>
      <c r="AT356" s="207"/>
      <c r="AU356" s="208">
        <f t="shared" ca="1" si="126"/>
        <v>1001</v>
      </c>
      <c r="AV356" s="208">
        <f t="shared" ca="1" si="137"/>
        <v>0</v>
      </c>
      <c r="AW356" s="209">
        <f t="shared" ca="1" si="150"/>
        <v>0</v>
      </c>
      <c r="AX356" s="210">
        <f t="shared" ca="1" si="138"/>
        <v>1</v>
      </c>
      <c r="AY356" s="207"/>
      <c r="AZ356" s="208">
        <f t="shared" ca="1" si="128"/>
        <v>1001</v>
      </c>
      <c r="BA356" s="208">
        <f t="shared" ca="1" si="139"/>
        <v>0</v>
      </c>
      <c r="BB356" s="209">
        <f t="shared" ca="1" si="151"/>
        <v>0</v>
      </c>
      <c r="BC356" s="210">
        <f t="shared" ca="1" si="140"/>
        <v>1</v>
      </c>
    </row>
    <row r="357" spans="2:55" x14ac:dyDescent="0.25">
      <c r="B357" s="198" t="e">
        <f t="shared" ca="1" si="103"/>
        <v>#N/A</v>
      </c>
      <c r="C3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7" s="15">
        <v>99</v>
      </c>
      <c r="E357" s="129" t="e">
        <f t="shared" ca="1" si="110"/>
        <v>#N/A</v>
      </c>
      <c r="F357" s="129" t="e">
        <f t="shared" ca="1" si="111"/>
        <v>#N/A</v>
      </c>
      <c r="G357" s="63">
        <f t="shared" ca="1" si="112"/>
        <v>3000</v>
      </c>
      <c r="H357" s="63">
        <f t="shared" ca="1" si="141"/>
        <v>0</v>
      </c>
      <c r="I357" s="91">
        <f t="shared" ca="1" si="144"/>
        <v>0</v>
      </c>
      <c r="J357" s="44">
        <f t="shared" ca="1" si="130"/>
        <v>1</v>
      </c>
      <c r="M357" s="200" t="e">
        <f t="shared" ca="1" si="104"/>
        <v>#N/A</v>
      </c>
      <c r="N357" s="91" t="e">
        <f t="shared" ca="1" si="105"/>
        <v>#N/A</v>
      </c>
      <c r="O357" s="91" t="e">
        <f t="shared" ca="1" si="106"/>
        <v>#N/A</v>
      </c>
      <c r="Q357" s="200" t="e">
        <f t="shared" ca="1" si="107"/>
        <v>#N/A</v>
      </c>
      <c r="R357" s="91" t="e">
        <f t="shared" ca="1" si="108"/>
        <v>#N/A</v>
      </c>
      <c r="S357" s="91" t="e">
        <f t="shared" ca="1" si="109"/>
        <v>#N/A</v>
      </c>
      <c r="T357" s="200" t="e">
        <f ca="1">(($E$9*(RAND()*($E$213-$D$213)+$D$213))*(RAND()*('Your Value Calcs'!$E$209-'Your Value Calcs'!$D$209)+'Your Value Calcs'!$D$209+IF('Your Results'!$D$48&gt;0,'Your Results'!$D$48,0)))+$E$161-$E$201+$E$185-($E$185*(RAND()*($E$215-$D$215)+$D$215))-(($E$205/$C$56)*(RAND()*($E$216-$D$216)+$D$216))</f>
        <v>#N/A</v>
      </c>
      <c r="U357" s="207" t="e">
        <f t="shared" ca="1" si="114"/>
        <v>#N/A</v>
      </c>
      <c r="V357" s="207" t="e">
        <f t="shared" ca="1" si="115"/>
        <v>#N/A</v>
      </c>
      <c r="W357" s="208">
        <f t="shared" ca="1" si="116"/>
        <v>1001</v>
      </c>
      <c r="X357" s="208">
        <f t="shared" ca="1" si="142"/>
        <v>0</v>
      </c>
      <c r="Y357" s="209">
        <f t="shared" ca="1" si="145"/>
        <v>0</v>
      </c>
      <c r="Z357" s="210">
        <f t="shared" ca="1" si="131"/>
        <v>1</v>
      </c>
      <c r="AA357" s="207"/>
      <c r="AB357" s="208">
        <f t="shared" ca="1" si="118"/>
        <v>1001</v>
      </c>
      <c r="AC357" s="208">
        <f t="shared" ca="1" si="143"/>
        <v>0</v>
      </c>
      <c r="AD357" s="209">
        <f t="shared" ca="1" si="146"/>
        <v>0</v>
      </c>
      <c r="AE357" s="210">
        <f t="shared" ca="1" si="132"/>
        <v>1</v>
      </c>
      <c r="AF357" s="129"/>
      <c r="AG357" s="211" t="e">
        <f t="shared" ca="1" si="120"/>
        <v>#N/A</v>
      </c>
      <c r="AH357" s="208">
        <f t="shared" ca="1" si="147"/>
        <v>1001</v>
      </c>
      <c r="AI357" s="208">
        <f t="shared" ca="1" si="133"/>
        <v>0</v>
      </c>
      <c r="AJ357" s="209">
        <f t="shared" ca="1" si="148"/>
        <v>0</v>
      </c>
      <c r="AK357" s="210">
        <f t="shared" ca="1" si="134"/>
        <v>1</v>
      </c>
      <c r="AL357" s="205"/>
      <c r="AM357" s="207"/>
      <c r="AN357" s="208">
        <f t="shared" ca="1" si="123"/>
        <v>1001</v>
      </c>
      <c r="AO357" s="208">
        <f t="shared" ca="1" si="135"/>
        <v>0</v>
      </c>
      <c r="AP357" s="209">
        <f t="shared" ca="1" si="149"/>
        <v>0</v>
      </c>
      <c r="AQ357" s="210">
        <f t="shared" ca="1" si="136"/>
        <v>1</v>
      </c>
      <c r="AS357" s="211" t="e">
        <f t="shared" ca="1" si="125"/>
        <v>#N/A</v>
      </c>
      <c r="AT357" s="207"/>
      <c r="AU357" s="208">
        <f t="shared" ca="1" si="126"/>
        <v>1001</v>
      </c>
      <c r="AV357" s="208">
        <f t="shared" ca="1" si="137"/>
        <v>0</v>
      </c>
      <c r="AW357" s="209">
        <f t="shared" ca="1" si="150"/>
        <v>0</v>
      </c>
      <c r="AX357" s="210">
        <f t="shared" ca="1" si="138"/>
        <v>1</v>
      </c>
      <c r="AY357" s="207"/>
      <c r="AZ357" s="208">
        <f t="shared" ca="1" si="128"/>
        <v>1001</v>
      </c>
      <c r="BA357" s="208">
        <f t="shared" ca="1" si="139"/>
        <v>0</v>
      </c>
      <c r="BB357" s="209">
        <f t="shared" ca="1" si="151"/>
        <v>0</v>
      </c>
      <c r="BC357" s="210">
        <f t="shared" ca="1" si="140"/>
        <v>1</v>
      </c>
    </row>
    <row r="358" spans="2:55" x14ac:dyDescent="0.25">
      <c r="B358" s="198" t="e">
        <f t="shared" ca="1" si="103"/>
        <v>#N/A</v>
      </c>
      <c r="C3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8" s="15">
        <v>100</v>
      </c>
      <c r="E358" s="129" t="e">
        <f t="shared" ca="1" si="110"/>
        <v>#N/A</v>
      </c>
      <c r="F358" s="129" t="e">
        <f t="shared" ca="1" si="111"/>
        <v>#N/A</v>
      </c>
      <c r="G358" s="63">
        <f t="shared" ca="1" si="112"/>
        <v>3000</v>
      </c>
      <c r="H358" s="63">
        <f t="shared" ca="1" si="141"/>
        <v>0</v>
      </c>
      <c r="I358" s="91">
        <f t="shared" ca="1" si="144"/>
        <v>0</v>
      </c>
      <c r="J358" s="44">
        <f t="shared" ca="1" si="130"/>
        <v>1</v>
      </c>
      <c r="M358" s="200" t="e">
        <f t="shared" ca="1" si="104"/>
        <v>#N/A</v>
      </c>
      <c r="N358" s="91" t="e">
        <f t="shared" ca="1" si="105"/>
        <v>#N/A</v>
      </c>
      <c r="O358" s="91" t="e">
        <f t="shared" ca="1" si="106"/>
        <v>#N/A</v>
      </c>
      <c r="Q358" s="200" t="e">
        <f t="shared" ca="1" si="107"/>
        <v>#N/A</v>
      </c>
      <c r="R358" s="91" t="e">
        <f t="shared" ca="1" si="108"/>
        <v>#N/A</v>
      </c>
      <c r="S358" s="91" t="e">
        <f t="shared" ca="1" si="109"/>
        <v>#N/A</v>
      </c>
      <c r="T358" s="200" t="e">
        <f ca="1">(($E$9*(RAND()*($E$213-$D$213)+$D$213))*(RAND()*('Your Value Calcs'!$E$209-'Your Value Calcs'!$D$209)+'Your Value Calcs'!$D$209+IF('Your Results'!$D$48&gt;0,'Your Results'!$D$48,0)))+$E$161-$E$201+$E$185-($E$185*(RAND()*($E$215-$D$215)+$D$215))-(($E$205/$C$56)*(RAND()*($E$216-$D$216)+$D$216))</f>
        <v>#N/A</v>
      </c>
      <c r="U358" s="207" t="e">
        <f t="shared" ca="1" si="114"/>
        <v>#N/A</v>
      </c>
      <c r="V358" s="207" t="e">
        <f t="shared" ca="1" si="115"/>
        <v>#N/A</v>
      </c>
      <c r="W358" s="208">
        <f t="shared" ca="1" si="116"/>
        <v>1001</v>
      </c>
      <c r="X358" s="208">
        <f t="shared" ca="1" si="142"/>
        <v>0</v>
      </c>
      <c r="Y358" s="209">
        <f t="shared" ca="1" si="145"/>
        <v>0</v>
      </c>
      <c r="Z358" s="210">
        <f t="shared" ca="1" si="131"/>
        <v>1</v>
      </c>
      <c r="AA358" s="207"/>
      <c r="AB358" s="208">
        <f t="shared" ca="1" si="118"/>
        <v>1001</v>
      </c>
      <c r="AC358" s="208">
        <f t="shared" ca="1" si="143"/>
        <v>0</v>
      </c>
      <c r="AD358" s="209">
        <f t="shared" ca="1" si="146"/>
        <v>0</v>
      </c>
      <c r="AE358" s="210">
        <f t="shared" ca="1" si="132"/>
        <v>1</v>
      </c>
      <c r="AF358" s="129"/>
      <c r="AG358" s="211" t="e">
        <f t="shared" ca="1" si="120"/>
        <v>#N/A</v>
      </c>
      <c r="AH358" s="208">
        <f t="shared" ca="1" si="147"/>
        <v>1001</v>
      </c>
      <c r="AI358" s="208">
        <f t="shared" ca="1" si="133"/>
        <v>0</v>
      </c>
      <c r="AJ358" s="209">
        <f t="shared" ca="1" si="148"/>
        <v>0</v>
      </c>
      <c r="AK358" s="210">
        <f t="shared" ca="1" si="134"/>
        <v>1</v>
      </c>
      <c r="AL358" s="205"/>
      <c r="AM358" s="207"/>
      <c r="AN358" s="208">
        <f t="shared" ca="1" si="123"/>
        <v>1001</v>
      </c>
      <c r="AO358" s="208">
        <f t="shared" ca="1" si="135"/>
        <v>0</v>
      </c>
      <c r="AP358" s="209">
        <f t="shared" ca="1" si="149"/>
        <v>0</v>
      </c>
      <c r="AQ358" s="210">
        <f t="shared" ca="1" si="136"/>
        <v>1</v>
      </c>
      <c r="AS358" s="211" t="e">
        <f t="shared" ca="1" si="125"/>
        <v>#N/A</v>
      </c>
      <c r="AT358" s="207"/>
      <c r="AU358" s="208">
        <f t="shared" ca="1" si="126"/>
        <v>1001</v>
      </c>
      <c r="AV358" s="208">
        <f t="shared" ca="1" si="137"/>
        <v>0</v>
      </c>
      <c r="AW358" s="209">
        <f t="shared" ca="1" si="150"/>
        <v>0</v>
      </c>
      <c r="AX358" s="210">
        <f t="shared" ca="1" si="138"/>
        <v>1</v>
      </c>
      <c r="AY358" s="207"/>
      <c r="AZ358" s="208">
        <f t="shared" ca="1" si="128"/>
        <v>1001</v>
      </c>
      <c r="BA358" s="208">
        <f t="shared" ca="1" si="139"/>
        <v>0</v>
      </c>
      <c r="BB358" s="209">
        <f t="shared" ca="1" si="151"/>
        <v>0</v>
      </c>
      <c r="BC358" s="210">
        <f t="shared" ca="1" si="140"/>
        <v>1</v>
      </c>
    </row>
    <row r="359" spans="2:55" x14ac:dyDescent="0.25">
      <c r="B359" s="198" t="e">
        <f t="shared" ca="1" si="103"/>
        <v>#N/A</v>
      </c>
      <c r="C3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59" s="91"/>
      <c r="E359" s="91"/>
      <c r="G359" s="20"/>
      <c r="H359" s="91"/>
      <c r="I359" s="91"/>
      <c r="K359" s="129"/>
      <c r="M359" s="200" t="e">
        <f t="shared" ca="1" si="104"/>
        <v>#N/A</v>
      </c>
      <c r="N359" s="91" t="e">
        <f t="shared" ca="1" si="105"/>
        <v>#N/A</v>
      </c>
      <c r="O359" s="91" t="e">
        <f t="shared" ca="1" si="106"/>
        <v>#N/A</v>
      </c>
      <c r="Q359" s="200" t="e">
        <f t="shared" ca="1" si="107"/>
        <v>#N/A</v>
      </c>
      <c r="R359" s="91" t="e">
        <f t="shared" ca="1" si="108"/>
        <v>#N/A</v>
      </c>
      <c r="S359" s="91" t="e">
        <f t="shared" ca="1" si="109"/>
        <v>#N/A</v>
      </c>
      <c r="T359" s="200" t="e">
        <f ca="1">(($E$9*(RAND()*($E$213-$D$213)+$D$213))*(RAND()*('Your Value Calcs'!$E$209-'Your Value Calcs'!$D$209)+'Your Value Calcs'!$D$209+IF('Your Results'!$D$48&gt;0,'Your Results'!$D$48,0)))+$E$161-$E$201+$E$185-($E$185*(RAND()*($E$215-$D$215)+$D$215))-(($E$205/$C$56)*(RAND()*($E$216-$D$216)+$D$216))</f>
        <v>#N/A</v>
      </c>
      <c r="U359" s="129"/>
      <c r="W359" s="63"/>
      <c r="X359" s="47"/>
      <c r="Y359" s="91"/>
      <c r="Z359" s="44"/>
      <c r="AB359" s="47"/>
    </row>
    <row r="360" spans="2:55" x14ac:dyDescent="0.25">
      <c r="B360" s="198" t="e">
        <f t="shared" ca="1" si="103"/>
        <v>#N/A</v>
      </c>
      <c r="C3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0" s="91"/>
      <c r="E360" s="91"/>
      <c r="G360" s="20"/>
      <c r="H360" s="91"/>
      <c r="I360" s="91"/>
      <c r="K360" s="129"/>
      <c r="M360" s="200" t="e">
        <f t="shared" ca="1" si="104"/>
        <v>#N/A</v>
      </c>
      <c r="N360" s="91" t="e">
        <f t="shared" ca="1" si="105"/>
        <v>#N/A</v>
      </c>
      <c r="O360" s="91" t="e">
        <f t="shared" ca="1" si="106"/>
        <v>#N/A</v>
      </c>
      <c r="Q360" s="200" t="e">
        <f t="shared" ca="1" si="107"/>
        <v>#N/A</v>
      </c>
      <c r="R360" s="91" t="e">
        <f t="shared" ca="1" si="108"/>
        <v>#N/A</v>
      </c>
      <c r="S360" s="91" t="e">
        <f t="shared" ca="1" si="109"/>
        <v>#N/A</v>
      </c>
      <c r="T360" s="200" t="e">
        <f ca="1">(($E$9*(RAND()*($E$213-$D$213)+$D$213))*(RAND()*('Your Value Calcs'!$E$209-'Your Value Calcs'!$D$209)+'Your Value Calcs'!$D$209+IF('Your Results'!$D$48&gt;0,'Your Results'!$D$48,0)))+$E$161-$E$201+$E$185-($E$185*(RAND()*($E$215-$D$215)+$D$215))-(($E$205/$C$56)*(RAND()*($E$216-$D$216)+$D$216))</f>
        <v>#N/A</v>
      </c>
      <c r="U360" s="129"/>
      <c r="W360" s="63"/>
      <c r="X360" s="47"/>
      <c r="Y360" s="91"/>
      <c r="Z360" s="44"/>
      <c r="AB360" s="47"/>
    </row>
    <row r="361" spans="2:55" x14ac:dyDescent="0.25">
      <c r="B361" s="198" t="e">
        <f t="shared" ca="1" si="103"/>
        <v>#N/A</v>
      </c>
      <c r="C3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1" s="91"/>
      <c r="E361" s="91"/>
      <c r="G361" s="20"/>
      <c r="H361" s="91"/>
      <c r="I361" s="91"/>
      <c r="K361" s="129"/>
      <c r="M361" s="200" t="e">
        <f t="shared" ca="1" si="104"/>
        <v>#N/A</v>
      </c>
      <c r="N361" s="91" t="e">
        <f t="shared" ca="1" si="105"/>
        <v>#N/A</v>
      </c>
      <c r="O361" s="91" t="e">
        <f t="shared" ca="1" si="106"/>
        <v>#N/A</v>
      </c>
      <c r="Q361" s="200" t="e">
        <f t="shared" ca="1" si="107"/>
        <v>#N/A</v>
      </c>
      <c r="R361" s="91" t="e">
        <f t="shared" ca="1" si="108"/>
        <v>#N/A</v>
      </c>
      <c r="S361" s="91" t="e">
        <f t="shared" ca="1" si="109"/>
        <v>#N/A</v>
      </c>
      <c r="T361" s="200" t="e">
        <f ca="1">(($E$9*(RAND()*($E$213-$D$213)+$D$213))*(RAND()*('Your Value Calcs'!$E$209-'Your Value Calcs'!$D$209)+'Your Value Calcs'!$D$209+IF('Your Results'!$D$48&gt;0,'Your Results'!$D$48,0)))+$E$161-$E$201+$E$185-($E$185*(RAND()*($E$215-$D$215)+$D$215))-(($E$205/$C$56)*(RAND()*($E$216-$D$216)+$D$216))</f>
        <v>#N/A</v>
      </c>
    </row>
    <row r="362" spans="2:55" x14ac:dyDescent="0.25">
      <c r="B362" s="198" t="e">
        <f t="shared" ca="1" si="103"/>
        <v>#N/A</v>
      </c>
      <c r="C3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2" s="91"/>
      <c r="E362" s="91"/>
      <c r="G362" s="20"/>
      <c r="H362" s="91"/>
      <c r="I362" s="91"/>
      <c r="K362" s="129"/>
      <c r="M362" s="200" t="e">
        <f t="shared" ca="1" si="104"/>
        <v>#N/A</v>
      </c>
      <c r="N362" s="91" t="e">
        <f t="shared" ca="1" si="105"/>
        <v>#N/A</v>
      </c>
      <c r="O362" s="91" t="e">
        <f t="shared" ca="1" si="106"/>
        <v>#N/A</v>
      </c>
      <c r="Q362" s="200" t="e">
        <f t="shared" ca="1" si="107"/>
        <v>#N/A</v>
      </c>
      <c r="R362" s="91" t="e">
        <f t="shared" ca="1" si="108"/>
        <v>#N/A</v>
      </c>
      <c r="S362" s="91" t="e">
        <f t="shared" ca="1" si="109"/>
        <v>#N/A</v>
      </c>
      <c r="T362" s="200" t="e">
        <f ca="1">(($E$9*(RAND()*($E$213-$D$213)+$D$213))*(RAND()*('Your Value Calcs'!$E$209-'Your Value Calcs'!$D$209)+'Your Value Calcs'!$D$209+IF('Your Results'!$D$48&gt;0,'Your Results'!$D$48,0)))+$E$161-$E$201+$E$185-($E$185*(RAND()*($E$215-$D$215)+$D$215))-(($E$205/$C$56)*(RAND()*($E$216-$D$216)+$D$216))</f>
        <v>#N/A</v>
      </c>
    </row>
    <row r="363" spans="2:55" x14ac:dyDescent="0.25">
      <c r="B363" s="198" t="e">
        <f t="shared" ca="1" si="103"/>
        <v>#N/A</v>
      </c>
      <c r="C3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3" s="91"/>
      <c r="E363" s="91"/>
      <c r="G363" s="20"/>
      <c r="H363" s="91"/>
      <c r="I363" s="91"/>
      <c r="K363" s="129"/>
      <c r="M363" s="200" t="e">
        <f t="shared" ca="1" si="104"/>
        <v>#N/A</v>
      </c>
      <c r="N363" s="91" t="e">
        <f t="shared" ca="1" si="105"/>
        <v>#N/A</v>
      </c>
      <c r="O363" s="91" t="e">
        <f t="shared" ca="1" si="106"/>
        <v>#N/A</v>
      </c>
      <c r="Q363" s="200" t="e">
        <f t="shared" ca="1" si="107"/>
        <v>#N/A</v>
      </c>
      <c r="R363" s="91" t="e">
        <f t="shared" ca="1" si="108"/>
        <v>#N/A</v>
      </c>
      <c r="S363" s="91" t="e">
        <f t="shared" ca="1" si="109"/>
        <v>#N/A</v>
      </c>
      <c r="T363" s="200" t="e">
        <f ca="1">(($E$9*(RAND()*($E$213-$D$213)+$D$213))*(RAND()*('Your Value Calcs'!$E$209-'Your Value Calcs'!$D$209)+'Your Value Calcs'!$D$209+IF('Your Results'!$D$48&gt;0,'Your Results'!$D$48,0)))+$E$161-$E$201+$E$185-($E$185*(RAND()*($E$215-$D$215)+$D$215))-(($E$205/$C$56)*(RAND()*($E$216-$D$216)+$D$216))</f>
        <v>#N/A</v>
      </c>
      <c r="AF363" s="130"/>
    </row>
    <row r="364" spans="2:55" x14ac:dyDescent="0.25">
      <c r="B364" s="198" t="e">
        <f t="shared" ca="1" si="103"/>
        <v>#N/A</v>
      </c>
      <c r="C3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4" s="91"/>
      <c r="E364" s="91"/>
      <c r="G364" s="20"/>
      <c r="H364" s="91"/>
      <c r="I364" s="91"/>
      <c r="K364" s="129"/>
      <c r="M364" s="200" t="e">
        <f t="shared" ca="1" si="104"/>
        <v>#N/A</v>
      </c>
      <c r="N364" s="91" t="e">
        <f t="shared" ca="1" si="105"/>
        <v>#N/A</v>
      </c>
      <c r="O364" s="91" t="e">
        <f t="shared" ca="1" si="106"/>
        <v>#N/A</v>
      </c>
      <c r="Q364" s="200" t="e">
        <f t="shared" ca="1" si="107"/>
        <v>#N/A</v>
      </c>
      <c r="R364" s="91" t="e">
        <f t="shared" ca="1" si="108"/>
        <v>#N/A</v>
      </c>
      <c r="S364" s="91" t="e">
        <f t="shared" ca="1" si="109"/>
        <v>#N/A</v>
      </c>
      <c r="T364" s="200" t="e">
        <f ca="1">(($E$9*(RAND()*($E$213-$D$213)+$D$213))*(RAND()*('Your Value Calcs'!$E$209-'Your Value Calcs'!$D$209)+'Your Value Calcs'!$D$209+IF('Your Results'!$D$48&gt;0,'Your Results'!$D$48,0)))+$E$161-$E$201+$E$185-($E$185*(RAND()*($E$215-$D$215)+$D$215))-(($E$205/$C$56)*(RAND()*($E$216-$D$216)+$D$216))</f>
        <v>#N/A</v>
      </c>
      <c r="AF364" s="129"/>
    </row>
    <row r="365" spans="2:55" x14ac:dyDescent="0.25">
      <c r="B365" s="198" t="e">
        <f t="shared" ca="1" si="103"/>
        <v>#N/A</v>
      </c>
      <c r="C3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5" s="91"/>
      <c r="E365" s="91"/>
      <c r="G365" s="20"/>
      <c r="H365" s="91"/>
      <c r="I365" s="91"/>
      <c r="K365" s="129"/>
      <c r="M365" s="200" t="e">
        <f t="shared" ca="1" si="104"/>
        <v>#N/A</v>
      </c>
      <c r="N365" s="91" t="e">
        <f t="shared" ca="1" si="105"/>
        <v>#N/A</v>
      </c>
      <c r="O365" s="91" t="e">
        <f t="shared" ca="1" si="106"/>
        <v>#N/A</v>
      </c>
      <c r="Q365" s="200" t="e">
        <f t="shared" ca="1" si="107"/>
        <v>#N/A</v>
      </c>
      <c r="R365" s="91" t="e">
        <f t="shared" ca="1" si="108"/>
        <v>#N/A</v>
      </c>
      <c r="S365" s="91" t="e">
        <f t="shared" ca="1" si="109"/>
        <v>#N/A</v>
      </c>
      <c r="T365" s="200" t="e">
        <f ca="1">(($E$9*(RAND()*($E$213-$D$213)+$D$213))*(RAND()*('Your Value Calcs'!$E$209-'Your Value Calcs'!$D$209)+'Your Value Calcs'!$D$209+IF('Your Results'!$D$48&gt;0,'Your Results'!$D$48,0)))+$E$161-$E$201+$E$185-($E$185*(RAND()*($E$215-$D$215)+$D$215))-(($E$205/$C$56)*(RAND()*($E$216-$D$216)+$D$216))</f>
        <v>#N/A</v>
      </c>
      <c r="AF365" s="129"/>
    </row>
    <row r="366" spans="2:55" x14ac:dyDescent="0.25">
      <c r="B366" s="198" t="e">
        <f t="shared" ca="1" si="103"/>
        <v>#N/A</v>
      </c>
      <c r="C3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6" s="91"/>
      <c r="E366" s="91"/>
      <c r="G366" s="20"/>
      <c r="H366" s="91"/>
      <c r="I366" s="91"/>
      <c r="K366" s="129"/>
      <c r="M366" s="200" t="e">
        <f t="shared" ca="1" si="104"/>
        <v>#N/A</v>
      </c>
      <c r="N366" s="91" t="e">
        <f t="shared" ca="1" si="105"/>
        <v>#N/A</v>
      </c>
      <c r="O366" s="91" t="e">
        <f t="shared" ca="1" si="106"/>
        <v>#N/A</v>
      </c>
      <c r="Q366" s="200" t="e">
        <f t="shared" ca="1" si="107"/>
        <v>#N/A</v>
      </c>
      <c r="R366" s="91" t="e">
        <f t="shared" ca="1" si="108"/>
        <v>#N/A</v>
      </c>
      <c r="S366" s="91" t="e">
        <f t="shared" ca="1" si="109"/>
        <v>#N/A</v>
      </c>
      <c r="T366" s="200" t="e">
        <f ca="1">(($E$9*(RAND()*($E$213-$D$213)+$D$213))*(RAND()*('Your Value Calcs'!$E$209-'Your Value Calcs'!$D$209)+'Your Value Calcs'!$D$209+IF('Your Results'!$D$48&gt;0,'Your Results'!$D$48,0)))+$E$161-$E$201+$E$185-($E$185*(RAND()*($E$215-$D$215)+$D$215))-(($E$205/$C$56)*(RAND()*($E$216-$D$216)+$D$216))</f>
        <v>#N/A</v>
      </c>
      <c r="AF366" s="129"/>
    </row>
    <row r="367" spans="2:55" x14ac:dyDescent="0.25">
      <c r="B367" s="198" t="e">
        <f t="shared" ca="1" si="103"/>
        <v>#N/A</v>
      </c>
      <c r="C3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7" s="91"/>
      <c r="E367" s="91"/>
      <c r="G367" s="20"/>
      <c r="H367" s="91"/>
      <c r="I367" s="91"/>
      <c r="K367" s="129"/>
      <c r="M367" s="200" t="e">
        <f t="shared" ca="1" si="104"/>
        <v>#N/A</v>
      </c>
      <c r="N367" s="91" t="e">
        <f t="shared" ca="1" si="105"/>
        <v>#N/A</v>
      </c>
      <c r="O367" s="91" t="e">
        <f t="shared" ca="1" si="106"/>
        <v>#N/A</v>
      </c>
      <c r="Q367" s="200" t="e">
        <f t="shared" ca="1" si="107"/>
        <v>#N/A</v>
      </c>
      <c r="R367" s="91" t="e">
        <f t="shared" ca="1" si="108"/>
        <v>#N/A</v>
      </c>
      <c r="S367" s="91" t="e">
        <f t="shared" ca="1" si="109"/>
        <v>#N/A</v>
      </c>
      <c r="T367" s="200" t="e">
        <f ca="1">(($E$9*(RAND()*($E$213-$D$213)+$D$213))*(RAND()*('Your Value Calcs'!$E$209-'Your Value Calcs'!$D$209)+'Your Value Calcs'!$D$209+IF('Your Results'!$D$48&gt;0,'Your Results'!$D$48,0)))+$E$161-$E$201+$E$185-($E$185*(RAND()*($E$215-$D$215)+$D$215))-(($E$205/$C$56)*(RAND()*($E$216-$D$216)+$D$216))</f>
        <v>#N/A</v>
      </c>
      <c r="AF367" s="129"/>
    </row>
    <row r="368" spans="2:55" x14ac:dyDescent="0.25">
      <c r="B368" s="198" t="e">
        <f t="shared" ca="1" si="103"/>
        <v>#N/A</v>
      </c>
      <c r="C3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8" s="91"/>
      <c r="E368" s="91"/>
      <c r="G368" s="20"/>
      <c r="H368" s="91"/>
      <c r="I368" s="91"/>
      <c r="K368" s="129"/>
      <c r="M368" s="200" t="e">
        <f t="shared" ca="1" si="104"/>
        <v>#N/A</v>
      </c>
      <c r="N368" s="91" t="e">
        <f t="shared" ca="1" si="105"/>
        <v>#N/A</v>
      </c>
      <c r="O368" s="91" t="e">
        <f t="shared" ca="1" si="106"/>
        <v>#N/A</v>
      </c>
      <c r="Q368" s="200" t="e">
        <f t="shared" ca="1" si="107"/>
        <v>#N/A</v>
      </c>
      <c r="R368" s="91" t="e">
        <f t="shared" ca="1" si="108"/>
        <v>#N/A</v>
      </c>
      <c r="S368" s="91" t="e">
        <f t="shared" ca="1" si="109"/>
        <v>#N/A</v>
      </c>
      <c r="T368" s="200" t="e">
        <f ca="1">(($E$9*(RAND()*($E$213-$D$213)+$D$213))*(RAND()*('Your Value Calcs'!$E$209-'Your Value Calcs'!$D$209)+'Your Value Calcs'!$D$209+IF('Your Results'!$D$48&gt;0,'Your Results'!$D$48,0)))+$E$161-$E$201+$E$185-($E$185*(RAND()*($E$215-$D$215)+$D$215))-(($E$205/$C$56)*(RAND()*($E$216-$D$216)+$D$216))</f>
        <v>#N/A</v>
      </c>
      <c r="AF368" s="129"/>
    </row>
    <row r="369" spans="2:32" x14ac:dyDescent="0.25">
      <c r="B369" s="198" t="e">
        <f t="shared" ca="1" si="103"/>
        <v>#N/A</v>
      </c>
      <c r="C3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69" s="91"/>
      <c r="E369" s="91"/>
      <c r="G369" s="20"/>
      <c r="H369" s="91"/>
      <c r="I369" s="91"/>
      <c r="K369" s="129"/>
      <c r="M369" s="200" t="e">
        <f t="shared" ca="1" si="104"/>
        <v>#N/A</v>
      </c>
      <c r="N369" s="91" t="e">
        <f t="shared" ca="1" si="105"/>
        <v>#N/A</v>
      </c>
      <c r="O369" s="91" t="e">
        <f t="shared" ca="1" si="106"/>
        <v>#N/A</v>
      </c>
      <c r="Q369" s="200" t="e">
        <f t="shared" ca="1" si="107"/>
        <v>#N/A</v>
      </c>
      <c r="R369" s="91" t="e">
        <f t="shared" ca="1" si="108"/>
        <v>#N/A</v>
      </c>
      <c r="S369" s="91" t="e">
        <f t="shared" ca="1" si="109"/>
        <v>#N/A</v>
      </c>
      <c r="T369" s="200" t="e">
        <f ca="1">(($E$9*(RAND()*($E$213-$D$213)+$D$213))*(RAND()*('Your Value Calcs'!$E$209-'Your Value Calcs'!$D$209)+'Your Value Calcs'!$D$209+IF('Your Results'!$D$48&gt;0,'Your Results'!$D$48,0)))+$E$161-$E$201+$E$185-($E$185*(RAND()*($E$215-$D$215)+$D$215))-(($E$205/$C$56)*(RAND()*($E$216-$D$216)+$D$216))</f>
        <v>#N/A</v>
      </c>
      <c r="AF369" s="129"/>
    </row>
    <row r="370" spans="2:32" x14ac:dyDescent="0.25">
      <c r="B370" s="198" t="e">
        <f t="shared" ca="1" si="103"/>
        <v>#N/A</v>
      </c>
      <c r="C3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0" s="91"/>
      <c r="E370" s="91"/>
      <c r="G370" s="20"/>
      <c r="H370" s="91"/>
      <c r="I370" s="91"/>
      <c r="K370" s="129"/>
      <c r="M370" s="200" t="e">
        <f t="shared" ca="1" si="104"/>
        <v>#N/A</v>
      </c>
      <c r="N370" s="91" t="e">
        <f t="shared" ca="1" si="105"/>
        <v>#N/A</v>
      </c>
      <c r="O370" s="91" t="e">
        <f t="shared" ca="1" si="106"/>
        <v>#N/A</v>
      </c>
      <c r="Q370" s="200" t="e">
        <f t="shared" ca="1" si="107"/>
        <v>#N/A</v>
      </c>
      <c r="R370" s="91" t="e">
        <f t="shared" ca="1" si="108"/>
        <v>#N/A</v>
      </c>
      <c r="S370" s="91" t="e">
        <f t="shared" ca="1" si="109"/>
        <v>#N/A</v>
      </c>
      <c r="T370" s="200" t="e">
        <f ca="1">(($E$9*(RAND()*($E$213-$D$213)+$D$213))*(RAND()*('Your Value Calcs'!$E$209-'Your Value Calcs'!$D$209)+'Your Value Calcs'!$D$209+IF('Your Results'!$D$48&gt;0,'Your Results'!$D$48,0)))+$E$161-$E$201+$E$185-($E$185*(RAND()*($E$215-$D$215)+$D$215))-(($E$205/$C$56)*(RAND()*($E$216-$D$216)+$D$216))</f>
        <v>#N/A</v>
      </c>
      <c r="AF370" s="129"/>
    </row>
    <row r="371" spans="2:32" x14ac:dyDescent="0.25">
      <c r="B371" s="198" t="e">
        <f t="shared" ca="1" si="103"/>
        <v>#N/A</v>
      </c>
      <c r="C3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1" s="91"/>
      <c r="E371" s="91"/>
      <c r="G371" s="20"/>
      <c r="H371" s="91"/>
      <c r="I371" s="91"/>
      <c r="K371" s="129"/>
      <c r="M371" s="200" t="e">
        <f t="shared" ca="1" si="104"/>
        <v>#N/A</v>
      </c>
      <c r="N371" s="91" t="e">
        <f t="shared" ca="1" si="105"/>
        <v>#N/A</v>
      </c>
      <c r="O371" s="91" t="e">
        <f t="shared" ca="1" si="106"/>
        <v>#N/A</v>
      </c>
      <c r="Q371" s="200" t="e">
        <f t="shared" ca="1" si="107"/>
        <v>#N/A</v>
      </c>
      <c r="R371" s="91" t="e">
        <f t="shared" ca="1" si="108"/>
        <v>#N/A</v>
      </c>
      <c r="S371" s="91" t="e">
        <f t="shared" ca="1" si="109"/>
        <v>#N/A</v>
      </c>
      <c r="T371" s="200" t="e">
        <f ca="1">(($E$9*(RAND()*($E$213-$D$213)+$D$213))*(RAND()*('Your Value Calcs'!$E$209-'Your Value Calcs'!$D$209)+'Your Value Calcs'!$D$209+IF('Your Results'!$D$48&gt;0,'Your Results'!$D$48,0)))+$E$161-$E$201+$E$185-($E$185*(RAND()*($E$215-$D$215)+$D$215))-(($E$205/$C$56)*(RAND()*($E$216-$D$216)+$D$216))</f>
        <v>#N/A</v>
      </c>
      <c r="AF371" s="129"/>
    </row>
    <row r="372" spans="2:32" x14ac:dyDescent="0.25">
      <c r="B372" s="198" t="e">
        <f t="shared" ca="1" si="103"/>
        <v>#N/A</v>
      </c>
      <c r="C3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2" s="91"/>
      <c r="E372" s="91"/>
      <c r="G372" s="20"/>
      <c r="H372" s="91"/>
      <c r="I372" s="91"/>
      <c r="K372" s="129"/>
      <c r="M372" s="200" t="e">
        <f t="shared" ca="1" si="104"/>
        <v>#N/A</v>
      </c>
      <c r="N372" s="91" t="e">
        <f t="shared" ca="1" si="105"/>
        <v>#N/A</v>
      </c>
      <c r="O372" s="91" t="e">
        <f t="shared" ca="1" si="106"/>
        <v>#N/A</v>
      </c>
      <c r="Q372" s="200" t="e">
        <f t="shared" ca="1" si="107"/>
        <v>#N/A</v>
      </c>
      <c r="R372" s="91" t="e">
        <f t="shared" ca="1" si="108"/>
        <v>#N/A</v>
      </c>
      <c r="S372" s="91" t="e">
        <f t="shared" ca="1" si="109"/>
        <v>#N/A</v>
      </c>
      <c r="T372" s="200" t="e">
        <f ca="1">(($E$9*(RAND()*($E$213-$D$213)+$D$213))*(RAND()*('Your Value Calcs'!$E$209-'Your Value Calcs'!$D$209)+'Your Value Calcs'!$D$209+IF('Your Results'!$D$48&gt;0,'Your Results'!$D$48,0)))+$E$161-$E$201+$E$185-($E$185*(RAND()*($E$215-$D$215)+$D$215))-(($E$205/$C$56)*(RAND()*($E$216-$D$216)+$D$216))</f>
        <v>#N/A</v>
      </c>
      <c r="AF372" s="129"/>
    </row>
    <row r="373" spans="2:32" x14ac:dyDescent="0.25">
      <c r="B373" s="198" t="e">
        <f t="shared" ca="1" si="103"/>
        <v>#N/A</v>
      </c>
      <c r="C3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3" s="91"/>
      <c r="E373" s="91"/>
      <c r="G373" s="20"/>
      <c r="H373" s="91"/>
      <c r="I373" s="91"/>
      <c r="K373" s="129"/>
      <c r="M373" s="200" t="e">
        <f t="shared" ca="1" si="104"/>
        <v>#N/A</v>
      </c>
      <c r="N373" s="91" t="e">
        <f t="shared" ca="1" si="105"/>
        <v>#N/A</v>
      </c>
      <c r="O373" s="91" t="e">
        <f t="shared" ca="1" si="106"/>
        <v>#N/A</v>
      </c>
      <c r="Q373" s="200" t="e">
        <f t="shared" ca="1" si="107"/>
        <v>#N/A</v>
      </c>
      <c r="R373" s="91" t="e">
        <f t="shared" ca="1" si="108"/>
        <v>#N/A</v>
      </c>
      <c r="S373" s="91" t="e">
        <f t="shared" ca="1" si="109"/>
        <v>#N/A</v>
      </c>
      <c r="T373" s="200" t="e">
        <f ca="1">(($E$9*(RAND()*($E$213-$D$213)+$D$213))*(RAND()*('Your Value Calcs'!$E$209-'Your Value Calcs'!$D$209)+'Your Value Calcs'!$D$209+IF('Your Results'!$D$48&gt;0,'Your Results'!$D$48,0)))+$E$161-$E$201+$E$185-($E$185*(RAND()*($E$215-$D$215)+$D$215))-(($E$205/$C$56)*(RAND()*($E$216-$D$216)+$D$216))</f>
        <v>#N/A</v>
      </c>
      <c r="AF373" s="129"/>
    </row>
    <row r="374" spans="2:32" x14ac:dyDescent="0.25">
      <c r="B374" s="198" t="e">
        <f t="shared" ca="1" si="103"/>
        <v>#N/A</v>
      </c>
      <c r="C3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4" s="91"/>
      <c r="E374" s="91"/>
      <c r="G374" s="20"/>
      <c r="H374" s="91"/>
      <c r="I374" s="91"/>
      <c r="K374" s="129"/>
      <c r="M374" s="200" t="e">
        <f t="shared" ca="1" si="104"/>
        <v>#N/A</v>
      </c>
      <c r="N374" s="91" t="e">
        <f t="shared" ca="1" si="105"/>
        <v>#N/A</v>
      </c>
      <c r="O374" s="91" t="e">
        <f t="shared" ca="1" si="106"/>
        <v>#N/A</v>
      </c>
      <c r="Q374" s="200" t="e">
        <f t="shared" ca="1" si="107"/>
        <v>#N/A</v>
      </c>
      <c r="R374" s="91" t="e">
        <f t="shared" ca="1" si="108"/>
        <v>#N/A</v>
      </c>
      <c r="S374" s="91" t="e">
        <f t="shared" ca="1" si="109"/>
        <v>#N/A</v>
      </c>
      <c r="T374" s="200" t="e">
        <f ca="1">(($E$9*(RAND()*($E$213-$D$213)+$D$213))*(RAND()*('Your Value Calcs'!$E$209-'Your Value Calcs'!$D$209)+'Your Value Calcs'!$D$209+IF('Your Results'!$D$48&gt;0,'Your Results'!$D$48,0)))+$E$161-$E$201+$E$185-($E$185*(RAND()*($E$215-$D$215)+$D$215))-(($E$205/$C$56)*(RAND()*($E$216-$D$216)+$D$216))</f>
        <v>#N/A</v>
      </c>
      <c r="AF374" s="129"/>
    </row>
    <row r="375" spans="2:32" x14ac:dyDescent="0.25">
      <c r="B375" s="198" t="e">
        <f t="shared" ca="1" si="103"/>
        <v>#N/A</v>
      </c>
      <c r="C3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5" s="91"/>
      <c r="E375" s="91"/>
      <c r="G375" s="20"/>
      <c r="H375" s="91"/>
      <c r="I375" s="91"/>
      <c r="K375" s="129"/>
      <c r="M375" s="200" t="e">
        <f t="shared" ca="1" si="104"/>
        <v>#N/A</v>
      </c>
      <c r="N375" s="91" t="e">
        <f t="shared" ca="1" si="105"/>
        <v>#N/A</v>
      </c>
      <c r="O375" s="91" t="e">
        <f t="shared" ca="1" si="106"/>
        <v>#N/A</v>
      </c>
      <c r="Q375" s="200" t="e">
        <f t="shared" ca="1" si="107"/>
        <v>#N/A</v>
      </c>
      <c r="R375" s="91" t="e">
        <f t="shared" ca="1" si="108"/>
        <v>#N/A</v>
      </c>
      <c r="S375" s="91" t="e">
        <f t="shared" ca="1" si="109"/>
        <v>#N/A</v>
      </c>
      <c r="T375" s="200" t="e">
        <f ca="1">(($E$9*(RAND()*($E$213-$D$213)+$D$213))*(RAND()*('Your Value Calcs'!$E$209-'Your Value Calcs'!$D$209)+'Your Value Calcs'!$D$209+IF('Your Results'!$D$48&gt;0,'Your Results'!$D$48,0)))+$E$161-$E$201+$E$185-($E$185*(RAND()*($E$215-$D$215)+$D$215))-(($E$205/$C$56)*(RAND()*($E$216-$D$216)+$D$216))</f>
        <v>#N/A</v>
      </c>
      <c r="AF375" s="129"/>
    </row>
    <row r="376" spans="2:32" x14ac:dyDescent="0.25">
      <c r="B376" s="198" t="e">
        <f t="shared" ca="1" si="103"/>
        <v>#N/A</v>
      </c>
      <c r="C3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6" s="91"/>
      <c r="E376" s="91"/>
      <c r="G376" s="20"/>
      <c r="H376" s="91"/>
      <c r="I376" s="91"/>
      <c r="K376" s="129"/>
      <c r="M376" s="200" t="e">
        <f t="shared" ca="1" si="104"/>
        <v>#N/A</v>
      </c>
      <c r="N376" s="91" t="e">
        <f t="shared" ca="1" si="105"/>
        <v>#N/A</v>
      </c>
      <c r="O376" s="91" t="e">
        <f t="shared" ca="1" si="106"/>
        <v>#N/A</v>
      </c>
      <c r="Q376" s="200" t="e">
        <f t="shared" ca="1" si="107"/>
        <v>#N/A</v>
      </c>
      <c r="R376" s="91" t="e">
        <f t="shared" ca="1" si="108"/>
        <v>#N/A</v>
      </c>
      <c r="S376" s="91" t="e">
        <f t="shared" ca="1" si="109"/>
        <v>#N/A</v>
      </c>
      <c r="T376" s="200" t="e">
        <f ca="1">(($E$9*(RAND()*($E$213-$D$213)+$D$213))*(RAND()*('Your Value Calcs'!$E$209-'Your Value Calcs'!$D$209)+'Your Value Calcs'!$D$209+IF('Your Results'!$D$48&gt;0,'Your Results'!$D$48,0)))+$E$161-$E$201+$E$185-($E$185*(RAND()*($E$215-$D$215)+$D$215))-(($E$205/$C$56)*(RAND()*($E$216-$D$216)+$D$216))</f>
        <v>#N/A</v>
      </c>
      <c r="AF376" s="129"/>
    </row>
    <row r="377" spans="2:32" x14ac:dyDescent="0.25">
      <c r="B377" s="198" t="e">
        <f t="shared" ca="1" si="103"/>
        <v>#N/A</v>
      </c>
      <c r="C3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7" s="91"/>
      <c r="E377" s="91"/>
      <c r="G377" s="20"/>
      <c r="H377" s="91"/>
      <c r="I377" s="91"/>
      <c r="K377" s="129"/>
      <c r="M377" s="200" t="e">
        <f t="shared" ca="1" si="104"/>
        <v>#N/A</v>
      </c>
      <c r="N377" s="91" t="e">
        <f t="shared" ca="1" si="105"/>
        <v>#N/A</v>
      </c>
      <c r="O377" s="91" t="e">
        <f t="shared" ca="1" si="106"/>
        <v>#N/A</v>
      </c>
      <c r="Q377" s="200" t="e">
        <f t="shared" ca="1" si="107"/>
        <v>#N/A</v>
      </c>
      <c r="R377" s="91" t="e">
        <f t="shared" ca="1" si="108"/>
        <v>#N/A</v>
      </c>
      <c r="S377" s="91" t="e">
        <f t="shared" ca="1" si="109"/>
        <v>#N/A</v>
      </c>
      <c r="T377" s="200" t="e">
        <f ca="1">(($E$9*(RAND()*($E$213-$D$213)+$D$213))*(RAND()*('Your Value Calcs'!$E$209-'Your Value Calcs'!$D$209)+'Your Value Calcs'!$D$209+IF('Your Results'!$D$48&gt;0,'Your Results'!$D$48,0)))+$E$161-$E$201+$E$185-($E$185*(RAND()*($E$215-$D$215)+$D$215))-(($E$205/$C$56)*(RAND()*($E$216-$D$216)+$D$216))</f>
        <v>#N/A</v>
      </c>
      <c r="AF377" s="129"/>
    </row>
    <row r="378" spans="2:32" x14ac:dyDescent="0.25">
      <c r="B378" s="198" t="e">
        <f t="shared" ca="1" si="103"/>
        <v>#N/A</v>
      </c>
      <c r="C3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8" s="91"/>
      <c r="E378" s="91"/>
      <c r="G378" s="20"/>
      <c r="H378" s="91"/>
      <c r="I378" s="91"/>
      <c r="K378" s="129"/>
      <c r="M378" s="200" t="e">
        <f t="shared" ca="1" si="104"/>
        <v>#N/A</v>
      </c>
      <c r="N378" s="91" t="e">
        <f t="shared" ca="1" si="105"/>
        <v>#N/A</v>
      </c>
      <c r="O378" s="91" t="e">
        <f t="shared" ca="1" si="106"/>
        <v>#N/A</v>
      </c>
      <c r="Q378" s="200" t="e">
        <f t="shared" ca="1" si="107"/>
        <v>#N/A</v>
      </c>
      <c r="R378" s="91" t="e">
        <f t="shared" ca="1" si="108"/>
        <v>#N/A</v>
      </c>
      <c r="S378" s="91" t="e">
        <f t="shared" ca="1" si="109"/>
        <v>#N/A</v>
      </c>
      <c r="T378" s="200" t="e">
        <f ca="1">(($E$9*(RAND()*($E$213-$D$213)+$D$213))*(RAND()*('Your Value Calcs'!$E$209-'Your Value Calcs'!$D$209)+'Your Value Calcs'!$D$209+IF('Your Results'!$D$48&gt;0,'Your Results'!$D$48,0)))+$E$161-$E$201+$E$185-($E$185*(RAND()*($E$215-$D$215)+$D$215))-(($E$205/$C$56)*(RAND()*($E$216-$D$216)+$D$216))</f>
        <v>#N/A</v>
      </c>
      <c r="AF378" s="129"/>
    </row>
    <row r="379" spans="2:32" x14ac:dyDescent="0.25">
      <c r="B379" s="198" t="e">
        <f t="shared" ca="1" si="103"/>
        <v>#N/A</v>
      </c>
      <c r="C3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79" s="91"/>
      <c r="E379" s="91"/>
      <c r="G379" s="20"/>
      <c r="H379" s="91"/>
      <c r="I379" s="91"/>
      <c r="K379" s="23"/>
      <c r="M379" s="200" t="e">
        <f t="shared" ca="1" si="104"/>
        <v>#N/A</v>
      </c>
      <c r="N379" s="91" t="e">
        <f t="shared" ca="1" si="105"/>
        <v>#N/A</v>
      </c>
      <c r="O379" s="91" t="e">
        <f t="shared" ca="1" si="106"/>
        <v>#N/A</v>
      </c>
      <c r="Q379" s="200" t="e">
        <f t="shared" ca="1" si="107"/>
        <v>#N/A</v>
      </c>
      <c r="R379" s="91" t="e">
        <f t="shared" ca="1" si="108"/>
        <v>#N/A</v>
      </c>
      <c r="S379" s="91" t="e">
        <f t="shared" ca="1" si="109"/>
        <v>#N/A</v>
      </c>
      <c r="T379" s="200" t="e">
        <f ca="1">(($E$9*(RAND()*($E$213-$D$213)+$D$213))*(RAND()*('Your Value Calcs'!$E$209-'Your Value Calcs'!$D$209)+'Your Value Calcs'!$D$209+IF('Your Results'!$D$48&gt;0,'Your Results'!$D$48,0)))+$E$161-$E$201+$E$185-($E$185*(RAND()*($E$215-$D$215)+$D$215))-(($E$205/$C$56)*(RAND()*($E$216-$D$216)+$D$216))</f>
        <v>#N/A</v>
      </c>
      <c r="AF379" s="129"/>
    </row>
    <row r="380" spans="2:32" x14ac:dyDescent="0.25">
      <c r="B380" s="198" t="e">
        <f t="shared" ca="1" si="103"/>
        <v>#N/A</v>
      </c>
      <c r="C3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0" s="91"/>
      <c r="E380" s="91"/>
      <c r="G380" s="20"/>
      <c r="H380" s="91"/>
      <c r="I380" s="91"/>
      <c r="M380" s="200" t="e">
        <f t="shared" ca="1" si="104"/>
        <v>#N/A</v>
      </c>
      <c r="N380" s="91" t="e">
        <f t="shared" ca="1" si="105"/>
        <v>#N/A</v>
      </c>
      <c r="O380" s="91" t="e">
        <f t="shared" ca="1" si="106"/>
        <v>#N/A</v>
      </c>
      <c r="Q380" s="200" t="e">
        <f t="shared" ca="1" si="107"/>
        <v>#N/A</v>
      </c>
      <c r="R380" s="91" t="e">
        <f t="shared" ca="1" si="108"/>
        <v>#N/A</v>
      </c>
      <c r="S380" s="91" t="e">
        <f t="shared" ca="1" si="109"/>
        <v>#N/A</v>
      </c>
      <c r="T380" s="200" t="e">
        <f ca="1">(($E$9*(RAND()*($E$213-$D$213)+$D$213))*(RAND()*('Your Value Calcs'!$E$209-'Your Value Calcs'!$D$209)+'Your Value Calcs'!$D$209+IF('Your Results'!$D$48&gt;0,'Your Results'!$D$48,0)))+$E$161-$E$201+$E$185-($E$185*(RAND()*($E$215-$D$215)+$D$215))-(($E$205/$C$56)*(RAND()*($E$216-$D$216)+$D$216))</f>
        <v>#N/A</v>
      </c>
      <c r="AF380" s="129"/>
    </row>
    <row r="381" spans="2:32" x14ac:dyDescent="0.25">
      <c r="B381" s="198" t="e">
        <f t="shared" ca="1" si="103"/>
        <v>#N/A</v>
      </c>
      <c r="C3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1" s="91"/>
      <c r="E381" s="91"/>
      <c r="G381" s="20"/>
      <c r="H381" s="91"/>
      <c r="I381" s="91"/>
      <c r="K381" s="130"/>
      <c r="M381" s="200" t="e">
        <f t="shared" ca="1" si="104"/>
        <v>#N/A</v>
      </c>
      <c r="N381" s="91" t="e">
        <f t="shared" ca="1" si="105"/>
        <v>#N/A</v>
      </c>
      <c r="O381" s="91" t="e">
        <f t="shared" ca="1" si="106"/>
        <v>#N/A</v>
      </c>
      <c r="Q381" s="200" t="e">
        <f t="shared" ca="1" si="107"/>
        <v>#N/A</v>
      </c>
      <c r="R381" s="91" t="e">
        <f t="shared" ca="1" si="108"/>
        <v>#N/A</v>
      </c>
      <c r="S381" s="91" t="e">
        <f t="shared" ca="1" si="109"/>
        <v>#N/A</v>
      </c>
      <c r="T381" s="200" t="e">
        <f ca="1">(($E$9*(RAND()*($E$213-$D$213)+$D$213))*(RAND()*('Your Value Calcs'!$E$209-'Your Value Calcs'!$D$209)+'Your Value Calcs'!$D$209+IF('Your Results'!$D$48&gt;0,'Your Results'!$D$48,0)))+$E$161-$E$201+$E$185-($E$185*(RAND()*($E$215-$D$215)+$D$215))-(($E$205/$C$56)*(RAND()*($E$216-$D$216)+$D$216))</f>
        <v>#N/A</v>
      </c>
      <c r="AF381" s="129"/>
    </row>
    <row r="382" spans="2:32" x14ac:dyDescent="0.25">
      <c r="B382" s="198" t="e">
        <f t="shared" ca="1" si="103"/>
        <v>#N/A</v>
      </c>
      <c r="C3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2" s="91"/>
      <c r="E382" s="91"/>
      <c r="G382" s="20"/>
      <c r="H382" s="91"/>
      <c r="I382" s="91"/>
      <c r="K382" s="42"/>
      <c r="M382" s="200" t="e">
        <f t="shared" ca="1" si="104"/>
        <v>#N/A</v>
      </c>
      <c r="N382" s="91" t="e">
        <f t="shared" ca="1" si="105"/>
        <v>#N/A</v>
      </c>
      <c r="O382" s="91" t="e">
        <f t="shared" ca="1" si="106"/>
        <v>#N/A</v>
      </c>
      <c r="Q382" s="200" t="e">
        <f t="shared" ca="1" si="107"/>
        <v>#N/A</v>
      </c>
      <c r="R382" s="91" t="e">
        <f t="shared" ca="1" si="108"/>
        <v>#N/A</v>
      </c>
      <c r="S382" s="91" t="e">
        <f t="shared" ca="1" si="109"/>
        <v>#N/A</v>
      </c>
      <c r="T382" s="200" t="e">
        <f ca="1">(($E$9*(RAND()*($E$213-$D$213)+$D$213))*(RAND()*('Your Value Calcs'!$E$209-'Your Value Calcs'!$D$209)+'Your Value Calcs'!$D$209+IF('Your Results'!$D$48&gt;0,'Your Results'!$D$48,0)))+$E$161-$E$201+$E$185-($E$185*(RAND()*($E$215-$D$215)+$D$215))-(($E$205/$C$56)*(RAND()*($E$216-$D$216)+$D$216))</f>
        <v>#N/A</v>
      </c>
      <c r="AF382" s="129"/>
    </row>
    <row r="383" spans="2:32" x14ac:dyDescent="0.25">
      <c r="B383" s="198" t="e">
        <f t="shared" ca="1" si="103"/>
        <v>#N/A</v>
      </c>
      <c r="C3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3" s="91"/>
      <c r="E383" s="91"/>
      <c r="G383" s="20"/>
      <c r="H383" s="91"/>
      <c r="I383" s="91"/>
      <c r="K383" s="42"/>
      <c r="M383" s="200" t="e">
        <f t="shared" ca="1" si="104"/>
        <v>#N/A</v>
      </c>
      <c r="N383" s="91" t="e">
        <f t="shared" ca="1" si="105"/>
        <v>#N/A</v>
      </c>
      <c r="O383" s="91" t="e">
        <f t="shared" ca="1" si="106"/>
        <v>#N/A</v>
      </c>
      <c r="Q383" s="200" t="e">
        <f t="shared" ca="1" si="107"/>
        <v>#N/A</v>
      </c>
      <c r="R383" s="91" t="e">
        <f t="shared" ca="1" si="108"/>
        <v>#N/A</v>
      </c>
      <c r="S383" s="91" t="e">
        <f t="shared" ca="1" si="109"/>
        <v>#N/A</v>
      </c>
      <c r="T383" s="200" t="e">
        <f ca="1">(($E$9*(RAND()*($E$213-$D$213)+$D$213))*(RAND()*('Your Value Calcs'!$E$209-'Your Value Calcs'!$D$209)+'Your Value Calcs'!$D$209+IF('Your Results'!$D$48&gt;0,'Your Results'!$D$48,0)))+$E$161-$E$201+$E$185-($E$185*(RAND()*($E$215-$D$215)+$D$215))-(($E$205/$C$56)*(RAND()*($E$216-$D$216)+$D$216))</f>
        <v>#N/A</v>
      </c>
      <c r="AF383" s="129"/>
    </row>
    <row r="384" spans="2:32" x14ac:dyDescent="0.25">
      <c r="B384" s="198" t="e">
        <f t="shared" ca="1" si="103"/>
        <v>#N/A</v>
      </c>
      <c r="C3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4" s="91"/>
      <c r="E384" s="91"/>
      <c r="G384" s="20"/>
      <c r="H384" s="91"/>
      <c r="I384" s="91"/>
      <c r="K384" s="42"/>
      <c r="M384" s="200" t="e">
        <f t="shared" ca="1" si="104"/>
        <v>#N/A</v>
      </c>
      <c r="N384" s="91" t="e">
        <f t="shared" ca="1" si="105"/>
        <v>#N/A</v>
      </c>
      <c r="O384" s="91" t="e">
        <f t="shared" ca="1" si="106"/>
        <v>#N/A</v>
      </c>
      <c r="Q384" s="200" t="e">
        <f t="shared" ca="1" si="107"/>
        <v>#N/A</v>
      </c>
      <c r="R384" s="91" t="e">
        <f t="shared" ca="1" si="108"/>
        <v>#N/A</v>
      </c>
      <c r="S384" s="91" t="e">
        <f t="shared" ca="1" si="109"/>
        <v>#N/A</v>
      </c>
      <c r="T384" s="200" t="e">
        <f ca="1">(($E$9*(RAND()*($E$213-$D$213)+$D$213))*(RAND()*('Your Value Calcs'!$E$209-'Your Value Calcs'!$D$209)+'Your Value Calcs'!$D$209+IF('Your Results'!$D$48&gt;0,'Your Results'!$D$48,0)))+$E$161-$E$201+$E$185-($E$185*(RAND()*($E$215-$D$215)+$D$215))-(($E$205/$C$56)*(RAND()*($E$216-$D$216)+$D$216))</f>
        <v>#N/A</v>
      </c>
      <c r="AF384" s="129"/>
    </row>
    <row r="385" spans="2:32" x14ac:dyDescent="0.25">
      <c r="B385" s="198" t="e">
        <f t="shared" ca="1" si="103"/>
        <v>#N/A</v>
      </c>
      <c r="C3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5" s="91"/>
      <c r="E385" s="91"/>
      <c r="G385" s="20"/>
      <c r="H385" s="91"/>
      <c r="I385" s="91"/>
      <c r="K385" s="42"/>
      <c r="M385" s="200" t="e">
        <f t="shared" ca="1" si="104"/>
        <v>#N/A</v>
      </c>
      <c r="N385" s="91" t="e">
        <f t="shared" ca="1" si="105"/>
        <v>#N/A</v>
      </c>
      <c r="O385" s="91" t="e">
        <f t="shared" ca="1" si="106"/>
        <v>#N/A</v>
      </c>
      <c r="Q385" s="200" t="e">
        <f t="shared" ca="1" si="107"/>
        <v>#N/A</v>
      </c>
      <c r="R385" s="91" t="e">
        <f t="shared" ca="1" si="108"/>
        <v>#N/A</v>
      </c>
      <c r="S385" s="91" t="e">
        <f t="shared" ca="1" si="109"/>
        <v>#N/A</v>
      </c>
      <c r="T385" s="200" t="e">
        <f ca="1">(($E$9*(RAND()*($E$213-$D$213)+$D$213))*(RAND()*('Your Value Calcs'!$E$209-'Your Value Calcs'!$D$209)+'Your Value Calcs'!$D$209+IF('Your Results'!$D$48&gt;0,'Your Results'!$D$48,0)))+$E$161-$E$201+$E$185-($E$185*(RAND()*($E$215-$D$215)+$D$215))-(($E$205/$C$56)*(RAND()*($E$216-$D$216)+$D$216))</f>
        <v>#N/A</v>
      </c>
      <c r="AF385" s="129"/>
    </row>
    <row r="386" spans="2:32" x14ac:dyDescent="0.25">
      <c r="B386" s="198" t="e">
        <f t="shared" ref="B386:B449" ca="1" si="152">($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3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6" s="91"/>
      <c r="E386" s="91"/>
      <c r="G386" s="20"/>
      <c r="H386" s="91"/>
      <c r="I386" s="91"/>
      <c r="K386" s="42"/>
      <c r="M386" s="200" t="e">
        <f t="shared" ref="M386:M449" ca="1" si="153">(($C$9*(RAND()*($E$213-$D$213)+$D$213))*(RAND()*($E$214-$D$214)+$D$214+IF($B$61&gt;0,$B$61,0)))+$C$161-$C$201+$C$185-($C$185*(RAND()*($E$215-$D$215)+$D$215))-($C$55*(RAND()*($E$216-$D$216)+$D$216))</f>
        <v>#N/A</v>
      </c>
      <c r="N386" s="91" t="e">
        <f t="shared" ref="N386:N449" ca="1" si="154">M386/$B$221</f>
        <v>#N/A</v>
      </c>
      <c r="O386" s="91" t="e">
        <f t="shared" ref="O386:O449" ca="1" si="155">(M386+$C$205)/$B$220</f>
        <v>#N/A</v>
      </c>
      <c r="Q386" s="200" t="e">
        <f t="shared" ref="Q386:Q449" ca="1" si="156">(($E$9*(RAND()*($E$213-$D$213)+$D$213))*(RAND()*($E$214-$D$214)+$D$214+IF($B$61&gt;0,$B$61,0)))+$E$161-$E$201+$E$185-($E$185*(RAND()*($E$215-$D$215)+$D$215))-(($E$205/$C$56)*(RAND()*($E$216-$D$216)+$D$216))</f>
        <v>#N/A</v>
      </c>
      <c r="R386" s="91" t="e">
        <f t="shared" ref="R386:R449" ca="1" si="157">Q386/$D$221</f>
        <v>#N/A</v>
      </c>
      <c r="S386" s="91" t="e">
        <f t="shared" ref="S386:S449" ca="1" si="158">(Q386+$E$205)/$D$220</f>
        <v>#N/A</v>
      </c>
      <c r="T386" s="200" t="e">
        <f ca="1">(($E$9*(RAND()*($E$213-$D$213)+$D$213))*(RAND()*('Your Value Calcs'!$E$209-'Your Value Calcs'!$D$209)+'Your Value Calcs'!$D$209+IF('Your Results'!$D$48&gt;0,'Your Results'!$D$48,0)))+$E$161-$E$201+$E$185-($E$185*(RAND()*($E$215-$D$215)+$D$215))-(($E$205/$C$56)*(RAND()*($E$216-$D$216)+$D$216))</f>
        <v>#N/A</v>
      </c>
      <c r="AF386" s="129"/>
    </row>
    <row r="387" spans="2:32" x14ac:dyDescent="0.25">
      <c r="B387" s="198" t="e">
        <f t="shared" ca="1" si="152"/>
        <v>#N/A</v>
      </c>
      <c r="C3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7" s="91"/>
      <c r="E387" s="91"/>
      <c r="G387" s="20"/>
      <c r="H387" s="91"/>
      <c r="I387" s="91"/>
      <c r="K387" s="42"/>
      <c r="M387" s="200" t="e">
        <f t="shared" ca="1" si="153"/>
        <v>#N/A</v>
      </c>
      <c r="N387" s="91" t="e">
        <f t="shared" ca="1" si="154"/>
        <v>#N/A</v>
      </c>
      <c r="O387" s="91" t="e">
        <f t="shared" ca="1" si="155"/>
        <v>#N/A</v>
      </c>
      <c r="Q387" s="200" t="e">
        <f t="shared" ca="1" si="156"/>
        <v>#N/A</v>
      </c>
      <c r="R387" s="91" t="e">
        <f t="shared" ca="1" si="157"/>
        <v>#N/A</v>
      </c>
      <c r="S387" s="91" t="e">
        <f t="shared" ca="1" si="158"/>
        <v>#N/A</v>
      </c>
      <c r="T387" s="200" t="e">
        <f ca="1">(($E$9*(RAND()*($E$213-$D$213)+$D$213))*(RAND()*('Your Value Calcs'!$E$209-'Your Value Calcs'!$D$209)+'Your Value Calcs'!$D$209+IF('Your Results'!$D$48&gt;0,'Your Results'!$D$48,0)))+$E$161-$E$201+$E$185-($E$185*(RAND()*($E$215-$D$215)+$D$215))-(($E$205/$C$56)*(RAND()*($E$216-$D$216)+$D$216))</f>
        <v>#N/A</v>
      </c>
      <c r="AF387" s="129"/>
    </row>
    <row r="388" spans="2:32" x14ac:dyDescent="0.25">
      <c r="B388" s="198" t="e">
        <f t="shared" ca="1" si="152"/>
        <v>#N/A</v>
      </c>
      <c r="C3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8" s="91"/>
      <c r="E388" s="91"/>
      <c r="G388" s="20"/>
      <c r="H388" s="91"/>
      <c r="I388" s="91"/>
      <c r="K388" s="42"/>
      <c r="M388" s="200" t="e">
        <f t="shared" ca="1" si="153"/>
        <v>#N/A</v>
      </c>
      <c r="N388" s="91" t="e">
        <f t="shared" ca="1" si="154"/>
        <v>#N/A</v>
      </c>
      <c r="O388" s="91" t="e">
        <f t="shared" ca="1" si="155"/>
        <v>#N/A</v>
      </c>
      <c r="Q388" s="200" t="e">
        <f t="shared" ca="1" si="156"/>
        <v>#N/A</v>
      </c>
      <c r="R388" s="91" t="e">
        <f t="shared" ca="1" si="157"/>
        <v>#N/A</v>
      </c>
      <c r="S388" s="91" t="e">
        <f t="shared" ca="1" si="158"/>
        <v>#N/A</v>
      </c>
      <c r="T388" s="200" t="e">
        <f ca="1">(($E$9*(RAND()*($E$213-$D$213)+$D$213))*(RAND()*('Your Value Calcs'!$E$209-'Your Value Calcs'!$D$209)+'Your Value Calcs'!$D$209+IF('Your Results'!$D$48&gt;0,'Your Results'!$D$48,0)))+$E$161-$E$201+$E$185-($E$185*(RAND()*($E$215-$D$215)+$D$215))-(($E$205/$C$56)*(RAND()*($E$216-$D$216)+$D$216))</f>
        <v>#N/A</v>
      </c>
      <c r="AF388" s="129"/>
    </row>
    <row r="389" spans="2:32" x14ac:dyDescent="0.25">
      <c r="B389" s="198" t="e">
        <f t="shared" ca="1" si="152"/>
        <v>#N/A</v>
      </c>
      <c r="C3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89" s="91"/>
      <c r="E389" s="91"/>
      <c r="G389" s="20"/>
      <c r="H389" s="91"/>
      <c r="I389" s="91"/>
      <c r="K389" s="42"/>
      <c r="M389" s="200" t="e">
        <f t="shared" ca="1" si="153"/>
        <v>#N/A</v>
      </c>
      <c r="N389" s="91" t="e">
        <f t="shared" ca="1" si="154"/>
        <v>#N/A</v>
      </c>
      <c r="O389" s="91" t="e">
        <f t="shared" ca="1" si="155"/>
        <v>#N/A</v>
      </c>
      <c r="Q389" s="200" t="e">
        <f t="shared" ca="1" si="156"/>
        <v>#N/A</v>
      </c>
      <c r="R389" s="91" t="e">
        <f t="shared" ca="1" si="157"/>
        <v>#N/A</v>
      </c>
      <c r="S389" s="91" t="e">
        <f t="shared" ca="1" si="158"/>
        <v>#N/A</v>
      </c>
      <c r="T389" s="200" t="e">
        <f ca="1">(($E$9*(RAND()*($E$213-$D$213)+$D$213))*(RAND()*('Your Value Calcs'!$E$209-'Your Value Calcs'!$D$209)+'Your Value Calcs'!$D$209+IF('Your Results'!$D$48&gt;0,'Your Results'!$D$48,0)))+$E$161-$E$201+$E$185-($E$185*(RAND()*($E$215-$D$215)+$D$215))-(($E$205/$C$56)*(RAND()*($E$216-$D$216)+$D$216))</f>
        <v>#N/A</v>
      </c>
      <c r="AF389" s="129"/>
    </row>
    <row r="390" spans="2:32" x14ac:dyDescent="0.25">
      <c r="B390" s="198" t="e">
        <f t="shared" ca="1" si="152"/>
        <v>#N/A</v>
      </c>
      <c r="C3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0" s="91"/>
      <c r="E390" s="91"/>
      <c r="G390" s="20"/>
      <c r="H390" s="91"/>
      <c r="I390" s="91"/>
      <c r="K390" s="42"/>
      <c r="M390" s="200" t="e">
        <f t="shared" ca="1" si="153"/>
        <v>#N/A</v>
      </c>
      <c r="N390" s="91" t="e">
        <f t="shared" ca="1" si="154"/>
        <v>#N/A</v>
      </c>
      <c r="O390" s="91" t="e">
        <f t="shared" ca="1" si="155"/>
        <v>#N/A</v>
      </c>
      <c r="Q390" s="200" t="e">
        <f t="shared" ca="1" si="156"/>
        <v>#N/A</v>
      </c>
      <c r="R390" s="91" t="e">
        <f t="shared" ca="1" si="157"/>
        <v>#N/A</v>
      </c>
      <c r="S390" s="91" t="e">
        <f t="shared" ca="1" si="158"/>
        <v>#N/A</v>
      </c>
      <c r="T390" s="200" t="e">
        <f ca="1">(($E$9*(RAND()*($E$213-$D$213)+$D$213))*(RAND()*('Your Value Calcs'!$E$209-'Your Value Calcs'!$D$209)+'Your Value Calcs'!$D$209+IF('Your Results'!$D$48&gt;0,'Your Results'!$D$48,0)))+$E$161-$E$201+$E$185-($E$185*(RAND()*($E$215-$D$215)+$D$215))-(($E$205/$C$56)*(RAND()*($E$216-$D$216)+$D$216))</f>
        <v>#N/A</v>
      </c>
      <c r="AF390" s="129"/>
    </row>
    <row r="391" spans="2:32" x14ac:dyDescent="0.25">
      <c r="B391" s="198" t="e">
        <f t="shared" ca="1" si="152"/>
        <v>#N/A</v>
      </c>
      <c r="C3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1" s="91"/>
      <c r="E391" s="91"/>
      <c r="G391" s="20"/>
      <c r="H391" s="91"/>
      <c r="I391" s="91"/>
      <c r="K391" s="42"/>
      <c r="M391" s="200" t="e">
        <f t="shared" ca="1" si="153"/>
        <v>#N/A</v>
      </c>
      <c r="N391" s="91" t="e">
        <f t="shared" ca="1" si="154"/>
        <v>#N/A</v>
      </c>
      <c r="O391" s="91" t="e">
        <f t="shared" ca="1" si="155"/>
        <v>#N/A</v>
      </c>
      <c r="Q391" s="200" t="e">
        <f t="shared" ca="1" si="156"/>
        <v>#N/A</v>
      </c>
      <c r="R391" s="91" t="e">
        <f t="shared" ca="1" si="157"/>
        <v>#N/A</v>
      </c>
      <c r="S391" s="91" t="e">
        <f t="shared" ca="1" si="158"/>
        <v>#N/A</v>
      </c>
      <c r="T391" s="200" t="e">
        <f ca="1">(($E$9*(RAND()*($E$213-$D$213)+$D$213))*(RAND()*('Your Value Calcs'!$E$209-'Your Value Calcs'!$D$209)+'Your Value Calcs'!$D$209+IF('Your Results'!$D$48&gt;0,'Your Results'!$D$48,0)))+$E$161-$E$201+$E$185-($E$185*(RAND()*($E$215-$D$215)+$D$215))-(($E$205/$C$56)*(RAND()*($E$216-$D$216)+$D$216))</f>
        <v>#N/A</v>
      </c>
      <c r="AF391" s="129"/>
    </row>
    <row r="392" spans="2:32" x14ac:dyDescent="0.25">
      <c r="B392" s="198" t="e">
        <f t="shared" ca="1" si="152"/>
        <v>#N/A</v>
      </c>
      <c r="C3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2" s="91"/>
      <c r="E392" s="91"/>
      <c r="G392" s="20"/>
      <c r="H392" s="91"/>
      <c r="I392" s="91"/>
      <c r="K392" s="42"/>
      <c r="M392" s="200" t="e">
        <f t="shared" ca="1" si="153"/>
        <v>#N/A</v>
      </c>
      <c r="N392" s="91" t="e">
        <f t="shared" ca="1" si="154"/>
        <v>#N/A</v>
      </c>
      <c r="O392" s="91" t="e">
        <f t="shared" ca="1" si="155"/>
        <v>#N/A</v>
      </c>
      <c r="Q392" s="200" t="e">
        <f t="shared" ca="1" si="156"/>
        <v>#N/A</v>
      </c>
      <c r="R392" s="91" t="e">
        <f t="shared" ca="1" si="157"/>
        <v>#N/A</v>
      </c>
      <c r="S392" s="91" t="e">
        <f t="shared" ca="1" si="158"/>
        <v>#N/A</v>
      </c>
      <c r="T392" s="200" t="e">
        <f ca="1">(($E$9*(RAND()*($E$213-$D$213)+$D$213))*(RAND()*('Your Value Calcs'!$E$209-'Your Value Calcs'!$D$209)+'Your Value Calcs'!$D$209+IF('Your Results'!$D$48&gt;0,'Your Results'!$D$48,0)))+$E$161-$E$201+$E$185-($E$185*(RAND()*($E$215-$D$215)+$D$215))-(($E$205/$C$56)*(RAND()*($E$216-$D$216)+$D$216))</f>
        <v>#N/A</v>
      </c>
      <c r="AF392" s="129"/>
    </row>
    <row r="393" spans="2:32" x14ac:dyDescent="0.25">
      <c r="B393" s="198" t="e">
        <f t="shared" ca="1" si="152"/>
        <v>#N/A</v>
      </c>
      <c r="C3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3" s="91"/>
      <c r="E393" s="91"/>
      <c r="G393" s="20"/>
      <c r="H393" s="91"/>
      <c r="I393" s="91"/>
      <c r="K393" s="42"/>
      <c r="M393" s="200" t="e">
        <f t="shared" ca="1" si="153"/>
        <v>#N/A</v>
      </c>
      <c r="N393" s="91" t="e">
        <f t="shared" ca="1" si="154"/>
        <v>#N/A</v>
      </c>
      <c r="O393" s="91" t="e">
        <f t="shared" ca="1" si="155"/>
        <v>#N/A</v>
      </c>
      <c r="Q393" s="200" t="e">
        <f t="shared" ca="1" si="156"/>
        <v>#N/A</v>
      </c>
      <c r="R393" s="91" t="e">
        <f t="shared" ca="1" si="157"/>
        <v>#N/A</v>
      </c>
      <c r="S393" s="91" t="e">
        <f t="shared" ca="1" si="158"/>
        <v>#N/A</v>
      </c>
      <c r="T393" s="200" t="e">
        <f ca="1">(($E$9*(RAND()*($E$213-$D$213)+$D$213))*(RAND()*('Your Value Calcs'!$E$209-'Your Value Calcs'!$D$209)+'Your Value Calcs'!$D$209+IF('Your Results'!$D$48&gt;0,'Your Results'!$D$48,0)))+$E$161-$E$201+$E$185-($E$185*(RAND()*($E$215-$D$215)+$D$215))-(($E$205/$C$56)*(RAND()*($E$216-$D$216)+$D$216))</f>
        <v>#N/A</v>
      </c>
      <c r="AF393" s="129"/>
    </row>
    <row r="394" spans="2:32" x14ac:dyDescent="0.25">
      <c r="B394" s="198" t="e">
        <f t="shared" ca="1" si="152"/>
        <v>#N/A</v>
      </c>
      <c r="C3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4" s="91"/>
      <c r="E394" s="91"/>
      <c r="G394" s="20"/>
      <c r="H394" s="91"/>
      <c r="I394" s="91"/>
      <c r="K394" s="42"/>
      <c r="M394" s="200" t="e">
        <f t="shared" ca="1" si="153"/>
        <v>#N/A</v>
      </c>
      <c r="N394" s="91" t="e">
        <f t="shared" ca="1" si="154"/>
        <v>#N/A</v>
      </c>
      <c r="O394" s="91" t="e">
        <f t="shared" ca="1" si="155"/>
        <v>#N/A</v>
      </c>
      <c r="Q394" s="200" t="e">
        <f t="shared" ca="1" si="156"/>
        <v>#N/A</v>
      </c>
      <c r="R394" s="91" t="e">
        <f t="shared" ca="1" si="157"/>
        <v>#N/A</v>
      </c>
      <c r="S394" s="91" t="e">
        <f t="shared" ca="1" si="158"/>
        <v>#N/A</v>
      </c>
      <c r="T394" s="200" t="e">
        <f ca="1">(($E$9*(RAND()*($E$213-$D$213)+$D$213))*(RAND()*('Your Value Calcs'!$E$209-'Your Value Calcs'!$D$209)+'Your Value Calcs'!$D$209+IF('Your Results'!$D$48&gt;0,'Your Results'!$D$48,0)))+$E$161-$E$201+$E$185-($E$185*(RAND()*($E$215-$D$215)+$D$215))-(($E$205/$C$56)*(RAND()*($E$216-$D$216)+$D$216))</f>
        <v>#N/A</v>
      </c>
      <c r="AF394" s="129"/>
    </row>
    <row r="395" spans="2:32" x14ac:dyDescent="0.25">
      <c r="B395" s="198" t="e">
        <f t="shared" ca="1" si="152"/>
        <v>#N/A</v>
      </c>
      <c r="C3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5" s="91"/>
      <c r="E395" s="91"/>
      <c r="G395" s="20"/>
      <c r="H395" s="91"/>
      <c r="I395" s="91"/>
      <c r="K395" s="42"/>
      <c r="M395" s="200" t="e">
        <f t="shared" ca="1" si="153"/>
        <v>#N/A</v>
      </c>
      <c r="N395" s="91" t="e">
        <f t="shared" ca="1" si="154"/>
        <v>#N/A</v>
      </c>
      <c r="O395" s="91" t="e">
        <f t="shared" ca="1" si="155"/>
        <v>#N/A</v>
      </c>
      <c r="Q395" s="200" t="e">
        <f t="shared" ca="1" si="156"/>
        <v>#N/A</v>
      </c>
      <c r="R395" s="91" t="e">
        <f t="shared" ca="1" si="157"/>
        <v>#N/A</v>
      </c>
      <c r="S395" s="91" t="e">
        <f t="shared" ca="1" si="158"/>
        <v>#N/A</v>
      </c>
      <c r="T395" s="200" t="e">
        <f ca="1">(($E$9*(RAND()*($E$213-$D$213)+$D$213))*(RAND()*('Your Value Calcs'!$E$209-'Your Value Calcs'!$D$209)+'Your Value Calcs'!$D$209+IF('Your Results'!$D$48&gt;0,'Your Results'!$D$48,0)))+$E$161-$E$201+$E$185-($E$185*(RAND()*($E$215-$D$215)+$D$215))-(($E$205/$C$56)*(RAND()*($E$216-$D$216)+$D$216))</f>
        <v>#N/A</v>
      </c>
      <c r="AF395" s="129"/>
    </row>
    <row r="396" spans="2:32" x14ac:dyDescent="0.25">
      <c r="B396" s="198" t="e">
        <f t="shared" ca="1" si="152"/>
        <v>#N/A</v>
      </c>
      <c r="C3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6" s="91"/>
      <c r="E396" s="91"/>
      <c r="G396" s="20"/>
      <c r="H396" s="91"/>
      <c r="I396" s="91"/>
      <c r="K396" s="42"/>
      <c r="M396" s="200" t="e">
        <f t="shared" ca="1" si="153"/>
        <v>#N/A</v>
      </c>
      <c r="N396" s="91" t="e">
        <f t="shared" ca="1" si="154"/>
        <v>#N/A</v>
      </c>
      <c r="O396" s="91" t="e">
        <f t="shared" ca="1" si="155"/>
        <v>#N/A</v>
      </c>
      <c r="Q396" s="200" t="e">
        <f t="shared" ca="1" si="156"/>
        <v>#N/A</v>
      </c>
      <c r="R396" s="91" t="e">
        <f t="shared" ca="1" si="157"/>
        <v>#N/A</v>
      </c>
      <c r="S396" s="91" t="e">
        <f t="shared" ca="1" si="158"/>
        <v>#N/A</v>
      </c>
      <c r="T396" s="200" t="e">
        <f ca="1">(($E$9*(RAND()*($E$213-$D$213)+$D$213))*(RAND()*('Your Value Calcs'!$E$209-'Your Value Calcs'!$D$209)+'Your Value Calcs'!$D$209+IF('Your Results'!$D$48&gt;0,'Your Results'!$D$48,0)))+$E$161-$E$201+$E$185-($E$185*(RAND()*($E$215-$D$215)+$D$215))-(($E$205/$C$56)*(RAND()*($E$216-$D$216)+$D$216))</f>
        <v>#N/A</v>
      </c>
      <c r="AF396" s="129"/>
    </row>
    <row r="397" spans="2:32" x14ac:dyDescent="0.25">
      <c r="B397" s="198" t="e">
        <f t="shared" ca="1" si="152"/>
        <v>#N/A</v>
      </c>
      <c r="C3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7" s="91"/>
      <c r="E397" s="91"/>
      <c r="G397" s="20"/>
      <c r="H397" s="91"/>
      <c r="I397" s="91"/>
      <c r="K397" s="42"/>
      <c r="M397" s="200" t="e">
        <f t="shared" ca="1" si="153"/>
        <v>#N/A</v>
      </c>
      <c r="N397" s="91" t="e">
        <f t="shared" ca="1" si="154"/>
        <v>#N/A</v>
      </c>
      <c r="O397" s="91" t="e">
        <f t="shared" ca="1" si="155"/>
        <v>#N/A</v>
      </c>
      <c r="Q397" s="200" t="e">
        <f t="shared" ca="1" si="156"/>
        <v>#N/A</v>
      </c>
      <c r="R397" s="91" t="e">
        <f t="shared" ca="1" si="157"/>
        <v>#N/A</v>
      </c>
      <c r="S397" s="91" t="e">
        <f t="shared" ca="1" si="158"/>
        <v>#N/A</v>
      </c>
      <c r="T397" s="200" t="e">
        <f ca="1">(($E$9*(RAND()*($E$213-$D$213)+$D$213))*(RAND()*('Your Value Calcs'!$E$209-'Your Value Calcs'!$D$209)+'Your Value Calcs'!$D$209+IF('Your Results'!$D$48&gt;0,'Your Results'!$D$48,0)))+$E$161-$E$201+$E$185-($E$185*(RAND()*($E$215-$D$215)+$D$215))-(($E$205/$C$56)*(RAND()*($E$216-$D$216)+$D$216))</f>
        <v>#N/A</v>
      </c>
      <c r="AF397" s="129"/>
    </row>
    <row r="398" spans="2:32" x14ac:dyDescent="0.25">
      <c r="B398" s="198" t="e">
        <f t="shared" ca="1" si="152"/>
        <v>#N/A</v>
      </c>
      <c r="C3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8" s="91"/>
      <c r="E398" s="91"/>
      <c r="G398" s="20"/>
      <c r="H398" s="91"/>
      <c r="I398" s="91"/>
      <c r="K398" s="42"/>
      <c r="M398" s="200" t="e">
        <f t="shared" ca="1" si="153"/>
        <v>#N/A</v>
      </c>
      <c r="N398" s="91" t="e">
        <f t="shared" ca="1" si="154"/>
        <v>#N/A</v>
      </c>
      <c r="O398" s="91" t="e">
        <f t="shared" ca="1" si="155"/>
        <v>#N/A</v>
      </c>
      <c r="Q398" s="200" t="e">
        <f t="shared" ca="1" si="156"/>
        <v>#N/A</v>
      </c>
      <c r="R398" s="91" t="e">
        <f t="shared" ca="1" si="157"/>
        <v>#N/A</v>
      </c>
      <c r="S398" s="91" t="e">
        <f t="shared" ca="1" si="158"/>
        <v>#N/A</v>
      </c>
      <c r="T398" s="200" t="e">
        <f ca="1">(($E$9*(RAND()*($E$213-$D$213)+$D$213))*(RAND()*('Your Value Calcs'!$E$209-'Your Value Calcs'!$D$209)+'Your Value Calcs'!$D$209+IF('Your Results'!$D$48&gt;0,'Your Results'!$D$48,0)))+$E$161-$E$201+$E$185-($E$185*(RAND()*($E$215-$D$215)+$D$215))-(($E$205/$C$56)*(RAND()*($E$216-$D$216)+$D$216))</f>
        <v>#N/A</v>
      </c>
      <c r="AF398" s="129"/>
    </row>
    <row r="399" spans="2:32" x14ac:dyDescent="0.25">
      <c r="B399" s="198" t="e">
        <f t="shared" ca="1" si="152"/>
        <v>#N/A</v>
      </c>
      <c r="C3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399" s="91"/>
      <c r="E399" s="91"/>
      <c r="G399" s="20"/>
      <c r="H399" s="91"/>
      <c r="I399" s="91"/>
      <c r="K399" s="42"/>
      <c r="M399" s="200" t="e">
        <f t="shared" ca="1" si="153"/>
        <v>#N/A</v>
      </c>
      <c r="N399" s="91" t="e">
        <f t="shared" ca="1" si="154"/>
        <v>#N/A</v>
      </c>
      <c r="O399" s="91" t="e">
        <f t="shared" ca="1" si="155"/>
        <v>#N/A</v>
      </c>
      <c r="Q399" s="200" t="e">
        <f t="shared" ca="1" si="156"/>
        <v>#N/A</v>
      </c>
      <c r="R399" s="91" t="e">
        <f t="shared" ca="1" si="157"/>
        <v>#N/A</v>
      </c>
      <c r="S399" s="91" t="e">
        <f t="shared" ca="1" si="158"/>
        <v>#N/A</v>
      </c>
      <c r="T399" s="200" t="e">
        <f ca="1">(($E$9*(RAND()*($E$213-$D$213)+$D$213))*(RAND()*('Your Value Calcs'!$E$209-'Your Value Calcs'!$D$209)+'Your Value Calcs'!$D$209+IF('Your Results'!$D$48&gt;0,'Your Results'!$D$48,0)))+$E$161-$E$201+$E$185-($E$185*(RAND()*($E$215-$D$215)+$D$215))-(($E$205/$C$56)*(RAND()*($E$216-$D$216)+$D$216))</f>
        <v>#N/A</v>
      </c>
      <c r="AF399" s="129"/>
    </row>
    <row r="400" spans="2:32" x14ac:dyDescent="0.25">
      <c r="B400" s="198" t="e">
        <f t="shared" ca="1" si="152"/>
        <v>#N/A</v>
      </c>
      <c r="C4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0" s="91"/>
      <c r="E400" s="91"/>
      <c r="G400" s="20"/>
      <c r="H400" s="91"/>
      <c r="I400" s="91"/>
      <c r="K400" s="42"/>
      <c r="M400" s="200" t="e">
        <f t="shared" ca="1" si="153"/>
        <v>#N/A</v>
      </c>
      <c r="N400" s="91" t="e">
        <f t="shared" ca="1" si="154"/>
        <v>#N/A</v>
      </c>
      <c r="O400" s="91" t="e">
        <f t="shared" ca="1" si="155"/>
        <v>#N/A</v>
      </c>
      <c r="Q400" s="200" t="e">
        <f t="shared" ca="1" si="156"/>
        <v>#N/A</v>
      </c>
      <c r="R400" s="91" t="e">
        <f t="shared" ca="1" si="157"/>
        <v>#N/A</v>
      </c>
      <c r="S400" s="91" t="e">
        <f t="shared" ca="1" si="158"/>
        <v>#N/A</v>
      </c>
      <c r="T400" s="200" t="e">
        <f ca="1">(($E$9*(RAND()*($E$213-$D$213)+$D$213))*(RAND()*('Your Value Calcs'!$E$209-'Your Value Calcs'!$D$209)+'Your Value Calcs'!$D$209+IF('Your Results'!$D$48&gt;0,'Your Results'!$D$48,0)))+$E$161-$E$201+$E$185-($E$185*(RAND()*($E$215-$D$215)+$D$215))-(($E$205/$C$56)*(RAND()*($E$216-$D$216)+$D$216))</f>
        <v>#N/A</v>
      </c>
      <c r="AF400" s="129"/>
    </row>
    <row r="401" spans="2:32" x14ac:dyDescent="0.25">
      <c r="B401" s="198" t="e">
        <f t="shared" ca="1" si="152"/>
        <v>#N/A</v>
      </c>
      <c r="C4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1" s="91"/>
      <c r="E401" s="91"/>
      <c r="G401" s="20"/>
      <c r="H401" s="91"/>
      <c r="I401" s="91"/>
      <c r="K401" s="42"/>
      <c r="M401" s="200" t="e">
        <f t="shared" ca="1" si="153"/>
        <v>#N/A</v>
      </c>
      <c r="N401" s="91" t="e">
        <f t="shared" ca="1" si="154"/>
        <v>#N/A</v>
      </c>
      <c r="O401" s="91" t="e">
        <f t="shared" ca="1" si="155"/>
        <v>#N/A</v>
      </c>
      <c r="Q401" s="200" t="e">
        <f t="shared" ca="1" si="156"/>
        <v>#N/A</v>
      </c>
      <c r="R401" s="91" t="e">
        <f t="shared" ca="1" si="157"/>
        <v>#N/A</v>
      </c>
      <c r="S401" s="91" t="e">
        <f t="shared" ca="1" si="158"/>
        <v>#N/A</v>
      </c>
      <c r="T401" s="200" t="e">
        <f ca="1">(($E$9*(RAND()*($E$213-$D$213)+$D$213))*(RAND()*('Your Value Calcs'!$E$209-'Your Value Calcs'!$D$209)+'Your Value Calcs'!$D$209+IF('Your Results'!$D$48&gt;0,'Your Results'!$D$48,0)))+$E$161-$E$201+$E$185-($E$185*(RAND()*($E$215-$D$215)+$D$215))-(($E$205/$C$56)*(RAND()*($E$216-$D$216)+$D$216))</f>
        <v>#N/A</v>
      </c>
      <c r="AF401" s="129"/>
    </row>
    <row r="402" spans="2:32" x14ac:dyDescent="0.25">
      <c r="B402" s="198" t="e">
        <f t="shared" ca="1" si="152"/>
        <v>#N/A</v>
      </c>
      <c r="C4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2" s="91"/>
      <c r="E402" s="91"/>
      <c r="G402" s="20"/>
      <c r="H402" s="91"/>
      <c r="I402" s="91"/>
      <c r="K402" s="42"/>
      <c r="M402" s="200" t="e">
        <f t="shared" ca="1" si="153"/>
        <v>#N/A</v>
      </c>
      <c r="N402" s="91" t="e">
        <f t="shared" ca="1" si="154"/>
        <v>#N/A</v>
      </c>
      <c r="O402" s="91" t="e">
        <f t="shared" ca="1" si="155"/>
        <v>#N/A</v>
      </c>
      <c r="Q402" s="200" t="e">
        <f t="shared" ca="1" si="156"/>
        <v>#N/A</v>
      </c>
      <c r="R402" s="91" t="e">
        <f t="shared" ca="1" si="157"/>
        <v>#N/A</v>
      </c>
      <c r="S402" s="91" t="e">
        <f t="shared" ca="1" si="158"/>
        <v>#N/A</v>
      </c>
      <c r="T402" s="200" t="e">
        <f ca="1">(($E$9*(RAND()*($E$213-$D$213)+$D$213))*(RAND()*('Your Value Calcs'!$E$209-'Your Value Calcs'!$D$209)+'Your Value Calcs'!$D$209+IF('Your Results'!$D$48&gt;0,'Your Results'!$D$48,0)))+$E$161-$E$201+$E$185-($E$185*(RAND()*($E$215-$D$215)+$D$215))-(($E$205/$C$56)*(RAND()*($E$216-$D$216)+$D$216))</f>
        <v>#N/A</v>
      </c>
      <c r="AF402" s="129"/>
    </row>
    <row r="403" spans="2:32" x14ac:dyDescent="0.25">
      <c r="B403" s="198" t="e">
        <f t="shared" ca="1" si="152"/>
        <v>#N/A</v>
      </c>
      <c r="C4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3" s="91"/>
      <c r="E403" s="91"/>
      <c r="G403" s="20"/>
      <c r="H403" s="91"/>
      <c r="I403" s="91"/>
      <c r="K403" s="42"/>
      <c r="M403" s="200" t="e">
        <f t="shared" ca="1" si="153"/>
        <v>#N/A</v>
      </c>
      <c r="N403" s="91" t="e">
        <f t="shared" ca="1" si="154"/>
        <v>#N/A</v>
      </c>
      <c r="O403" s="91" t="e">
        <f t="shared" ca="1" si="155"/>
        <v>#N/A</v>
      </c>
      <c r="Q403" s="200" t="e">
        <f t="shared" ca="1" si="156"/>
        <v>#N/A</v>
      </c>
      <c r="R403" s="91" t="e">
        <f t="shared" ca="1" si="157"/>
        <v>#N/A</v>
      </c>
      <c r="S403" s="91" t="e">
        <f t="shared" ca="1" si="158"/>
        <v>#N/A</v>
      </c>
      <c r="T403" s="200" t="e">
        <f ca="1">(($E$9*(RAND()*($E$213-$D$213)+$D$213))*(RAND()*('Your Value Calcs'!$E$209-'Your Value Calcs'!$D$209)+'Your Value Calcs'!$D$209+IF('Your Results'!$D$48&gt;0,'Your Results'!$D$48,0)))+$E$161-$E$201+$E$185-($E$185*(RAND()*($E$215-$D$215)+$D$215))-(($E$205/$C$56)*(RAND()*($E$216-$D$216)+$D$216))</f>
        <v>#N/A</v>
      </c>
      <c r="AF403" s="129"/>
    </row>
    <row r="404" spans="2:32" x14ac:dyDescent="0.25">
      <c r="B404" s="198" t="e">
        <f t="shared" ca="1" si="152"/>
        <v>#N/A</v>
      </c>
      <c r="C4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4" s="91"/>
      <c r="E404" s="91"/>
      <c r="G404" s="20"/>
      <c r="H404" s="91"/>
      <c r="I404" s="91"/>
      <c r="K404" s="42"/>
      <c r="M404" s="200" t="e">
        <f t="shared" ca="1" si="153"/>
        <v>#N/A</v>
      </c>
      <c r="N404" s="91" t="e">
        <f t="shared" ca="1" si="154"/>
        <v>#N/A</v>
      </c>
      <c r="O404" s="91" t="e">
        <f t="shared" ca="1" si="155"/>
        <v>#N/A</v>
      </c>
      <c r="Q404" s="200" t="e">
        <f t="shared" ca="1" si="156"/>
        <v>#N/A</v>
      </c>
      <c r="R404" s="91" t="e">
        <f t="shared" ca="1" si="157"/>
        <v>#N/A</v>
      </c>
      <c r="S404" s="91" t="e">
        <f t="shared" ca="1" si="158"/>
        <v>#N/A</v>
      </c>
      <c r="T404" s="200" t="e">
        <f ca="1">(($E$9*(RAND()*($E$213-$D$213)+$D$213))*(RAND()*('Your Value Calcs'!$E$209-'Your Value Calcs'!$D$209)+'Your Value Calcs'!$D$209+IF('Your Results'!$D$48&gt;0,'Your Results'!$D$48,0)))+$E$161-$E$201+$E$185-($E$185*(RAND()*($E$215-$D$215)+$D$215))-(($E$205/$C$56)*(RAND()*($E$216-$D$216)+$D$216))</f>
        <v>#N/A</v>
      </c>
      <c r="AF404" s="129"/>
    </row>
    <row r="405" spans="2:32" x14ac:dyDescent="0.25">
      <c r="B405" s="198" t="e">
        <f t="shared" ca="1" si="152"/>
        <v>#N/A</v>
      </c>
      <c r="C4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5" s="91"/>
      <c r="E405" s="91"/>
      <c r="G405" s="20"/>
      <c r="H405" s="91"/>
      <c r="I405" s="91"/>
      <c r="K405" s="42"/>
      <c r="M405" s="200" t="e">
        <f t="shared" ca="1" si="153"/>
        <v>#N/A</v>
      </c>
      <c r="N405" s="91" t="e">
        <f t="shared" ca="1" si="154"/>
        <v>#N/A</v>
      </c>
      <c r="O405" s="91" t="e">
        <f t="shared" ca="1" si="155"/>
        <v>#N/A</v>
      </c>
      <c r="Q405" s="200" t="e">
        <f t="shared" ca="1" si="156"/>
        <v>#N/A</v>
      </c>
      <c r="R405" s="91" t="e">
        <f t="shared" ca="1" si="157"/>
        <v>#N/A</v>
      </c>
      <c r="S405" s="91" t="e">
        <f t="shared" ca="1" si="158"/>
        <v>#N/A</v>
      </c>
      <c r="T405" s="200" t="e">
        <f ca="1">(($E$9*(RAND()*($E$213-$D$213)+$D$213))*(RAND()*('Your Value Calcs'!$E$209-'Your Value Calcs'!$D$209)+'Your Value Calcs'!$D$209+IF('Your Results'!$D$48&gt;0,'Your Results'!$D$48,0)))+$E$161-$E$201+$E$185-($E$185*(RAND()*($E$215-$D$215)+$D$215))-(($E$205/$C$56)*(RAND()*($E$216-$D$216)+$D$216))</f>
        <v>#N/A</v>
      </c>
      <c r="AF405" s="129"/>
    </row>
    <row r="406" spans="2:32" x14ac:dyDescent="0.25">
      <c r="B406" s="198" t="e">
        <f t="shared" ca="1" si="152"/>
        <v>#N/A</v>
      </c>
      <c r="C4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6" s="91"/>
      <c r="E406" s="91"/>
      <c r="G406" s="20"/>
      <c r="H406" s="91"/>
      <c r="I406" s="91"/>
      <c r="K406" s="42"/>
      <c r="M406" s="200" t="e">
        <f t="shared" ca="1" si="153"/>
        <v>#N/A</v>
      </c>
      <c r="N406" s="91" t="e">
        <f t="shared" ca="1" si="154"/>
        <v>#N/A</v>
      </c>
      <c r="O406" s="91" t="e">
        <f t="shared" ca="1" si="155"/>
        <v>#N/A</v>
      </c>
      <c r="Q406" s="200" t="e">
        <f t="shared" ca="1" si="156"/>
        <v>#N/A</v>
      </c>
      <c r="R406" s="91" t="e">
        <f t="shared" ca="1" si="157"/>
        <v>#N/A</v>
      </c>
      <c r="S406" s="91" t="e">
        <f t="shared" ca="1" si="158"/>
        <v>#N/A</v>
      </c>
      <c r="T406" s="200" t="e">
        <f ca="1">(($E$9*(RAND()*($E$213-$D$213)+$D$213))*(RAND()*('Your Value Calcs'!$E$209-'Your Value Calcs'!$D$209)+'Your Value Calcs'!$D$209+IF('Your Results'!$D$48&gt;0,'Your Results'!$D$48,0)))+$E$161-$E$201+$E$185-($E$185*(RAND()*($E$215-$D$215)+$D$215))-(($E$205/$C$56)*(RAND()*($E$216-$D$216)+$D$216))</f>
        <v>#N/A</v>
      </c>
      <c r="AF406" s="129"/>
    </row>
    <row r="407" spans="2:32" x14ac:dyDescent="0.25">
      <c r="B407" s="198" t="e">
        <f t="shared" ca="1" si="152"/>
        <v>#N/A</v>
      </c>
      <c r="C4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7" s="91"/>
      <c r="E407" s="91"/>
      <c r="G407" s="20"/>
      <c r="H407" s="91"/>
      <c r="I407" s="91"/>
      <c r="K407" s="42"/>
      <c r="M407" s="200" t="e">
        <f t="shared" ca="1" si="153"/>
        <v>#N/A</v>
      </c>
      <c r="N407" s="91" t="e">
        <f t="shared" ca="1" si="154"/>
        <v>#N/A</v>
      </c>
      <c r="O407" s="91" t="e">
        <f t="shared" ca="1" si="155"/>
        <v>#N/A</v>
      </c>
      <c r="Q407" s="200" t="e">
        <f t="shared" ca="1" si="156"/>
        <v>#N/A</v>
      </c>
      <c r="R407" s="91" t="e">
        <f t="shared" ca="1" si="157"/>
        <v>#N/A</v>
      </c>
      <c r="S407" s="91" t="e">
        <f t="shared" ca="1" si="158"/>
        <v>#N/A</v>
      </c>
      <c r="T407" s="200" t="e">
        <f ca="1">(($E$9*(RAND()*($E$213-$D$213)+$D$213))*(RAND()*('Your Value Calcs'!$E$209-'Your Value Calcs'!$D$209)+'Your Value Calcs'!$D$209+IF('Your Results'!$D$48&gt;0,'Your Results'!$D$48,0)))+$E$161-$E$201+$E$185-($E$185*(RAND()*($E$215-$D$215)+$D$215))-(($E$205/$C$56)*(RAND()*($E$216-$D$216)+$D$216))</f>
        <v>#N/A</v>
      </c>
      <c r="AF407" s="129"/>
    </row>
    <row r="408" spans="2:32" x14ac:dyDescent="0.25">
      <c r="B408" s="198" t="e">
        <f t="shared" ca="1" si="152"/>
        <v>#N/A</v>
      </c>
      <c r="C4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8" s="91"/>
      <c r="E408" s="91"/>
      <c r="G408" s="20"/>
      <c r="H408" s="91"/>
      <c r="I408" s="91"/>
      <c r="K408" s="42"/>
      <c r="M408" s="200" t="e">
        <f t="shared" ca="1" si="153"/>
        <v>#N/A</v>
      </c>
      <c r="N408" s="91" t="e">
        <f t="shared" ca="1" si="154"/>
        <v>#N/A</v>
      </c>
      <c r="O408" s="91" t="e">
        <f t="shared" ca="1" si="155"/>
        <v>#N/A</v>
      </c>
      <c r="Q408" s="200" t="e">
        <f t="shared" ca="1" si="156"/>
        <v>#N/A</v>
      </c>
      <c r="R408" s="91" t="e">
        <f t="shared" ca="1" si="157"/>
        <v>#N/A</v>
      </c>
      <c r="S408" s="91" t="e">
        <f t="shared" ca="1" si="158"/>
        <v>#N/A</v>
      </c>
      <c r="T408" s="200" t="e">
        <f ca="1">(($E$9*(RAND()*($E$213-$D$213)+$D$213))*(RAND()*('Your Value Calcs'!$E$209-'Your Value Calcs'!$D$209)+'Your Value Calcs'!$D$209+IF('Your Results'!$D$48&gt;0,'Your Results'!$D$48,0)))+$E$161-$E$201+$E$185-($E$185*(RAND()*($E$215-$D$215)+$D$215))-(($E$205/$C$56)*(RAND()*($E$216-$D$216)+$D$216))</f>
        <v>#N/A</v>
      </c>
      <c r="AF408" s="129"/>
    </row>
    <row r="409" spans="2:32" x14ac:dyDescent="0.25">
      <c r="B409" s="198" t="e">
        <f t="shared" ca="1" si="152"/>
        <v>#N/A</v>
      </c>
      <c r="C4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09" s="91"/>
      <c r="E409" s="91"/>
      <c r="G409" s="20"/>
      <c r="H409" s="91"/>
      <c r="I409" s="91"/>
      <c r="K409" s="42"/>
      <c r="M409" s="200" t="e">
        <f t="shared" ca="1" si="153"/>
        <v>#N/A</v>
      </c>
      <c r="N409" s="91" t="e">
        <f t="shared" ca="1" si="154"/>
        <v>#N/A</v>
      </c>
      <c r="O409" s="91" t="e">
        <f t="shared" ca="1" si="155"/>
        <v>#N/A</v>
      </c>
      <c r="Q409" s="200" t="e">
        <f t="shared" ca="1" si="156"/>
        <v>#N/A</v>
      </c>
      <c r="R409" s="91" t="e">
        <f t="shared" ca="1" si="157"/>
        <v>#N/A</v>
      </c>
      <c r="S409" s="91" t="e">
        <f t="shared" ca="1" si="158"/>
        <v>#N/A</v>
      </c>
      <c r="T409" s="200" t="e">
        <f ca="1">(($E$9*(RAND()*($E$213-$D$213)+$D$213))*(RAND()*('Your Value Calcs'!$E$209-'Your Value Calcs'!$D$209)+'Your Value Calcs'!$D$209+IF('Your Results'!$D$48&gt;0,'Your Results'!$D$48,0)))+$E$161-$E$201+$E$185-($E$185*(RAND()*($E$215-$D$215)+$D$215))-(($E$205/$C$56)*(RAND()*($E$216-$D$216)+$D$216))</f>
        <v>#N/A</v>
      </c>
      <c r="AF409" s="129"/>
    </row>
    <row r="410" spans="2:32" x14ac:dyDescent="0.25">
      <c r="B410" s="198" t="e">
        <f t="shared" ca="1" si="152"/>
        <v>#N/A</v>
      </c>
      <c r="C4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0" s="91"/>
      <c r="E410" s="91"/>
      <c r="G410" s="20"/>
      <c r="H410" s="91"/>
      <c r="I410" s="91"/>
      <c r="K410" s="42"/>
      <c r="M410" s="200" t="e">
        <f t="shared" ca="1" si="153"/>
        <v>#N/A</v>
      </c>
      <c r="N410" s="91" t="e">
        <f t="shared" ca="1" si="154"/>
        <v>#N/A</v>
      </c>
      <c r="O410" s="91" t="e">
        <f t="shared" ca="1" si="155"/>
        <v>#N/A</v>
      </c>
      <c r="Q410" s="200" t="e">
        <f t="shared" ca="1" si="156"/>
        <v>#N/A</v>
      </c>
      <c r="R410" s="91" t="e">
        <f t="shared" ca="1" si="157"/>
        <v>#N/A</v>
      </c>
      <c r="S410" s="91" t="e">
        <f t="shared" ca="1" si="158"/>
        <v>#N/A</v>
      </c>
      <c r="T410" s="200" t="e">
        <f ca="1">(($E$9*(RAND()*($E$213-$D$213)+$D$213))*(RAND()*('Your Value Calcs'!$E$209-'Your Value Calcs'!$D$209)+'Your Value Calcs'!$D$209+IF('Your Results'!$D$48&gt;0,'Your Results'!$D$48,0)))+$E$161-$E$201+$E$185-($E$185*(RAND()*($E$215-$D$215)+$D$215))-(($E$205/$C$56)*(RAND()*($E$216-$D$216)+$D$216))</f>
        <v>#N/A</v>
      </c>
      <c r="AF410" s="129"/>
    </row>
    <row r="411" spans="2:32" x14ac:dyDescent="0.25">
      <c r="B411" s="198" t="e">
        <f t="shared" ca="1" si="152"/>
        <v>#N/A</v>
      </c>
      <c r="C4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1" s="91"/>
      <c r="E411" s="91"/>
      <c r="G411" s="20"/>
      <c r="H411" s="91"/>
      <c r="I411" s="91"/>
      <c r="K411" s="42"/>
      <c r="M411" s="200" t="e">
        <f t="shared" ca="1" si="153"/>
        <v>#N/A</v>
      </c>
      <c r="N411" s="91" t="e">
        <f t="shared" ca="1" si="154"/>
        <v>#N/A</v>
      </c>
      <c r="O411" s="91" t="e">
        <f t="shared" ca="1" si="155"/>
        <v>#N/A</v>
      </c>
      <c r="Q411" s="200" t="e">
        <f t="shared" ca="1" si="156"/>
        <v>#N/A</v>
      </c>
      <c r="R411" s="91" t="e">
        <f t="shared" ca="1" si="157"/>
        <v>#N/A</v>
      </c>
      <c r="S411" s="91" t="e">
        <f t="shared" ca="1" si="158"/>
        <v>#N/A</v>
      </c>
      <c r="T411" s="200" t="e">
        <f ca="1">(($E$9*(RAND()*($E$213-$D$213)+$D$213))*(RAND()*('Your Value Calcs'!$E$209-'Your Value Calcs'!$D$209)+'Your Value Calcs'!$D$209+IF('Your Results'!$D$48&gt;0,'Your Results'!$D$48,0)))+$E$161-$E$201+$E$185-($E$185*(RAND()*($E$215-$D$215)+$D$215))-(($E$205/$C$56)*(RAND()*($E$216-$D$216)+$D$216))</f>
        <v>#N/A</v>
      </c>
      <c r="AF411" s="129"/>
    </row>
    <row r="412" spans="2:32" x14ac:dyDescent="0.25">
      <c r="B412" s="198" t="e">
        <f t="shared" ca="1" si="152"/>
        <v>#N/A</v>
      </c>
      <c r="C4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2" s="91"/>
      <c r="E412" s="91"/>
      <c r="G412" s="20"/>
      <c r="H412" s="91"/>
      <c r="I412" s="91"/>
      <c r="K412" s="42"/>
      <c r="M412" s="200" t="e">
        <f t="shared" ca="1" si="153"/>
        <v>#N/A</v>
      </c>
      <c r="N412" s="91" t="e">
        <f t="shared" ca="1" si="154"/>
        <v>#N/A</v>
      </c>
      <c r="O412" s="91" t="e">
        <f t="shared" ca="1" si="155"/>
        <v>#N/A</v>
      </c>
      <c r="Q412" s="200" t="e">
        <f t="shared" ca="1" si="156"/>
        <v>#N/A</v>
      </c>
      <c r="R412" s="91" t="e">
        <f t="shared" ca="1" si="157"/>
        <v>#N/A</v>
      </c>
      <c r="S412" s="91" t="e">
        <f t="shared" ca="1" si="158"/>
        <v>#N/A</v>
      </c>
      <c r="T412" s="200" t="e">
        <f ca="1">(($E$9*(RAND()*($E$213-$D$213)+$D$213))*(RAND()*('Your Value Calcs'!$E$209-'Your Value Calcs'!$D$209)+'Your Value Calcs'!$D$209+IF('Your Results'!$D$48&gt;0,'Your Results'!$D$48,0)))+$E$161-$E$201+$E$185-($E$185*(RAND()*($E$215-$D$215)+$D$215))-(($E$205/$C$56)*(RAND()*($E$216-$D$216)+$D$216))</f>
        <v>#N/A</v>
      </c>
      <c r="AF412" s="129"/>
    </row>
    <row r="413" spans="2:32" x14ac:dyDescent="0.25">
      <c r="B413" s="198" t="e">
        <f t="shared" ca="1" si="152"/>
        <v>#N/A</v>
      </c>
      <c r="C4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3" s="91"/>
      <c r="E413" s="91"/>
      <c r="G413" s="20"/>
      <c r="H413" s="91"/>
      <c r="I413" s="91"/>
      <c r="K413" s="42"/>
      <c r="M413" s="200" t="e">
        <f t="shared" ca="1" si="153"/>
        <v>#N/A</v>
      </c>
      <c r="N413" s="91" t="e">
        <f t="shared" ca="1" si="154"/>
        <v>#N/A</v>
      </c>
      <c r="O413" s="91" t="e">
        <f t="shared" ca="1" si="155"/>
        <v>#N/A</v>
      </c>
      <c r="Q413" s="200" t="e">
        <f t="shared" ca="1" si="156"/>
        <v>#N/A</v>
      </c>
      <c r="R413" s="91" t="e">
        <f t="shared" ca="1" si="157"/>
        <v>#N/A</v>
      </c>
      <c r="S413" s="91" t="e">
        <f t="shared" ca="1" si="158"/>
        <v>#N/A</v>
      </c>
      <c r="T413" s="200" t="e">
        <f ca="1">(($E$9*(RAND()*($E$213-$D$213)+$D$213))*(RAND()*('Your Value Calcs'!$E$209-'Your Value Calcs'!$D$209)+'Your Value Calcs'!$D$209+IF('Your Results'!$D$48&gt;0,'Your Results'!$D$48,0)))+$E$161-$E$201+$E$185-($E$185*(RAND()*($E$215-$D$215)+$D$215))-(($E$205/$C$56)*(RAND()*($E$216-$D$216)+$D$216))</f>
        <v>#N/A</v>
      </c>
      <c r="AF413" s="129"/>
    </row>
    <row r="414" spans="2:32" x14ac:dyDescent="0.25">
      <c r="B414" s="198" t="e">
        <f t="shared" ca="1" si="152"/>
        <v>#N/A</v>
      </c>
      <c r="C4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4" s="91"/>
      <c r="E414" s="91"/>
      <c r="G414" s="20"/>
      <c r="H414" s="91"/>
      <c r="I414" s="91"/>
      <c r="K414" s="42"/>
      <c r="M414" s="200" t="e">
        <f t="shared" ca="1" si="153"/>
        <v>#N/A</v>
      </c>
      <c r="N414" s="91" t="e">
        <f t="shared" ca="1" si="154"/>
        <v>#N/A</v>
      </c>
      <c r="O414" s="91" t="e">
        <f t="shared" ca="1" si="155"/>
        <v>#N/A</v>
      </c>
      <c r="Q414" s="200" t="e">
        <f t="shared" ca="1" si="156"/>
        <v>#N/A</v>
      </c>
      <c r="R414" s="91" t="e">
        <f t="shared" ca="1" si="157"/>
        <v>#N/A</v>
      </c>
      <c r="S414" s="91" t="e">
        <f t="shared" ca="1" si="158"/>
        <v>#N/A</v>
      </c>
      <c r="T414" s="200" t="e">
        <f ca="1">(($E$9*(RAND()*($E$213-$D$213)+$D$213))*(RAND()*('Your Value Calcs'!$E$209-'Your Value Calcs'!$D$209)+'Your Value Calcs'!$D$209+IF('Your Results'!$D$48&gt;0,'Your Results'!$D$48,0)))+$E$161-$E$201+$E$185-($E$185*(RAND()*($E$215-$D$215)+$D$215))-(($E$205/$C$56)*(RAND()*($E$216-$D$216)+$D$216))</f>
        <v>#N/A</v>
      </c>
      <c r="AF414" s="129"/>
    </row>
    <row r="415" spans="2:32" x14ac:dyDescent="0.25">
      <c r="B415" s="198" t="e">
        <f t="shared" ca="1" si="152"/>
        <v>#N/A</v>
      </c>
      <c r="C4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5" s="91"/>
      <c r="E415" s="91"/>
      <c r="G415" s="20"/>
      <c r="H415" s="91"/>
      <c r="I415" s="91"/>
      <c r="K415" s="42"/>
      <c r="M415" s="200" t="e">
        <f t="shared" ca="1" si="153"/>
        <v>#N/A</v>
      </c>
      <c r="N415" s="91" t="e">
        <f t="shared" ca="1" si="154"/>
        <v>#N/A</v>
      </c>
      <c r="O415" s="91" t="e">
        <f t="shared" ca="1" si="155"/>
        <v>#N/A</v>
      </c>
      <c r="Q415" s="200" t="e">
        <f t="shared" ca="1" si="156"/>
        <v>#N/A</v>
      </c>
      <c r="R415" s="91" t="e">
        <f t="shared" ca="1" si="157"/>
        <v>#N/A</v>
      </c>
      <c r="S415" s="91" t="e">
        <f t="shared" ca="1" si="158"/>
        <v>#N/A</v>
      </c>
      <c r="T415" s="200" t="e">
        <f ca="1">(($E$9*(RAND()*($E$213-$D$213)+$D$213))*(RAND()*('Your Value Calcs'!$E$209-'Your Value Calcs'!$D$209)+'Your Value Calcs'!$D$209+IF('Your Results'!$D$48&gt;0,'Your Results'!$D$48,0)))+$E$161-$E$201+$E$185-($E$185*(RAND()*($E$215-$D$215)+$D$215))-(($E$205/$C$56)*(RAND()*($E$216-$D$216)+$D$216))</f>
        <v>#N/A</v>
      </c>
      <c r="AF415" s="129"/>
    </row>
    <row r="416" spans="2:32" x14ac:dyDescent="0.25">
      <c r="B416" s="198" t="e">
        <f t="shared" ca="1" si="152"/>
        <v>#N/A</v>
      </c>
      <c r="C4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6" s="91"/>
      <c r="E416" s="91"/>
      <c r="G416" s="20"/>
      <c r="H416" s="91"/>
      <c r="I416" s="91"/>
      <c r="K416" s="42"/>
      <c r="M416" s="200" t="e">
        <f t="shared" ca="1" si="153"/>
        <v>#N/A</v>
      </c>
      <c r="N416" s="91" t="e">
        <f t="shared" ca="1" si="154"/>
        <v>#N/A</v>
      </c>
      <c r="O416" s="91" t="e">
        <f t="shared" ca="1" si="155"/>
        <v>#N/A</v>
      </c>
      <c r="Q416" s="200" t="e">
        <f t="shared" ca="1" si="156"/>
        <v>#N/A</v>
      </c>
      <c r="R416" s="91" t="e">
        <f t="shared" ca="1" si="157"/>
        <v>#N/A</v>
      </c>
      <c r="S416" s="91" t="e">
        <f t="shared" ca="1" si="158"/>
        <v>#N/A</v>
      </c>
      <c r="T416" s="200" t="e">
        <f ca="1">(($E$9*(RAND()*($E$213-$D$213)+$D$213))*(RAND()*('Your Value Calcs'!$E$209-'Your Value Calcs'!$D$209)+'Your Value Calcs'!$D$209+IF('Your Results'!$D$48&gt;0,'Your Results'!$D$48,0)))+$E$161-$E$201+$E$185-($E$185*(RAND()*($E$215-$D$215)+$D$215))-(($E$205/$C$56)*(RAND()*($E$216-$D$216)+$D$216))</f>
        <v>#N/A</v>
      </c>
      <c r="AF416" s="129"/>
    </row>
    <row r="417" spans="2:32" x14ac:dyDescent="0.25">
      <c r="B417" s="198" t="e">
        <f t="shared" ca="1" si="152"/>
        <v>#N/A</v>
      </c>
      <c r="C4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7" s="91"/>
      <c r="E417" s="91"/>
      <c r="G417" s="20"/>
      <c r="H417" s="91"/>
      <c r="I417" s="91"/>
      <c r="K417" s="42"/>
      <c r="M417" s="200" t="e">
        <f t="shared" ca="1" si="153"/>
        <v>#N/A</v>
      </c>
      <c r="N417" s="91" t="e">
        <f t="shared" ca="1" si="154"/>
        <v>#N/A</v>
      </c>
      <c r="O417" s="91" t="e">
        <f t="shared" ca="1" si="155"/>
        <v>#N/A</v>
      </c>
      <c r="Q417" s="200" t="e">
        <f t="shared" ca="1" si="156"/>
        <v>#N/A</v>
      </c>
      <c r="R417" s="91" t="e">
        <f t="shared" ca="1" si="157"/>
        <v>#N/A</v>
      </c>
      <c r="S417" s="91" t="e">
        <f t="shared" ca="1" si="158"/>
        <v>#N/A</v>
      </c>
      <c r="T417" s="200" t="e">
        <f ca="1">(($E$9*(RAND()*($E$213-$D$213)+$D$213))*(RAND()*('Your Value Calcs'!$E$209-'Your Value Calcs'!$D$209)+'Your Value Calcs'!$D$209+IF('Your Results'!$D$48&gt;0,'Your Results'!$D$48,0)))+$E$161-$E$201+$E$185-($E$185*(RAND()*($E$215-$D$215)+$D$215))-(($E$205/$C$56)*(RAND()*($E$216-$D$216)+$D$216))</f>
        <v>#N/A</v>
      </c>
      <c r="AF417" s="129"/>
    </row>
    <row r="418" spans="2:32" x14ac:dyDescent="0.25">
      <c r="B418" s="198" t="e">
        <f t="shared" ca="1" si="152"/>
        <v>#N/A</v>
      </c>
      <c r="C4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8" s="91"/>
      <c r="E418" s="91"/>
      <c r="G418" s="20"/>
      <c r="H418" s="91"/>
      <c r="I418" s="91"/>
      <c r="K418" s="42"/>
      <c r="M418" s="200" t="e">
        <f t="shared" ca="1" si="153"/>
        <v>#N/A</v>
      </c>
      <c r="N418" s="91" t="e">
        <f t="shared" ca="1" si="154"/>
        <v>#N/A</v>
      </c>
      <c r="O418" s="91" t="e">
        <f t="shared" ca="1" si="155"/>
        <v>#N/A</v>
      </c>
      <c r="Q418" s="200" t="e">
        <f t="shared" ca="1" si="156"/>
        <v>#N/A</v>
      </c>
      <c r="R418" s="91" t="e">
        <f t="shared" ca="1" si="157"/>
        <v>#N/A</v>
      </c>
      <c r="S418" s="91" t="e">
        <f t="shared" ca="1" si="158"/>
        <v>#N/A</v>
      </c>
      <c r="T418" s="200" t="e">
        <f ca="1">(($E$9*(RAND()*($E$213-$D$213)+$D$213))*(RAND()*('Your Value Calcs'!$E$209-'Your Value Calcs'!$D$209)+'Your Value Calcs'!$D$209+IF('Your Results'!$D$48&gt;0,'Your Results'!$D$48,0)))+$E$161-$E$201+$E$185-($E$185*(RAND()*($E$215-$D$215)+$D$215))-(($E$205/$C$56)*(RAND()*($E$216-$D$216)+$D$216))</f>
        <v>#N/A</v>
      </c>
      <c r="AF418" s="129"/>
    </row>
    <row r="419" spans="2:32" x14ac:dyDescent="0.25">
      <c r="B419" s="198" t="e">
        <f t="shared" ca="1" si="152"/>
        <v>#N/A</v>
      </c>
      <c r="C4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19" s="91"/>
      <c r="E419" s="91"/>
      <c r="G419" s="20"/>
      <c r="H419" s="91"/>
      <c r="I419" s="91"/>
      <c r="K419" s="42"/>
      <c r="M419" s="200" t="e">
        <f t="shared" ca="1" si="153"/>
        <v>#N/A</v>
      </c>
      <c r="N419" s="91" t="e">
        <f t="shared" ca="1" si="154"/>
        <v>#N/A</v>
      </c>
      <c r="O419" s="91" t="e">
        <f t="shared" ca="1" si="155"/>
        <v>#N/A</v>
      </c>
      <c r="Q419" s="200" t="e">
        <f t="shared" ca="1" si="156"/>
        <v>#N/A</v>
      </c>
      <c r="R419" s="91" t="e">
        <f t="shared" ca="1" si="157"/>
        <v>#N/A</v>
      </c>
      <c r="S419" s="91" t="e">
        <f t="shared" ca="1" si="158"/>
        <v>#N/A</v>
      </c>
      <c r="T419" s="200" t="e">
        <f ca="1">(($E$9*(RAND()*($E$213-$D$213)+$D$213))*(RAND()*('Your Value Calcs'!$E$209-'Your Value Calcs'!$D$209)+'Your Value Calcs'!$D$209+IF('Your Results'!$D$48&gt;0,'Your Results'!$D$48,0)))+$E$161-$E$201+$E$185-($E$185*(RAND()*($E$215-$D$215)+$D$215))-(($E$205/$C$56)*(RAND()*($E$216-$D$216)+$D$216))</f>
        <v>#N/A</v>
      </c>
      <c r="AF419" s="129"/>
    </row>
    <row r="420" spans="2:32" x14ac:dyDescent="0.25">
      <c r="B420" s="198" t="e">
        <f t="shared" ca="1" si="152"/>
        <v>#N/A</v>
      </c>
      <c r="C4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0" s="91"/>
      <c r="E420" s="91"/>
      <c r="G420" s="20"/>
      <c r="H420" s="91"/>
      <c r="I420" s="91"/>
      <c r="K420" s="42"/>
      <c r="M420" s="200" t="e">
        <f t="shared" ca="1" si="153"/>
        <v>#N/A</v>
      </c>
      <c r="N420" s="91" t="e">
        <f t="shared" ca="1" si="154"/>
        <v>#N/A</v>
      </c>
      <c r="O420" s="91" t="e">
        <f t="shared" ca="1" si="155"/>
        <v>#N/A</v>
      </c>
      <c r="Q420" s="200" t="e">
        <f t="shared" ca="1" si="156"/>
        <v>#N/A</v>
      </c>
      <c r="R420" s="91" t="e">
        <f t="shared" ca="1" si="157"/>
        <v>#N/A</v>
      </c>
      <c r="S420" s="91" t="e">
        <f t="shared" ca="1" si="158"/>
        <v>#N/A</v>
      </c>
      <c r="T420" s="200" t="e">
        <f ca="1">(($E$9*(RAND()*($E$213-$D$213)+$D$213))*(RAND()*('Your Value Calcs'!$E$209-'Your Value Calcs'!$D$209)+'Your Value Calcs'!$D$209+IF('Your Results'!$D$48&gt;0,'Your Results'!$D$48,0)))+$E$161-$E$201+$E$185-($E$185*(RAND()*($E$215-$D$215)+$D$215))-(($E$205/$C$56)*(RAND()*($E$216-$D$216)+$D$216))</f>
        <v>#N/A</v>
      </c>
      <c r="AF420" s="129"/>
    </row>
    <row r="421" spans="2:32" x14ac:dyDescent="0.25">
      <c r="B421" s="198" t="e">
        <f t="shared" ca="1" si="152"/>
        <v>#N/A</v>
      </c>
      <c r="C4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1" s="91"/>
      <c r="E421" s="91"/>
      <c r="G421" s="20"/>
      <c r="H421" s="91"/>
      <c r="I421" s="91"/>
      <c r="K421" s="42"/>
      <c r="M421" s="200" t="e">
        <f t="shared" ca="1" si="153"/>
        <v>#N/A</v>
      </c>
      <c r="N421" s="91" t="e">
        <f t="shared" ca="1" si="154"/>
        <v>#N/A</v>
      </c>
      <c r="O421" s="91" t="e">
        <f t="shared" ca="1" si="155"/>
        <v>#N/A</v>
      </c>
      <c r="Q421" s="200" t="e">
        <f t="shared" ca="1" si="156"/>
        <v>#N/A</v>
      </c>
      <c r="R421" s="91" t="e">
        <f t="shared" ca="1" si="157"/>
        <v>#N/A</v>
      </c>
      <c r="S421" s="91" t="e">
        <f t="shared" ca="1" si="158"/>
        <v>#N/A</v>
      </c>
      <c r="T421" s="200" t="e">
        <f ca="1">(($E$9*(RAND()*($E$213-$D$213)+$D$213))*(RAND()*('Your Value Calcs'!$E$209-'Your Value Calcs'!$D$209)+'Your Value Calcs'!$D$209+IF('Your Results'!$D$48&gt;0,'Your Results'!$D$48,0)))+$E$161-$E$201+$E$185-($E$185*(RAND()*($E$215-$D$215)+$D$215))-(($E$205/$C$56)*(RAND()*($E$216-$D$216)+$D$216))</f>
        <v>#N/A</v>
      </c>
      <c r="AF421" s="129"/>
    </row>
    <row r="422" spans="2:32" x14ac:dyDescent="0.25">
      <c r="B422" s="198" t="e">
        <f t="shared" ca="1" si="152"/>
        <v>#N/A</v>
      </c>
      <c r="C4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2" s="91"/>
      <c r="E422" s="91"/>
      <c r="G422" s="20"/>
      <c r="H422" s="91"/>
      <c r="I422" s="91"/>
      <c r="K422" s="42"/>
      <c r="M422" s="200" t="e">
        <f t="shared" ca="1" si="153"/>
        <v>#N/A</v>
      </c>
      <c r="N422" s="91" t="e">
        <f t="shared" ca="1" si="154"/>
        <v>#N/A</v>
      </c>
      <c r="O422" s="91" t="e">
        <f t="shared" ca="1" si="155"/>
        <v>#N/A</v>
      </c>
      <c r="Q422" s="200" t="e">
        <f t="shared" ca="1" si="156"/>
        <v>#N/A</v>
      </c>
      <c r="R422" s="91" t="e">
        <f t="shared" ca="1" si="157"/>
        <v>#N/A</v>
      </c>
      <c r="S422" s="91" t="e">
        <f t="shared" ca="1" si="158"/>
        <v>#N/A</v>
      </c>
      <c r="T422" s="200" t="e">
        <f ca="1">(($E$9*(RAND()*($E$213-$D$213)+$D$213))*(RAND()*('Your Value Calcs'!$E$209-'Your Value Calcs'!$D$209)+'Your Value Calcs'!$D$209+IF('Your Results'!$D$48&gt;0,'Your Results'!$D$48,0)))+$E$161-$E$201+$E$185-($E$185*(RAND()*($E$215-$D$215)+$D$215))-(($E$205/$C$56)*(RAND()*($E$216-$D$216)+$D$216))</f>
        <v>#N/A</v>
      </c>
      <c r="AF422" s="129"/>
    </row>
    <row r="423" spans="2:32" x14ac:dyDescent="0.25">
      <c r="B423" s="198" t="e">
        <f t="shared" ca="1" si="152"/>
        <v>#N/A</v>
      </c>
      <c r="C4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3" s="91"/>
      <c r="E423" s="91"/>
      <c r="G423" s="20"/>
      <c r="H423" s="91"/>
      <c r="I423" s="91"/>
      <c r="K423" s="42"/>
      <c r="M423" s="200" t="e">
        <f t="shared" ca="1" si="153"/>
        <v>#N/A</v>
      </c>
      <c r="N423" s="91" t="e">
        <f t="shared" ca="1" si="154"/>
        <v>#N/A</v>
      </c>
      <c r="O423" s="91" t="e">
        <f t="shared" ca="1" si="155"/>
        <v>#N/A</v>
      </c>
      <c r="Q423" s="200" t="e">
        <f t="shared" ca="1" si="156"/>
        <v>#N/A</v>
      </c>
      <c r="R423" s="91" t="e">
        <f t="shared" ca="1" si="157"/>
        <v>#N/A</v>
      </c>
      <c r="S423" s="91" t="e">
        <f t="shared" ca="1" si="158"/>
        <v>#N/A</v>
      </c>
      <c r="T423" s="200" t="e">
        <f ca="1">(($E$9*(RAND()*($E$213-$D$213)+$D$213))*(RAND()*('Your Value Calcs'!$E$209-'Your Value Calcs'!$D$209)+'Your Value Calcs'!$D$209+IF('Your Results'!$D$48&gt;0,'Your Results'!$D$48,0)))+$E$161-$E$201+$E$185-($E$185*(RAND()*($E$215-$D$215)+$D$215))-(($E$205/$C$56)*(RAND()*($E$216-$D$216)+$D$216))</f>
        <v>#N/A</v>
      </c>
      <c r="AF423" s="129"/>
    </row>
    <row r="424" spans="2:32" x14ac:dyDescent="0.25">
      <c r="B424" s="198" t="e">
        <f t="shared" ca="1" si="152"/>
        <v>#N/A</v>
      </c>
      <c r="C4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4" s="91"/>
      <c r="E424" s="91"/>
      <c r="G424" s="20"/>
      <c r="H424" s="91"/>
      <c r="I424" s="91"/>
      <c r="K424" s="42"/>
      <c r="M424" s="200" t="e">
        <f t="shared" ca="1" si="153"/>
        <v>#N/A</v>
      </c>
      <c r="N424" s="91" t="e">
        <f t="shared" ca="1" si="154"/>
        <v>#N/A</v>
      </c>
      <c r="O424" s="91" t="e">
        <f t="shared" ca="1" si="155"/>
        <v>#N/A</v>
      </c>
      <c r="Q424" s="200" t="e">
        <f t="shared" ca="1" si="156"/>
        <v>#N/A</v>
      </c>
      <c r="R424" s="91" t="e">
        <f t="shared" ca="1" si="157"/>
        <v>#N/A</v>
      </c>
      <c r="S424" s="91" t="e">
        <f t="shared" ca="1" si="158"/>
        <v>#N/A</v>
      </c>
      <c r="T424" s="200" t="e">
        <f ca="1">(($E$9*(RAND()*($E$213-$D$213)+$D$213))*(RAND()*('Your Value Calcs'!$E$209-'Your Value Calcs'!$D$209)+'Your Value Calcs'!$D$209+IF('Your Results'!$D$48&gt;0,'Your Results'!$D$48,0)))+$E$161-$E$201+$E$185-($E$185*(RAND()*($E$215-$D$215)+$D$215))-(($E$205/$C$56)*(RAND()*($E$216-$D$216)+$D$216))</f>
        <v>#N/A</v>
      </c>
      <c r="AF424" s="129"/>
    </row>
    <row r="425" spans="2:32" x14ac:dyDescent="0.25">
      <c r="B425" s="198" t="e">
        <f t="shared" ca="1" si="152"/>
        <v>#N/A</v>
      </c>
      <c r="C4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5" s="91"/>
      <c r="E425" s="91"/>
      <c r="G425" s="20"/>
      <c r="H425" s="91"/>
      <c r="I425" s="91"/>
      <c r="K425" s="42"/>
      <c r="M425" s="200" t="e">
        <f t="shared" ca="1" si="153"/>
        <v>#N/A</v>
      </c>
      <c r="N425" s="91" t="e">
        <f t="shared" ca="1" si="154"/>
        <v>#N/A</v>
      </c>
      <c r="O425" s="91" t="e">
        <f t="shared" ca="1" si="155"/>
        <v>#N/A</v>
      </c>
      <c r="Q425" s="200" t="e">
        <f t="shared" ca="1" si="156"/>
        <v>#N/A</v>
      </c>
      <c r="R425" s="91" t="e">
        <f t="shared" ca="1" si="157"/>
        <v>#N/A</v>
      </c>
      <c r="S425" s="91" t="e">
        <f t="shared" ca="1" si="158"/>
        <v>#N/A</v>
      </c>
      <c r="T425" s="200" t="e">
        <f ca="1">(($E$9*(RAND()*($E$213-$D$213)+$D$213))*(RAND()*('Your Value Calcs'!$E$209-'Your Value Calcs'!$D$209)+'Your Value Calcs'!$D$209+IF('Your Results'!$D$48&gt;0,'Your Results'!$D$48,0)))+$E$161-$E$201+$E$185-($E$185*(RAND()*($E$215-$D$215)+$D$215))-(($E$205/$C$56)*(RAND()*($E$216-$D$216)+$D$216))</f>
        <v>#N/A</v>
      </c>
      <c r="AF425" s="129"/>
    </row>
    <row r="426" spans="2:32" x14ac:dyDescent="0.25">
      <c r="B426" s="198" t="e">
        <f t="shared" ca="1" si="152"/>
        <v>#N/A</v>
      </c>
      <c r="C4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6" s="91"/>
      <c r="E426" s="91"/>
      <c r="G426" s="20"/>
      <c r="H426" s="91"/>
      <c r="I426" s="91"/>
      <c r="K426" s="42"/>
      <c r="M426" s="200" t="e">
        <f t="shared" ca="1" si="153"/>
        <v>#N/A</v>
      </c>
      <c r="N426" s="91" t="e">
        <f t="shared" ca="1" si="154"/>
        <v>#N/A</v>
      </c>
      <c r="O426" s="91" t="e">
        <f t="shared" ca="1" si="155"/>
        <v>#N/A</v>
      </c>
      <c r="Q426" s="200" t="e">
        <f t="shared" ca="1" si="156"/>
        <v>#N/A</v>
      </c>
      <c r="R426" s="91" t="e">
        <f t="shared" ca="1" si="157"/>
        <v>#N/A</v>
      </c>
      <c r="S426" s="91" t="e">
        <f t="shared" ca="1" si="158"/>
        <v>#N/A</v>
      </c>
      <c r="T426" s="200" t="e">
        <f ca="1">(($E$9*(RAND()*($E$213-$D$213)+$D$213))*(RAND()*('Your Value Calcs'!$E$209-'Your Value Calcs'!$D$209)+'Your Value Calcs'!$D$209+IF('Your Results'!$D$48&gt;0,'Your Results'!$D$48,0)))+$E$161-$E$201+$E$185-($E$185*(RAND()*($E$215-$D$215)+$D$215))-(($E$205/$C$56)*(RAND()*($E$216-$D$216)+$D$216))</f>
        <v>#N/A</v>
      </c>
      <c r="AF426" s="129"/>
    </row>
    <row r="427" spans="2:32" x14ac:dyDescent="0.25">
      <c r="B427" s="198" t="e">
        <f t="shared" ca="1" si="152"/>
        <v>#N/A</v>
      </c>
      <c r="C4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7" s="91"/>
      <c r="E427" s="91"/>
      <c r="G427" s="20"/>
      <c r="H427" s="91"/>
      <c r="I427" s="91"/>
      <c r="K427" s="42"/>
      <c r="M427" s="200" t="e">
        <f t="shared" ca="1" si="153"/>
        <v>#N/A</v>
      </c>
      <c r="N427" s="91" t="e">
        <f t="shared" ca="1" si="154"/>
        <v>#N/A</v>
      </c>
      <c r="O427" s="91" t="e">
        <f t="shared" ca="1" si="155"/>
        <v>#N/A</v>
      </c>
      <c r="Q427" s="200" t="e">
        <f t="shared" ca="1" si="156"/>
        <v>#N/A</v>
      </c>
      <c r="R427" s="91" t="e">
        <f t="shared" ca="1" si="157"/>
        <v>#N/A</v>
      </c>
      <c r="S427" s="91" t="e">
        <f t="shared" ca="1" si="158"/>
        <v>#N/A</v>
      </c>
      <c r="T427" s="200" t="e">
        <f ca="1">(($E$9*(RAND()*($E$213-$D$213)+$D$213))*(RAND()*('Your Value Calcs'!$E$209-'Your Value Calcs'!$D$209)+'Your Value Calcs'!$D$209+IF('Your Results'!$D$48&gt;0,'Your Results'!$D$48,0)))+$E$161-$E$201+$E$185-($E$185*(RAND()*($E$215-$D$215)+$D$215))-(($E$205/$C$56)*(RAND()*($E$216-$D$216)+$D$216))</f>
        <v>#N/A</v>
      </c>
      <c r="AF427" s="129"/>
    </row>
    <row r="428" spans="2:32" x14ac:dyDescent="0.25">
      <c r="B428" s="198" t="e">
        <f t="shared" ca="1" si="152"/>
        <v>#N/A</v>
      </c>
      <c r="C4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8" s="91"/>
      <c r="E428" s="91"/>
      <c r="G428" s="20"/>
      <c r="H428" s="91"/>
      <c r="I428" s="91"/>
      <c r="K428" s="42"/>
      <c r="M428" s="200" t="e">
        <f t="shared" ca="1" si="153"/>
        <v>#N/A</v>
      </c>
      <c r="N428" s="91" t="e">
        <f t="shared" ca="1" si="154"/>
        <v>#N/A</v>
      </c>
      <c r="O428" s="91" t="e">
        <f t="shared" ca="1" si="155"/>
        <v>#N/A</v>
      </c>
      <c r="Q428" s="200" t="e">
        <f t="shared" ca="1" si="156"/>
        <v>#N/A</v>
      </c>
      <c r="R428" s="91" t="e">
        <f t="shared" ca="1" si="157"/>
        <v>#N/A</v>
      </c>
      <c r="S428" s="91" t="e">
        <f t="shared" ca="1" si="158"/>
        <v>#N/A</v>
      </c>
      <c r="T428" s="200" t="e">
        <f ca="1">(($E$9*(RAND()*($E$213-$D$213)+$D$213))*(RAND()*('Your Value Calcs'!$E$209-'Your Value Calcs'!$D$209)+'Your Value Calcs'!$D$209+IF('Your Results'!$D$48&gt;0,'Your Results'!$D$48,0)))+$E$161-$E$201+$E$185-($E$185*(RAND()*($E$215-$D$215)+$D$215))-(($E$205/$C$56)*(RAND()*($E$216-$D$216)+$D$216))</f>
        <v>#N/A</v>
      </c>
      <c r="AF428" s="129"/>
    </row>
    <row r="429" spans="2:32" x14ac:dyDescent="0.25">
      <c r="B429" s="198" t="e">
        <f t="shared" ca="1" si="152"/>
        <v>#N/A</v>
      </c>
      <c r="C4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29" s="91"/>
      <c r="E429" s="91"/>
      <c r="G429" s="20"/>
      <c r="H429" s="91"/>
      <c r="I429" s="91"/>
      <c r="K429" s="42"/>
      <c r="M429" s="200" t="e">
        <f t="shared" ca="1" si="153"/>
        <v>#N/A</v>
      </c>
      <c r="N429" s="91" t="e">
        <f t="shared" ca="1" si="154"/>
        <v>#N/A</v>
      </c>
      <c r="O429" s="91" t="e">
        <f t="shared" ca="1" si="155"/>
        <v>#N/A</v>
      </c>
      <c r="Q429" s="200" t="e">
        <f t="shared" ca="1" si="156"/>
        <v>#N/A</v>
      </c>
      <c r="R429" s="91" t="e">
        <f t="shared" ca="1" si="157"/>
        <v>#N/A</v>
      </c>
      <c r="S429" s="91" t="e">
        <f t="shared" ca="1" si="158"/>
        <v>#N/A</v>
      </c>
      <c r="T429" s="200" t="e">
        <f ca="1">(($E$9*(RAND()*($E$213-$D$213)+$D$213))*(RAND()*('Your Value Calcs'!$E$209-'Your Value Calcs'!$D$209)+'Your Value Calcs'!$D$209+IF('Your Results'!$D$48&gt;0,'Your Results'!$D$48,0)))+$E$161-$E$201+$E$185-($E$185*(RAND()*($E$215-$D$215)+$D$215))-(($E$205/$C$56)*(RAND()*($E$216-$D$216)+$D$216))</f>
        <v>#N/A</v>
      </c>
      <c r="AF429" s="129"/>
    </row>
    <row r="430" spans="2:32" x14ac:dyDescent="0.25">
      <c r="B430" s="198" t="e">
        <f t="shared" ca="1" si="152"/>
        <v>#N/A</v>
      </c>
      <c r="C4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0" s="91"/>
      <c r="E430" s="91"/>
      <c r="G430" s="20"/>
      <c r="H430" s="91"/>
      <c r="I430" s="91"/>
      <c r="K430" s="42"/>
      <c r="M430" s="200" t="e">
        <f t="shared" ca="1" si="153"/>
        <v>#N/A</v>
      </c>
      <c r="N430" s="91" t="e">
        <f t="shared" ca="1" si="154"/>
        <v>#N/A</v>
      </c>
      <c r="O430" s="91" t="e">
        <f t="shared" ca="1" si="155"/>
        <v>#N/A</v>
      </c>
      <c r="Q430" s="200" t="e">
        <f t="shared" ca="1" si="156"/>
        <v>#N/A</v>
      </c>
      <c r="R430" s="91" t="e">
        <f t="shared" ca="1" si="157"/>
        <v>#N/A</v>
      </c>
      <c r="S430" s="91" t="e">
        <f t="shared" ca="1" si="158"/>
        <v>#N/A</v>
      </c>
      <c r="T430" s="200" t="e">
        <f ca="1">(($E$9*(RAND()*($E$213-$D$213)+$D$213))*(RAND()*('Your Value Calcs'!$E$209-'Your Value Calcs'!$D$209)+'Your Value Calcs'!$D$209+IF('Your Results'!$D$48&gt;0,'Your Results'!$D$48,0)))+$E$161-$E$201+$E$185-($E$185*(RAND()*($E$215-$D$215)+$D$215))-(($E$205/$C$56)*(RAND()*($E$216-$D$216)+$D$216))</f>
        <v>#N/A</v>
      </c>
      <c r="AF430" s="129"/>
    </row>
    <row r="431" spans="2:32" x14ac:dyDescent="0.25">
      <c r="B431" s="198" t="e">
        <f t="shared" ca="1" si="152"/>
        <v>#N/A</v>
      </c>
      <c r="C4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1" s="91"/>
      <c r="E431" s="91"/>
      <c r="G431" s="20"/>
      <c r="H431" s="91"/>
      <c r="I431" s="91"/>
      <c r="K431" s="42"/>
      <c r="M431" s="200" t="e">
        <f t="shared" ca="1" si="153"/>
        <v>#N/A</v>
      </c>
      <c r="N431" s="91" t="e">
        <f t="shared" ca="1" si="154"/>
        <v>#N/A</v>
      </c>
      <c r="O431" s="91" t="e">
        <f t="shared" ca="1" si="155"/>
        <v>#N/A</v>
      </c>
      <c r="Q431" s="200" t="e">
        <f t="shared" ca="1" si="156"/>
        <v>#N/A</v>
      </c>
      <c r="R431" s="91" t="e">
        <f t="shared" ca="1" si="157"/>
        <v>#N/A</v>
      </c>
      <c r="S431" s="91" t="e">
        <f t="shared" ca="1" si="158"/>
        <v>#N/A</v>
      </c>
      <c r="T431" s="200" t="e">
        <f ca="1">(($E$9*(RAND()*($E$213-$D$213)+$D$213))*(RAND()*('Your Value Calcs'!$E$209-'Your Value Calcs'!$D$209)+'Your Value Calcs'!$D$209+IF('Your Results'!$D$48&gt;0,'Your Results'!$D$48,0)))+$E$161-$E$201+$E$185-($E$185*(RAND()*($E$215-$D$215)+$D$215))-(($E$205/$C$56)*(RAND()*($E$216-$D$216)+$D$216))</f>
        <v>#N/A</v>
      </c>
      <c r="AF431" s="129"/>
    </row>
    <row r="432" spans="2:32" x14ac:dyDescent="0.25">
      <c r="B432" s="198" t="e">
        <f t="shared" ca="1" si="152"/>
        <v>#N/A</v>
      </c>
      <c r="C4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2" s="91"/>
      <c r="E432" s="91"/>
      <c r="G432" s="20"/>
      <c r="H432" s="91"/>
      <c r="I432" s="91"/>
      <c r="K432" s="42"/>
      <c r="M432" s="200" t="e">
        <f t="shared" ca="1" si="153"/>
        <v>#N/A</v>
      </c>
      <c r="N432" s="91" t="e">
        <f t="shared" ca="1" si="154"/>
        <v>#N/A</v>
      </c>
      <c r="O432" s="91" t="e">
        <f t="shared" ca="1" si="155"/>
        <v>#N/A</v>
      </c>
      <c r="Q432" s="200" t="e">
        <f t="shared" ca="1" si="156"/>
        <v>#N/A</v>
      </c>
      <c r="R432" s="91" t="e">
        <f t="shared" ca="1" si="157"/>
        <v>#N/A</v>
      </c>
      <c r="S432" s="91" t="e">
        <f t="shared" ca="1" si="158"/>
        <v>#N/A</v>
      </c>
      <c r="T432" s="200" t="e">
        <f ca="1">(($E$9*(RAND()*($E$213-$D$213)+$D$213))*(RAND()*('Your Value Calcs'!$E$209-'Your Value Calcs'!$D$209)+'Your Value Calcs'!$D$209+IF('Your Results'!$D$48&gt;0,'Your Results'!$D$48,0)))+$E$161-$E$201+$E$185-($E$185*(RAND()*($E$215-$D$215)+$D$215))-(($E$205/$C$56)*(RAND()*($E$216-$D$216)+$D$216))</f>
        <v>#N/A</v>
      </c>
      <c r="AF432" s="129"/>
    </row>
    <row r="433" spans="2:32" x14ac:dyDescent="0.25">
      <c r="B433" s="198" t="e">
        <f t="shared" ca="1" si="152"/>
        <v>#N/A</v>
      </c>
      <c r="C4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3" s="91"/>
      <c r="E433" s="91"/>
      <c r="G433" s="20"/>
      <c r="H433" s="91"/>
      <c r="I433" s="91"/>
      <c r="K433" s="42"/>
      <c r="M433" s="200" t="e">
        <f t="shared" ca="1" si="153"/>
        <v>#N/A</v>
      </c>
      <c r="N433" s="91" t="e">
        <f t="shared" ca="1" si="154"/>
        <v>#N/A</v>
      </c>
      <c r="O433" s="91" t="e">
        <f t="shared" ca="1" si="155"/>
        <v>#N/A</v>
      </c>
      <c r="Q433" s="200" t="e">
        <f t="shared" ca="1" si="156"/>
        <v>#N/A</v>
      </c>
      <c r="R433" s="91" t="e">
        <f t="shared" ca="1" si="157"/>
        <v>#N/A</v>
      </c>
      <c r="S433" s="91" t="e">
        <f t="shared" ca="1" si="158"/>
        <v>#N/A</v>
      </c>
      <c r="T433" s="200" t="e">
        <f ca="1">(($E$9*(RAND()*($E$213-$D$213)+$D$213))*(RAND()*('Your Value Calcs'!$E$209-'Your Value Calcs'!$D$209)+'Your Value Calcs'!$D$209+IF('Your Results'!$D$48&gt;0,'Your Results'!$D$48,0)))+$E$161-$E$201+$E$185-($E$185*(RAND()*($E$215-$D$215)+$D$215))-(($E$205/$C$56)*(RAND()*($E$216-$D$216)+$D$216))</f>
        <v>#N/A</v>
      </c>
      <c r="AF433" s="129"/>
    </row>
    <row r="434" spans="2:32" x14ac:dyDescent="0.25">
      <c r="B434" s="198" t="e">
        <f t="shared" ca="1" si="152"/>
        <v>#N/A</v>
      </c>
      <c r="C4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4" s="91"/>
      <c r="E434" s="91"/>
      <c r="G434" s="20"/>
      <c r="H434" s="91"/>
      <c r="I434" s="91"/>
      <c r="K434" s="42"/>
      <c r="M434" s="200" t="e">
        <f t="shared" ca="1" si="153"/>
        <v>#N/A</v>
      </c>
      <c r="N434" s="91" t="e">
        <f t="shared" ca="1" si="154"/>
        <v>#N/A</v>
      </c>
      <c r="O434" s="91" t="e">
        <f t="shared" ca="1" si="155"/>
        <v>#N/A</v>
      </c>
      <c r="Q434" s="200" t="e">
        <f t="shared" ca="1" si="156"/>
        <v>#N/A</v>
      </c>
      <c r="R434" s="91" t="e">
        <f t="shared" ca="1" si="157"/>
        <v>#N/A</v>
      </c>
      <c r="S434" s="91" t="e">
        <f t="shared" ca="1" si="158"/>
        <v>#N/A</v>
      </c>
      <c r="T434" s="200" t="e">
        <f ca="1">(($E$9*(RAND()*($E$213-$D$213)+$D$213))*(RAND()*('Your Value Calcs'!$E$209-'Your Value Calcs'!$D$209)+'Your Value Calcs'!$D$209+IF('Your Results'!$D$48&gt;0,'Your Results'!$D$48,0)))+$E$161-$E$201+$E$185-($E$185*(RAND()*($E$215-$D$215)+$D$215))-(($E$205/$C$56)*(RAND()*($E$216-$D$216)+$D$216))</f>
        <v>#N/A</v>
      </c>
      <c r="AF434" s="129"/>
    </row>
    <row r="435" spans="2:32" x14ac:dyDescent="0.25">
      <c r="B435" s="198" t="e">
        <f t="shared" ca="1" si="152"/>
        <v>#N/A</v>
      </c>
      <c r="C4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5" s="91"/>
      <c r="E435" s="91"/>
      <c r="G435" s="20"/>
      <c r="H435" s="91"/>
      <c r="I435" s="91"/>
      <c r="K435" s="42"/>
      <c r="M435" s="200" t="e">
        <f t="shared" ca="1" si="153"/>
        <v>#N/A</v>
      </c>
      <c r="N435" s="91" t="e">
        <f t="shared" ca="1" si="154"/>
        <v>#N/A</v>
      </c>
      <c r="O435" s="91" t="e">
        <f t="shared" ca="1" si="155"/>
        <v>#N/A</v>
      </c>
      <c r="Q435" s="200" t="e">
        <f t="shared" ca="1" si="156"/>
        <v>#N/A</v>
      </c>
      <c r="R435" s="91" t="e">
        <f t="shared" ca="1" si="157"/>
        <v>#N/A</v>
      </c>
      <c r="S435" s="91" t="e">
        <f t="shared" ca="1" si="158"/>
        <v>#N/A</v>
      </c>
      <c r="T435" s="200" t="e">
        <f ca="1">(($E$9*(RAND()*($E$213-$D$213)+$D$213))*(RAND()*('Your Value Calcs'!$E$209-'Your Value Calcs'!$D$209)+'Your Value Calcs'!$D$209+IF('Your Results'!$D$48&gt;0,'Your Results'!$D$48,0)))+$E$161-$E$201+$E$185-($E$185*(RAND()*($E$215-$D$215)+$D$215))-(($E$205/$C$56)*(RAND()*($E$216-$D$216)+$D$216))</f>
        <v>#N/A</v>
      </c>
      <c r="AF435" s="129"/>
    </row>
    <row r="436" spans="2:32" x14ac:dyDescent="0.25">
      <c r="B436" s="198" t="e">
        <f t="shared" ca="1" si="152"/>
        <v>#N/A</v>
      </c>
      <c r="C4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6" s="91"/>
      <c r="E436" s="91"/>
      <c r="G436" s="20"/>
      <c r="H436" s="91"/>
      <c r="I436" s="91"/>
      <c r="K436" s="42"/>
      <c r="M436" s="200" t="e">
        <f t="shared" ca="1" si="153"/>
        <v>#N/A</v>
      </c>
      <c r="N436" s="91" t="e">
        <f t="shared" ca="1" si="154"/>
        <v>#N/A</v>
      </c>
      <c r="O436" s="91" t="e">
        <f t="shared" ca="1" si="155"/>
        <v>#N/A</v>
      </c>
      <c r="Q436" s="200" t="e">
        <f t="shared" ca="1" si="156"/>
        <v>#N/A</v>
      </c>
      <c r="R436" s="91" t="e">
        <f t="shared" ca="1" si="157"/>
        <v>#N/A</v>
      </c>
      <c r="S436" s="91" t="e">
        <f t="shared" ca="1" si="158"/>
        <v>#N/A</v>
      </c>
      <c r="T436" s="200" t="e">
        <f ca="1">(($E$9*(RAND()*($E$213-$D$213)+$D$213))*(RAND()*('Your Value Calcs'!$E$209-'Your Value Calcs'!$D$209)+'Your Value Calcs'!$D$209+IF('Your Results'!$D$48&gt;0,'Your Results'!$D$48,0)))+$E$161-$E$201+$E$185-($E$185*(RAND()*($E$215-$D$215)+$D$215))-(($E$205/$C$56)*(RAND()*($E$216-$D$216)+$D$216))</f>
        <v>#N/A</v>
      </c>
      <c r="AF436" s="129"/>
    </row>
    <row r="437" spans="2:32" x14ac:dyDescent="0.25">
      <c r="B437" s="198" t="e">
        <f t="shared" ca="1" si="152"/>
        <v>#N/A</v>
      </c>
      <c r="C4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7" s="91"/>
      <c r="E437" s="91"/>
      <c r="G437" s="20"/>
      <c r="H437" s="91"/>
      <c r="I437" s="91"/>
      <c r="K437" s="42"/>
      <c r="M437" s="200" t="e">
        <f t="shared" ca="1" si="153"/>
        <v>#N/A</v>
      </c>
      <c r="N437" s="91" t="e">
        <f t="shared" ca="1" si="154"/>
        <v>#N/A</v>
      </c>
      <c r="O437" s="91" t="e">
        <f t="shared" ca="1" si="155"/>
        <v>#N/A</v>
      </c>
      <c r="Q437" s="200" t="e">
        <f t="shared" ca="1" si="156"/>
        <v>#N/A</v>
      </c>
      <c r="R437" s="91" t="e">
        <f t="shared" ca="1" si="157"/>
        <v>#N/A</v>
      </c>
      <c r="S437" s="91" t="e">
        <f t="shared" ca="1" si="158"/>
        <v>#N/A</v>
      </c>
      <c r="T437" s="200" t="e">
        <f ca="1">(($E$9*(RAND()*($E$213-$D$213)+$D$213))*(RAND()*('Your Value Calcs'!$E$209-'Your Value Calcs'!$D$209)+'Your Value Calcs'!$D$209+IF('Your Results'!$D$48&gt;0,'Your Results'!$D$48,0)))+$E$161-$E$201+$E$185-($E$185*(RAND()*($E$215-$D$215)+$D$215))-(($E$205/$C$56)*(RAND()*($E$216-$D$216)+$D$216))</f>
        <v>#N/A</v>
      </c>
      <c r="AF437" s="129"/>
    </row>
    <row r="438" spans="2:32" x14ac:dyDescent="0.25">
      <c r="B438" s="198" t="e">
        <f t="shared" ca="1" si="152"/>
        <v>#N/A</v>
      </c>
      <c r="C4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8" s="91"/>
      <c r="E438" s="91"/>
      <c r="G438" s="20"/>
      <c r="H438" s="91"/>
      <c r="I438" s="91"/>
      <c r="K438" s="42"/>
      <c r="M438" s="200" t="e">
        <f t="shared" ca="1" si="153"/>
        <v>#N/A</v>
      </c>
      <c r="N438" s="91" t="e">
        <f t="shared" ca="1" si="154"/>
        <v>#N/A</v>
      </c>
      <c r="O438" s="91" t="e">
        <f t="shared" ca="1" si="155"/>
        <v>#N/A</v>
      </c>
      <c r="Q438" s="200" t="e">
        <f t="shared" ca="1" si="156"/>
        <v>#N/A</v>
      </c>
      <c r="R438" s="91" t="e">
        <f t="shared" ca="1" si="157"/>
        <v>#N/A</v>
      </c>
      <c r="S438" s="91" t="e">
        <f t="shared" ca="1" si="158"/>
        <v>#N/A</v>
      </c>
      <c r="T438" s="200" t="e">
        <f ca="1">(($E$9*(RAND()*($E$213-$D$213)+$D$213))*(RAND()*('Your Value Calcs'!$E$209-'Your Value Calcs'!$D$209)+'Your Value Calcs'!$D$209+IF('Your Results'!$D$48&gt;0,'Your Results'!$D$48,0)))+$E$161-$E$201+$E$185-($E$185*(RAND()*($E$215-$D$215)+$D$215))-(($E$205/$C$56)*(RAND()*($E$216-$D$216)+$D$216))</f>
        <v>#N/A</v>
      </c>
      <c r="AF438" s="129"/>
    </row>
    <row r="439" spans="2:32" x14ac:dyDescent="0.25">
      <c r="B439" s="198" t="e">
        <f t="shared" ca="1" si="152"/>
        <v>#N/A</v>
      </c>
      <c r="C4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39" s="91"/>
      <c r="E439" s="91"/>
      <c r="G439" s="20"/>
      <c r="H439" s="91"/>
      <c r="I439" s="91"/>
      <c r="K439" s="42"/>
      <c r="M439" s="200" t="e">
        <f t="shared" ca="1" si="153"/>
        <v>#N/A</v>
      </c>
      <c r="N439" s="91" t="e">
        <f t="shared" ca="1" si="154"/>
        <v>#N/A</v>
      </c>
      <c r="O439" s="91" t="e">
        <f t="shared" ca="1" si="155"/>
        <v>#N/A</v>
      </c>
      <c r="Q439" s="200" t="e">
        <f t="shared" ca="1" si="156"/>
        <v>#N/A</v>
      </c>
      <c r="R439" s="91" t="e">
        <f t="shared" ca="1" si="157"/>
        <v>#N/A</v>
      </c>
      <c r="S439" s="91" t="e">
        <f t="shared" ca="1" si="158"/>
        <v>#N/A</v>
      </c>
      <c r="T439" s="200" t="e">
        <f ca="1">(($E$9*(RAND()*($E$213-$D$213)+$D$213))*(RAND()*('Your Value Calcs'!$E$209-'Your Value Calcs'!$D$209)+'Your Value Calcs'!$D$209+IF('Your Results'!$D$48&gt;0,'Your Results'!$D$48,0)))+$E$161-$E$201+$E$185-($E$185*(RAND()*($E$215-$D$215)+$D$215))-(($E$205/$C$56)*(RAND()*($E$216-$D$216)+$D$216))</f>
        <v>#N/A</v>
      </c>
      <c r="AF439" s="129"/>
    </row>
    <row r="440" spans="2:32" x14ac:dyDescent="0.25">
      <c r="B440" s="198" t="e">
        <f t="shared" ca="1" si="152"/>
        <v>#N/A</v>
      </c>
      <c r="C4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0" s="91"/>
      <c r="E440" s="91"/>
      <c r="G440" s="20"/>
      <c r="H440" s="91"/>
      <c r="I440" s="91"/>
      <c r="K440" s="42"/>
      <c r="M440" s="200" t="e">
        <f t="shared" ca="1" si="153"/>
        <v>#N/A</v>
      </c>
      <c r="N440" s="91" t="e">
        <f t="shared" ca="1" si="154"/>
        <v>#N/A</v>
      </c>
      <c r="O440" s="91" t="e">
        <f t="shared" ca="1" si="155"/>
        <v>#N/A</v>
      </c>
      <c r="Q440" s="200" t="e">
        <f t="shared" ca="1" si="156"/>
        <v>#N/A</v>
      </c>
      <c r="R440" s="91" t="e">
        <f t="shared" ca="1" si="157"/>
        <v>#N/A</v>
      </c>
      <c r="S440" s="91" t="e">
        <f t="shared" ca="1" si="158"/>
        <v>#N/A</v>
      </c>
      <c r="T440" s="200" t="e">
        <f ca="1">(($E$9*(RAND()*($E$213-$D$213)+$D$213))*(RAND()*('Your Value Calcs'!$E$209-'Your Value Calcs'!$D$209)+'Your Value Calcs'!$D$209+IF('Your Results'!$D$48&gt;0,'Your Results'!$D$48,0)))+$E$161-$E$201+$E$185-($E$185*(RAND()*($E$215-$D$215)+$D$215))-(($E$205/$C$56)*(RAND()*($E$216-$D$216)+$D$216))</f>
        <v>#N/A</v>
      </c>
      <c r="AF440" s="129"/>
    </row>
    <row r="441" spans="2:32" x14ac:dyDescent="0.25">
      <c r="B441" s="198" t="e">
        <f t="shared" ca="1" si="152"/>
        <v>#N/A</v>
      </c>
      <c r="C4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1" s="91"/>
      <c r="E441" s="91"/>
      <c r="G441" s="20"/>
      <c r="H441" s="91"/>
      <c r="I441" s="91"/>
      <c r="K441" s="42"/>
      <c r="M441" s="200" t="e">
        <f t="shared" ca="1" si="153"/>
        <v>#N/A</v>
      </c>
      <c r="N441" s="91" t="e">
        <f t="shared" ca="1" si="154"/>
        <v>#N/A</v>
      </c>
      <c r="O441" s="91" t="e">
        <f t="shared" ca="1" si="155"/>
        <v>#N/A</v>
      </c>
      <c r="Q441" s="200" t="e">
        <f t="shared" ca="1" si="156"/>
        <v>#N/A</v>
      </c>
      <c r="R441" s="91" t="e">
        <f t="shared" ca="1" si="157"/>
        <v>#N/A</v>
      </c>
      <c r="S441" s="91" t="e">
        <f t="shared" ca="1" si="158"/>
        <v>#N/A</v>
      </c>
      <c r="T441" s="200" t="e">
        <f ca="1">(($E$9*(RAND()*($E$213-$D$213)+$D$213))*(RAND()*('Your Value Calcs'!$E$209-'Your Value Calcs'!$D$209)+'Your Value Calcs'!$D$209+IF('Your Results'!$D$48&gt;0,'Your Results'!$D$48,0)))+$E$161-$E$201+$E$185-($E$185*(RAND()*($E$215-$D$215)+$D$215))-(($E$205/$C$56)*(RAND()*($E$216-$D$216)+$D$216))</f>
        <v>#N/A</v>
      </c>
      <c r="AF441" s="129"/>
    </row>
    <row r="442" spans="2:32" x14ac:dyDescent="0.25">
      <c r="B442" s="198" t="e">
        <f t="shared" ca="1" si="152"/>
        <v>#N/A</v>
      </c>
      <c r="C4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2" s="91"/>
      <c r="E442" s="91"/>
      <c r="G442" s="20"/>
      <c r="H442" s="91"/>
      <c r="I442" s="91"/>
      <c r="K442" s="42"/>
      <c r="M442" s="200" t="e">
        <f t="shared" ca="1" si="153"/>
        <v>#N/A</v>
      </c>
      <c r="N442" s="91" t="e">
        <f t="shared" ca="1" si="154"/>
        <v>#N/A</v>
      </c>
      <c r="O442" s="91" t="e">
        <f t="shared" ca="1" si="155"/>
        <v>#N/A</v>
      </c>
      <c r="Q442" s="200" t="e">
        <f t="shared" ca="1" si="156"/>
        <v>#N/A</v>
      </c>
      <c r="R442" s="91" t="e">
        <f t="shared" ca="1" si="157"/>
        <v>#N/A</v>
      </c>
      <c r="S442" s="91" t="e">
        <f t="shared" ca="1" si="158"/>
        <v>#N/A</v>
      </c>
      <c r="T442" s="200" t="e">
        <f ca="1">(($E$9*(RAND()*($E$213-$D$213)+$D$213))*(RAND()*('Your Value Calcs'!$E$209-'Your Value Calcs'!$D$209)+'Your Value Calcs'!$D$209+IF('Your Results'!$D$48&gt;0,'Your Results'!$D$48,0)))+$E$161-$E$201+$E$185-($E$185*(RAND()*($E$215-$D$215)+$D$215))-(($E$205/$C$56)*(RAND()*($E$216-$D$216)+$D$216))</f>
        <v>#N/A</v>
      </c>
      <c r="AF442" s="129"/>
    </row>
    <row r="443" spans="2:32" x14ac:dyDescent="0.25">
      <c r="B443" s="198" t="e">
        <f t="shared" ca="1" si="152"/>
        <v>#N/A</v>
      </c>
      <c r="C4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3" s="91"/>
      <c r="E443" s="91"/>
      <c r="G443" s="20"/>
      <c r="H443" s="91"/>
      <c r="I443" s="91"/>
      <c r="K443" s="42"/>
      <c r="M443" s="200" t="e">
        <f t="shared" ca="1" si="153"/>
        <v>#N/A</v>
      </c>
      <c r="N443" s="91" t="e">
        <f t="shared" ca="1" si="154"/>
        <v>#N/A</v>
      </c>
      <c r="O443" s="91" t="e">
        <f t="shared" ca="1" si="155"/>
        <v>#N/A</v>
      </c>
      <c r="Q443" s="200" t="e">
        <f t="shared" ca="1" si="156"/>
        <v>#N/A</v>
      </c>
      <c r="R443" s="91" t="e">
        <f t="shared" ca="1" si="157"/>
        <v>#N/A</v>
      </c>
      <c r="S443" s="91" t="e">
        <f t="shared" ca="1" si="158"/>
        <v>#N/A</v>
      </c>
      <c r="T443" s="200" t="e">
        <f ca="1">(($E$9*(RAND()*($E$213-$D$213)+$D$213))*(RAND()*('Your Value Calcs'!$E$209-'Your Value Calcs'!$D$209)+'Your Value Calcs'!$D$209+IF('Your Results'!$D$48&gt;0,'Your Results'!$D$48,0)))+$E$161-$E$201+$E$185-($E$185*(RAND()*($E$215-$D$215)+$D$215))-(($E$205/$C$56)*(RAND()*($E$216-$D$216)+$D$216))</f>
        <v>#N/A</v>
      </c>
      <c r="AF443" s="129"/>
    </row>
    <row r="444" spans="2:32" x14ac:dyDescent="0.25">
      <c r="B444" s="198" t="e">
        <f t="shared" ca="1" si="152"/>
        <v>#N/A</v>
      </c>
      <c r="C4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4" s="91"/>
      <c r="E444" s="91"/>
      <c r="G444" s="20"/>
      <c r="H444" s="91"/>
      <c r="I444" s="91"/>
      <c r="K444" s="42"/>
      <c r="M444" s="200" t="e">
        <f t="shared" ca="1" si="153"/>
        <v>#N/A</v>
      </c>
      <c r="N444" s="91" t="e">
        <f t="shared" ca="1" si="154"/>
        <v>#N/A</v>
      </c>
      <c r="O444" s="91" t="e">
        <f t="shared" ca="1" si="155"/>
        <v>#N/A</v>
      </c>
      <c r="Q444" s="200" t="e">
        <f t="shared" ca="1" si="156"/>
        <v>#N/A</v>
      </c>
      <c r="R444" s="91" t="e">
        <f t="shared" ca="1" si="157"/>
        <v>#N/A</v>
      </c>
      <c r="S444" s="91" t="e">
        <f t="shared" ca="1" si="158"/>
        <v>#N/A</v>
      </c>
      <c r="T444" s="200" t="e">
        <f ca="1">(($E$9*(RAND()*($E$213-$D$213)+$D$213))*(RAND()*('Your Value Calcs'!$E$209-'Your Value Calcs'!$D$209)+'Your Value Calcs'!$D$209+IF('Your Results'!$D$48&gt;0,'Your Results'!$D$48,0)))+$E$161-$E$201+$E$185-($E$185*(RAND()*($E$215-$D$215)+$D$215))-(($E$205/$C$56)*(RAND()*($E$216-$D$216)+$D$216))</f>
        <v>#N/A</v>
      </c>
      <c r="AF444" s="129"/>
    </row>
    <row r="445" spans="2:32" x14ac:dyDescent="0.25">
      <c r="B445" s="198" t="e">
        <f t="shared" ca="1" si="152"/>
        <v>#N/A</v>
      </c>
      <c r="C4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5" s="91"/>
      <c r="E445" s="91"/>
      <c r="G445" s="20"/>
      <c r="H445" s="91"/>
      <c r="I445" s="91"/>
      <c r="K445" s="42"/>
      <c r="M445" s="200" t="e">
        <f t="shared" ca="1" si="153"/>
        <v>#N/A</v>
      </c>
      <c r="N445" s="91" t="e">
        <f t="shared" ca="1" si="154"/>
        <v>#N/A</v>
      </c>
      <c r="O445" s="91" t="e">
        <f t="shared" ca="1" si="155"/>
        <v>#N/A</v>
      </c>
      <c r="Q445" s="200" t="e">
        <f t="shared" ca="1" si="156"/>
        <v>#N/A</v>
      </c>
      <c r="R445" s="91" t="e">
        <f t="shared" ca="1" si="157"/>
        <v>#N/A</v>
      </c>
      <c r="S445" s="91" t="e">
        <f t="shared" ca="1" si="158"/>
        <v>#N/A</v>
      </c>
      <c r="T445" s="200" t="e">
        <f ca="1">(($E$9*(RAND()*($E$213-$D$213)+$D$213))*(RAND()*('Your Value Calcs'!$E$209-'Your Value Calcs'!$D$209)+'Your Value Calcs'!$D$209+IF('Your Results'!$D$48&gt;0,'Your Results'!$D$48,0)))+$E$161-$E$201+$E$185-($E$185*(RAND()*($E$215-$D$215)+$D$215))-(($E$205/$C$56)*(RAND()*($E$216-$D$216)+$D$216))</f>
        <v>#N/A</v>
      </c>
      <c r="AF445" s="129"/>
    </row>
    <row r="446" spans="2:32" x14ac:dyDescent="0.25">
      <c r="B446" s="198" t="e">
        <f t="shared" ca="1" si="152"/>
        <v>#N/A</v>
      </c>
      <c r="C4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6" s="91"/>
      <c r="E446" s="91"/>
      <c r="G446" s="20"/>
      <c r="H446" s="91"/>
      <c r="I446" s="91"/>
      <c r="K446" s="42"/>
      <c r="M446" s="200" t="e">
        <f t="shared" ca="1" si="153"/>
        <v>#N/A</v>
      </c>
      <c r="N446" s="91" t="e">
        <f t="shared" ca="1" si="154"/>
        <v>#N/A</v>
      </c>
      <c r="O446" s="91" t="e">
        <f t="shared" ca="1" si="155"/>
        <v>#N/A</v>
      </c>
      <c r="Q446" s="200" t="e">
        <f t="shared" ca="1" si="156"/>
        <v>#N/A</v>
      </c>
      <c r="R446" s="91" t="e">
        <f t="shared" ca="1" si="157"/>
        <v>#N/A</v>
      </c>
      <c r="S446" s="91" t="e">
        <f t="shared" ca="1" si="158"/>
        <v>#N/A</v>
      </c>
      <c r="T446" s="200" t="e">
        <f ca="1">(($E$9*(RAND()*($E$213-$D$213)+$D$213))*(RAND()*('Your Value Calcs'!$E$209-'Your Value Calcs'!$D$209)+'Your Value Calcs'!$D$209+IF('Your Results'!$D$48&gt;0,'Your Results'!$D$48,0)))+$E$161-$E$201+$E$185-($E$185*(RAND()*($E$215-$D$215)+$D$215))-(($E$205/$C$56)*(RAND()*($E$216-$D$216)+$D$216))</f>
        <v>#N/A</v>
      </c>
      <c r="AF446" s="129"/>
    </row>
    <row r="447" spans="2:32" x14ac:dyDescent="0.25">
      <c r="B447" s="198" t="e">
        <f t="shared" ca="1" si="152"/>
        <v>#N/A</v>
      </c>
      <c r="C4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7" s="91"/>
      <c r="E447" s="91"/>
      <c r="G447" s="20"/>
      <c r="H447" s="91"/>
      <c r="I447" s="91"/>
      <c r="K447" s="42"/>
      <c r="M447" s="200" t="e">
        <f t="shared" ca="1" si="153"/>
        <v>#N/A</v>
      </c>
      <c r="N447" s="91" t="e">
        <f t="shared" ca="1" si="154"/>
        <v>#N/A</v>
      </c>
      <c r="O447" s="91" t="e">
        <f t="shared" ca="1" si="155"/>
        <v>#N/A</v>
      </c>
      <c r="Q447" s="200" t="e">
        <f t="shared" ca="1" si="156"/>
        <v>#N/A</v>
      </c>
      <c r="R447" s="91" t="e">
        <f t="shared" ca="1" si="157"/>
        <v>#N/A</v>
      </c>
      <c r="S447" s="91" t="e">
        <f t="shared" ca="1" si="158"/>
        <v>#N/A</v>
      </c>
      <c r="T447" s="200" t="e">
        <f ca="1">(($E$9*(RAND()*($E$213-$D$213)+$D$213))*(RAND()*('Your Value Calcs'!$E$209-'Your Value Calcs'!$D$209)+'Your Value Calcs'!$D$209+IF('Your Results'!$D$48&gt;0,'Your Results'!$D$48,0)))+$E$161-$E$201+$E$185-($E$185*(RAND()*($E$215-$D$215)+$D$215))-(($E$205/$C$56)*(RAND()*($E$216-$D$216)+$D$216))</f>
        <v>#N/A</v>
      </c>
      <c r="AF447" s="129"/>
    </row>
    <row r="448" spans="2:32" x14ac:dyDescent="0.25">
      <c r="B448" s="198" t="e">
        <f t="shared" ca="1" si="152"/>
        <v>#N/A</v>
      </c>
      <c r="C4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8" s="91"/>
      <c r="E448" s="91"/>
      <c r="G448" s="20"/>
      <c r="H448" s="91"/>
      <c r="I448" s="91"/>
      <c r="K448" s="42"/>
      <c r="M448" s="200" t="e">
        <f t="shared" ca="1" si="153"/>
        <v>#N/A</v>
      </c>
      <c r="N448" s="91" t="e">
        <f t="shared" ca="1" si="154"/>
        <v>#N/A</v>
      </c>
      <c r="O448" s="91" t="e">
        <f t="shared" ca="1" si="155"/>
        <v>#N/A</v>
      </c>
      <c r="Q448" s="200" t="e">
        <f t="shared" ca="1" si="156"/>
        <v>#N/A</v>
      </c>
      <c r="R448" s="91" t="e">
        <f t="shared" ca="1" si="157"/>
        <v>#N/A</v>
      </c>
      <c r="S448" s="91" t="e">
        <f t="shared" ca="1" si="158"/>
        <v>#N/A</v>
      </c>
      <c r="T448" s="200" t="e">
        <f ca="1">(($E$9*(RAND()*($E$213-$D$213)+$D$213))*(RAND()*('Your Value Calcs'!$E$209-'Your Value Calcs'!$D$209)+'Your Value Calcs'!$D$209+IF('Your Results'!$D$48&gt;0,'Your Results'!$D$48,0)))+$E$161-$E$201+$E$185-($E$185*(RAND()*($E$215-$D$215)+$D$215))-(($E$205/$C$56)*(RAND()*($E$216-$D$216)+$D$216))</f>
        <v>#N/A</v>
      </c>
      <c r="AF448" s="129"/>
    </row>
    <row r="449" spans="2:32" x14ac:dyDescent="0.25">
      <c r="B449" s="198" t="e">
        <f t="shared" ca="1" si="152"/>
        <v>#N/A</v>
      </c>
      <c r="C4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49" s="91"/>
      <c r="E449" s="91"/>
      <c r="G449" s="20"/>
      <c r="H449" s="91"/>
      <c r="I449" s="91"/>
      <c r="K449" s="42"/>
      <c r="M449" s="200" t="e">
        <f t="shared" ca="1" si="153"/>
        <v>#N/A</v>
      </c>
      <c r="N449" s="91" t="e">
        <f t="shared" ca="1" si="154"/>
        <v>#N/A</v>
      </c>
      <c r="O449" s="91" t="e">
        <f t="shared" ca="1" si="155"/>
        <v>#N/A</v>
      </c>
      <c r="Q449" s="200" t="e">
        <f t="shared" ca="1" si="156"/>
        <v>#N/A</v>
      </c>
      <c r="R449" s="91" t="e">
        <f t="shared" ca="1" si="157"/>
        <v>#N/A</v>
      </c>
      <c r="S449" s="91" t="e">
        <f t="shared" ca="1" si="158"/>
        <v>#N/A</v>
      </c>
      <c r="T449" s="200" t="e">
        <f ca="1">(($E$9*(RAND()*($E$213-$D$213)+$D$213))*(RAND()*('Your Value Calcs'!$E$209-'Your Value Calcs'!$D$209)+'Your Value Calcs'!$D$209+IF('Your Results'!$D$48&gt;0,'Your Results'!$D$48,0)))+$E$161-$E$201+$E$185-($E$185*(RAND()*($E$215-$D$215)+$D$215))-(($E$205/$C$56)*(RAND()*($E$216-$D$216)+$D$216))</f>
        <v>#N/A</v>
      </c>
      <c r="AF449" s="129"/>
    </row>
    <row r="450" spans="2:32" x14ac:dyDescent="0.25">
      <c r="B450" s="198" t="e">
        <f t="shared" ref="B450:B513" ca="1" si="159">($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4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0" s="91"/>
      <c r="E450" s="91"/>
      <c r="G450" s="20"/>
      <c r="H450" s="91"/>
      <c r="I450" s="91"/>
      <c r="K450" s="42"/>
      <c r="M450" s="200" t="e">
        <f t="shared" ref="M450:M513" ca="1" si="160">(($C$9*(RAND()*($E$213-$D$213)+$D$213))*(RAND()*($E$214-$D$214)+$D$214+IF($B$61&gt;0,$B$61,0)))+$C$161-$C$201+$C$185-($C$185*(RAND()*($E$215-$D$215)+$D$215))-($C$55*(RAND()*($E$216-$D$216)+$D$216))</f>
        <v>#N/A</v>
      </c>
      <c r="N450" s="91" t="e">
        <f t="shared" ref="N450:N513" ca="1" si="161">M450/$B$221</f>
        <v>#N/A</v>
      </c>
      <c r="O450" s="91" t="e">
        <f t="shared" ref="O450:O513" ca="1" si="162">(M450+$C$205)/$B$220</f>
        <v>#N/A</v>
      </c>
      <c r="Q450" s="200" t="e">
        <f t="shared" ref="Q450:Q513" ca="1" si="163">(($E$9*(RAND()*($E$213-$D$213)+$D$213))*(RAND()*($E$214-$D$214)+$D$214+IF($B$61&gt;0,$B$61,0)))+$E$161-$E$201+$E$185-($E$185*(RAND()*($E$215-$D$215)+$D$215))-(($E$205/$C$56)*(RAND()*($E$216-$D$216)+$D$216))</f>
        <v>#N/A</v>
      </c>
      <c r="R450" s="91" t="e">
        <f t="shared" ref="R450:R513" ca="1" si="164">Q450/$D$221</f>
        <v>#N/A</v>
      </c>
      <c r="S450" s="91" t="e">
        <f t="shared" ref="S450:S513" ca="1" si="165">(Q450+$E$205)/$D$220</f>
        <v>#N/A</v>
      </c>
      <c r="T450" s="200" t="e">
        <f ca="1">(($E$9*(RAND()*($E$213-$D$213)+$D$213))*(RAND()*('Your Value Calcs'!$E$209-'Your Value Calcs'!$D$209)+'Your Value Calcs'!$D$209+IF('Your Results'!$D$48&gt;0,'Your Results'!$D$48,0)))+$E$161-$E$201+$E$185-($E$185*(RAND()*($E$215-$D$215)+$D$215))-(($E$205/$C$56)*(RAND()*($E$216-$D$216)+$D$216))</f>
        <v>#N/A</v>
      </c>
      <c r="AF450" s="129"/>
    </row>
    <row r="451" spans="2:32" x14ac:dyDescent="0.25">
      <c r="B451" s="198" t="e">
        <f t="shared" ca="1" si="159"/>
        <v>#N/A</v>
      </c>
      <c r="C4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1" s="91"/>
      <c r="E451" s="91"/>
      <c r="G451" s="20"/>
      <c r="H451" s="91"/>
      <c r="I451" s="91"/>
      <c r="K451" s="42"/>
      <c r="M451" s="200" t="e">
        <f t="shared" ca="1" si="160"/>
        <v>#N/A</v>
      </c>
      <c r="N451" s="91" t="e">
        <f t="shared" ca="1" si="161"/>
        <v>#N/A</v>
      </c>
      <c r="O451" s="91" t="e">
        <f t="shared" ca="1" si="162"/>
        <v>#N/A</v>
      </c>
      <c r="Q451" s="200" t="e">
        <f t="shared" ca="1" si="163"/>
        <v>#N/A</v>
      </c>
      <c r="R451" s="91" t="e">
        <f t="shared" ca="1" si="164"/>
        <v>#N/A</v>
      </c>
      <c r="S451" s="91" t="e">
        <f t="shared" ca="1" si="165"/>
        <v>#N/A</v>
      </c>
      <c r="T451" s="200" t="e">
        <f ca="1">(($E$9*(RAND()*($E$213-$D$213)+$D$213))*(RAND()*('Your Value Calcs'!$E$209-'Your Value Calcs'!$D$209)+'Your Value Calcs'!$D$209+IF('Your Results'!$D$48&gt;0,'Your Results'!$D$48,0)))+$E$161-$E$201+$E$185-($E$185*(RAND()*($E$215-$D$215)+$D$215))-(($E$205/$C$56)*(RAND()*($E$216-$D$216)+$D$216))</f>
        <v>#N/A</v>
      </c>
      <c r="AF451" s="129"/>
    </row>
    <row r="452" spans="2:32" x14ac:dyDescent="0.25">
      <c r="B452" s="198" t="e">
        <f t="shared" ca="1" si="159"/>
        <v>#N/A</v>
      </c>
      <c r="C4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2" s="91"/>
      <c r="E452" s="91"/>
      <c r="G452" s="20"/>
      <c r="H452" s="91"/>
      <c r="I452" s="91"/>
      <c r="K452" s="42"/>
      <c r="M452" s="200" t="e">
        <f t="shared" ca="1" si="160"/>
        <v>#N/A</v>
      </c>
      <c r="N452" s="91" t="e">
        <f t="shared" ca="1" si="161"/>
        <v>#N/A</v>
      </c>
      <c r="O452" s="91" t="e">
        <f t="shared" ca="1" si="162"/>
        <v>#N/A</v>
      </c>
      <c r="Q452" s="200" t="e">
        <f t="shared" ca="1" si="163"/>
        <v>#N/A</v>
      </c>
      <c r="R452" s="91" t="e">
        <f t="shared" ca="1" si="164"/>
        <v>#N/A</v>
      </c>
      <c r="S452" s="91" t="e">
        <f t="shared" ca="1" si="165"/>
        <v>#N/A</v>
      </c>
      <c r="T452" s="200" t="e">
        <f ca="1">(($E$9*(RAND()*($E$213-$D$213)+$D$213))*(RAND()*('Your Value Calcs'!$E$209-'Your Value Calcs'!$D$209)+'Your Value Calcs'!$D$209+IF('Your Results'!$D$48&gt;0,'Your Results'!$D$48,0)))+$E$161-$E$201+$E$185-($E$185*(RAND()*($E$215-$D$215)+$D$215))-(($E$205/$C$56)*(RAND()*($E$216-$D$216)+$D$216))</f>
        <v>#N/A</v>
      </c>
      <c r="AF452" s="129"/>
    </row>
    <row r="453" spans="2:32" x14ac:dyDescent="0.25">
      <c r="B453" s="198" t="e">
        <f t="shared" ca="1" si="159"/>
        <v>#N/A</v>
      </c>
      <c r="C4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3" s="91"/>
      <c r="E453" s="91"/>
      <c r="G453" s="20"/>
      <c r="H453" s="91"/>
      <c r="I453" s="91"/>
      <c r="K453" s="42"/>
      <c r="M453" s="200" t="e">
        <f t="shared" ca="1" si="160"/>
        <v>#N/A</v>
      </c>
      <c r="N453" s="91" t="e">
        <f t="shared" ca="1" si="161"/>
        <v>#N/A</v>
      </c>
      <c r="O453" s="91" t="e">
        <f t="shared" ca="1" si="162"/>
        <v>#N/A</v>
      </c>
      <c r="Q453" s="200" t="e">
        <f t="shared" ca="1" si="163"/>
        <v>#N/A</v>
      </c>
      <c r="R453" s="91" t="e">
        <f t="shared" ca="1" si="164"/>
        <v>#N/A</v>
      </c>
      <c r="S453" s="91" t="e">
        <f t="shared" ca="1" si="165"/>
        <v>#N/A</v>
      </c>
      <c r="T453" s="200" t="e">
        <f ca="1">(($E$9*(RAND()*($E$213-$D$213)+$D$213))*(RAND()*('Your Value Calcs'!$E$209-'Your Value Calcs'!$D$209)+'Your Value Calcs'!$D$209+IF('Your Results'!$D$48&gt;0,'Your Results'!$D$48,0)))+$E$161-$E$201+$E$185-($E$185*(RAND()*($E$215-$D$215)+$D$215))-(($E$205/$C$56)*(RAND()*($E$216-$D$216)+$D$216))</f>
        <v>#N/A</v>
      </c>
      <c r="AF453" s="129"/>
    </row>
    <row r="454" spans="2:32" x14ac:dyDescent="0.25">
      <c r="B454" s="198" t="e">
        <f t="shared" ca="1" si="159"/>
        <v>#N/A</v>
      </c>
      <c r="C4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4" s="91"/>
      <c r="E454" s="91"/>
      <c r="G454" s="20"/>
      <c r="H454" s="91"/>
      <c r="I454" s="91"/>
      <c r="K454" s="42"/>
      <c r="M454" s="200" t="e">
        <f t="shared" ca="1" si="160"/>
        <v>#N/A</v>
      </c>
      <c r="N454" s="91" t="e">
        <f t="shared" ca="1" si="161"/>
        <v>#N/A</v>
      </c>
      <c r="O454" s="91" t="e">
        <f t="shared" ca="1" si="162"/>
        <v>#N/A</v>
      </c>
      <c r="Q454" s="200" t="e">
        <f t="shared" ca="1" si="163"/>
        <v>#N/A</v>
      </c>
      <c r="R454" s="91" t="e">
        <f t="shared" ca="1" si="164"/>
        <v>#N/A</v>
      </c>
      <c r="S454" s="91" t="e">
        <f t="shared" ca="1" si="165"/>
        <v>#N/A</v>
      </c>
      <c r="T454" s="200" t="e">
        <f ca="1">(($E$9*(RAND()*($E$213-$D$213)+$D$213))*(RAND()*('Your Value Calcs'!$E$209-'Your Value Calcs'!$D$209)+'Your Value Calcs'!$D$209+IF('Your Results'!$D$48&gt;0,'Your Results'!$D$48,0)))+$E$161-$E$201+$E$185-($E$185*(RAND()*($E$215-$D$215)+$D$215))-(($E$205/$C$56)*(RAND()*($E$216-$D$216)+$D$216))</f>
        <v>#N/A</v>
      </c>
      <c r="AF454" s="129"/>
    </row>
    <row r="455" spans="2:32" x14ac:dyDescent="0.25">
      <c r="B455" s="198" t="e">
        <f t="shared" ca="1" si="159"/>
        <v>#N/A</v>
      </c>
      <c r="C4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5" s="91"/>
      <c r="E455" s="91"/>
      <c r="G455" s="20"/>
      <c r="H455" s="91"/>
      <c r="I455" s="91"/>
      <c r="K455" s="42"/>
      <c r="M455" s="200" t="e">
        <f t="shared" ca="1" si="160"/>
        <v>#N/A</v>
      </c>
      <c r="N455" s="91" t="e">
        <f t="shared" ca="1" si="161"/>
        <v>#N/A</v>
      </c>
      <c r="O455" s="91" t="e">
        <f t="shared" ca="1" si="162"/>
        <v>#N/A</v>
      </c>
      <c r="Q455" s="200" t="e">
        <f t="shared" ca="1" si="163"/>
        <v>#N/A</v>
      </c>
      <c r="R455" s="91" t="e">
        <f t="shared" ca="1" si="164"/>
        <v>#N/A</v>
      </c>
      <c r="S455" s="91" t="e">
        <f t="shared" ca="1" si="165"/>
        <v>#N/A</v>
      </c>
      <c r="T455" s="200" t="e">
        <f ca="1">(($E$9*(RAND()*($E$213-$D$213)+$D$213))*(RAND()*('Your Value Calcs'!$E$209-'Your Value Calcs'!$D$209)+'Your Value Calcs'!$D$209+IF('Your Results'!$D$48&gt;0,'Your Results'!$D$48,0)))+$E$161-$E$201+$E$185-($E$185*(RAND()*($E$215-$D$215)+$D$215))-(($E$205/$C$56)*(RAND()*($E$216-$D$216)+$D$216))</f>
        <v>#N/A</v>
      </c>
      <c r="AF455" s="129"/>
    </row>
    <row r="456" spans="2:32" x14ac:dyDescent="0.25">
      <c r="B456" s="198" t="e">
        <f t="shared" ca="1" si="159"/>
        <v>#N/A</v>
      </c>
      <c r="C4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6" s="91"/>
      <c r="E456" s="91"/>
      <c r="G456" s="20"/>
      <c r="H456" s="91"/>
      <c r="I456" s="91"/>
      <c r="K456" s="42"/>
      <c r="M456" s="200" t="e">
        <f t="shared" ca="1" si="160"/>
        <v>#N/A</v>
      </c>
      <c r="N456" s="91" t="e">
        <f t="shared" ca="1" si="161"/>
        <v>#N/A</v>
      </c>
      <c r="O456" s="91" t="e">
        <f t="shared" ca="1" si="162"/>
        <v>#N/A</v>
      </c>
      <c r="Q456" s="200" t="e">
        <f t="shared" ca="1" si="163"/>
        <v>#N/A</v>
      </c>
      <c r="R456" s="91" t="e">
        <f t="shared" ca="1" si="164"/>
        <v>#N/A</v>
      </c>
      <c r="S456" s="91" t="e">
        <f t="shared" ca="1" si="165"/>
        <v>#N/A</v>
      </c>
      <c r="T456" s="200" t="e">
        <f ca="1">(($E$9*(RAND()*($E$213-$D$213)+$D$213))*(RAND()*('Your Value Calcs'!$E$209-'Your Value Calcs'!$D$209)+'Your Value Calcs'!$D$209+IF('Your Results'!$D$48&gt;0,'Your Results'!$D$48,0)))+$E$161-$E$201+$E$185-($E$185*(RAND()*($E$215-$D$215)+$D$215))-(($E$205/$C$56)*(RAND()*($E$216-$D$216)+$D$216))</f>
        <v>#N/A</v>
      </c>
      <c r="AF456" s="129"/>
    </row>
    <row r="457" spans="2:32" x14ac:dyDescent="0.25">
      <c r="B457" s="198" t="e">
        <f t="shared" ca="1" si="159"/>
        <v>#N/A</v>
      </c>
      <c r="C4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7" s="91"/>
      <c r="E457" s="91"/>
      <c r="G457" s="20"/>
      <c r="H457" s="91"/>
      <c r="I457" s="91"/>
      <c r="K457" s="42"/>
      <c r="M457" s="200" t="e">
        <f t="shared" ca="1" si="160"/>
        <v>#N/A</v>
      </c>
      <c r="N457" s="91" t="e">
        <f t="shared" ca="1" si="161"/>
        <v>#N/A</v>
      </c>
      <c r="O457" s="91" t="e">
        <f t="shared" ca="1" si="162"/>
        <v>#N/A</v>
      </c>
      <c r="Q457" s="200" t="e">
        <f t="shared" ca="1" si="163"/>
        <v>#N/A</v>
      </c>
      <c r="R457" s="91" t="e">
        <f t="shared" ca="1" si="164"/>
        <v>#N/A</v>
      </c>
      <c r="S457" s="91" t="e">
        <f t="shared" ca="1" si="165"/>
        <v>#N/A</v>
      </c>
      <c r="T457" s="200" t="e">
        <f ca="1">(($E$9*(RAND()*($E$213-$D$213)+$D$213))*(RAND()*('Your Value Calcs'!$E$209-'Your Value Calcs'!$D$209)+'Your Value Calcs'!$D$209+IF('Your Results'!$D$48&gt;0,'Your Results'!$D$48,0)))+$E$161-$E$201+$E$185-($E$185*(RAND()*($E$215-$D$215)+$D$215))-(($E$205/$C$56)*(RAND()*($E$216-$D$216)+$D$216))</f>
        <v>#N/A</v>
      </c>
      <c r="AF457" s="129"/>
    </row>
    <row r="458" spans="2:32" x14ac:dyDescent="0.25">
      <c r="B458" s="198" t="e">
        <f t="shared" ca="1" si="159"/>
        <v>#N/A</v>
      </c>
      <c r="C4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8" s="91"/>
      <c r="E458" s="91"/>
      <c r="G458" s="20"/>
      <c r="H458" s="91"/>
      <c r="I458" s="91"/>
      <c r="K458" s="42"/>
      <c r="M458" s="200" t="e">
        <f t="shared" ca="1" si="160"/>
        <v>#N/A</v>
      </c>
      <c r="N458" s="91" t="e">
        <f t="shared" ca="1" si="161"/>
        <v>#N/A</v>
      </c>
      <c r="O458" s="91" t="e">
        <f t="shared" ca="1" si="162"/>
        <v>#N/A</v>
      </c>
      <c r="Q458" s="200" t="e">
        <f t="shared" ca="1" si="163"/>
        <v>#N/A</v>
      </c>
      <c r="R458" s="91" t="e">
        <f t="shared" ca="1" si="164"/>
        <v>#N/A</v>
      </c>
      <c r="S458" s="91" t="e">
        <f t="shared" ca="1" si="165"/>
        <v>#N/A</v>
      </c>
      <c r="T458" s="200" t="e">
        <f ca="1">(($E$9*(RAND()*($E$213-$D$213)+$D$213))*(RAND()*('Your Value Calcs'!$E$209-'Your Value Calcs'!$D$209)+'Your Value Calcs'!$D$209+IF('Your Results'!$D$48&gt;0,'Your Results'!$D$48,0)))+$E$161-$E$201+$E$185-($E$185*(RAND()*($E$215-$D$215)+$D$215))-(($E$205/$C$56)*(RAND()*($E$216-$D$216)+$D$216))</f>
        <v>#N/A</v>
      </c>
      <c r="AF458" s="129"/>
    </row>
    <row r="459" spans="2:32" x14ac:dyDescent="0.25">
      <c r="B459" s="198" t="e">
        <f t="shared" ca="1" si="159"/>
        <v>#N/A</v>
      </c>
      <c r="C4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59" s="91"/>
      <c r="E459" s="91"/>
      <c r="G459" s="20"/>
      <c r="H459" s="91"/>
      <c r="I459" s="91"/>
      <c r="K459" s="42"/>
      <c r="M459" s="200" t="e">
        <f t="shared" ca="1" si="160"/>
        <v>#N/A</v>
      </c>
      <c r="N459" s="91" t="e">
        <f t="shared" ca="1" si="161"/>
        <v>#N/A</v>
      </c>
      <c r="O459" s="91" t="e">
        <f t="shared" ca="1" si="162"/>
        <v>#N/A</v>
      </c>
      <c r="Q459" s="200" t="e">
        <f t="shared" ca="1" si="163"/>
        <v>#N/A</v>
      </c>
      <c r="R459" s="91" t="e">
        <f t="shared" ca="1" si="164"/>
        <v>#N/A</v>
      </c>
      <c r="S459" s="91" t="e">
        <f t="shared" ca="1" si="165"/>
        <v>#N/A</v>
      </c>
      <c r="T459" s="200" t="e">
        <f ca="1">(($E$9*(RAND()*($E$213-$D$213)+$D$213))*(RAND()*('Your Value Calcs'!$E$209-'Your Value Calcs'!$D$209)+'Your Value Calcs'!$D$209+IF('Your Results'!$D$48&gt;0,'Your Results'!$D$48,0)))+$E$161-$E$201+$E$185-($E$185*(RAND()*($E$215-$D$215)+$D$215))-(($E$205/$C$56)*(RAND()*($E$216-$D$216)+$D$216))</f>
        <v>#N/A</v>
      </c>
      <c r="AF459" s="129"/>
    </row>
    <row r="460" spans="2:32" x14ac:dyDescent="0.25">
      <c r="B460" s="198" t="e">
        <f t="shared" ca="1" si="159"/>
        <v>#N/A</v>
      </c>
      <c r="C4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0" s="91"/>
      <c r="E460" s="91"/>
      <c r="G460" s="20"/>
      <c r="H460" s="91"/>
      <c r="I460" s="91"/>
      <c r="K460" s="42"/>
      <c r="M460" s="200" t="e">
        <f t="shared" ca="1" si="160"/>
        <v>#N/A</v>
      </c>
      <c r="N460" s="91" t="e">
        <f t="shared" ca="1" si="161"/>
        <v>#N/A</v>
      </c>
      <c r="O460" s="91" t="e">
        <f t="shared" ca="1" si="162"/>
        <v>#N/A</v>
      </c>
      <c r="Q460" s="200" t="e">
        <f t="shared" ca="1" si="163"/>
        <v>#N/A</v>
      </c>
      <c r="R460" s="91" t="e">
        <f t="shared" ca="1" si="164"/>
        <v>#N/A</v>
      </c>
      <c r="S460" s="91" t="e">
        <f t="shared" ca="1" si="165"/>
        <v>#N/A</v>
      </c>
      <c r="T460" s="200" t="e">
        <f ca="1">(($E$9*(RAND()*($E$213-$D$213)+$D$213))*(RAND()*('Your Value Calcs'!$E$209-'Your Value Calcs'!$D$209)+'Your Value Calcs'!$D$209+IF('Your Results'!$D$48&gt;0,'Your Results'!$D$48,0)))+$E$161-$E$201+$E$185-($E$185*(RAND()*($E$215-$D$215)+$D$215))-(($E$205/$C$56)*(RAND()*($E$216-$D$216)+$D$216))</f>
        <v>#N/A</v>
      </c>
      <c r="AF460" s="129"/>
    </row>
    <row r="461" spans="2:32" x14ac:dyDescent="0.25">
      <c r="B461" s="198" t="e">
        <f t="shared" ca="1" si="159"/>
        <v>#N/A</v>
      </c>
      <c r="C4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1" s="91"/>
      <c r="E461" s="91"/>
      <c r="G461" s="20"/>
      <c r="H461" s="91"/>
      <c r="I461" s="91"/>
      <c r="K461" s="42"/>
      <c r="M461" s="200" t="e">
        <f t="shared" ca="1" si="160"/>
        <v>#N/A</v>
      </c>
      <c r="N461" s="91" t="e">
        <f t="shared" ca="1" si="161"/>
        <v>#N/A</v>
      </c>
      <c r="O461" s="91" t="e">
        <f t="shared" ca="1" si="162"/>
        <v>#N/A</v>
      </c>
      <c r="Q461" s="200" t="e">
        <f t="shared" ca="1" si="163"/>
        <v>#N/A</v>
      </c>
      <c r="R461" s="91" t="e">
        <f t="shared" ca="1" si="164"/>
        <v>#N/A</v>
      </c>
      <c r="S461" s="91" t="e">
        <f t="shared" ca="1" si="165"/>
        <v>#N/A</v>
      </c>
      <c r="T461" s="200" t="e">
        <f ca="1">(($E$9*(RAND()*($E$213-$D$213)+$D$213))*(RAND()*('Your Value Calcs'!$E$209-'Your Value Calcs'!$D$209)+'Your Value Calcs'!$D$209+IF('Your Results'!$D$48&gt;0,'Your Results'!$D$48,0)))+$E$161-$E$201+$E$185-($E$185*(RAND()*($E$215-$D$215)+$D$215))-(($E$205/$C$56)*(RAND()*($E$216-$D$216)+$D$216))</f>
        <v>#N/A</v>
      </c>
      <c r="AF461" s="129"/>
    </row>
    <row r="462" spans="2:32" x14ac:dyDescent="0.25">
      <c r="B462" s="198" t="e">
        <f t="shared" ca="1" si="159"/>
        <v>#N/A</v>
      </c>
      <c r="C4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2" s="91"/>
      <c r="E462" s="91"/>
      <c r="G462" s="20"/>
      <c r="H462" s="91"/>
      <c r="I462" s="91"/>
      <c r="K462" s="42"/>
      <c r="M462" s="200" t="e">
        <f t="shared" ca="1" si="160"/>
        <v>#N/A</v>
      </c>
      <c r="N462" s="91" t="e">
        <f t="shared" ca="1" si="161"/>
        <v>#N/A</v>
      </c>
      <c r="O462" s="91" t="e">
        <f t="shared" ca="1" si="162"/>
        <v>#N/A</v>
      </c>
      <c r="Q462" s="200" t="e">
        <f t="shared" ca="1" si="163"/>
        <v>#N/A</v>
      </c>
      <c r="R462" s="91" t="e">
        <f t="shared" ca="1" si="164"/>
        <v>#N/A</v>
      </c>
      <c r="S462" s="91" t="e">
        <f t="shared" ca="1" si="165"/>
        <v>#N/A</v>
      </c>
      <c r="T462" s="200" t="e">
        <f ca="1">(($E$9*(RAND()*($E$213-$D$213)+$D$213))*(RAND()*('Your Value Calcs'!$E$209-'Your Value Calcs'!$D$209)+'Your Value Calcs'!$D$209+IF('Your Results'!$D$48&gt;0,'Your Results'!$D$48,0)))+$E$161-$E$201+$E$185-($E$185*(RAND()*($E$215-$D$215)+$D$215))-(($E$205/$C$56)*(RAND()*($E$216-$D$216)+$D$216))</f>
        <v>#N/A</v>
      </c>
      <c r="AF462" s="129"/>
    </row>
    <row r="463" spans="2:32" x14ac:dyDescent="0.25">
      <c r="B463" s="198" t="e">
        <f t="shared" ca="1" si="159"/>
        <v>#N/A</v>
      </c>
      <c r="C4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3" s="91"/>
      <c r="E463" s="91"/>
      <c r="G463" s="20"/>
      <c r="H463" s="91"/>
      <c r="I463" s="91"/>
      <c r="K463" s="42"/>
      <c r="M463" s="200" t="e">
        <f t="shared" ca="1" si="160"/>
        <v>#N/A</v>
      </c>
      <c r="N463" s="91" t="e">
        <f t="shared" ca="1" si="161"/>
        <v>#N/A</v>
      </c>
      <c r="O463" s="91" t="e">
        <f t="shared" ca="1" si="162"/>
        <v>#N/A</v>
      </c>
      <c r="Q463" s="200" t="e">
        <f t="shared" ca="1" si="163"/>
        <v>#N/A</v>
      </c>
      <c r="R463" s="91" t="e">
        <f t="shared" ca="1" si="164"/>
        <v>#N/A</v>
      </c>
      <c r="S463" s="91" t="e">
        <f t="shared" ca="1" si="165"/>
        <v>#N/A</v>
      </c>
      <c r="T463" s="200" t="e">
        <f ca="1">(($E$9*(RAND()*($E$213-$D$213)+$D$213))*(RAND()*('Your Value Calcs'!$E$209-'Your Value Calcs'!$D$209)+'Your Value Calcs'!$D$209+IF('Your Results'!$D$48&gt;0,'Your Results'!$D$48,0)))+$E$161-$E$201+$E$185-($E$185*(RAND()*($E$215-$D$215)+$D$215))-(($E$205/$C$56)*(RAND()*($E$216-$D$216)+$D$216))</f>
        <v>#N/A</v>
      </c>
      <c r="AF463" s="129"/>
    </row>
    <row r="464" spans="2:32" x14ac:dyDescent="0.25">
      <c r="B464" s="198" t="e">
        <f t="shared" ca="1" si="159"/>
        <v>#N/A</v>
      </c>
      <c r="C4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4" s="91"/>
      <c r="E464" s="91"/>
      <c r="G464" s="20"/>
      <c r="H464" s="91"/>
      <c r="I464" s="91"/>
      <c r="K464" s="42"/>
      <c r="M464" s="200" t="e">
        <f t="shared" ca="1" si="160"/>
        <v>#N/A</v>
      </c>
      <c r="N464" s="91" t="e">
        <f t="shared" ca="1" si="161"/>
        <v>#N/A</v>
      </c>
      <c r="O464" s="91" t="e">
        <f t="shared" ca="1" si="162"/>
        <v>#N/A</v>
      </c>
      <c r="Q464" s="200" t="e">
        <f t="shared" ca="1" si="163"/>
        <v>#N/A</v>
      </c>
      <c r="R464" s="91" t="e">
        <f t="shared" ca="1" si="164"/>
        <v>#N/A</v>
      </c>
      <c r="S464" s="91" t="e">
        <f t="shared" ca="1" si="165"/>
        <v>#N/A</v>
      </c>
      <c r="T464" s="200" t="e">
        <f ca="1">(($E$9*(RAND()*($E$213-$D$213)+$D$213))*(RAND()*('Your Value Calcs'!$E$209-'Your Value Calcs'!$D$209)+'Your Value Calcs'!$D$209+IF('Your Results'!$D$48&gt;0,'Your Results'!$D$48,0)))+$E$161-$E$201+$E$185-($E$185*(RAND()*($E$215-$D$215)+$D$215))-(($E$205/$C$56)*(RAND()*($E$216-$D$216)+$D$216))</f>
        <v>#N/A</v>
      </c>
      <c r="AF464" s="129"/>
    </row>
    <row r="465" spans="2:21" x14ac:dyDescent="0.25">
      <c r="B465" s="198" t="e">
        <f t="shared" ca="1" si="159"/>
        <v>#N/A</v>
      </c>
      <c r="C4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5" s="91"/>
      <c r="E465" s="91"/>
      <c r="G465" s="20"/>
      <c r="H465" s="91"/>
      <c r="I465" s="91"/>
      <c r="K465" s="42"/>
      <c r="M465" s="200" t="e">
        <f t="shared" ca="1" si="160"/>
        <v>#N/A</v>
      </c>
      <c r="N465" s="91" t="e">
        <f t="shared" ca="1" si="161"/>
        <v>#N/A</v>
      </c>
      <c r="O465" s="91" t="e">
        <f t="shared" ca="1" si="162"/>
        <v>#N/A</v>
      </c>
      <c r="Q465" s="200" t="e">
        <f t="shared" ca="1" si="163"/>
        <v>#N/A</v>
      </c>
      <c r="R465" s="91" t="e">
        <f t="shared" ca="1" si="164"/>
        <v>#N/A</v>
      </c>
      <c r="S465" s="91" t="e">
        <f t="shared" ca="1" si="165"/>
        <v>#N/A</v>
      </c>
      <c r="T465" s="200" t="e">
        <f ca="1">(($E$9*(RAND()*($E$213-$D$213)+$D$213))*(RAND()*('Your Value Calcs'!$E$209-'Your Value Calcs'!$D$209)+'Your Value Calcs'!$D$209+IF('Your Results'!$D$48&gt;0,'Your Results'!$D$48,0)))+$E$161-$E$201+$E$185-($E$185*(RAND()*($E$215-$D$215)+$D$215))-(($E$205/$C$56)*(RAND()*($E$216-$D$216)+$D$216))</f>
        <v>#N/A</v>
      </c>
      <c r="U465" s="91"/>
    </row>
    <row r="466" spans="2:21" x14ac:dyDescent="0.25">
      <c r="B466" s="198" t="e">
        <f t="shared" ca="1" si="159"/>
        <v>#N/A</v>
      </c>
      <c r="C4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6" s="91"/>
      <c r="E466" s="91"/>
      <c r="G466" s="20"/>
      <c r="H466" s="91"/>
      <c r="I466" s="91"/>
      <c r="K466" s="42"/>
      <c r="M466" s="200" t="e">
        <f t="shared" ca="1" si="160"/>
        <v>#N/A</v>
      </c>
      <c r="N466" s="91" t="e">
        <f t="shared" ca="1" si="161"/>
        <v>#N/A</v>
      </c>
      <c r="O466" s="91" t="e">
        <f t="shared" ca="1" si="162"/>
        <v>#N/A</v>
      </c>
      <c r="Q466" s="200" t="e">
        <f t="shared" ca="1" si="163"/>
        <v>#N/A</v>
      </c>
      <c r="R466" s="91" t="e">
        <f t="shared" ca="1" si="164"/>
        <v>#N/A</v>
      </c>
      <c r="S466" s="91" t="e">
        <f t="shared" ca="1" si="165"/>
        <v>#N/A</v>
      </c>
      <c r="T466" s="200" t="e">
        <f ca="1">(($E$9*(RAND()*($E$213-$D$213)+$D$213))*(RAND()*('Your Value Calcs'!$E$209-'Your Value Calcs'!$D$209)+'Your Value Calcs'!$D$209+IF('Your Results'!$D$48&gt;0,'Your Results'!$D$48,0)))+$E$161-$E$201+$E$185-($E$185*(RAND()*($E$215-$D$215)+$D$215))-(($E$205/$C$56)*(RAND()*($E$216-$D$216)+$D$216))</f>
        <v>#N/A</v>
      </c>
      <c r="U466" s="91"/>
    </row>
    <row r="467" spans="2:21" x14ac:dyDescent="0.25">
      <c r="B467" s="198" t="e">
        <f t="shared" ca="1" si="159"/>
        <v>#N/A</v>
      </c>
      <c r="C4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7" s="91"/>
      <c r="E467" s="91"/>
      <c r="G467" s="20"/>
      <c r="H467" s="91"/>
      <c r="I467" s="91"/>
      <c r="K467" s="42"/>
      <c r="M467" s="200" t="e">
        <f t="shared" ca="1" si="160"/>
        <v>#N/A</v>
      </c>
      <c r="N467" s="91" t="e">
        <f t="shared" ca="1" si="161"/>
        <v>#N/A</v>
      </c>
      <c r="O467" s="91" t="e">
        <f t="shared" ca="1" si="162"/>
        <v>#N/A</v>
      </c>
      <c r="Q467" s="200" t="e">
        <f t="shared" ca="1" si="163"/>
        <v>#N/A</v>
      </c>
      <c r="R467" s="91" t="e">
        <f t="shared" ca="1" si="164"/>
        <v>#N/A</v>
      </c>
      <c r="S467" s="91" t="e">
        <f t="shared" ca="1" si="165"/>
        <v>#N/A</v>
      </c>
      <c r="T467" s="200" t="e">
        <f ca="1">(($E$9*(RAND()*($E$213-$D$213)+$D$213))*(RAND()*('Your Value Calcs'!$E$209-'Your Value Calcs'!$D$209)+'Your Value Calcs'!$D$209+IF('Your Results'!$D$48&gt;0,'Your Results'!$D$48,0)))+$E$161-$E$201+$E$185-($E$185*(RAND()*($E$215-$D$215)+$D$215))-(($E$205/$C$56)*(RAND()*($E$216-$D$216)+$D$216))</f>
        <v>#N/A</v>
      </c>
      <c r="U467" s="91"/>
    </row>
    <row r="468" spans="2:21" x14ac:dyDescent="0.25">
      <c r="B468" s="198" t="e">
        <f t="shared" ca="1" si="159"/>
        <v>#N/A</v>
      </c>
      <c r="C4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8" s="91"/>
      <c r="E468" s="91"/>
      <c r="G468" s="20"/>
      <c r="H468" s="91"/>
      <c r="I468" s="91"/>
      <c r="K468" s="42"/>
      <c r="M468" s="200" t="e">
        <f t="shared" ca="1" si="160"/>
        <v>#N/A</v>
      </c>
      <c r="N468" s="91" t="e">
        <f t="shared" ca="1" si="161"/>
        <v>#N/A</v>
      </c>
      <c r="O468" s="91" t="e">
        <f t="shared" ca="1" si="162"/>
        <v>#N/A</v>
      </c>
      <c r="Q468" s="200" t="e">
        <f t="shared" ca="1" si="163"/>
        <v>#N/A</v>
      </c>
      <c r="R468" s="91" t="e">
        <f t="shared" ca="1" si="164"/>
        <v>#N/A</v>
      </c>
      <c r="S468" s="91" t="e">
        <f t="shared" ca="1" si="165"/>
        <v>#N/A</v>
      </c>
      <c r="T468" s="200" t="e">
        <f ca="1">(($E$9*(RAND()*($E$213-$D$213)+$D$213))*(RAND()*('Your Value Calcs'!$E$209-'Your Value Calcs'!$D$209)+'Your Value Calcs'!$D$209+IF('Your Results'!$D$48&gt;0,'Your Results'!$D$48,0)))+$E$161-$E$201+$E$185-($E$185*(RAND()*($E$215-$D$215)+$D$215))-(($E$205/$C$56)*(RAND()*($E$216-$D$216)+$D$216))</f>
        <v>#N/A</v>
      </c>
    </row>
    <row r="469" spans="2:21" x14ac:dyDescent="0.25">
      <c r="B469" s="198" t="e">
        <f t="shared" ca="1" si="159"/>
        <v>#N/A</v>
      </c>
      <c r="C4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69" s="91"/>
      <c r="E469" s="91"/>
      <c r="G469" s="20"/>
      <c r="H469" s="91"/>
      <c r="I469" s="91"/>
      <c r="K469" s="42"/>
      <c r="M469" s="200" t="e">
        <f t="shared" ca="1" si="160"/>
        <v>#N/A</v>
      </c>
      <c r="N469" s="91" t="e">
        <f t="shared" ca="1" si="161"/>
        <v>#N/A</v>
      </c>
      <c r="O469" s="91" t="e">
        <f t="shared" ca="1" si="162"/>
        <v>#N/A</v>
      </c>
      <c r="Q469" s="200" t="e">
        <f t="shared" ca="1" si="163"/>
        <v>#N/A</v>
      </c>
      <c r="R469" s="91" t="e">
        <f t="shared" ca="1" si="164"/>
        <v>#N/A</v>
      </c>
      <c r="S469" s="91" t="e">
        <f t="shared" ca="1" si="165"/>
        <v>#N/A</v>
      </c>
      <c r="T469" s="200" t="e">
        <f ca="1">(($E$9*(RAND()*($E$213-$D$213)+$D$213))*(RAND()*('Your Value Calcs'!$E$209-'Your Value Calcs'!$D$209)+'Your Value Calcs'!$D$209+IF('Your Results'!$D$48&gt;0,'Your Results'!$D$48,0)))+$E$161-$E$201+$E$185-($E$185*(RAND()*($E$215-$D$215)+$D$215))-(($E$205/$C$56)*(RAND()*($E$216-$D$216)+$D$216))</f>
        <v>#N/A</v>
      </c>
    </row>
    <row r="470" spans="2:21" x14ac:dyDescent="0.25">
      <c r="B470" s="198" t="e">
        <f t="shared" ca="1" si="159"/>
        <v>#N/A</v>
      </c>
      <c r="C4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0" s="91"/>
      <c r="E470" s="91"/>
      <c r="G470" s="20"/>
      <c r="H470" s="91"/>
      <c r="I470" s="91"/>
      <c r="K470" s="42"/>
      <c r="M470" s="200" t="e">
        <f t="shared" ca="1" si="160"/>
        <v>#N/A</v>
      </c>
      <c r="N470" s="91" t="e">
        <f t="shared" ca="1" si="161"/>
        <v>#N/A</v>
      </c>
      <c r="O470" s="91" t="e">
        <f t="shared" ca="1" si="162"/>
        <v>#N/A</v>
      </c>
      <c r="Q470" s="200" t="e">
        <f t="shared" ca="1" si="163"/>
        <v>#N/A</v>
      </c>
      <c r="R470" s="91" t="e">
        <f t="shared" ca="1" si="164"/>
        <v>#N/A</v>
      </c>
      <c r="S470" s="91" t="e">
        <f t="shared" ca="1" si="165"/>
        <v>#N/A</v>
      </c>
      <c r="T470" s="200" t="e">
        <f ca="1">(($E$9*(RAND()*($E$213-$D$213)+$D$213))*(RAND()*('Your Value Calcs'!$E$209-'Your Value Calcs'!$D$209)+'Your Value Calcs'!$D$209+IF('Your Results'!$D$48&gt;0,'Your Results'!$D$48,0)))+$E$161-$E$201+$E$185-($E$185*(RAND()*($E$215-$D$215)+$D$215))-(($E$205/$C$56)*(RAND()*($E$216-$D$216)+$D$216))</f>
        <v>#N/A</v>
      </c>
    </row>
    <row r="471" spans="2:21" x14ac:dyDescent="0.25">
      <c r="B471" s="198" t="e">
        <f t="shared" ca="1" si="159"/>
        <v>#N/A</v>
      </c>
      <c r="C4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1" s="91"/>
      <c r="E471" s="91"/>
      <c r="G471" s="20"/>
      <c r="H471" s="91"/>
      <c r="I471" s="91"/>
      <c r="K471" s="42"/>
      <c r="M471" s="200" t="e">
        <f t="shared" ca="1" si="160"/>
        <v>#N/A</v>
      </c>
      <c r="N471" s="91" t="e">
        <f t="shared" ca="1" si="161"/>
        <v>#N/A</v>
      </c>
      <c r="O471" s="91" t="e">
        <f t="shared" ca="1" si="162"/>
        <v>#N/A</v>
      </c>
      <c r="Q471" s="200" t="e">
        <f t="shared" ca="1" si="163"/>
        <v>#N/A</v>
      </c>
      <c r="R471" s="91" t="e">
        <f t="shared" ca="1" si="164"/>
        <v>#N/A</v>
      </c>
      <c r="S471" s="91" t="e">
        <f t="shared" ca="1" si="165"/>
        <v>#N/A</v>
      </c>
      <c r="T471" s="200" t="e">
        <f ca="1">(($E$9*(RAND()*($E$213-$D$213)+$D$213))*(RAND()*('Your Value Calcs'!$E$209-'Your Value Calcs'!$D$209)+'Your Value Calcs'!$D$209+IF('Your Results'!$D$48&gt;0,'Your Results'!$D$48,0)))+$E$161-$E$201+$E$185-($E$185*(RAND()*($E$215-$D$215)+$D$215))-(($E$205/$C$56)*(RAND()*($E$216-$D$216)+$D$216))</f>
        <v>#N/A</v>
      </c>
    </row>
    <row r="472" spans="2:21" x14ac:dyDescent="0.25">
      <c r="B472" s="198" t="e">
        <f t="shared" ca="1" si="159"/>
        <v>#N/A</v>
      </c>
      <c r="C4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2" s="91"/>
      <c r="E472" s="91"/>
      <c r="G472" s="20"/>
      <c r="H472" s="91"/>
      <c r="I472" s="91"/>
      <c r="K472" s="42"/>
      <c r="M472" s="200" t="e">
        <f t="shared" ca="1" si="160"/>
        <v>#N/A</v>
      </c>
      <c r="N472" s="91" t="e">
        <f t="shared" ca="1" si="161"/>
        <v>#N/A</v>
      </c>
      <c r="O472" s="91" t="e">
        <f t="shared" ca="1" si="162"/>
        <v>#N/A</v>
      </c>
      <c r="Q472" s="200" t="e">
        <f t="shared" ca="1" si="163"/>
        <v>#N/A</v>
      </c>
      <c r="R472" s="91" t="e">
        <f t="shared" ca="1" si="164"/>
        <v>#N/A</v>
      </c>
      <c r="S472" s="91" t="e">
        <f t="shared" ca="1" si="165"/>
        <v>#N/A</v>
      </c>
      <c r="T472" s="200" t="e">
        <f ca="1">(($E$9*(RAND()*($E$213-$D$213)+$D$213))*(RAND()*('Your Value Calcs'!$E$209-'Your Value Calcs'!$D$209)+'Your Value Calcs'!$D$209+IF('Your Results'!$D$48&gt;0,'Your Results'!$D$48,0)))+$E$161-$E$201+$E$185-($E$185*(RAND()*($E$215-$D$215)+$D$215))-(($E$205/$C$56)*(RAND()*($E$216-$D$216)+$D$216))</f>
        <v>#N/A</v>
      </c>
    </row>
    <row r="473" spans="2:21" x14ac:dyDescent="0.25">
      <c r="B473" s="198" t="e">
        <f t="shared" ca="1" si="159"/>
        <v>#N/A</v>
      </c>
      <c r="C4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3" s="91"/>
      <c r="E473" s="91"/>
      <c r="G473" s="20"/>
      <c r="H473" s="91"/>
      <c r="I473" s="91"/>
      <c r="K473" s="42"/>
      <c r="M473" s="200" t="e">
        <f t="shared" ca="1" si="160"/>
        <v>#N/A</v>
      </c>
      <c r="N473" s="91" t="e">
        <f t="shared" ca="1" si="161"/>
        <v>#N/A</v>
      </c>
      <c r="O473" s="91" t="e">
        <f t="shared" ca="1" si="162"/>
        <v>#N/A</v>
      </c>
      <c r="Q473" s="200" t="e">
        <f t="shared" ca="1" si="163"/>
        <v>#N/A</v>
      </c>
      <c r="R473" s="91" t="e">
        <f t="shared" ca="1" si="164"/>
        <v>#N/A</v>
      </c>
      <c r="S473" s="91" t="e">
        <f t="shared" ca="1" si="165"/>
        <v>#N/A</v>
      </c>
      <c r="T473" s="200" t="e">
        <f ca="1">(($E$9*(RAND()*($E$213-$D$213)+$D$213))*(RAND()*('Your Value Calcs'!$E$209-'Your Value Calcs'!$D$209)+'Your Value Calcs'!$D$209+IF('Your Results'!$D$48&gt;0,'Your Results'!$D$48,0)))+$E$161-$E$201+$E$185-($E$185*(RAND()*($E$215-$D$215)+$D$215))-(($E$205/$C$56)*(RAND()*($E$216-$D$216)+$D$216))</f>
        <v>#N/A</v>
      </c>
    </row>
    <row r="474" spans="2:21" x14ac:dyDescent="0.25">
      <c r="B474" s="198" t="e">
        <f t="shared" ca="1" si="159"/>
        <v>#N/A</v>
      </c>
      <c r="C4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4" s="91"/>
      <c r="E474" s="91"/>
      <c r="G474" s="20"/>
      <c r="H474" s="91"/>
      <c r="I474" s="91"/>
      <c r="K474" s="42"/>
      <c r="M474" s="200" t="e">
        <f t="shared" ca="1" si="160"/>
        <v>#N/A</v>
      </c>
      <c r="N474" s="91" t="e">
        <f t="shared" ca="1" si="161"/>
        <v>#N/A</v>
      </c>
      <c r="O474" s="91" t="e">
        <f t="shared" ca="1" si="162"/>
        <v>#N/A</v>
      </c>
      <c r="Q474" s="200" t="e">
        <f t="shared" ca="1" si="163"/>
        <v>#N/A</v>
      </c>
      <c r="R474" s="91" t="e">
        <f t="shared" ca="1" si="164"/>
        <v>#N/A</v>
      </c>
      <c r="S474" s="91" t="e">
        <f t="shared" ca="1" si="165"/>
        <v>#N/A</v>
      </c>
      <c r="T474" s="200" t="e">
        <f ca="1">(($E$9*(RAND()*($E$213-$D$213)+$D$213))*(RAND()*('Your Value Calcs'!$E$209-'Your Value Calcs'!$D$209)+'Your Value Calcs'!$D$209+IF('Your Results'!$D$48&gt;0,'Your Results'!$D$48,0)))+$E$161-$E$201+$E$185-($E$185*(RAND()*($E$215-$D$215)+$D$215))-(($E$205/$C$56)*(RAND()*($E$216-$D$216)+$D$216))</f>
        <v>#N/A</v>
      </c>
    </row>
    <row r="475" spans="2:21" x14ac:dyDescent="0.25">
      <c r="B475" s="198" t="e">
        <f t="shared" ca="1" si="159"/>
        <v>#N/A</v>
      </c>
      <c r="C4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5" s="91"/>
      <c r="E475" s="91"/>
      <c r="G475" s="20"/>
      <c r="H475" s="91"/>
      <c r="I475" s="91"/>
      <c r="K475" s="42"/>
      <c r="M475" s="200" t="e">
        <f t="shared" ca="1" si="160"/>
        <v>#N/A</v>
      </c>
      <c r="N475" s="91" t="e">
        <f t="shared" ca="1" si="161"/>
        <v>#N/A</v>
      </c>
      <c r="O475" s="91" t="e">
        <f t="shared" ca="1" si="162"/>
        <v>#N/A</v>
      </c>
      <c r="Q475" s="200" t="e">
        <f t="shared" ca="1" si="163"/>
        <v>#N/A</v>
      </c>
      <c r="R475" s="91" t="e">
        <f t="shared" ca="1" si="164"/>
        <v>#N/A</v>
      </c>
      <c r="S475" s="91" t="e">
        <f t="shared" ca="1" si="165"/>
        <v>#N/A</v>
      </c>
      <c r="T475" s="200" t="e">
        <f ca="1">(($E$9*(RAND()*($E$213-$D$213)+$D$213))*(RAND()*('Your Value Calcs'!$E$209-'Your Value Calcs'!$D$209)+'Your Value Calcs'!$D$209+IF('Your Results'!$D$48&gt;0,'Your Results'!$D$48,0)))+$E$161-$E$201+$E$185-($E$185*(RAND()*($E$215-$D$215)+$D$215))-(($E$205/$C$56)*(RAND()*($E$216-$D$216)+$D$216))</f>
        <v>#N/A</v>
      </c>
    </row>
    <row r="476" spans="2:21" x14ac:dyDescent="0.25">
      <c r="B476" s="198" t="e">
        <f t="shared" ca="1" si="159"/>
        <v>#N/A</v>
      </c>
      <c r="C4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6" s="91"/>
      <c r="E476" s="91"/>
      <c r="G476" s="20"/>
      <c r="H476" s="91"/>
      <c r="I476" s="91"/>
      <c r="K476" s="42"/>
      <c r="M476" s="200" t="e">
        <f t="shared" ca="1" si="160"/>
        <v>#N/A</v>
      </c>
      <c r="N476" s="91" t="e">
        <f t="shared" ca="1" si="161"/>
        <v>#N/A</v>
      </c>
      <c r="O476" s="91" t="e">
        <f t="shared" ca="1" si="162"/>
        <v>#N/A</v>
      </c>
      <c r="Q476" s="200" t="e">
        <f t="shared" ca="1" si="163"/>
        <v>#N/A</v>
      </c>
      <c r="R476" s="91" t="e">
        <f t="shared" ca="1" si="164"/>
        <v>#N/A</v>
      </c>
      <c r="S476" s="91" t="e">
        <f t="shared" ca="1" si="165"/>
        <v>#N/A</v>
      </c>
      <c r="T476" s="200" t="e">
        <f ca="1">(($E$9*(RAND()*($E$213-$D$213)+$D$213))*(RAND()*('Your Value Calcs'!$E$209-'Your Value Calcs'!$D$209)+'Your Value Calcs'!$D$209+IF('Your Results'!$D$48&gt;0,'Your Results'!$D$48,0)))+$E$161-$E$201+$E$185-($E$185*(RAND()*($E$215-$D$215)+$D$215))-(($E$205/$C$56)*(RAND()*($E$216-$D$216)+$D$216))</f>
        <v>#N/A</v>
      </c>
    </row>
    <row r="477" spans="2:21" x14ac:dyDescent="0.25">
      <c r="B477" s="198" t="e">
        <f t="shared" ca="1" si="159"/>
        <v>#N/A</v>
      </c>
      <c r="C4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7" s="91"/>
      <c r="E477" s="91"/>
      <c r="G477" s="20"/>
      <c r="H477" s="91"/>
      <c r="I477" s="91"/>
      <c r="K477" s="42"/>
      <c r="M477" s="200" t="e">
        <f t="shared" ca="1" si="160"/>
        <v>#N/A</v>
      </c>
      <c r="N477" s="91" t="e">
        <f t="shared" ca="1" si="161"/>
        <v>#N/A</v>
      </c>
      <c r="O477" s="91" t="e">
        <f t="shared" ca="1" si="162"/>
        <v>#N/A</v>
      </c>
      <c r="Q477" s="200" t="e">
        <f t="shared" ca="1" si="163"/>
        <v>#N/A</v>
      </c>
      <c r="R477" s="91" t="e">
        <f t="shared" ca="1" si="164"/>
        <v>#N/A</v>
      </c>
      <c r="S477" s="91" t="e">
        <f t="shared" ca="1" si="165"/>
        <v>#N/A</v>
      </c>
      <c r="T477" s="200" t="e">
        <f ca="1">(($E$9*(RAND()*($E$213-$D$213)+$D$213))*(RAND()*('Your Value Calcs'!$E$209-'Your Value Calcs'!$D$209)+'Your Value Calcs'!$D$209+IF('Your Results'!$D$48&gt;0,'Your Results'!$D$48,0)))+$E$161-$E$201+$E$185-($E$185*(RAND()*($E$215-$D$215)+$D$215))-(($E$205/$C$56)*(RAND()*($E$216-$D$216)+$D$216))</f>
        <v>#N/A</v>
      </c>
    </row>
    <row r="478" spans="2:21" x14ac:dyDescent="0.25">
      <c r="B478" s="198" t="e">
        <f t="shared" ca="1" si="159"/>
        <v>#N/A</v>
      </c>
      <c r="C4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8" s="91"/>
      <c r="E478" s="91"/>
      <c r="G478" s="20"/>
      <c r="H478" s="91"/>
      <c r="I478" s="91"/>
      <c r="K478" s="42"/>
      <c r="M478" s="200" t="e">
        <f t="shared" ca="1" si="160"/>
        <v>#N/A</v>
      </c>
      <c r="N478" s="91" t="e">
        <f t="shared" ca="1" si="161"/>
        <v>#N/A</v>
      </c>
      <c r="O478" s="91" t="e">
        <f t="shared" ca="1" si="162"/>
        <v>#N/A</v>
      </c>
      <c r="Q478" s="200" t="e">
        <f t="shared" ca="1" si="163"/>
        <v>#N/A</v>
      </c>
      <c r="R478" s="91" t="e">
        <f t="shared" ca="1" si="164"/>
        <v>#N/A</v>
      </c>
      <c r="S478" s="91" t="e">
        <f t="shared" ca="1" si="165"/>
        <v>#N/A</v>
      </c>
      <c r="T478" s="200" t="e">
        <f ca="1">(($E$9*(RAND()*($E$213-$D$213)+$D$213))*(RAND()*('Your Value Calcs'!$E$209-'Your Value Calcs'!$D$209)+'Your Value Calcs'!$D$209+IF('Your Results'!$D$48&gt;0,'Your Results'!$D$48,0)))+$E$161-$E$201+$E$185-($E$185*(RAND()*($E$215-$D$215)+$D$215))-(($E$205/$C$56)*(RAND()*($E$216-$D$216)+$D$216))</f>
        <v>#N/A</v>
      </c>
    </row>
    <row r="479" spans="2:21" x14ac:dyDescent="0.25">
      <c r="B479" s="198" t="e">
        <f t="shared" ca="1" si="159"/>
        <v>#N/A</v>
      </c>
      <c r="C4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79" s="91"/>
      <c r="E479" s="91"/>
      <c r="G479" s="20"/>
      <c r="H479" s="91"/>
      <c r="I479" s="91"/>
      <c r="K479" s="42"/>
      <c r="M479" s="200" t="e">
        <f t="shared" ca="1" si="160"/>
        <v>#N/A</v>
      </c>
      <c r="N479" s="91" t="e">
        <f t="shared" ca="1" si="161"/>
        <v>#N/A</v>
      </c>
      <c r="O479" s="91" t="e">
        <f t="shared" ca="1" si="162"/>
        <v>#N/A</v>
      </c>
      <c r="Q479" s="200" t="e">
        <f t="shared" ca="1" si="163"/>
        <v>#N/A</v>
      </c>
      <c r="R479" s="91" t="e">
        <f t="shared" ca="1" si="164"/>
        <v>#N/A</v>
      </c>
      <c r="S479" s="91" t="e">
        <f t="shared" ca="1" si="165"/>
        <v>#N/A</v>
      </c>
      <c r="T479" s="200" t="e">
        <f ca="1">(($E$9*(RAND()*($E$213-$D$213)+$D$213))*(RAND()*('Your Value Calcs'!$E$209-'Your Value Calcs'!$D$209)+'Your Value Calcs'!$D$209+IF('Your Results'!$D$48&gt;0,'Your Results'!$D$48,0)))+$E$161-$E$201+$E$185-($E$185*(RAND()*($E$215-$D$215)+$D$215))-(($E$205/$C$56)*(RAND()*($E$216-$D$216)+$D$216))</f>
        <v>#N/A</v>
      </c>
    </row>
    <row r="480" spans="2:21" x14ac:dyDescent="0.25">
      <c r="B480" s="198" t="e">
        <f t="shared" ca="1" si="159"/>
        <v>#N/A</v>
      </c>
      <c r="C4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0" s="91"/>
      <c r="E480" s="91"/>
      <c r="G480" s="20"/>
      <c r="H480" s="91"/>
      <c r="I480" s="91"/>
      <c r="K480" s="42"/>
      <c r="M480" s="200" t="e">
        <f t="shared" ca="1" si="160"/>
        <v>#N/A</v>
      </c>
      <c r="N480" s="91" t="e">
        <f t="shared" ca="1" si="161"/>
        <v>#N/A</v>
      </c>
      <c r="O480" s="91" t="e">
        <f t="shared" ca="1" si="162"/>
        <v>#N/A</v>
      </c>
      <c r="Q480" s="200" t="e">
        <f t="shared" ca="1" si="163"/>
        <v>#N/A</v>
      </c>
      <c r="R480" s="91" t="e">
        <f t="shared" ca="1" si="164"/>
        <v>#N/A</v>
      </c>
      <c r="S480" s="91" t="e">
        <f t="shared" ca="1" si="165"/>
        <v>#N/A</v>
      </c>
      <c r="T480" s="200" t="e">
        <f ca="1">(($E$9*(RAND()*($E$213-$D$213)+$D$213))*(RAND()*('Your Value Calcs'!$E$209-'Your Value Calcs'!$D$209)+'Your Value Calcs'!$D$209+IF('Your Results'!$D$48&gt;0,'Your Results'!$D$48,0)))+$E$161-$E$201+$E$185-($E$185*(RAND()*($E$215-$D$215)+$D$215))-(($E$205/$C$56)*(RAND()*($E$216-$D$216)+$D$216))</f>
        <v>#N/A</v>
      </c>
    </row>
    <row r="481" spans="2:20" x14ac:dyDescent="0.25">
      <c r="B481" s="198" t="e">
        <f t="shared" ca="1" si="159"/>
        <v>#N/A</v>
      </c>
      <c r="C4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1" s="91"/>
      <c r="E481" s="91"/>
      <c r="G481" s="20"/>
      <c r="H481" s="91"/>
      <c r="I481" s="91"/>
      <c r="K481" s="42"/>
      <c r="M481" s="200" t="e">
        <f t="shared" ca="1" si="160"/>
        <v>#N/A</v>
      </c>
      <c r="N481" s="91" t="e">
        <f t="shared" ca="1" si="161"/>
        <v>#N/A</v>
      </c>
      <c r="O481" s="91" t="e">
        <f t="shared" ca="1" si="162"/>
        <v>#N/A</v>
      </c>
      <c r="Q481" s="200" t="e">
        <f t="shared" ca="1" si="163"/>
        <v>#N/A</v>
      </c>
      <c r="R481" s="91" t="e">
        <f t="shared" ca="1" si="164"/>
        <v>#N/A</v>
      </c>
      <c r="S481" s="91" t="e">
        <f t="shared" ca="1" si="165"/>
        <v>#N/A</v>
      </c>
      <c r="T481" s="200" t="e">
        <f ca="1">(($E$9*(RAND()*($E$213-$D$213)+$D$213))*(RAND()*('Your Value Calcs'!$E$209-'Your Value Calcs'!$D$209)+'Your Value Calcs'!$D$209+IF('Your Results'!$D$48&gt;0,'Your Results'!$D$48,0)))+$E$161-$E$201+$E$185-($E$185*(RAND()*($E$215-$D$215)+$D$215))-(($E$205/$C$56)*(RAND()*($E$216-$D$216)+$D$216))</f>
        <v>#N/A</v>
      </c>
    </row>
    <row r="482" spans="2:20" x14ac:dyDescent="0.25">
      <c r="B482" s="198" t="e">
        <f t="shared" ca="1" si="159"/>
        <v>#N/A</v>
      </c>
      <c r="C4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2" s="91"/>
      <c r="E482" s="91"/>
      <c r="G482" s="20"/>
      <c r="H482" s="91"/>
      <c r="I482" s="91"/>
      <c r="K482" s="42"/>
      <c r="M482" s="200" t="e">
        <f t="shared" ca="1" si="160"/>
        <v>#N/A</v>
      </c>
      <c r="N482" s="91" t="e">
        <f t="shared" ca="1" si="161"/>
        <v>#N/A</v>
      </c>
      <c r="O482" s="91" t="e">
        <f t="shared" ca="1" si="162"/>
        <v>#N/A</v>
      </c>
      <c r="Q482" s="200" t="e">
        <f t="shared" ca="1" si="163"/>
        <v>#N/A</v>
      </c>
      <c r="R482" s="91" t="e">
        <f t="shared" ca="1" si="164"/>
        <v>#N/A</v>
      </c>
      <c r="S482" s="91" t="e">
        <f t="shared" ca="1" si="165"/>
        <v>#N/A</v>
      </c>
      <c r="T482" s="200" t="e">
        <f ca="1">(($E$9*(RAND()*($E$213-$D$213)+$D$213))*(RAND()*('Your Value Calcs'!$E$209-'Your Value Calcs'!$D$209)+'Your Value Calcs'!$D$209+IF('Your Results'!$D$48&gt;0,'Your Results'!$D$48,0)))+$E$161-$E$201+$E$185-($E$185*(RAND()*($E$215-$D$215)+$D$215))-(($E$205/$C$56)*(RAND()*($E$216-$D$216)+$D$216))</f>
        <v>#N/A</v>
      </c>
    </row>
    <row r="483" spans="2:20" x14ac:dyDescent="0.25">
      <c r="B483" s="198" t="e">
        <f t="shared" ca="1" si="159"/>
        <v>#N/A</v>
      </c>
      <c r="C4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3" s="91"/>
      <c r="E483" s="91"/>
      <c r="G483" s="20"/>
      <c r="H483" s="91"/>
      <c r="I483" s="91"/>
      <c r="K483" s="91"/>
      <c r="M483" s="200" t="e">
        <f t="shared" ca="1" si="160"/>
        <v>#N/A</v>
      </c>
      <c r="N483" s="91" t="e">
        <f t="shared" ca="1" si="161"/>
        <v>#N/A</v>
      </c>
      <c r="O483" s="91" t="e">
        <f t="shared" ca="1" si="162"/>
        <v>#N/A</v>
      </c>
      <c r="Q483" s="200" t="e">
        <f t="shared" ca="1" si="163"/>
        <v>#N/A</v>
      </c>
      <c r="R483" s="91" t="e">
        <f t="shared" ca="1" si="164"/>
        <v>#N/A</v>
      </c>
      <c r="S483" s="91" t="e">
        <f t="shared" ca="1" si="165"/>
        <v>#N/A</v>
      </c>
      <c r="T483" s="200" t="e">
        <f ca="1">(($E$9*(RAND()*($E$213-$D$213)+$D$213))*(RAND()*('Your Value Calcs'!$E$209-'Your Value Calcs'!$D$209)+'Your Value Calcs'!$D$209+IF('Your Results'!$D$48&gt;0,'Your Results'!$D$48,0)))+$E$161-$E$201+$E$185-($E$185*(RAND()*($E$215-$D$215)+$D$215))-(($E$205/$C$56)*(RAND()*($E$216-$D$216)+$D$216))</f>
        <v>#N/A</v>
      </c>
    </row>
    <row r="484" spans="2:20" x14ac:dyDescent="0.25">
      <c r="B484" s="198" t="e">
        <f t="shared" ca="1" si="159"/>
        <v>#N/A</v>
      </c>
      <c r="C4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4" s="91"/>
      <c r="E484" s="91"/>
      <c r="G484" s="20"/>
      <c r="H484" s="91"/>
      <c r="I484" s="91"/>
      <c r="K484" s="91"/>
      <c r="M484" s="200" t="e">
        <f t="shared" ca="1" si="160"/>
        <v>#N/A</v>
      </c>
      <c r="N484" s="91" t="e">
        <f t="shared" ca="1" si="161"/>
        <v>#N/A</v>
      </c>
      <c r="O484" s="91" t="e">
        <f t="shared" ca="1" si="162"/>
        <v>#N/A</v>
      </c>
      <c r="Q484" s="200" t="e">
        <f t="shared" ca="1" si="163"/>
        <v>#N/A</v>
      </c>
      <c r="R484" s="91" t="e">
        <f t="shared" ca="1" si="164"/>
        <v>#N/A</v>
      </c>
      <c r="S484" s="91" t="e">
        <f t="shared" ca="1" si="165"/>
        <v>#N/A</v>
      </c>
      <c r="T484" s="200" t="e">
        <f ca="1">(($E$9*(RAND()*($E$213-$D$213)+$D$213))*(RAND()*('Your Value Calcs'!$E$209-'Your Value Calcs'!$D$209)+'Your Value Calcs'!$D$209+IF('Your Results'!$D$48&gt;0,'Your Results'!$D$48,0)))+$E$161-$E$201+$E$185-($E$185*(RAND()*($E$215-$D$215)+$D$215))-(($E$205/$C$56)*(RAND()*($E$216-$D$216)+$D$216))</f>
        <v>#N/A</v>
      </c>
    </row>
    <row r="485" spans="2:20" x14ac:dyDescent="0.25">
      <c r="B485" s="198" t="e">
        <f t="shared" ca="1" si="159"/>
        <v>#N/A</v>
      </c>
      <c r="C4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5" s="91"/>
      <c r="E485" s="91"/>
      <c r="G485" s="20"/>
      <c r="H485" s="91"/>
      <c r="I485" s="91"/>
      <c r="K485" s="91"/>
      <c r="M485" s="200" t="e">
        <f t="shared" ca="1" si="160"/>
        <v>#N/A</v>
      </c>
      <c r="N485" s="91" t="e">
        <f t="shared" ca="1" si="161"/>
        <v>#N/A</v>
      </c>
      <c r="O485" s="91" t="e">
        <f t="shared" ca="1" si="162"/>
        <v>#N/A</v>
      </c>
      <c r="Q485" s="200" t="e">
        <f t="shared" ca="1" si="163"/>
        <v>#N/A</v>
      </c>
      <c r="R485" s="91" t="e">
        <f t="shared" ca="1" si="164"/>
        <v>#N/A</v>
      </c>
      <c r="S485" s="91" t="e">
        <f t="shared" ca="1" si="165"/>
        <v>#N/A</v>
      </c>
      <c r="T485" s="200" t="e">
        <f ca="1">(($E$9*(RAND()*($E$213-$D$213)+$D$213))*(RAND()*('Your Value Calcs'!$E$209-'Your Value Calcs'!$D$209)+'Your Value Calcs'!$D$209+IF('Your Results'!$D$48&gt;0,'Your Results'!$D$48,0)))+$E$161-$E$201+$E$185-($E$185*(RAND()*($E$215-$D$215)+$D$215))-(($E$205/$C$56)*(RAND()*($E$216-$D$216)+$D$216))</f>
        <v>#N/A</v>
      </c>
    </row>
    <row r="486" spans="2:20" x14ac:dyDescent="0.25">
      <c r="B486" s="198" t="e">
        <f t="shared" ca="1" si="159"/>
        <v>#N/A</v>
      </c>
      <c r="C4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6" s="91"/>
      <c r="E486" s="91"/>
      <c r="G486" s="20"/>
      <c r="H486" s="91"/>
      <c r="I486" s="91"/>
      <c r="K486" s="23"/>
      <c r="M486" s="200" t="e">
        <f t="shared" ca="1" si="160"/>
        <v>#N/A</v>
      </c>
      <c r="N486" s="91" t="e">
        <f t="shared" ca="1" si="161"/>
        <v>#N/A</v>
      </c>
      <c r="O486" s="91" t="e">
        <f t="shared" ca="1" si="162"/>
        <v>#N/A</v>
      </c>
      <c r="Q486" s="200" t="e">
        <f t="shared" ca="1" si="163"/>
        <v>#N/A</v>
      </c>
      <c r="R486" s="91" t="e">
        <f t="shared" ca="1" si="164"/>
        <v>#N/A</v>
      </c>
      <c r="S486" s="91" t="e">
        <f t="shared" ca="1" si="165"/>
        <v>#N/A</v>
      </c>
      <c r="T486" s="200" t="e">
        <f ca="1">(($E$9*(RAND()*($E$213-$D$213)+$D$213))*(RAND()*('Your Value Calcs'!$E$209-'Your Value Calcs'!$D$209)+'Your Value Calcs'!$D$209+IF('Your Results'!$D$48&gt;0,'Your Results'!$D$48,0)))+$E$161-$E$201+$E$185-($E$185*(RAND()*($E$215-$D$215)+$D$215))-(($E$205/$C$56)*(RAND()*($E$216-$D$216)+$D$216))</f>
        <v>#N/A</v>
      </c>
    </row>
    <row r="487" spans="2:20" x14ac:dyDescent="0.25">
      <c r="B487" s="198" t="e">
        <f t="shared" ca="1" si="159"/>
        <v>#N/A</v>
      </c>
      <c r="C4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7" s="91"/>
      <c r="E487" s="91"/>
      <c r="G487" s="20"/>
      <c r="H487" s="91"/>
      <c r="I487" s="91"/>
      <c r="M487" s="200" t="e">
        <f t="shared" ca="1" si="160"/>
        <v>#N/A</v>
      </c>
      <c r="N487" s="91" t="e">
        <f t="shared" ca="1" si="161"/>
        <v>#N/A</v>
      </c>
      <c r="O487" s="91" t="e">
        <f t="shared" ca="1" si="162"/>
        <v>#N/A</v>
      </c>
      <c r="Q487" s="200" t="e">
        <f t="shared" ca="1" si="163"/>
        <v>#N/A</v>
      </c>
      <c r="R487" s="91" t="e">
        <f t="shared" ca="1" si="164"/>
        <v>#N/A</v>
      </c>
      <c r="S487" s="91" t="e">
        <f t="shared" ca="1" si="165"/>
        <v>#N/A</v>
      </c>
      <c r="T487" s="200" t="e">
        <f ca="1">(($E$9*(RAND()*($E$213-$D$213)+$D$213))*(RAND()*('Your Value Calcs'!$E$209-'Your Value Calcs'!$D$209)+'Your Value Calcs'!$D$209+IF('Your Results'!$D$48&gt;0,'Your Results'!$D$48,0)))+$E$161-$E$201+$E$185-($E$185*(RAND()*($E$215-$D$215)+$D$215))-(($E$205/$C$56)*(RAND()*($E$216-$D$216)+$D$216))</f>
        <v>#N/A</v>
      </c>
    </row>
    <row r="488" spans="2:20" x14ac:dyDescent="0.25">
      <c r="B488" s="198" t="e">
        <f t="shared" ca="1" si="159"/>
        <v>#N/A</v>
      </c>
      <c r="C4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8" s="91"/>
      <c r="E488" s="91"/>
      <c r="G488" s="20"/>
      <c r="H488" s="91"/>
      <c r="I488" s="91"/>
      <c r="K488" s="130"/>
      <c r="M488" s="200" t="e">
        <f t="shared" ca="1" si="160"/>
        <v>#N/A</v>
      </c>
      <c r="N488" s="91" t="e">
        <f t="shared" ca="1" si="161"/>
        <v>#N/A</v>
      </c>
      <c r="O488" s="91" t="e">
        <f t="shared" ca="1" si="162"/>
        <v>#N/A</v>
      </c>
      <c r="Q488" s="200" t="e">
        <f t="shared" ca="1" si="163"/>
        <v>#N/A</v>
      </c>
      <c r="R488" s="91" t="e">
        <f t="shared" ca="1" si="164"/>
        <v>#N/A</v>
      </c>
      <c r="S488" s="91" t="e">
        <f t="shared" ca="1" si="165"/>
        <v>#N/A</v>
      </c>
      <c r="T488" s="200" t="e">
        <f ca="1">(($E$9*(RAND()*($E$213-$D$213)+$D$213))*(RAND()*('Your Value Calcs'!$E$209-'Your Value Calcs'!$D$209)+'Your Value Calcs'!$D$209+IF('Your Results'!$D$48&gt;0,'Your Results'!$D$48,0)))+$E$161-$E$201+$E$185-($E$185*(RAND()*($E$215-$D$215)+$D$215))-(($E$205/$C$56)*(RAND()*($E$216-$D$216)+$D$216))</f>
        <v>#N/A</v>
      </c>
    </row>
    <row r="489" spans="2:20" x14ac:dyDescent="0.25">
      <c r="B489" s="198" t="e">
        <f t="shared" ca="1" si="159"/>
        <v>#N/A</v>
      </c>
      <c r="C4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89" s="91"/>
      <c r="E489" s="91"/>
      <c r="G489" s="20"/>
      <c r="H489" s="91"/>
      <c r="I489" s="91"/>
      <c r="K489" s="42"/>
      <c r="M489" s="200" t="e">
        <f t="shared" ca="1" si="160"/>
        <v>#N/A</v>
      </c>
      <c r="N489" s="91" t="e">
        <f t="shared" ca="1" si="161"/>
        <v>#N/A</v>
      </c>
      <c r="O489" s="91" t="e">
        <f t="shared" ca="1" si="162"/>
        <v>#N/A</v>
      </c>
      <c r="Q489" s="200" t="e">
        <f t="shared" ca="1" si="163"/>
        <v>#N/A</v>
      </c>
      <c r="R489" s="91" t="e">
        <f t="shared" ca="1" si="164"/>
        <v>#N/A</v>
      </c>
      <c r="S489" s="91" t="e">
        <f t="shared" ca="1" si="165"/>
        <v>#N/A</v>
      </c>
      <c r="T489" s="200" t="e">
        <f ca="1">(($E$9*(RAND()*($E$213-$D$213)+$D$213))*(RAND()*('Your Value Calcs'!$E$209-'Your Value Calcs'!$D$209)+'Your Value Calcs'!$D$209+IF('Your Results'!$D$48&gt;0,'Your Results'!$D$48,0)))+$E$161-$E$201+$E$185-($E$185*(RAND()*($E$215-$D$215)+$D$215))-(($E$205/$C$56)*(RAND()*($E$216-$D$216)+$D$216))</f>
        <v>#N/A</v>
      </c>
    </row>
    <row r="490" spans="2:20" x14ac:dyDescent="0.25">
      <c r="B490" s="198" t="e">
        <f t="shared" ca="1" si="159"/>
        <v>#N/A</v>
      </c>
      <c r="C4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0" s="91"/>
      <c r="E490" s="91"/>
      <c r="G490" s="20"/>
      <c r="H490" s="91"/>
      <c r="I490" s="91"/>
      <c r="K490" s="42"/>
      <c r="M490" s="200" t="e">
        <f t="shared" ca="1" si="160"/>
        <v>#N/A</v>
      </c>
      <c r="N490" s="91" t="e">
        <f t="shared" ca="1" si="161"/>
        <v>#N/A</v>
      </c>
      <c r="O490" s="91" t="e">
        <f t="shared" ca="1" si="162"/>
        <v>#N/A</v>
      </c>
      <c r="Q490" s="200" t="e">
        <f t="shared" ca="1" si="163"/>
        <v>#N/A</v>
      </c>
      <c r="R490" s="91" t="e">
        <f t="shared" ca="1" si="164"/>
        <v>#N/A</v>
      </c>
      <c r="S490" s="91" t="e">
        <f t="shared" ca="1" si="165"/>
        <v>#N/A</v>
      </c>
      <c r="T490" s="200" t="e">
        <f ca="1">(($E$9*(RAND()*($E$213-$D$213)+$D$213))*(RAND()*('Your Value Calcs'!$E$209-'Your Value Calcs'!$D$209)+'Your Value Calcs'!$D$209+IF('Your Results'!$D$48&gt;0,'Your Results'!$D$48,0)))+$E$161-$E$201+$E$185-($E$185*(RAND()*($E$215-$D$215)+$D$215))-(($E$205/$C$56)*(RAND()*($E$216-$D$216)+$D$216))</f>
        <v>#N/A</v>
      </c>
    </row>
    <row r="491" spans="2:20" x14ac:dyDescent="0.25">
      <c r="B491" s="198" t="e">
        <f t="shared" ca="1" si="159"/>
        <v>#N/A</v>
      </c>
      <c r="C4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1" s="91"/>
      <c r="E491" s="91"/>
      <c r="G491" s="20"/>
      <c r="H491" s="91"/>
      <c r="I491" s="91"/>
      <c r="K491" s="42"/>
      <c r="M491" s="200" t="e">
        <f t="shared" ca="1" si="160"/>
        <v>#N/A</v>
      </c>
      <c r="N491" s="91" t="e">
        <f t="shared" ca="1" si="161"/>
        <v>#N/A</v>
      </c>
      <c r="O491" s="91" t="e">
        <f t="shared" ca="1" si="162"/>
        <v>#N/A</v>
      </c>
      <c r="Q491" s="200" t="e">
        <f t="shared" ca="1" si="163"/>
        <v>#N/A</v>
      </c>
      <c r="R491" s="91" t="e">
        <f t="shared" ca="1" si="164"/>
        <v>#N/A</v>
      </c>
      <c r="S491" s="91" t="e">
        <f t="shared" ca="1" si="165"/>
        <v>#N/A</v>
      </c>
      <c r="T491" s="200" t="e">
        <f ca="1">(($E$9*(RAND()*($E$213-$D$213)+$D$213))*(RAND()*('Your Value Calcs'!$E$209-'Your Value Calcs'!$D$209)+'Your Value Calcs'!$D$209+IF('Your Results'!$D$48&gt;0,'Your Results'!$D$48,0)))+$E$161-$E$201+$E$185-($E$185*(RAND()*($E$215-$D$215)+$D$215))-(($E$205/$C$56)*(RAND()*($E$216-$D$216)+$D$216))</f>
        <v>#N/A</v>
      </c>
    </row>
    <row r="492" spans="2:20" x14ac:dyDescent="0.25">
      <c r="B492" s="198" t="e">
        <f t="shared" ca="1" si="159"/>
        <v>#N/A</v>
      </c>
      <c r="C4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2" s="91"/>
      <c r="E492" s="91"/>
      <c r="G492" s="20"/>
      <c r="H492" s="91"/>
      <c r="I492" s="91"/>
      <c r="K492" s="42"/>
      <c r="M492" s="200" t="e">
        <f t="shared" ca="1" si="160"/>
        <v>#N/A</v>
      </c>
      <c r="N492" s="91" t="e">
        <f t="shared" ca="1" si="161"/>
        <v>#N/A</v>
      </c>
      <c r="O492" s="91" t="e">
        <f t="shared" ca="1" si="162"/>
        <v>#N/A</v>
      </c>
      <c r="Q492" s="200" t="e">
        <f t="shared" ca="1" si="163"/>
        <v>#N/A</v>
      </c>
      <c r="R492" s="91" t="e">
        <f t="shared" ca="1" si="164"/>
        <v>#N/A</v>
      </c>
      <c r="S492" s="91" t="e">
        <f t="shared" ca="1" si="165"/>
        <v>#N/A</v>
      </c>
      <c r="T492" s="200" t="e">
        <f ca="1">(($E$9*(RAND()*($E$213-$D$213)+$D$213))*(RAND()*('Your Value Calcs'!$E$209-'Your Value Calcs'!$D$209)+'Your Value Calcs'!$D$209+IF('Your Results'!$D$48&gt;0,'Your Results'!$D$48,0)))+$E$161-$E$201+$E$185-($E$185*(RAND()*($E$215-$D$215)+$D$215))-(($E$205/$C$56)*(RAND()*($E$216-$D$216)+$D$216))</f>
        <v>#N/A</v>
      </c>
    </row>
    <row r="493" spans="2:20" x14ac:dyDescent="0.25">
      <c r="B493" s="198" t="e">
        <f t="shared" ca="1" si="159"/>
        <v>#N/A</v>
      </c>
      <c r="C4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3" s="91"/>
      <c r="E493" s="91"/>
      <c r="G493" s="20"/>
      <c r="H493" s="91"/>
      <c r="I493" s="91"/>
      <c r="K493" s="42"/>
      <c r="M493" s="200" t="e">
        <f t="shared" ca="1" si="160"/>
        <v>#N/A</v>
      </c>
      <c r="N493" s="91" t="e">
        <f t="shared" ca="1" si="161"/>
        <v>#N/A</v>
      </c>
      <c r="O493" s="91" t="e">
        <f t="shared" ca="1" si="162"/>
        <v>#N/A</v>
      </c>
      <c r="Q493" s="200" t="e">
        <f t="shared" ca="1" si="163"/>
        <v>#N/A</v>
      </c>
      <c r="R493" s="91" t="e">
        <f t="shared" ca="1" si="164"/>
        <v>#N/A</v>
      </c>
      <c r="S493" s="91" t="e">
        <f t="shared" ca="1" si="165"/>
        <v>#N/A</v>
      </c>
      <c r="T493" s="200" t="e">
        <f ca="1">(($E$9*(RAND()*($E$213-$D$213)+$D$213))*(RAND()*('Your Value Calcs'!$E$209-'Your Value Calcs'!$D$209)+'Your Value Calcs'!$D$209+IF('Your Results'!$D$48&gt;0,'Your Results'!$D$48,0)))+$E$161-$E$201+$E$185-($E$185*(RAND()*($E$215-$D$215)+$D$215))-(($E$205/$C$56)*(RAND()*($E$216-$D$216)+$D$216))</f>
        <v>#N/A</v>
      </c>
    </row>
    <row r="494" spans="2:20" x14ac:dyDescent="0.25">
      <c r="B494" s="198" t="e">
        <f t="shared" ca="1" si="159"/>
        <v>#N/A</v>
      </c>
      <c r="C4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4" s="91"/>
      <c r="E494" s="91"/>
      <c r="G494" s="20"/>
      <c r="H494" s="91"/>
      <c r="I494" s="91"/>
      <c r="K494" s="42"/>
      <c r="M494" s="200" t="e">
        <f t="shared" ca="1" si="160"/>
        <v>#N/A</v>
      </c>
      <c r="N494" s="91" t="e">
        <f t="shared" ca="1" si="161"/>
        <v>#N/A</v>
      </c>
      <c r="O494" s="91" t="e">
        <f t="shared" ca="1" si="162"/>
        <v>#N/A</v>
      </c>
      <c r="Q494" s="200" t="e">
        <f t="shared" ca="1" si="163"/>
        <v>#N/A</v>
      </c>
      <c r="R494" s="91" t="e">
        <f t="shared" ca="1" si="164"/>
        <v>#N/A</v>
      </c>
      <c r="S494" s="91" t="e">
        <f t="shared" ca="1" si="165"/>
        <v>#N/A</v>
      </c>
      <c r="T494" s="200" t="e">
        <f ca="1">(($E$9*(RAND()*($E$213-$D$213)+$D$213))*(RAND()*('Your Value Calcs'!$E$209-'Your Value Calcs'!$D$209)+'Your Value Calcs'!$D$209+IF('Your Results'!$D$48&gt;0,'Your Results'!$D$48,0)))+$E$161-$E$201+$E$185-($E$185*(RAND()*($E$215-$D$215)+$D$215))-(($E$205/$C$56)*(RAND()*($E$216-$D$216)+$D$216))</f>
        <v>#N/A</v>
      </c>
    </row>
    <row r="495" spans="2:20" x14ac:dyDescent="0.25">
      <c r="B495" s="198" t="e">
        <f t="shared" ca="1" si="159"/>
        <v>#N/A</v>
      </c>
      <c r="C4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5" s="91"/>
      <c r="E495" s="91"/>
      <c r="G495" s="20"/>
      <c r="H495" s="91"/>
      <c r="I495" s="91"/>
      <c r="K495" s="42"/>
      <c r="M495" s="200" t="e">
        <f t="shared" ca="1" si="160"/>
        <v>#N/A</v>
      </c>
      <c r="N495" s="91" t="e">
        <f t="shared" ca="1" si="161"/>
        <v>#N/A</v>
      </c>
      <c r="O495" s="91" t="e">
        <f t="shared" ca="1" si="162"/>
        <v>#N/A</v>
      </c>
      <c r="Q495" s="200" t="e">
        <f t="shared" ca="1" si="163"/>
        <v>#N/A</v>
      </c>
      <c r="R495" s="91" t="e">
        <f t="shared" ca="1" si="164"/>
        <v>#N/A</v>
      </c>
      <c r="S495" s="91" t="e">
        <f t="shared" ca="1" si="165"/>
        <v>#N/A</v>
      </c>
      <c r="T495" s="200" t="e">
        <f ca="1">(($E$9*(RAND()*($E$213-$D$213)+$D$213))*(RAND()*('Your Value Calcs'!$E$209-'Your Value Calcs'!$D$209)+'Your Value Calcs'!$D$209+IF('Your Results'!$D$48&gt;0,'Your Results'!$D$48,0)))+$E$161-$E$201+$E$185-($E$185*(RAND()*($E$215-$D$215)+$D$215))-(($E$205/$C$56)*(RAND()*($E$216-$D$216)+$D$216))</f>
        <v>#N/A</v>
      </c>
    </row>
    <row r="496" spans="2:20" x14ac:dyDescent="0.25">
      <c r="B496" s="198" t="e">
        <f t="shared" ca="1" si="159"/>
        <v>#N/A</v>
      </c>
      <c r="C4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6" s="91"/>
      <c r="E496" s="91"/>
      <c r="G496" s="20"/>
      <c r="H496" s="91"/>
      <c r="I496" s="91"/>
      <c r="K496" s="42"/>
      <c r="M496" s="200" t="e">
        <f t="shared" ca="1" si="160"/>
        <v>#N/A</v>
      </c>
      <c r="N496" s="91" t="e">
        <f t="shared" ca="1" si="161"/>
        <v>#N/A</v>
      </c>
      <c r="O496" s="91" t="e">
        <f t="shared" ca="1" si="162"/>
        <v>#N/A</v>
      </c>
      <c r="Q496" s="200" t="e">
        <f t="shared" ca="1" si="163"/>
        <v>#N/A</v>
      </c>
      <c r="R496" s="91" t="e">
        <f t="shared" ca="1" si="164"/>
        <v>#N/A</v>
      </c>
      <c r="S496" s="91" t="e">
        <f t="shared" ca="1" si="165"/>
        <v>#N/A</v>
      </c>
      <c r="T496" s="200" t="e">
        <f ca="1">(($E$9*(RAND()*($E$213-$D$213)+$D$213))*(RAND()*('Your Value Calcs'!$E$209-'Your Value Calcs'!$D$209)+'Your Value Calcs'!$D$209+IF('Your Results'!$D$48&gt;0,'Your Results'!$D$48,0)))+$E$161-$E$201+$E$185-($E$185*(RAND()*($E$215-$D$215)+$D$215))-(($E$205/$C$56)*(RAND()*($E$216-$D$216)+$D$216))</f>
        <v>#N/A</v>
      </c>
    </row>
    <row r="497" spans="2:20" x14ac:dyDescent="0.25">
      <c r="B497" s="198" t="e">
        <f t="shared" ca="1" si="159"/>
        <v>#N/A</v>
      </c>
      <c r="C4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7" s="91"/>
      <c r="E497" s="91"/>
      <c r="G497" s="20"/>
      <c r="H497" s="91"/>
      <c r="I497" s="91"/>
      <c r="K497" s="42"/>
      <c r="M497" s="200" t="e">
        <f t="shared" ca="1" si="160"/>
        <v>#N/A</v>
      </c>
      <c r="N497" s="91" t="e">
        <f t="shared" ca="1" si="161"/>
        <v>#N/A</v>
      </c>
      <c r="O497" s="91" t="e">
        <f t="shared" ca="1" si="162"/>
        <v>#N/A</v>
      </c>
      <c r="Q497" s="200" t="e">
        <f t="shared" ca="1" si="163"/>
        <v>#N/A</v>
      </c>
      <c r="R497" s="91" t="e">
        <f t="shared" ca="1" si="164"/>
        <v>#N/A</v>
      </c>
      <c r="S497" s="91" t="e">
        <f t="shared" ca="1" si="165"/>
        <v>#N/A</v>
      </c>
      <c r="T497" s="200" t="e">
        <f ca="1">(($E$9*(RAND()*($E$213-$D$213)+$D$213))*(RAND()*('Your Value Calcs'!$E$209-'Your Value Calcs'!$D$209)+'Your Value Calcs'!$D$209+IF('Your Results'!$D$48&gt;0,'Your Results'!$D$48,0)))+$E$161-$E$201+$E$185-($E$185*(RAND()*($E$215-$D$215)+$D$215))-(($E$205/$C$56)*(RAND()*($E$216-$D$216)+$D$216))</f>
        <v>#N/A</v>
      </c>
    </row>
    <row r="498" spans="2:20" x14ac:dyDescent="0.25">
      <c r="B498" s="198" t="e">
        <f t="shared" ca="1" si="159"/>
        <v>#N/A</v>
      </c>
      <c r="C4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8" s="91"/>
      <c r="E498" s="91"/>
      <c r="G498" s="20"/>
      <c r="H498" s="91"/>
      <c r="I498" s="91"/>
      <c r="K498" s="42"/>
      <c r="M498" s="200" t="e">
        <f t="shared" ca="1" si="160"/>
        <v>#N/A</v>
      </c>
      <c r="N498" s="91" t="e">
        <f t="shared" ca="1" si="161"/>
        <v>#N/A</v>
      </c>
      <c r="O498" s="91" t="e">
        <f t="shared" ca="1" si="162"/>
        <v>#N/A</v>
      </c>
      <c r="Q498" s="200" t="e">
        <f t="shared" ca="1" si="163"/>
        <v>#N/A</v>
      </c>
      <c r="R498" s="91" t="e">
        <f t="shared" ca="1" si="164"/>
        <v>#N/A</v>
      </c>
      <c r="S498" s="91" t="e">
        <f t="shared" ca="1" si="165"/>
        <v>#N/A</v>
      </c>
      <c r="T498" s="200" t="e">
        <f ca="1">(($E$9*(RAND()*($E$213-$D$213)+$D$213))*(RAND()*('Your Value Calcs'!$E$209-'Your Value Calcs'!$D$209)+'Your Value Calcs'!$D$209+IF('Your Results'!$D$48&gt;0,'Your Results'!$D$48,0)))+$E$161-$E$201+$E$185-($E$185*(RAND()*($E$215-$D$215)+$D$215))-(($E$205/$C$56)*(RAND()*($E$216-$D$216)+$D$216))</f>
        <v>#N/A</v>
      </c>
    </row>
    <row r="499" spans="2:20" x14ac:dyDescent="0.25">
      <c r="B499" s="198" t="e">
        <f t="shared" ca="1" si="159"/>
        <v>#N/A</v>
      </c>
      <c r="C4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499" s="91"/>
      <c r="E499" s="91"/>
      <c r="G499" s="20"/>
      <c r="H499" s="91"/>
      <c r="I499" s="91"/>
      <c r="K499" s="42"/>
      <c r="M499" s="200" t="e">
        <f t="shared" ca="1" si="160"/>
        <v>#N/A</v>
      </c>
      <c r="N499" s="91" t="e">
        <f t="shared" ca="1" si="161"/>
        <v>#N/A</v>
      </c>
      <c r="O499" s="91" t="e">
        <f t="shared" ca="1" si="162"/>
        <v>#N/A</v>
      </c>
      <c r="Q499" s="200" t="e">
        <f t="shared" ca="1" si="163"/>
        <v>#N/A</v>
      </c>
      <c r="R499" s="91" t="e">
        <f t="shared" ca="1" si="164"/>
        <v>#N/A</v>
      </c>
      <c r="S499" s="91" t="e">
        <f t="shared" ca="1" si="165"/>
        <v>#N/A</v>
      </c>
      <c r="T499" s="200" t="e">
        <f ca="1">(($E$9*(RAND()*($E$213-$D$213)+$D$213))*(RAND()*('Your Value Calcs'!$E$209-'Your Value Calcs'!$D$209)+'Your Value Calcs'!$D$209+IF('Your Results'!$D$48&gt;0,'Your Results'!$D$48,0)))+$E$161-$E$201+$E$185-($E$185*(RAND()*($E$215-$D$215)+$D$215))-(($E$205/$C$56)*(RAND()*($E$216-$D$216)+$D$216))</f>
        <v>#N/A</v>
      </c>
    </row>
    <row r="500" spans="2:20" x14ac:dyDescent="0.25">
      <c r="B500" s="198" t="e">
        <f t="shared" ca="1" si="159"/>
        <v>#N/A</v>
      </c>
      <c r="C5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0" s="91"/>
      <c r="E500" s="91"/>
      <c r="G500" s="20"/>
      <c r="H500" s="91"/>
      <c r="I500" s="91"/>
      <c r="K500" s="42"/>
      <c r="M500" s="200" t="e">
        <f t="shared" ca="1" si="160"/>
        <v>#N/A</v>
      </c>
      <c r="N500" s="91" t="e">
        <f t="shared" ca="1" si="161"/>
        <v>#N/A</v>
      </c>
      <c r="O500" s="91" t="e">
        <f t="shared" ca="1" si="162"/>
        <v>#N/A</v>
      </c>
      <c r="Q500" s="200" t="e">
        <f t="shared" ca="1" si="163"/>
        <v>#N/A</v>
      </c>
      <c r="R500" s="91" t="e">
        <f t="shared" ca="1" si="164"/>
        <v>#N/A</v>
      </c>
      <c r="S500" s="91" t="e">
        <f t="shared" ca="1" si="165"/>
        <v>#N/A</v>
      </c>
      <c r="T500" s="200" t="e">
        <f ca="1">(($E$9*(RAND()*($E$213-$D$213)+$D$213))*(RAND()*('Your Value Calcs'!$E$209-'Your Value Calcs'!$D$209)+'Your Value Calcs'!$D$209+IF('Your Results'!$D$48&gt;0,'Your Results'!$D$48,0)))+$E$161-$E$201+$E$185-($E$185*(RAND()*($E$215-$D$215)+$D$215))-(($E$205/$C$56)*(RAND()*($E$216-$D$216)+$D$216))</f>
        <v>#N/A</v>
      </c>
    </row>
    <row r="501" spans="2:20" x14ac:dyDescent="0.25">
      <c r="B501" s="198" t="e">
        <f t="shared" ca="1" si="159"/>
        <v>#N/A</v>
      </c>
      <c r="C5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1" s="91"/>
      <c r="E501" s="91"/>
      <c r="G501" s="20"/>
      <c r="H501" s="91"/>
      <c r="I501" s="91"/>
      <c r="K501" s="42"/>
      <c r="M501" s="200" t="e">
        <f t="shared" ca="1" si="160"/>
        <v>#N/A</v>
      </c>
      <c r="N501" s="91" t="e">
        <f t="shared" ca="1" si="161"/>
        <v>#N/A</v>
      </c>
      <c r="O501" s="91" t="e">
        <f t="shared" ca="1" si="162"/>
        <v>#N/A</v>
      </c>
      <c r="Q501" s="200" t="e">
        <f t="shared" ca="1" si="163"/>
        <v>#N/A</v>
      </c>
      <c r="R501" s="91" t="e">
        <f t="shared" ca="1" si="164"/>
        <v>#N/A</v>
      </c>
      <c r="S501" s="91" t="e">
        <f t="shared" ca="1" si="165"/>
        <v>#N/A</v>
      </c>
      <c r="T501" s="200" t="e">
        <f ca="1">(($E$9*(RAND()*($E$213-$D$213)+$D$213))*(RAND()*('Your Value Calcs'!$E$209-'Your Value Calcs'!$D$209)+'Your Value Calcs'!$D$209+IF('Your Results'!$D$48&gt;0,'Your Results'!$D$48,0)))+$E$161-$E$201+$E$185-($E$185*(RAND()*($E$215-$D$215)+$D$215))-(($E$205/$C$56)*(RAND()*($E$216-$D$216)+$D$216))</f>
        <v>#N/A</v>
      </c>
    </row>
    <row r="502" spans="2:20" x14ac:dyDescent="0.25">
      <c r="B502" s="198" t="e">
        <f t="shared" ca="1" si="159"/>
        <v>#N/A</v>
      </c>
      <c r="C5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2" s="91"/>
      <c r="E502" s="91"/>
      <c r="G502" s="20"/>
      <c r="H502" s="91"/>
      <c r="I502" s="91"/>
      <c r="K502" s="42"/>
      <c r="M502" s="200" t="e">
        <f t="shared" ca="1" si="160"/>
        <v>#N/A</v>
      </c>
      <c r="N502" s="91" t="e">
        <f t="shared" ca="1" si="161"/>
        <v>#N/A</v>
      </c>
      <c r="O502" s="91" t="e">
        <f t="shared" ca="1" si="162"/>
        <v>#N/A</v>
      </c>
      <c r="Q502" s="200" t="e">
        <f t="shared" ca="1" si="163"/>
        <v>#N/A</v>
      </c>
      <c r="R502" s="91" t="e">
        <f t="shared" ca="1" si="164"/>
        <v>#N/A</v>
      </c>
      <c r="S502" s="91" t="e">
        <f t="shared" ca="1" si="165"/>
        <v>#N/A</v>
      </c>
      <c r="T502" s="200" t="e">
        <f ca="1">(($E$9*(RAND()*($E$213-$D$213)+$D$213))*(RAND()*('Your Value Calcs'!$E$209-'Your Value Calcs'!$D$209)+'Your Value Calcs'!$D$209+IF('Your Results'!$D$48&gt;0,'Your Results'!$D$48,0)))+$E$161-$E$201+$E$185-($E$185*(RAND()*($E$215-$D$215)+$D$215))-(($E$205/$C$56)*(RAND()*($E$216-$D$216)+$D$216))</f>
        <v>#N/A</v>
      </c>
    </row>
    <row r="503" spans="2:20" x14ac:dyDescent="0.25">
      <c r="B503" s="198" t="e">
        <f t="shared" ca="1" si="159"/>
        <v>#N/A</v>
      </c>
      <c r="C5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3" s="91"/>
      <c r="E503" s="91"/>
      <c r="G503" s="20"/>
      <c r="H503" s="91"/>
      <c r="I503" s="91"/>
      <c r="K503" s="42"/>
      <c r="M503" s="200" t="e">
        <f t="shared" ca="1" si="160"/>
        <v>#N/A</v>
      </c>
      <c r="N503" s="91" t="e">
        <f t="shared" ca="1" si="161"/>
        <v>#N/A</v>
      </c>
      <c r="O503" s="91" t="e">
        <f t="shared" ca="1" si="162"/>
        <v>#N/A</v>
      </c>
      <c r="Q503" s="200" t="e">
        <f t="shared" ca="1" si="163"/>
        <v>#N/A</v>
      </c>
      <c r="R503" s="91" t="e">
        <f t="shared" ca="1" si="164"/>
        <v>#N/A</v>
      </c>
      <c r="S503" s="91" t="e">
        <f t="shared" ca="1" si="165"/>
        <v>#N/A</v>
      </c>
      <c r="T503" s="200" t="e">
        <f ca="1">(($E$9*(RAND()*($E$213-$D$213)+$D$213))*(RAND()*('Your Value Calcs'!$E$209-'Your Value Calcs'!$D$209)+'Your Value Calcs'!$D$209+IF('Your Results'!$D$48&gt;0,'Your Results'!$D$48,0)))+$E$161-$E$201+$E$185-($E$185*(RAND()*($E$215-$D$215)+$D$215))-(($E$205/$C$56)*(RAND()*($E$216-$D$216)+$D$216))</f>
        <v>#N/A</v>
      </c>
    </row>
    <row r="504" spans="2:20" x14ac:dyDescent="0.25">
      <c r="B504" s="198" t="e">
        <f t="shared" ca="1" si="159"/>
        <v>#N/A</v>
      </c>
      <c r="C5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4" s="91"/>
      <c r="E504" s="91"/>
      <c r="G504" s="20"/>
      <c r="H504" s="91"/>
      <c r="I504" s="91"/>
      <c r="K504" s="42"/>
      <c r="M504" s="200" t="e">
        <f t="shared" ca="1" si="160"/>
        <v>#N/A</v>
      </c>
      <c r="N504" s="91" t="e">
        <f t="shared" ca="1" si="161"/>
        <v>#N/A</v>
      </c>
      <c r="O504" s="91" t="e">
        <f t="shared" ca="1" si="162"/>
        <v>#N/A</v>
      </c>
      <c r="Q504" s="200" t="e">
        <f t="shared" ca="1" si="163"/>
        <v>#N/A</v>
      </c>
      <c r="R504" s="91" t="e">
        <f t="shared" ca="1" si="164"/>
        <v>#N/A</v>
      </c>
      <c r="S504" s="91" t="e">
        <f t="shared" ca="1" si="165"/>
        <v>#N/A</v>
      </c>
      <c r="T504" s="200" t="e">
        <f ca="1">(($E$9*(RAND()*($E$213-$D$213)+$D$213))*(RAND()*('Your Value Calcs'!$E$209-'Your Value Calcs'!$D$209)+'Your Value Calcs'!$D$209+IF('Your Results'!$D$48&gt;0,'Your Results'!$D$48,0)))+$E$161-$E$201+$E$185-($E$185*(RAND()*($E$215-$D$215)+$D$215))-(($E$205/$C$56)*(RAND()*($E$216-$D$216)+$D$216))</f>
        <v>#N/A</v>
      </c>
    </row>
    <row r="505" spans="2:20" x14ac:dyDescent="0.25">
      <c r="B505" s="198" t="e">
        <f t="shared" ca="1" si="159"/>
        <v>#N/A</v>
      </c>
      <c r="C5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5" s="91"/>
      <c r="E505" s="91"/>
      <c r="G505" s="20"/>
      <c r="H505" s="91"/>
      <c r="I505" s="91"/>
      <c r="K505" s="42"/>
      <c r="M505" s="200" t="e">
        <f t="shared" ca="1" si="160"/>
        <v>#N/A</v>
      </c>
      <c r="N505" s="91" t="e">
        <f t="shared" ca="1" si="161"/>
        <v>#N/A</v>
      </c>
      <c r="O505" s="91" t="e">
        <f t="shared" ca="1" si="162"/>
        <v>#N/A</v>
      </c>
      <c r="Q505" s="200" t="e">
        <f t="shared" ca="1" si="163"/>
        <v>#N/A</v>
      </c>
      <c r="R505" s="91" t="e">
        <f t="shared" ca="1" si="164"/>
        <v>#N/A</v>
      </c>
      <c r="S505" s="91" t="e">
        <f t="shared" ca="1" si="165"/>
        <v>#N/A</v>
      </c>
      <c r="T505" s="200" t="e">
        <f ca="1">(($E$9*(RAND()*($E$213-$D$213)+$D$213))*(RAND()*('Your Value Calcs'!$E$209-'Your Value Calcs'!$D$209)+'Your Value Calcs'!$D$209+IF('Your Results'!$D$48&gt;0,'Your Results'!$D$48,0)))+$E$161-$E$201+$E$185-($E$185*(RAND()*($E$215-$D$215)+$D$215))-(($E$205/$C$56)*(RAND()*($E$216-$D$216)+$D$216))</f>
        <v>#N/A</v>
      </c>
    </row>
    <row r="506" spans="2:20" x14ac:dyDescent="0.25">
      <c r="B506" s="198" t="e">
        <f t="shared" ca="1" si="159"/>
        <v>#N/A</v>
      </c>
      <c r="C5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6" s="91"/>
      <c r="E506" s="91"/>
      <c r="G506" s="20"/>
      <c r="H506" s="91"/>
      <c r="I506" s="91"/>
      <c r="K506" s="42"/>
      <c r="M506" s="200" t="e">
        <f t="shared" ca="1" si="160"/>
        <v>#N/A</v>
      </c>
      <c r="N506" s="91" t="e">
        <f t="shared" ca="1" si="161"/>
        <v>#N/A</v>
      </c>
      <c r="O506" s="91" t="e">
        <f t="shared" ca="1" si="162"/>
        <v>#N/A</v>
      </c>
      <c r="Q506" s="200" t="e">
        <f t="shared" ca="1" si="163"/>
        <v>#N/A</v>
      </c>
      <c r="R506" s="91" t="e">
        <f t="shared" ca="1" si="164"/>
        <v>#N/A</v>
      </c>
      <c r="S506" s="91" t="e">
        <f t="shared" ca="1" si="165"/>
        <v>#N/A</v>
      </c>
      <c r="T506" s="200" t="e">
        <f ca="1">(($E$9*(RAND()*($E$213-$D$213)+$D$213))*(RAND()*('Your Value Calcs'!$E$209-'Your Value Calcs'!$D$209)+'Your Value Calcs'!$D$209+IF('Your Results'!$D$48&gt;0,'Your Results'!$D$48,0)))+$E$161-$E$201+$E$185-($E$185*(RAND()*($E$215-$D$215)+$D$215))-(($E$205/$C$56)*(RAND()*($E$216-$D$216)+$D$216))</f>
        <v>#N/A</v>
      </c>
    </row>
    <row r="507" spans="2:20" x14ac:dyDescent="0.25">
      <c r="B507" s="198" t="e">
        <f t="shared" ca="1" si="159"/>
        <v>#N/A</v>
      </c>
      <c r="C5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7" s="91"/>
      <c r="E507" s="91"/>
      <c r="G507" s="20"/>
      <c r="H507" s="91"/>
      <c r="I507" s="91"/>
      <c r="K507" s="42"/>
      <c r="M507" s="200" t="e">
        <f t="shared" ca="1" si="160"/>
        <v>#N/A</v>
      </c>
      <c r="N507" s="91" t="e">
        <f t="shared" ca="1" si="161"/>
        <v>#N/A</v>
      </c>
      <c r="O507" s="91" t="e">
        <f t="shared" ca="1" si="162"/>
        <v>#N/A</v>
      </c>
      <c r="Q507" s="200" t="e">
        <f t="shared" ca="1" si="163"/>
        <v>#N/A</v>
      </c>
      <c r="R507" s="91" t="e">
        <f t="shared" ca="1" si="164"/>
        <v>#N/A</v>
      </c>
      <c r="S507" s="91" t="e">
        <f t="shared" ca="1" si="165"/>
        <v>#N/A</v>
      </c>
      <c r="T507" s="200" t="e">
        <f ca="1">(($E$9*(RAND()*($E$213-$D$213)+$D$213))*(RAND()*('Your Value Calcs'!$E$209-'Your Value Calcs'!$D$209)+'Your Value Calcs'!$D$209+IF('Your Results'!$D$48&gt;0,'Your Results'!$D$48,0)))+$E$161-$E$201+$E$185-($E$185*(RAND()*($E$215-$D$215)+$D$215))-(($E$205/$C$56)*(RAND()*($E$216-$D$216)+$D$216))</f>
        <v>#N/A</v>
      </c>
    </row>
    <row r="508" spans="2:20" x14ac:dyDescent="0.25">
      <c r="B508" s="198" t="e">
        <f t="shared" ca="1" si="159"/>
        <v>#N/A</v>
      </c>
      <c r="C5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8" s="91"/>
      <c r="E508" s="91"/>
      <c r="G508" s="20"/>
      <c r="H508" s="91"/>
      <c r="I508" s="91"/>
      <c r="K508" s="42"/>
      <c r="M508" s="200" t="e">
        <f t="shared" ca="1" si="160"/>
        <v>#N/A</v>
      </c>
      <c r="N508" s="91" t="e">
        <f t="shared" ca="1" si="161"/>
        <v>#N/A</v>
      </c>
      <c r="O508" s="91" t="e">
        <f t="shared" ca="1" si="162"/>
        <v>#N/A</v>
      </c>
      <c r="Q508" s="200" t="e">
        <f t="shared" ca="1" si="163"/>
        <v>#N/A</v>
      </c>
      <c r="R508" s="91" t="e">
        <f t="shared" ca="1" si="164"/>
        <v>#N/A</v>
      </c>
      <c r="S508" s="91" t="e">
        <f t="shared" ca="1" si="165"/>
        <v>#N/A</v>
      </c>
      <c r="T508" s="200" t="e">
        <f ca="1">(($E$9*(RAND()*($E$213-$D$213)+$D$213))*(RAND()*('Your Value Calcs'!$E$209-'Your Value Calcs'!$D$209)+'Your Value Calcs'!$D$209+IF('Your Results'!$D$48&gt;0,'Your Results'!$D$48,0)))+$E$161-$E$201+$E$185-($E$185*(RAND()*($E$215-$D$215)+$D$215))-(($E$205/$C$56)*(RAND()*($E$216-$D$216)+$D$216))</f>
        <v>#N/A</v>
      </c>
    </row>
    <row r="509" spans="2:20" x14ac:dyDescent="0.25">
      <c r="B509" s="198" t="e">
        <f t="shared" ca="1" si="159"/>
        <v>#N/A</v>
      </c>
      <c r="C5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09" s="91"/>
      <c r="E509" s="91"/>
      <c r="G509" s="20"/>
      <c r="H509" s="91"/>
      <c r="I509" s="91"/>
      <c r="K509" s="42"/>
      <c r="M509" s="200" t="e">
        <f t="shared" ca="1" si="160"/>
        <v>#N/A</v>
      </c>
      <c r="N509" s="91" t="e">
        <f t="shared" ca="1" si="161"/>
        <v>#N/A</v>
      </c>
      <c r="O509" s="91" t="e">
        <f t="shared" ca="1" si="162"/>
        <v>#N/A</v>
      </c>
      <c r="Q509" s="200" t="e">
        <f t="shared" ca="1" si="163"/>
        <v>#N/A</v>
      </c>
      <c r="R509" s="91" t="e">
        <f t="shared" ca="1" si="164"/>
        <v>#N/A</v>
      </c>
      <c r="S509" s="91" t="e">
        <f t="shared" ca="1" si="165"/>
        <v>#N/A</v>
      </c>
      <c r="T509" s="200" t="e">
        <f ca="1">(($E$9*(RAND()*($E$213-$D$213)+$D$213))*(RAND()*('Your Value Calcs'!$E$209-'Your Value Calcs'!$D$209)+'Your Value Calcs'!$D$209+IF('Your Results'!$D$48&gt;0,'Your Results'!$D$48,0)))+$E$161-$E$201+$E$185-($E$185*(RAND()*($E$215-$D$215)+$D$215))-(($E$205/$C$56)*(RAND()*($E$216-$D$216)+$D$216))</f>
        <v>#N/A</v>
      </c>
    </row>
    <row r="510" spans="2:20" x14ac:dyDescent="0.25">
      <c r="B510" s="198" t="e">
        <f t="shared" ca="1" si="159"/>
        <v>#N/A</v>
      </c>
      <c r="C5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0" s="91"/>
      <c r="E510" s="91"/>
      <c r="G510" s="20"/>
      <c r="H510" s="91"/>
      <c r="I510" s="91"/>
      <c r="K510" s="42"/>
      <c r="M510" s="200" t="e">
        <f t="shared" ca="1" si="160"/>
        <v>#N/A</v>
      </c>
      <c r="N510" s="91" t="e">
        <f t="shared" ca="1" si="161"/>
        <v>#N/A</v>
      </c>
      <c r="O510" s="91" t="e">
        <f t="shared" ca="1" si="162"/>
        <v>#N/A</v>
      </c>
      <c r="Q510" s="200" t="e">
        <f t="shared" ca="1" si="163"/>
        <v>#N/A</v>
      </c>
      <c r="R510" s="91" t="e">
        <f t="shared" ca="1" si="164"/>
        <v>#N/A</v>
      </c>
      <c r="S510" s="91" t="e">
        <f t="shared" ca="1" si="165"/>
        <v>#N/A</v>
      </c>
      <c r="T510" s="200" t="e">
        <f ca="1">(($E$9*(RAND()*($E$213-$D$213)+$D$213))*(RAND()*('Your Value Calcs'!$E$209-'Your Value Calcs'!$D$209)+'Your Value Calcs'!$D$209+IF('Your Results'!$D$48&gt;0,'Your Results'!$D$48,0)))+$E$161-$E$201+$E$185-($E$185*(RAND()*($E$215-$D$215)+$D$215))-(($E$205/$C$56)*(RAND()*($E$216-$D$216)+$D$216))</f>
        <v>#N/A</v>
      </c>
    </row>
    <row r="511" spans="2:20" x14ac:dyDescent="0.25">
      <c r="B511" s="198" t="e">
        <f t="shared" ca="1" si="159"/>
        <v>#N/A</v>
      </c>
      <c r="C5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1" s="91"/>
      <c r="E511" s="91"/>
      <c r="G511" s="20"/>
      <c r="H511" s="91"/>
      <c r="I511" s="91"/>
      <c r="K511" s="42"/>
      <c r="M511" s="200" t="e">
        <f t="shared" ca="1" si="160"/>
        <v>#N/A</v>
      </c>
      <c r="N511" s="91" t="e">
        <f t="shared" ca="1" si="161"/>
        <v>#N/A</v>
      </c>
      <c r="O511" s="91" t="e">
        <f t="shared" ca="1" si="162"/>
        <v>#N/A</v>
      </c>
      <c r="Q511" s="200" t="e">
        <f t="shared" ca="1" si="163"/>
        <v>#N/A</v>
      </c>
      <c r="R511" s="91" t="e">
        <f t="shared" ca="1" si="164"/>
        <v>#N/A</v>
      </c>
      <c r="S511" s="91" t="e">
        <f t="shared" ca="1" si="165"/>
        <v>#N/A</v>
      </c>
      <c r="T511" s="200" t="e">
        <f ca="1">(($E$9*(RAND()*($E$213-$D$213)+$D$213))*(RAND()*('Your Value Calcs'!$E$209-'Your Value Calcs'!$D$209)+'Your Value Calcs'!$D$209+IF('Your Results'!$D$48&gt;0,'Your Results'!$D$48,0)))+$E$161-$E$201+$E$185-($E$185*(RAND()*($E$215-$D$215)+$D$215))-(($E$205/$C$56)*(RAND()*($E$216-$D$216)+$D$216))</f>
        <v>#N/A</v>
      </c>
    </row>
    <row r="512" spans="2:20" x14ac:dyDescent="0.25">
      <c r="B512" s="198" t="e">
        <f t="shared" ca="1" si="159"/>
        <v>#N/A</v>
      </c>
      <c r="C5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2" s="91"/>
      <c r="E512" s="91"/>
      <c r="G512" s="20"/>
      <c r="H512" s="91"/>
      <c r="I512" s="91"/>
      <c r="K512" s="42"/>
      <c r="M512" s="200" t="e">
        <f t="shared" ca="1" si="160"/>
        <v>#N/A</v>
      </c>
      <c r="N512" s="91" t="e">
        <f t="shared" ca="1" si="161"/>
        <v>#N/A</v>
      </c>
      <c r="O512" s="91" t="e">
        <f t="shared" ca="1" si="162"/>
        <v>#N/A</v>
      </c>
      <c r="Q512" s="200" t="e">
        <f t="shared" ca="1" si="163"/>
        <v>#N/A</v>
      </c>
      <c r="R512" s="91" t="e">
        <f t="shared" ca="1" si="164"/>
        <v>#N/A</v>
      </c>
      <c r="S512" s="91" t="e">
        <f t="shared" ca="1" si="165"/>
        <v>#N/A</v>
      </c>
      <c r="T512" s="200" t="e">
        <f ca="1">(($E$9*(RAND()*($E$213-$D$213)+$D$213))*(RAND()*('Your Value Calcs'!$E$209-'Your Value Calcs'!$D$209)+'Your Value Calcs'!$D$209+IF('Your Results'!$D$48&gt;0,'Your Results'!$D$48,0)))+$E$161-$E$201+$E$185-($E$185*(RAND()*($E$215-$D$215)+$D$215))-(($E$205/$C$56)*(RAND()*($E$216-$D$216)+$D$216))</f>
        <v>#N/A</v>
      </c>
    </row>
    <row r="513" spans="2:20" x14ac:dyDescent="0.25">
      <c r="B513" s="198" t="e">
        <f t="shared" ca="1" si="159"/>
        <v>#N/A</v>
      </c>
      <c r="C5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3" s="91"/>
      <c r="E513" s="91"/>
      <c r="G513" s="20"/>
      <c r="H513" s="91"/>
      <c r="I513" s="91"/>
      <c r="K513" s="42"/>
      <c r="M513" s="200" t="e">
        <f t="shared" ca="1" si="160"/>
        <v>#N/A</v>
      </c>
      <c r="N513" s="91" t="e">
        <f t="shared" ca="1" si="161"/>
        <v>#N/A</v>
      </c>
      <c r="O513" s="91" t="e">
        <f t="shared" ca="1" si="162"/>
        <v>#N/A</v>
      </c>
      <c r="Q513" s="200" t="e">
        <f t="shared" ca="1" si="163"/>
        <v>#N/A</v>
      </c>
      <c r="R513" s="91" t="e">
        <f t="shared" ca="1" si="164"/>
        <v>#N/A</v>
      </c>
      <c r="S513" s="91" t="e">
        <f t="shared" ca="1" si="165"/>
        <v>#N/A</v>
      </c>
      <c r="T513" s="200" t="e">
        <f ca="1">(($E$9*(RAND()*($E$213-$D$213)+$D$213))*(RAND()*('Your Value Calcs'!$E$209-'Your Value Calcs'!$D$209)+'Your Value Calcs'!$D$209+IF('Your Results'!$D$48&gt;0,'Your Results'!$D$48,0)))+$E$161-$E$201+$E$185-($E$185*(RAND()*($E$215-$D$215)+$D$215))-(($E$205/$C$56)*(RAND()*($E$216-$D$216)+$D$216))</f>
        <v>#N/A</v>
      </c>
    </row>
    <row r="514" spans="2:20" x14ac:dyDescent="0.25">
      <c r="B514" s="198" t="e">
        <f t="shared" ref="B514:B577" ca="1" si="166">($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5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4" s="91"/>
      <c r="E514" s="91"/>
      <c r="G514" s="20"/>
      <c r="H514" s="91"/>
      <c r="I514" s="91"/>
      <c r="K514" s="42"/>
      <c r="M514" s="200" t="e">
        <f t="shared" ref="M514:M577" ca="1" si="167">(($C$9*(RAND()*($E$213-$D$213)+$D$213))*(RAND()*($E$214-$D$214)+$D$214+IF($B$61&gt;0,$B$61,0)))+$C$161-$C$201+$C$185-($C$185*(RAND()*($E$215-$D$215)+$D$215))-($C$55*(RAND()*($E$216-$D$216)+$D$216))</f>
        <v>#N/A</v>
      </c>
      <c r="N514" s="91" t="e">
        <f t="shared" ref="N514:N577" ca="1" si="168">M514/$B$221</f>
        <v>#N/A</v>
      </c>
      <c r="O514" s="91" t="e">
        <f t="shared" ref="O514:O577" ca="1" si="169">(M514+$C$205)/$B$220</f>
        <v>#N/A</v>
      </c>
      <c r="Q514" s="200" t="e">
        <f t="shared" ref="Q514:Q577" ca="1" si="170">(($E$9*(RAND()*($E$213-$D$213)+$D$213))*(RAND()*($E$214-$D$214)+$D$214+IF($B$61&gt;0,$B$61,0)))+$E$161-$E$201+$E$185-($E$185*(RAND()*($E$215-$D$215)+$D$215))-(($E$205/$C$56)*(RAND()*($E$216-$D$216)+$D$216))</f>
        <v>#N/A</v>
      </c>
      <c r="R514" s="91" t="e">
        <f t="shared" ref="R514:R577" ca="1" si="171">Q514/$D$221</f>
        <v>#N/A</v>
      </c>
      <c r="S514" s="91" t="e">
        <f t="shared" ref="S514:S577" ca="1" si="172">(Q514+$E$205)/$D$220</f>
        <v>#N/A</v>
      </c>
      <c r="T514" s="200" t="e">
        <f ca="1">(($E$9*(RAND()*($E$213-$D$213)+$D$213))*(RAND()*('Your Value Calcs'!$E$209-'Your Value Calcs'!$D$209)+'Your Value Calcs'!$D$209+IF('Your Results'!$D$48&gt;0,'Your Results'!$D$48,0)))+$E$161-$E$201+$E$185-($E$185*(RAND()*($E$215-$D$215)+$D$215))-(($E$205/$C$56)*(RAND()*($E$216-$D$216)+$D$216))</f>
        <v>#N/A</v>
      </c>
    </row>
    <row r="515" spans="2:20" x14ac:dyDescent="0.25">
      <c r="B515" s="198" t="e">
        <f t="shared" ca="1" si="166"/>
        <v>#N/A</v>
      </c>
      <c r="C5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5" s="91"/>
      <c r="E515" s="91"/>
      <c r="G515" s="20"/>
      <c r="H515" s="91"/>
      <c r="I515" s="91"/>
      <c r="K515" s="42"/>
      <c r="M515" s="200" t="e">
        <f t="shared" ca="1" si="167"/>
        <v>#N/A</v>
      </c>
      <c r="N515" s="91" t="e">
        <f t="shared" ca="1" si="168"/>
        <v>#N/A</v>
      </c>
      <c r="O515" s="91" t="e">
        <f t="shared" ca="1" si="169"/>
        <v>#N/A</v>
      </c>
      <c r="Q515" s="200" t="e">
        <f t="shared" ca="1" si="170"/>
        <v>#N/A</v>
      </c>
      <c r="R515" s="91" t="e">
        <f t="shared" ca="1" si="171"/>
        <v>#N/A</v>
      </c>
      <c r="S515" s="91" t="e">
        <f t="shared" ca="1" si="172"/>
        <v>#N/A</v>
      </c>
      <c r="T515" s="200" t="e">
        <f ca="1">(($E$9*(RAND()*($E$213-$D$213)+$D$213))*(RAND()*('Your Value Calcs'!$E$209-'Your Value Calcs'!$D$209)+'Your Value Calcs'!$D$209+IF('Your Results'!$D$48&gt;0,'Your Results'!$D$48,0)))+$E$161-$E$201+$E$185-($E$185*(RAND()*($E$215-$D$215)+$D$215))-(($E$205/$C$56)*(RAND()*($E$216-$D$216)+$D$216))</f>
        <v>#N/A</v>
      </c>
    </row>
    <row r="516" spans="2:20" x14ac:dyDescent="0.25">
      <c r="B516" s="198" t="e">
        <f t="shared" ca="1" si="166"/>
        <v>#N/A</v>
      </c>
      <c r="C5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6" s="91"/>
      <c r="E516" s="91"/>
      <c r="G516" s="20"/>
      <c r="H516" s="91"/>
      <c r="I516" s="91"/>
      <c r="K516" s="42"/>
      <c r="M516" s="200" t="e">
        <f t="shared" ca="1" si="167"/>
        <v>#N/A</v>
      </c>
      <c r="N516" s="91" t="e">
        <f t="shared" ca="1" si="168"/>
        <v>#N/A</v>
      </c>
      <c r="O516" s="91" t="e">
        <f t="shared" ca="1" si="169"/>
        <v>#N/A</v>
      </c>
      <c r="Q516" s="200" t="e">
        <f t="shared" ca="1" si="170"/>
        <v>#N/A</v>
      </c>
      <c r="R516" s="91" t="e">
        <f t="shared" ca="1" si="171"/>
        <v>#N/A</v>
      </c>
      <c r="S516" s="91" t="e">
        <f t="shared" ca="1" si="172"/>
        <v>#N/A</v>
      </c>
      <c r="T516" s="200" t="e">
        <f ca="1">(($E$9*(RAND()*($E$213-$D$213)+$D$213))*(RAND()*('Your Value Calcs'!$E$209-'Your Value Calcs'!$D$209)+'Your Value Calcs'!$D$209+IF('Your Results'!$D$48&gt;0,'Your Results'!$D$48,0)))+$E$161-$E$201+$E$185-($E$185*(RAND()*($E$215-$D$215)+$D$215))-(($E$205/$C$56)*(RAND()*($E$216-$D$216)+$D$216))</f>
        <v>#N/A</v>
      </c>
    </row>
    <row r="517" spans="2:20" x14ac:dyDescent="0.25">
      <c r="B517" s="198" t="e">
        <f t="shared" ca="1" si="166"/>
        <v>#N/A</v>
      </c>
      <c r="C5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7" s="91"/>
      <c r="E517" s="91"/>
      <c r="G517" s="20"/>
      <c r="H517" s="91"/>
      <c r="I517" s="91"/>
      <c r="K517" s="42"/>
      <c r="M517" s="200" t="e">
        <f t="shared" ca="1" si="167"/>
        <v>#N/A</v>
      </c>
      <c r="N517" s="91" t="e">
        <f t="shared" ca="1" si="168"/>
        <v>#N/A</v>
      </c>
      <c r="O517" s="91" t="e">
        <f t="shared" ca="1" si="169"/>
        <v>#N/A</v>
      </c>
      <c r="Q517" s="200" t="e">
        <f t="shared" ca="1" si="170"/>
        <v>#N/A</v>
      </c>
      <c r="R517" s="91" t="e">
        <f t="shared" ca="1" si="171"/>
        <v>#N/A</v>
      </c>
      <c r="S517" s="91" t="e">
        <f t="shared" ca="1" si="172"/>
        <v>#N/A</v>
      </c>
      <c r="T517" s="200" t="e">
        <f ca="1">(($E$9*(RAND()*($E$213-$D$213)+$D$213))*(RAND()*('Your Value Calcs'!$E$209-'Your Value Calcs'!$D$209)+'Your Value Calcs'!$D$209+IF('Your Results'!$D$48&gt;0,'Your Results'!$D$48,0)))+$E$161-$E$201+$E$185-($E$185*(RAND()*($E$215-$D$215)+$D$215))-(($E$205/$C$56)*(RAND()*($E$216-$D$216)+$D$216))</f>
        <v>#N/A</v>
      </c>
    </row>
    <row r="518" spans="2:20" x14ac:dyDescent="0.25">
      <c r="B518" s="198" t="e">
        <f t="shared" ca="1" si="166"/>
        <v>#N/A</v>
      </c>
      <c r="C5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8" s="91"/>
      <c r="E518" s="91"/>
      <c r="G518" s="20"/>
      <c r="H518" s="91"/>
      <c r="I518" s="91"/>
      <c r="K518" s="42"/>
      <c r="M518" s="200" t="e">
        <f t="shared" ca="1" si="167"/>
        <v>#N/A</v>
      </c>
      <c r="N518" s="91" t="e">
        <f t="shared" ca="1" si="168"/>
        <v>#N/A</v>
      </c>
      <c r="O518" s="91" t="e">
        <f t="shared" ca="1" si="169"/>
        <v>#N/A</v>
      </c>
      <c r="Q518" s="200" t="e">
        <f t="shared" ca="1" si="170"/>
        <v>#N/A</v>
      </c>
      <c r="R518" s="91" t="e">
        <f t="shared" ca="1" si="171"/>
        <v>#N/A</v>
      </c>
      <c r="S518" s="91" t="e">
        <f t="shared" ca="1" si="172"/>
        <v>#N/A</v>
      </c>
      <c r="T518" s="200" t="e">
        <f ca="1">(($E$9*(RAND()*($E$213-$D$213)+$D$213))*(RAND()*('Your Value Calcs'!$E$209-'Your Value Calcs'!$D$209)+'Your Value Calcs'!$D$209+IF('Your Results'!$D$48&gt;0,'Your Results'!$D$48,0)))+$E$161-$E$201+$E$185-($E$185*(RAND()*($E$215-$D$215)+$D$215))-(($E$205/$C$56)*(RAND()*($E$216-$D$216)+$D$216))</f>
        <v>#N/A</v>
      </c>
    </row>
    <row r="519" spans="2:20" x14ac:dyDescent="0.25">
      <c r="B519" s="198" t="e">
        <f t="shared" ca="1" si="166"/>
        <v>#N/A</v>
      </c>
      <c r="C5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19" s="91"/>
      <c r="E519" s="91"/>
      <c r="G519" s="20"/>
      <c r="H519" s="91"/>
      <c r="I519" s="91"/>
      <c r="K519" s="42"/>
      <c r="M519" s="200" t="e">
        <f t="shared" ca="1" si="167"/>
        <v>#N/A</v>
      </c>
      <c r="N519" s="91" t="e">
        <f t="shared" ca="1" si="168"/>
        <v>#N/A</v>
      </c>
      <c r="O519" s="91" t="e">
        <f t="shared" ca="1" si="169"/>
        <v>#N/A</v>
      </c>
      <c r="Q519" s="200" t="e">
        <f t="shared" ca="1" si="170"/>
        <v>#N/A</v>
      </c>
      <c r="R519" s="91" t="e">
        <f t="shared" ca="1" si="171"/>
        <v>#N/A</v>
      </c>
      <c r="S519" s="91" t="e">
        <f t="shared" ca="1" si="172"/>
        <v>#N/A</v>
      </c>
      <c r="T519" s="200" t="e">
        <f ca="1">(($E$9*(RAND()*($E$213-$D$213)+$D$213))*(RAND()*('Your Value Calcs'!$E$209-'Your Value Calcs'!$D$209)+'Your Value Calcs'!$D$209+IF('Your Results'!$D$48&gt;0,'Your Results'!$D$48,0)))+$E$161-$E$201+$E$185-($E$185*(RAND()*($E$215-$D$215)+$D$215))-(($E$205/$C$56)*(RAND()*($E$216-$D$216)+$D$216))</f>
        <v>#N/A</v>
      </c>
    </row>
    <row r="520" spans="2:20" x14ac:dyDescent="0.25">
      <c r="B520" s="198" t="e">
        <f t="shared" ca="1" si="166"/>
        <v>#N/A</v>
      </c>
      <c r="C5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0" s="91"/>
      <c r="E520" s="91"/>
      <c r="G520" s="20"/>
      <c r="H520" s="91"/>
      <c r="I520" s="91"/>
      <c r="K520" s="42"/>
      <c r="M520" s="200" t="e">
        <f t="shared" ca="1" si="167"/>
        <v>#N/A</v>
      </c>
      <c r="N520" s="91" t="e">
        <f t="shared" ca="1" si="168"/>
        <v>#N/A</v>
      </c>
      <c r="O520" s="91" t="e">
        <f t="shared" ca="1" si="169"/>
        <v>#N/A</v>
      </c>
      <c r="Q520" s="200" t="e">
        <f t="shared" ca="1" si="170"/>
        <v>#N/A</v>
      </c>
      <c r="R520" s="91" t="e">
        <f t="shared" ca="1" si="171"/>
        <v>#N/A</v>
      </c>
      <c r="S520" s="91" t="e">
        <f t="shared" ca="1" si="172"/>
        <v>#N/A</v>
      </c>
      <c r="T520" s="200" t="e">
        <f ca="1">(($E$9*(RAND()*($E$213-$D$213)+$D$213))*(RAND()*('Your Value Calcs'!$E$209-'Your Value Calcs'!$D$209)+'Your Value Calcs'!$D$209+IF('Your Results'!$D$48&gt;0,'Your Results'!$D$48,0)))+$E$161-$E$201+$E$185-($E$185*(RAND()*($E$215-$D$215)+$D$215))-(($E$205/$C$56)*(RAND()*($E$216-$D$216)+$D$216))</f>
        <v>#N/A</v>
      </c>
    </row>
    <row r="521" spans="2:20" x14ac:dyDescent="0.25">
      <c r="B521" s="198" t="e">
        <f t="shared" ca="1" si="166"/>
        <v>#N/A</v>
      </c>
      <c r="C5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1" s="91"/>
      <c r="E521" s="91"/>
      <c r="G521" s="20"/>
      <c r="H521" s="91"/>
      <c r="I521" s="91"/>
      <c r="K521" s="42"/>
      <c r="M521" s="200" t="e">
        <f t="shared" ca="1" si="167"/>
        <v>#N/A</v>
      </c>
      <c r="N521" s="91" t="e">
        <f t="shared" ca="1" si="168"/>
        <v>#N/A</v>
      </c>
      <c r="O521" s="91" t="e">
        <f t="shared" ca="1" si="169"/>
        <v>#N/A</v>
      </c>
      <c r="Q521" s="200" t="e">
        <f t="shared" ca="1" si="170"/>
        <v>#N/A</v>
      </c>
      <c r="R521" s="91" t="e">
        <f t="shared" ca="1" si="171"/>
        <v>#N/A</v>
      </c>
      <c r="S521" s="91" t="e">
        <f t="shared" ca="1" si="172"/>
        <v>#N/A</v>
      </c>
      <c r="T521" s="200" t="e">
        <f ca="1">(($E$9*(RAND()*($E$213-$D$213)+$D$213))*(RAND()*('Your Value Calcs'!$E$209-'Your Value Calcs'!$D$209)+'Your Value Calcs'!$D$209+IF('Your Results'!$D$48&gt;0,'Your Results'!$D$48,0)))+$E$161-$E$201+$E$185-($E$185*(RAND()*($E$215-$D$215)+$D$215))-(($E$205/$C$56)*(RAND()*($E$216-$D$216)+$D$216))</f>
        <v>#N/A</v>
      </c>
    </row>
    <row r="522" spans="2:20" x14ac:dyDescent="0.25">
      <c r="B522" s="198" t="e">
        <f t="shared" ca="1" si="166"/>
        <v>#N/A</v>
      </c>
      <c r="C5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2" s="91"/>
      <c r="E522" s="91"/>
      <c r="G522" s="20"/>
      <c r="H522" s="91"/>
      <c r="I522" s="91"/>
      <c r="K522" s="42"/>
      <c r="M522" s="200" t="e">
        <f t="shared" ca="1" si="167"/>
        <v>#N/A</v>
      </c>
      <c r="N522" s="91" t="e">
        <f t="shared" ca="1" si="168"/>
        <v>#N/A</v>
      </c>
      <c r="O522" s="91" t="e">
        <f t="shared" ca="1" si="169"/>
        <v>#N/A</v>
      </c>
      <c r="Q522" s="200" t="e">
        <f t="shared" ca="1" si="170"/>
        <v>#N/A</v>
      </c>
      <c r="R522" s="91" t="e">
        <f t="shared" ca="1" si="171"/>
        <v>#N/A</v>
      </c>
      <c r="S522" s="91" t="e">
        <f t="shared" ca="1" si="172"/>
        <v>#N/A</v>
      </c>
      <c r="T522" s="200" t="e">
        <f ca="1">(($E$9*(RAND()*($E$213-$D$213)+$D$213))*(RAND()*('Your Value Calcs'!$E$209-'Your Value Calcs'!$D$209)+'Your Value Calcs'!$D$209+IF('Your Results'!$D$48&gt;0,'Your Results'!$D$48,0)))+$E$161-$E$201+$E$185-($E$185*(RAND()*($E$215-$D$215)+$D$215))-(($E$205/$C$56)*(RAND()*($E$216-$D$216)+$D$216))</f>
        <v>#N/A</v>
      </c>
    </row>
    <row r="523" spans="2:20" x14ac:dyDescent="0.25">
      <c r="B523" s="198" t="e">
        <f t="shared" ca="1" si="166"/>
        <v>#N/A</v>
      </c>
      <c r="C5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3" s="91"/>
      <c r="E523" s="91"/>
      <c r="G523" s="20"/>
      <c r="H523" s="91"/>
      <c r="I523" s="91"/>
      <c r="K523" s="42"/>
      <c r="M523" s="200" t="e">
        <f t="shared" ca="1" si="167"/>
        <v>#N/A</v>
      </c>
      <c r="N523" s="91" t="e">
        <f t="shared" ca="1" si="168"/>
        <v>#N/A</v>
      </c>
      <c r="O523" s="91" t="e">
        <f t="shared" ca="1" si="169"/>
        <v>#N/A</v>
      </c>
      <c r="Q523" s="200" t="e">
        <f t="shared" ca="1" si="170"/>
        <v>#N/A</v>
      </c>
      <c r="R523" s="91" t="e">
        <f t="shared" ca="1" si="171"/>
        <v>#N/A</v>
      </c>
      <c r="S523" s="91" t="e">
        <f t="shared" ca="1" si="172"/>
        <v>#N/A</v>
      </c>
      <c r="T523" s="200" t="e">
        <f ca="1">(($E$9*(RAND()*($E$213-$D$213)+$D$213))*(RAND()*('Your Value Calcs'!$E$209-'Your Value Calcs'!$D$209)+'Your Value Calcs'!$D$209+IF('Your Results'!$D$48&gt;0,'Your Results'!$D$48,0)))+$E$161-$E$201+$E$185-($E$185*(RAND()*($E$215-$D$215)+$D$215))-(($E$205/$C$56)*(RAND()*($E$216-$D$216)+$D$216))</f>
        <v>#N/A</v>
      </c>
    </row>
    <row r="524" spans="2:20" x14ac:dyDescent="0.25">
      <c r="B524" s="198" t="e">
        <f t="shared" ca="1" si="166"/>
        <v>#N/A</v>
      </c>
      <c r="C5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4" s="91"/>
      <c r="E524" s="91"/>
      <c r="G524" s="20"/>
      <c r="H524" s="91"/>
      <c r="I524" s="91"/>
      <c r="K524" s="42"/>
      <c r="M524" s="200" t="e">
        <f t="shared" ca="1" si="167"/>
        <v>#N/A</v>
      </c>
      <c r="N524" s="91" t="e">
        <f t="shared" ca="1" si="168"/>
        <v>#N/A</v>
      </c>
      <c r="O524" s="91" t="e">
        <f t="shared" ca="1" si="169"/>
        <v>#N/A</v>
      </c>
      <c r="Q524" s="200" t="e">
        <f t="shared" ca="1" si="170"/>
        <v>#N/A</v>
      </c>
      <c r="R524" s="91" t="e">
        <f t="shared" ca="1" si="171"/>
        <v>#N/A</v>
      </c>
      <c r="S524" s="91" t="e">
        <f t="shared" ca="1" si="172"/>
        <v>#N/A</v>
      </c>
      <c r="T524" s="200" t="e">
        <f ca="1">(($E$9*(RAND()*($E$213-$D$213)+$D$213))*(RAND()*('Your Value Calcs'!$E$209-'Your Value Calcs'!$D$209)+'Your Value Calcs'!$D$209+IF('Your Results'!$D$48&gt;0,'Your Results'!$D$48,0)))+$E$161-$E$201+$E$185-($E$185*(RAND()*($E$215-$D$215)+$D$215))-(($E$205/$C$56)*(RAND()*($E$216-$D$216)+$D$216))</f>
        <v>#N/A</v>
      </c>
    </row>
    <row r="525" spans="2:20" x14ac:dyDescent="0.25">
      <c r="B525" s="198" t="e">
        <f t="shared" ca="1" si="166"/>
        <v>#N/A</v>
      </c>
      <c r="C5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5" s="91"/>
      <c r="E525" s="91"/>
      <c r="G525" s="20"/>
      <c r="H525" s="91"/>
      <c r="I525" s="91"/>
      <c r="K525" s="42"/>
      <c r="M525" s="200" t="e">
        <f t="shared" ca="1" si="167"/>
        <v>#N/A</v>
      </c>
      <c r="N525" s="91" t="e">
        <f t="shared" ca="1" si="168"/>
        <v>#N/A</v>
      </c>
      <c r="O525" s="91" t="e">
        <f t="shared" ca="1" si="169"/>
        <v>#N/A</v>
      </c>
      <c r="Q525" s="200" t="e">
        <f t="shared" ca="1" si="170"/>
        <v>#N/A</v>
      </c>
      <c r="R525" s="91" t="e">
        <f t="shared" ca="1" si="171"/>
        <v>#N/A</v>
      </c>
      <c r="S525" s="91" t="e">
        <f t="shared" ca="1" si="172"/>
        <v>#N/A</v>
      </c>
      <c r="T525" s="200" t="e">
        <f ca="1">(($E$9*(RAND()*($E$213-$D$213)+$D$213))*(RAND()*('Your Value Calcs'!$E$209-'Your Value Calcs'!$D$209)+'Your Value Calcs'!$D$209+IF('Your Results'!$D$48&gt;0,'Your Results'!$D$48,0)))+$E$161-$E$201+$E$185-($E$185*(RAND()*($E$215-$D$215)+$D$215))-(($E$205/$C$56)*(RAND()*($E$216-$D$216)+$D$216))</f>
        <v>#N/A</v>
      </c>
    </row>
    <row r="526" spans="2:20" x14ac:dyDescent="0.25">
      <c r="B526" s="198" t="e">
        <f t="shared" ca="1" si="166"/>
        <v>#N/A</v>
      </c>
      <c r="C5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6" s="91"/>
      <c r="E526" s="91"/>
      <c r="G526" s="20"/>
      <c r="H526" s="91"/>
      <c r="I526" s="91"/>
      <c r="K526" s="42"/>
      <c r="M526" s="200" t="e">
        <f t="shared" ca="1" si="167"/>
        <v>#N/A</v>
      </c>
      <c r="N526" s="91" t="e">
        <f t="shared" ca="1" si="168"/>
        <v>#N/A</v>
      </c>
      <c r="O526" s="91" t="e">
        <f t="shared" ca="1" si="169"/>
        <v>#N/A</v>
      </c>
      <c r="Q526" s="200" t="e">
        <f t="shared" ca="1" si="170"/>
        <v>#N/A</v>
      </c>
      <c r="R526" s="91" t="e">
        <f t="shared" ca="1" si="171"/>
        <v>#N/A</v>
      </c>
      <c r="S526" s="91" t="e">
        <f t="shared" ca="1" si="172"/>
        <v>#N/A</v>
      </c>
      <c r="T526" s="200" t="e">
        <f ca="1">(($E$9*(RAND()*($E$213-$D$213)+$D$213))*(RAND()*('Your Value Calcs'!$E$209-'Your Value Calcs'!$D$209)+'Your Value Calcs'!$D$209+IF('Your Results'!$D$48&gt;0,'Your Results'!$D$48,0)))+$E$161-$E$201+$E$185-($E$185*(RAND()*($E$215-$D$215)+$D$215))-(($E$205/$C$56)*(RAND()*($E$216-$D$216)+$D$216))</f>
        <v>#N/A</v>
      </c>
    </row>
    <row r="527" spans="2:20" x14ac:dyDescent="0.25">
      <c r="B527" s="198" t="e">
        <f t="shared" ca="1" si="166"/>
        <v>#N/A</v>
      </c>
      <c r="C5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7" s="91"/>
      <c r="E527" s="91"/>
      <c r="G527" s="20"/>
      <c r="H527" s="91"/>
      <c r="I527" s="91"/>
      <c r="K527" s="42"/>
      <c r="M527" s="200" t="e">
        <f t="shared" ca="1" si="167"/>
        <v>#N/A</v>
      </c>
      <c r="N527" s="91" t="e">
        <f t="shared" ca="1" si="168"/>
        <v>#N/A</v>
      </c>
      <c r="O527" s="91" t="e">
        <f t="shared" ca="1" si="169"/>
        <v>#N/A</v>
      </c>
      <c r="Q527" s="200" t="e">
        <f t="shared" ca="1" si="170"/>
        <v>#N/A</v>
      </c>
      <c r="R527" s="91" t="e">
        <f t="shared" ca="1" si="171"/>
        <v>#N/A</v>
      </c>
      <c r="S527" s="91" t="e">
        <f t="shared" ca="1" si="172"/>
        <v>#N/A</v>
      </c>
      <c r="T527" s="200" t="e">
        <f ca="1">(($E$9*(RAND()*($E$213-$D$213)+$D$213))*(RAND()*('Your Value Calcs'!$E$209-'Your Value Calcs'!$D$209)+'Your Value Calcs'!$D$209+IF('Your Results'!$D$48&gt;0,'Your Results'!$D$48,0)))+$E$161-$E$201+$E$185-($E$185*(RAND()*($E$215-$D$215)+$D$215))-(($E$205/$C$56)*(RAND()*($E$216-$D$216)+$D$216))</f>
        <v>#N/A</v>
      </c>
    </row>
    <row r="528" spans="2:20" x14ac:dyDescent="0.25">
      <c r="B528" s="198" t="e">
        <f t="shared" ca="1" si="166"/>
        <v>#N/A</v>
      </c>
      <c r="C5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8" s="91"/>
      <c r="E528" s="91"/>
      <c r="G528" s="20"/>
      <c r="H528" s="91"/>
      <c r="I528" s="91"/>
      <c r="K528" s="42"/>
      <c r="M528" s="200" t="e">
        <f t="shared" ca="1" si="167"/>
        <v>#N/A</v>
      </c>
      <c r="N528" s="91" t="e">
        <f t="shared" ca="1" si="168"/>
        <v>#N/A</v>
      </c>
      <c r="O528" s="91" t="e">
        <f t="shared" ca="1" si="169"/>
        <v>#N/A</v>
      </c>
      <c r="Q528" s="200" t="e">
        <f t="shared" ca="1" si="170"/>
        <v>#N/A</v>
      </c>
      <c r="R528" s="91" t="e">
        <f t="shared" ca="1" si="171"/>
        <v>#N/A</v>
      </c>
      <c r="S528" s="91" t="e">
        <f t="shared" ca="1" si="172"/>
        <v>#N/A</v>
      </c>
      <c r="T528" s="200" t="e">
        <f ca="1">(($E$9*(RAND()*($E$213-$D$213)+$D$213))*(RAND()*('Your Value Calcs'!$E$209-'Your Value Calcs'!$D$209)+'Your Value Calcs'!$D$209+IF('Your Results'!$D$48&gt;0,'Your Results'!$D$48,0)))+$E$161-$E$201+$E$185-($E$185*(RAND()*($E$215-$D$215)+$D$215))-(($E$205/$C$56)*(RAND()*($E$216-$D$216)+$D$216))</f>
        <v>#N/A</v>
      </c>
    </row>
    <row r="529" spans="2:20" x14ac:dyDescent="0.25">
      <c r="B529" s="198" t="e">
        <f t="shared" ca="1" si="166"/>
        <v>#N/A</v>
      </c>
      <c r="C5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29" s="91"/>
      <c r="E529" s="91"/>
      <c r="G529" s="20"/>
      <c r="H529" s="91"/>
      <c r="I529" s="91"/>
      <c r="K529" s="42"/>
      <c r="M529" s="200" t="e">
        <f t="shared" ca="1" si="167"/>
        <v>#N/A</v>
      </c>
      <c r="N529" s="91" t="e">
        <f t="shared" ca="1" si="168"/>
        <v>#N/A</v>
      </c>
      <c r="O529" s="91" t="e">
        <f t="shared" ca="1" si="169"/>
        <v>#N/A</v>
      </c>
      <c r="Q529" s="200" t="e">
        <f t="shared" ca="1" si="170"/>
        <v>#N/A</v>
      </c>
      <c r="R529" s="91" t="e">
        <f t="shared" ca="1" si="171"/>
        <v>#N/A</v>
      </c>
      <c r="S529" s="91" t="e">
        <f t="shared" ca="1" si="172"/>
        <v>#N/A</v>
      </c>
      <c r="T529" s="200" t="e">
        <f ca="1">(($E$9*(RAND()*($E$213-$D$213)+$D$213))*(RAND()*('Your Value Calcs'!$E$209-'Your Value Calcs'!$D$209)+'Your Value Calcs'!$D$209+IF('Your Results'!$D$48&gt;0,'Your Results'!$D$48,0)))+$E$161-$E$201+$E$185-($E$185*(RAND()*($E$215-$D$215)+$D$215))-(($E$205/$C$56)*(RAND()*($E$216-$D$216)+$D$216))</f>
        <v>#N/A</v>
      </c>
    </row>
    <row r="530" spans="2:20" x14ac:dyDescent="0.25">
      <c r="B530" s="198" t="e">
        <f t="shared" ca="1" si="166"/>
        <v>#N/A</v>
      </c>
      <c r="C5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0" s="91"/>
      <c r="E530" s="91"/>
      <c r="G530" s="20"/>
      <c r="H530" s="91"/>
      <c r="I530" s="91"/>
      <c r="K530" s="42"/>
      <c r="M530" s="200" t="e">
        <f t="shared" ca="1" si="167"/>
        <v>#N/A</v>
      </c>
      <c r="N530" s="91" t="e">
        <f t="shared" ca="1" si="168"/>
        <v>#N/A</v>
      </c>
      <c r="O530" s="91" t="e">
        <f t="shared" ca="1" si="169"/>
        <v>#N/A</v>
      </c>
      <c r="Q530" s="200" t="e">
        <f t="shared" ca="1" si="170"/>
        <v>#N/A</v>
      </c>
      <c r="R530" s="91" t="e">
        <f t="shared" ca="1" si="171"/>
        <v>#N/A</v>
      </c>
      <c r="S530" s="91" t="e">
        <f t="shared" ca="1" si="172"/>
        <v>#N/A</v>
      </c>
      <c r="T530" s="200" t="e">
        <f ca="1">(($E$9*(RAND()*($E$213-$D$213)+$D$213))*(RAND()*('Your Value Calcs'!$E$209-'Your Value Calcs'!$D$209)+'Your Value Calcs'!$D$209+IF('Your Results'!$D$48&gt;0,'Your Results'!$D$48,0)))+$E$161-$E$201+$E$185-($E$185*(RAND()*($E$215-$D$215)+$D$215))-(($E$205/$C$56)*(RAND()*($E$216-$D$216)+$D$216))</f>
        <v>#N/A</v>
      </c>
    </row>
    <row r="531" spans="2:20" x14ac:dyDescent="0.25">
      <c r="B531" s="198" t="e">
        <f t="shared" ca="1" si="166"/>
        <v>#N/A</v>
      </c>
      <c r="C5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1" s="91"/>
      <c r="E531" s="91"/>
      <c r="G531" s="20"/>
      <c r="H531" s="91"/>
      <c r="I531" s="91"/>
      <c r="K531" s="42"/>
      <c r="M531" s="200" t="e">
        <f t="shared" ca="1" si="167"/>
        <v>#N/A</v>
      </c>
      <c r="N531" s="91" t="e">
        <f t="shared" ca="1" si="168"/>
        <v>#N/A</v>
      </c>
      <c r="O531" s="91" t="e">
        <f t="shared" ca="1" si="169"/>
        <v>#N/A</v>
      </c>
      <c r="Q531" s="200" t="e">
        <f t="shared" ca="1" si="170"/>
        <v>#N/A</v>
      </c>
      <c r="R531" s="91" t="e">
        <f t="shared" ca="1" si="171"/>
        <v>#N/A</v>
      </c>
      <c r="S531" s="91" t="e">
        <f t="shared" ca="1" si="172"/>
        <v>#N/A</v>
      </c>
      <c r="T531" s="200" t="e">
        <f ca="1">(($E$9*(RAND()*($E$213-$D$213)+$D$213))*(RAND()*('Your Value Calcs'!$E$209-'Your Value Calcs'!$D$209)+'Your Value Calcs'!$D$209+IF('Your Results'!$D$48&gt;0,'Your Results'!$D$48,0)))+$E$161-$E$201+$E$185-($E$185*(RAND()*($E$215-$D$215)+$D$215))-(($E$205/$C$56)*(RAND()*($E$216-$D$216)+$D$216))</f>
        <v>#N/A</v>
      </c>
    </row>
    <row r="532" spans="2:20" x14ac:dyDescent="0.25">
      <c r="B532" s="198" t="e">
        <f t="shared" ca="1" si="166"/>
        <v>#N/A</v>
      </c>
      <c r="C5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2" s="91"/>
      <c r="E532" s="91"/>
      <c r="G532" s="20"/>
      <c r="H532" s="91"/>
      <c r="I532" s="91"/>
      <c r="K532" s="42"/>
      <c r="M532" s="200" t="e">
        <f t="shared" ca="1" si="167"/>
        <v>#N/A</v>
      </c>
      <c r="N532" s="91" t="e">
        <f t="shared" ca="1" si="168"/>
        <v>#N/A</v>
      </c>
      <c r="O532" s="91" t="e">
        <f t="shared" ca="1" si="169"/>
        <v>#N/A</v>
      </c>
      <c r="Q532" s="200" t="e">
        <f t="shared" ca="1" si="170"/>
        <v>#N/A</v>
      </c>
      <c r="R532" s="91" t="e">
        <f t="shared" ca="1" si="171"/>
        <v>#N/A</v>
      </c>
      <c r="S532" s="91" t="e">
        <f t="shared" ca="1" si="172"/>
        <v>#N/A</v>
      </c>
      <c r="T532" s="200" t="e">
        <f ca="1">(($E$9*(RAND()*($E$213-$D$213)+$D$213))*(RAND()*('Your Value Calcs'!$E$209-'Your Value Calcs'!$D$209)+'Your Value Calcs'!$D$209+IF('Your Results'!$D$48&gt;0,'Your Results'!$D$48,0)))+$E$161-$E$201+$E$185-($E$185*(RAND()*($E$215-$D$215)+$D$215))-(($E$205/$C$56)*(RAND()*($E$216-$D$216)+$D$216))</f>
        <v>#N/A</v>
      </c>
    </row>
    <row r="533" spans="2:20" x14ac:dyDescent="0.25">
      <c r="B533" s="198" t="e">
        <f t="shared" ca="1" si="166"/>
        <v>#N/A</v>
      </c>
      <c r="C5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3" s="91"/>
      <c r="E533" s="91"/>
      <c r="G533" s="20"/>
      <c r="H533" s="91"/>
      <c r="I533" s="91"/>
      <c r="K533" s="42"/>
      <c r="M533" s="200" t="e">
        <f t="shared" ca="1" si="167"/>
        <v>#N/A</v>
      </c>
      <c r="N533" s="91" t="e">
        <f t="shared" ca="1" si="168"/>
        <v>#N/A</v>
      </c>
      <c r="O533" s="91" t="e">
        <f t="shared" ca="1" si="169"/>
        <v>#N/A</v>
      </c>
      <c r="Q533" s="200" t="e">
        <f t="shared" ca="1" si="170"/>
        <v>#N/A</v>
      </c>
      <c r="R533" s="91" t="e">
        <f t="shared" ca="1" si="171"/>
        <v>#N/A</v>
      </c>
      <c r="S533" s="91" t="e">
        <f t="shared" ca="1" si="172"/>
        <v>#N/A</v>
      </c>
      <c r="T533" s="200" t="e">
        <f ca="1">(($E$9*(RAND()*($E$213-$D$213)+$D$213))*(RAND()*('Your Value Calcs'!$E$209-'Your Value Calcs'!$D$209)+'Your Value Calcs'!$D$209+IF('Your Results'!$D$48&gt;0,'Your Results'!$D$48,0)))+$E$161-$E$201+$E$185-($E$185*(RAND()*($E$215-$D$215)+$D$215))-(($E$205/$C$56)*(RAND()*($E$216-$D$216)+$D$216))</f>
        <v>#N/A</v>
      </c>
    </row>
    <row r="534" spans="2:20" x14ac:dyDescent="0.25">
      <c r="B534" s="198" t="e">
        <f t="shared" ca="1" si="166"/>
        <v>#N/A</v>
      </c>
      <c r="C5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4" s="91"/>
      <c r="E534" s="91"/>
      <c r="G534" s="20"/>
      <c r="H534" s="91"/>
      <c r="I534" s="91"/>
      <c r="K534" s="42"/>
      <c r="M534" s="200" t="e">
        <f t="shared" ca="1" si="167"/>
        <v>#N/A</v>
      </c>
      <c r="N534" s="91" t="e">
        <f t="shared" ca="1" si="168"/>
        <v>#N/A</v>
      </c>
      <c r="O534" s="91" t="e">
        <f t="shared" ca="1" si="169"/>
        <v>#N/A</v>
      </c>
      <c r="Q534" s="200" t="e">
        <f t="shared" ca="1" si="170"/>
        <v>#N/A</v>
      </c>
      <c r="R534" s="91" t="e">
        <f t="shared" ca="1" si="171"/>
        <v>#N/A</v>
      </c>
      <c r="S534" s="91" t="e">
        <f t="shared" ca="1" si="172"/>
        <v>#N/A</v>
      </c>
      <c r="T534" s="200" t="e">
        <f ca="1">(($E$9*(RAND()*($E$213-$D$213)+$D$213))*(RAND()*('Your Value Calcs'!$E$209-'Your Value Calcs'!$D$209)+'Your Value Calcs'!$D$209+IF('Your Results'!$D$48&gt;0,'Your Results'!$D$48,0)))+$E$161-$E$201+$E$185-($E$185*(RAND()*($E$215-$D$215)+$D$215))-(($E$205/$C$56)*(RAND()*($E$216-$D$216)+$D$216))</f>
        <v>#N/A</v>
      </c>
    </row>
    <row r="535" spans="2:20" x14ac:dyDescent="0.25">
      <c r="B535" s="198" t="e">
        <f t="shared" ca="1" si="166"/>
        <v>#N/A</v>
      </c>
      <c r="C5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5" s="91"/>
      <c r="E535" s="91"/>
      <c r="G535" s="20"/>
      <c r="H535" s="91"/>
      <c r="I535" s="91"/>
      <c r="K535" s="42"/>
      <c r="M535" s="200" t="e">
        <f t="shared" ca="1" si="167"/>
        <v>#N/A</v>
      </c>
      <c r="N535" s="91" t="e">
        <f t="shared" ca="1" si="168"/>
        <v>#N/A</v>
      </c>
      <c r="O535" s="91" t="e">
        <f t="shared" ca="1" si="169"/>
        <v>#N/A</v>
      </c>
      <c r="Q535" s="200" t="e">
        <f t="shared" ca="1" si="170"/>
        <v>#N/A</v>
      </c>
      <c r="R535" s="91" t="e">
        <f t="shared" ca="1" si="171"/>
        <v>#N/A</v>
      </c>
      <c r="S535" s="91" t="e">
        <f t="shared" ca="1" si="172"/>
        <v>#N/A</v>
      </c>
      <c r="T535" s="200" t="e">
        <f ca="1">(($E$9*(RAND()*($E$213-$D$213)+$D$213))*(RAND()*('Your Value Calcs'!$E$209-'Your Value Calcs'!$D$209)+'Your Value Calcs'!$D$209+IF('Your Results'!$D$48&gt;0,'Your Results'!$D$48,0)))+$E$161-$E$201+$E$185-($E$185*(RAND()*($E$215-$D$215)+$D$215))-(($E$205/$C$56)*(RAND()*($E$216-$D$216)+$D$216))</f>
        <v>#N/A</v>
      </c>
    </row>
    <row r="536" spans="2:20" x14ac:dyDescent="0.25">
      <c r="B536" s="198" t="e">
        <f t="shared" ca="1" si="166"/>
        <v>#N/A</v>
      </c>
      <c r="C5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6" s="91"/>
      <c r="E536" s="91"/>
      <c r="G536" s="20"/>
      <c r="H536" s="91"/>
      <c r="I536" s="91"/>
      <c r="K536" s="42"/>
      <c r="M536" s="200" t="e">
        <f t="shared" ca="1" si="167"/>
        <v>#N/A</v>
      </c>
      <c r="N536" s="91" t="e">
        <f t="shared" ca="1" si="168"/>
        <v>#N/A</v>
      </c>
      <c r="O536" s="91" t="e">
        <f t="shared" ca="1" si="169"/>
        <v>#N/A</v>
      </c>
      <c r="Q536" s="200" t="e">
        <f t="shared" ca="1" si="170"/>
        <v>#N/A</v>
      </c>
      <c r="R536" s="91" t="e">
        <f t="shared" ca="1" si="171"/>
        <v>#N/A</v>
      </c>
      <c r="S536" s="91" t="e">
        <f t="shared" ca="1" si="172"/>
        <v>#N/A</v>
      </c>
      <c r="T536" s="200" t="e">
        <f ca="1">(($E$9*(RAND()*($E$213-$D$213)+$D$213))*(RAND()*('Your Value Calcs'!$E$209-'Your Value Calcs'!$D$209)+'Your Value Calcs'!$D$209+IF('Your Results'!$D$48&gt;0,'Your Results'!$D$48,0)))+$E$161-$E$201+$E$185-($E$185*(RAND()*($E$215-$D$215)+$D$215))-(($E$205/$C$56)*(RAND()*($E$216-$D$216)+$D$216))</f>
        <v>#N/A</v>
      </c>
    </row>
    <row r="537" spans="2:20" x14ac:dyDescent="0.25">
      <c r="B537" s="198" t="e">
        <f t="shared" ca="1" si="166"/>
        <v>#N/A</v>
      </c>
      <c r="C5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7" s="91"/>
      <c r="E537" s="91"/>
      <c r="G537" s="20"/>
      <c r="H537" s="91"/>
      <c r="I537" s="91"/>
      <c r="K537" s="42"/>
      <c r="M537" s="200" t="e">
        <f t="shared" ca="1" si="167"/>
        <v>#N/A</v>
      </c>
      <c r="N537" s="91" t="e">
        <f t="shared" ca="1" si="168"/>
        <v>#N/A</v>
      </c>
      <c r="O537" s="91" t="e">
        <f t="shared" ca="1" si="169"/>
        <v>#N/A</v>
      </c>
      <c r="Q537" s="200" t="e">
        <f t="shared" ca="1" si="170"/>
        <v>#N/A</v>
      </c>
      <c r="R537" s="91" t="e">
        <f t="shared" ca="1" si="171"/>
        <v>#N/A</v>
      </c>
      <c r="S537" s="91" t="e">
        <f t="shared" ca="1" si="172"/>
        <v>#N/A</v>
      </c>
      <c r="T537" s="200" t="e">
        <f ca="1">(($E$9*(RAND()*($E$213-$D$213)+$D$213))*(RAND()*('Your Value Calcs'!$E$209-'Your Value Calcs'!$D$209)+'Your Value Calcs'!$D$209+IF('Your Results'!$D$48&gt;0,'Your Results'!$D$48,0)))+$E$161-$E$201+$E$185-($E$185*(RAND()*($E$215-$D$215)+$D$215))-(($E$205/$C$56)*(RAND()*($E$216-$D$216)+$D$216))</f>
        <v>#N/A</v>
      </c>
    </row>
    <row r="538" spans="2:20" x14ac:dyDescent="0.25">
      <c r="B538" s="198" t="e">
        <f t="shared" ca="1" si="166"/>
        <v>#N/A</v>
      </c>
      <c r="C5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8" s="91"/>
      <c r="E538" s="91"/>
      <c r="G538" s="20"/>
      <c r="H538" s="91"/>
      <c r="I538" s="91"/>
      <c r="K538" s="42"/>
      <c r="M538" s="200" t="e">
        <f t="shared" ca="1" si="167"/>
        <v>#N/A</v>
      </c>
      <c r="N538" s="91" t="e">
        <f t="shared" ca="1" si="168"/>
        <v>#N/A</v>
      </c>
      <c r="O538" s="91" t="e">
        <f t="shared" ca="1" si="169"/>
        <v>#N/A</v>
      </c>
      <c r="Q538" s="200" t="e">
        <f t="shared" ca="1" si="170"/>
        <v>#N/A</v>
      </c>
      <c r="R538" s="91" t="e">
        <f t="shared" ca="1" si="171"/>
        <v>#N/A</v>
      </c>
      <c r="S538" s="91" t="e">
        <f t="shared" ca="1" si="172"/>
        <v>#N/A</v>
      </c>
      <c r="T538" s="200" t="e">
        <f ca="1">(($E$9*(RAND()*($E$213-$D$213)+$D$213))*(RAND()*('Your Value Calcs'!$E$209-'Your Value Calcs'!$D$209)+'Your Value Calcs'!$D$209+IF('Your Results'!$D$48&gt;0,'Your Results'!$D$48,0)))+$E$161-$E$201+$E$185-($E$185*(RAND()*($E$215-$D$215)+$D$215))-(($E$205/$C$56)*(RAND()*($E$216-$D$216)+$D$216))</f>
        <v>#N/A</v>
      </c>
    </row>
    <row r="539" spans="2:20" x14ac:dyDescent="0.25">
      <c r="B539" s="198" t="e">
        <f t="shared" ca="1" si="166"/>
        <v>#N/A</v>
      </c>
      <c r="C5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39" s="91"/>
      <c r="E539" s="91"/>
      <c r="G539" s="20"/>
      <c r="H539" s="91"/>
      <c r="I539" s="91"/>
      <c r="K539" s="42"/>
      <c r="M539" s="200" t="e">
        <f t="shared" ca="1" si="167"/>
        <v>#N/A</v>
      </c>
      <c r="N539" s="91" t="e">
        <f t="shared" ca="1" si="168"/>
        <v>#N/A</v>
      </c>
      <c r="O539" s="91" t="e">
        <f t="shared" ca="1" si="169"/>
        <v>#N/A</v>
      </c>
      <c r="Q539" s="200" t="e">
        <f t="shared" ca="1" si="170"/>
        <v>#N/A</v>
      </c>
      <c r="R539" s="91" t="e">
        <f t="shared" ca="1" si="171"/>
        <v>#N/A</v>
      </c>
      <c r="S539" s="91" t="e">
        <f t="shared" ca="1" si="172"/>
        <v>#N/A</v>
      </c>
      <c r="T539" s="200" t="e">
        <f ca="1">(($E$9*(RAND()*($E$213-$D$213)+$D$213))*(RAND()*('Your Value Calcs'!$E$209-'Your Value Calcs'!$D$209)+'Your Value Calcs'!$D$209+IF('Your Results'!$D$48&gt;0,'Your Results'!$D$48,0)))+$E$161-$E$201+$E$185-($E$185*(RAND()*($E$215-$D$215)+$D$215))-(($E$205/$C$56)*(RAND()*($E$216-$D$216)+$D$216))</f>
        <v>#N/A</v>
      </c>
    </row>
    <row r="540" spans="2:20" x14ac:dyDescent="0.25">
      <c r="B540" s="198" t="e">
        <f t="shared" ca="1" si="166"/>
        <v>#N/A</v>
      </c>
      <c r="C5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0" s="91"/>
      <c r="E540" s="91"/>
      <c r="G540" s="20"/>
      <c r="H540" s="91"/>
      <c r="I540" s="91"/>
      <c r="K540" s="42"/>
      <c r="M540" s="200" t="e">
        <f t="shared" ca="1" si="167"/>
        <v>#N/A</v>
      </c>
      <c r="N540" s="91" t="e">
        <f t="shared" ca="1" si="168"/>
        <v>#N/A</v>
      </c>
      <c r="O540" s="91" t="e">
        <f t="shared" ca="1" si="169"/>
        <v>#N/A</v>
      </c>
      <c r="Q540" s="200" t="e">
        <f t="shared" ca="1" si="170"/>
        <v>#N/A</v>
      </c>
      <c r="R540" s="91" t="e">
        <f t="shared" ca="1" si="171"/>
        <v>#N/A</v>
      </c>
      <c r="S540" s="91" t="e">
        <f t="shared" ca="1" si="172"/>
        <v>#N/A</v>
      </c>
      <c r="T540" s="200" t="e">
        <f ca="1">(($E$9*(RAND()*($E$213-$D$213)+$D$213))*(RAND()*('Your Value Calcs'!$E$209-'Your Value Calcs'!$D$209)+'Your Value Calcs'!$D$209+IF('Your Results'!$D$48&gt;0,'Your Results'!$D$48,0)))+$E$161-$E$201+$E$185-($E$185*(RAND()*($E$215-$D$215)+$D$215))-(($E$205/$C$56)*(RAND()*($E$216-$D$216)+$D$216))</f>
        <v>#N/A</v>
      </c>
    </row>
    <row r="541" spans="2:20" x14ac:dyDescent="0.25">
      <c r="B541" s="198" t="e">
        <f t="shared" ca="1" si="166"/>
        <v>#N/A</v>
      </c>
      <c r="C5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1" s="91"/>
      <c r="E541" s="91"/>
      <c r="G541" s="20"/>
      <c r="H541" s="91"/>
      <c r="I541" s="91"/>
      <c r="K541" s="42"/>
      <c r="M541" s="200" t="e">
        <f t="shared" ca="1" si="167"/>
        <v>#N/A</v>
      </c>
      <c r="N541" s="91" t="e">
        <f t="shared" ca="1" si="168"/>
        <v>#N/A</v>
      </c>
      <c r="O541" s="91" t="e">
        <f t="shared" ca="1" si="169"/>
        <v>#N/A</v>
      </c>
      <c r="Q541" s="200" t="e">
        <f t="shared" ca="1" si="170"/>
        <v>#N/A</v>
      </c>
      <c r="R541" s="91" t="e">
        <f t="shared" ca="1" si="171"/>
        <v>#N/A</v>
      </c>
      <c r="S541" s="91" t="e">
        <f t="shared" ca="1" si="172"/>
        <v>#N/A</v>
      </c>
      <c r="T541" s="200" t="e">
        <f ca="1">(($E$9*(RAND()*($E$213-$D$213)+$D$213))*(RAND()*('Your Value Calcs'!$E$209-'Your Value Calcs'!$D$209)+'Your Value Calcs'!$D$209+IF('Your Results'!$D$48&gt;0,'Your Results'!$D$48,0)))+$E$161-$E$201+$E$185-($E$185*(RAND()*($E$215-$D$215)+$D$215))-(($E$205/$C$56)*(RAND()*($E$216-$D$216)+$D$216))</f>
        <v>#N/A</v>
      </c>
    </row>
    <row r="542" spans="2:20" x14ac:dyDescent="0.25">
      <c r="B542" s="198" t="e">
        <f t="shared" ca="1" si="166"/>
        <v>#N/A</v>
      </c>
      <c r="C5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2" s="91"/>
      <c r="E542" s="91"/>
      <c r="G542" s="20"/>
      <c r="H542" s="91"/>
      <c r="I542" s="91"/>
      <c r="K542" s="42"/>
      <c r="M542" s="200" t="e">
        <f t="shared" ca="1" si="167"/>
        <v>#N/A</v>
      </c>
      <c r="N542" s="91" t="e">
        <f t="shared" ca="1" si="168"/>
        <v>#N/A</v>
      </c>
      <c r="O542" s="91" t="e">
        <f t="shared" ca="1" si="169"/>
        <v>#N/A</v>
      </c>
      <c r="Q542" s="200" t="e">
        <f t="shared" ca="1" si="170"/>
        <v>#N/A</v>
      </c>
      <c r="R542" s="91" t="e">
        <f t="shared" ca="1" si="171"/>
        <v>#N/A</v>
      </c>
      <c r="S542" s="91" t="e">
        <f t="shared" ca="1" si="172"/>
        <v>#N/A</v>
      </c>
      <c r="T542" s="200" t="e">
        <f ca="1">(($E$9*(RAND()*($E$213-$D$213)+$D$213))*(RAND()*('Your Value Calcs'!$E$209-'Your Value Calcs'!$D$209)+'Your Value Calcs'!$D$209+IF('Your Results'!$D$48&gt;0,'Your Results'!$D$48,0)))+$E$161-$E$201+$E$185-($E$185*(RAND()*($E$215-$D$215)+$D$215))-(($E$205/$C$56)*(RAND()*($E$216-$D$216)+$D$216))</f>
        <v>#N/A</v>
      </c>
    </row>
    <row r="543" spans="2:20" x14ac:dyDescent="0.25">
      <c r="B543" s="198" t="e">
        <f t="shared" ca="1" si="166"/>
        <v>#N/A</v>
      </c>
      <c r="C5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3" s="91"/>
      <c r="E543" s="91"/>
      <c r="G543" s="20"/>
      <c r="H543" s="91"/>
      <c r="I543" s="91"/>
      <c r="K543" s="42"/>
      <c r="M543" s="200" t="e">
        <f t="shared" ca="1" si="167"/>
        <v>#N/A</v>
      </c>
      <c r="N543" s="91" t="e">
        <f t="shared" ca="1" si="168"/>
        <v>#N/A</v>
      </c>
      <c r="O543" s="91" t="e">
        <f t="shared" ca="1" si="169"/>
        <v>#N/A</v>
      </c>
      <c r="Q543" s="200" t="e">
        <f t="shared" ca="1" si="170"/>
        <v>#N/A</v>
      </c>
      <c r="R543" s="91" t="e">
        <f t="shared" ca="1" si="171"/>
        <v>#N/A</v>
      </c>
      <c r="S543" s="91" t="e">
        <f t="shared" ca="1" si="172"/>
        <v>#N/A</v>
      </c>
      <c r="T543" s="200" t="e">
        <f ca="1">(($E$9*(RAND()*($E$213-$D$213)+$D$213))*(RAND()*('Your Value Calcs'!$E$209-'Your Value Calcs'!$D$209)+'Your Value Calcs'!$D$209+IF('Your Results'!$D$48&gt;0,'Your Results'!$D$48,0)))+$E$161-$E$201+$E$185-($E$185*(RAND()*($E$215-$D$215)+$D$215))-(($E$205/$C$56)*(RAND()*($E$216-$D$216)+$D$216))</f>
        <v>#N/A</v>
      </c>
    </row>
    <row r="544" spans="2:20" x14ac:dyDescent="0.25">
      <c r="B544" s="198" t="e">
        <f t="shared" ca="1" si="166"/>
        <v>#N/A</v>
      </c>
      <c r="C5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4" s="91"/>
      <c r="E544" s="91"/>
      <c r="G544" s="20"/>
      <c r="H544" s="91"/>
      <c r="I544" s="91"/>
      <c r="K544" s="42"/>
      <c r="M544" s="200" t="e">
        <f t="shared" ca="1" si="167"/>
        <v>#N/A</v>
      </c>
      <c r="N544" s="91" t="e">
        <f t="shared" ca="1" si="168"/>
        <v>#N/A</v>
      </c>
      <c r="O544" s="91" t="e">
        <f t="shared" ca="1" si="169"/>
        <v>#N/A</v>
      </c>
      <c r="Q544" s="200" t="e">
        <f t="shared" ca="1" si="170"/>
        <v>#N/A</v>
      </c>
      <c r="R544" s="91" t="e">
        <f t="shared" ca="1" si="171"/>
        <v>#N/A</v>
      </c>
      <c r="S544" s="91" t="e">
        <f t="shared" ca="1" si="172"/>
        <v>#N/A</v>
      </c>
      <c r="T544" s="200" t="e">
        <f ca="1">(($E$9*(RAND()*($E$213-$D$213)+$D$213))*(RAND()*('Your Value Calcs'!$E$209-'Your Value Calcs'!$D$209)+'Your Value Calcs'!$D$209+IF('Your Results'!$D$48&gt;0,'Your Results'!$D$48,0)))+$E$161-$E$201+$E$185-($E$185*(RAND()*($E$215-$D$215)+$D$215))-(($E$205/$C$56)*(RAND()*($E$216-$D$216)+$D$216))</f>
        <v>#N/A</v>
      </c>
    </row>
    <row r="545" spans="2:20" x14ac:dyDescent="0.25">
      <c r="B545" s="198" t="e">
        <f t="shared" ca="1" si="166"/>
        <v>#N/A</v>
      </c>
      <c r="C5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5" s="91"/>
      <c r="E545" s="91"/>
      <c r="G545" s="20"/>
      <c r="H545" s="91"/>
      <c r="I545" s="91"/>
      <c r="K545" s="42"/>
      <c r="M545" s="200" t="e">
        <f t="shared" ca="1" si="167"/>
        <v>#N/A</v>
      </c>
      <c r="N545" s="91" t="e">
        <f t="shared" ca="1" si="168"/>
        <v>#N/A</v>
      </c>
      <c r="O545" s="91" t="e">
        <f t="shared" ca="1" si="169"/>
        <v>#N/A</v>
      </c>
      <c r="Q545" s="200" t="e">
        <f t="shared" ca="1" si="170"/>
        <v>#N/A</v>
      </c>
      <c r="R545" s="91" t="e">
        <f t="shared" ca="1" si="171"/>
        <v>#N/A</v>
      </c>
      <c r="S545" s="91" t="e">
        <f t="shared" ca="1" si="172"/>
        <v>#N/A</v>
      </c>
      <c r="T545" s="200" t="e">
        <f ca="1">(($E$9*(RAND()*($E$213-$D$213)+$D$213))*(RAND()*('Your Value Calcs'!$E$209-'Your Value Calcs'!$D$209)+'Your Value Calcs'!$D$209+IF('Your Results'!$D$48&gt;0,'Your Results'!$D$48,0)))+$E$161-$E$201+$E$185-($E$185*(RAND()*($E$215-$D$215)+$D$215))-(($E$205/$C$56)*(RAND()*($E$216-$D$216)+$D$216))</f>
        <v>#N/A</v>
      </c>
    </row>
    <row r="546" spans="2:20" x14ac:dyDescent="0.25">
      <c r="B546" s="198" t="e">
        <f t="shared" ca="1" si="166"/>
        <v>#N/A</v>
      </c>
      <c r="C5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6" s="91"/>
      <c r="E546" s="91"/>
      <c r="G546" s="20"/>
      <c r="H546" s="91"/>
      <c r="I546" s="91"/>
      <c r="K546" s="42"/>
      <c r="M546" s="200" t="e">
        <f t="shared" ca="1" si="167"/>
        <v>#N/A</v>
      </c>
      <c r="N546" s="91" t="e">
        <f t="shared" ca="1" si="168"/>
        <v>#N/A</v>
      </c>
      <c r="O546" s="91" t="e">
        <f t="shared" ca="1" si="169"/>
        <v>#N/A</v>
      </c>
      <c r="Q546" s="200" t="e">
        <f t="shared" ca="1" si="170"/>
        <v>#N/A</v>
      </c>
      <c r="R546" s="91" t="e">
        <f t="shared" ca="1" si="171"/>
        <v>#N/A</v>
      </c>
      <c r="S546" s="91" t="e">
        <f t="shared" ca="1" si="172"/>
        <v>#N/A</v>
      </c>
      <c r="T546" s="200" t="e">
        <f ca="1">(($E$9*(RAND()*($E$213-$D$213)+$D$213))*(RAND()*('Your Value Calcs'!$E$209-'Your Value Calcs'!$D$209)+'Your Value Calcs'!$D$209+IF('Your Results'!$D$48&gt;0,'Your Results'!$D$48,0)))+$E$161-$E$201+$E$185-($E$185*(RAND()*($E$215-$D$215)+$D$215))-(($E$205/$C$56)*(RAND()*($E$216-$D$216)+$D$216))</f>
        <v>#N/A</v>
      </c>
    </row>
    <row r="547" spans="2:20" x14ac:dyDescent="0.25">
      <c r="B547" s="198" t="e">
        <f t="shared" ca="1" si="166"/>
        <v>#N/A</v>
      </c>
      <c r="C5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7" s="91"/>
      <c r="E547" s="91"/>
      <c r="G547" s="20"/>
      <c r="H547" s="91"/>
      <c r="I547" s="91"/>
      <c r="K547" s="42"/>
      <c r="M547" s="200" t="e">
        <f t="shared" ca="1" si="167"/>
        <v>#N/A</v>
      </c>
      <c r="N547" s="91" t="e">
        <f t="shared" ca="1" si="168"/>
        <v>#N/A</v>
      </c>
      <c r="O547" s="91" t="e">
        <f t="shared" ca="1" si="169"/>
        <v>#N/A</v>
      </c>
      <c r="Q547" s="200" t="e">
        <f t="shared" ca="1" si="170"/>
        <v>#N/A</v>
      </c>
      <c r="R547" s="91" t="e">
        <f t="shared" ca="1" si="171"/>
        <v>#N/A</v>
      </c>
      <c r="S547" s="91" t="e">
        <f t="shared" ca="1" si="172"/>
        <v>#N/A</v>
      </c>
      <c r="T547" s="200" t="e">
        <f ca="1">(($E$9*(RAND()*($E$213-$D$213)+$D$213))*(RAND()*('Your Value Calcs'!$E$209-'Your Value Calcs'!$D$209)+'Your Value Calcs'!$D$209+IF('Your Results'!$D$48&gt;0,'Your Results'!$D$48,0)))+$E$161-$E$201+$E$185-($E$185*(RAND()*($E$215-$D$215)+$D$215))-(($E$205/$C$56)*(RAND()*($E$216-$D$216)+$D$216))</f>
        <v>#N/A</v>
      </c>
    </row>
    <row r="548" spans="2:20" x14ac:dyDescent="0.25">
      <c r="B548" s="198" t="e">
        <f t="shared" ca="1" si="166"/>
        <v>#N/A</v>
      </c>
      <c r="C5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8" s="91"/>
      <c r="E548" s="91"/>
      <c r="G548" s="20"/>
      <c r="H548" s="91"/>
      <c r="I548" s="91"/>
      <c r="K548" s="42"/>
      <c r="M548" s="200" t="e">
        <f t="shared" ca="1" si="167"/>
        <v>#N/A</v>
      </c>
      <c r="N548" s="91" t="e">
        <f t="shared" ca="1" si="168"/>
        <v>#N/A</v>
      </c>
      <c r="O548" s="91" t="e">
        <f t="shared" ca="1" si="169"/>
        <v>#N/A</v>
      </c>
      <c r="Q548" s="200" t="e">
        <f t="shared" ca="1" si="170"/>
        <v>#N/A</v>
      </c>
      <c r="R548" s="91" t="e">
        <f t="shared" ca="1" si="171"/>
        <v>#N/A</v>
      </c>
      <c r="S548" s="91" t="e">
        <f t="shared" ca="1" si="172"/>
        <v>#N/A</v>
      </c>
      <c r="T548" s="200" t="e">
        <f ca="1">(($E$9*(RAND()*($E$213-$D$213)+$D$213))*(RAND()*('Your Value Calcs'!$E$209-'Your Value Calcs'!$D$209)+'Your Value Calcs'!$D$209+IF('Your Results'!$D$48&gt;0,'Your Results'!$D$48,0)))+$E$161-$E$201+$E$185-($E$185*(RAND()*($E$215-$D$215)+$D$215))-(($E$205/$C$56)*(RAND()*($E$216-$D$216)+$D$216))</f>
        <v>#N/A</v>
      </c>
    </row>
    <row r="549" spans="2:20" x14ac:dyDescent="0.25">
      <c r="B549" s="198" t="e">
        <f t="shared" ca="1" si="166"/>
        <v>#N/A</v>
      </c>
      <c r="C5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49" s="91"/>
      <c r="E549" s="91"/>
      <c r="G549" s="20"/>
      <c r="H549" s="91"/>
      <c r="I549" s="91"/>
      <c r="K549" s="42"/>
      <c r="M549" s="200" t="e">
        <f t="shared" ca="1" si="167"/>
        <v>#N/A</v>
      </c>
      <c r="N549" s="91" t="e">
        <f t="shared" ca="1" si="168"/>
        <v>#N/A</v>
      </c>
      <c r="O549" s="91" t="e">
        <f t="shared" ca="1" si="169"/>
        <v>#N/A</v>
      </c>
      <c r="Q549" s="200" t="e">
        <f t="shared" ca="1" si="170"/>
        <v>#N/A</v>
      </c>
      <c r="R549" s="91" t="e">
        <f t="shared" ca="1" si="171"/>
        <v>#N/A</v>
      </c>
      <c r="S549" s="91" t="e">
        <f t="shared" ca="1" si="172"/>
        <v>#N/A</v>
      </c>
      <c r="T549" s="200" t="e">
        <f ca="1">(($E$9*(RAND()*($E$213-$D$213)+$D$213))*(RAND()*('Your Value Calcs'!$E$209-'Your Value Calcs'!$D$209)+'Your Value Calcs'!$D$209+IF('Your Results'!$D$48&gt;0,'Your Results'!$D$48,0)))+$E$161-$E$201+$E$185-($E$185*(RAND()*($E$215-$D$215)+$D$215))-(($E$205/$C$56)*(RAND()*($E$216-$D$216)+$D$216))</f>
        <v>#N/A</v>
      </c>
    </row>
    <row r="550" spans="2:20" x14ac:dyDescent="0.25">
      <c r="B550" s="198" t="e">
        <f t="shared" ca="1" si="166"/>
        <v>#N/A</v>
      </c>
      <c r="C5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0" s="91"/>
      <c r="E550" s="91"/>
      <c r="G550" s="20"/>
      <c r="H550" s="91"/>
      <c r="I550" s="91"/>
      <c r="K550" s="42"/>
      <c r="M550" s="200" t="e">
        <f t="shared" ca="1" si="167"/>
        <v>#N/A</v>
      </c>
      <c r="N550" s="91" t="e">
        <f t="shared" ca="1" si="168"/>
        <v>#N/A</v>
      </c>
      <c r="O550" s="91" t="e">
        <f t="shared" ca="1" si="169"/>
        <v>#N/A</v>
      </c>
      <c r="Q550" s="200" t="e">
        <f t="shared" ca="1" si="170"/>
        <v>#N/A</v>
      </c>
      <c r="R550" s="91" t="e">
        <f t="shared" ca="1" si="171"/>
        <v>#N/A</v>
      </c>
      <c r="S550" s="91" t="e">
        <f t="shared" ca="1" si="172"/>
        <v>#N/A</v>
      </c>
      <c r="T550" s="200" t="e">
        <f ca="1">(($E$9*(RAND()*($E$213-$D$213)+$D$213))*(RAND()*('Your Value Calcs'!$E$209-'Your Value Calcs'!$D$209)+'Your Value Calcs'!$D$209+IF('Your Results'!$D$48&gt;0,'Your Results'!$D$48,0)))+$E$161-$E$201+$E$185-($E$185*(RAND()*($E$215-$D$215)+$D$215))-(($E$205/$C$56)*(RAND()*($E$216-$D$216)+$D$216))</f>
        <v>#N/A</v>
      </c>
    </row>
    <row r="551" spans="2:20" x14ac:dyDescent="0.25">
      <c r="B551" s="198" t="e">
        <f t="shared" ca="1" si="166"/>
        <v>#N/A</v>
      </c>
      <c r="C5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1" s="91"/>
      <c r="E551" s="91"/>
      <c r="G551" s="20"/>
      <c r="H551" s="91"/>
      <c r="I551" s="91"/>
      <c r="K551" s="42"/>
      <c r="M551" s="200" t="e">
        <f t="shared" ca="1" si="167"/>
        <v>#N/A</v>
      </c>
      <c r="N551" s="91" t="e">
        <f t="shared" ca="1" si="168"/>
        <v>#N/A</v>
      </c>
      <c r="O551" s="91" t="e">
        <f t="shared" ca="1" si="169"/>
        <v>#N/A</v>
      </c>
      <c r="Q551" s="200" t="e">
        <f t="shared" ca="1" si="170"/>
        <v>#N/A</v>
      </c>
      <c r="R551" s="91" t="e">
        <f t="shared" ca="1" si="171"/>
        <v>#N/A</v>
      </c>
      <c r="S551" s="91" t="e">
        <f t="shared" ca="1" si="172"/>
        <v>#N/A</v>
      </c>
      <c r="T551" s="200" t="e">
        <f ca="1">(($E$9*(RAND()*($E$213-$D$213)+$D$213))*(RAND()*('Your Value Calcs'!$E$209-'Your Value Calcs'!$D$209)+'Your Value Calcs'!$D$209+IF('Your Results'!$D$48&gt;0,'Your Results'!$D$48,0)))+$E$161-$E$201+$E$185-($E$185*(RAND()*($E$215-$D$215)+$D$215))-(($E$205/$C$56)*(RAND()*($E$216-$D$216)+$D$216))</f>
        <v>#N/A</v>
      </c>
    </row>
    <row r="552" spans="2:20" x14ac:dyDescent="0.25">
      <c r="B552" s="198" t="e">
        <f t="shared" ca="1" si="166"/>
        <v>#N/A</v>
      </c>
      <c r="C5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2" s="91"/>
      <c r="E552" s="91"/>
      <c r="G552" s="20"/>
      <c r="H552" s="91"/>
      <c r="I552" s="91"/>
      <c r="K552" s="42"/>
      <c r="M552" s="200" t="e">
        <f t="shared" ca="1" si="167"/>
        <v>#N/A</v>
      </c>
      <c r="N552" s="91" t="e">
        <f t="shared" ca="1" si="168"/>
        <v>#N/A</v>
      </c>
      <c r="O552" s="91" t="e">
        <f t="shared" ca="1" si="169"/>
        <v>#N/A</v>
      </c>
      <c r="Q552" s="200" t="e">
        <f t="shared" ca="1" si="170"/>
        <v>#N/A</v>
      </c>
      <c r="R552" s="91" t="e">
        <f t="shared" ca="1" si="171"/>
        <v>#N/A</v>
      </c>
      <c r="S552" s="91" t="e">
        <f t="shared" ca="1" si="172"/>
        <v>#N/A</v>
      </c>
      <c r="T552" s="200" t="e">
        <f ca="1">(($E$9*(RAND()*($E$213-$D$213)+$D$213))*(RAND()*('Your Value Calcs'!$E$209-'Your Value Calcs'!$D$209)+'Your Value Calcs'!$D$209+IF('Your Results'!$D$48&gt;0,'Your Results'!$D$48,0)))+$E$161-$E$201+$E$185-($E$185*(RAND()*($E$215-$D$215)+$D$215))-(($E$205/$C$56)*(RAND()*($E$216-$D$216)+$D$216))</f>
        <v>#N/A</v>
      </c>
    </row>
    <row r="553" spans="2:20" x14ac:dyDescent="0.25">
      <c r="B553" s="198" t="e">
        <f t="shared" ca="1" si="166"/>
        <v>#N/A</v>
      </c>
      <c r="C5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3" s="91"/>
      <c r="E553" s="91"/>
      <c r="G553" s="20"/>
      <c r="H553" s="91"/>
      <c r="I553" s="91"/>
      <c r="K553" s="42"/>
      <c r="M553" s="200" t="e">
        <f t="shared" ca="1" si="167"/>
        <v>#N/A</v>
      </c>
      <c r="N553" s="91" t="e">
        <f t="shared" ca="1" si="168"/>
        <v>#N/A</v>
      </c>
      <c r="O553" s="91" t="e">
        <f t="shared" ca="1" si="169"/>
        <v>#N/A</v>
      </c>
      <c r="Q553" s="200" t="e">
        <f t="shared" ca="1" si="170"/>
        <v>#N/A</v>
      </c>
      <c r="R553" s="91" t="e">
        <f t="shared" ca="1" si="171"/>
        <v>#N/A</v>
      </c>
      <c r="S553" s="91" t="e">
        <f t="shared" ca="1" si="172"/>
        <v>#N/A</v>
      </c>
      <c r="T553" s="200" t="e">
        <f ca="1">(($E$9*(RAND()*($E$213-$D$213)+$D$213))*(RAND()*('Your Value Calcs'!$E$209-'Your Value Calcs'!$D$209)+'Your Value Calcs'!$D$209+IF('Your Results'!$D$48&gt;0,'Your Results'!$D$48,0)))+$E$161-$E$201+$E$185-($E$185*(RAND()*($E$215-$D$215)+$D$215))-(($E$205/$C$56)*(RAND()*($E$216-$D$216)+$D$216))</f>
        <v>#N/A</v>
      </c>
    </row>
    <row r="554" spans="2:20" x14ac:dyDescent="0.25">
      <c r="B554" s="198" t="e">
        <f t="shared" ca="1" si="166"/>
        <v>#N/A</v>
      </c>
      <c r="C5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4" s="91"/>
      <c r="E554" s="91"/>
      <c r="G554" s="20"/>
      <c r="H554" s="91"/>
      <c r="I554" s="91"/>
      <c r="K554" s="42"/>
      <c r="M554" s="200" t="e">
        <f t="shared" ca="1" si="167"/>
        <v>#N/A</v>
      </c>
      <c r="N554" s="91" t="e">
        <f t="shared" ca="1" si="168"/>
        <v>#N/A</v>
      </c>
      <c r="O554" s="91" t="e">
        <f t="shared" ca="1" si="169"/>
        <v>#N/A</v>
      </c>
      <c r="Q554" s="200" t="e">
        <f t="shared" ca="1" si="170"/>
        <v>#N/A</v>
      </c>
      <c r="R554" s="91" t="e">
        <f t="shared" ca="1" si="171"/>
        <v>#N/A</v>
      </c>
      <c r="S554" s="91" t="e">
        <f t="shared" ca="1" si="172"/>
        <v>#N/A</v>
      </c>
      <c r="T554" s="200" t="e">
        <f ca="1">(($E$9*(RAND()*($E$213-$D$213)+$D$213))*(RAND()*('Your Value Calcs'!$E$209-'Your Value Calcs'!$D$209)+'Your Value Calcs'!$D$209+IF('Your Results'!$D$48&gt;0,'Your Results'!$D$48,0)))+$E$161-$E$201+$E$185-($E$185*(RAND()*($E$215-$D$215)+$D$215))-(($E$205/$C$56)*(RAND()*($E$216-$D$216)+$D$216))</f>
        <v>#N/A</v>
      </c>
    </row>
    <row r="555" spans="2:20" x14ac:dyDescent="0.25">
      <c r="B555" s="198" t="e">
        <f t="shared" ca="1" si="166"/>
        <v>#N/A</v>
      </c>
      <c r="C5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5" s="91"/>
      <c r="E555" s="91"/>
      <c r="G555" s="20"/>
      <c r="H555" s="91"/>
      <c r="I555" s="91"/>
      <c r="K555" s="42"/>
      <c r="M555" s="200" t="e">
        <f t="shared" ca="1" si="167"/>
        <v>#N/A</v>
      </c>
      <c r="N555" s="91" t="e">
        <f t="shared" ca="1" si="168"/>
        <v>#N/A</v>
      </c>
      <c r="O555" s="91" t="e">
        <f t="shared" ca="1" si="169"/>
        <v>#N/A</v>
      </c>
      <c r="Q555" s="200" t="e">
        <f t="shared" ca="1" si="170"/>
        <v>#N/A</v>
      </c>
      <c r="R555" s="91" t="e">
        <f t="shared" ca="1" si="171"/>
        <v>#N/A</v>
      </c>
      <c r="S555" s="91" t="e">
        <f t="shared" ca="1" si="172"/>
        <v>#N/A</v>
      </c>
      <c r="T555" s="200" t="e">
        <f ca="1">(($E$9*(RAND()*($E$213-$D$213)+$D$213))*(RAND()*('Your Value Calcs'!$E$209-'Your Value Calcs'!$D$209)+'Your Value Calcs'!$D$209+IF('Your Results'!$D$48&gt;0,'Your Results'!$D$48,0)))+$E$161-$E$201+$E$185-($E$185*(RAND()*($E$215-$D$215)+$D$215))-(($E$205/$C$56)*(RAND()*($E$216-$D$216)+$D$216))</f>
        <v>#N/A</v>
      </c>
    </row>
    <row r="556" spans="2:20" x14ac:dyDescent="0.25">
      <c r="B556" s="198" t="e">
        <f t="shared" ca="1" si="166"/>
        <v>#N/A</v>
      </c>
      <c r="C5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6" s="91"/>
      <c r="E556" s="91"/>
      <c r="G556" s="20"/>
      <c r="H556" s="91"/>
      <c r="I556" s="91"/>
      <c r="K556" s="42"/>
      <c r="M556" s="200" t="e">
        <f t="shared" ca="1" si="167"/>
        <v>#N/A</v>
      </c>
      <c r="N556" s="91" t="e">
        <f t="shared" ca="1" si="168"/>
        <v>#N/A</v>
      </c>
      <c r="O556" s="91" t="e">
        <f t="shared" ca="1" si="169"/>
        <v>#N/A</v>
      </c>
      <c r="Q556" s="200" t="e">
        <f t="shared" ca="1" si="170"/>
        <v>#N/A</v>
      </c>
      <c r="R556" s="91" t="e">
        <f t="shared" ca="1" si="171"/>
        <v>#N/A</v>
      </c>
      <c r="S556" s="91" t="e">
        <f t="shared" ca="1" si="172"/>
        <v>#N/A</v>
      </c>
      <c r="T556" s="200" t="e">
        <f ca="1">(($E$9*(RAND()*($E$213-$D$213)+$D$213))*(RAND()*('Your Value Calcs'!$E$209-'Your Value Calcs'!$D$209)+'Your Value Calcs'!$D$209+IF('Your Results'!$D$48&gt;0,'Your Results'!$D$48,0)))+$E$161-$E$201+$E$185-($E$185*(RAND()*($E$215-$D$215)+$D$215))-(($E$205/$C$56)*(RAND()*($E$216-$D$216)+$D$216))</f>
        <v>#N/A</v>
      </c>
    </row>
    <row r="557" spans="2:20" x14ac:dyDescent="0.25">
      <c r="B557" s="198" t="e">
        <f t="shared" ca="1" si="166"/>
        <v>#N/A</v>
      </c>
      <c r="C5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7" s="91"/>
      <c r="E557" s="91"/>
      <c r="G557" s="20"/>
      <c r="H557" s="91"/>
      <c r="I557" s="91"/>
      <c r="K557" s="42"/>
      <c r="M557" s="200" t="e">
        <f t="shared" ca="1" si="167"/>
        <v>#N/A</v>
      </c>
      <c r="N557" s="91" t="e">
        <f t="shared" ca="1" si="168"/>
        <v>#N/A</v>
      </c>
      <c r="O557" s="91" t="e">
        <f t="shared" ca="1" si="169"/>
        <v>#N/A</v>
      </c>
      <c r="Q557" s="200" t="e">
        <f t="shared" ca="1" si="170"/>
        <v>#N/A</v>
      </c>
      <c r="R557" s="91" t="e">
        <f t="shared" ca="1" si="171"/>
        <v>#N/A</v>
      </c>
      <c r="S557" s="91" t="e">
        <f t="shared" ca="1" si="172"/>
        <v>#N/A</v>
      </c>
      <c r="T557" s="200" t="e">
        <f ca="1">(($E$9*(RAND()*($E$213-$D$213)+$D$213))*(RAND()*('Your Value Calcs'!$E$209-'Your Value Calcs'!$D$209)+'Your Value Calcs'!$D$209+IF('Your Results'!$D$48&gt;0,'Your Results'!$D$48,0)))+$E$161-$E$201+$E$185-($E$185*(RAND()*($E$215-$D$215)+$D$215))-(($E$205/$C$56)*(RAND()*($E$216-$D$216)+$D$216))</f>
        <v>#N/A</v>
      </c>
    </row>
    <row r="558" spans="2:20" x14ac:dyDescent="0.25">
      <c r="B558" s="198" t="e">
        <f t="shared" ca="1" si="166"/>
        <v>#N/A</v>
      </c>
      <c r="C5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8" s="91"/>
      <c r="E558" s="91"/>
      <c r="G558" s="20"/>
      <c r="H558" s="91"/>
      <c r="I558" s="91"/>
      <c r="K558" s="42"/>
      <c r="M558" s="200" t="e">
        <f t="shared" ca="1" si="167"/>
        <v>#N/A</v>
      </c>
      <c r="N558" s="91" t="e">
        <f t="shared" ca="1" si="168"/>
        <v>#N/A</v>
      </c>
      <c r="O558" s="91" t="e">
        <f t="shared" ca="1" si="169"/>
        <v>#N/A</v>
      </c>
      <c r="Q558" s="200" t="e">
        <f t="shared" ca="1" si="170"/>
        <v>#N/A</v>
      </c>
      <c r="R558" s="91" t="e">
        <f t="shared" ca="1" si="171"/>
        <v>#N/A</v>
      </c>
      <c r="S558" s="91" t="e">
        <f t="shared" ca="1" si="172"/>
        <v>#N/A</v>
      </c>
      <c r="T558" s="200" t="e">
        <f ca="1">(($E$9*(RAND()*($E$213-$D$213)+$D$213))*(RAND()*('Your Value Calcs'!$E$209-'Your Value Calcs'!$D$209)+'Your Value Calcs'!$D$209+IF('Your Results'!$D$48&gt;0,'Your Results'!$D$48,0)))+$E$161-$E$201+$E$185-($E$185*(RAND()*($E$215-$D$215)+$D$215))-(($E$205/$C$56)*(RAND()*($E$216-$D$216)+$D$216))</f>
        <v>#N/A</v>
      </c>
    </row>
    <row r="559" spans="2:20" x14ac:dyDescent="0.25">
      <c r="B559" s="198" t="e">
        <f t="shared" ca="1" si="166"/>
        <v>#N/A</v>
      </c>
      <c r="C5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59" s="91"/>
      <c r="E559" s="91"/>
      <c r="G559" s="20"/>
      <c r="H559" s="91"/>
      <c r="I559" s="91"/>
      <c r="K559" s="42"/>
      <c r="M559" s="200" t="e">
        <f t="shared" ca="1" si="167"/>
        <v>#N/A</v>
      </c>
      <c r="N559" s="91" t="e">
        <f t="shared" ca="1" si="168"/>
        <v>#N/A</v>
      </c>
      <c r="O559" s="91" t="e">
        <f t="shared" ca="1" si="169"/>
        <v>#N/A</v>
      </c>
      <c r="Q559" s="200" t="e">
        <f t="shared" ca="1" si="170"/>
        <v>#N/A</v>
      </c>
      <c r="R559" s="91" t="e">
        <f t="shared" ca="1" si="171"/>
        <v>#N/A</v>
      </c>
      <c r="S559" s="91" t="e">
        <f t="shared" ca="1" si="172"/>
        <v>#N/A</v>
      </c>
      <c r="T559" s="200" t="e">
        <f ca="1">(($E$9*(RAND()*($E$213-$D$213)+$D$213))*(RAND()*('Your Value Calcs'!$E$209-'Your Value Calcs'!$D$209)+'Your Value Calcs'!$D$209+IF('Your Results'!$D$48&gt;0,'Your Results'!$D$48,0)))+$E$161-$E$201+$E$185-($E$185*(RAND()*($E$215-$D$215)+$D$215))-(($E$205/$C$56)*(RAND()*($E$216-$D$216)+$D$216))</f>
        <v>#N/A</v>
      </c>
    </row>
    <row r="560" spans="2:20" x14ac:dyDescent="0.25">
      <c r="B560" s="198" t="e">
        <f t="shared" ca="1" si="166"/>
        <v>#N/A</v>
      </c>
      <c r="C5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0" s="91"/>
      <c r="E560" s="91"/>
      <c r="G560" s="20"/>
      <c r="H560" s="91"/>
      <c r="I560" s="91"/>
      <c r="K560" s="42"/>
      <c r="M560" s="200" t="e">
        <f t="shared" ca="1" si="167"/>
        <v>#N/A</v>
      </c>
      <c r="N560" s="91" t="e">
        <f t="shared" ca="1" si="168"/>
        <v>#N/A</v>
      </c>
      <c r="O560" s="91" t="e">
        <f t="shared" ca="1" si="169"/>
        <v>#N/A</v>
      </c>
      <c r="Q560" s="200" t="e">
        <f t="shared" ca="1" si="170"/>
        <v>#N/A</v>
      </c>
      <c r="R560" s="91" t="e">
        <f t="shared" ca="1" si="171"/>
        <v>#N/A</v>
      </c>
      <c r="S560" s="91" t="e">
        <f t="shared" ca="1" si="172"/>
        <v>#N/A</v>
      </c>
      <c r="T560" s="200" t="e">
        <f ca="1">(($E$9*(RAND()*($E$213-$D$213)+$D$213))*(RAND()*('Your Value Calcs'!$E$209-'Your Value Calcs'!$D$209)+'Your Value Calcs'!$D$209+IF('Your Results'!$D$48&gt;0,'Your Results'!$D$48,0)))+$E$161-$E$201+$E$185-($E$185*(RAND()*($E$215-$D$215)+$D$215))-(($E$205/$C$56)*(RAND()*($E$216-$D$216)+$D$216))</f>
        <v>#N/A</v>
      </c>
    </row>
    <row r="561" spans="2:21" x14ac:dyDescent="0.25">
      <c r="B561" s="198" t="e">
        <f t="shared" ca="1" si="166"/>
        <v>#N/A</v>
      </c>
      <c r="C5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1" s="91"/>
      <c r="E561" s="91"/>
      <c r="G561" s="20"/>
      <c r="H561" s="91"/>
      <c r="I561" s="91"/>
      <c r="K561" s="42"/>
      <c r="M561" s="200" t="e">
        <f t="shared" ca="1" si="167"/>
        <v>#N/A</v>
      </c>
      <c r="N561" s="91" t="e">
        <f t="shared" ca="1" si="168"/>
        <v>#N/A</v>
      </c>
      <c r="O561" s="91" t="e">
        <f t="shared" ca="1" si="169"/>
        <v>#N/A</v>
      </c>
      <c r="Q561" s="200" t="e">
        <f t="shared" ca="1" si="170"/>
        <v>#N/A</v>
      </c>
      <c r="R561" s="91" t="e">
        <f t="shared" ca="1" si="171"/>
        <v>#N/A</v>
      </c>
      <c r="S561" s="91" t="e">
        <f t="shared" ca="1" si="172"/>
        <v>#N/A</v>
      </c>
      <c r="T561" s="200" t="e">
        <f ca="1">(($E$9*(RAND()*($E$213-$D$213)+$D$213))*(RAND()*('Your Value Calcs'!$E$209-'Your Value Calcs'!$D$209)+'Your Value Calcs'!$D$209+IF('Your Results'!$D$48&gt;0,'Your Results'!$D$48,0)))+$E$161-$E$201+$E$185-($E$185*(RAND()*($E$215-$D$215)+$D$215))-(($E$205/$C$56)*(RAND()*($E$216-$D$216)+$D$216))</f>
        <v>#N/A</v>
      </c>
    </row>
    <row r="562" spans="2:21" x14ac:dyDescent="0.25">
      <c r="B562" s="198" t="e">
        <f t="shared" ca="1" si="166"/>
        <v>#N/A</v>
      </c>
      <c r="C5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2" s="91"/>
      <c r="E562" s="91"/>
      <c r="G562" s="20"/>
      <c r="H562" s="91"/>
      <c r="I562" s="91"/>
      <c r="K562" s="42"/>
      <c r="M562" s="200" t="e">
        <f t="shared" ca="1" si="167"/>
        <v>#N/A</v>
      </c>
      <c r="N562" s="91" t="e">
        <f t="shared" ca="1" si="168"/>
        <v>#N/A</v>
      </c>
      <c r="O562" s="91" t="e">
        <f t="shared" ca="1" si="169"/>
        <v>#N/A</v>
      </c>
      <c r="Q562" s="200" t="e">
        <f t="shared" ca="1" si="170"/>
        <v>#N/A</v>
      </c>
      <c r="R562" s="91" t="e">
        <f t="shared" ca="1" si="171"/>
        <v>#N/A</v>
      </c>
      <c r="S562" s="91" t="e">
        <f t="shared" ca="1" si="172"/>
        <v>#N/A</v>
      </c>
      <c r="T562" s="200" t="e">
        <f ca="1">(($E$9*(RAND()*($E$213-$D$213)+$D$213))*(RAND()*('Your Value Calcs'!$E$209-'Your Value Calcs'!$D$209)+'Your Value Calcs'!$D$209+IF('Your Results'!$D$48&gt;0,'Your Results'!$D$48,0)))+$E$161-$E$201+$E$185-($E$185*(RAND()*($E$215-$D$215)+$D$215))-(($E$205/$C$56)*(RAND()*($E$216-$D$216)+$D$216))</f>
        <v>#N/A</v>
      </c>
    </row>
    <row r="563" spans="2:21" x14ac:dyDescent="0.25">
      <c r="B563" s="198" t="e">
        <f t="shared" ca="1" si="166"/>
        <v>#N/A</v>
      </c>
      <c r="C5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3" s="91"/>
      <c r="E563" s="91"/>
      <c r="G563" s="20"/>
      <c r="H563" s="91"/>
      <c r="I563" s="91"/>
      <c r="K563" s="42"/>
      <c r="M563" s="200" t="e">
        <f t="shared" ca="1" si="167"/>
        <v>#N/A</v>
      </c>
      <c r="N563" s="91" t="e">
        <f t="shared" ca="1" si="168"/>
        <v>#N/A</v>
      </c>
      <c r="O563" s="91" t="e">
        <f t="shared" ca="1" si="169"/>
        <v>#N/A</v>
      </c>
      <c r="Q563" s="200" t="e">
        <f t="shared" ca="1" si="170"/>
        <v>#N/A</v>
      </c>
      <c r="R563" s="91" t="e">
        <f t="shared" ca="1" si="171"/>
        <v>#N/A</v>
      </c>
      <c r="S563" s="91" t="e">
        <f t="shared" ca="1" si="172"/>
        <v>#N/A</v>
      </c>
      <c r="T563" s="200" t="e">
        <f ca="1">(($E$9*(RAND()*($E$213-$D$213)+$D$213))*(RAND()*('Your Value Calcs'!$E$209-'Your Value Calcs'!$D$209)+'Your Value Calcs'!$D$209+IF('Your Results'!$D$48&gt;0,'Your Results'!$D$48,0)))+$E$161-$E$201+$E$185-($E$185*(RAND()*($E$215-$D$215)+$D$215))-(($E$205/$C$56)*(RAND()*($E$216-$D$216)+$D$216))</f>
        <v>#N/A</v>
      </c>
    </row>
    <row r="564" spans="2:21" x14ac:dyDescent="0.25">
      <c r="B564" s="198" t="e">
        <f t="shared" ca="1" si="166"/>
        <v>#N/A</v>
      </c>
      <c r="C5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4" s="91"/>
      <c r="E564" s="91"/>
      <c r="G564" s="20"/>
      <c r="H564" s="91"/>
      <c r="I564" s="91"/>
      <c r="K564" s="42"/>
      <c r="M564" s="200" t="e">
        <f t="shared" ca="1" si="167"/>
        <v>#N/A</v>
      </c>
      <c r="N564" s="91" t="e">
        <f t="shared" ca="1" si="168"/>
        <v>#N/A</v>
      </c>
      <c r="O564" s="91" t="e">
        <f t="shared" ca="1" si="169"/>
        <v>#N/A</v>
      </c>
      <c r="Q564" s="200" t="e">
        <f t="shared" ca="1" si="170"/>
        <v>#N/A</v>
      </c>
      <c r="R564" s="91" t="e">
        <f t="shared" ca="1" si="171"/>
        <v>#N/A</v>
      </c>
      <c r="S564" s="91" t="e">
        <f t="shared" ca="1" si="172"/>
        <v>#N/A</v>
      </c>
      <c r="T564" s="200" t="e">
        <f ca="1">(($E$9*(RAND()*($E$213-$D$213)+$D$213))*(RAND()*('Your Value Calcs'!$E$209-'Your Value Calcs'!$D$209)+'Your Value Calcs'!$D$209+IF('Your Results'!$D$48&gt;0,'Your Results'!$D$48,0)))+$E$161-$E$201+$E$185-($E$185*(RAND()*($E$215-$D$215)+$D$215))-(($E$205/$C$56)*(RAND()*($E$216-$D$216)+$D$216))</f>
        <v>#N/A</v>
      </c>
    </row>
    <row r="565" spans="2:21" x14ac:dyDescent="0.25">
      <c r="B565" s="198" t="e">
        <f t="shared" ca="1" si="166"/>
        <v>#N/A</v>
      </c>
      <c r="C5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5" s="91"/>
      <c r="E565" s="91"/>
      <c r="G565" s="20"/>
      <c r="H565" s="91"/>
      <c r="I565" s="91"/>
      <c r="K565" s="42"/>
      <c r="M565" s="200" t="e">
        <f t="shared" ca="1" si="167"/>
        <v>#N/A</v>
      </c>
      <c r="N565" s="91" t="e">
        <f t="shared" ca="1" si="168"/>
        <v>#N/A</v>
      </c>
      <c r="O565" s="91" t="e">
        <f t="shared" ca="1" si="169"/>
        <v>#N/A</v>
      </c>
      <c r="Q565" s="200" t="e">
        <f t="shared" ca="1" si="170"/>
        <v>#N/A</v>
      </c>
      <c r="R565" s="91" t="e">
        <f t="shared" ca="1" si="171"/>
        <v>#N/A</v>
      </c>
      <c r="S565" s="91" t="e">
        <f t="shared" ca="1" si="172"/>
        <v>#N/A</v>
      </c>
      <c r="T565" s="200" t="e">
        <f ca="1">(($E$9*(RAND()*($E$213-$D$213)+$D$213))*(RAND()*('Your Value Calcs'!$E$209-'Your Value Calcs'!$D$209)+'Your Value Calcs'!$D$209+IF('Your Results'!$D$48&gt;0,'Your Results'!$D$48,0)))+$E$161-$E$201+$E$185-($E$185*(RAND()*($E$215-$D$215)+$D$215))-(($E$205/$C$56)*(RAND()*($E$216-$D$216)+$D$216))</f>
        <v>#N/A</v>
      </c>
    </row>
    <row r="566" spans="2:21" x14ac:dyDescent="0.25">
      <c r="B566" s="198" t="e">
        <f t="shared" ca="1" si="166"/>
        <v>#N/A</v>
      </c>
      <c r="C5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6" s="91"/>
      <c r="E566" s="91"/>
      <c r="G566" s="20"/>
      <c r="H566" s="91"/>
      <c r="I566" s="91"/>
      <c r="K566" s="42"/>
      <c r="M566" s="200" t="e">
        <f t="shared" ca="1" si="167"/>
        <v>#N/A</v>
      </c>
      <c r="N566" s="91" t="e">
        <f t="shared" ca="1" si="168"/>
        <v>#N/A</v>
      </c>
      <c r="O566" s="91" t="e">
        <f t="shared" ca="1" si="169"/>
        <v>#N/A</v>
      </c>
      <c r="Q566" s="200" t="e">
        <f t="shared" ca="1" si="170"/>
        <v>#N/A</v>
      </c>
      <c r="R566" s="91" t="e">
        <f t="shared" ca="1" si="171"/>
        <v>#N/A</v>
      </c>
      <c r="S566" s="91" t="e">
        <f t="shared" ca="1" si="172"/>
        <v>#N/A</v>
      </c>
      <c r="T566" s="200" t="e">
        <f ca="1">(($E$9*(RAND()*($E$213-$D$213)+$D$213))*(RAND()*('Your Value Calcs'!$E$209-'Your Value Calcs'!$D$209)+'Your Value Calcs'!$D$209+IF('Your Results'!$D$48&gt;0,'Your Results'!$D$48,0)))+$E$161-$E$201+$E$185-($E$185*(RAND()*($E$215-$D$215)+$D$215))-(($E$205/$C$56)*(RAND()*($E$216-$D$216)+$D$216))</f>
        <v>#N/A</v>
      </c>
    </row>
    <row r="567" spans="2:21" x14ac:dyDescent="0.25">
      <c r="B567" s="198" t="e">
        <f t="shared" ca="1" si="166"/>
        <v>#N/A</v>
      </c>
      <c r="C5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7" s="91"/>
      <c r="E567" s="91"/>
      <c r="G567" s="20"/>
      <c r="H567" s="91"/>
      <c r="I567" s="91"/>
      <c r="K567" s="42"/>
      <c r="M567" s="200" t="e">
        <f t="shared" ca="1" si="167"/>
        <v>#N/A</v>
      </c>
      <c r="N567" s="91" t="e">
        <f t="shared" ca="1" si="168"/>
        <v>#N/A</v>
      </c>
      <c r="O567" s="91" t="e">
        <f t="shared" ca="1" si="169"/>
        <v>#N/A</v>
      </c>
      <c r="Q567" s="200" t="e">
        <f t="shared" ca="1" si="170"/>
        <v>#N/A</v>
      </c>
      <c r="R567" s="91" t="e">
        <f t="shared" ca="1" si="171"/>
        <v>#N/A</v>
      </c>
      <c r="S567" s="91" t="e">
        <f t="shared" ca="1" si="172"/>
        <v>#N/A</v>
      </c>
      <c r="T567" s="200" t="e">
        <f ca="1">(($E$9*(RAND()*($E$213-$D$213)+$D$213))*(RAND()*('Your Value Calcs'!$E$209-'Your Value Calcs'!$D$209)+'Your Value Calcs'!$D$209+IF('Your Results'!$D$48&gt;0,'Your Results'!$D$48,0)))+$E$161-$E$201+$E$185-($E$185*(RAND()*($E$215-$D$215)+$D$215))-(($E$205/$C$56)*(RAND()*($E$216-$D$216)+$D$216))</f>
        <v>#N/A</v>
      </c>
    </row>
    <row r="568" spans="2:21" x14ac:dyDescent="0.25">
      <c r="B568" s="198" t="e">
        <f t="shared" ca="1" si="166"/>
        <v>#N/A</v>
      </c>
      <c r="C5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8" s="91"/>
      <c r="E568" s="91"/>
      <c r="G568" s="20"/>
      <c r="H568" s="91"/>
      <c r="I568" s="91"/>
      <c r="K568" s="42"/>
      <c r="M568" s="200" t="e">
        <f t="shared" ca="1" si="167"/>
        <v>#N/A</v>
      </c>
      <c r="N568" s="91" t="e">
        <f t="shared" ca="1" si="168"/>
        <v>#N/A</v>
      </c>
      <c r="O568" s="91" t="e">
        <f t="shared" ca="1" si="169"/>
        <v>#N/A</v>
      </c>
      <c r="Q568" s="200" t="e">
        <f t="shared" ca="1" si="170"/>
        <v>#N/A</v>
      </c>
      <c r="R568" s="91" t="e">
        <f t="shared" ca="1" si="171"/>
        <v>#N/A</v>
      </c>
      <c r="S568" s="91" t="e">
        <f t="shared" ca="1" si="172"/>
        <v>#N/A</v>
      </c>
      <c r="T568" s="200" t="e">
        <f ca="1">(($E$9*(RAND()*($E$213-$D$213)+$D$213))*(RAND()*('Your Value Calcs'!$E$209-'Your Value Calcs'!$D$209)+'Your Value Calcs'!$D$209+IF('Your Results'!$D$48&gt;0,'Your Results'!$D$48,0)))+$E$161-$E$201+$E$185-($E$185*(RAND()*($E$215-$D$215)+$D$215))-(($E$205/$C$56)*(RAND()*($E$216-$D$216)+$D$216))</f>
        <v>#N/A</v>
      </c>
    </row>
    <row r="569" spans="2:21" x14ac:dyDescent="0.25">
      <c r="B569" s="198" t="e">
        <f t="shared" ca="1" si="166"/>
        <v>#N/A</v>
      </c>
      <c r="C5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69" s="91"/>
      <c r="E569" s="91"/>
      <c r="G569" s="20"/>
      <c r="H569" s="91"/>
      <c r="I569" s="91"/>
      <c r="K569" s="42"/>
      <c r="M569" s="200" t="e">
        <f t="shared" ca="1" si="167"/>
        <v>#N/A</v>
      </c>
      <c r="N569" s="91" t="e">
        <f t="shared" ca="1" si="168"/>
        <v>#N/A</v>
      </c>
      <c r="O569" s="91" t="e">
        <f t="shared" ca="1" si="169"/>
        <v>#N/A</v>
      </c>
      <c r="Q569" s="200" t="e">
        <f t="shared" ca="1" si="170"/>
        <v>#N/A</v>
      </c>
      <c r="R569" s="91" t="e">
        <f t="shared" ca="1" si="171"/>
        <v>#N/A</v>
      </c>
      <c r="S569" s="91" t="e">
        <f t="shared" ca="1" si="172"/>
        <v>#N/A</v>
      </c>
      <c r="T569" s="200" t="e">
        <f ca="1">(($E$9*(RAND()*($E$213-$D$213)+$D$213))*(RAND()*('Your Value Calcs'!$E$209-'Your Value Calcs'!$D$209)+'Your Value Calcs'!$D$209+IF('Your Results'!$D$48&gt;0,'Your Results'!$D$48,0)))+$E$161-$E$201+$E$185-($E$185*(RAND()*($E$215-$D$215)+$D$215))-(($E$205/$C$56)*(RAND()*($E$216-$D$216)+$D$216))</f>
        <v>#N/A</v>
      </c>
    </row>
    <row r="570" spans="2:21" x14ac:dyDescent="0.25">
      <c r="B570" s="198" t="e">
        <f t="shared" ca="1" si="166"/>
        <v>#N/A</v>
      </c>
      <c r="C5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0" s="91"/>
      <c r="E570" s="91"/>
      <c r="G570" s="20"/>
      <c r="H570" s="91"/>
      <c r="I570" s="91"/>
      <c r="K570" s="42"/>
      <c r="M570" s="200" t="e">
        <f t="shared" ca="1" si="167"/>
        <v>#N/A</v>
      </c>
      <c r="N570" s="91" t="e">
        <f t="shared" ca="1" si="168"/>
        <v>#N/A</v>
      </c>
      <c r="O570" s="91" t="e">
        <f t="shared" ca="1" si="169"/>
        <v>#N/A</v>
      </c>
      <c r="Q570" s="200" t="e">
        <f t="shared" ca="1" si="170"/>
        <v>#N/A</v>
      </c>
      <c r="R570" s="91" t="e">
        <f t="shared" ca="1" si="171"/>
        <v>#N/A</v>
      </c>
      <c r="S570" s="91" t="e">
        <f t="shared" ca="1" si="172"/>
        <v>#N/A</v>
      </c>
      <c r="T570" s="200" t="e">
        <f ca="1">(($E$9*(RAND()*($E$213-$D$213)+$D$213))*(RAND()*('Your Value Calcs'!$E$209-'Your Value Calcs'!$D$209)+'Your Value Calcs'!$D$209+IF('Your Results'!$D$48&gt;0,'Your Results'!$D$48,0)))+$E$161-$E$201+$E$185-($E$185*(RAND()*($E$215-$D$215)+$D$215))-(($E$205/$C$56)*(RAND()*($E$216-$D$216)+$D$216))</f>
        <v>#N/A</v>
      </c>
    </row>
    <row r="571" spans="2:21" x14ac:dyDescent="0.25">
      <c r="B571" s="198" t="e">
        <f t="shared" ca="1" si="166"/>
        <v>#N/A</v>
      </c>
      <c r="C5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1" s="91"/>
      <c r="E571" s="91"/>
      <c r="G571" s="20"/>
      <c r="H571" s="91"/>
      <c r="I571" s="91"/>
      <c r="K571" s="42"/>
      <c r="M571" s="200" t="e">
        <f t="shared" ca="1" si="167"/>
        <v>#N/A</v>
      </c>
      <c r="N571" s="91" t="e">
        <f t="shared" ca="1" si="168"/>
        <v>#N/A</v>
      </c>
      <c r="O571" s="91" t="e">
        <f t="shared" ca="1" si="169"/>
        <v>#N/A</v>
      </c>
      <c r="Q571" s="200" t="e">
        <f t="shared" ca="1" si="170"/>
        <v>#N/A</v>
      </c>
      <c r="R571" s="91" t="e">
        <f t="shared" ca="1" si="171"/>
        <v>#N/A</v>
      </c>
      <c r="S571" s="91" t="e">
        <f t="shared" ca="1" si="172"/>
        <v>#N/A</v>
      </c>
      <c r="T571" s="200" t="e">
        <f ca="1">(($E$9*(RAND()*($E$213-$D$213)+$D$213))*(RAND()*('Your Value Calcs'!$E$209-'Your Value Calcs'!$D$209)+'Your Value Calcs'!$D$209+IF('Your Results'!$D$48&gt;0,'Your Results'!$D$48,0)))+$E$161-$E$201+$E$185-($E$185*(RAND()*($E$215-$D$215)+$D$215))-(($E$205/$C$56)*(RAND()*($E$216-$D$216)+$D$216))</f>
        <v>#N/A</v>
      </c>
    </row>
    <row r="572" spans="2:21" x14ac:dyDescent="0.25">
      <c r="B572" s="198" t="e">
        <f t="shared" ca="1" si="166"/>
        <v>#N/A</v>
      </c>
      <c r="C5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2" s="91"/>
      <c r="E572" s="91"/>
      <c r="G572" s="20"/>
      <c r="H572" s="91"/>
      <c r="I572" s="91"/>
      <c r="K572" s="42"/>
      <c r="M572" s="200" t="e">
        <f t="shared" ca="1" si="167"/>
        <v>#N/A</v>
      </c>
      <c r="N572" s="91" t="e">
        <f t="shared" ca="1" si="168"/>
        <v>#N/A</v>
      </c>
      <c r="O572" s="91" t="e">
        <f t="shared" ca="1" si="169"/>
        <v>#N/A</v>
      </c>
      <c r="Q572" s="200" t="e">
        <f t="shared" ca="1" si="170"/>
        <v>#N/A</v>
      </c>
      <c r="R572" s="91" t="e">
        <f t="shared" ca="1" si="171"/>
        <v>#N/A</v>
      </c>
      <c r="S572" s="91" t="e">
        <f t="shared" ca="1" si="172"/>
        <v>#N/A</v>
      </c>
      <c r="T572" s="200" t="e">
        <f ca="1">(($E$9*(RAND()*($E$213-$D$213)+$D$213))*(RAND()*('Your Value Calcs'!$E$209-'Your Value Calcs'!$D$209)+'Your Value Calcs'!$D$209+IF('Your Results'!$D$48&gt;0,'Your Results'!$D$48,0)))+$E$161-$E$201+$E$185-($E$185*(RAND()*($E$215-$D$215)+$D$215))-(($E$205/$C$56)*(RAND()*($E$216-$D$216)+$D$216))</f>
        <v>#N/A</v>
      </c>
      <c r="U572" s="91"/>
    </row>
    <row r="573" spans="2:21" x14ac:dyDescent="0.25">
      <c r="B573" s="198" t="e">
        <f t="shared" ca="1" si="166"/>
        <v>#N/A</v>
      </c>
      <c r="C5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3" s="91"/>
      <c r="E573" s="91"/>
      <c r="G573" s="20"/>
      <c r="H573" s="91"/>
      <c r="I573" s="91"/>
      <c r="K573" s="42"/>
      <c r="M573" s="200" t="e">
        <f t="shared" ca="1" si="167"/>
        <v>#N/A</v>
      </c>
      <c r="N573" s="91" t="e">
        <f t="shared" ca="1" si="168"/>
        <v>#N/A</v>
      </c>
      <c r="O573" s="91" t="e">
        <f t="shared" ca="1" si="169"/>
        <v>#N/A</v>
      </c>
      <c r="Q573" s="200" t="e">
        <f t="shared" ca="1" si="170"/>
        <v>#N/A</v>
      </c>
      <c r="R573" s="91" t="e">
        <f t="shared" ca="1" si="171"/>
        <v>#N/A</v>
      </c>
      <c r="S573" s="91" t="e">
        <f t="shared" ca="1" si="172"/>
        <v>#N/A</v>
      </c>
      <c r="T573" s="200" t="e">
        <f ca="1">(($E$9*(RAND()*($E$213-$D$213)+$D$213))*(RAND()*('Your Value Calcs'!$E$209-'Your Value Calcs'!$D$209)+'Your Value Calcs'!$D$209+IF('Your Results'!$D$48&gt;0,'Your Results'!$D$48,0)))+$E$161-$E$201+$E$185-($E$185*(RAND()*($E$215-$D$215)+$D$215))-(($E$205/$C$56)*(RAND()*($E$216-$D$216)+$D$216))</f>
        <v>#N/A</v>
      </c>
      <c r="U573" s="91"/>
    </row>
    <row r="574" spans="2:21" x14ac:dyDescent="0.25">
      <c r="B574" s="198" t="e">
        <f t="shared" ca="1" si="166"/>
        <v>#N/A</v>
      </c>
      <c r="C5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4" s="91"/>
      <c r="E574" s="91"/>
      <c r="G574" s="20"/>
      <c r="H574" s="91"/>
      <c r="I574" s="91"/>
      <c r="K574" s="42"/>
      <c r="M574" s="200" t="e">
        <f t="shared" ca="1" si="167"/>
        <v>#N/A</v>
      </c>
      <c r="N574" s="91" t="e">
        <f t="shared" ca="1" si="168"/>
        <v>#N/A</v>
      </c>
      <c r="O574" s="91" t="e">
        <f t="shared" ca="1" si="169"/>
        <v>#N/A</v>
      </c>
      <c r="Q574" s="200" t="e">
        <f t="shared" ca="1" si="170"/>
        <v>#N/A</v>
      </c>
      <c r="R574" s="91" t="e">
        <f t="shared" ca="1" si="171"/>
        <v>#N/A</v>
      </c>
      <c r="S574" s="91" t="e">
        <f t="shared" ca="1" si="172"/>
        <v>#N/A</v>
      </c>
      <c r="T574" s="200" t="e">
        <f ca="1">(($E$9*(RAND()*($E$213-$D$213)+$D$213))*(RAND()*('Your Value Calcs'!$E$209-'Your Value Calcs'!$D$209)+'Your Value Calcs'!$D$209+IF('Your Results'!$D$48&gt;0,'Your Results'!$D$48,0)))+$E$161-$E$201+$E$185-($E$185*(RAND()*($E$215-$D$215)+$D$215))-(($E$205/$C$56)*(RAND()*($E$216-$D$216)+$D$216))</f>
        <v>#N/A</v>
      </c>
      <c r="U574" s="91"/>
    </row>
    <row r="575" spans="2:21" x14ac:dyDescent="0.25">
      <c r="B575" s="198" t="e">
        <f t="shared" ca="1" si="166"/>
        <v>#N/A</v>
      </c>
      <c r="C5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5" s="91"/>
      <c r="E575" s="91"/>
      <c r="G575" s="20"/>
      <c r="H575" s="91"/>
      <c r="I575" s="91"/>
      <c r="K575" s="42"/>
      <c r="M575" s="200" t="e">
        <f t="shared" ca="1" si="167"/>
        <v>#N/A</v>
      </c>
      <c r="N575" s="91" t="e">
        <f t="shared" ca="1" si="168"/>
        <v>#N/A</v>
      </c>
      <c r="O575" s="91" t="e">
        <f t="shared" ca="1" si="169"/>
        <v>#N/A</v>
      </c>
      <c r="Q575" s="200" t="e">
        <f t="shared" ca="1" si="170"/>
        <v>#N/A</v>
      </c>
      <c r="R575" s="91" t="e">
        <f t="shared" ca="1" si="171"/>
        <v>#N/A</v>
      </c>
      <c r="S575" s="91" t="e">
        <f t="shared" ca="1" si="172"/>
        <v>#N/A</v>
      </c>
      <c r="T575" s="200" t="e">
        <f ca="1">(($E$9*(RAND()*($E$213-$D$213)+$D$213))*(RAND()*('Your Value Calcs'!$E$209-'Your Value Calcs'!$D$209)+'Your Value Calcs'!$D$209+IF('Your Results'!$D$48&gt;0,'Your Results'!$D$48,0)))+$E$161-$E$201+$E$185-($E$185*(RAND()*($E$215-$D$215)+$D$215))-(($E$205/$C$56)*(RAND()*($E$216-$D$216)+$D$216))</f>
        <v>#N/A</v>
      </c>
      <c r="U575" s="91"/>
    </row>
    <row r="576" spans="2:21" x14ac:dyDescent="0.25">
      <c r="B576" s="198" t="e">
        <f t="shared" ca="1" si="166"/>
        <v>#N/A</v>
      </c>
      <c r="C5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6" s="91"/>
      <c r="E576" s="91"/>
      <c r="G576" s="20"/>
      <c r="H576" s="91"/>
      <c r="I576" s="91"/>
      <c r="K576" s="42"/>
      <c r="M576" s="200" t="e">
        <f t="shared" ca="1" si="167"/>
        <v>#N/A</v>
      </c>
      <c r="N576" s="91" t="e">
        <f t="shared" ca="1" si="168"/>
        <v>#N/A</v>
      </c>
      <c r="O576" s="91" t="e">
        <f t="shared" ca="1" si="169"/>
        <v>#N/A</v>
      </c>
      <c r="Q576" s="200" t="e">
        <f t="shared" ca="1" si="170"/>
        <v>#N/A</v>
      </c>
      <c r="R576" s="91" t="e">
        <f t="shared" ca="1" si="171"/>
        <v>#N/A</v>
      </c>
      <c r="S576" s="91" t="e">
        <f t="shared" ca="1" si="172"/>
        <v>#N/A</v>
      </c>
      <c r="T576" s="200" t="e">
        <f ca="1">(($E$9*(RAND()*($E$213-$D$213)+$D$213))*(RAND()*('Your Value Calcs'!$E$209-'Your Value Calcs'!$D$209)+'Your Value Calcs'!$D$209+IF('Your Results'!$D$48&gt;0,'Your Results'!$D$48,0)))+$E$161-$E$201+$E$185-($E$185*(RAND()*($E$215-$D$215)+$D$215))-(($E$205/$C$56)*(RAND()*($E$216-$D$216)+$D$216))</f>
        <v>#N/A</v>
      </c>
      <c r="U576" s="91"/>
    </row>
    <row r="577" spans="2:21" x14ac:dyDescent="0.25">
      <c r="B577" s="198" t="e">
        <f t="shared" ca="1" si="166"/>
        <v>#N/A</v>
      </c>
      <c r="C5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7" s="91"/>
      <c r="E577" s="91"/>
      <c r="G577" s="20"/>
      <c r="H577" s="91"/>
      <c r="I577" s="91"/>
      <c r="K577" s="42"/>
      <c r="M577" s="200" t="e">
        <f t="shared" ca="1" si="167"/>
        <v>#N/A</v>
      </c>
      <c r="N577" s="91" t="e">
        <f t="shared" ca="1" si="168"/>
        <v>#N/A</v>
      </c>
      <c r="O577" s="91" t="e">
        <f t="shared" ca="1" si="169"/>
        <v>#N/A</v>
      </c>
      <c r="Q577" s="200" t="e">
        <f t="shared" ca="1" si="170"/>
        <v>#N/A</v>
      </c>
      <c r="R577" s="91" t="e">
        <f t="shared" ca="1" si="171"/>
        <v>#N/A</v>
      </c>
      <c r="S577" s="91" t="e">
        <f t="shared" ca="1" si="172"/>
        <v>#N/A</v>
      </c>
      <c r="T577" s="200" t="e">
        <f ca="1">(($E$9*(RAND()*($E$213-$D$213)+$D$213))*(RAND()*('Your Value Calcs'!$E$209-'Your Value Calcs'!$D$209)+'Your Value Calcs'!$D$209+IF('Your Results'!$D$48&gt;0,'Your Results'!$D$48,0)))+$E$161-$E$201+$E$185-($E$185*(RAND()*($E$215-$D$215)+$D$215))-(($E$205/$C$56)*(RAND()*($E$216-$D$216)+$D$216))</f>
        <v>#N/A</v>
      </c>
      <c r="U577" s="91"/>
    </row>
    <row r="578" spans="2:21" x14ac:dyDescent="0.25">
      <c r="B578" s="198" t="e">
        <f t="shared" ref="B578:B641" ca="1" si="173">($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5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8" s="91"/>
      <c r="E578" s="91"/>
      <c r="G578" s="20"/>
      <c r="H578" s="91"/>
      <c r="I578" s="91"/>
      <c r="K578" s="42"/>
      <c r="M578" s="200" t="e">
        <f t="shared" ref="M578:M641" ca="1" si="174">(($C$9*(RAND()*($E$213-$D$213)+$D$213))*(RAND()*($E$214-$D$214)+$D$214+IF($B$61&gt;0,$B$61,0)))+$C$161-$C$201+$C$185-($C$185*(RAND()*($E$215-$D$215)+$D$215))-($C$55*(RAND()*($E$216-$D$216)+$D$216))</f>
        <v>#N/A</v>
      </c>
      <c r="N578" s="91" t="e">
        <f t="shared" ref="N578:N641" ca="1" si="175">M578/$B$221</f>
        <v>#N/A</v>
      </c>
      <c r="O578" s="91" t="e">
        <f t="shared" ref="O578:O641" ca="1" si="176">(M578+$C$205)/$B$220</f>
        <v>#N/A</v>
      </c>
      <c r="Q578" s="200" t="e">
        <f t="shared" ref="Q578:Q641" ca="1" si="177">(($E$9*(RAND()*($E$213-$D$213)+$D$213))*(RAND()*($E$214-$D$214)+$D$214+IF($B$61&gt;0,$B$61,0)))+$E$161-$E$201+$E$185-($E$185*(RAND()*($E$215-$D$215)+$D$215))-(($E$205/$C$56)*(RAND()*($E$216-$D$216)+$D$216))</f>
        <v>#N/A</v>
      </c>
      <c r="R578" s="91" t="e">
        <f t="shared" ref="R578:R641" ca="1" si="178">Q578/$D$221</f>
        <v>#N/A</v>
      </c>
      <c r="S578" s="91" t="e">
        <f t="shared" ref="S578:S641" ca="1" si="179">(Q578+$E$205)/$D$220</f>
        <v>#N/A</v>
      </c>
      <c r="T578" s="200" t="e">
        <f ca="1">(($E$9*(RAND()*($E$213-$D$213)+$D$213))*(RAND()*('Your Value Calcs'!$E$209-'Your Value Calcs'!$D$209)+'Your Value Calcs'!$D$209+IF('Your Results'!$D$48&gt;0,'Your Results'!$D$48,0)))+$E$161-$E$201+$E$185-($E$185*(RAND()*($E$215-$D$215)+$D$215))-(($E$205/$C$56)*(RAND()*($E$216-$D$216)+$D$216))</f>
        <v>#N/A</v>
      </c>
      <c r="U578" s="91"/>
    </row>
    <row r="579" spans="2:21" x14ac:dyDescent="0.25">
      <c r="B579" s="198" t="e">
        <f t="shared" ca="1" si="173"/>
        <v>#N/A</v>
      </c>
      <c r="C5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79" s="91"/>
      <c r="E579" s="91"/>
      <c r="G579" s="20"/>
      <c r="H579" s="91"/>
      <c r="I579" s="91"/>
      <c r="K579" s="42"/>
      <c r="M579" s="200" t="e">
        <f t="shared" ca="1" si="174"/>
        <v>#N/A</v>
      </c>
      <c r="N579" s="91" t="e">
        <f t="shared" ca="1" si="175"/>
        <v>#N/A</v>
      </c>
      <c r="O579" s="91" t="e">
        <f t="shared" ca="1" si="176"/>
        <v>#N/A</v>
      </c>
      <c r="Q579" s="200" t="e">
        <f t="shared" ca="1" si="177"/>
        <v>#N/A</v>
      </c>
      <c r="R579" s="91" t="e">
        <f t="shared" ca="1" si="178"/>
        <v>#N/A</v>
      </c>
      <c r="S579" s="91" t="e">
        <f t="shared" ca="1" si="179"/>
        <v>#N/A</v>
      </c>
      <c r="T579" s="200" t="e">
        <f ca="1">(($E$9*(RAND()*($E$213-$D$213)+$D$213))*(RAND()*('Your Value Calcs'!$E$209-'Your Value Calcs'!$D$209)+'Your Value Calcs'!$D$209+IF('Your Results'!$D$48&gt;0,'Your Results'!$D$48,0)))+$E$161-$E$201+$E$185-($E$185*(RAND()*($E$215-$D$215)+$D$215))-(($E$205/$C$56)*(RAND()*($E$216-$D$216)+$D$216))</f>
        <v>#N/A</v>
      </c>
      <c r="U579" s="91"/>
    </row>
    <row r="580" spans="2:21" x14ac:dyDescent="0.25">
      <c r="B580" s="198" t="e">
        <f t="shared" ca="1" si="173"/>
        <v>#N/A</v>
      </c>
      <c r="C5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0" s="91"/>
      <c r="E580" s="91"/>
      <c r="G580" s="20"/>
      <c r="H580" s="91"/>
      <c r="I580" s="91"/>
      <c r="K580" s="42"/>
      <c r="M580" s="200" t="e">
        <f t="shared" ca="1" si="174"/>
        <v>#N/A</v>
      </c>
      <c r="N580" s="91" t="e">
        <f t="shared" ca="1" si="175"/>
        <v>#N/A</v>
      </c>
      <c r="O580" s="91" t="e">
        <f t="shared" ca="1" si="176"/>
        <v>#N/A</v>
      </c>
      <c r="Q580" s="200" t="e">
        <f t="shared" ca="1" si="177"/>
        <v>#N/A</v>
      </c>
      <c r="R580" s="91" t="e">
        <f t="shared" ca="1" si="178"/>
        <v>#N/A</v>
      </c>
      <c r="S580" s="91" t="e">
        <f t="shared" ca="1" si="179"/>
        <v>#N/A</v>
      </c>
      <c r="T580" s="200" t="e">
        <f ca="1">(($E$9*(RAND()*($E$213-$D$213)+$D$213))*(RAND()*('Your Value Calcs'!$E$209-'Your Value Calcs'!$D$209)+'Your Value Calcs'!$D$209+IF('Your Results'!$D$48&gt;0,'Your Results'!$D$48,0)))+$E$161-$E$201+$E$185-($E$185*(RAND()*($E$215-$D$215)+$D$215))-(($E$205/$C$56)*(RAND()*($E$216-$D$216)+$D$216))</f>
        <v>#N/A</v>
      </c>
      <c r="U580" s="91"/>
    </row>
    <row r="581" spans="2:21" x14ac:dyDescent="0.25">
      <c r="B581" s="198" t="e">
        <f t="shared" ca="1" si="173"/>
        <v>#N/A</v>
      </c>
      <c r="C5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1" s="91"/>
      <c r="E581" s="91"/>
      <c r="G581" s="20"/>
      <c r="H581" s="91"/>
      <c r="I581" s="91"/>
      <c r="K581" s="42"/>
      <c r="M581" s="200" t="e">
        <f t="shared" ca="1" si="174"/>
        <v>#N/A</v>
      </c>
      <c r="N581" s="91" t="e">
        <f t="shared" ca="1" si="175"/>
        <v>#N/A</v>
      </c>
      <c r="O581" s="91" t="e">
        <f t="shared" ca="1" si="176"/>
        <v>#N/A</v>
      </c>
      <c r="Q581" s="200" t="e">
        <f t="shared" ca="1" si="177"/>
        <v>#N/A</v>
      </c>
      <c r="R581" s="91" t="e">
        <f t="shared" ca="1" si="178"/>
        <v>#N/A</v>
      </c>
      <c r="S581" s="91" t="e">
        <f t="shared" ca="1" si="179"/>
        <v>#N/A</v>
      </c>
      <c r="T581" s="200" t="e">
        <f ca="1">(($E$9*(RAND()*($E$213-$D$213)+$D$213))*(RAND()*('Your Value Calcs'!$E$209-'Your Value Calcs'!$D$209)+'Your Value Calcs'!$D$209+IF('Your Results'!$D$48&gt;0,'Your Results'!$D$48,0)))+$E$161-$E$201+$E$185-($E$185*(RAND()*($E$215-$D$215)+$D$215))-(($E$205/$C$56)*(RAND()*($E$216-$D$216)+$D$216))</f>
        <v>#N/A</v>
      </c>
      <c r="U581" s="91"/>
    </row>
    <row r="582" spans="2:21" x14ac:dyDescent="0.25">
      <c r="B582" s="198" t="e">
        <f t="shared" ca="1" si="173"/>
        <v>#N/A</v>
      </c>
      <c r="C5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2" s="91"/>
      <c r="E582" s="91"/>
      <c r="G582" s="20"/>
      <c r="H582" s="91"/>
      <c r="I582" s="91"/>
      <c r="K582" s="42"/>
      <c r="M582" s="200" t="e">
        <f t="shared" ca="1" si="174"/>
        <v>#N/A</v>
      </c>
      <c r="N582" s="91" t="e">
        <f t="shared" ca="1" si="175"/>
        <v>#N/A</v>
      </c>
      <c r="O582" s="91" t="e">
        <f t="shared" ca="1" si="176"/>
        <v>#N/A</v>
      </c>
      <c r="Q582" s="200" t="e">
        <f t="shared" ca="1" si="177"/>
        <v>#N/A</v>
      </c>
      <c r="R582" s="91" t="e">
        <f t="shared" ca="1" si="178"/>
        <v>#N/A</v>
      </c>
      <c r="S582" s="91" t="e">
        <f t="shared" ca="1" si="179"/>
        <v>#N/A</v>
      </c>
      <c r="T582" s="200" t="e">
        <f ca="1">(($E$9*(RAND()*($E$213-$D$213)+$D$213))*(RAND()*('Your Value Calcs'!$E$209-'Your Value Calcs'!$D$209)+'Your Value Calcs'!$D$209+IF('Your Results'!$D$48&gt;0,'Your Results'!$D$48,0)))+$E$161-$E$201+$E$185-($E$185*(RAND()*($E$215-$D$215)+$D$215))-(($E$205/$C$56)*(RAND()*($E$216-$D$216)+$D$216))</f>
        <v>#N/A</v>
      </c>
      <c r="U582" s="91"/>
    </row>
    <row r="583" spans="2:21" x14ac:dyDescent="0.25">
      <c r="B583" s="198" t="e">
        <f t="shared" ca="1" si="173"/>
        <v>#N/A</v>
      </c>
      <c r="C5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3" s="91"/>
      <c r="E583" s="91"/>
      <c r="G583" s="20"/>
      <c r="H583" s="91"/>
      <c r="I583" s="91"/>
      <c r="K583" s="42"/>
      <c r="M583" s="200" t="e">
        <f t="shared" ca="1" si="174"/>
        <v>#N/A</v>
      </c>
      <c r="N583" s="91" t="e">
        <f t="shared" ca="1" si="175"/>
        <v>#N/A</v>
      </c>
      <c r="O583" s="91" t="e">
        <f t="shared" ca="1" si="176"/>
        <v>#N/A</v>
      </c>
      <c r="Q583" s="200" t="e">
        <f t="shared" ca="1" si="177"/>
        <v>#N/A</v>
      </c>
      <c r="R583" s="91" t="e">
        <f t="shared" ca="1" si="178"/>
        <v>#N/A</v>
      </c>
      <c r="S583" s="91" t="e">
        <f t="shared" ca="1" si="179"/>
        <v>#N/A</v>
      </c>
      <c r="T583" s="200" t="e">
        <f ca="1">(($E$9*(RAND()*($E$213-$D$213)+$D$213))*(RAND()*('Your Value Calcs'!$E$209-'Your Value Calcs'!$D$209)+'Your Value Calcs'!$D$209+IF('Your Results'!$D$48&gt;0,'Your Results'!$D$48,0)))+$E$161-$E$201+$E$185-($E$185*(RAND()*($E$215-$D$215)+$D$215))-(($E$205/$C$56)*(RAND()*($E$216-$D$216)+$D$216))</f>
        <v>#N/A</v>
      </c>
      <c r="U583" s="91"/>
    </row>
    <row r="584" spans="2:21" x14ac:dyDescent="0.25">
      <c r="B584" s="198" t="e">
        <f t="shared" ca="1" si="173"/>
        <v>#N/A</v>
      </c>
      <c r="C5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4" s="91"/>
      <c r="E584" s="91"/>
      <c r="G584" s="20"/>
      <c r="H584" s="91"/>
      <c r="I584" s="91"/>
      <c r="K584" s="42"/>
      <c r="M584" s="200" t="e">
        <f t="shared" ca="1" si="174"/>
        <v>#N/A</v>
      </c>
      <c r="N584" s="91" t="e">
        <f t="shared" ca="1" si="175"/>
        <v>#N/A</v>
      </c>
      <c r="O584" s="91" t="e">
        <f t="shared" ca="1" si="176"/>
        <v>#N/A</v>
      </c>
      <c r="Q584" s="200" t="e">
        <f t="shared" ca="1" si="177"/>
        <v>#N/A</v>
      </c>
      <c r="R584" s="91" t="e">
        <f t="shared" ca="1" si="178"/>
        <v>#N/A</v>
      </c>
      <c r="S584" s="91" t="e">
        <f t="shared" ca="1" si="179"/>
        <v>#N/A</v>
      </c>
      <c r="T584" s="200" t="e">
        <f ca="1">(($E$9*(RAND()*($E$213-$D$213)+$D$213))*(RAND()*('Your Value Calcs'!$E$209-'Your Value Calcs'!$D$209)+'Your Value Calcs'!$D$209+IF('Your Results'!$D$48&gt;0,'Your Results'!$D$48,0)))+$E$161-$E$201+$E$185-($E$185*(RAND()*($E$215-$D$215)+$D$215))-(($E$205/$C$56)*(RAND()*($E$216-$D$216)+$D$216))</f>
        <v>#N/A</v>
      </c>
      <c r="U584" s="91"/>
    </row>
    <row r="585" spans="2:21" x14ac:dyDescent="0.25">
      <c r="B585" s="198" t="e">
        <f t="shared" ca="1" si="173"/>
        <v>#N/A</v>
      </c>
      <c r="C5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5" s="91"/>
      <c r="E585" s="91"/>
      <c r="G585" s="20"/>
      <c r="H585" s="91"/>
      <c r="I585" s="91"/>
      <c r="K585" s="42"/>
      <c r="M585" s="200" t="e">
        <f t="shared" ca="1" si="174"/>
        <v>#N/A</v>
      </c>
      <c r="N585" s="91" t="e">
        <f t="shared" ca="1" si="175"/>
        <v>#N/A</v>
      </c>
      <c r="O585" s="91" t="e">
        <f t="shared" ca="1" si="176"/>
        <v>#N/A</v>
      </c>
      <c r="Q585" s="200" t="e">
        <f t="shared" ca="1" si="177"/>
        <v>#N/A</v>
      </c>
      <c r="R585" s="91" t="e">
        <f t="shared" ca="1" si="178"/>
        <v>#N/A</v>
      </c>
      <c r="S585" s="91" t="e">
        <f t="shared" ca="1" si="179"/>
        <v>#N/A</v>
      </c>
      <c r="T585" s="200" t="e">
        <f ca="1">(($E$9*(RAND()*($E$213-$D$213)+$D$213))*(RAND()*('Your Value Calcs'!$E$209-'Your Value Calcs'!$D$209)+'Your Value Calcs'!$D$209+IF('Your Results'!$D$48&gt;0,'Your Results'!$D$48,0)))+$E$161-$E$201+$E$185-($E$185*(RAND()*($E$215-$D$215)+$D$215))-(($E$205/$C$56)*(RAND()*($E$216-$D$216)+$D$216))</f>
        <v>#N/A</v>
      </c>
      <c r="U585" s="91"/>
    </row>
    <row r="586" spans="2:21" x14ac:dyDescent="0.25">
      <c r="B586" s="198" t="e">
        <f t="shared" ca="1" si="173"/>
        <v>#N/A</v>
      </c>
      <c r="C5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6" s="91"/>
      <c r="E586" s="91"/>
      <c r="G586" s="20"/>
      <c r="H586" s="91"/>
      <c r="I586" s="91"/>
      <c r="K586" s="42"/>
      <c r="M586" s="200" t="e">
        <f t="shared" ca="1" si="174"/>
        <v>#N/A</v>
      </c>
      <c r="N586" s="91" t="e">
        <f t="shared" ca="1" si="175"/>
        <v>#N/A</v>
      </c>
      <c r="O586" s="91" t="e">
        <f t="shared" ca="1" si="176"/>
        <v>#N/A</v>
      </c>
      <c r="Q586" s="200" t="e">
        <f t="shared" ca="1" si="177"/>
        <v>#N/A</v>
      </c>
      <c r="R586" s="91" t="e">
        <f t="shared" ca="1" si="178"/>
        <v>#N/A</v>
      </c>
      <c r="S586" s="91" t="e">
        <f t="shared" ca="1" si="179"/>
        <v>#N/A</v>
      </c>
      <c r="T586" s="200" t="e">
        <f ca="1">(($E$9*(RAND()*($E$213-$D$213)+$D$213))*(RAND()*('Your Value Calcs'!$E$209-'Your Value Calcs'!$D$209)+'Your Value Calcs'!$D$209+IF('Your Results'!$D$48&gt;0,'Your Results'!$D$48,0)))+$E$161-$E$201+$E$185-($E$185*(RAND()*($E$215-$D$215)+$D$215))-(($E$205/$C$56)*(RAND()*($E$216-$D$216)+$D$216))</f>
        <v>#N/A</v>
      </c>
      <c r="U586" s="91"/>
    </row>
    <row r="587" spans="2:21" x14ac:dyDescent="0.25">
      <c r="B587" s="198" t="e">
        <f t="shared" ca="1" si="173"/>
        <v>#N/A</v>
      </c>
      <c r="C5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7" s="91"/>
      <c r="E587" s="91"/>
      <c r="G587" s="20"/>
      <c r="H587" s="91"/>
      <c r="I587" s="91"/>
      <c r="K587" s="42"/>
      <c r="M587" s="200" t="e">
        <f t="shared" ca="1" si="174"/>
        <v>#N/A</v>
      </c>
      <c r="N587" s="91" t="e">
        <f t="shared" ca="1" si="175"/>
        <v>#N/A</v>
      </c>
      <c r="O587" s="91" t="e">
        <f t="shared" ca="1" si="176"/>
        <v>#N/A</v>
      </c>
      <c r="Q587" s="200" t="e">
        <f t="shared" ca="1" si="177"/>
        <v>#N/A</v>
      </c>
      <c r="R587" s="91" t="e">
        <f t="shared" ca="1" si="178"/>
        <v>#N/A</v>
      </c>
      <c r="S587" s="91" t="e">
        <f t="shared" ca="1" si="179"/>
        <v>#N/A</v>
      </c>
      <c r="T587" s="200" t="e">
        <f ca="1">(($E$9*(RAND()*($E$213-$D$213)+$D$213))*(RAND()*('Your Value Calcs'!$E$209-'Your Value Calcs'!$D$209)+'Your Value Calcs'!$D$209+IF('Your Results'!$D$48&gt;0,'Your Results'!$D$48,0)))+$E$161-$E$201+$E$185-($E$185*(RAND()*($E$215-$D$215)+$D$215))-(($E$205/$C$56)*(RAND()*($E$216-$D$216)+$D$216))</f>
        <v>#N/A</v>
      </c>
      <c r="U587" s="91"/>
    </row>
    <row r="588" spans="2:21" x14ac:dyDescent="0.25">
      <c r="B588" s="198" t="e">
        <f t="shared" ca="1" si="173"/>
        <v>#N/A</v>
      </c>
      <c r="C5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8" s="91"/>
      <c r="E588" s="91"/>
      <c r="G588" s="20"/>
      <c r="H588" s="91"/>
      <c r="I588" s="91"/>
      <c r="K588" s="42"/>
      <c r="M588" s="200" t="e">
        <f t="shared" ca="1" si="174"/>
        <v>#N/A</v>
      </c>
      <c r="N588" s="91" t="e">
        <f t="shared" ca="1" si="175"/>
        <v>#N/A</v>
      </c>
      <c r="O588" s="91" t="e">
        <f t="shared" ca="1" si="176"/>
        <v>#N/A</v>
      </c>
      <c r="Q588" s="200" t="e">
        <f t="shared" ca="1" si="177"/>
        <v>#N/A</v>
      </c>
      <c r="R588" s="91" t="e">
        <f t="shared" ca="1" si="178"/>
        <v>#N/A</v>
      </c>
      <c r="S588" s="91" t="e">
        <f t="shared" ca="1" si="179"/>
        <v>#N/A</v>
      </c>
      <c r="T588" s="200" t="e">
        <f ca="1">(($E$9*(RAND()*($E$213-$D$213)+$D$213))*(RAND()*('Your Value Calcs'!$E$209-'Your Value Calcs'!$D$209)+'Your Value Calcs'!$D$209+IF('Your Results'!$D$48&gt;0,'Your Results'!$D$48,0)))+$E$161-$E$201+$E$185-($E$185*(RAND()*($E$215-$D$215)+$D$215))-(($E$205/$C$56)*(RAND()*($E$216-$D$216)+$D$216))</f>
        <v>#N/A</v>
      </c>
      <c r="U588" s="91"/>
    </row>
    <row r="589" spans="2:21" x14ac:dyDescent="0.25">
      <c r="B589" s="198" t="e">
        <f t="shared" ca="1" si="173"/>
        <v>#N/A</v>
      </c>
      <c r="C5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89" s="91"/>
      <c r="E589" s="91"/>
      <c r="G589" s="20"/>
      <c r="H589" s="91"/>
      <c r="I589" s="91"/>
      <c r="K589" s="42"/>
      <c r="M589" s="200" t="e">
        <f t="shared" ca="1" si="174"/>
        <v>#N/A</v>
      </c>
      <c r="N589" s="91" t="e">
        <f t="shared" ca="1" si="175"/>
        <v>#N/A</v>
      </c>
      <c r="O589" s="91" t="e">
        <f t="shared" ca="1" si="176"/>
        <v>#N/A</v>
      </c>
      <c r="Q589" s="200" t="e">
        <f t="shared" ca="1" si="177"/>
        <v>#N/A</v>
      </c>
      <c r="R589" s="91" t="e">
        <f t="shared" ca="1" si="178"/>
        <v>#N/A</v>
      </c>
      <c r="S589" s="91" t="e">
        <f t="shared" ca="1" si="179"/>
        <v>#N/A</v>
      </c>
      <c r="T589" s="200" t="e">
        <f ca="1">(($E$9*(RAND()*($E$213-$D$213)+$D$213))*(RAND()*('Your Value Calcs'!$E$209-'Your Value Calcs'!$D$209)+'Your Value Calcs'!$D$209+IF('Your Results'!$D$48&gt;0,'Your Results'!$D$48,0)))+$E$161-$E$201+$E$185-($E$185*(RAND()*($E$215-$D$215)+$D$215))-(($E$205/$C$56)*(RAND()*($E$216-$D$216)+$D$216))</f>
        <v>#N/A</v>
      </c>
      <c r="U589" s="91"/>
    </row>
    <row r="590" spans="2:21" x14ac:dyDescent="0.25">
      <c r="B590" s="198" t="e">
        <f t="shared" ca="1" si="173"/>
        <v>#N/A</v>
      </c>
      <c r="C5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0" s="91"/>
      <c r="E590" s="91"/>
      <c r="G590" s="20"/>
      <c r="H590" s="91"/>
      <c r="I590" s="91"/>
      <c r="K590" s="91"/>
      <c r="M590" s="200" t="e">
        <f t="shared" ca="1" si="174"/>
        <v>#N/A</v>
      </c>
      <c r="N590" s="91" t="e">
        <f t="shared" ca="1" si="175"/>
        <v>#N/A</v>
      </c>
      <c r="O590" s="91" t="e">
        <f t="shared" ca="1" si="176"/>
        <v>#N/A</v>
      </c>
      <c r="Q590" s="200" t="e">
        <f t="shared" ca="1" si="177"/>
        <v>#N/A</v>
      </c>
      <c r="R590" s="91" t="e">
        <f t="shared" ca="1" si="178"/>
        <v>#N/A</v>
      </c>
      <c r="S590" s="91" t="e">
        <f t="shared" ca="1" si="179"/>
        <v>#N/A</v>
      </c>
      <c r="T590" s="200" t="e">
        <f ca="1">(($E$9*(RAND()*($E$213-$D$213)+$D$213))*(RAND()*('Your Value Calcs'!$E$209-'Your Value Calcs'!$D$209)+'Your Value Calcs'!$D$209+IF('Your Results'!$D$48&gt;0,'Your Results'!$D$48,0)))+$E$161-$E$201+$E$185-($E$185*(RAND()*($E$215-$D$215)+$D$215))-(($E$205/$C$56)*(RAND()*($E$216-$D$216)+$D$216))</f>
        <v>#N/A</v>
      </c>
      <c r="U590" s="91"/>
    </row>
    <row r="591" spans="2:21" x14ac:dyDescent="0.25">
      <c r="B591" s="198" t="e">
        <f t="shared" ca="1" si="173"/>
        <v>#N/A</v>
      </c>
      <c r="C5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1" s="91"/>
      <c r="E591" s="91"/>
      <c r="G591" s="20"/>
      <c r="H591" s="91"/>
      <c r="I591" s="91"/>
      <c r="K591" s="91"/>
      <c r="M591" s="200" t="e">
        <f t="shared" ca="1" si="174"/>
        <v>#N/A</v>
      </c>
      <c r="N591" s="91" t="e">
        <f t="shared" ca="1" si="175"/>
        <v>#N/A</v>
      </c>
      <c r="O591" s="91" t="e">
        <f t="shared" ca="1" si="176"/>
        <v>#N/A</v>
      </c>
      <c r="Q591" s="200" t="e">
        <f t="shared" ca="1" si="177"/>
        <v>#N/A</v>
      </c>
      <c r="R591" s="91" t="e">
        <f t="shared" ca="1" si="178"/>
        <v>#N/A</v>
      </c>
      <c r="S591" s="91" t="e">
        <f t="shared" ca="1" si="179"/>
        <v>#N/A</v>
      </c>
      <c r="T591" s="200" t="e">
        <f ca="1">(($E$9*(RAND()*($E$213-$D$213)+$D$213))*(RAND()*('Your Value Calcs'!$E$209-'Your Value Calcs'!$D$209)+'Your Value Calcs'!$D$209+IF('Your Results'!$D$48&gt;0,'Your Results'!$D$48,0)))+$E$161-$E$201+$E$185-($E$185*(RAND()*($E$215-$D$215)+$D$215))-(($E$205/$C$56)*(RAND()*($E$216-$D$216)+$D$216))</f>
        <v>#N/A</v>
      </c>
      <c r="U591" s="91"/>
    </row>
    <row r="592" spans="2:21" x14ac:dyDescent="0.25">
      <c r="B592" s="198" t="e">
        <f t="shared" ca="1" si="173"/>
        <v>#N/A</v>
      </c>
      <c r="C5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2" s="91"/>
      <c r="E592" s="91"/>
      <c r="G592" s="20"/>
      <c r="H592" s="91"/>
      <c r="I592" s="91"/>
      <c r="K592" s="91"/>
      <c r="M592" s="200" t="e">
        <f t="shared" ca="1" si="174"/>
        <v>#N/A</v>
      </c>
      <c r="N592" s="91" t="e">
        <f t="shared" ca="1" si="175"/>
        <v>#N/A</v>
      </c>
      <c r="O592" s="91" t="e">
        <f t="shared" ca="1" si="176"/>
        <v>#N/A</v>
      </c>
      <c r="Q592" s="200" t="e">
        <f t="shared" ca="1" si="177"/>
        <v>#N/A</v>
      </c>
      <c r="R592" s="91" t="e">
        <f t="shared" ca="1" si="178"/>
        <v>#N/A</v>
      </c>
      <c r="S592" s="91" t="e">
        <f t="shared" ca="1" si="179"/>
        <v>#N/A</v>
      </c>
      <c r="T592" s="200" t="e">
        <f ca="1">(($E$9*(RAND()*($E$213-$D$213)+$D$213))*(RAND()*('Your Value Calcs'!$E$209-'Your Value Calcs'!$D$209)+'Your Value Calcs'!$D$209+IF('Your Results'!$D$48&gt;0,'Your Results'!$D$48,0)))+$E$161-$E$201+$E$185-($E$185*(RAND()*($E$215-$D$215)+$D$215))-(($E$205/$C$56)*(RAND()*($E$216-$D$216)+$D$216))</f>
        <v>#N/A</v>
      </c>
      <c r="U592" s="91"/>
    </row>
    <row r="593" spans="2:21" x14ac:dyDescent="0.25">
      <c r="B593" s="198" t="e">
        <f t="shared" ca="1" si="173"/>
        <v>#N/A</v>
      </c>
      <c r="C5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3" s="91"/>
      <c r="E593" s="91"/>
      <c r="G593" s="20"/>
      <c r="H593" s="91"/>
      <c r="I593" s="91"/>
      <c r="K593" s="91"/>
      <c r="M593" s="200" t="e">
        <f t="shared" ca="1" si="174"/>
        <v>#N/A</v>
      </c>
      <c r="N593" s="91" t="e">
        <f t="shared" ca="1" si="175"/>
        <v>#N/A</v>
      </c>
      <c r="O593" s="91" t="e">
        <f t="shared" ca="1" si="176"/>
        <v>#N/A</v>
      </c>
      <c r="Q593" s="200" t="e">
        <f t="shared" ca="1" si="177"/>
        <v>#N/A</v>
      </c>
      <c r="R593" s="91" t="e">
        <f t="shared" ca="1" si="178"/>
        <v>#N/A</v>
      </c>
      <c r="S593" s="91" t="e">
        <f t="shared" ca="1" si="179"/>
        <v>#N/A</v>
      </c>
      <c r="T593" s="200" t="e">
        <f ca="1">(($E$9*(RAND()*($E$213-$D$213)+$D$213))*(RAND()*('Your Value Calcs'!$E$209-'Your Value Calcs'!$D$209)+'Your Value Calcs'!$D$209+IF('Your Results'!$D$48&gt;0,'Your Results'!$D$48,0)))+$E$161-$E$201+$E$185-($E$185*(RAND()*($E$215-$D$215)+$D$215))-(($E$205/$C$56)*(RAND()*($E$216-$D$216)+$D$216))</f>
        <v>#N/A</v>
      </c>
      <c r="U593" s="91"/>
    </row>
    <row r="594" spans="2:21" x14ac:dyDescent="0.25">
      <c r="B594" s="198" t="e">
        <f t="shared" ca="1" si="173"/>
        <v>#N/A</v>
      </c>
      <c r="C5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4" s="91"/>
      <c r="E594" s="91"/>
      <c r="G594" s="20"/>
      <c r="H594" s="91"/>
      <c r="I594" s="91"/>
      <c r="K594" s="91"/>
      <c r="M594" s="200" t="e">
        <f t="shared" ca="1" si="174"/>
        <v>#N/A</v>
      </c>
      <c r="N594" s="91" t="e">
        <f t="shared" ca="1" si="175"/>
        <v>#N/A</v>
      </c>
      <c r="O594" s="91" t="e">
        <f t="shared" ca="1" si="176"/>
        <v>#N/A</v>
      </c>
      <c r="Q594" s="200" t="e">
        <f t="shared" ca="1" si="177"/>
        <v>#N/A</v>
      </c>
      <c r="R594" s="91" t="e">
        <f t="shared" ca="1" si="178"/>
        <v>#N/A</v>
      </c>
      <c r="S594" s="91" t="e">
        <f t="shared" ca="1" si="179"/>
        <v>#N/A</v>
      </c>
      <c r="T594" s="200" t="e">
        <f ca="1">(($E$9*(RAND()*($E$213-$D$213)+$D$213))*(RAND()*('Your Value Calcs'!$E$209-'Your Value Calcs'!$D$209)+'Your Value Calcs'!$D$209+IF('Your Results'!$D$48&gt;0,'Your Results'!$D$48,0)))+$E$161-$E$201+$E$185-($E$185*(RAND()*($E$215-$D$215)+$D$215))-(($E$205/$C$56)*(RAND()*($E$216-$D$216)+$D$216))</f>
        <v>#N/A</v>
      </c>
      <c r="U594" s="91"/>
    </row>
    <row r="595" spans="2:21" x14ac:dyDescent="0.25">
      <c r="B595" s="198" t="e">
        <f t="shared" ca="1" si="173"/>
        <v>#N/A</v>
      </c>
      <c r="C5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5" s="91"/>
      <c r="E595" s="91"/>
      <c r="G595" s="20"/>
      <c r="H595" s="91"/>
      <c r="I595" s="91"/>
      <c r="K595" s="91"/>
      <c r="M595" s="200" t="e">
        <f t="shared" ca="1" si="174"/>
        <v>#N/A</v>
      </c>
      <c r="N595" s="91" t="e">
        <f t="shared" ca="1" si="175"/>
        <v>#N/A</v>
      </c>
      <c r="O595" s="91" t="e">
        <f t="shared" ca="1" si="176"/>
        <v>#N/A</v>
      </c>
      <c r="Q595" s="200" t="e">
        <f t="shared" ca="1" si="177"/>
        <v>#N/A</v>
      </c>
      <c r="R595" s="91" t="e">
        <f t="shared" ca="1" si="178"/>
        <v>#N/A</v>
      </c>
      <c r="S595" s="91" t="e">
        <f t="shared" ca="1" si="179"/>
        <v>#N/A</v>
      </c>
      <c r="T595" s="200" t="e">
        <f ca="1">(($E$9*(RAND()*($E$213-$D$213)+$D$213))*(RAND()*('Your Value Calcs'!$E$209-'Your Value Calcs'!$D$209)+'Your Value Calcs'!$D$209+IF('Your Results'!$D$48&gt;0,'Your Results'!$D$48,0)))+$E$161-$E$201+$E$185-($E$185*(RAND()*($E$215-$D$215)+$D$215))-(($E$205/$C$56)*(RAND()*($E$216-$D$216)+$D$216))</f>
        <v>#N/A</v>
      </c>
      <c r="U595" s="91"/>
    </row>
    <row r="596" spans="2:21" x14ac:dyDescent="0.25">
      <c r="B596" s="198" t="e">
        <f t="shared" ca="1" si="173"/>
        <v>#N/A</v>
      </c>
      <c r="C5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6" s="91"/>
      <c r="E596" s="91"/>
      <c r="G596" s="20"/>
      <c r="H596" s="91"/>
      <c r="I596" s="91"/>
      <c r="K596" s="91"/>
      <c r="M596" s="200" t="e">
        <f t="shared" ca="1" si="174"/>
        <v>#N/A</v>
      </c>
      <c r="N596" s="91" t="e">
        <f t="shared" ca="1" si="175"/>
        <v>#N/A</v>
      </c>
      <c r="O596" s="91" t="e">
        <f t="shared" ca="1" si="176"/>
        <v>#N/A</v>
      </c>
      <c r="Q596" s="200" t="e">
        <f t="shared" ca="1" si="177"/>
        <v>#N/A</v>
      </c>
      <c r="R596" s="91" t="e">
        <f t="shared" ca="1" si="178"/>
        <v>#N/A</v>
      </c>
      <c r="S596" s="91" t="e">
        <f t="shared" ca="1" si="179"/>
        <v>#N/A</v>
      </c>
      <c r="T596" s="200" t="e">
        <f ca="1">(($E$9*(RAND()*($E$213-$D$213)+$D$213))*(RAND()*('Your Value Calcs'!$E$209-'Your Value Calcs'!$D$209)+'Your Value Calcs'!$D$209+IF('Your Results'!$D$48&gt;0,'Your Results'!$D$48,0)))+$E$161-$E$201+$E$185-($E$185*(RAND()*($E$215-$D$215)+$D$215))-(($E$205/$C$56)*(RAND()*($E$216-$D$216)+$D$216))</f>
        <v>#N/A</v>
      </c>
      <c r="U596" s="91"/>
    </row>
    <row r="597" spans="2:21" x14ac:dyDescent="0.25">
      <c r="B597" s="198" t="e">
        <f t="shared" ca="1" si="173"/>
        <v>#N/A</v>
      </c>
      <c r="C5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7" s="91"/>
      <c r="E597" s="91"/>
      <c r="G597" s="20"/>
      <c r="H597" s="91"/>
      <c r="I597" s="91"/>
      <c r="K597" s="91"/>
      <c r="M597" s="200" t="e">
        <f t="shared" ca="1" si="174"/>
        <v>#N/A</v>
      </c>
      <c r="N597" s="91" t="e">
        <f t="shared" ca="1" si="175"/>
        <v>#N/A</v>
      </c>
      <c r="O597" s="91" t="e">
        <f t="shared" ca="1" si="176"/>
        <v>#N/A</v>
      </c>
      <c r="Q597" s="200" t="e">
        <f t="shared" ca="1" si="177"/>
        <v>#N/A</v>
      </c>
      <c r="R597" s="91" t="e">
        <f t="shared" ca="1" si="178"/>
        <v>#N/A</v>
      </c>
      <c r="S597" s="91" t="e">
        <f t="shared" ca="1" si="179"/>
        <v>#N/A</v>
      </c>
      <c r="T597" s="200" t="e">
        <f ca="1">(($E$9*(RAND()*($E$213-$D$213)+$D$213))*(RAND()*('Your Value Calcs'!$E$209-'Your Value Calcs'!$D$209)+'Your Value Calcs'!$D$209+IF('Your Results'!$D$48&gt;0,'Your Results'!$D$48,0)))+$E$161-$E$201+$E$185-($E$185*(RAND()*($E$215-$D$215)+$D$215))-(($E$205/$C$56)*(RAND()*($E$216-$D$216)+$D$216))</f>
        <v>#N/A</v>
      </c>
      <c r="U597" s="91"/>
    </row>
    <row r="598" spans="2:21" x14ac:dyDescent="0.25">
      <c r="B598" s="198" t="e">
        <f t="shared" ca="1" si="173"/>
        <v>#N/A</v>
      </c>
      <c r="C5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8" s="91"/>
      <c r="E598" s="91"/>
      <c r="G598" s="20"/>
      <c r="H598" s="91"/>
      <c r="I598" s="91"/>
      <c r="K598" s="91"/>
      <c r="M598" s="200" t="e">
        <f t="shared" ca="1" si="174"/>
        <v>#N/A</v>
      </c>
      <c r="N598" s="91" t="e">
        <f t="shared" ca="1" si="175"/>
        <v>#N/A</v>
      </c>
      <c r="O598" s="91" t="e">
        <f t="shared" ca="1" si="176"/>
        <v>#N/A</v>
      </c>
      <c r="Q598" s="200" t="e">
        <f t="shared" ca="1" si="177"/>
        <v>#N/A</v>
      </c>
      <c r="R598" s="91" t="e">
        <f t="shared" ca="1" si="178"/>
        <v>#N/A</v>
      </c>
      <c r="S598" s="91" t="e">
        <f t="shared" ca="1" si="179"/>
        <v>#N/A</v>
      </c>
      <c r="T598" s="200" t="e">
        <f ca="1">(($E$9*(RAND()*($E$213-$D$213)+$D$213))*(RAND()*('Your Value Calcs'!$E$209-'Your Value Calcs'!$D$209)+'Your Value Calcs'!$D$209+IF('Your Results'!$D$48&gt;0,'Your Results'!$D$48,0)))+$E$161-$E$201+$E$185-($E$185*(RAND()*($E$215-$D$215)+$D$215))-(($E$205/$C$56)*(RAND()*($E$216-$D$216)+$D$216))</f>
        <v>#N/A</v>
      </c>
      <c r="U598" s="91"/>
    </row>
    <row r="599" spans="2:21" x14ac:dyDescent="0.25">
      <c r="B599" s="198" t="e">
        <f t="shared" ca="1" si="173"/>
        <v>#N/A</v>
      </c>
      <c r="C5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599" s="91"/>
      <c r="E599" s="91"/>
      <c r="G599" s="20"/>
      <c r="H599" s="91"/>
      <c r="I599" s="91"/>
      <c r="K599" s="91"/>
      <c r="M599" s="200" t="e">
        <f t="shared" ca="1" si="174"/>
        <v>#N/A</v>
      </c>
      <c r="N599" s="91" t="e">
        <f t="shared" ca="1" si="175"/>
        <v>#N/A</v>
      </c>
      <c r="O599" s="91" t="e">
        <f t="shared" ca="1" si="176"/>
        <v>#N/A</v>
      </c>
      <c r="Q599" s="200" t="e">
        <f t="shared" ca="1" si="177"/>
        <v>#N/A</v>
      </c>
      <c r="R599" s="91" t="e">
        <f t="shared" ca="1" si="178"/>
        <v>#N/A</v>
      </c>
      <c r="S599" s="91" t="e">
        <f t="shared" ca="1" si="179"/>
        <v>#N/A</v>
      </c>
      <c r="T599" s="200" t="e">
        <f ca="1">(($E$9*(RAND()*($E$213-$D$213)+$D$213))*(RAND()*('Your Value Calcs'!$E$209-'Your Value Calcs'!$D$209)+'Your Value Calcs'!$D$209+IF('Your Results'!$D$48&gt;0,'Your Results'!$D$48,0)))+$E$161-$E$201+$E$185-($E$185*(RAND()*($E$215-$D$215)+$D$215))-(($E$205/$C$56)*(RAND()*($E$216-$D$216)+$D$216))</f>
        <v>#N/A</v>
      </c>
      <c r="U599" s="91"/>
    </row>
    <row r="600" spans="2:21" x14ac:dyDescent="0.25">
      <c r="B600" s="198" t="e">
        <f t="shared" ca="1" si="173"/>
        <v>#N/A</v>
      </c>
      <c r="C6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0" s="91"/>
      <c r="E600" s="91"/>
      <c r="G600" s="20"/>
      <c r="H600" s="91"/>
      <c r="I600" s="91"/>
      <c r="K600" s="91"/>
      <c r="M600" s="200" t="e">
        <f t="shared" ca="1" si="174"/>
        <v>#N/A</v>
      </c>
      <c r="N600" s="91" t="e">
        <f t="shared" ca="1" si="175"/>
        <v>#N/A</v>
      </c>
      <c r="O600" s="91" t="e">
        <f t="shared" ca="1" si="176"/>
        <v>#N/A</v>
      </c>
      <c r="Q600" s="200" t="e">
        <f t="shared" ca="1" si="177"/>
        <v>#N/A</v>
      </c>
      <c r="R600" s="91" t="e">
        <f t="shared" ca="1" si="178"/>
        <v>#N/A</v>
      </c>
      <c r="S600" s="91" t="e">
        <f t="shared" ca="1" si="179"/>
        <v>#N/A</v>
      </c>
      <c r="T600" s="200" t="e">
        <f ca="1">(($E$9*(RAND()*($E$213-$D$213)+$D$213))*(RAND()*('Your Value Calcs'!$E$209-'Your Value Calcs'!$D$209)+'Your Value Calcs'!$D$209+IF('Your Results'!$D$48&gt;0,'Your Results'!$D$48,0)))+$E$161-$E$201+$E$185-($E$185*(RAND()*($E$215-$D$215)+$D$215))-(($E$205/$C$56)*(RAND()*($E$216-$D$216)+$D$216))</f>
        <v>#N/A</v>
      </c>
      <c r="U600" s="91"/>
    </row>
    <row r="601" spans="2:21" x14ac:dyDescent="0.25">
      <c r="B601" s="198" t="e">
        <f t="shared" ca="1" si="173"/>
        <v>#N/A</v>
      </c>
      <c r="C6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1" s="91"/>
      <c r="E601" s="91"/>
      <c r="G601" s="20"/>
      <c r="H601" s="91"/>
      <c r="I601" s="91"/>
      <c r="K601" s="91"/>
      <c r="M601" s="200" t="e">
        <f t="shared" ca="1" si="174"/>
        <v>#N/A</v>
      </c>
      <c r="N601" s="91" t="e">
        <f t="shared" ca="1" si="175"/>
        <v>#N/A</v>
      </c>
      <c r="O601" s="91" t="e">
        <f t="shared" ca="1" si="176"/>
        <v>#N/A</v>
      </c>
      <c r="Q601" s="200" t="e">
        <f t="shared" ca="1" si="177"/>
        <v>#N/A</v>
      </c>
      <c r="R601" s="91" t="e">
        <f t="shared" ca="1" si="178"/>
        <v>#N/A</v>
      </c>
      <c r="S601" s="91" t="e">
        <f t="shared" ca="1" si="179"/>
        <v>#N/A</v>
      </c>
      <c r="T601" s="200" t="e">
        <f ca="1">(($E$9*(RAND()*($E$213-$D$213)+$D$213))*(RAND()*('Your Value Calcs'!$E$209-'Your Value Calcs'!$D$209)+'Your Value Calcs'!$D$209+IF('Your Results'!$D$48&gt;0,'Your Results'!$D$48,0)))+$E$161-$E$201+$E$185-($E$185*(RAND()*($E$215-$D$215)+$D$215))-(($E$205/$C$56)*(RAND()*($E$216-$D$216)+$D$216))</f>
        <v>#N/A</v>
      </c>
      <c r="U601" s="91"/>
    </row>
    <row r="602" spans="2:21" x14ac:dyDescent="0.25">
      <c r="B602" s="198" t="e">
        <f t="shared" ca="1" si="173"/>
        <v>#N/A</v>
      </c>
      <c r="C6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2" s="91"/>
      <c r="E602" s="91"/>
      <c r="G602" s="20"/>
      <c r="H602" s="91"/>
      <c r="I602" s="91"/>
      <c r="K602" s="91"/>
      <c r="M602" s="200" t="e">
        <f t="shared" ca="1" si="174"/>
        <v>#N/A</v>
      </c>
      <c r="N602" s="91" t="e">
        <f t="shared" ca="1" si="175"/>
        <v>#N/A</v>
      </c>
      <c r="O602" s="91" t="e">
        <f t="shared" ca="1" si="176"/>
        <v>#N/A</v>
      </c>
      <c r="Q602" s="200" t="e">
        <f t="shared" ca="1" si="177"/>
        <v>#N/A</v>
      </c>
      <c r="R602" s="91" t="e">
        <f t="shared" ca="1" si="178"/>
        <v>#N/A</v>
      </c>
      <c r="S602" s="91" t="e">
        <f t="shared" ca="1" si="179"/>
        <v>#N/A</v>
      </c>
      <c r="T602" s="200" t="e">
        <f ca="1">(($E$9*(RAND()*($E$213-$D$213)+$D$213))*(RAND()*('Your Value Calcs'!$E$209-'Your Value Calcs'!$D$209)+'Your Value Calcs'!$D$209+IF('Your Results'!$D$48&gt;0,'Your Results'!$D$48,0)))+$E$161-$E$201+$E$185-($E$185*(RAND()*($E$215-$D$215)+$D$215))-(($E$205/$C$56)*(RAND()*($E$216-$D$216)+$D$216))</f>
        <v>#N/A</v>
      </c>
      <c r="U602" s="91"/>
    </row>
    <row r="603" spans="2:21" x14ac:dyDescent="0.25">
      <c r="B603" s="198" t="e">
        <f t="shared" ca="1" si="173"/>
        <v>#N/A</v>
      </c>
      <c r="C6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3" s="91"/>
      <c r="E603" s="91"/>
      <c r="G603" s="20"/>
      <c r="H603" s="91"/>
      <c r="I603" s="91"/>
      <c r="K603" s="91"/>
      <c r="M603" s="200" t="e">
        <f t="shared" ca="1" si="174"/>
        <v>#N/A</v>
      </c>
      <c r="N603" s="91" t="e">
        <f t="shared" ca="1" si="175"/>
        <v>#N/A</v>
      </c>
      <c r="O603" s="91" t="e">
        <f t="shared" ca="1" si="176"/>
        <v>#N/A</v>
      </c>
      <c r="Q603" s="200" t="e">
        <f t="shared" ca="1" si="177"/>
        <v>#N/A</v>
      </c>
      <c r="R603" s="91" t="e">
        <f t="shared" ca="1" si="178"/>
        <v>#N/A</v>
      </c>
      <c r="S603" s="91" t="e">
        <f t="shared" ca="1" si="179"/>
        <v>#N/A</v>
      </c>
      <c r="T603" s="200" t="e">
        <f ca="1">(($E$9*(RAND()*($E$213-$D$213)+$D$213))*(RAND()*('Your Value Calcs'!$E$209-'Your Value Calcs'!$D$209)+'Your Value Calcs'!$D$209+IF('Your Results'!$D$48&gt;0,'Your Results'!$D$48,0)))+$E$161-$E$201+$E$185-($E$185*(RAND()*($E$215-$D$215)+$D$215))-(($E$205/$C$56)*(RAND()*($E$216-$D$216)+$D$216))</f>
        <v>#N/A</v>
      </c>
      <c r="U603" s="91"/>
    </row>
    <row r="604" spans="2:21" x14ac:dyDescent="0.25">
      <c r="B604" s="198" t="e">
        <f t="shared" ca="1" si="173"/>
        <v>#N/A</v>
      </c>
      <c r="C6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4" s="91"/>
      <c r="E604" s="91"/>
      <c r="G604" s="20"/>
      <c r="H604" s="91"/>
      <c r="I604" s="91"/>
      <c r="K604" s="91"/>
      <c r="M604" s="200" t="e">
        <f t="shared" ca="1" si="174"/>
        <v>#N/A</v>
      </c>
      <c r="N604" s="91" t="e">
        <f t="shared" ca="1" si="175"/>
        <v>#N/A</v>
      </c>
      <c r="O604" s="91" t="e">
        <f t="shared" ca="1" si="176"/>
        <v>#N/A</v>
      </c>
      <c r="Q604" s="200" t="e">
        <f t="shared" ca="1" si="177"/>
        <v>#N/A</v>
      </c>
      <c r="R604" s="91" t="e">
        <f t="shared" ca="1" si="178"/>
        <v>#N/A</v>
      </c>
      <c r="S604" s="91" t="e">
        <f t="shared" ca="1" si="179"/>
        <v>#N/A</v>
      </c>
      <c r="T604" s="200" t="e">
        <f ca="1">(($E$9*(RAND()*($E$213-$D$213)+$D$213))*(RAND()*('Your Value Calcs'!$E$209-'Your Value Calcs'!$D$209)+'Your Value Calcs'!$D$209+IF('Your Results'!$D$48&gt;0,'Your Results'!$D$48,0)))+$E$161-$E$201+$E$185-($E$185*(RAND()*($E$215-$D$215)+$D$215))-(($E$205/$C$56)*(RAND()*($E$216-$D$216)+$D$216))</f>
        <v>#N/A</v>
      </c>
      <c r="U604" s="91"/>
    </row>
    <row r="605" spans="2:21" x14ac:dyDescent="0.25">
      <c r="B605" s="198" t="e">
        <f t="shared" ca="1" si="173"/>
        <v>#N/A</v>
      </c>
      <c r="C6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5" s="91"/>
      <c r="E605" s="91"/>
      <c r="G605" s="20"/>
      <c r="H605" s="91"/>
      <c r="I605" s="91"/>
      <c r="K605" s="91"/>
      <c r="M605" s="200" t="e">
        <f t="shared" ca="1" si="174"/>
        <v>#N/A</v>
      </c>
      <c r="N605" s="91" t="e">
        <f t="shared" ca="1" si="175"/>
        <v>#N/A</v>
      </c>
      <c r="O605" s="91" t="e">
        <f t="shared" ca="1" si="176"/>
        <v>#N/A</v>
      </c>
      <c r="Q605" s="200" t="e">
        <f t="shared" ca="1" si="177"/>
        <v>#N/A</v>
      </c>
      <c r="R605" s="91" t="e">
        <f t="shared" ca="1" si="178"/>
        <v>#N/A</v>
      </c>
      <c r="S605" s="91" t="e">
        <f t="shared" ca="1" si="179"/>
        <v>#N/A</v>
      </c>
      <c r="T605" s="200" t="e">
        <f ca="1">(($E$9*(RAND()*($E$213-$D$213)+$D$213))*(RAND()*('Your Value Calcs'!$E$209-'Your Value Calcs'!$D$209)+'Your Value Calcs'!$D$209+IF('Your Results'!$D$48&gt;0,'Your Results'!$D$48,0)))+$E$161-$E$201+$E$185-($E$185*(RAND()*($E$215-$D$215)+$D$215))-(($E$205/$C$56)*(RAND()*($E$216-$D$216)+$D$216))</f>
        <v>#N/A</v>
      </c>
      <c r="U605" s="91"/>
    </row>
    <row r="606" spans="2:21" x14ac:dyDescent="0.25">
      <c r="B606" s="198" t="e">
        <f t="shared" ca="1" si="173"/>
        <v>#N/A</v>
      </c>
      <c r="C6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6" s="91"/>
      <c r="E606" s="91"/>
      <c r="G606" s="20"/>
      <c r="H606" s="91"/>
      <c r="I606" s="91"/>
      <c r="K606" s="91"/>
      <c r="M606" s="200" t="e">
        <f t="shared" ca="1" si="174"/>
        <v>#N/A</v>
      </c>
      <c r="N606" s="91" t="e">
        <f t="shared" ca="1" si="175"/>
        <v>#N/A</v>
      </c>
      <c r="O606" s="91" t="e">
        <f t="shared" ca="1" si="176"/>
        <v>#N/A</v>
      </c>
      <c r="Q606" s="200" t="e">
        <f t="shared" ca="1" si="177"/>
        <v>#N/A</v>
      </c>
      <c r="R606" s="91" t="e">
        <f t="shared" ca="1" si="178"/>
        <v>#N/A</v>
      </c>
      <c r="S606" s="91" t="e">
        <f t="shared" ca="1" si="179"/>
        <v>#N/A</v>
      </c>
      <c r="T606" s="200" t="e">
        <f ca="1">(($E$9*(RAND()*($E$213-$D$213)+$D$213))*(RAND()*('Your Value Calcs'!$E$209-'Your Value Calcs'!$D$209)+'Your Value Calcs'!$D$209+IF('Your Results'!$D$48&gt;0,'Your Results'!$D$48,0)))+$E$161-$E$201+$E$185-($E$185*(RAND()*($E$215-$D$215)+$D$215))-(($E$205/$C$56)*(RAND()*($E$216-$D$216)+$D$216))</f>
        <v>#N/A</v>
      </c>
      <c r="U606" s="91"/>
    </row>
    <row r="607" spans="2:21" x14ac:dyDescent="0.25">
      <c r="B607" s="198" t="e">
        <f t="shared" ca="1" si="173"/>
        <v>#N/A</v>
      </c>
      <c r="C6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7" s="91"/>
      <c r="E607" s="91"/>
      <c r="G607" s="20"/>
      <c r="H607" s="91"/>
      <c r="I607" s="91"/>
      <c r="K607" s="91"/>
      <c r="M607" s="200" t="e">
        <f t="shared" ca="1" si="174"/>
        <v>#N/A</v>
      </c>
      <c r="N607" s="91" t="e">
        <f t="shared" ca="1" si="175"/>
        <v>#N/A</v>
      </c>
      <c r="O607" s="91" t="e">
        <f t="shared" ca="1" si="176"/>
        <v>#N/A</v>
      </c>
      <c r="Q607" s="200" t="e">
        <f t="shared" ca="1" si="177"/>
        <v>#N/A</v>
      </c>
      <c r="R607" s="91" t="e">
        <f t="shared" ca="1" si="178"/>
        <v>#N/A</v>
      </c>
      <c r="S607" s="91" t="e">
        <f t="shared" ca="1" si="179"/>
        <v>#N/A</v>
      </c>
      <c r="T607" s="200" t="e">
        <f ca="1">(($E$9*(RAND()*($E$213-$D$213)+$D$213))*(RAND()*('Your Value Calcs'!$E$209-'Your Value Calcs'!$D$209)+'Your Value Calcs'!$D$209+IF('Your Results'!$D$48&gt;0,'Your Results'!$D$48,0)))+$E$161-$E$201+$E$185-($E$185*(RAND()*($E$215-$D$215)+$D$215))-(($E$205/$C$56)*(RAND()*($E$216-$D$216)+$D$216))</f>
        <v>#N/A</v>
      </c>
      <c r="U607" s="91"/>
    </row>
    <row r="608" spans="2:21" x14ac:dyDescent="0.25">
      <c r="B608" s="198" t="e">
        <f t="shared" ca="1" si="173"/>
        <v>#N/A</v>
      </c>
      <c r="C6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8" s="91"/>
      <c r="E608" s="91"/>
      <c r="G608" s="20"/>
      <c r="H608" s="91"/>
      <c r="I608" s="91"/>
      <c r="K608" s="91"/>
      <c r="M608" s="200" t="e">
        <f t="shared" ca="1" si="174"/>
        <v>#N/A</v>
      </c>
      <c r="N608" s="91" t="e">
        <f t="shared" ca="1" si="175"/>
        <v>#N/A</v>
      </c>
      <c r="O608" s="91" t="e">
        <f t="shared" ca="1" si="176"/>
        <v>#N/A</v>
      </c>
      <c r="Q608" s="200" t="e">
        <f t="shared" ca="1" si="177"/>
        <v>#N/A</v>
      </c>
      <c r="R608" s="91" t="e">
        <f t="shared" ca="1" si="178"/>
        <v>#N/A</v>
      </c>
      <c r="S608" s="91" t="e">
        <f t="shared" ca="1" si="179"/>
        <v>#N/A</v>
      </c>
      <c r="T608" s="200" t="e">
        <f ca="1">(($E$9*(RAND()*($E$213-$D$213)+$D$213))*(RAND()*('Your Value Calcs'!$E$209-'Your Value Calcs'!$D$209)+'Your Value Calcs'!$D$209+IF('Your Results'!$D$48&gt;0,'Your Results'!$D$48,0)))+$E$161-$E$201+$E$185-($E$185*(RAND()*($E$215-$D$215)+$D$215))-(($E$205/$C$56)*(RAND()*($E$216-$D$216)+$D$216))</f>
        <v>#N/A</v>
      </c>
      <c r="U608" s="91"/>
    </row>
    <row r="609" spans="2:21" x14ac:dyDescent="0.25">
      <c r="B609" s="198" t="e">
        <f t="shared" ca="1" si="173"/>
        <v>#N/A</v>
      </c>
      <c r="C6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09" s="91"/>
      <c r="E609" s="91"/>
      <c r="G609" s="20"/>
      <c r="H609" s="91"/>
      <c r="I609" s="91"/>
      <c r="K609" s="91"/>
      <c r="M609" s="200" t="e">
        <f t="shared" ca="1" si="174"/>
        <v>#N/A</v>
      </c>
      <c r="N609" s="91" t="e">
        <f t="shared" ca="1" si="175"/>
        <v>#N/A</v>
      </c>
      <c r="O609" s="91" t="e">
        <f t="shared" ca="1" si="176"/>
        <v>#N/A</v>
      </c>
      <c r="Q609" s="200" t="e">
        <f t="shared" ca="1" si="177"/>
        <v>#N/A</v>
      </c>
      <c r="R609" s="91" t="e">
        <f t="shared" ca="1" si="178"/>
        <v>#N/A</v>
      </c>
      <c r="S609" s="91" t="e">
        <f t="shared" ca="1" si="179"/>
        <v>#N/A</v>
      </c>
      <c r="T609" s="200" t="e">
        <f ca="1">(($E$9*(RAND()*($E$213-$D$213)+$D$213))*(RAND()*('Your Value Calcs'!$E$209-'Your Value Calcs'!$D$209)+'Your Value Calcs'!$D$209+IF('Your Results'!$D$48&gt;0,'Your Results'!$D$48,0)))+$E$161-$E$201+$E$185-($E$185*(RAND()*($E$215-$D$215)+$D$215))-(($E$205/$C$56)*(RAND()*($E$216-$D$216)+$D$216))</f>
        <v>#N/A</v>
      </c>
      <c r="U609" s="91"/>
    </row>
    <row r="610" spans="2:21" x14ac:dyDescent="0.25">
      <c r="B610" s="198" t="e">
        <f t="shared" ca="1" si="173"/>
        <v>#N/A</v>
      </c>
      <c r="C6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0" s="91"/>
      <c r="E610" s="91"/>
      <c r="G610" s="20"/>
      <c r="H610" s="91"/>
      <c r="I610" s="91"/>
      <c r="K610" s="91"/>
      <c r="M610" s="200" t="e">
        <f t="shared" ca="1" si="174"/>
        <v>#N/A</v>
      </c>
      <c r="N610" s="91" t="e">
        <f t="shared" ca="1" si="175"/>
        <v>#N/A</v>
      </c>
      <c r="O610" s="91" t="e">
        <f t="shared" ca="1" si="176"/>
        <v>#N/A</v>
      </c>
      <c r="Q610" s="200" t="e">
        <f t="shared" ca="1" si="177"/>
        <v>#N/A</v>
      </c>
      <c r="R610" s="91" t="e">
        <f t="shared" ca="1" si="178"/>
        <v>#N/A</v>
      </c>
      <c r="S610" s="91" t="e">
        <f t="shared" ca="1" si="179"/>
        <v>#N/A</v>
      </c>
      <c r="T610" s="200" t="e">
        <f ca="1">(($E$9*(RAND()*($E$213-$D$213)+$D$213))*(RAND()*('Your Value Calcs'!$E$209-'Your Value Calcs'!$D$209)+'Your Value Calcs'!$D$209+IF('Your Results'!$D$48&gt;0,'Your Results'!$D$48,0)))+$E$161-$E$201+$E$185-($E$185*(RAND()*($E$215-$D$215)+$D$215))-(($E$205/$C$56)*(RAND()*($E$216-$D$216)+$D$216))</f>
        <v>#N/A</v>
      </c>
      <c r="U610" s="91"/>
    </row>
    <row r="611" spans="2:21" x14ac:dyDescent="0.25">
      <c r="B611" s="198" t="e">
        <f t="shared" ca="1" si="173"/>
        <v>#N/A</v>
      </c>
      <c r="C6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1" s="91"/>
      <c r="E611" s="91"/>
      <c r="G611" s="20"/>
      <c r="H611" s="91"/>
      <c r="I611" s="91"/>
      <c r="K611" s="91"/>
      <c r="M611" s="200" t="e">
        <f t="shared" ca="1" si="174"/>
        <v>#N/A</v>
      </c>
      <c r="N611" s="91" t="e">
        <f t="shared" ca="1" si="175"/>
        <v>#N/A</v>
      </c>
      <c r="O611" s="91" t="e">
        <f t="shared" ca="1" si="176"/>
        <v>#N/A</v>
      </c>
      <c r="Q611" s="200" t="e">
        <f t="shared" ca="1" si="177"/>
        <v>#N/A</v>
      </c>
      <c r="R611" s="91" t="e">
        <f t="shared" ca="1" si="178"/>
        <v>#N/A</v>
      </c>
      <c r="S611" s="91" t="e">
        <f t="shared" ca="1" si="179"/>
        <v>#N/A</v>
      </c>
      <c r="T611" s="200" t="e">
        <f ca="1">(($E$9*(RAND()*($E$213-$D$213)+$D$213))*(RAND()*('Your Value Calcs'!$E$209-'Your Value Calcs'!$D$209)+'Your Value Calcs'!$D$209+IF('Your Results'!$D$48&gt;0,'Your Results'!$D$48,0)))+$E$161-$E$201+$E$185-($E$185*(RAND()*($E$215-$D$215)+$D$215))-(($E$205/$C$56)*(RAND()*($E$216-$D$216)+$D$216))</f>
        <v>#N/A</v>
      </c>
      <c r="U611" s="91"/>
    </row>
    <row r="612" spans="2:21" x14ac:dyDescent="0.25">
      <c r="B612" s="198" t="e">
        <f t="shared" ca="1" si="173"/>
        <v>#N/A</v>
      </c>
      <c r="C6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2" s="91"/>
      <c r="E612" s="91"/>
      <c r="G612" s="20"/>
      <c r="H612" s="91"/>
      <c r="I612" s="91"/>
      <c r="K612" s="91"/>
      <c r="M612" s="200" t="e">
        <f t="shared" ca="1" si="174"/>
        <v>#N/A</v>
      </c>
      <c r="N612" s="91" t="e">
        <f t="shared" ca="1" si="175"/>
        <v>#N/A</v>
      </c>
      <c r="O612" s="91" t="e">
        <f t="shared" ca="1" si="176"/>
        <v>#N/A</v>
      </c>
      <c r="Q612" s="200" t="e">
        <f t="shared" ca="1" si="177"/>
        <v>#N/A</v>
      </c>
      <c r="R612" s="91" t="e">
        <f t="shared" ca="1" si="178"/>
        <v>#N/A</v>
      </c>
      <c r="S612" s="91" t="e">
        <f t="shared" ca="1" si="179"/>
        <v>#N/A</v>
      </c>
      <c r="T612" s="200" t="e">
        <f ca="1">(($E$9*(RAND()*($E$213-$D$213)+$D$213))*(RAND()*('Your Value Calcs'!$E$209-'Your Value Calcs'!$D$209)+'Your Value Calcs'!$D$209+IF('Your Results'!$D$48&gt;0,'Your Results'!$D$48,0)))+$E$161-$E$201+$E$185-($E$185*(RAND()*($E$215-$D$215)+$D$215))-(($E$205/$C$56)*(RAND()*($E$216-$D$216)+$D$216))</f>
        <v>#N/A</v>
      </c>
      <c r="U612" s="91"/>
    </row>
    <row r="613" spans="2:21" x14ac:dyDescent="0.25">
      <c r="B613" s="198" t="e">
        <f t="shared" ca="1" si="173"/>
        <v>#N/A</v>
      </c>
      <c r="C6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3" s="91"/>
      <c r="E613" s="91"/>
      <c r="G613" s="20"/>
      <c r="H613" s="91"/>
      <c r="I613" s="91"/>
      <c r="K613" s="91"/>
      <c r="M613" s="200" t="e">
        <f t="shared" ca="1" si="174"/>
        <v>#N/A</v>
      </c>
      <c r="N613" s="91" t="e">
        <f t="shared" ca="1" si="175"/>
        <v>#N/A</v>
      </c>
      <c r="O613" s="91" t="e">
        <f t="shared" ca="1" si="176"/>
        <v>#N/A</v>
      </c>
      <c r="Q613" s="200" t="e">
        <f t="shared" ca="1" si="177"/>
        <v>#N/A</v>
      </c>
      <c r="R613" s="91" t="e">
        <f t="shared" ca="1" si="178"/>
        <v>#N/A</v>
      </c>
      <c r="S613" s="91" t="e">
        <f t="shared" ca="1" si="179"/>
        <v>#N/A</v>
      </c>
      <c r="T613" s="200" t="e">
        <f ca="1">(($E$9*(RAND()*($E$213-$D$213)+$D$213))*(RAND()*('Your Value Calcs'!$E$209-'Your Value Calcs'!$D$209)+'Your Value Calcs'!$D$209+IF('Your Results'!$D$48&gt;0,'Your Results'!$D$48,0)))+$E$161-$E$201+$E$185-($E$185*(RAND()*($E$215-$D$215)+$D$215))-(($E$205/$C$56)*(RAND()*($E$216-$D$216)+$D$216))</f>
        <v>#N/A</v>
      </c>
      <c r="U613" s="91"/>
    </row>
    <row r="614" spans="2:21" x14ac:dyDescent="0.25">
      <c r="B614" s="198" t="e">
        <f t="shared" ca="1" si="173"/>
        <v>#N/A</v>
      </c>
      <c r="C6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4" s="91"/>
      <c r="E614" s="91"/>
      <c r="G614" s="20"/>
      <c r="H614" s="91"/>
      <c r="I614" s="91"/>
      <c r="K614" s="91"/>
      <c r="M614" s="200" t="e">
        <f t="shared" ca="1" si="174"/>
        <v>#N/A</v>
      </c>
      <c r="N614" s="91" t="e">
        <f t="shared" ca="1" si="175"/>
        <v>#N/A</v>
      </c>
      <c r="O614" s="91" t="e">
        <f t="shared" ca="1" si="176"/>
        <v>#N/A</v>
      </c>
      <c r="Q614" s="200" t="e">
        <f t="shared" ca="1" si="177"/>
        <v>#N/A</v>
      </c>
      <c r="R614" s="91" t="e">
        <f t="shared" ca="1" si="178"/>
        <v>#N/A</v>
      </c>
      <c r="S614" s="91" t="e">
        <f t="shared" ca="1" si="179"/>
        <v>#N/A</v>
      </c>
      <c r="T614" s="200" t="e">
        <f ca="1">(($E$9*(RAND()*($E$213-$D$213)+$D$213))*(RAND()*('Your Value Calcs'!$E$209-'Your Value Calcs'!$D$209)+'Your Value Calcs'!$D$209+IF('Your Results'!$D$48&gt;0,'Your Results'!$D$48,0)))+$E$161-$E$201+$E$185-($E$185*(RAND()*($E$215-$D$215)+$D$215))-(($E$205/$C$56)*(RAND()*($E$216-$D$216)+$D$216))</f>
        <v>#N/A</v>
      </c>
      <c r="U614" s="91"/>
    </row>
    <row r="615" spans="2:21" x14ac:dyDescent="0.25">
      <c r="B615" s="198" t="e">
        <f t="shared" ca="1" si="173"/>
        <v>#N/A</v>
      </c>
      <c r="C6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5" s="91"/>
      <c r="E615" s="91"/>
      <c r="G615" s="20"/>
      <c r="H615" s="91"/>
      <c r="I615" s="91"/>
      <c r="K615" s="91"/>
      <c r="M615" s="200" t="e">
        <f t="shared" ca="1" si="174"/>
        <v>#N/A</v>
      </c>
      <c r="N615" s="91" t="e">
        <f t="shared" ca="1" si="175"/>
        <v>#N/A</v>
      </c>
      <c r="O615" s="91" t="e">
        <f t="shared" ca="1" si="176"/>
        <v>#N/A</v>
      </c>
      <c r="Q615" s="200" t="e">
        <f t="shared" ca="1" si="177"/>
        <v>#N/A</v>
      </c>
      <c r="R615" s="91" t="e">
        <f t="shared" ca="1" si="178"/>
        <v>#N/A</v>
      </c>
      <c r="S615" s="91" t="e">
        <f t="shared" ca="1" si="179"/>
        <v>#N/A</v>
      </c>
      <c r="T615" s="200" t="e">
        <f ca="1">(($E$9*(RAND()*($E$213-$D$213)+$D$213))*(RAND()*('Your Value Calcs'!$E$209-'Your Value Calcs'!$D$209)+'Your Value Calcs'!$D$209+IF('Your Results'!$D$48&gt;0,'Your Results'!$D$48,0)))+$E$161-$E$201+$E$185-($E$185*(RAND()*($E$215-$D$215)+$D$215))-(($E$205/$C$56)*(RAND()*($E$216-$D$216)+$D$216))</f>
        <v>#N/A</v>
      </c>
      <c r="U615" s="91"/>
    </row>
    <row r="616" spans="2:21" x14ac:dyDescent="0.25">
      <c r="B616" s="198" t="e">
        <f t="shared" ca="1" si="173"/>
        <v>#N/A</v>
      </c>
      <c r="C6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6" s="91"/>
      <c r="E616" s="91"/>
      <c r="G616" s="20"/>
      <c r="H616" s="91"/>
      <c r="I616" s="91"/>
      <c r="K616" s="91"/>
      <c r="M616" s="200" t="e">
        <f t="shared" ca="1" si="174"/>
        <v>#N/A</v>
      </c>
      <c r="N616" s="91" t="e">
        <f t="shared" ca="1" si="175"/>
        <v>#N/A</v>
      </c>
      <c r="O616" s="91" t="e">
        <f t="shared" ca="1" si="176"/>
        <v>#N/A</v>
      </c>
      <c r="Q616" s="200" t="e">
        <f t="shared" ca="1" si="177"/>
        <v>#N/A</v>
      </c>
      <c r="R616" s="91" t="e">
        <f t="shared" ca="1" si="178"/>
        <v>#N/A</v>
      </c>
      <c r="S616" s="91" t="e">
        <f t="shared" ca="1" si="179"/>
        <v>#N/A</v>
      </c>
      <c r="T616" s="200" t="e">
        <f ca="1">(($E$9*(RAND()*($E$213-$D$213)+$D$213))*(RAND()*('Your Value Calcs'!$E$209-'Your Value Calcs'!$D$209)+'Your Value Calcs'!$D$209+IF('Your Results'!$D$48&gt;0,'Your Results'!$D$48,0)))+$E$161-$E$201+$E$185-($E$185*(RAND()*($E$215-$D$215)+$D$215))-(($E$205/$C$56)*(RAND()*($E$216-$D$216)+$D$216))</f>
        <v>#N/A</v>
      </c>
      <c r="U616" s="91"/>
    </row>
    <row r="617" spans="2:21" x14ac:dyDescent="0.25">
      <c r="B617" s="198" t="e">
        <f t="shared" ca="1" si="173"/>
        <v>#N/A</v>
      </c>
      <c r="C6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7" s="91"/>
      <c r="E617" s="91"/>
      <c r="G617" s="20"/>
      <c r="H617" s="91"/>
      <c r="I617" s="91"/>
      <c r="K617" s="91"/>
      <c r="M617" s="200" t="e">
        <f t="shared" ca="1" si="174"/>
        <v>#N/A</v>
      </c>
      <c r="N617" s="91" t="e">
        <f t="shared" ca="1" si="175"/>
        <v>#N/A</v>
      </c>
      <c r="O617" s="91" t="e">
        <f t="shared" ca="1" si="176"/>
        <v>#N/A</v>
      </c>
      <c r="Q617" s="200" t="e">
        <f t="shared" ca="1" si="177"/>
        <v>#N/A</v>
      </c>
      <c r="R617" s="91" t="e">
        <f t="shared" ca="1" si="178"/>
        <v>#N/A</v>
      </c>
      <c r="S617" s="91" t="e">
        <f t="shared" ca="1" si="179"/>
        <v>#N/A</v>
      </c>
      <c r="T617" s="200" t="e">
        <f ca="1">(($E$9*(RAND()*($E$213-$D$213)+$D$213))*(RAND()*('Your Value Calcs'!$E$209-'Your Value Calcs'!$D$209)+'Your Value Calcs'!$D$209+IF('Your Results'!$D$48&gt;0,'Your Results'!$D$48,0)))+$E$161-$E$201+$E$185-($E$185*(RAND()*($E$215-$D$215)+$D$215))-(($E$205/$C$56)*(RAND()*($E$216-$D$216)+$D$216))</f>
        <v>#N/A</v>
      </c>
      <c r="U617" s="91"/>
    </row>
    <row r="618" spans="2:21" x14ac:dyDescent="0.25">
      <c r="B618" s="198" t="e">
        <f t="shared" ca="1" si="173"/>
        <v>#N/A</v>
      </c>
      <c r="C6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8" s="91"/>
      <c r="E618" s="91"/>
      <c r="G618" s="20"/>
      <c r="H618" s="91"/>
      <c r="I618" s="91"/>
      <c r="K618" s="91"/>
      <c r="M618" s="200" t="e">
        <f t="shared" ca="1" si="174"/>
        <v>#N/A</v>
      </c>
      <c r="N618" s="91" t="e">
        <f t="shared" ca="1" si="175"/>
        <v>#N/A</v>
      </c>
      <c r="O618" s="91" t="e">
        <f t="shared" ca="1" si="176"/>
        <v>#N/A</v>
      </c>
      <c r="Q618" s="200" t="e">
        <f t="shared" ca="1" si="177"/>
        <v>#N/A</v>
      </c>
      <c r="R618" s="91" t="e">
        <f t="shared" ca="1" si="178"/>
        <v>#N/A</v>
      </c>
      <c r="S618" s="91" t="e">
        <f t="shared" ca="1" si="179"/>
        <v>#N/A</v>
      </c>
      <c r="T618" s="200" t="e">
        <f ca="1">(($E$9*(RAND()*($E$213-$D$213)+$D$213))*(RAND()*('Your Value Calcs'!$E$209-'Your Value Calcs'!$D$209)+'Your Value Calcs'!$D$209+IF('Your Results'!$D$48&gt;0,'Your Results'!$D$48,0)))+$E$161-$E$201+$E$185-($E$185*(RAND()*($E$215-$D$215)+$D$215))-(($E$205/$C$56)*(RAND()*($E$216-$D$216)+$D$216))</f>
        <v>#N/A</v>
      </c>
      <c r="U618" s="91"/>
    </row>
    <row r="619" spans="2:21" x14ac:dyDescent="0.25">
      <c r="B619" s="198" t="e">
        <f t="shared" ca="1" si="173"/>
        <v>#N/A</v>
      </c>
      <c r="C6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19" s="91"/>
      <c r="E619" s="91"/>
      <c r="G619" s="20"/>
      <c r="H619" s="91"/>
      <c r="I619" s="91"/>
      <c r="K619" s="91"/>
      <c r="M619" s="200" t="e">
        <f t="shared" ca="1" si="174"/>
        <v>#N/A</v>
      </c>
      <c r="N619" s="91" t="e">
        <f t="shared" ca="1" si="175"/>
        <v>#N/A</v>
      </c>
      <c r="O619" s="91" t="e">
        <f t="shared" ca="1" si="176"/>
        <v>#N/A</v>
      </c>
      <c r="Q619" s="200" t="e">
        <f t="shared" ca="1" si="177"/>
        <v>#N/A</v>
      </c>
      <c r="R619" s="91" t="e">
        <f t="shared" ca="1" si="178"/>
        <v>#N/A</v>
      </c>
      <c r="S619" s="91" t="e">
        <f t="shared" ca="1" si="179"/>
        <v>#N/A</v>
      </c>
      <c r="T619" s="200" t="e">
        <f ca="1">(($E$9*(RAND()*($E$213-$D$213)+$D$213))*(RAND()*('Your Value Calcs'!$E$209-'Your Value Calcs'!$D$209)+'Your Value Calcs'!$D$209+IF('Your Results'!$D$48&gt;0,'Your Results'!$D$48,0)))+$E$161-$E$201+$E$185-($E$185*(RAND()*($E$215-$D$215)+$D$215))-(($E$205/$C$56)*(RAND()*($E$216-$D$216)+$D$216))</f>
        <v>#N/A</v>
      </c>
      <c r="U619" s="91"/>
    </row>
    <row r="620" spans="2:21" x14ac:dyDescent="0.25">
      <c r="B620" s="198" t="e">
        <f t="shared" ca="1" si="173"/>
        <v>#N/A</v>
      </c>
      <c r="C6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0" s="91"/>
      <c r="E620" s="91"/>
      <c r="G620" s="20"/>
      <c r="H620" s="91"/>
      <c r="I620" s="91"/>
      <c r="K620" s="91"/>
      <c r="M620" s="200" t="e">
        <f t="shared" ca="1" si="174"/>
        <v>#N/A</v>
      </c>
      <c r="N620" s="91" t="e">
        <f t="shared" ca="1" si="175"/>
        <v>#N/A</v>
      </c>
      <c r="O620" s="91" t="e">
        <f t="shared" ca="1" si="176"/>
        <v>#N/A</v>
      </c>
      <c r="Q620" s="200" t="e">
        <f t="shared" ca="1" si="177"/>
        <v>#N/A</v>
      </c>
      <c r="R620" s="91" t="e">
        <f t="shared" ca="1" si="178"/>
        <v>#N/A</v>
      </c>
      <c r="S620" s="91" t="e">
        <f t="shared" ca="1" si="179"/>
        <v>#N/A</v>
      </c>
      <c r="T620" s="200" t="e">
        <f ca="1">(($E$9*(RAND()*($E$213-$D$213)+$D$213))*(RAND()*('Your Value Calcs'!$E$209-'Your Value Calcs'!$D$209)+'Your Value Calcs'!$D$209+IF('Your Results'!$D$48&gt;0,'Your Results'!$D$48,0)))+$E$161-$E$201+$E$185-($E$185*(RAND()*($E$215-$D$215)+$D$215))-(($E$205/$C$56)*(RAND()*($E$216-$D$216)+$D$216))</f>
        <v>#N/A</v>
      </c>
      <c r="U620" s="91"/>
    </row>
    <row r="621" spans="2:21" x14ac:dyDescent="0.25">
      <c r="B621" s="198" t="e">
        <f t="shared" ca="1" si="173"/>
        <v>#N/A</v>
      </c>
      <c r="C6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1" s="91"/>
      <c r="E621" s="91"/>
      <c r="G621" s="20"/>
      <c r="H621" s="91"/>
      <c r="I621" s="91"/>
      <c r="K621" s="91"/>
      <c r="M621" s="200" t="e">
        <f t="shared" ca="1" si="174"/>
        <v>#N/A</v>
      </c>
      <c r="N621" s="91" t="e">
        <f t="shared" ca="1" si="175"/>
        <v>#N/A</v>
      </c>
      <c r="O621" s="91" t="e">
        <f t="shared" ca="1" si="176"/>
        <v>#N/A</v>
      </c>
      <c r="Q621" s="200" t="e">
        <f t="shared" ca="1" si="177"/>
        <v>#N/A</v>
      </c>
      <c r="R621" s="91" t="e">
        <f t="shared" ca="1" si="178"/>
        <v>#N/A</v>
      </c>
      <c r="S621" s="91" t="e">
        <f t="shared" ca="1" si="179"/>
        <v>#N/A</v>
      </c>
      <c r="T621" s="200" t="e">
        <f ca="1">(($E$9*(RAND()*($E$213-$D$213)+$D$213))*(RAND()*('Your Value Calcs'!$E$209-'Your Value Calcs'!$D$209)+'Your Value Calcs'!$D$209+IF('Your Results'!$D$48&gt;0,'Your Results'!$D$48,0)))+$E$161-$E$201+$E$185-($E$185*(RAND()*($E$215-$D$215)+$D$215))-(($E$205/$C$56)*(RAND()*($E$216-$D$216)+$D$216))</f>
        <v>#N/A</v>
      </c>
      <c r="U621" s="91"/>
    </row>
    <row r="622" spans="2:21" x14ac:dyDescent="0.25">
      <c r="B622" s="198" t="e">
        <f t="shared" ca="1" si="173"/>
        <v>#N/A</v>
      </c>
      <c r="C6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2" s="91"/>
      <c r="E622" s="91"/>
      <c r="G622" s="20"/>
      <c r="H622" s="91"/>
      <c r="I622" s="91"/>
      <c r="K622" s="91"/>
      <c r="M622" s="200" t="e">
        <f t="shared" ca="1" si="174"/>
        <v>#N/A</v>
      </c>
      <c r="N622" s="91" t="e">
        <f t="shared" ca="1" si="175"/>
        <v>#N/A</v>
      </c>
      <c r="O622" s="91" t="e">
        <f t="shared" ca="1" si="176"/>
        <v>#N/A</v>
      </c>
      <c r="Q622" s="200" t="e">
        <f t="shared" ca="1" si="177"/>
        <v>#N/A</v>
      </c>
      <c r="R622" s="91" t="e">
        <f t="shared" ca="1" si="178"/>
        <v>#N/A</v>
      </c>
      <c r="S622" s="91" t="e">
        <f t="shared" ca="1" si="179"/>
        <v>#N/A</v>
      </c>
      <c r="T622" s="200" t="e">
        <f ca="1">(($E$9*(RAND()*($E$213-$D$213)+$D$213))*(RAND()*('Your Value Calcs'!$E$209-'Your Value Calcs'!$D$209)+'Your Value Calcs'!$D$209+IF('Your Results'!$D$48&gt;0,'Your Results'!$D$48,0)))+$E$161-$E$201+$E$185-($E$185*(RAND()*($E$215-$D$215)+$D$215))-(($E$205/$C$56)*(RAND()*($E$216-$D$216)+$D$216))</f>
        <v>#N/A</v>
      </c>
      <c r="U622" s="91"/>
    </row>
    <row r="623" spans="2:21" x14ac:dyDescent="0.25">
      <c r="B623" s="198" t="e">
        <f t="shared" ca="1" si="173"/>
        <v>#N/A</v>
      </c>
      <c r="C6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3" s="91"/>
      <c r="E623" s="91"/>
      <c r="G623" s="20"/>
      <c r="H623" s="91"/>
      <c r="I623" s="91"/>
      <c r="K623" s="91"/>
      <c r="M623" s="200" t="e">
        <f t="shared" ca="1" si="174"/>
        <v>#N/A</v>
      </c>
      <c r="N623" s="91" t="e">
        <f t="shared" ca="1" si="175"/>
        <v>#N/A</v>
      </c>
      <c r="O623" s="91" t="e">
        <f t="shared" ca="1" si="176"/>
        <v>#N/A</v>
      </c>
      <c r="Q623" s="200" t="e">
        <f t="shared" ca="1" si="177"/>
        <v>#N/A</v>
      </c>
      <c r="R623" s="91" t="e">
        <f t="shared" ca="1" si="178"/>
        <v>#N/A</v>
      </c>
      <c r="S623" s="91" t="e">
        <f t="shared" ca="1" si="179"/>
        <v>#N/A</v>
      </c>
      <c r="T623" s="200" t="e">
        <f ca="1">(($E$9*(RAND()*($E$213-$D$213)+$D$213))*(RAND()*('Your Value Calcs'!$E$209-'Your Value Calcs'!$D$209)+'Your Value Calcs'!$D$209+IF('Your Results'!$D$48&gt;0,'Your Results'!$D$48,0)))+$E$161-$E$201+$E$185-($E$185*(RAND()*($E$215-$D$215)+$D$215))-(($E$205/$C$56)*(RAND()*($E$216-$D$216)+$D$216))</f>
        <v>#N/A</v>
      </c>
      <c r="U623" s="91"/>
    </row>
    <row r="624" spans="2:21" x14ac:dyDescent="0.25">
      <c r="B624" s="198" t="e">
        <f t="shared" ca="1" si="173"/>
        <v>#N/A</v>
      </c>
      <c r="C6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4" s="91"/>
      <c r="E624" s="91"/>
      <c r="G624" s="20"/>
      <c r="H624" s="91"/>
      <c r="I624" s="91"/>
      <c r="K624" s="91"/>
      <c r="M624" s="200" t="e">
        <f t="shared" ca="1" si="174"/>
        <v>#N/A</v>
      </c>
      <c r="N624" s="91" t="e">
        <f t="shared" ca="1" si="175"/>
        <v>#N/A</v>
      </c>
      <c r="O624" s="91" t="e">
        <f t="shared" ca="1" si="176"/>
        <v>#N/A</v>
      </c>
      <c r="Q624" s="200" t="e">
        <f t="shared" ca="1" si="177"/>
        <v>#N/A</v>
      </c>
      <c r="R624" s="91" t="e">
        <f t="shared" ca="1" si="178"/>
        <v>#N/A</v>
      </c>
      <c r="S624" s="91" t="e">
        <f t="shared" ca="1" si="179"/>
        <v>#N/A</v>
      </c>
      <c r="T624" s="200" t="e">
        <f ca="1">(($E$9*(RAND()*($E$213-$D$213)+$D$213))*(RAND()*('Your Value Calcs'!$E$209-'Your Value Calcs'!$D$209)+'Your Value Calcs'!$D$209+IF('Your Results'!$D$48&gt;0,'Your Results'!$D$48,0)))+$E$161-$E$201+$E$185-($E$185*(RAND()*($E$215-$D$215)+$D$215))-(($E$205/$C$56)*(RAND()*($E$216-$D$216)+$D$216))</f>
        <v>#N/A</v>
      </c>
      <c r="U624" s="91"/>
    </row>
    <row r="625" spans="2:21" x14ac:dyDescent="0.25">
      <c r="B625" s="198" t="e">
        <f t="shared" ca="1" si="173"/>
        <v>#N/A</v>
      </c>
      <c r="C6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5" s="91"/>
      <c r="E625" s="91"/>
      <c r="G625" s="20"/>
      <c r="H625" s="91"/>
      <c r="I625" s="91"/>
      <c r="K625" s="91"/>
      <c r="M625" s="200" t="e">
        <f t="shared" ca="1" si="174"/>
        <v>#N/A</v>
      </c>
      <c r="N625" s="91" t="e">
        <f t="shared" ca="1" si="175"/>
        <v>#N/A</v>
      </c>
      <c r="O625" s="91" t="e">
        <f t="shared" ca="1" si="176"/>
        <v>#N/A</v>
      </c>
      <c r="Q625" s="200" t="e">
        <f t="shared" ca="1" si="177"/>
        <v>#N/A</v>
      </c>
      <c r="R625" s="91" t="e">
        <f t="shared" ca="1" si="178"/>
        <v>#N/A</v>
      </c>
      <c r="S625" s="91" t="e">
        <f t="shared" ca="1" si="179"/>
        <v>#N/A</v>
      </c>
      <c r="T625" s="200" t="e">
        <f ca="1">(($E$9*(RAND()*($E$213-$D$213)+$D$213))*(RAND()*('Your Value Calcs'!$E$209-'Your Value Calcs'!$D$209)+'Your Value Calcs'!$D$209+IF('Your Results'!$D$48&gt;0,'Your Results'!$D$48,0)))+$E$161-$E$201+$E$185-($E$185*(RAND()*($E$215-$D$215)+$D$215))-(($E$205/$C$56)*(RAND()*($E$216-$D$216)+$D$216))</f>
        <v>#N/A</v>
      </c>
      <c r="U625" s="91"/>
    </row>
    <row r="626" spans="2:21" x14ac:dyDescent="0.25">
      <c r="B626" s="198" t="e">
        <f t="shared" ca="1" si="173"/>
        <v>#N/A</v>
      </c>
      <c r="C6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6" s="91"/>
      <c r="E626" s="91"/>
      <c r="G626" s="20"/>
      <c r="H626" s="91"/>
      <c r="I626" s="91"/>
      <c r="K626" s="91"/>
      <c r="M626" s="200" t="e">
        <f t="shared" ca="1" si="174"/>
        <v>#N/A</v>
      </c>
      <c r="N626" s="91" t="e">
        <f t="shared" ca="1" si="175"/>
        <v>#N/A</v>
      </c>
      <c r="O626" s="91" t="e">
        <f t="shared" ca="1" si="176"/>
        <v>#N/A</v>
      </c>
      <c r="Q626" s="200" t="e">
        <f t="shared" ca="1" si="177"/>
        <v>#N/A</v>
      </c>
      <c r="R626" s="91" t="e">
        <f t="shared" ca="1" si="178"/>
        <v>#N/A</v>
      </c>
      <c r="S626" s="91" t="e">
        <f t="shared" ca="1" si="179"/>
        <v>#N/A</v>
      </c>
      <c r="T626" s="200" t="e">
        <f ca="1">(($E$9*(RAND()*($E$213-$D$213)+$D$213))*(RAND()*('Your Value Calcs'!$E$209-'Your Value Calcs'!$D$209)+'Your Value Calcs'!$D$209+IF('Your Results'!$D$48&gt;0,'Your Results'!$D$48,0)))+$E$161-$E$201+$E$185-($E$185*(RAND()*($E$215-$D$215)+$D$215))-(($E$205/$C$56)*(RAND()*($E$216-$D$216)+$D$216))</f>
        <v>#N/A</v>
      </c>
      <c r="U626" s="91"/>
    </row>
    <row r="627" spans="2:21" x14ac:dyDescent="0.25">
      <c r="B627" s="198" t="e">
        <f t="shared" ca="1" si="173"/>
        <v>#N/A</v>
      </c>
      <c r="C6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7" s="91"/>
      <c r="E627" s="91"/>
      <c r="G627" s="20"/>
      <c r="H627" s="91"/>
      <c r="I627" s="91"/>
      <c r="K627" s="91"/>
      <c r="M627" s="200" t="e">
        <f t="shared" ca="1" si="174"/>
        <v>#N/A</v>
      </c>
      <c r="N627" s="91" t="e">
        <f t="shared" ca="1" si="175"/>
        <v>#N/A</v>
      </c>
      <c r="O627" s="91" t="e">
        <f t="shared" ca="1" si="176"/>
        <v>#N/A</v>
      </c>
      <c r="Q627" s="200" t="e">
        <f t="shared" ca="1" si="177"/>
        <v>#N/A</v>
      </c>
      <c r="R627" s="91" t="e">
        <f t="shared" ca="1" si="178"/>
        <v>#N/A</v>
      </c>
      <c r="S627" s="91" t="e">
        <f t="shared" ca="1" si="179"/>
        <v>#N/A</v>
      </c>
      <c r="T627" s="200" t="e">
        <f ca="1">(($E$9*(RAND()*($E$213-$D$213)+$D$213))*(RAND()*('Your Value Calcs'!$E$209-'Your Value Calcs'!$D$209)+'Your Value Calcs'!$D$209+IF('Your Results'!$D$48&gt;0,'Your Results'!$D$48,0)))+$E$161-$E$201+$E$185-($E$185*(RAND()*($E$215-$D$215)+$D$215))-(($E$205/$C$56)*(RAND()*($E$216-$D$216)+$D$216))</f>
        <v>#N/A</v>
      </c>
      <c r="U627" s="91"/>
    </row>
    <row r="628" spans="2:21" x14ac:dyDescent="0.25">
      <c r="B628" s="198" t="e">
        <f t="shared" ca="1" si="173"/>
        <v>#N/A</v>
      </c>
      <c r="C6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8" s="91"/>
      <c r="E628" s="91"/>
      <c r="G628" s="20"/>
      <c r="H628" s="91"/>
      <c r="I628" s="91"/>
      <c r="K628" s="91"/>
      <c r="M628" s="200" t="e">
        <f t="shared" ca="1" si="174"/>
        <v>#N/A</v>
      </c>
      <c r="N628" s="91" t="e">
        <f t="shared" ca="1" si="175"/>
        <v>#N/A</v>
      </c>
      <c r="O628" s="91" t="e">
        <f t="shared" ca="1" si="176"/>
        <v>#N/A</v>
      </c>
      <c r="Q628" s="200" t="e">
        <f t="shared" ca="1" si="177"/>
        <v>#N/A</v>
      </c>
      <c r="R628" s="91" t="e">
        <f t="shared" ca="1" si="178"/>
        <v>#N/A</v>
      </c>
      <c r="S628" s="91" t="e">
        <f t="shared" ca="1" si="179"/>
        <v>#N/A</v>
      </c>
      <c r="T628" s="200" t="e">
        <f ca="1">(($E$9*(RAND()*($E$213-$D$213)+$D$213))*(RAND()*('Your Value Calcs'!$E$209-'Your Value Calcs'!$D$209)+'Your Value Calcs'!$D$209+IF('Your Results'!$D$48&gt;0,'Your Results'!$D$48,0)))+$E$161-$E$201+$E$185-($E$185*(RAND()*($E$215-$D$215)+$D$215))-(($E$205/$C$56)*(RAND()*($E$216-$D$216)+$D$216))</f>
        <v>#N/A</v>
      </c>
      <c r="U628" s="91"/>
    </row>
    <row r="629" spans="2:21" x14ac:dyDescent="0.25">
      <c r="B629" s="198" t="e">
        <f t="shared" ca="1" si="173"/>
        <v>#N/A</v>
      </c>
      <c r="C6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29" s="91"/>
      <c r="E629" s="91"/>
      <c r="G629" s="20"/>
      <c r="H629" s="91"/>
      <c r="I629" s="91"/>
      <c r="K629" s="91"/>
      <c r="M629" s="200" t="e">
        <f t="shared" ca="1" si="174"/>
        <v>#N/A</v>
      </c>
      <c r="N629" s="91" t="e">
        <f t="shared" ca="1" si="175"/>
        <v>#N/A</v>
      </c>
      <c r="O629" s="91" t="e">
        <f t="shared" ca="1" si="176"/>
        <v>#N/A</v>
      </c>
      <c r="Q629" s="200" t="e">
        <f t="shared" ca="1" si="177"/>
        <v>#N/A</v>
      </c>
      <c r="R629" s="91" t="e">
        <f t="shared" ca="1" si="178"/>
        <v>#N/A</v>
      </c>
      <c r="S629" s="91" t="e">
        <f t="shared" ca="1" si="179"/>
        <v>#N/A</v>
      </c>
      <c r="T629" s="200" t="e">
        <f ca="1">(($E$9*(RAND()*($E$213-$D$213)+$D$213))*(RAND()*('Your Value Calcs'!$E$209-'Your Value Calcs'!$D$209)+'Your Value Calcs'!$D$209+IF('Your Results'!$D$48&gt;0,'Your Results'!$D$48,0)))+$E$161-$E$201+$E$185-($E$185*(RAND()*($E$215-$D$215)+$D$215))-(($E$205/$C$56)*(RAND()*($E$216-$D$216)+$D$216))</f>
        <v>#N/A</v>
      </c>
      <c r="U629" s="91"/>
    </row>
    <row r="630" spans="2:21" x14ac:dyDescent="0.25">
      <c r="B630" s="198" t="e">
        <f t="shared" ca="1" si="173"/>
        <v>#N/A</v>
      </c>
      <c r="C6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0" s="91"/>
      <c r="E630" s="91"/>
      <c r="G630" s="20"/>
      <c r="H630" s="91"/>
      <c r="I630" s="91"/>
      <c r="K630" s="91"/>
      <c r="M630" s="200" t="e">
        <f t="shared" ca="1" si="174"/>
        <v>#N/A</v>
      </c>
      <c r="N630" s="91" t="e">
        <f t="shared" ca="1" si="175"/>
        <v>#N/A</v>
      </c>
      <c r="O630" s="91" t="e">
        <f t="shared" ca="1" si="176"/>
        <v>#N/A</v>
      </c>
      <c r="Q630" s="200" t="e">
        <f t="shared" ca="1" si="177"/>
        <v>#N/A</v>
      </c>
      <c r="R630" s="91" t="e">
        <f t="shared" ca="1" si="178"/>
        <v>#N/A</v>
      </c>
      <c r="S630" s="91" t="e">
        <f t="shared" ca="1" si="179"/>
        <v>#N/A</v>
      </c>
      <c r="T630" s="200" t="e">
        <f ca="1">(($E$9*(RAND()*($E$213-$D$213)+$D$213))*(RAND()*('Your Value Calcs'!$E$209-'Your Value Calcs'!$D$209)+'Your Value Calcs'!$D$209+IF('Your Results'!$D$48&gt;0,'Your Results'!$D$48,0)))+$E$161-$E$201+$E$185-($E$185*(RAND()*($E$215-$D$215)+$D$215))-(($E$205/$C$56)*(RAND()*($E$216-$D$216)+$D$216))</f>
        <v>#N/A</v>
      </c>
      <c r="U630" s="91"/>
    </row>
    <row r="631" spans="2:21" x14ac:dyDescent="0.25">
      <c r="B631" s="198" t="e">
        <f t="shared" ca="1" si="173"/>
        <v>#N/A</v>
      </c>
      <c r="C6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1" s="91"/>
      <c r="E631" s="91"/>
      <c r="G631" s="20"/>
      <c r="H631" s="91"/>
      <c r="I631" s="91"/>
      <c r="K631" s="91"/>
      <c r="M631" s="200" t="e">
        <f t="shared" ca="1" si="174"/>
        <v>#N/A</v>
      </c>
      <c r="N631" s="91" t="e">
        <f t="shared" ca="1" si="175"/>
        <v>#N/A</v>
      </c>
      <c r="O631" s="91" t="e">
        <f t="shared" ca="1" si="176"/>
        <v>#N/A</v>
      </c>
      <c r="Q631" s="200" t="e">
        <f t="shared" ca="1" si="177"/>
        <v>#N/A</v>
      </c>
      <c r="R631" s="91" t="e">
        <f t="shared" ca="1" si="178"/>
        <v>#N/A</v>
      </c>
      <c r="S631" s="91" t="e">
        <f t="shared" ca="1" si="179"/>
        <v>#N/A</v>
      </c>
      <c r="T631" s="200" t="e">
        <f ca="1">(($E$9*(RAND()*($E$213-$D$213)+$D$213))*(RAND()*('Your Value Calcs'!$E$209-'Your Value Calcs'!$D$209)+'Your Value Calcs'!$D$209+IF('Your Results'!$D$48&gt;0,'Your Results'!$D$48,0)))+$E$161-$E$201+$E$185-($E$185*(RAND()*($E$215-$D$215)+$D$215))-(($E$205/$C$56)*(RAND()*($E$216-$D$216)+$D$216))</f>
        <v>#N/A</v>
      </c>
      <c r="U631" s="91"/>
    </row>
    <row r="632" spans="2:21" x14ac:dyDescent="0.25">
      <c r="B632" s="198" t="e">
        <f t="shared" ca="1" si="173"/>
        <v>#N/A</v>
      </c>
      <c r="C6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2" s="91"/>
      <c r="E632" s="91"/>
      <c r="G632" s="20"/>
      <c r="H632" s="91"/>
      <c r="I632" s="91"/>
      <c r="K632" s="91"/>
      <c r="M632" s="200" t="e">
        <f t="shared" ca="1" si="174"/>
        <v>#N/A</v>
      </c>
      <c r="N632" s="91" t="e">
        <f t="shared" ca="1" si="175"/>
        <v>#N/A</v>
      </c>
      <c r="O632" s="91" t="e">
        <f t="shared" ca="1" si="176"/>
        <v>#N/A</v>
      </c>
      <c r="Q632" s="200" t="e">
        <f t="shared" ca="1" si="177"/>
        <v>#N/A</v>
      </c>
      <c r="R632" s="91" t="e">
        <f t="shared" ca="1" si="178"/>
        <v>#N/A</v>
      </c>
      <c r="S632" s="91" t="e">
        <f t="shared" ca="1" si="179"/>
        <v>#N/A</v>
      </c>
      <c r="T632" s="200" t="e">
        <f ca="1">(($E$9*(RAND()*($E$213-$D$213)+$D$213))*(RAND()*('Your Value Calcs'!$E$209-'Your Value Calcs'!$D$209)+'Your Value Calcs'!$D$209+IF('Your Results'!$D$48&gt;0,'Your Results'!$D$48,0)))+$E$161-$E$201+$E$185-($E$185*(RAND()*($E$215-$D$215)+$D$215))-(($E$205/$C$56)*(RAND()*($E$216-$D$216)+$D$216))</f>
        <v>#N/A</v>
      </c>
      <c r="U632" s="91"/>
    </row>
    <row r="633" spans="2:21" x14ac:dyDescent="0.25">
      <c r="B633" s="198" t="e">
        <f t="shared" ca="1" si="173"/>
        <v>#N/A</v>
      </c>
      <c r="C6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3" s="91"/>
      <c r="E633" s="91"/>
      <c r="G633" s="20"/>
      <c r="H633" s="91"/>
      <c r="I633" s="91"/>
      <c r="K633" s="91"/>
      <c r="M633" s="200" t="e">
        <f t="shared" ca="1" si="174"/>
        <v>#N/A</v>
      </c>
      <c r="N633" s="91" t="e">
        <f t="shared" ca="1" si="175"/>
        <v>#N/A</v>
      </c>
      <c r="O633" s="91" t="e">
        <f t="shared" ca="1" si="176"/>
        <v>#N/A</v>
      </c>
      <c r="Q633" s="200" t="e">
        <f t="shared" ca="1" si="177"/>
        <v>#N/A</v>
      </c>
      <c r="R633" s="91" t="e">
        <f t="shared" ca="1" si="178"/>
        <v>#N/A</v>
      </c>
      <c r="S633" s="91" t="e">
        <f t="shared" ca="1" si="179"/>
        <v>#N/A</v>
      </c>
      <c r="T633" s="200" t="e">
        <f ca="1">(($E$9*(RAND()*($E$213-$D$213)+$D$213))*(RAND()*('Your Value Calcs'!$E$209-'Your Value Calcs'!$D$209)+'Your Value Calcs'!$D$209+IF('Your Results'!$D$48&gt;0,'Your Results'!$D$48,0)))+$E$161-$E$201+$E$185-($E$185*(RAND()*($E$215-$D$215)+$D$215))-(($E$205/$C$56)*(RAND()*($E$216-$D$216)+$D$216))</f>
        <v>#N/A</v>
      </c>
      <c r="U633" s="91"/>
    </row>
    <row r="634" spans="2:21" x14ac:dyDescent="0.25">
      <c r="B634" s="198" t="e">
        <f t="shared" ca="1" si="173"/>
        <v>#N/A</v>
      </c>
      <c r="C6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4" s="91"/>
      <c r="E634" s="91"/>
      <c r="G634" s="20"/>
      <c r="H634" s="91"/>
      <c r="I634" s="91"/>
      <c r="K634" s="91"/>
      <c r="M634" s="200" t="e">
        <f t="shared" ca="1" si="174"/>
        <v>#N/A</v>
      </c>
      <c r="N634" s="91" t="e">
        <f t="shared" ca="1" si="175"/>
        <v>#N/A</v>
      </c>
      <c r="O634" s="91" t="e">
        <f t="shared" ca="1" si="176"/>
        <v>#N/A</v>
      </c>
      <c r="Q634" s="200" t="e">
        <f t="shared" ca="1" si="177"/>
        <v>#N/A</v>
      </c>
      <c r="R634" s="91" t="e">
        <f t="shared" ca="1" si="178"/>
        <v>#N/A</v>
      </c>
      <c r="S634" s="91" t="e">
        <f t="shared" ca="1" si="179"/>
        <v>#N/A</v>
      </c>
      <c r="T634" s="200" t="e">
        <f ca="1">(($E$9*(RAND()*($E$213-$D$213)+$D$213))*(RAND()*('Your Value Calcs'!$E$209-'Your Value Calcs'!$D$209)+'Your Value Calcs'!$D$209+IF('Your Results'!$D$48&gt;0,'Your Results'!$D$48,0)))+$E$161-$E$201+$E$185-($E$185*(RAND()*($E$215-$D$215)+$D$215))-(($E$205/$C$56)*(RAND()*($E$216-$D$216)+$D$216))</f>
        <v>#N/A</v>
      </c>
      <c r="U634" s="91"/>
    </row>
    <row r="635" spans="2:21" x14ac:dyDescent="0.25">
      <c r="B635" s="198" t="e">
        <f t="shared" ca="1" si="173"/>
        <v>#N/A</v>
      </c>
      <c r="C6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5" s="91"/>
      <c r="E635" s="91"/>
      <c r="G635" s="20"/>
      <c r="H635" s="91"/>
      <c r="I635" s="91"/>
      <c r="K635" s="91"/>
      <c r="M635" s="200" t="e">
        <f t="shared" ca="1" si="174"/>
        <v>#N/A</v>
      </c>
      <c r="N635" s="91" t="e">
        <f t="shared" ca="1" si="175"/>
        <v>#N/A</v>
      </c>
      <c r="O635" s="91" t="e">
        <f t="shared" ca="1" si="176"/>
        <v>#N/A</v>
      </c>
      <c r="Q635" s="200" t="e">
        <f t="shared" ca="1" si="177"/>
        <v>#N/A</v>
      </c>
      <c r="R635" s="91" t="e">
        <f t="shared" ca="1" si="178"/>
        <v>#N/A</v>
      </c>
      <c r="S635" s="91" t="e">
        <f t="shared" ca="1" si="179"/>
        <v>#N/A</v>
      </c>
      <c r="T635" s="200" t="e">
        <f ca="1">(($E$9*(RAND()*($E$213-$D$213)+$D$213))*(RAND()*('Your Value Calcs'!$E$209-'Your Value Calcs'!$D$209)+'Your Value Calcs'!$D$209+IF('Your Results'!$D$48&gt;0,'Your Results'!$D$48,0)))+$E$161-$E$201+$E$185-($E$185*(RAND()*($E$215-$D$215)+$D$215))-(($E$205/$C$56)*(RAND()*($E$216-$D$216)+$D$216))</f>
        <v>#N/A</v>
      </c>
      <c r="U635" s="91"/>
    </row>
    <row r="636" spans="2:21" x14ac:dyDescent="0.25">
      <c r="B636" s="198" t="e">
        <f t="shared" ca="1" si="173"/>
        <v>#N/A</v>
      </c>
      <c r="C6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6" s="91"/>
      <c r="E636" s="91"/>
      <c r="G636" s="20"/>
      <c r="H636" s="91"/>
      <c r="I636" s="91"/>
      <c r="K636" s="91"/>
      <c r="M636" s="200" t="e">
        <f t="shared" ca="1" si="174"/>
        <v>#N/A</v>
      </c>
      <c r="N636" s="91" t="e">
        <f t="shared" ca="1" si="175"/>
        <v>#N/A</v>
      </c>
      <c r="O636" s="91" t="e">
        <f t="shared" ca="1" si="176"/>
        <v>#N/A</v>
      </c>
      <c r="Q636" s="200" t="e">
        <f t="shared" ca="1" si="177"/>
        <v>#N/A</v>
      </c>
      <c r="R636" s="91" t="e">
        <f t="shared" ca="1" si="178"/>
        <v>#N/A</v>
      </c>
      <c r="S636" s="91" t="e">
        <f t="shared" ca="1" si="179"/>
        <v>#N/A</v>
      </c>
      <c r="T636" s="200" t="e">
        <f ca="1">(($E$9*(RAND()*($E$213-$D$213)+$D$213))*(RAND()*('Your Value Calcs'!$E$209-'Your Value Calcs'!$D$209)+'Your Value Calcs'!$D$209+IF('Your Results'!$D$48&gt;0,'Your Results'!$D$48,0)))+$E$161-$E$201+$E$185-($E$185*(RAND()*($E$215-$D$215)+$D$215))-(($E$205/$C$56)*(RAND()*($E$216-$D$216)+$D$216))</f>
        <v>#N/A</v>
      </c>
      <c r="U636" s="91"/>
    </row>
    <row r="637" spans="2:21" x14ac:dyDescent="0.25">
      <c r="B637" s="198" t="e">
        <f t="shared" ca="1" si="173"/>
        <v>#N/A</v>
      </c>
      <c r="C6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7" s="91"/>
      <c r="E637" s="91"/>
      <c r="G637" s="20"/>
      <c r="H637" s="91"/>
      <c r="I637" s="91"/>
      <c r="K637" s="91"/>
      <c r="M637" s="200" t="e">
        <f t="shared" ca="1" si="174"/>
        <v>#N/A</v>
      </c>
      <c r="N637" s="91" t="e">
        <f t="shared" ca="1" si="175"/>
        <v>#N/A</v>
      </c>
      <c r="O637" s="91" t="e">
        <f t="shared" ca="1" si="176"/>
        <v>#N/A</v>
      </c>
      <c r="Q637" s="200" t="e">
        <f t="shared" ca="1" si="177"/>
        <v>#N/A</v>
      </c>
      <c r="R637" s="91" t="e">
        <f t="shared" ca="1" si="178"/>
        <v>#N/A</v>
      </c>
      <c r="S637" s="91" t="e">
        <f t="shared" ca="1" si="179"/>
        <v>#N/A</v>
      </c>
      <c r="T637" s="200" t="e">
        <f ca="1">(($E$9*(RAND()*($E$213-$D$213)+$D$213))*(RAND()*('Your Value Calcs'!$E$209-'Your Value Calcs'!$D$209)+'Your Value Calcs'!$D$209+IF('Your Results'!$D$48&gt;0,'Your Results'!$D$48,0)))+$E$161-$E$201+$E$185-($E$185*(RAND()*($E$215-$D$215)+$D$215))-(($E$205/$C$56)*(RAND()*($E$216-$D$216)+$D$216))</f>
        <v>#N/A</v>
      </c>
      <c r="U637" s="91"/>
    </row>
    <row r="638" spans="2:21" x14ac:dyDescent="0.25">
      <c r="B638" s="198" t="e">
        <f t="shared" ca="1" si="173"/>
        <v>#N/A</v>
      </c>
      <c r="C6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8" s="91"/>
      <c r="E638" s="91"/>
      <c r="G638" s="20"/>
      <c r="H638" s="91"/>
      <c r="I638" s="91"/>
      <c r="K638" s="91"/>
      <c r="M638" s="200" t="e">
        <f t="shared" ca="1" si="174"/>
        <v>#N/A</v>
      </c>
      <c r="N638" s="91" t="e">
        <f t="shared" ca="1" si="175"/>
        <v>#N/A</v>
      </c>
      <c r="O638" s="91" t="e">
        <f t="shared" ca="1" si="176"/>
        <v>#N/A</v>
      </c>
      <c r="Q638" s="200" t="e">
        <f t="shared" ca="1" si="177"/>
        <v>#N/A</v>
      </c>
      <c r="R638" s="91" t="e">
        <f t="shared" ca="1" si="178"/>
        <v>#N/A</v>
      </c>
      <c r="S638" s="91" t="e">
        <f t="shared" ca="1" si="179"/>
        <v>#N/A</v>
      </c>
      <c r="T638" s="200" t="e">
        <f ca="1">(($E$9*(RAND()*($E$213-$D$213)+$D$213))*(RAND()*('Your Value Calcs'!$E$209-'Your Value Calcs'!$D$209)+'Your Value Calcs'!$D$209+IF('Your Results'!$D$48&gt;0,'Your Results'!$D$48,0)))+$E$161-$E$201+$E$185-($E$185*(RAND()*($E$215-$D$215)+$D$215))-(($E$205/$C$56)*(RAND()*($E$216-$D$216)+$D$216))</f>
        <v>#N/A</v>
      </c>
      <c r="U638" s="91"/>
    </row>
    <row r="639" spans="2:21" x14ac:dyDescent="0.25">
      <c r="B639" s="198" t="e">
        <f t="shared" ca="1" si="173"/>
        <v>#N/A</v>
      </c>
      <c r="C6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39" s="91"/>
      <c r="E639" s="91"/>
      <c r="G639" s="20"/>
      <c r="H639" s="91"/>
      <c r="I639" s="91"/>
      <c r="K639" s="91"/>
      <c r="M639" s="200" t="e">
        <f t="shared" ca="1" si="174"/>
        <v>#N/A</v>
      </c>
      <c r="N639" s="91" t="e">
        <f t="shared" ca="1" si="175"/>
        <v>#N/A</v>
      </c>
      <c r="O639" s="91" t="e">
        <f t="shared" ca="1" si="176"/>
        <v>#N/A</v>
      </c>
      <c r="Q639" s="200" t="e">
        <f t="shared" ca="1" si="177"/>
        <v>#N/A</v>
      </c>
      <c r="R639" s="91" t="e">
        <f t="shared" ca="1" si="178"/>
        <v>#N/A</v>
      </c>
      <c r="S639" s="91" t="e">
        <f t="shared" ca="1" si="179"/>
        <v>#N/A</v>
      </c>
      <c r="T639" s="200" t="e">
        <f ca="1">(($E$9*(RAND()*($E$213-$D$213)+$D$213))*(RAND()*('Your Value Calcs'!$E$209-'Your Value Calcs'!$D$209)+'Your Value Calcs'!$D$209+IF('Your Results'!$D$48&gt;0,'Your Results'!$D$48,0)))+$E$161-$E$201+$E$185-($E$185*(RAND()*($E$215-$D$215)+$D$215))-(($E$205/$C$56)*(RAND()*($E$216-$D$216)+$D$216))</f>
        <v>#N/A</v>
      </c>
      <c r="U639" s="91"/>
    </row>
    <row r="640" spans="2:21" x14ac:dyDescent="0.25">
      <c r="B640" s="198" t="e">
        <f t="shared" ca="1" si="173"/>
        <v>#N/A</v>
      </c>
      <c r="C6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0" s="91"/>
      <c r="E640" s="91"/>
      <c r="G640" s="20"/>
      <c r="H640" s="91"/>
      <c r="I640" s="91"/>
      <c r="K640" s="91"/>
      <c r="M640" s="200" t="e">
        <f t="shared" ca="1" si="174"/>
        <v>#N/A</v>
      </c>
      <c r="N640" s="91" t="e">
        <f t="shared" ca="1" si="175"/>
        <v>#N/A</v>
      </c>
      <c r="O640" s="91" t="e">
        <f t="shared" ca="1" si="176"/>
        <v>#N/A</v>
      </c>
      <c r="Q640" s="200" t="e">
        <f t="shared" ca="1" si="177"/>
        <v>#N/A</v>
      </c>
      <c r="R640" s="91" t="e">
        <f t="shared" ca="1" si="178"/>
        <v>#N/A</v>
      </c>
      <c r="S640" s="91" t="e">
        <f t="shared" ca="1" si="179"/>
        <v>#N/A</v>
      </c>
      <c r="T640" s="200" t="e">
        <f ca="1">(($E$9*(RAND()*($E$213-$D$213)+$D$213))*(RAND()*('Your Value Calcs'!$E$209-'Your Value Calcs'!$D$209)+'Your Value Calcs'!$D$209+IF('Your Results'!$D$48&gt;0,'Your Results'!$D$48,0)))+$E$161-$E$201+$E$185-($E$185*(RAND()*($E$215-$D$215)+$D$215))-(($E$205/$C$56)*(RAND()*($E$216-$D$216)+$D$216))</f>
        <v>#N/A</v>
      </c>
      <c r="U640" s="91"/>
    </row>
    <row r="641" spans="2:21" x14ac:dyDescent="0.25">
      <c r="B641" s="198" t="e">
        <f t="shared" ca="1" si="173"/>
        <v>#N/A</v>
      </c>
      <c r="C6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1" s="91"/>
      <c r="E641" s="91"/>
      <c r="G641" s="20"/>
      <c r="H641" s="91"/>
      <c r="I641" s="91"/>
      <c r="K641" s="91"/>
      <c r="M641" s="200" t="e">
        <f t="shared" ca="1" si="174"/>
        <v>#N/A</v>
      </c>
      <c r="N641" s="91" t="e">
        <f t="shared" ca="1" si="175"/>
        <v>#N/A</v>
      </c>
      <c r="O641" s="91" t="e">
        <f t="shared" ca="1" si="176"/>
        <v>#N/A</v>
      </c>
      <c r="Q641" s="200" t="e">
        <f t="shared" ca="1" si="177"/>
        <v>#N/A</v>
      </c>
      <c r="R641" s="91" t="e">
        <f t="shared" ca="1" si="178"/>
        <v>#N/A</v>
      </c>
      <c r="S641" s="91" t="e">
        <f t="shared" ca="1" si="179"/>
        <v>#N/A</v>
      </c>
      <c r="T641" s="200" t="e">
        <f ca="1">(($E$9*(RAND()*($E$213-$D$213)+$D$213))*(RAND()*('Your Value Calcs'!$E$209-'Your Value Calcs'!$D$209)+'Your Value Calcs'!$D$209+IF('Your Results'!$D$48&gt;0,'Your Results'!$D$48,0)))+$E$161-$E$201+$E$185-($E$185*(RAND()*($E$215-$D$215)+$D$215))-(($E$205/$C$56)*(RAND()*($E$216-$D$216)+$D$216))</f>
        <v>#N/A</v>
      </c>
      <c r="U641" s="91"/>
    </row>
    <row r="642" spans="2:21" x14ac:dyDescent="0.25">
      <c r="B642" s="198" t="e">
        <f t="shared" ref="B642:B705" ca="1" si="180">($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6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2" s="91"/>
      <c r="E642" s="91"/>
      <c r="G642" s="20"/>
      <c r="H642" s="91"/>
      <c r="I642" s="91"/>
      <c r="K642" s="91"/>
      <c r="M642" s="200" t="e">
        <f t="shared" ref="M642:M705" ca="1" si="181">(($C$9*(RAND()*($E$213-$D$213)+$D$213))*(RAND()*($E$214-$D$214)+$D$214+IF($B$61&gt;0,$B$61,0)))+$C$161-$C$201+$C$185-($C$185*(RAND()*($E$215-$D$215)+$D$215))-($C$55*(RAND()*($E$216-$D$216)+$D$216))</f>
        <v>#N/A</v>
      </c>
      <c r="N642" s="91" t="e">
        <f t="shared" ref="N642:N705" ca="1" si="182">M642/$B$221</f>
        <v>#N/A</v>
      </c>
      <c r="O642" s="91" t="e">
        <f t="shared" ref="O642:O705" ca="1" si="183">(M642+$C$205)/$B$220</f>
        <v>#N/A</v>
      </c>
      <c r="Q642" s="200" t="e">
        <f t="shared" ref="Q642:Q705" ca="1" si="184">(($E$9*(RAND()*($E$213-$D$213)+$D$213))*(RAND()*($E$214-$D$214)+$D$214+IF($B$61&gt;0,$B$61,0)))+$E$161-$E$201+$E$185-($E$185*(RAND()*($E$215-$D$215)+$D$215))-(($E$205/$C$56)*(RAND()*($E$216-$D$216)+$D$216))</f>
        <v>#N/A</v>
      </c>
      <c r="R642" s="91" t="e">
        <f t="shared" ref="R642:R705" ca="1" si="185">Q642/$D$221</f>
        <v>#N/A</v>
      </c>
      <c r="S642" s="91" t="e">
        <f t="shared" ref="S642:S705" ca="1" si="186">(Q642+$E$205)/$D$220</f>
        <v>#N/A</v>
      </c>
      <c r="T642" s="200" t="e">
        <f ca="1">(($E$9*(RAND()*($E$213-$D$213)+$D$213))*(RAND()*('Your Value Calcs'!$E$209-'Your Value Calcs'!$D$209)+'Your Value Calcs'!$D$209+IF('Your Results'!$D$48&gt;0,'Your Results'!$D$48,0)))+$E$161-$E$201+$E$185-($E$185*(RAND()*($E$215-$D$215)+$D$215))-(($E$205/$C$56)*(RAND()*($E$216-$D$216)+$D$216))</f>
        <v>#N/A</v>
      </c>
      <c r="U642" s="91"/>
    </row>
    <row r="643" spans="2:21" x14ac:dyDescent="0.25">
      <c r="B643" s="198" t="e">
        <f t="shared" ca="1" si="180"/>
        <v>#N/A</v>
      </c>
      <c r="C6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3" s="91"/>
      <c r="E643" s="91"/>
      <c r="G643" s="20"/>
      <c r="H643" s="91"/>
      <c r="I643" s="91"/>
      <c r="K643" s="91"/>
      <c r="M643" s="200" t="e">
        <f t="shared" ca="1" si="181"/>
        <v>#N/A</v>
      </c>
      <c r="N643" s="91" t="e">
        <f t="shared" ca="1" si="182"/>
        <v>#N/A</v>
      </c>
      <c r="O643" s="91" t="e">
        <f t="shared" ca="1" si="183"/>
        <v>#N/A</v>
      </c>
      <c r="Q643" s="200" t="e">
        <f t="shared" ca="1" si="184"/>
        <v>#N/A</v>
      </c>
      <c r="R643" s="91" t="e">
        <f t="shared" ca="1" si="185"/>
        <v>#N/A</v>
      </c>
      <c r="S643" s="91" t="e">
        <f t="shared" ca="1" si="186"/>
        <v>#N/A</v>
      </c>
      <c r="T643" s="200" t="e">
        <f ca="1">(($E$9*(RAND()*($E$213-$D$213)+$D$213))*(RAND()*('Your Value Calcs'!$E$209-'Your Value Calcs'!$D$209)+'Your Value Calcs'!$D$209+IF('Your Results'!$D$48&gt;0,'Your Results'!$D$48,0)))+$E$161-$E$201+$E$185-($E$185*(RAND()*($E$215-$D$215)+$D$215))-(($E$205/$C$56)*(RAND()*($E$216-$D$216)+$D$216))</f>
        <v>#N/A</v>
      </c>
      <c r="U643" s="91"/>
    </row>
    <row r="644" spans="2:21" x14ac:dyDescent="0.25">
      <c r="B644" s="198" t="e">
        <f t="shared" ca="1" si="180"/>
        <v>#N/A</v>
      </c>
      <c r="C6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4" s="91"/>
      <c r="E644" s="91"/>
      <c r="G644" s="20"/>
      <c r="H644" s="91"/>
      <c r="I644" s="91"/>
      <c r="K644" s="91"/>
      <c r="M644" s="200" t="e">
        <f t="shared" ca="1" si="181"/>
        <v>#N/A</v>
      </c>
      <c r="N644" s="91" t="e">
        <f t="shared" ca="1" si="182"/>
        <v>#N/A</v>
      </c>
      <c r="O644" s="91" t="e">
        <f t="shared" ca="1" si="183"/>
        <v>#N/A</v>
      </c>
      <c r="Q644" s="200" t="e">
        <f t="shared" ca="1" si="184"/>
        <v>#N/A</v>
      </c>
      <c r="R644" s="91" t="e">
        <f t="shared" ca="1" si="185"/>
        <v>#N/A</v>
      </c>
      <c r="S644" s="91" t="e">
        <f t="shared" ca="1" si="186"/>
        <v>#N/A</v>
      </c>
      <c r="T644" s="200" t="e">
        <f ca="1">(($E$9*(RAND()*($E$213-$D$213)+$D$213))*(RAND()*('Your Value Calcs'!$E$209-'Your Value Calcs'!$D$209)+'Your Value Calcs'!$D$209+IF('Your Results'!$D$48&gt;0,'Your Results'!$D$48,0)))+$E$161-$E$201+$E$185-($E$185*(RAND()*($E$215-$D$215)+$D$215))-(($E$205/$C$56)*(RAND()*($E$216-$D$216)+$D$216))</f>
        <v>#N/A</v>
      </c>
      <c r="U644" s="91"/>
    </row>
    <row r="645" spans="2:21" x14ac:dyDescent="0.25">
      <c r="B645" s="198" t="e">
        <f t="shared" ca="1" si="180"/>
        <v>#N/A</v>
      </c>
      <c r="C6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5" s="91"/>
      <c r="E645" s="91"/>
      <c r="G645" s="20"/>
      <c r="H645" s="91"/>
      <c r="I645" s="91"/>
      <c r="K645" s="91"/>
      <c r="M645" s="200" t="e">
        <f t="shared" ca="1" si="181"/>
        <v>#N/A</v>
      </c>
      <c r="N645" s="91" t="e">
        <f t="shared" ca="1" si="182"/>
        <v>#N/A</v>
      </c>
      <c r="O645" s="91" t="e">
        <f t="shared" ca="1" si="183"/>
        <v>#N/A</v>
      </c>
      <c r="Q645" s="200" t="e">
        <f t="shared" ca="1" si="184"/>
        <v>#N/A</v>
      </c>
      <c r="R645" s="91" t="e">
        <f t="shared" ca="1" si="185"/>
        <v>#N/A</v>
      </c>
      <c r="S645" s="91" t="e">
        <f t="shared" ca="1" si="186"/>
        <v>#N/A</v>
      </c>
      <c r="T645" s="200" t="e">
        <f ca="1">(($E$9*(RAND()*($E$213-$D$213)+$D$213))*(RAND()*('Your Value Calcs'!$E$209-'Your Value Calcs'!$D$209)+'Your Value Calcs'!$D$209+IF('Your Results'!$D$48&gt;0,'Your Results'!$D$48,0)))+$E$161-$E$201+$E$185-($E$185*(RAND()*($E$215-$D$215)+$D$215))-(($E$205/$C$56)*(RAND()*($E$216-$D$216)+$D$216))</f>
        <v>#N/A</v>
      </c>
      <c r="U645" s="91"/>
    </row>
    <row r="646" spans="2:21" x14ac:dyDescent="0.25">
      <c r="B646" s="198" t="e">
        <f t="shared" ca="1" si="180"/>
        <v>#N/A</v>
      </c>
      <c r="C6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6" s="91"/>
      <c r="E646" s="91"/>
      <c r="G646" s="20"/>
      <c r="H646" s="91"/>
      <c r="I646" s="91"/>
      <c r="K646" s="91"/>
      <c r="M646" s="200" t="e">
        <f t="shared" ca="1" si="181"/>
        <v>#N/A</v>
      </c>
      <c r="N646" s="91" t="e">
        <f t="shared" ca="1" si="182"/>
        <v>#N/A</v>
      </c>
      <c r="O646" s="91" t="e">
        <f t="shared" ca="1" si="183"/>
        <v>#N/A</v>
      </c>
      <c r="Q646" s="200" t="e">
        <f t="shared" ca="1" si="184"/>
        <v>#N/A</v>
      </c>
      <c r="R646" s="91" t="e">
        <f t="shared" ca="1" si="185"/>
        <v>#N/A</v>
      </c>
      <c r="S646" s="91" t="e">
        <f t="shared" ca="1" si="186"/>
        <v>#N/A</v>
      </c>
      <c r="T646" s="200" t="e">
        <f ca="1">(($E$9*(RAND()*($E$213-$D$213)+$D$213))*(RAND()*('Your Value Calcs'!$E$209-'Your Value Calcs'!$D$209)+'Your Value Calcs'!$D$209+IF('Your Results'!$D$48&gt;0,'Your Results'!$D$48,0)))+$E$161-$E$201+$E$185-($E$185*(RAND()*($E$215-$D$215)+$D$215))-(($E$205/$C$56)*(RAND()*($E$216-$D$216)+$D$216))</f>
        <v>#N/A</v>
      </c>
      <c r="U646" s="91"/>
    </row>
    <row r="647" spans="2:21" x14ac:dyDescent="0.25">
      <c r="B647" s="198" t="e">
        <f t="shared" ca="1" si="180"/>
        <v>#N/A</v>
      </c>
      <c r="C6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7" s="91"/>
      <c r="E647" s="91"/>
      <c r="G647" s="20"/>
      <c r="H647" s="91"/>
      <c r="I647" s="91"/>
      <c r="K647" s="91"/>
      <c r="M647" s="200" t="e">
        <f t="shared" ca="1" si="181"/>
        <v>#N/A</v>
      </c>
      <c r="N647" s="91" t="e">
        <f t="shared" ca="1" si="182"/>
        <v>#N/A</v>
      </c>
      <c r="O647" s="91" t="e">
        <f t="shared" ca="1" si="183"/>
        <v>#N/A</v>
      </c>
      <c r="Q647" s="200" t="e">
        <f t="shared" ca="1" si="184"/>
        <v>#N/A</v>
      </c>
      <c r="R647" s="91" t="e">
        <f t="shared" ca="1" si="185"/>
        <v>#N/A</v>
      </c>
      <c r="S647" s="91" t="e">
        <f t="shared" ca="1" si="186"/>
        <v>#N/A</v>
      </c>
      <c r="T647" s="200" t="e">
        <f ca="1">(($E$9*(RAND()*($E$213-$D$213)+$D$213))*(RAND()*('Your Value Calcs'!$E$209-'Your Value Calcs'!$D$209)+'Your Value Calcs'!$D$209+IF('Your Results'!$D$48&gt;0,'Your Results'!$D$48,0)))+$E$161-$E$201+$E$185-($E$185*(RAND()*($E$215-$D$215)+$D$215))-(($E$205/$C$56)*(RAND()*($E$216-$D$216)+$D$216))</f>
        <v>#N/A</v>
      </c>
      <c r="U647" s="91"/>
    </row>
    <row r="648" spans="2:21" x14ac:dyDescent="0.25">
      <c r="B648" s="198" t="e">
        <f t="shared" ca="1" si="180"/>
        <v>#N/A</v>
      </c>
      <c r="C6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8" s="91"/>
      <c r="E648" s="91"/>
      <c r="G648" s="20"/>
      <c r="H648" s="91"/>
      <c r="I648" s="91"/>
      <c r="K648" s="91"/>
      <c r="M648" s="200" t="e">
        <f t="shared" ca="1" si="181"/>
        <v>#N/A</v>
      </c>
      <c r="N648" s="91" t="e">
        <f t="shared" ca="1" si="182"/>
        <v>#N/A</v>
      </c>
      <c r="O648" s="91" t="e">
        <f t="shared" ca="1" si="183"/>
        <v>#N/A</v>
      </c>
      <c r="Q648" s="200" t="e">
        <f t="shared" ca="1" si="184"/>
        <v>#N/A</v>
      </c>
      <c r="R648" s="91" t="e">
        <f t="shared" ca="1" si="185"/>
        <v>#N/A</v>
      </c>
      <c r="S648" s="91" t="e">
        <f t="shared" ca="1" si="186"/>
        <v>#N/A</v>
      </c>
      <c r="T648" s="200" t="e">
        <f ca="1">(($E$9*(RAND()*($E$213-$D$213)+$D$213))*(RAND()*('Your Value Calcs'!$E$209-'Your Value Calcs'!$D$209)+'Your Value Calcs'!$D$209+IF('Your Results'!$D$48&gt;0,'Your Results'!$D$48,0)))+$E$161-$E$201+$E$185-($E$185*(RAND()*($E$215-$D$215)+$D$215))-(($E$205/$C$56)*(RAND()*($E$216-$D$216)+$D$216))</f>
        <v>#N/A</v>
      </c>
      <c r="U648" s="91"/>
    </row>
    <row r="649" spans="2:21" x14ac:dyDescent="0.25">
      <c r="B649" s="198" t="e">
        <f t="shared" ca="1" si="180"/>
        <v>#N/A</v>
      </c>
      <c r="C6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49" s="91"/>
      <c r="E649" s="91"/>
      <c r="G649" s="20"/>
      <c r="H649" s="91"/>
      <c r="I649" s="91"/>
      <c r="K649" s="91"/>
      <c r="M649" s="200" t="e">
        <f t="shared" ca="1" si="181"/>
        <v>#N/A</v>
      </c>
      <c r="N649" s="91" t="e">
        <f t="shared" ca="1" si="182"/>
        <v>#N/A</v>
      </c>
      <c r="O649" s="91" t="e">
        <f t="shared" ca="1" si="183"/>
        <v>#N/A</v>
      </c>
      <c r="Q649" s="200" t="e">
        <f t="shared" ca="1" si="184"/>
        <v>#N/A</v>
      </c>
      <c r="R649" s="91" t="e">
        <f t="shared" ca="1" si="185"/>
        <v>#N/A</v>
      </c>
      <c r="S649" s="91" t="e">
        <f t="shared" ca="1" si="186"/>
        <v>#N/A</v>
      </c>
      <c r="T649" s="200" t="e">
        <f ca="1">(($E$9*(RAND()*($E$213-$D$213)+$D$213))*(RAND()*('Your Value Calcs'!$E$209-'Your Value Calcs'!$D$209)+'Your Value Calcs'!$D$209+IF('Your Results'!$D$48&gt;0,'Your Results'!$D$48,0)))+$E$161-$E$201+$E$185-($E$185*(RAND()*($E$215-$D$215)+$D$215))-(($E$205/$C$56)*(RAND()*($E$216-$D$216)+$D$216))</f>
        <v>#N/A</v>
      </c>
      <c r="U649" s="91"/>
    </row>
    <row r="650" spans="2:21" x14ac:dyDescent="0.25">
      <c r="B650" s="198" t="e">
        <f t="shared" ca="1" si="180"/>
        <v>#N/A</v>
      </c>
      <c r="C6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0" s="91"/>
      <c r="E650" s="91"/>
      <c r="G650" s="20"/>
      <c r="H650" s="91"/>
      <c r="I650" s="91"/>
      <c r="K650" s="91"/>
      <c r="M650" s="200" t="e">
        <f t="shared" ca="1" si="181"/>
        <v>#N/A</v>
      </c>
      <c r="N650" s="91" t="e">
        <f t="shared" ca="1" si="182"/>
        <v>#N/A</v>
      </c>
      <c r="O650" s="91" t="e">
        <f t="shared" ca="1" si="183"/>
        <v>#N/A</v>
      </c>
      <c r="Q650" s="200" t="e">
        <f t="shared" ca="1" si="184"/>
        <v>#N/A</v>
      </c>
      <c r="R650" s="91" t="e">
        <f t="shared" ca="1" si="185"/>
        <v>#N/A</v>
      </c>
      <c r="S650" s="91" t="e">
        <f t="shared" ca="1" si="186"/>
        <v>#N/A</v>
      </c>
      <c r="T650" s="200" t="e">
        <f ca="1">(($E$9*(RAND()*($E$213-$D$213)+$D$213))*(RAND()*('Your Value Calcs'!$E$209-'Your Value Calcs'!$D$209)+'Your Value Calcs'!$D$209+IF('Your Results'!$D$48&gt;0,'Your Results'!$D$48,0)))+$E$161-$E$201+$E$185-($E$185*(RAND()*($E$215-$D$215)+$D$215))-(($E$205/$C$56)*(RAND()*($E$216-$D$216)+$D$216))</f>
        <v>#N/A</v>
      </c>
      <c r="U650" s="91"/>
    </row>
    <row r="651" spans="2:21" x14ac:dyDescent="0.25">
      <c r="B651" s="198" t="e">
        <f t="shared" ca="1" si="180"/>
        <v>#N/A</v>
      </c>
      <c r="C6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1" s="91"/>
      <c r="E651" s="91"/>
      <c r="G651" s="20"/>
      <c r="H651" s="91"/>
      <c r="I651" s="91"/>
      <c r="K651" s="91"/>
      <c r="M651" s="200" t="e">
        <f t="shared" ca="1" si="181"/>
        <v>#N/A</v>
      </c>
      <c r="N651" s="91" t="e">
        <f t="shared" ca="1" si="182"/>
        <v>#N/A</v>
      </c>
      <c r="O651" s="91" t="e">
        <f t="shared" ca="1" si="183"/>
        <v>#N/A</v>
      </c>
      <c r="Q651" s="200" t="e">
        <f t="shared" ca="1" si="184"/>
        <v>#N/A</v>
      </c>
      <c r="R651" s="91" t="e">
        <f t="shared" ca="1" si="185"/>
        <v>#N/A</v>
      </c>
      <c r="S651" s="91" t="e">
        <f t="shared" ca="1" si="186"/>
        <v>#N/A</v>
      </c>
      <c r="T651" s="200" t="e">
        <f ca="1">(($E$9*(RAND()*($E$213-$D$213)+$D$213))*(RAND()*('Your Value Calcs'!$E$209-'Your Value Calcs'!$D$209)+'Your Value Calcs'!$D$209+IF('Your Results'!$D$48&gt;0,'Your Results'!$D$48,0)))+$E$161-$E$201+$E$185-($E$185*(RAND()*($E$215-$D$215)+$D$215))-(($E$205/$C$56)*(RAND()*($E$216-$D$216)+$D$216))</f>
        <v>#N/A</v>
      </c>
      <c r="U651" s="91"/>
    </row>
    <row r="652" spans="2:21" x14ac:dyDescent="0.25">
      <c r="B652" s="198" t="e">
        <f t="shared" ca="1" si="180"/>
        <v>#N/A</v>
      </c>
      <c r="C6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2" s="91"/>
      <c r="E652" s="91"/>
      <c r="G652" s="20"/>
      <c r="H652" s="91"/>
      <c r="I652" s="91"/>
      <c r="K652" s="91"/>
      <c r="M652" s="200" t="e">
        <f t="shared" ca="1" si="181"/>
        <v>#N/A</v>
      </c>
      <c r="N652" s="91" t="e">
        <f t="shared" ca="1" si="182"/>
        <v>#N/A</v>
      </c>
      <c r="O652" s="91" t="e">
        <f t="shared" ca="1" si="183"/>
        <v>#N/A</v>
      </c>
      <c r="Q652" s="200" t="e">
        <f t="shared" ca="1" si="184"/>
        <v>#N/A</v>
      </c>
      <c r="R652" s="91" t="e">
        <f t="shared" ca="1" si="185"/>
        <v>#N/A</v>
      </c>
      <c r="S652" s="91" t="e">
        <f t="shared" ca="1" si="186"/>
        <v>#N/A</v>
      </c>
      <c r="T652" s="200" t="e">
        <f ca="1">(($E$9*(RAND()*($E$213-$D$213)+$D$213))*(RAND()*('Your Value Calcs'!$E$209-'Your Value Calcs'!$D$209)+'Your Value Calcs'!$D$209+IF('Your Results'!$D$48&gt;0,'Your Results'!$D$48,0)))+$E$161-$E$201+$E$185-($E$185*(RAND()*($E$215-$D$215)+$D$215))-(($E$205/$C$56)*(RAND()*($E$216-$D$216)+$D$216))</f>
        <v>#N/A</v>
      </c>
      <c r="U652" s="91"/>
    </row>
    <row r="653" spans="2:21" x14ac:dyDescent="0.25">
      <c r="B653" s="198" t="e">
        <f t="shared" ca="1" si="180"/>
        <v>#N/A</v>
      </c>
      <c r="C6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3" s="91"/>
      <c r="E653" s="91"/>
      <c r="G653" s="20"/>
      <c r="H653" s="91"/>
      <c r="I653" s="91"/>
      <c r="K653" s="91"/>
      <c r="M653" s="200" t="e">
        <f t="shared" ca="1" si="181"/>
        <v>#N/A</v>
      </c>
      <c r="N653" s="91" t="e">
        <f t="shared" ca="1" si="182"/>
        <v>#N/A</v>
      </c>
      <c r="O653" s="91" t="e">
        <f t="shared" ca="1" si="183"/>
        <v>#N/A</v>
      </c>
      <c r="Q653" s="200" t="e">
        <f t="shared" ca="1" si="184"/>
        <v>#N/A</v>
      </c>
      <c r="R653" s="91" t="e">
        <f t="shared" ca="1" si="185"/>
        <v>#N/A</v>
      </c>
      <c r="S653" s="91" t="e">
        <f t="shared" ca="1" si="186"/>
        <v>#N/A</v>
      </c>
      <c r="T653" s="200" t="e">
        <f ca="1">(($E$9*(RAND()*($E$213-$D$213)+$D$213))*(RAND()*('Your Value Calcs'!$E$209-'Your Value Calcs'!$D$209)+'Your Value Calcs'!$D$209+IF('Your Results'!$D$48&gt;0,'Your Results'!$D$48,0)))+$E$161-$E$201+$E$185-($E$185*(RAND()*($E$215-$D$215)+$D$215))-(($E$205/$C$56)*(RAND()*($E$216-$D$216)+$D$216))</f>
        <v>#N/A</v>
      </c>
      <c r="U653" s="91"/>
    </row>
    <row r="654" spans="2:21" x14ac:dyDescent="0.25">
      <c r="B654" s="198" t="e">
        <f t="shared" ca="1" si="180"/>
        <v>#N/A</v>
      </c>
      <c r="C6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4" s="91"/>
      <c r="E654" s="91"/>
      <c r="G654" s="20"/>
      <c r="H654" s="91"/>
      <c r="I654" s="91"/>
      <c r="K654" s="91"/>
      <c r="M654" s="200" t="e">
        <f t="shared" ca="1" si="181"/>
        <v>#N/A</v>
      </c>
      <c r="N654" s="91" t="e">
        <f t="shared" ca="1" si="182"/>
        <v>#N/A</v>
      </c>
      <c r="O654" s="91" t="e">
        <f t="shared" ca="1" si="183"/>
        <v>#N/A</v>
      </c>
      <c r="Q654" s="200" t="e">
        <f t="shared" ca="1" si="184"/>
        <v>#N/A</v>
      </c>
      <c r="R654" s="91" t="e">
        <f t="shared" ca="1" si="185"/>
        <v>#N/A</v>
      </c>
      <c r="S654" s="91" t="e">
        <f t="shared" ca="1" si="186"/>
        <v>#N/A</v>
      </c>
      <c r="T654" s="200" t="e">
        <f ca="1">(($E$9*(RAND()*($E$213-$D$213)+$D$213))*(RAND()*('Your Value Calcs'!$E$209-'Your Value Calcs'!$D$209)+'Your Value Calcs'!$D$209+IF('Your Results'!$D$48&gt;0,'Your Results'!$D$48,0)))+$E$161-$E$201+$E$185-($E$185*(RAND()*($E$215-$D$215)+$D$215))-(($E$205/$C$56)*(RAND()*($E$216-$D$216)+$D$216))</f>
        <v>#N/A</v>
      </c>
      <c r="U654" s="91"/>
    </row>
    <row r="655" spans="2:21" x14ac:dyDescent="0.25">
      <c r="B655" s="198" t="e">
        <f t="shared" ca="1" si="180"/>
        <v>#N/A</v>
      </c>
      <c r="C6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5" s="91"/>
      <c r="E655" s="91"/>
      <c r="G655" s="20"/>
      <c r="H655" s="91"/>
      <c r="I655" s="91"/>
      <c r="K655" s="91"/>
      <c r="M655" s="200" t="e">
        <f t="shared" ca="1" si="181"/>
        <v>#N/A</v>
      </c>
      <c r="N655" s="91" t="e">
        <f t="shared" ca="1" si="182"/>
        <v>#N/A</v>
      </c>
      <c r="O655" s="91" t="e">
        <f t="shared" ca="1" si="183"/>
        <v>#N/A</v>
      </c>
      <c r="Q655" s="200" t="e">
        <f t="shared" ca="1" si="184"/>
        <v>#N/A</v>
      </c>
      <c r="R655" s="91" t="e">
        <f t="shared" ca="1" si="185"/>
        <v>#N/A</v>
      </c>
      <c r="S655" s="91" t="e">
        <f t="shared" ca="1" si="186"/>
        <v>#N/A</v>
      </c>
      <c r="T655" s="200" t="e">
        <f ca="1">(($E$9*(RAND()*($E$213-$D$213)+$D$213))*(RAND()*('Your Value Calcs'!$E$209-'Your Value Calcs'!$D$209)+'Your Value Calcs'!$D$209+IF('Your Results'!$D$48&gt;0,'Your Results'!$D$48,0)))+$E$161-$E$201+$E$185-($E$185*(RAND()*($E$215-$D$215)+$D$215))-(($E$205/$C$56)*(RAND()*($E$216-$D$216)+$D$216))</f>
        <v>#N/A</v>
      </c>
      <c r="U655" s="91"/>
    </row>
    <row r="656" spans="2:21" x14ac:dyDescent="0.25">
      <c r="B656" s="198" t="e">
        <f t="shared" ca="1" si="180"/>
        <v>#N/A</v>
      </c>
      <c r="C6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6" s="91"/>
      <c r="E656" s="91"/>
      <c r="G656" s="20"/>
      <c r="H656" s="91"/>
      <c r="I656" s="91"/>
      <c r="K656" s="91"/>
      <c r="M656" s="200" t="e">
        <f t="shared" ca="1" si="181"/>
        <v>#N/A</v>
      </c>
      <c r="N656" s="91" t="e">
        <f t="shared" ca="1" si="182"/>
        <v>#N/A</v>
      </c>
      <c r="O656" s="91" t="e">
        <f t="shared" ca="1" si="183"/>
        <v>#N/A</v>
      </c>
      <c r="Q656" s="200" t="e">
        <f t="shared" ca="1" si="184"/>
        <v>#N/A</v>
      </c>
      <c r="R656" s="91" t="e">
        <f t="shared" ca="1" si="185"/>
        <v>#N/A</v>
      </c>
      <c r="S656" s="91" t="e">
        <f t="shared" ca="1" si="186"/>
        <v>#N/A</v>
      </c>
      <c r="T656" s="200" t="e">
        <f ca="1">(($E$9*(RAND()*($E$213-$D$213)+$D$213))*(RAND()*('Your Value Calcs'!$E$209-'Your Value Calcs'!$D$209)+'Your Value Calcs'!$D$209+IF('Your Results'!$D$48&gt;0,'Your Results'!$D$48,0)))+$E$161-$E$201+$E$185-($E$185*(RAND()*($E$215-$D$215)+$D$215))-(($E$205/$C$56)*(RAND()*($E$216-$D$216)+$D$216))</f>
        <v>#N/A</v>
      </c>
      <c r="U656" s="91"/>
    </row>
    <row r="657" spans="2:21" x14ac:dyDescent="0.25">
      <c r="B657" s="198" t="e">
        <f t="shared" ca="1" si="180"/>
        <v>#N/A</v>
      </c>
      <c r="C6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7" s="91"/>
      <c r="E657" s="91"/>
      <c r="G657" s="20"/>
      <c r="H657" s="91"/>
      <c r="I657" s="91"/>
      <c r="K657" s="91"/>
      <c r="M657" s="200" t="e">
        <f t="shared" ca="1" si="181"/>
        <v>#N/A</v>
      </c>
      <c r="N657" s="91" t="e">
        <f t="shared" ca="1" si="182"/>
        <v>#N/A</v>
      </c>
      <c r="O657" s="91" t="e">
        <f t="shared" ca="1" si="183"/>
        <v>#N/A</v>
      </c>
      <c r="Q657" s="200" t="e">
        <f t="shared" ca="1" si="184"/>
        <v>#N/A</v>
      </c>
      <c r="R657" s="91" t="e">
        <f t="shared" ca="1" si="185"/>
        <v>#N/A</v>
      </c>
      <c r="S657" s="91" t="e">
        <f t="shared" ca="1" si="186"/>
        <v>#N/A</v>
      </c>
      <c r="T657" s="200" t="e">
        <f ca="1">(($E$9*(RAND()*($E$213-$D$213)+$D$213))*(RAND()*('Your Value Calcs'!$E$209-'Your Value Calcs'!$D$209)+'Your Value Calcs'!$D$209+IF('Your Results'!$D$48&gt;0,'Your Results'!$D$48,0)))+$E$161-$E$201+$E$185-($E$185*(RAND()*($E$215-$D$215)+$D$215))-(($E$205/$C$56)*(RAND()*($E$216-$D$216)+$D$216))</f>
        <v>#N/A</v>
      </c>
      <c r="U657" s="91"/>
    </row>
    <row r="658" spans="2:21" x14ac:dyDescent="0.25">
      <c r="B658" s="198" t="e">
        <f t="shared" ca="1" si="180"/>
        <v>#N/A</v>
      </c>
      <c r="C6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8" s="91"/>
      <c r="E658" s="91"/>
      <c r="G658" s="20"/>
      <c r="H658" s="91"/>
      <c r="I658" s="91"/>
      <c r="K658" s="91"/>
      <c r="M658" s="200" t="e">
        <f t="shared" ca="1" si="181"/>
        <v>#N/A</v>
      </c>
      <c r="N658" s="91" t="e">
        <f t="shared" ca="1" si="182"/>
        <v>#N/A</v>
      </c>
      <c r="O658" s="91" t="e">
        <f t="shared" ca="1" si="183"/>
        <v>#N/A</v>
      </c>
      <c r="Q658" s="200" t="e">
        <f t="shared" ca="1" si="184"/>
        <v>#N/A</v>
      </c>
      <c r="R658" s="91" t="e">
        <f t="shared" ca="1" si="185"/>
        <v>#N/A</v>
      </c>
      <c r="S658" s="91" t="e">
        <f t="shared" ca="1" si="186"/>
        <v>#N/A</v>
      </c>
      <c r="T658" s="200" t="e">
        <f ca="1">(($E$9*(RAND()*($E$213-$D$213)+$D$213))*(RAND()*('Your Value Calcs'!$E$209-'Your Value Calcs'!$D$209)+'Your Value Calcs'!$D$209+IF('Your Results'!$D$48&gt;0,'Your Results'!$D$48,0)))+$E$161-$E$201+$E$185-($E$185*(RAND()*($E$215-$D$215)+$D$215))-(($E$205/$C$56)*(RAND()*($E$216-$D$216)+$D$216))</f>
        <v>#N/A</v>
      </c>
      <c r="U658" s="91"/>
    </row>
    <row r="659" spans="2:21" x14ac:dyDescent="0.25">
      <c r="B659" s="198" t="e">
        <f t="shared" ca="1" si="180"/>
        <v>#N/A</v>
      </c>
      <c r="C6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59" s="91"/>
      <c r="E659" s="91"/>
      <c r="G659" s="20"/>
      <c r="H659" s="91"/>
      <c r="I659" s="91"/>
      <c r="K659" s="91"/>
      <c r="M659" s="200" t="e">
        <f t="shared" ca="1" si="181"/>
        <v>#N/A</v>
      </c>
      <c r="N659" s="91" t="e">
        <f t="shared" ca="1" si="182"/>
        <v>#N/A</v>
      </c>
      <c r="O659" s="91" t="e">
        <f t="shared" ca="1" si="183"/>
        <v>#N/A</v>
      </c>
      <c r="Q659" s="200" t="e">
        <f t="shared" ca="1" si="184"/>
        <v>#N/A</v>
      </c>
      <c r="R659" s="91" t="e">
        <f t="shared" ca="1" si="185"/>
        <v>#N/A</v>
      </c>
      <c r="S659" s="91" t="e">
        <f t="shared" ca="1" si="186"/>
        <v>#N/A</v>
      </c>
      <c r="T659" s="200" t="e">
        <f ca="1">(($E$9*(RAND()*($E$213-$D$213)+$D$213))*(RAND()*('Your Value Calcs'!$E$209-'Your Value Calcs'!$D$209)+'Your Value Calcs'!$D$209+IF('Your Results'!$D$48&gt;0,'Your Results'!$D$48,0)))+$E$161-$E$201+$E$185-($E$185*(RAND()*($E$215-$D$215)+$D$215))-(($E$205/$C$56)*(RAND()*($E$216-$D$216)+$D$216))</f>
        <v>#N/A</v>
      </c>
      <c r="U659" s="91"/>
    </row>
    <row r="660" spans="2:21" x14ac:dyDescent="0.25">
      <c r="B660" s="198" t="e">
        <f t="shared" ca="1" si="180"/>
        <v>#N/A</v>
      </c>
      <c r="C6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0" s="91"/>
      <c r="E660" s="91"/>
      <c r="G660" s="20"/>
      <c r="H660" s="91"/>
      <c r="I660" s="91"/>
      <c r="K660" s="91"/>
      <c r="M660" s="200" t="e">
        <f t="shared" ca="1" si="181"/>
        <v>#N/A</v>
      </c>
      <c r="N660" s="91" t="e">
        <f t="shared" ca="1" si="182"/>
        <v>#N/A</v>
      </c>
      <c r="O660" s="91" t="e">
        <f t="shared" ca="1" si="183"/>
        <v>#N/A</v>
      </c>
      <c r="Q660" s="200" t="e">
        <f t="shared" ca="1" si="184"/>
        <v>#N/A</v>
      </c>
      <c r="R660" s="91" t="e">
        <f t="shared" ca="1" si="185"/>
        <v>#N/A</v>
      </c>
      <c r="S660" s="91" t="e">
        <f t="shared" ca="1" si="186"/>
        <v>#N/A</v>
      </c>
      <c r="T660" s="200" t="e">
        <f ca="1">(($E$9*(RAND()*($E$213-$D$213)+$D$213))*(RAND()*('Your Value Calcs'!$E$209-'Your Value Calcs'!$D$209)+'Your Value Calcs'!$D$209+IF('Your Results'!$D$48&gt;0,'Your Results'!$D$48,0)))+$E$161-$E$201+$E$185-($E$185*(RAND()*($E$215-$D$215)+$D$215))-(($E$205/$C$56)*(RAND()*($E$216-$D$216)+$D$216))</f>
        <v>#N/A</v>
      </c>
      <c r="U660" s="91"/>
    </row>
    <row r="661" spans="2:21" x14ac:dyDescent="0.25">
      <c r="B661" s="198" t="e">
        <f t="shared" ca="1" si="180"/>
        <v>#N/A</v>
      </c>
      <c r="C6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1" s="91"/>
      <c r="E661" s="91"/>
      <c r="G661" s="20"/>
      <c r="H661" s="91"/>
      <c r="I661" s="91"/>
      <c r="K661" s="91"/>
      <c r="M661" s="200" t="e">
        <f t="shared" ca="1" si="181"/>
        <v>#N/A</v>
      </c>
      <c r="N661" s="91" t="e">
        <f t="shared" ca="1" si="182"/>
        <v>#N/A</v>
      </c>
      <c r="O661" s="91" t="e">
        <f t="shared" ca="1" si="183"/>
        <v>#N/A</v>
      </c>
      <c r="Q661" s="200" t="e">
        <f t="shared" ca="1" si="184"/>
        <v>#N/A</v>
      </c>
      <c r="R661" s="91" t="e">
        <f t="shared" ca="1" si="185"/>
        <v>#N/A</v>
      </c>
      <c r="S661" s="91" t="e">
        <f t="shared" ca="1" si="186"/>
        <v>#N/A</v>
      </c>
      <c r="T661" s="200" t="e">
        <f ca="1">(($E$9*(RAND()*($E$213-$D$213)+$D$213))*(RAND()*('Your Value Calcs'!$E$209-'Your Value Calcs'!$D$209)+'Your Value Calcs'!$D$209+IF('Your Results'!$D$48&gt;0,'Your Results'!$D$48,0)))+$E$161-$E$201+$E$185-($E$185*(RAND()*($E$215-$D$215)+$D$215))-(($E$205/$C$56)*(RAND()*($E$216-$D$216)+$D$216))</f>
        <v>#N/A</v>
      </c>
      <c r="U661" s="91"/>
    </row>
    <row r="662" spans="2:21" x14ac:dyDescent="0.25">
      <c r="B662" s="198" t="e">
        <f t="shared" ca="1" si="180"/>
        <v>#N/A</v>
      </c>
      <c r="C6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2" s="91"/>
      <c r="E662" s="91"/>
      <c r="G662" s="20"/>
      <c r="H662" s="91"/>
      <c r="I662" s="91"/>
      <c r="K662" s="91"/>
      <c r="M662" s="200" t="e">
        <f t="shared" ca="1" si="181"/>
        <v>#N/A</v>
      </c>
      <c r="N662" s="91" t="e">
        <f t="shared" ca="1" si="182"/>
        <v>#N/A</v>
      </c>
      <c r="O662" s="91" t="e">
        <f t="shared" ca="1" si="183"/>
        <v>#N/A</v>
      </c>
      <c r="Q662" s="200" t="e">
        <f t="shared" ca="1" si="184"/>
        <v>#N/A</v>
      </c>
      <c r="R662" s="91" t="e">
        <f t="shared" ca="1" si="185"/>
        <v>#N/A</v>
      </c>
      <c r="S662" s="91" t="e">
        <f t="shared" ca="1" si="186"/>
        <v>#N/A</v>
      </c>
      <c r="T662" s="200" t="e">
        <f ca="1">(($E$9*(RAND()*($E$213-$D$213)+$D$213))*(RAND()*('Your Value Calcs'!$E$209-'Your Value Calcs'!$D$209)+'Your Value Calcs'!$D$209+IF('Your Results'!$D$48&gt;0,'Your Results'!$D$48,0)))+$E$161-$E$201+$E$185-($E$185*(RAND()*($E$215-$D$215)+$D$215))-(($E$205/$C$56)*(RAND()*($E$216-$D$216)+$D$216))</f>
        <v>#N/A</v>
      </c>
      <c r="U662" s="91"/>
    </row>
    <row r="663" spans="2:21" x14ac:dyDescent="0.25">
      <c r="B663" s="198" t="e">
        <f t="shared" ca="1" si="180"/>
        <v>#N/A</v>
      </c>
      <c r="C6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3" s="91"/>
      <c r="E663" s="91"/>
      <c r="G663" s="20"/>
      <c r="H663" s="91"/>
      <c r="I663" s="91"/>
      <c r="K663" s="91"/>
      <c r="M663" s="200" t="e">
        <f t="shared" ca="1" si="181"/>
        <v>#N/A</v>
      </c>
      <c r="N663" s="91" t="e">
        <f t="shared" ca="1" si="182"/>
        <v>#N/A</v>
      </c>
      <c r="O663" s="91" t="e">
        <f t="shared" ca="1" si="183"/>
        <v>#N/A</v>
      </c>
      <c r="Q663" s="200" t="e">
        <f t="shared" ca="1" si="184"/>
        <v>#N/A</v>
      </c>
      <c r="R663" s="91" t="e">
        <f t="shared" ca="1" si="185"/>
        <v>#N/A</v>
      </c>
      <c r="S663" s="91" t="e">
        <f t="shared" ca="1" si="186"/>
        <v>#N/A</v>
      </c>
      <c r="T663" s="200" t="e">
        <f ca="1">(($E$9*(RAND()*($E$213-$D$213)+$D$213))*(RAND()*('Your Value Calcs'!$E$209-'Your Value Calcs'!$D$209)+'Your Value Calcs'!$D$209+IF('Your Results'!$D$48&gt;0,'Your Results'!$D$48,0)))+$E$161-$E$201+$E$185-($E$185*(RAND()*($E$215-$D$215)+$D$215))-(($E$205/$C$56)*(RAND()*($E$216-$D$216)+$D$216))</f>
        <v>#N/A</v>
      </c>
      <c r="U663" s="91"/>
    </row>
    <row r="664" spans="2:21" x14ac:dyDescent="0.25">
      <c r="B664" s="198" t="e">
        <f t="shared" ca="1" si="180"/>
        <v>#N/A</v>
      </c>
      <c r="C6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4" s="91"/>
      <c r="E664" s="91"/>
      <c r="G664" s="20"/>
      <c r="H664" s="91"/>
      <c r="I664" s="91"/>
      <c r="K664" s="91"/>
      <c r="M664" s="200" t="e">
        <f t="shared" ca="1" si="181"/>
        <v>#N/A</v>
      </c>
      <c r="N664" s="91" t="e">
        <f t="shared" ca="1" si="182"/>
        <v>#N/A</v>
      </c>
      <c r="O664" s="91" t="e">
        <f t="shared" ca="1" si="183"/>
        <v>#N/A</v>
      </c>
      <c r="Q664" s="200" t="e">
        <f t="shared" ca="1" si="184"/>
        <v>#N/A</v>
      </c>
      <c r="R664" s="91" t="e">
        <f t="shared" ca="1" si="185"/>
        <v>#N/A</v>
      </c>
      <c r="S664" s="91" t="e">
        <f t="shared" ca="1" si="186"/>
        <v>#N/A</v>
      </c>
      <c r="T664" s="200" t="e">
        <f ca="1">(($E$9*(RAND()*($E$213-$D$213)+$D$213))*(RAND()*('Your Value Calcs'!$E$209-'Your Value Calcs'!$D$209)+'Your Value Calcs'!$D$209+IF('Your Results'!$D$48&gt;0,'Your Results'!$D$48,0)))+$E$161-$E$201+$E$185-($E$185*(RAND()*($E$215-$D$215)+$D$215))-(($E$205/$C$56)*(RAND()*($E$216-$D$216)+$D$216))</f>
        <v>#N/A</v>
      </c>
      <c r="U664" s="91"/>
    </row>
    <row r="665" spans="2:21" x14ac:dyDescent="0.25">
      <c r="B665" s="198" t="e">
        <f t="shared" ca="1" si="180"/>
        <v>#N/A</v>
      </c>
      <c r="C6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5" s="91"/>
      <c r="E665" s="91"/>
      <c r="G665" s="20"/>
      <c r="H665" s="91"/>
      <c r="I665" s="91"/>
      <c r="K665" s="91"/>
      <c r="M665" s="200" t="e">
        <f t="shared" ca="1" si="181"/>
        <v>#N/A</v>
      </c>
      <c r="N665" s="91" t="e">
        <f t="shared" ca="1" si="182"/>
        <v>#N/A</v>
      </c>
      <c r="O665" s="91" t="e">
        <f t="shared" ca="1" si="183"/>
        <v>#N/A</v>
      </c>
      <c r="Q665" s="200" t="e">
        <f t="shared" ca="1" si="184"/>
        <v>#N/A</v>
      </c>
      <c r="R665" s="91" t="e">
        <f t="shared" ca="1" si="185"/>
        <v>#N/A</v>
      </c>
      <c r="S665" s="91" t="e">
        <f t="shared" ca="1" si="186"/>
        <v>#N/A</v>
      </c>
      <c r="T665" s="200" t="e">
        <f ca="1">(($E$9*(RAND()*($E$213-$D$213)+$D$213))*(RAND()*('Your Value Calcs'!$E$209-'Your Value Calcs'!$D$209)+'Your Value Calcs'!$D$209+IF('Your Results'!$D$48&gt;0,'Your Results'!$D$48,0)))+$E$161-$E$201+$E$185-($E$185*(RAND()*($E$215-$D$215)+$D$215))-(($E$205/$C$56)*(RAND()*($E$216-$D$216)+$D$216))</f>
        <v>#N/A</v>
      </c>
      <c r="U665" s="91"/>
    </row>
    <row r="666" spans="2:21" x14ac:dyDescent="0.25">
      <c r="B666" s="198" t="e">
        <f t="shared" ca="1" si="180"/>
        <v>#N/A</v>
      </c>
      <c r="C6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6" s="91"/>
      <c r="E666" s="91"/>
      <c r="G666" s="20"/>
      <c r="H666" s="91"/>
      <c r="I666" s="91"/>
      <c r="K666" s="91"/>
      <c r="M666" s="200" t="e">
        <f t="shared" ca="1" si="181"/>
        <v>#N/A</v>
      </c>
      <c r="N666" s="91" t="e">
        <f t="shared" ca="1" si="182"/>
        <v>#N/A</v>
      </c>
      <c r="O666" s="91" t="e">
        <f t="shared" ca="1" si="183"/>
        <v>#N/A</v>
      </c>
      <c r="Q666" s="200" t="e">
        <f t="shared" ca="1" si="184"/>
        <v>#N/A</v>
      </c>
      <c r="R666" s="91" t="e">
        <f t="shared" ca="1" si="185"/>
        <v>#N/A</v>
      </c>
      <c r="S666" s="91" t="e">
        <f t="shared" ca="1" si="186"/>
        <v>#N/A</v>
      </c>
      <c r="T666" s="200" t="e">
        <f ca="1">(($E$9*(RAND()*($E$213-$D$213)+$D$213))*(RAND()*('Your Value Calcs'!$E$209-'Your Value Calcs'!$D$209)+'Your Value Calcs'!$D$209+IF('Your Results'!$D$48&gt;0,'Your Results'!$D$48,0)))+$E$161-$E$201+$E$185-($E$185*(RAND()*($E$215-$D$215)+$D$215))-(($E$205/$C$56)*(RAND()*($E$216-$D$216)+$D$216))</f>
        <v>#N/A</v>
      </c>
      <c r="U666" s="91"/>
    </row>
    <row r="667" spans="2:21" x14ac:dyDescent="0.25">
      <c r="B667" s="198" t="e">
        <f t="shared" ca="1" si="180"/>
        <v>#N/A</v>
      </c>
      <c r="C6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7" s="91"/>
      <c r="E667" s="91"/>
      <c r="G667" s="20"/>
      <c r="H667" s="91"/>
      <c r="I667" s="91"/>
      <c r="K667" s="91"/>
      <c r="M667" s="200" t="e">
        <f t="shared" ca="1" si="181"/>
        <v>#N/A</v>
      </c>
      <c r="N667" s="91" t="e">
        <f t="shared" ca="1" si="182"/>
        <v>#N/A</v>
      </c>
      <c r="O667" s="91" t="e">
        <f t="shared" ca="1" si="183"/>
        <v>#N/A</v>
      </c>
      <c r="Q667" s="200" t="e">
        <f t="shared" ca="1" si="184"/>
        <v>#N/A</v>
      </c>
      <c r="R667" s="91" t="e">
        <f t="shared" ca="1" si="185"/>
        <v>#N/A</v>
      </c>
      <c r="S667" s="91" t="e">
        <f t="shared" ca="1" si="186"/>
        <v>#N/A</v>
      </c>
      <c r="T667" s="200" t="e">
        <f ca="1">(($E$9*(RAND()*($E$213-$D$213)+$D$213))*(RAND()*('Your Value Calcs'!$E$209-'Your Value Calcs'!$D$209)+'Your Value Calcs'!$D$209+IF('Your Results'!$D$48&gt;0,'Your Results'!$D$48,0)))+$E$161-$E$201+$E$185-($E$185*(RAND()*($E$215-$D$215)+$D$215))-(($E$205/$C$56)*(RAND()*($E$216-$D$216)+$D$216))</f>
        <v>#N/A</v>
      </c>
      <c r="U667" s="91"/>
    </row>
    <row r="668" spans="2:21" x14ac:dyDescent="0.25">
      <c r="B668" s="198" t="e">
        <f t="shared" ca="1" si="180"/>
        <v>#N/A</v>
      </c>
      <c r="C6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8" s="91"/>
      <c r="E668" s="91"/>
      <c r="G668" s="20"/>
      <c r="H668" s="91"/>
      <c r="I668" s="91"/>
      <c r="K668" s="91"/>
      <c r="M668" s="200" t="e">
        <f t="shared" ca="1" si="181"/>
        <v>#N/A</v>
      </c>
      <c r="N668" s="91" t="e">
        <f t="shared" ca="1" si="182"/>
        <v>#N/A</v>
      </c>
      <c r="O668" s="91" t="e">
        <f t="shared" ca="1" si="183"/>
        <v>#N/A</v>
      </c>
      <c r="Q668" s="200" t="e">
        <f t="shared" ca="1" si="184"/>
        <v>#N/A</v>
      </c>
      <c r="R668" s="91" t="e">
        <f t="shared" ca="1" si="185"/>
        <v>#N/A</v>
      </c>
      <c r="S668" s="91" t="e">
        <f t="shared" ca="1" si="186"/>
        <v>#N/A</v>
      </c>
      <c r="T668" s="200" t="e">
        <f ca="1">(($E$9*(RAND()*($E$213-$D$213)+$D$213))*(RAND()*('Your Value Calcs'!$E$209-'Your Value Calcs'!$D$209)+'Your Value Calcs'!$D$209+IF('Your Results'!$D$48&gt;0,'Your Results'!$D$48,0)))+$E$161-$E$201+$E$185-($E$185*(RAND()*($E$215-$D$215)+$D$215))-(($E$205/$C$56)*(RAND()*($E$216-$D$216)+$D$216))</f>
        <v>#N/A</v>
      </c>
      <c r="U668" s="91"/>
    </row>
    <row r="669" spans="2:21" x14ac:dyDescent="0.25">
      <c r="B669" s="198" t="e">
        <f t="shared" ca="1" si="180"/>
        <v>#N/A</v>
      </c>
      <c r="C6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69" s="91"/>
      <c r="E669" s="91"/>
      <c r="G669" s="20"/>
      <c r="H669" s="91"/>
      <c r="I669" s="91"/>
      <c r="K669" s="91"/>
      <c r="M669" s="200" t="e">
        <f t="shared" ca="1" si="181"/>
        <v>#N/A</v>
      </c>
      <c r="N669" s="91" t="e">
        <f t="shared" ca="1" si="182"/>
        <v>#N/A</v>
      </c>
      <c r="O669" s="91" t="e">
        <f t="shared" ca="1" si="183"/>
        <v>#N/A</v>
      </c>
      <c r="Q669" s="200" t="e">
        <f t="shared" ca="1" si="184"/>
        <v>#N/A</v>
      </c>
      <c r="R669" s="91" t="e">
        <f t="shared" ca="1" si="185"/>
        <v>#N/A</v>
      </c>
      <c r="S669" s="91" t="e">
        <f t="shared" ca="1" si="186"/>
        <v>#N/A</v>
      </c>
      <c r="T669" s="200" t="e">
        <f ca="1">(($E$9*(RAND()*($E$213-$D$213)+$D$213))*(RAND()*('Your Value Calcs'!$E$209-'Your Value Calcs'!$D$209)+'Your Value Calcs'!$D$209+IF('Your Results'!$D$48&gt;0,'Your Results'!$D$48,0)))+$E$161-$E$201+$E$185-($E$185*(RAND()*($E$215-$D$215)+$D$215))-(($E$205/$C$56)*(RAND()*($E$216-$D$216)+$D$216))</f>
        <v>#N/A</v>
      </c>
      <c r="U669" s="91"/>
    </row>
    <row r="670" spans="2:21" x14ac:dyDescent="0.25">
      <c r="B670" s="198" t="e">
        <f t="shared" ca="1" si="180"/>
        <v>#N/A</v>
      </c>
      <c r="C6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0" s="91"/>
      <c r="E670" s="91"/>
      <c r="G670" s="20"/>
      <c r="H670" s="91"/>
      <c r="I670" s="91"/>
      <c r="K670" s="91"/>
      <c r="M670" s="200" t="e">
        <f t="shared" ca="1" si="181"/>
        <v>#N/A</v>
      </c>
      <c r="N670" s="91" t="e">
        <f t="shared" ca="1" si="182"/>
        <v>#N/A</v>
      </c>
      <c r="O670" s="91" t="e">
        <f t="shared" ca="1" si="183"/>
        <v>#N/A</v>
      </c>
      <c r="Q670" s="200" t="e">
        <f t="shared" ca="1" si="184"/>
        <v>#N/A</v>
      </c>
      <c r="R670" s="91" t="e">
        <f t="shared" ca="1" si="185"/>
        <v>#N/A</v>
      </c>
      <c r="S670" s="91" t="e">
        <f t="shared" ca="1" si="186"/>
        <v>#N/A</v>
      </c>
      <c r="T670" s="200" t="e">
        <f ca="1">(($E$9*(RAND()*($E$213-$D$213)+$D$213))*(RAND()*('Your Value Calcs'!$E$209-'Your Value Calcs'!$D$209)+'Your Value Calcs'!$D$209+IF('Your Results'!$D$48&gt;0,'Your Results'!$D$48,0)))+$E$161-$E$201+$E$185-($E$185*(RAND()*($E$215-$D$215)+$D$215))-(($E$205/$C$56)*(RAND()*($E$216-$D$216)+$D$216))</f>
        <v>#N/A</v>
      </c>
      <c r="U670" s="91"/>
    </row>
    <row r="671" spans="2:21" x14ac:dyDescent="0.25">
      <c r="B671" s="198" t="e">
        <f t="shared" ca="1" si="180"/>
        <v>#N/A</v>
      </c>
      <c r="C6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1" s="91"/>
      <c r="E671" s="91"/>
      <c r="G671" s="20"/>
      <c r="H671" s="91"/>
      <c r="I671" s="91"/>
      <c r="K671" s="91"/>
      <c r="M671" s="200" t="e">
        <f t="shared" ca="1" si="181"/>
        <v>#N/A</v>
      </c>
      <c r="N671" s="91" t="e">
        <f t="shared" ca="1" si="182"/>
        <v>#N/A</v>
      </c>
      <c r="O671" s="91" t="e">
        <f t="shared" ca="1" si="183"/>
        <v>#N/A</v>
      </c>
      <c r="Q671" s="200" t="e">
        <f t="shared" ca="1" si="184"/>
        <v>#N/A</v>
      </c>
      <c r="R671" s="91" t="e">
        <f t="shared" ca="1" si="185"/>
        <v>#N/A</v>
      </c>
      <c r="S671" s="91" t="e">
        <f t="shared" ca="1" si="186"/>
        <v>#N/A</v>
      </c>
      <c r="T671" s="200" t="e">
        <f ca="1">(($E$9*(RAND()*($E$213-$D$213)+$D$213))*(RAND()*('Your Value Calcs'!$E$209-'Your Value Calcs'!$D$209)+'Your Value Calcs'!$D$209+IF('Your Results'!$D$48&gt;0,'Your Results'!$D$48,0)))+$E$161-$E$201+$E$185-($E$185*(RAND()*($E$215-$D$215)+$D$215))-(($E$205/$C$56)*(RAND()*($E$216-$D$216)+$D$216))</f>
        <v>#N/A</v>
      </c>
      <c r="U671" s="91"/>
    </row>
    <row r="672" spans="2:21" x14ac:dyDescent="0.25">
      <c r="B672" s="198" t="e">
        <f t="shared" ca="1" si="180"/>
        <v>#N/A</v>
      </c>
      <c r="C6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2" s="91"/>
      <c r="E672" s="91"/>
      <c r="G672" s="20"/>
      <c r="H672" s="91"/>
      <c r="I672" s="91"/>
      <c r="K672" s="91"/>
      <c r="M672" s="200" t="e">
        <f t="shared" ca="1" si="181"/>
        <v>#N/A</v>
      </c>
      <c r="N672" s="91" t="e">
        <f t="shared" ca="1" si="182"/>
        <v>#N/A</v>
      </c>
      <c r="O672" s="91" t="e">
        <f t="shared" ca="1" si="183"/>
        <v>#N/A</v>
      </c>
      <c r="Q672" s="200" t="e">
        <f t="shared" ca="1" si="184"/>
        <v>#N/A</v>
      </c>
      <c r="R672" s="91" t="e">
        <f t="shared" ca="1" si="185"/>
        <v>#N/A</v>
      </c>
      <c r="S672" s="91" t="e">
        <f t="shared" ca="1" si="186"/>
        <v>#N/A</v>
      </c>
      <c r="T672" s="200" t="e">
        <f ca="1">(($E$9*(RAND()*($E$213-$D$213)+$D$213))*(RAND()*('Your Value Calcs'!$E$209-'Your Value Calcs'!$D$209)+'Your Value Calcs'!$D$209+IF('Your Results'!$D$48&gt;0,'Your Results'!$D$48,0)))+$E$161-$E$201+$E$185-($E$185*(RAND()*($E$215-$D$215)+$D$215))-(($E$205/$C$56)*(RAND()*($E$216-$D$216)+$D$216))</f>
        <v>#N/A</v>
      </c>
      <c r="U672" s="91"/>
    </row>
    <row r="673" spans="2:21" x14ac:dyDescent="0.25">
      <c r="B673" s="198" t="e">
        <f t="shared" ca="1" si="180"/>
        <v>#N/A</v>
      </c>
      <c r="C6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3" s="91"/>
      <c r="E673" s="91"/>
      <c r="G673" s="20"/>
      <c r="H673" s="91"/>
      <c r="I673" s="91"/>
      <c r="K673" s="91"/>
      <c r="M673" s="200" t="e">
        <f t="shared" ca="1" si="181"/>
        <v>#N/A</v>
      </c>
      <c r="N673" s="91" t="e">
        <f t="shared" ca="1" si="182"/>
        <v>#N/A</v>
      </c>
      <c r="O673" s="91" t="e">
        <f t="shared" ca="1" si="183"/>
        <v>#N/A</v>
      </c>
      <c r="Q673" s="200" t="e">
        <f t="shared" ca="1" si="184"/>
        <v>#N/A</v>
      </c>
      <c r="R673" s="91" t="e">
        <f t="shared" ca="1" si="185"/>
        <v>#N/A</v>
      </c>
      <c r="S673" s="91" t="e">
        <f t="shared" ca="1" si="186"/>
        <v>#N/A</v>
      </c>
      <c r="T673" s="200" t="e">
        <f ca="1">(($E$9*(RAND()*($E$213-$D$213)+$D$213))*(RAND()*('Your Value Calcs'!$E$209-'Your Value Calcs'!$D$209)+'Your Value Calcs'!$D$209+IF('Your Results'!$D$48&gt;0,'Your Results'!$D$48,0)))+$E$161-$E$201+$E$185-($E$185*(RAND()*($E$215-$D$215)+$D$215))-(($E$205/$C$56)*(RAND()*($E$216-$D$216)+$D$216))</f>
        <v>#N/A</v>
      </c>
      <c r="U673" s="91"/>
    </row>
    <row r="674" spans="2:21" x14ac:dyDescent="0.25">
      <c r="B674" s="198" t="e">
        <f t="shared" ca="1" si="180"/>
        <v>#N/A</v>
      </c>
      <c r="C6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4" s="91"/>
      <c r="E674" s="91"/>
      <c r="G674" s="20"/>
      <c r="H674" s="91"/>
      <c r="I674" s="91"/>
      <c r="K674" s="91"/>
      <c r="M674" s="200" t="e">
        <f t="shared" ca="1" si="181"/>
        <v>#N/A</v>
      </c>
      <c r="N674" s="91" t="e">
        <f t="shared" ca="1" si="182"/>
        <v>#N/A</v>
      </c>
      <c r="O674" s="91" t="e">
        <f t="shared" ca="1" si="183"/>
        <v>#N/A</v>
      </c>
      <c r="Q674" s="200" t="e">
        <f t="shared" ca="1" si="184"/>
        <v>#N/A</v>
      </c>
      <c r="R674" s="91" t="e">
        <f t="shared" ca="1" si="185"/>
        <v>#N/A</v>
      </c>
      <c r="S674" s="91" t="e">
        <f t="shared" ca="1" si="186"/>
        <v>#N/A</v>
      </c>
      <c r="T674" s="200" t="e">
        <f ca="1">(($E$9*(RAND()*($E$213-$D$213)+$D$213))*(RAND()*('Your Value Calcs'!$E$209-'Your Value Calcs'!$D$209)+'Your Value Calcs'!$D$209+IF('Your Results'!$D$48&gt;0,'Your Results'!$D$48,0)))+$E$161-$E$201+$E$185-($E$185*(RAND()*($E$215-$D$215)+$D$215))-(($E$205/$C$56)*(RAND()*($E$216-$D$216)+$D$216))</f>
        <v>#N/A</v>
      </c>
      <c r="U674" s="91"/>
    </row>
    <row r="675" spans="2:21" x14ac:dyDescent="0.25">
      <c r="B675" s="198" t="e">
        <f t="shared" ca="1" si="180"/>
        <v>#N/A</v>
      </c>
      <c r="C6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5" s="91"/>
      <c r="E675" s="91"/>
      <c r="G675" s="20"/>
      <c r="H675" s="91"/>
      <c r="I675" s="91"/>
      <c r="K675" s="91"/>
      <c r="M675" s="200" t="e">
        <f t="shared" ca="1" si="181"/>
        <v>#N/A</v>
      </c>
      <c r="N675" s="91" t="e">
        <f t="shared" ca="1" si="182"/>
        <v>#N/A</v>
      </c>
      <c r="O675" s="91" t="e">
        <f t="shared" ca="1" si="183"/>
        <v>#N/A</v>
      </c>
      <c r="Q675" s="200" t="e">
        <f t="shared" ca="1" si="184"/>
        <v>#N/A</v>
      </c>
      <c r="R675" s="91" t="e">
        <f t="shared" ca="1" si="185"/>
        <v>#N/A</v>
      </c>
      <c r="S675" s="91" t="e">
        <f t="shared" ca="1" si="186"/>
        <v>#N/A</v>
      </c>
      <c r="T675" s="200" t="e">
        <f ca="1">(($E$9*(RAND()*($E$213-$D$213)+$D$213))*(RAND()*('Your Value Calcs'!$E$209-'Your Value Calcs'!$D$209)+'Your Value Calcs'!$D$209+IF('Your Results'!$D$48&gt;0,'Your Results'!$D$48,0)))+$E$161-$E$201+$E$185-($E$185*(RAND()*($E$215-$D$215)+$D$215))-(($E$205/$C$56)*(RAND()*($E$216-$D$216)+$D$216))</f>
        <v>#N/A</v>
      </c>
      <c r="U675" s="91"/>
    </row>
    <row r="676" spans="2:21" x14ac:dyDescent="0.25">
      <c r="B676" s="198" t="e">
        <f t="shared" ca="1" si="180"/>
        <v>#N/A</v>
      </c>
      <c r="C6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6" s="91"/>
      <c r="E676" s="91"/>
      <c r="G676" s="20"/>
      <c r="H676" s="91"/>
      <c r="I676" s="91"/>
      <c r="K676" s="91"/>
      <c r="M676" s="200" t="e">
        <f t="shared" ca="1" si="181"/>
        <v>#N/A</v>
      </c>
      <c r="N676" s="91" t="e">
        <f t="shared" ca="1" si="182"/>
        <v>#N/A</v>
      </c>
      <c r="O676" s="91" t="e">
        <f t="shared" ca="1" si="183"/>
        <v>#N/A</v>
      </c>
      <c r="Q676" s="200" t="e">
        <f t="shared" ca="1" si="184"/>
        <v>#N/A</v>
      </c>
      <c r="R676" s="91" t="e">
        <f t="shared" ca="1" si="185"/>
        <v>#N/A</v>
      </c>
      <c r="S676" s="91" t="e">
        <f t="shared" ca="1" si="186"/>
        <v>#N/A</v>
      </c>
      <c r="T676" s="200" t="e">
        <f ca="1">(($E$9*(RAND()*($E$213-$D$213)+$D$213))*(RAND()*('Your Value Calcs'!$E$209-'Your Value Calcs'!$D$209)+'Your Value Calcs'!$D$209+IF('Your Results'!$D$48&gt;0,'Your Results'!$D$48,0)))+$E$161-$E$201+$E$185-($E$185*(RAND()*($E$215-$D$215)+$D$215))-(($E$205/$C$56)*(RAND()*($E$216-$D$216)+$D$216))</f>
        <v>#N/A</v>
      </c>
      <c r="U676" s="91"/>
    </row>
    <row r="677" spans="2:21" x14ac:dyDescent="0.25">
      <c r="B677" s="198" t="e">
        <f t="shared" ca="1" si="180"/>
        <v>#N/A</v>
      </c>
      <c r="C6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7" s="91"/>
      <c r="E677" s="91"/>
      <c r="G677" s="20"/>
      <c r="H677" s="91"/>
      <c r="I677" s="91"/>
      <c r="K677" s="91"/>
      <c r="M677" s="200" t="e">
        <f t="shared" ca="1" si="181"/>
        <v>#N/A</v>
      </c>
      <c r="N677" s="91" t="e">
        <f t="shared" ca="1" si="182"/>
        <v>#N/A</v>
      </c>
      <c r="O677" s="91" t="e">
        <f t="shared" ca="1" si="183"/>
        <v>#N/A</v>
      </c>
      <c r="Q677" s="200" t="e">
        <f t="shared" ca="1" si="184"/>
        <v>#N/A</v>
      </c>
      <c r="R677" s="91" t="e">
        <f t="shared" ca="1" si="185"/>
        <v>#N/A</v>
      </c>
      <c r="S677" s="91" t="e">
        <f t="shared" ca="1" si="186"/>
        <v>#N/A</v>
      </c>
      <c r="T677" s="200" t="e">
        <f ca="1">(($E$9*(RAND()*($E$213-$D$213)+$D$213))*(RAND()*('Your Value Calcs'!$E$209-'Your Value Calcs'!$D$209)+'Your Value Calcs'!$D$209+IF('Your Results'!$D$48&gt;0,'Your Results'!$D$48,0)))+$E$161-$E$201+$E$185-($E$185*(RAND()*($E$215-$D$215)+$D$215))-(($E$205/$C$56)*(RAND()*($E$216-$D$216)+$D$216))</f>
        <v>#N/A</v>
      </c>
      <c r="U677" s="91"/>
    </row>
    <row r="678" spans="2:21" x14ac:dyDescent="0.25">
      <c r="B678" s="198" t="e">
        <f t="shared" ca="1" si="180"/>
        <v>#N/A</v>
      </c>
      <c r="C6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8" s="91"/>
      <c r="E678" s="91"/>
      <c r="G678" s="20"/>
      <c r="H678" s="91"/>
      <c r="I678" s="91"/>
      <c r="K678" s="91"/>
      <c r="M678" s="200" t="e">
        <f t="shared" ca="1" si="181"/>
        <v>#N/A</v>
      </c>
      <c r="N678" s="91" t="e">
        <f t="shared" ca="1" si="182"/>
        <v>#N/A</v>
      </c>
      <c r="O678" s="91" t="e">
        <f t="shared" ca="1" si="183"/>
        <v>#N/A</v>
      </c>
      <c r="Q678" s="200" t="e">
        <f t="shared" ca="1" si="184"/>
        <v>#N/A</v>
      </c>
      <c r="R678" s="91" t="e">
        <f t="shared" ca="1" si="185"/>
        <v>#N/A</v>
      </c>
      <c r="S678" s="91" t="e">
        <f t="shared" ca="1" si="186"/>
        <v>#N/A</v>
      </c>
      <c r="T678" s="200" t="e">
        <f ca="1">(($E$9*(RAND()*($E$213-$D$213)+$D$213))*(RAND()*('Your Value Calcs'!$E$209-'Your Value Calcs'!$D$209)+'Your Value Calcs'!$D$209+IF('Your Results'!$D$48&gt;0,'Your Results'!$D$48,0)))+$E$161-$E$201+$E$185-($E$185*(RAND()*($E$215-$D$215)+$D$215))-(($E$205/$C$56)*(RAND()*($E$216-$D$216)+$D$216))</f>
        <v>#N/A</v>
      </c>
      <c r="U678" s="91"/>
    </row>
    <row r="679" spans="2:21" x14ac:dyDescent="0.25">
      <c r="B679" s="198" t="e">
        <f t="shared" ca="1" si="180"/>
        <v>#N/A</v>
      </c>
      <c r="C6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79" s="91"/>
      <c r="E679" s="91"/>
      <c r="G679" s="20"/>
      <c r="H679" s="91"/>
      <c r="I679" s="91"/>
      <c r="K679" s="91"/>
      <c r="M679" s="200" t="e">
        <f t="shared" ca="1" si="181"/>
        <v>#N/A</v>
      </c>
      <c r="N679" s="91" t="e">
        <f t="shared" ca="1" si="182"/>
        <v>#N/A</v>
      </c>
      <c r="O679" s="91" t="e">
        <f t="shared" ca="1" si="183"/>
        <v>#N/A</v>
      </c>
      <c r="Q679" s="200" t="e">
        <f t="shared" ca="1" si="184"/>
        <v>#N/A</v>
      </c>
      <c r="R679" s="91" t="e">
        <f t="shared" ca="1" si="185"/>
        <v>#N/A</v>
      </c>
      <c r="S679" s="91" t="e">
        <f t="shared" ca="1" si="186"/>
        <v>#N/A</v>
      </c>
      <c r="T679" s="200" t="e">
        <f ca="1">(($E$9*(RAND()*($E$213-$D$213)+$D$213))*(RAND()*('Your Value Calcs'!$E$209-'Your Value Calcs'!$D$209)+'Your Value Calcs'!$D$209+IF('Your Results'!$D$48&gt;0,'Your Results'!$D$48,0)))+$E$161-$E$201+$E$185-($E$185*(RAND()*($E$215-$D$215)+$D$215))-(($E$205/$C$56)*(RAND()*($E$216-$D$216)+$D$216))</f>
        <v>#N/A</v>
      </c>
      <c r="U679" s="91"/>
    </row>
    <row r="680" spans="2:21" x14ac:dyDescent="0.25">
      <c r="B680" s="198" t="e">
        <f t="shared" ca="1" si="180"/>
        <v>#N/A</v>
      </c>
      <c r="C6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0" s="91"/>
      <c r="E680" s="91"/>
      <c r="G680" s="20"/>
      <c r="H680" s="91"/>
      <c r="I680" s="91"/>
      <c r="K680" s="91"/>
      <c r="M680" s="200" t="e">
        <f t="shared" ca="1" si="181"/>
        <v>#N/A</v>
      </c>
      <c r="N680" s="91" t="e">
        <f t="shared" ca="1" si="182"/>
        <v>#N/A</v>
      </c>
      <c r="O680" s="91" t="e">
        <f t="shared" ca="1" si="183"/>
        <v>#N/A</v>
      </c>
      <c r="Q680" s="200" t="e">
        <f t="shared" ca="1" si="184"/>
        <v>#N/A</v>
      </c>
      <c r="R680" s="91" t="e">
        <f t="shared" ca="1" si="185"/>
        <v>#N/A</v>
      </c>
      <c r="S680" s="91" t="e">
        <f t="shared" ca="1" si="186"/>
        <v>#N/A</v>
      </c>
      <c r="T680" s="200" t="e">
        <f ca="1">(($E$9*(RAND()*($E$213-$D$213)+$D$213))*(RAND()*('Your Value Calcs'!$E$209-'Your Value Calcs'!$D$209)+'Your Value Calcs'!$D$209+IF('Your Results'!$D$48&gt;0,'Your Results'!$D$48,0)))+$E$161-$E$201+$E$185-($E$185*(RAND()*($E$215-$D$215)+$D$215))-(($E$205/$C$56)*(RAND()*($E$216-$D$216)+$D$216))</f>
        <v>#N/A</v>
      </c>
      <c r="U680" s="91"/>
    </row>
    <row r="681" spans="2:21" x14ac:dyDescent="0.25">
      <c r="B681" s="198" t="e">
        <f t="shared" ca="1" si="180"/>
        <v>#N/A</v>
      </c>
      <c r="C6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1" s="91"/>
      <c r="E681" s="91"/>
      <c r="G681" s="20"/>
      <c r="H681" s="91"/>
      <c r="I681" s="91"/>
      <c r="K681" s="91"/>
      <c r="M681" s="200" t="e">
        <f t="shared" ca="1" si="181"/>
        <v>#N/A</v>
      </c>
      <c r="N681" s="91" t="e">
        <f t="shared" ca="1" si="182"/>
        <v>#N/A</v>
      </c>
      <c r="O681" s="91" t="e">
        <f t="shared" ca="1" si="183"/>
        <v>#N/A</v>
      </c>
      <c r="Q681" s="200" t="e">
        <f t="shared" ca="1" si="184"/>
        <v>#N/A</v>
      </c>
      <c r="R681" s="91" t="e">
        <f t="shared" ca="1" si="185"/>
        <v>#N/A</v>
      </c>
      <c r="S681" s="91" t="e">
        <f t="shared" ca="1" si="186"/>
        <v>#N/A</v>
      </c>
      <c r="T681" s="200" t="e">
        <f ca="1">(($E$9*(RAND()*($E$213-$D$213)+$D$213))*(RAND()*('Your Value Calcs'!$E$209-'Your Value Calcs'!$D$209)+'Your Value Calcs'!$D$209+IF('Your Results'!$D$48&gt;0,'Your Results'!$D$48,0)))+$E$161-$E$201+$E$185-($E$185*(RAND()*($E$215-$D$215)+$D$215))-(($E$205/$C$56)*(RAND()*($E$216-$D$216)+$D$216))</f>
        <v>#N/A</v>
      </c>
      <c r="U681" s="91"/>
    </row>
    <row r="682" spans="2:21" x14ac:dyDescent="0.25">
      <c r="B682" s="198" t="e">
        <f t="shared" ca="1" si="180"/>
        <v>#N/A</v>
      </c>
      <c r="C6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2" s="91"/>
      <c r="E682" s="91"/>
      <c r="G682" s="20"/>
      <c r="H682" s="91"/>
      <c r="I682" s="91"/>
      <c r="K682" s="91"/>
      <c r="M682" s="200" t="e">
        <f t="shared" ca="1" si="181"/>
        <v>#N/A</v>
      </c>
      <c r="N682" s="91" t="e">
        <f t="shared" ca="1" si="182"/>
        <v>#N/A</v>
      </c>
      <c r="O682" s="91" t="e">
        <f t="shared" ca="1" si="183"/>
        <v>#N/A</v>
      </c>
      <c r="Q682" s="200" t="e">
        <f t="shared" ca="1" si="184"/>
        <v>#N/A</v>
      </c>
      <c r="R682" s="91" t="e">
        <f t="shared" ca="1" si="185"/>
        <v>#N/A</v>
      </c>
      <c r="S682" s="91" t="e">
        <f t="shared" ca="1" si="186"/>
        <v>#N/A</v>
      </c>
      <c r="T682" s="200" t="e">
        <f ca="1">(($E$9*(RAND()*($E$213-$D$213)+$D$213))*(RAND()*('Your Value Calcs'!$E$209-'Your Value Calcs'!$D$209)+'Your Value Calcs'!$D$209+IF('Your Results'!$D$48&gt;0,'Your Results'!$D$48,0)))+$E$161-$E$201+$E$185-($E$185*(RAND()*($E$215-$D$215)+$D$215))-(($E$205/$C$56)*(RAND()*($E$216-$D$216)+$D$216))</f>
        <v>#N/A</v>
      </c>
      <c r="U682" s="91"/>
    </row>
    <row r="683" spans="2:21" x14ac:dyDescent="0.25">
      <c r="B683" s="198" t="e">
        <f t="shared" ca="1" si="180"/>
        <v>#N/A</v>
      </c>
      <c r="C6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3" s="91"/>
      <c r="E683" s="91"/>
      <c r="G683" s="20"/>
      <c r="H683" s="91"/>
      <c r="I683" s="91"/>
      <c r="K683" s="91"/>
      <c r="M683" s="200" t="e">
        <f t="shared" ca="1" si="181"/>
        <v>#N/A</v>
      </c>
      <c r="N683" s="91" t="e">
        <f t="shared" ca="1" si="182"/>
        <v>#N/A</v>
      </c>
      <c r="O683" s="91" t="e">
        <f t="shared" ca="1" si="183"/>
        <v>#N/A</v>
      </c>
      <c r="Q683" s="200" t="e">
        <f t="shared" ca="1" si="184"/>
        <v>#N/A</v>
      </c>
      <c r="R683" s="91" t="e">
        <f t="shared" ca="1" si="185"/>
        <v>#N/A</v>
      </c>
      <c r="S683" s="91" t="e">
        <f t="shared" ca="1" si="186"/>
        <v>#N/A</v>
      </c>
      <c r="T683" s="200" t="e">
        <f ca="1">(($E$9*(RAND()*($E$213-$D$213)+$D$213))*(RAND()*('Your Value Calcs'!$E$209-'Your Value Calcs'!$D$209)+'Your Value Calcs'!$D$209+IF('Your Results'!$D$48&gt;0,'Your Results'!$D$48,0)))+$E$161-$E$201+$E$185-($E$185*(RAND()*($E$215-$D$215)+$D$215))-(($E$205/$C$56)*(RAND()*($E$216-$D$216)+$D$216))</f>
        <v>#N/A</v>
      </c>
      <c r="U683" s="91"/>
    </row>
    <row r="684" spans="2:21" x14ac:dyDescent="0.25">
      <c r="B684" s="198" t="e">
        <f t="shared" ca="1" si="180"/>
        <v>#N/A</v>
      </c>
      <c r="C6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4" s="91"/>
      <c r="E684" s="91"/>
      <c r="G684" s="20"/>
      <c r="H684" s="91"/>
      <c r="I684" s="91"/>
      <c r="K684" s="91"/>
      <c r="M684" s="200" t="e">
        <f t="shared" ca="1" si="181"/>
        <v>#N/A</v>
      </c>
      <c r="N684" s="91" t="e">
        <f t="shared" ca="1" si="182"/>
        <v>#N/A</v>
      </c>
      <c r="O684" s="91" t="e">
        <f t="shared" ca="1" si="183"/>
        <v>#N/A</v>
      </c>
      <c r="Q684" s="200" t="e">
        <f t="shared" ca="1" si="184"/>
        <v>#N/A</v>
      </c>
      <c r="R684" s="91" t="e">
        <f t="shared" ca="1" si="185"/>
        <v>#N/A</v>
      </c>
      <c r="S684" s="91" t="e">
        <f t="shared" ca="1" si="186"/>
        <v>#N/A</v>
      </c>
      <c r="T684" s="200" t="e">
        <f ca="1">(($E$9*(RAND()*($E$213-$D$213)+$D$213))*(RAND()*('Your Value Calcs'!$E$209-'Your Value Calcs'!$D$209)+'Your Value Calcs'!$D$209+IF('Your Results'!$D$48&gt;0,'Your Results'!$D$48,0)))+$E$161-$E$201+$E$185-($E$185*(RAND()*($E$215-$D$215)+$D$215))-(($E$205/$C$56)*(RAND()*($E$216-$D$216)+$D$216))</f>
        <v>#N/A</v>
      </c>
      <c r="U684" s="91"/>
    </row>
    <row r="685" spans="2:21" x14ac:dyDescent="0.25">
      <c r="B685" s="198" t="e">
        <f t="shared" ca="1" si="180"/>
        <v>#N/A</v>
      </c>
      <c r="C6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5" s="91"/>
      <c r="E685" s="91"/>
      <c r="G685" s="20"/>
      <c r="H685" s="91"/>
      <c r="I685" s="91"/>
      <c r="K685" s="91"/>
      <c r="M685" s="200" t="e">
        <f t="shared" ca="1" si="181"/>
        <v>#N/A</v>
      </c>
      <c r="N685" s="91" t="e">
        <f t="shared" ca="1" si="182"/>
        <v>#N/A</v>
      </c>
      <c r="O685" s="91" t="e">
        <f t="shared" ca="1" si="183"/>
        <v>#N/A</v>
      </c>
      <c r="Q685" s="200" t="e">
        <f t="shared" ca="1" si="184"/>
        <v>#N/A</v>
      </c>
      <c r="R685" s="91" t="e">
        <f t="shared" ca="1" si="185"/>
        <v>#N/A</v>
      </c>
      <c r="S685" s="91" t="e">
        <f t="shared" ca="1" si="186"/>
        <v>#N/A</v>
      </c>
      <c r="T685" s="200" t="e">
        <f ca="1">(($E$9*(RAND()*($E$213-$D$213)+$D$213))*(RAND()*('Your Value Calcs'!$E$209-'Your Value Calcs'!$D$209)+'Your Value Calcs'!$D$209+IF('Your Results'!$D$48&gt;0,'Your Results'!$D$48,0)))+$E$161-$E$201+$E$185-($E$185*(RAND()*($E$215-$D$215)+$D$215))-(($E$205/$C$56)*(RAND()*($E$216-$D$216)+$D$216))</f>
        <v>#N/A</v>
      </c>
      <c r="U685" s="91"/>
    </row>
    <row r="686" spans="2:21" x14ac:dyDescent="0.25">
      <c r="B686" s="198" t="e">
        <f t="shared" ca="1" si="180"/>
        <v>#N/A</v>
      </c>
      <c r="C6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6" s="91"/>
      <c r="E686" s="91"/>
      <c r="G686" s="20"/>
      <c r="H686" s="91"/>
      <c r="I686" s="91"/>
      <c r="K686" s="91"/>
      <c r="M686" s="200" t="e">
        <f t="shared" ca="1" si="181"/>
        <v>#N/A</v>
      </c>
      <c r="N686" s="91" t="e">
        <f t="shared" ca="1" si="182"/>
        <v>#N/A</v>
      </c>
      <c r="O686" s="91" t="e">
        <f t="shared" ca="1" si="183"/>
        <v>#N/A</v>
      </c>
      <c r="Q686" s="200" t="e">
        <f t="shared" ca="1" si="184"/>
        <v>#N/A</v>
      </c>
      <c r="R686" s="91" t="e">
        <f t="shared" ca="1" si="185"/>
        <v>#N/A</v>
      </c>
      <c r="S686" s="91" t="e">
        <f t="shared" ca="1" si="186"/>
        <v>#N/A</v>
      </c>
      <c r="T686" s="200" t="e">
        <f ca="1">(($E$9*(RAND()*($E$213-$D$213)+$D$213))*(RAND()*('Your Value Calcs'!$E$209-'Your Value Calcs'!$D$209)+'Your Value Calcs'!$D$209+IF('Your Results'!$D$48&gt;0,'Your Results'!$D$48,0)))+$E$161-$E$201+$E$185-($E$185*(RAND()*($E$215-$D$215)+$D$215))-(($E$205/$C$56)*(RAND()*($E$216-$D$216)+$D$216))</f>
        <v>#N/A</v>
      </c>
      <c r="U686" s="91"/>
    </row>
    <row r="687" spans="2:21" x14ac:dyDescent="0.25">
      <c r="B687" s="198" t="e">
        <f t="shared" ca="1" si="180"/>
        <v>#N/A</v>
      </c>
      <c r="C6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7" s="91"/>
      <c r="E687" s="91"/>
      <c r="G687" s="20"/>
      <c r="H687" s="91"/>
      <c r="I687" s="91"/>
      <c r="K687" s="91"/>
      <c r="M687" s="200" t="e">
        <f t="shared" ca="1" si="181"/>
        <v>#N/A</v>
      </c>
      <c r="N687" s="91" t="e">
        <f t="shared" ca="1" si="182"/>
        <v>#N/A</v>
      </c>
      <c r="O687" s="91" t="e">
        <f t="shared" ca="1" si="183"/>
        <v>#N/A</v>
      </c>
      <c r="Q687" s="200" t="e">
        <f t="shared" ca="1" si="184"/>
        <v>#N/A</v>
      </c>
      <c r="R687" s="91" t="e">
        <f t="shared" ca="1" si="185"/>
        <v>#N/A</v>
      </c>
      <c r="S687" s="91" t="e">
        <f t="shared" ca="1" si="186"/>
        <v>#N/A</v>
      </c>
      <c r="T687" s="200" t="e">
        <f ca="1">(($E$9*(RAND()*($E$213-$D$213)+$D$213))*(RAND()*('Your Value Calcs'!$E$209-'Your Value Calcs'!$D$209)+'Your Value Calcs'!$D$209+IF('Your Results'!$D$48&gt;0,'Your Results'!$D$48,0)))+$E$161-$E$201+$E$185-($E$185*(RAND()*($E$215-$D$215)+$D$215))-(($E$205/$C$56)*(RAND()*($E$216-$D$216)+$D$216))</f>
        <v>#N/A</v>
      </c>
      <c r="U687" s="91"/>
    </row>
    <row r="688" spans="2:21" x14ac:dyDescent="0.25">
      <c r="B688" s="198" t="e">
        <f t="shared" ca="1" si="180"/>
        <v>#N/A</v>
      </c>
      <c r="C6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8" s="91"/>
      <c r="E688" s="91"/>
      <c r="G688" s="20"/>
      <c r="H688" s="91"/>
      <c r="I688" s="91"/>
      <c r="K688" s="91"/>
      <c r="M688" s="200" t="e">
        <f t="shared" ca="1" si="181"/>
        <v>#N/A</v>
      </c>
      <c r="N688" s="91" t="e">
        <f t="shared" ca="1" si="182"/>
        <v>#N/A</v>
      </c>
      <c r="O688" s="91" t="e">
        <f t="shared" ca="1" si="183"/>
        <v>#N/A</v>
      </c>
      <c r="Q688" s="200" t="e">
        <f t="shared" ca="1" si="184"/>
        <v>#N/A</v>
      </c>
      <c r="R688" s="91" t="e">
        <f t="shared" ca="1" si="185"/>
        <v>#N/A</v>
      </c>
      <c r="S688" s="91" t="e">
        <f t="shared" ca="1" si="186"/>
        <v>#N/A</v>
      </c>
      <c r="T688" s="200" t="e">
        <f ca="1">(($E$9*(RAND()*($E$213-$D$213)+$D$213))*(RAND()*('Your Value Calcs'!$E$209-'Your Value Calcs'!$D$209)+'Your Value Calcs'!$D$209+IF('Your Results'!$D$48&gt;0,'Your Results'!$D$48,0)))+$E$161-$E$201+$E$185-($E$185*(RAND()*($E$215-$D$215)+$D$215))-(($E$205/$C$56)*(RAND()*($E$216-$D$216)+$D$216))</f>
        <v>#N/A</v>
      </c>
      <c r="U688" s="91"/>
    </row>
    <row r="689" spans="2:21" x14ac:dyDescent="0.25">
      <c r="B689" s="198" t="e">
        <f t="shared" ca="1" si="180"/>
        <v>#N/A</v>
      </c>
      <c r="C6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89" s="91"/>
      <c r="E689" s="91"/>
      <c r="G689" s="20"/>
      <c r="H689" s="91"/>
      <c r="I689" s="91"/>
      <c r="K689" s="91"/>
      <c r="M689" s="200" t="e">
        <f t="shared" ca="1" si="181"/>
        <v>#N/A</v>
      </c>
      <c r="N689" s="91" t="e">
        <f t="shared" ca="1" si="182"/>
        <v>#N/A</v>
      </c>
      <c r="O689" s="91" t="e">
        <f t="shared" ca="1" si="183"/>
        <v>#N/A</v>
      </c>
      <c r="Q689" s="200" t="e">
        <f t="shared" ca="1" si="184"/>
        <v>#N/A</v>
      </c>
      <c r="R689" s="91" t="e">
        <f t="shared" ca="1" si="185"/>
        <v>#N/A</v>
      </c>
      <c r="S689" s="91" t="e">
        <f t="shared" ca="1" si="186"/>
        <v>#N/A</v>
      </c>
      <c r="T689" s="200" t="e">
        <f ca="1">(($E$9*(RAND()*($E$213-$D$213)+$D$213))*(RAND()*('Your Value Calcs'!$E$209-'Your Value Calcs'!$D$209)+'Your Value Calcs'!$D$209+IF('Your Results'!$D$48&gt;0,'Your Results'!$D$48,0)))+$E$161-$E$201+$E$185-($E$185*(RAND()*($E$215-$D$215)+$D$215))-(($E$205/$C$56)*(RAND()*($E$216-$D$216)+$D$216))</f>
        <v>#N/A</v>
      </c>
      <c r="U689" s="91"/>
    </row>
    <row r="690" spans="2:21" x14ac:dyDescent="0.25">
      <c r="B690" s="198" t="e">
        <f t="shared" ca="1" si="180"/>
        <v>#N/A</v>
      </c>
      <c r="C6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0" s="91"/>
      <c r="E690" s="91"/>
      <c r="G690" s="20"/>
      <c r="H690" s="91"/>
      <c r="I690" s="91"/>
      <c r="K690" s="91"/>
      <c r="M690" s="200" t="e">
        <f t="shared" ca="1" si="181"/>
        <v>#N/A</v>
      </c>
      <c r="N690" s="91" t="e">
        <f t="shared" ca="1" si="182"/>
        <v>#N/A</v>
      </c>
      <c r="O690" s="91" t="e">
        <f t="shared" ca="1" si="183"/>
        <v>#N/A</v>
      </c>
      <c r="Q690" s="200" t="e">
        <f t="shared" ca="1" si="184"/>
        <v>#N/A</v>
      </c>
      <c r="R690" s="91" t="e">
        <f t="shared" ca="1" si="185"/>
        <v>#N/A</v>
      </c>
      <c r="S690" s="91" t="e">
        <f t="shared" ca="1" si="186"/>
        <v>#N/A</v>
      </c>
      <c r="T690" s="200" t="e">
        <f ca="1">(($E$9*(RAND()*($E$213-$D$213)+$D$213))*(RAND()*('Your Value Calcs'!$E$209-'Your Value Calcs'!$D$209)+'Your Value Calcs'!$D$209+IF('Your Results'!$D$48&gt;0,'Your Results'!$D$48,0)))+$E$161-$E$201+$E$185-($E$185*(RAND()*($E$215-$D$215)+$D$215))-(($E$205/$C$56)*(RAND()*($E$216-$D$216)+$D$216))</f>
        <v>#N/A</v>
      </c>
      <c r="U690" s="91"/>
    </row>
    <row r="691" spans="2:21" x14ac:dyDescent="0.25">
      <c r="B691" s="198" t="e">
        <f t="shared" ca="1" si="180"/>
        <v>#N/A</v>
      </c>
      <c r="C6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1" s="91"/>
      <c r="E691" s="91"/>
      <c r="G691" s="20"/>
      <c r="H691" s="91"/>
      <c r="I691" s="91"/>
      <c r="K691" s="91"/>
      <c r="M691" s="200" t="e">
        <f t="shared" ca="1" si="181"/>
        <v>#N/A</v>
      </c>
      <c r="N691" s="91" t="e">
        <f t="shared" ca="1" si="182"/>
        <v>#N/A</v>
      </c>
      <c r="O691" s="91" t="e">
        <f t="shared" ca="1" si="183"/>
        <v>#N/A</v>
      </c>
      <c r="Q691" s="200" t="e">
        <f t="shared" ca="1" si="184"/>
        <v>#N/A</v>
      </c>
      <c r="R691" s="91" t="e">
        <f t="shared" ca="1" si="185"/>
        <v>#N/A</v>
      </c>
      <c r="S691" s="91" t="e">
        <f t="shared" ca="1" si="186"/>
        <v>#N/A</v>
      </c>
      <c r="T691" s="200" t="e">
        <f ca="1">(($E$9*(RAND()*($E$213-$D$213)+$D$213))*(RAND()*('Your Value Calcs'!$E$209-'Your Value Calcs'!$D$209)+'Your Value Calcs'!$D$209+IF('Your Results'!$D$48&gt;0,'Your Results'!$D$48,0)))+$E$161-$E$201+$E$185-($E$185*(RAND()*($E$215-$D$215)+$D$215))-(($E$205/$C$56)*(RAND()*($E$216-$D$216)+$D$216))</f>
        <v>#N/A</v>
      </c>
      <c r="U691" s="91"/>
    </row>
    <row r="692" spans="2:21" x14ac:dyDescent="0.25">
      <c r="B692" s="198" t="e">
        <f t="shared" ca="1" si="180"/>
        <v>#N/A</v>
      </c>
      <c r="C6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2" s="91"/>
      <c r="E692" s="91"/>
      <c r="G692" s="20"/>
      <c r="H692" s="91"/>
      <c r="I692" s="91"/>
      <c r="K692" s="91"/>
      <c r="M692" s="200" t="e">
        <f t="shared" ca="1" si="181"/>
        <v>#N/A</v>
      </c>
      <c r="N692" s="91" t="e">
        <f t="shared" ca="1" si="182"/>
        <v>#N/A</v>
      </c>
      <c r="O692" s="91" t="e">
        <f t="shared" ca="1" si="183"/>
        <v>#N/A</v>
      </c>
      <c r="Q692" s="200" t="e">
        <f t="shared" ca="1" si="184"/>
        <v>#N/A</v>
      </c>
      <c r="R692" s="91" t="e">
        <f t="shared" ca="1" si="185"/>
        <v>#N/A</v>
      </c>
      <c r="S692" s="91" t="e">
        <f t="shared" ca="1" si="186"/>
        <v>#N/A</v>
      </c>
      <c r="T692" s="200" t="e">
        <f ca="1">(($E$9*(RAND()*($E$213-$D$213)+$D$213))*(RAND()*('Your Value Calcs'!$E$209-'Your Value Calcs'!$D$209)+'Your Value Calcs'!$D$209+IF('Your Results'!$D$48&gt;0,'Your Results'!$D$48,0)))+$E$161-$E$201+$E$185-($E$185*(RAND()*($E$215-$D$215)+$D$215))-(($E$205/$C$56)*(RAND()*($E$216-$D$216)+$D$216))</f>
        <v>#N/A</v>
      </c>
      <c r="U692" s="91"/>
    </row>
    <row r="693" spans="2:21" x14ac:dyDescent="0.25">
      <c r="B693" s="198" t="e">
        <f t="shared" ca="1" si="180"/>
        <v>#N/A</v>
      </c>
      <c r="C6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3" s="91"/>
      <c r="E693" s="91"/>
      <c r="G693" s="20"/>
      <c r="H693" s="91"/>
      <c r="I693" s="91"/>
      <c r="K693" s="91"/>
      <c r="M693" s="200" t="e">
        <f t="shared" ca="1" si="181"/>
        <v>#N/A</v>
      </c>
      <c r="N693" s="91" t="e">
        <f t="shared" ca="1" si="182"/>
        <v>#N/A</v>
      </c>
      <c r="O693" s="91" t="e">
        <f t="shared" ca="1" si="183"/>
        <v>#N/A</v>
      </c>
      <c r="Q693" s="200" t="e">
        <f t="shared" ca="1" si="184"/>
        <v>#N/A</v>
      </c>
      <c r="R693" s="91" t="e">
        <f t="shared" ca="1" si="185"/>
        <v>#N/A</v>
      </c>
      <c r="S693" s="91" t="e">
        <f t="shared" ca="1" si="186"/>
        <v>#N/A</v>
      </c>
      <c r="T693" s="200" t="e">
        <f ca="1">(($E$9*(RAND()*($E$213-$D$213)+$D$213))*(RAND()*('Your Value Calcs'!$E$209-'Your Value Calcs'!$D$209)+'Your Value Calcs'!$D$209+IF('Your Results'!$D$48&gt;0,'Your Results'!$D$48,0)))+$E$161-$E$201+$E$185-($E$185*(RAND()*($E$215-$D$215)+$D$215))-(($E$205/$C$56)*(RAND()*($E$216-$D$216)+$D$216))</f>
        <v>#N/A</v>
      </c>
      <c r="U693" s="91"/>
    </row>
    <row r="694" spans="2:21" x14ac:dyDescent="0.25">
      <c r="B694" s="198" t="e">
        <f t="shared" ca="1" si="180"/>
        <v>#N/A</v>
      </c>
      <c r="C6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4" s="91"/>
      <c r="E694" s="91"/>
      <c r="G694" s="20"/>
      <c r="H694" s="91"/>
      <c r="I694" s="91"/>
      <c r="K694" s="91"/>
      <c r="M694" s="200" t="e">
        <f t="shared" ca="1" si="181"/>
        <v>#N/A</v>
      </c>
      <c r="N694" s="91" t="e">
        <f t="shared" ca="1" si="182"/>
        <v>#N/A</v>
      </c>
      <c r="O694" s="91" t="e">
        <f t="shared" ca="1" si="183"/>
        <v>#N/A</v>
      </c>
      <c r="Q694" s="200" t="e">
        <f t="shared" ca="1" si="184"/>
        <v>#N/A</v>
      </c>
      <c r="R694" s="91" t="e">
        <f t="shared" ca="1" si="185"/>
        <v>#N/A</v>
      </c>
      <c r="S694" s="91" t="e">
        <f t="shared" ca="1" si="186"/>
        <v>#N/A</v>
      </c>
      <c r="T694" s="200" t="e">
        <f ca="1">(($E$9*(RAND()*($E$213-$D$213)+$D$213))*(RAND()*('Your Value Calcs'!$E$209-'Your Value Calcs'!$D$209)+'Your Value Calcs'!$D$209+IF('Your Results'!$D$48&gt;0,'Your Results'!$D$48,0)))+$E$161-$E$201+$E$185-($E$185*(RAND()*($E$215-$D$215)+$D$215))-(($E$205/$C$56)*(RAND()*($E$216-$D$216)+$D$216))</f>
        <v>#N/A</v>
      </c>
      <c r="U694" s="91"/>
    </row>
    <row r="695" spans="2:21" x14ac:dyDescent="0.25">
      <c r="B695" s="198" t="e">
        <f t="shared" ca="1" si="180"/>
        <v>#N/A</v>
      </c>
      <c r="C6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5" s="91"/>
      <c r="E695" s="91"/>
      <c r="G695" s="20"/>
      <c r="H695" s="91"/>
      <c r="I695" s="91"/>
      <c r="K695" s="91"/>
      <c r="M695" s="200" t="e">
        <f t="shared" ca="1" si="181"/>
        <v>#N/A</v>
      </c>
      <c r="N695" s="91" t="e">
        <f t="shared" ca="1" si="182"/>
        <v>#N/A</v>
      </c>
      <c r="O695" s="91" t="e">
        <f t="shared" ca="1" si="183"/>
        <v>#N/A</v>
      </c>
      <c r="Q695" s="200" t="e">
        <f t="shared" ca="1" si="184"/>
        <v>#N/A</v>
      </c>
      <c r="R695" s="91" t="e">
        <f t="shared" ca="1" si="185"/>
        <v>#N/A</v>
      </c>
      <c r="S695" s="91" t="e">
        <f t="shared" ca="1" si="186"/>
        <v>#N/A</v>
      </c>
      <c r="T695" s="200" t="e">
        <f ca="1">(($E$9*(RAND()*($E$213-$D$213)+$D$213))*(RAND()*('Your Value Calcs'!$E$209-'Your Value Calcs'!$D$209)+'Your Value Calcs'!$D$209+IF('Your Results'!$D$48&gt;0,'Your Results'!$D$48,0)))+$E$161-$E$201+$E$185-($E$185*(RAND()*($E$215-$D$215)+$D$215))-(($E$205/$C$56)*(RAND()*($E$216-$D$216)+$D$216))</f>
        <v>#N/A</v>
      </c>
      <c r="U695" s="91"/>
    </row>
    <row r="696" spans="2:21" x14ac:dyDescent="0.25">
      <c r="B696" s="198" t="e">
        <f t="shared" ca="1" si="180"/>
        <v>#N/A</v>
      </c>
      <c r="C6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6" s="91"/>
      <c r="E696" s="91"/>
      <c r="G696" s="20"/>
      <c r="H696" s="91"/>
      <c r="I696" s="91"/>
      <c r="K696" s="91"/>
      <c r="M696" s="200" t="e">
        <f t="shared" ca="1" si="181"/>
        <v>#N/A</v>
      </c>
      <c r="N696" s="91" t="e">
        <f t="shared" ca="1" si="182"/>
        <v>#N/A</v>
      </c>
      <c r="O696" s="91" t="e">
        <f t="shared" ca="1" si="183"/>
        <v>#N/A</v>
      </c>
      <c r="Q696" s="200" t="e">
        <f t="shared" ca="1" si="184"/>
        <v>#N/A</v>
      </c>
      <c r="R696" s="91" t="e">
        <f t="shared" ca="1" si="185"/>
        <v>#N/A</v>
      </c>
      <c r="S696" s="91" t="e">
        <f t="shared" ca="1" si="186"/>
        <v>#N/A</v>
      </c>
      <c r="T696" s="200" t="e">
        <f ca="1">(($E$9*(RAND()*($E$213-$D$213)+$D$213))*(RAND()*('Your Value Calcs'!$E$209-'Your Value Calcs'!$D$209)+'Your Value Calcs'!$D$209+IF('Your Results'!$D$48&gt;0,'Your Results'!$D$48,0)))+$E$161-$E$201+$E$185-($E$185*(RAND()*($E$215-$D$215)+$D$215))-(($E$205/$C$56)*(RAND()*($E$216-$D$216)+$D$216))</f>
        <v>#N/A</v>
      </c>
      <c r="U696" s="91"/>
    </row>
    <row r="697" spans="2:21" x14ac:dyDescent="0.25">
      <c r="B697" s="198" t="e">
        <f t="shared" ca="1" si="180"/>
        <v>#N/A</v>
      </c>
      <c r="C6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7" s="91"/>
      <c r="E697" s="91"/>
      <c r="G697" s="20"/>
      <c r="H697" s="91"/>
      <c r="I697" s="91"/>
      <c r="K697" s="91"/>
      <c r="M697" s="200" t="e">
        <f t="shared" ca="1" si="181"/>
        <v>#N/A</v>
      </c>
      <c r="N697" s="91" t="e">
        <f t="shared" ca="1" si="182"/>
        <v>#N/A</v>
      </c>
      <c r="O697" s="91" t="e">
        <f t="shared" ca="1" si="183"/>
        <v>#N/A</v>
      </c>
      <c r="Q697" s="200" t="e">
        <f t="shared" ca="1" si="184"/>
        <v>#N/A</v>
      </c>
      <c r="R697" s="91" t="e">
        <f t="shared" ca="1" si="185"/>
        <v>#N/A</v>
      </c>
      <c r="S697" s="91" t="e">
        <f t="shared" ca="1" si="186"/>
        <v>#N/A</v>
      </c>
      <c r="T697" s="200" t="e">
        <f ca="1">(($E$9*(RAND()*($E$213-$D$213)+$D$213))*(RAND()*('Your Value Calcs'!$E$209-'Your Value Calcs'!$D$209)+'Your Value Calcs'!$D$209+IF('Your Results'!$D$48&gt;0,'Your Results'!$D$48,0)))+$E$161-$E$201+$E$185-($E$185*(RAND()*($E$215-$D$215)+$D$215))-(($E$205/$C$56)*(RAND()*($E$216-$D$216)+$D$216))</f>
        <v>#N/A</v>
      </c>
      <c r="U697" s="91"/>
    </row>
    <row r="698" spans="2:21" x14ac:dyDescent="0.25">
      <c r="B698" s="198" t="e">
        <f t="shared" ca="1" si="180"/>
        <v>#N/A</v>
      </c>
      <c r="C6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8" s="91"/>
      <c r="E698" s="91"/>
      <c r="G698" s="20"/>
      <c r="H698" s="91"/>
      <c r="I698" s="91"/>
      <c r="K698" s="91"/>
      <c r="M698" s="200" t="e">
        <f t="shared" ca="1" si="181"/>
        <v>#N/A</v>
      </c>
      <c r="N698" s="91" t="e">
        <f t="shared" ca="1" si="182"/>
        <v>#N/A</v>
      </c>
      <c r="O698" s="91" t="e">
        <f t="shared" ca="1" si="183"/>
        <v>#N/A</v>
      </c>
      <c r="Q698" s="200" t="e">
        <f t="shared" ca="1" si="184"/>
        <v>#N/A</v>
      </c>
      <c r="R698" s="91" t="e">
        <f t="shared" ca="1" si="185"/>
        <v>#N/A</v>
      </c>
      <c r="S698" s="91" t="e">
        <f t="shared" ca="1" si="186"/>
        <v>#N/A</v>
      </c>
      <c r="T698" s="200" t="e">
        <f ca="1">(($E$9*(RAND()*($E$213-$D$213)+$D$213))*(RAND()*('Your Value Calcs'!$E$209-'Your Value Calcs'!$D$209)+'Your Value Calcs'!$D$209+IF('Your Results'!$D$48&gt;0,'Your Results'!$D$48,0)))+$E$161-$E$201+$E$185-($E$185*(RAND()*($E$215-$D$215)+$D$215))-(($E$205/$C$56)*(RAND()*($E$216-$D$216)+$D$216))</f>
        <v>#N/A</v>
      </c>
      <c r="U698" s="91"/>
    </row>
    <row r="699" spans="2:21" x14ac:dyDescent="0.25">
      <c r="B699" s="198" t="e">
        <f t="shared" ca="1" si="180"/>
        <v>#N/A</v>
      </c>
      <c r="C6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699" s="91"/>
      <c r="E699" s="91"/>
      <c r="G699" s="20"/>
      <c r="H699" s="91"/>
      <c r="I699" s="91"/>
      <c r="K699" s="91"/>
      <c r="M699" s="200" t="e">
        <f t="shared" ca="1" si="181"/>
        <v>#N/A</v>
      </c>
      <c r="N699" s="91" t="e">
        <f t="shared" ca="1" si="182"/>
        <v>#N/A</v>
      </c>
      <c r="O699" s="91" t="e">
        <f t="shared" ca="1" si="183"/>
        <v>#N/A</v>
      </c>
      <c r="Q699" s="200" t="e">
        <f t="shared" ca="1" si="184"/>
        <v>#N/A</v>
      </c>
      <c r="R699" s="91" t="e">
        <f t="shared" ca="1" si="185"/>
        <v>#N/A</v>
      </c>
      <c r="S699" s="91" t="e">
        <f t="shared" ca="1" si="186"/>
        <v>#N/A</v>
      </c>
      <c r="T699" s="200" t="e">
        <f ca="1">(($E$9*(RAND()*($E$213-$D$213)+$D$213))*(RAND()*('Your Value Calcs'!$E$209-'Your Value Calcs'!$D$209)+'Your Value Calcs'!$D$209+IF('Your Results'!$D$48&gt;0,'Your Results'!$D$48,0)))+$E$161-$E$201+$E$185-($E$185*(RAND()*($E$215-$D$215)+$D$215))-(($E$205/$C$56)*(RAND()*($E$216-$D$216)+$D$216))</f>
        <v>#N/A</v>
      </c>
      <c r="U699" s="91"/>
    </row>
    <row r="700" spans="2:21" x14ac:dyDescent="0.25">
      <c r="B700" s="198" t="e">
        <f t="shared" ca="1" si="180"/>
        <v>#N/A</v>
      </c>
      <c r="C7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0" s="91"/>
      <c r="E700" s="91"/>
      <c r="G700" s="20"/>
      <c r="H700" s="91"/>
      <c r="I700" s="91"/>
      <c r="K700" s="91"/>
      <c r="M700" s="200" t="e">
        <f t="shared" ca="1" si="181"/>
        <v>#N/A</v>
      </c>
      <c r="N700" s="91" t="e">
        <f t="shared" ca="1" si="182"/>
        <v>#N/A</v>
      </c>
      <c r="O700" s="91" t="e">
        <f t="shared" ca="1" si="183"/>
        <v>#N/A</v>
      </c>
      <c r="Q700" s="200" t="e">
        <f t="shared" ca="1" si="184"/>
        <v>#N/A</v>
      </c>
      <c r="R700" s="91" t="e">
        <f t="shared" ca="1" si="185"/>
        <v>#N/A</v>
      </c>
      <c r="S700" s="91" t="e">
        <f t="shared" ca="1" si="186"/>
        <v>#N/A</v>
      </c>
      <c r="T700" s="200" t="e">
        <f ca="1">(($E$9*(RAND()*($E$213-$D$213)+$D$213))*(RAND()*('Your Value Calcs'!$E$209-'Your Value Calcs'!$D$209)+'Your Value Calcs'!$D$209+IF('Your Results'!$D$48&gt;0,'Your Results'!$D$48,0)))+$E$161-$E$201+$E$185-($E$185*(RAND()*($E$215-$D$215)+$D$215))-(($E$205/$C$56)*(RAND()*($E$216-$D$216)+$D$216))</f>
        <v>#N/A</v>
      </c>
      <c r="U700" s="91"/>
    </row>
    <row r="701" spans="2:21" x14ac:dyDescent="0.25">
      <c r="B701" s="198" t="e">
        <f t="shared" ca="1" si="180"/>
        <v>#N/A</v>
      </c>
      <c r="C7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1" s="91"/>
      <c r="E701" s="91"/>
      <c r="G701" s="20"/>
      <c r="H701" s="91"/>
      <c r="I701" s="91"/>
      <c r="K701" s="91"/>
      <c r="M701" s="200" t="e">
        <f t="shared" ca="1" si="181"/>
        <v>#N/A</v>
      </c>
      <c r="N701" s="91" t="e">
        <f t="shared" ca="1" si="182"/>
        <v>#N/A</v>
      </c>
      <c r="O701" s="91" t="e">
        <f t="shared" ca="1" si="183"/>
        <v>#N/A</v>
      </c>
      <c r="Q701" s="200" t="e">
        <f t="shared" ca="1" si="184"/>
        <v>#N/A</v>
      </c>
      <c r="R701" s="91" t="e">
        <f t="shared" ca="1" si="185"/>
        <v>#N/A</v>
      </c>
      <c r="S701" s="91" t="e">
        <f t="shared" ca="1" si="186"/>
        <v>#N/A</v>
      </c>
      <c r="T701" s="200" t="e">
        <f ca="1">(($E$9*(RAND()*($E$213-$D$213)+$D$213))*(RAND()*('Your Value Calcs'!$E$209-'Your Value Calcs'!$D$209)+'Your Value Calcs'!$D$209+IF('Your Results'!$D$48&gt;0,'Your Results'!$D$48,0)))+$E$161-$E$201+$E$185-($E$185*(RAND()*($E$215-$D$215)+$D$215))-(($E$205/$C$56)*(RAND()*($E$216-$D$216)+$D$216))</f>
        <v>#N/A</v>
      </c>
      <c r="U701" s="91"/>
    </row>
    <row r="702" spans="2:21" x14ac:dyDescent="0.25">
      <c r="B702" s="198" t="e">
        <f t="shared" ca="1" si="180"/>
        <v>#N/A</v>
      </c>
      <c r="C7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2" s="91"/>
      <c r="E702" s="91"/>
      <c r="G702" s="20"/>
      <c r="H702" s="91"/>
      <c r="I702" s="91"/>
      <c r="K702" s="91"/>
      <c r="M702" s="200" t="e">
        <f t="shared" ca="1" si="181"/>
        <v>#N/A</v>
      </c>
      <c r="N702" s="91" t="e">
        <f t="shared" ca="1" si="182"/>
        <v>#N/A</v>
      </c>
      <c r="O702" s="91" t="e">
        <f t="shared" ca="1" si="183"/>
        <v>#N/A</v>
      </c>
      <c r="Q702" s="200" t="e">
        <f t="shared" ca="1" si="184"/>
        <v>#N/A</v>
      </c>
      <c r="R702" s="91" t="e">
        <f t="shared" ca="1" si="185"/>
        <v>#N/A</v>
      </c>
      <c r="S702" s="91" t="e">
        <f t="shared" ca="1" si="186"/>
        <v>#N/A</v>
      </c>
      <c r="T702" s="200" t="e">
        <f ca="1">(($E$9*(RAND()*($E$213-$D$213)+$D$213))*(RAND()*('Your Value Calcs'!$E$209-'Your Value Calcs'!$D$209)+'Your Value Calcs'!$D$209+IF('Your Results'!$D$48&gt;0,'Your Results'!$D$48,0)))+$E$161-$E$201+$E$185-($E$185*(RAND()*($E$215-$D$215)+$D$215))-(($E$205/$C$56)*(RAND()*($E$216-$D$216)+$D$216))</f>
        <v>#N/A</v>
      </c>
      <c r="U702" s="91"/>
    </row>
    <row r="703" spans="2:21" x14ac:dyDescent="0.25">
      <c r="B703" s="198" t="e">
        <f t="shared" ca="1" si="180"/>
        <v>#N/A</v>
      </c>
      <c r="C7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3" s="91"/>
      <c r="E703" s="91"/>
      <c r="G703" s="20"/>
      <c r="H703" s="91"/>
      <c r="I703" s="91"/>
      <c r="K703" s="91"/>
      <c r="M703" s="200" t="e">
        <f t="shared" ca="1" si="181"/>
        <v>#N/A</v>
      </c>
      <c r="N703" s="91" t="e">
        <f t="shared" ca="1" si="182"/>
        <v>#N/A</v>
      </c>
      <c r="O703" s="91" t="e">
        <f t="shared" ca="1" si="183"/>
        <v>#N/A</v>
      </c>
      <c r="Q703" s="200" t="e">
        <f t="shared" ca="1" si="184"/>
        <v>#N/A</v>
      </c>
      <c r="R703" s="91" t="e">
        <f t="shared" ca="1" si="185"/>
        <v>#N/A</v>
      </c>
      <c r="S703" s="91" t="e">
        <f t="shared" ca="1" si="186"/>
        <v>#N/A</v>
      </c>
      <c r="T703" s="200" t="e">
        <f ca="1">(($E$9*(RAND()*($E$213-$D$213)+$D$213))*(RAND()*('Your Value Calcs'!$E$209-'Your Value Calcs'!$D$209)+'Your Value Calcs'!$D$209+IF('Your Results'!$D$48&gt;0,'Your Results'!$D$48,0)))+$E$161-$E$201+$E$185-($E$185*(RAND()*($E$215-$D$215)+$D$215))-(($E$205/$C$56)*(RAND()*($E$216-$D$216)+$D$216))</f>
        <v>#N/A</v>
      </c>
      <c r="U703" s="91"/>
    </row>
    <row r="704" spans="2:21" x14ac:dyDescent="0.25">
      <c r="B704" s="198" t="e">
        <f t="shared" ca="1" si="180"/>
        <v>#N/A</v>
      </c>
      <c r="C7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4" s="91"/>
      <c r="E704" s="91"/>
      <c r="G704" s="20"/>
      <c r="H704" s="91"/>
      <c r="I704" s="91"/>
      <c r="K704" s="91"/>
      <c r="M704" s="200" t="e">
        <f t="shared" ca="1" si="181"/>
        <v>#N/A</v>
      </c>
      <c r="N704" s="91" t="e">
        <f t="shared" ca="1" si="182"/>
        <v>#N/A</v>
      </c>
      <c r="O704" s="91" t="e">
        <f t="shared" ca="1" si="183"/>
        <v>#N/A</v>
      </c>
      <c r="Q704" s="200" t="e">
        <f t="shared" ca="1" si="184"/>
        <v>#N/A</v>
      </c>
      <c r="R704" s="91" t="e">
        <f t="shared" ca="1" si="185"/>
        <v>#N/A</v>
      </c>
      <c r="S704" s="91" t="e">
        <f t="shared" ca="1" si="186"/>
        <v>#N/A</v>
      </c>
      <c r="T704" s="200" t="e">
        <f ca="1">(($E$9*(RAND()*($E$213-$D$213)+$D$213))*(RAND()*('Your Value Calcs'!$E$209-'Your Value Calcs'!$D$209)+'Your Value Calcs'!$D$209+IF('Your Results'!$D$48&gt;0,'Your Results'!$D$48,0)))+$E$161-$E$201+$E$185-($E$185*(RAND()*($E$215-$D$215)+$D$215))-(($E$205/$C$56)*(RAND()*($E$216-$D$216)+$D$216))</f>
        <v>#N/A</v>
      </c>
      <c r="U704" s="91"/>
    </row>
    <row r="705" spans="2:21" x14ac:dyDescent="0.25">
      <c r="B705" s="198" t="e">
        <f t="shared" ca="1" si="180"/>
        <v>#N/A</v>
      </c>
      <c r="C7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5" s="91"/>
      <c r="E705" s="91"/>
      <c r="G705" s="20"/>
      <c r="H705" s="91"/>
      <c r="I705" s="91"/>
      <c r="K705" s="91"/>
      <c r="M705" s="200" t="e">
        <f t="shared" ca="1" si="181"/>
        <v>#N/A</v>
      </c>
      <c r="N705" s="91" t="e">
        <f t="shared" ca="1" si="182"/>
        <v>#N/A</v>
      </c>
      <c r="O705" s="91" t="e">
        <f t="shared" ca="1" si="183"/>
        <v>#N/A</v>
      </c>
      <c r="Q705" s="200" t="e">
        <f t="shared" ca="1" si="184"/>
        <v>#N/A</v>
      </c>
      <c r="R705" s="91" t="e">
        <f t="shared" ca="1" si="185"/>
        <v>#N/A</v>
      </c>
      <c r="S705" s="91" t="e">
        <f t="shared" ca="1" si="186"/>
        <v>#N/A</v>
      </c>
      <c r="T705" s="200" t="e">
        <f ca="1">(($E$9*(RAND()*($E$213-$D$213)+$D$213))*(RAND()*('Your Value Calcs'!$E$209-'Your Value Calcs'!$D$209)+'Your Value Calcs'!$D$209+IF('Your Results'!$D$48&gt;0,'Your Results'!$D$48,0)))+$E$161-$E$201+$E$185-($E$185*(RAND()*($E$215-$D$215)+$D$215))-(($E$205/$C$56)*(RAND()*($E$216-$D$216)+$D$216))</f>
        <v>#N/A</v>
      </c>
      <c r="U705" s="91"/>
    </row>
    <row r="706" spans="2:21" x14ac:dyDescent="0.25">
      <c r="B706" s="198" t="e">
        <f t="shared" ref="B706:B769" ca="1" si="187">($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7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6" s="91"/>
      <c r="E706" s="91"/>
      <c r="G706" s="20"/>
      <c r="H706" s="91"/>
      <c r="I706" s="91"/>
      <c r="K706" s="91"/>
      <c r="M706" s="200" t="e">
        <f t="shared" ref="M706:M769" ca="1" si="188">(($C$9*(RAND()*($E$213-$D$213)+$D$213))*(RAND()*($E$214-$D$214)+$D$214+IF($B$61&gt;0,$B$61,0)))+$C$161-$C$201+$C$185-($C$185*(RAND()*($E$215-$D$215)+$D$215))-($C$55*(RAND()*($E$216-$D$216)+$D$216))</f>
        <v>#N/A</v>
      </c>
      <c r="N706" s="91" t="e">
        <f t="shared" ref="N706:N769" ca="1" si="189">M706/$B$221</f>
        <v>#N/A</v>
      </c>
      <c r="O706" s="91" t="e">
        <f t="shared" ref="O706:O769" ca="1" si="190">(M706+$C$205)/$B$220</f>
        <v>#N/A</v>
      </c>
      <c r="Q706" s="200" t="e">
        <f t="shared" ref="Q706:Q769" ca="1" si="191">(($E$9*(RAND()*($E$213-$D$213)+$D$213))*(RAND()*($E$214-$D$214)+$D$214+IF($B$61&gt;0,$B$61,0)))+$E$161-$E$201+$E$185-($E$185*(RAND()*($E$215-$D$215)+$D$215))-(($E$205/$C$56)*(RAND()*($E$216-$D$216)+$D$216))</f>
        <v>#N/A</v>
      </c>
      <c r="R706" s="91" t="e">
        <f t="shared" ref="R706:R769" ca="1" si="192">Q706/$D$221</f>
        <v>#N/A</v>
      </c>
      <c r="S706" s="91" t="e">
        <f t="shared" ref="S706:S769" ca="1" si="193">(Q706+$E$205)/$D$220</f>
        <v>#N/A</v>
      </c>
      <c r="T706" s="200" t="e">
        <f ca="1">(($E$9*(RAND()*($E$213-$D$213)+$D$213))*(RAND()*('Your Value Calcs'!$E$209-'Your Value Calcs'!$D$209)+'Your Value Calcs'!$D$209+IF('Your Results'!$D$48&gt;0,'Your Results'!$D$48,0)))+$E$161-$E$201+$E$185-($E$185*(RAND()*($E$215-$D$215)+$D$215))-(($E$205/$C$56)*(RAND()*($E$216-$D$216)+$D$216))</f>
        <v>#N/A</v>
      </c>
      <c r="U706" s="91"/>
    </row>
    <row r="707" spans="2:21" x14ac:dyDescent="0.25">
      <c r="B707" s="198" t="e">
        <f t="shared" ca="1" si="187"/>
        <v>#N/A</v>
      </c>
      <c r="C7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7" s="91"/>
      <c r="E707" s="91"/>
      <c r="G707" s="20"/>
      <c r="H707" s="91"/>
      <c r="I707" s="91"/>
      <c r="K707" s="91"/>
      <c r="M707" s="200" t="e">
        <f t="shared" ca="1" si="188"/>
        <v>#N/A</v>
      </c>
      <c r="N707" s="91" t="e">
        <f t="shared" ca="1" si="189"/>
        <v>#N/A</v>
      </c>
      <c r="O707" s="91" t="e">
        <f t="shared" ca="1" si="190"/>
        <v>#N/A</v>
      </c>
      <c r="Q707" s="200" t="e">
        <f t="shared" ca="1" si="191"/>
        <v>#N/A</v>
      </c>
      <c r="R707" s="91" t="e">
        <f t="shared" ca="1" si="192"/>
        <v>#N/A</v>
      </c>
      <c r="S707" s="91" t="e">
        <f t="shared" ca="1" si="193"/>
        <v>#N/A</v>
      </c>
      <c r="T707" s="200" t="e">
        <f ca="1">(($E$9*(RAND()*($E$213-$D$213)+$D$213))*(RAND()*('Your Value Calcs'!$E$209-'Your Value Calcs'!$D$209)+'Your Value Calcs'!$D$209+IF('Your Results'!$D$48&gt;0,'Your Results'!$D$48,0)))+$E$161-$E$201+$E$185-($E$185*(RAND()*($E$215-$D$215)+$D$215))-(($E$205/$C$56)*(RAND()*($E$216-$D$216)+$D$216))</f>
        <v>#N/A</v>
      </c>
      <c r="U707" s="91"/>
    </row>
    <row r="708" spans="2:21" x14ac:dyDescent="0.25">
      <c r="B708" s="198" t="e">
        <f t="shared" ca="1" si="187"/>
        <v>#N/A</v>
      </c>
      <c r="C7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8" s="91"/>
      <c r="E708" s="91"/>
      <c r="G708" s="20"/>
      <c r="H708" s="91"/>
      <c r="I708" s="91"/>
      <c r="K708" s="91"/>
      <c r="M708" s="200" t="e">
        <f t="shared" ca="1" si="188"/>
        <v>#N/A</v>
      </c>
      <c r="N708" s="91" t="e">
        <f t="shared" ca="1" si="189"/>
        <v>#N/A</v>
      </c>
      <c r="O708" s="91" t="e">
        <f t="shared" ca="1" si="190"/>
        <v>#N/A</v>
      </c>
      <c r="Q708" s="200" t="e">
        <f t="shared" ca="1" si="191"/>
        <v>#N/A</v>
      </c>
      <c r="R708" s="91" t="e">
        <f t="shared" ca="1" si="192"/>
        <v>#N/A</v>
      </c>
      <c r="S708" s="91" t="e">
        <f t="shared" ca="1" si="193"/>
        <v>#N/A</v>
      </c>
      <c r="T708" s="200" t="e">
        <f ca="1">(($E$9*(RAND()*($E$213-$D$213)+$D$213))*(RAND()*('Your Value Calcs'!$E$209-'Your Value Calcs'!$D$209)+'Your Value Calcs'!$D$209+IF('Your Results'!$D$48&gt;0,'Your Results'!$D$48,0)))+$E$161-$E$201+$E$185-($E$185*(RAND()*($E$215-$D$215)+$D$215))-(($E$205/$C$56)*(RAND()*($E$216-$D$216)+$D$216))</f>
        <v>#N/A</v>
      </c>
      <c r="U708" s="91"/>
    </row>
    <row r="709" spans="2:21" x14ac:dyDescent="0.25">
      <c r="B709" s="198" t="e">
        <f t="shared" ca="1" si="187"/>
        <v>#N/A</v>
      </c>
      <c r="C7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09" s="91"/>
      <c r="E709" s="91"/>
      <c r="G709" s="20"/>
      <c r="H709" s="91"/>
      <c r="I709" s="91"/>
      <c r="K709" s="91"/>
      <c r="M709" s="200" t="e">
        <f t="shared" ca="1" si="188"/>
        <v>#N/A</v>
      </c>
      <c r="N709" s="91" t="e">
        <f t="shared" ca="1" si="189"/>
        <v>#N/A</v>
      </c>
      <c r="O709" s="91" t="e">
        <f t="shared" ca="1" si="190"/>
        <v>#N/A</v>
      </c>
      <c r="Q709" s="200" t="e">
        <f t="shared" ca="1" si="191"/>
        <v>#N/A</v>
      </c>
      <c r="R709" s="91" t="e">
        <f t="shared" ca="1" si="192"/>
        <v>#N/A</v>
      </c>
      <c r="S709" s="91" t="e">
        <f t="shared" ca="1" si="193"/>
        <v>#N/A</v>
      </c>
      <c r="T709" s="200" t="e">
        <f ca="1">(($E$9*(RAND()*($E$213-$D$213)+$D$213))*(RAND()*('Your Value Calcs'!$E$209-'Your Value Calcs'!$D$209)+'Your Value Calcs'!$D$209+IF('Your Results'!$D$48&gt;0,'Your Results'!$D$48,0)))+$E$161-$E$201+$E$185-($E$185*(RAND()*($E$215-$D$215)+$D$215))-(($E$205/$C$56)*(RAND()*($E$216-$D$216)+$D$216))</f>
        <v>#N/A</v>
      </c>
      <c r="U709" s="91"/>
    </row>
    <row r="710" spans="2:21" x14ac:dyDescent="0.25">
      <c r="B710" s="198" t="e">
        <f t="shared" ca="1" si="187"/>
        <v>#N/A</v>
      </c>
      <c r="C7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0" s="91"/>
      <c r="E710" s="91"/>
      <c r="G710" s="20"/>
      <c r="H710" s="91"/>
      <c r="I710" s="91"/>
      <c r="K710" s="91"/>
      <c r="M710" s="200" t="e">
        <f t="shared" ca="1" si="188"/>
        <v>#N/A</v>
      </c>
      <c r="N710" s="91" t="e">
        <f t="shared" ca="1" si="189"/>
        <v>#N/A</v>
      </c>
      <c r="O710" s="91" t="e">
        <f t="shared" ca="1" si="190"/>
        <v>#N/A</v>
      </c>
      <c r="Q710" s="200" t="e">
        <f t="shared" ca="1" si="191"/>
        <v>#N/A</v>
      </c>
      <c r="R710" s="91" t="e">
        <f t="shared" ca="1" si="192"/>
        <v>#N/A</v>
      </c>
      <c r="S710" s="91" t="e">
        <f t="shared" ca="1" si="193"/>
        <v>#N/A</v>
      </c>
      <c r="T710" s="200" t="e">
        <f ca="1">(($E$9*(RAND()*($E$213-$D$213)+$D$213))*(RAND()*('Your Value Calcs'!$E$209-'Your Value Calcs'!$D$209)+'Your Value Calcs'!$D$209+IF('Your Results'!$D$48&gt;0,'Your Results'!$D$48,0)))+$E$161-$E$201+$E$185-($E$185*(RAND()*($E$215-$D$215)+$D$215))-(($E$205/$C$56)*(RAND()*($E$216-$D$216)+$D$216))</f>
        <v>#N/A</v>
      </c>
      <c r="U710" s="91"/>
    </row>
    <row r="711" spans="2:21" x14ac:dyDescent="0.25">
      <c r="B711" s="198" t="e">
        <f t="shared" ca="1" si="187"/>
        <v>#N/A</v>
      </c>
      <c r="C7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1" s="91"/>
      <c r="E711" s="91"/>
      <c r="G711" s="20"/>
      <c r="H711" s="91"/>
      <c r="I711" s="91"/>
      <c r="K711" s="91"/>
      <c r="M711" s="200" t="e">
        <f t="shared" ca="1" si="188"/>
        <v>#N/A</v>
      </c>
      <c r="N711" s="91" t="e">
        <f t="shared" ca="1" si="189"/>
        <v>#N/A</v>
      </c>
      <c r="O711" s="91" t="e">
        <f t="shared" ca="1" si="190"/>
        <v>#N/A</v>
      </c>
      <c r="Q711" s="200" t="e">
        <f t="shared" ca="1" si="191"/>
        <v>#N/A</v>
      </c>
      <c r="R711" s="91" t="e">
        <f t="shared" ca="1" si="192"/>
        <v>#N/A</v>
      </c>
      <c r="S711" s="91" t="e">
        <f t="shared" ca="1" si="193"/>
        <v>#N/A</v>
      </c>
      <c r="T711" s="200" t="e">
        <f ca="1">(($E$9*(RAND()*($E$213-$D$213)+$D$213))*(RAND()*('Your Value Calcs'!$E$209-'Your Value Calcs'!$D$209)+'Your Value Calcs'!$D$209+IF('Your Results'!$D$48&gt;0,'Your Results'!$D$48,0)))+$E$161-$E$201+$E$185-($E$185*(RAND()*($E$215-$D$215)+$D$215))-(($E$205/$C$56)*(RAND()*($E$216-$D$216)+$D$216))</f>
        <v>#N/A</v>
      </c>
      <c r="U711" s="91"/>
    </row>
    <row r="712" spans="2:21" x14ac:dyDescent="0.25">
      <c r="B712" s="198" t="e">
        <f t="shared" ca="1" si="187"/>
        <v>#N/A</v>
      </c>
      <c r="C7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2" s="91"/>
      <c r="E712" s="91"/>
      <c r="G712" s="20"/>
      <c r="H712" s="91"/>
      <c r="I712" s="91"/>
      <c r="K712" s="91"/>
      <c r="M712" s="200" t="e">
        <f t="shared" ca="1" si="188"/>
        <v>#N/A</v>
      </c>
      <c r="N712" s="91" t="e">
        <f t="shared" ca="1" si="189"/>
        <v>#N/A</v>
      </c>
      <c r="O712" s="91" t="e">
        <f t="shared" ca="1" si="190"/>
        <v>#N/A</v>
      </c>
      <c r="Q712" s="200" t="e">
        <f t="shared" ca="1" si="191"/>
        <v>#N/A</v>
      </c>
      <c r="R712" s="91" t="e">
        <f t="shared" ca="1" si="192"/>
        <v>#N/A</v>
      </c>
      <c r="S712" s="91" t="e">
        <f t="shared" ca="1" si="193"/>
        <v>#N/A</v>
      </c>
      <c r="T712" s="200" t="e">
        <f ca="1">(($E$9*(RAND()*($E$213-$D$213)+$D$213))*(RAND()*('Your Value Calcs'!$E$209-'Your Value Calcs'!$D$209)+'Your Value Calcs'!$D$209+IF('Your Results'!$D$48&gt;0,'Your Results'!$D$48,0)))+$E$161-$E$201+$E$185-($E$185*(RAND()*($E$215-$D$215)+$D$215))-(($E$205/$C$56)*(RAND()*($E$216-$D$216)+$D$216))</f>
        <v>#N/A</v>
      </c>
      <c r="U712" s="91"/>
    </row>
    <row r="713" spans="2:21" x14ac:dyDescent="0.25">
      <c r="B713" s="198" t="e">
        <f t="shared" ca="1" si="187"/>
        <v>#N/A</v>
      </c>
      <c r="C7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3" s="91"/>
      <c r="E713" s="91"/>
      <c r="G713" s="20"/>
      <c r="H713" s="91"/>
      <c r="I713" s="91"/>
      <c r="K713" s="91"/>
      <c r="M713" s="200" t="e">
        <f t="shared" ca="1" si="188"/>
        <v>#N/A</v>
      </c>
      <c r="N713" s="91" t="e">
        <f t="shared" ca="1" si="189"/>
        <v>#N/A</v>
      </c>
      <c r="O713" s="91" t="e">
        <f t="shared" ca="1" si="190"/>
        <v>#N/A</v>
      </c>
      <c r="Q713" s="200" t="e">
        <f t="shared" ca="1" si="191"/>
        <v>#N/A</v>
      </c>
      <c r="R713" s="91" t="e">
        <f t="shared" ca="1" si="192"/>
        <v>#N/A</v>
      </c>
      <c r="S713" s="91" t="e">
        <f t="shared" ca="1" si="193"/>
        <v>#N/A</v>
      </c>
      <c r="T713" s="200" t="e">
        <f ca="1">(($E$9*(RAND()*($E$213-$D$213)+$D$213))*(RAND()*('Your Value Calcs'!$E$209-'Your Value Calcs'!$D$209)+'Your Value Calcs'!$D$209+IF('Your Results'!$D$48&gt;0,'Your Results'!$D$48,0)))+$E$161-$E$201+$E$185-($E$185*(RAND()*($E$215-$D$215)+$D$215))-(($E$205/$C$56)*(RAND()*($E$216-$D$216)+$D$216))</f>
        <v>#N/A</v>
      </c>
      <c r="U713" s="91"/>
    </row>
    <row r="714" spans="2:21" x14ac:dyDescent="0.25">
      <c r="B714" s="198" t="e">
        <f t="shared" ca="1" si="187"/>
        <v>#N/A</v>
      </c>
      <c r="C7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4" s="91"/>
      <c r="E714" s="91"/>
      <c r="G714" s="20"/>
      <c r="H714" s="91"/>
      <c r="I714" s="91"/>
      <c r="K714" s="91"/>
      <c r="M714" s="200" t="e">
        <f t="shared" ca="1" si="188"/>
        <v>#N/A</v>
      </c>
      <c r="N714" s="91" t="e">
        <f t="shared" ca="1" si="189"/>
        <v>#N/A</v>
      </c>
      <c r="O714" s="91" t="e">
        <f t="shared" ca="1" si="190"/>
        <v>#N/A</v>
      </c>
      <c r="Q714" s="200" t="e">
        <f t="shared" ca="1" si="191"/>
        <v>#N/A</v>
      </c>
      <c r="R714" s="91" t="e">
        <f t="shared" ca="1" si="192"/>
        <v>#N/A</v>
      </c>
      <c r="S714" s="91" t="e">
        <f t="shared" ca="1" si="193"/>
        <v>#N/A</v>
      </c>
      <c r="T714" s="200" t="e">
        <f ca="1">(($E$9*(RAND()*($E$213-$D$213)+$D$213))*(RAND()*('Your Value Calcs'!$E$209-'Your Value Calcs'!$D$209)+'Your Value Calcs'!$D$209+IF('Your Results'!$D$48&gt;0,'Your Results'!$D$48,0)))+$E$161-$E$201+$E$185-($E$185*(RAND()*($E$215-$D$215)+$D$215))-(($E$205/$C$56)*(RAND()*($E$216-$D$216)+$D$216))</f>
        <v>#N/A</v>
      </c>
      <c r="U714" s="91"/>
    </row>
    <row r="715" spans="2:21" x14ac:dyDescent="0.25">
      <c r="B715" s="198" t="e">
        <f t="shared" ca="1" si="187"/>
        <v>#N/A</v>
      </c>
      <c r="C7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5" s="91"/>
      <c r="E715" s="91"/>
      <c r="G715" s="20"/>
      <c r="H715" s="91"/>
      <c r="I715" s="91"/>
      <c r="K715" s="91"/>
      <c r="M715" s="200" t="e">
        <f t="shared" ca="1" si="188"/>
        <v>#N/A</v>
      </c>
      <c r="N715" s="91" t="e">
        <f t="shared" ca="1" si="189"/>
        <v>#N/A</v>
      </c>
      <c r="O715" s="91" t="e">
        <f t="shared" ca="1" si="190"/>
        <v>#N/A</v>
      </c>
      <c r="Q715" s="200" t="e">
        <f t="shared" ca="1" si="191"/>
        <v>#N/A</v>
      </c>
      <c r="R715" s="91" t="e">
        <f t="shared" ca="1" si="192"/>
        <v>#N/A</v>
      </c>
      <c r="S715" s="91" t="e">
        <f t="shared" ca="1" si="193"/>
        <v>#N/A</v>
      </c>
      <c r="T715" s="200" t="e">
        <f ca="1">(($E$9*(RAND()*($E$213-$D$213)+$D$213))*(RAND()*('Your Value Calcs'!$E$209-'Your Value Calcs'!$D$209)+'Your Value Calcs'!$D$209+IF('Your Results'!$D$48&gt;0,'Your Results'!$D$48,0)))+$E$161-$E$201+$E$185-($E$185*(RAND()*($E$215-$D$215)+$D$215))-(($E$205/$C$56)*(RAND()*($E$216-$D$216)+$D$216))</f>
        <v>#N/A</v>
      </c>
      <c r="U715" s="91"/>
    </row>
    <row r="716" spans="2:21" x14ac:dyDescent="0.25">
      <c r="B716" s="198" t="e">
        <f t="shared" ca="1" si="187"/>
        <v>#N/A</v>
      </c>
      <c r="C7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6" s="91"/>
      <c r="E716" s="91"/>
      <c r="G716" s="20"/>
      <c r="H716" s="91"/>
      <c r="I716" s="91"/>
      <c r="K716" s="91"/>
      <c r="M716" s="200" t="e">
        <f t="shared" ca="1" si="188"/>
        <v>#N/A</v>
      </c>
      <c r="N716" s="91" t="e">
        <f t="shared" ca="1" si="189"/>
        <v>#N/A</v>
      </c>
      <c r="O716" s="91" t="e">
        <f t="shared" ca="1" si="190"/>
        <v>#N/A</v>
      </c>
      <c r="Q716" s="200" t="e">
        <f t="shared" ca="1" si="191"/>
        <v>#N/A</v>
      </c>
      <c r="R716" s="91" t="e">
        <f t="shared" ca="1" si="192"/>
        <v>#N/A</v>
      </c>
      <c r="S716" s="91" t="e">
        <f t="shared" ca="1" si="193"/>
        <v>#N/A</v>
      </c>
      <c r="T716" s="200" t="e">
        <f ca="1">(($E$9*(RAND()*($E$213-$D$213)+$D$213))*(RAND()*('Your Value Calcs'!$E$209-'Your Value Calcs'!$D$209)+'Your Value Calcs'!$D$209+IF('Your Results'!$D$48&gt;0,'Your Results'!$D$48,0)))+$E$161-$E$201+$E$185-($E$185*(RAND()*($E$215-$D$215)+$D$215))-(($E$205/$C$56)*(RAND()*($E$216-$D$216)+$D$216))</f>
        <v>#N/A</v>
      </c>
      <c r="U716" s="91"/>
    </row>
    <row r="717" spans="2:21" x14ac:dyDescent="0.25">
      <c r="B717" s="198" t="e">
        <f t="shared" ca="1" si="187"/>
        <v>#N/A</v>
      </c>
      <c r="C7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7" s="91"/>
      <c r="E717" s="91"/>
      <c r="G717" s="20"/>
      <c r="H717" s="91"/>
      <c r="I717" s="91"/>
      <c r="K717" s="91"/>
      <c r="M717" s="200" t="e">
        <f t="shared" ca="1" si="188"/>
        <v>#N/A</v>
      </c>
      <c r="N717" s="91" t="e">
        <f t="shared" ca="1" si="189"/>
        <v>#N/A</v>
      </c>
      <c r="O717" s="91" t="e">
        <f t="shared" ca="1" si="190"/>
        <v>#N/A</v>
      </c>
      <c r="Q717" s="200" t="e">
        <f t="shared" ca="1" si="191"/>
        <v>#N/A</v>
      </c>
      <c r="R717" s="91" t="e">
        <f t="shared" ca="1" si="192"/>
        <v>#N/A</v>
      </c>
      <c r="S717" s="91" t="e">
        <f t="shared" ca="1" si="193"/>
        <v>#N/A</v>
      </c>
      <c r="T717" s="200" t="e">
        <f ca="1">(($E$9*(RAND()*($E$213-$D$213)+$D$213))*(RAND()*('Your Value Calcs'!$E$209-'Your Value Calcs'!$D$209)+'Your Value Calcs'!$D$209+IF('Your Results'!$D$48&gt;0,'Your Results'!$D$48,0)))+$E$161-$E$201+$E$185-($E$185*(RAND()*($E$215-$D$215)+$D$215))-(($E$205/$C$56)*(RAND()*($E$216-$D$216)+$D$216))</f>
        <v>#N/A</v>
      </c>
      <c r="U717" s="91"/>
    </row>
    <row r="718" spans="2:21" x14ac:dyDescent="0.25">
      <c r="B718" s="198" t="e">
        <f t="shared" ca="1" si="187"/>
        <v>#N/A</v>
      </c>
      <c r="C7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8" s="91"/>
      <c r="E718" s="91"/>
      <c r="G718" s="20"/>
      <c r="H718" s="91"/>
      <c r="I718" s="91"/>
      <c r="K718" s="91"/>
      <c r="M718" s="200" t="e">
        <f t="shared" ca="1" si="188"/>
        <v>#N/A</v>
      </c>
      <c r="N718" s="91" t="e">
        <f t="shared" ca="1" si="189"/>
        <v>#N/A</v>
      </c>
      <c r="O718" s="91" t="e">
        <f t="shared" ca="1" si="190"/>
        <v>#N/A</v>
      </c>
      <c r="Q718" s="200" t="e">
        <f t="shared" ca="1" si="191"/>
        <v>#N/A</v>
      </c>
      <c r="R718" s="91" t="e">
        <f t="shared" ca="1" si="192"/>
        <v>#N/A</v>
      </c>
      <c r="S718" s="91" t="e">
        <f t="shared" ca="1" si="193"/>
        <v>#N/A</v>
      </c>
      <c r="T718" s="200" t="e">
        <f ca="1">(($E$9*(RAND()*($E$213-$D$213)+$D$213))*(RAND()*('Your Value Calcs'!$E$209-'Your Value Calcs'!$D$209)+'Your Value Calcs'!$D$209+IF('Your Results'!$D$48&gt;0,'Your Results'!$D$48,0)))+$E$161-$E$201+$E$185-($E$185*(RAND()*($E$215-$D$215)+$D$215))-(($E$205/$C$56)*(RAND()*($E$216-$D$216)+$D$216))</f>
        <v>#N/A</v>
      </c>
      <c r="U718" s="91"/>
    </row>
    <row r="719" spans="2:21" x14ac:dyDescent="0.25">
      <c r="B719" s="198" t="e">
        <f t="shared" ca="1" si="187"/>
        <v>#N/A</v>
      </c>
      <c r="C7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19" s="91"/>
      <c r="E719" s="91"/>
      <c r="G719" s="20"/>
      <c r="H719" s="91"/>
      <c r="I719" s="91"/>
      <c r="K719" s="91"/>
      <c r="M719" s="200" t="e">
        <f t="shared" ca="1" si="188"/>
        <v>#N/A</v>
      </c>
      <c r="N719" s="91" t="e">
        <f t="shared" ca="1" si="189"/>
        <v>#N/A</v>
      </c>
      <c r="O719" s="91" t="e">
        <f t="shared" ca="1" si="190"/>
        <v>#N/A</v>
      </c>
      <c r="Q719" s="200" t="e">
        <f t="shared" ca="1" si="191"/>
        <v>#N/A</v>
      </c>
      <c r="R719" s="91" t="e">
        <f t="shared" ca="1" si="192"/>
        <v>#N/A</v>
      </c>
      <c r="S719" s="91" t="e">
        <f t="shared" ca="1" si="193"/>
        <v>#N/A</v>
      </c>
      <c r="T719" s="200" t="e">
        <f ca="1">(($E$9*(RAND()*($E$213-$D$213)+$D$213))*(RAND()*('Your Value Calcs'!$E$209-'Your Value Calcs'!$D$209)+'Your Value Calcs'!$D$209+IF('Your Results'!$D$48&gt;0,'Your Results'!$D$48,0)))+$E$161-$E$201+$E$185-($E$185*(RAND()*($E$215-$D$215)+$D$215))-(($E$205/$C$56)*(RAND()*($E$216-$D$216)+$D$216))</f>
        <v>#N/A</v>
      </c>
      <c r="U719" s="91"/>
    </row>
    <row r="720" spans="2:21" x14ac:dyDescent="0.25">
      <c r="B720" s="198" t="e">
        <f t="shared" ca="1" si="187"/>
        <v>#N/A</v>
      </c>
      <c r="C7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0" s="91"/>
      <c r="E720" s="91"/>
      <c r="G720" s="20"/>
      <c r="H720" s="91"/>
      <c r="I720" s="91"/>
      <c r="K720" s="91"/>
      <c r="M720" s="200" t="e">
        <f t="shared" ca="1" si="188"/>
        <v>#N/A</v>
      </c>
      <c r="N720" s="91" t="e">
        <f t="shared" ca="1" si="189"/>
        <v>#N/A</v>
      </c>
      <c r="O720" s="91" t="e">
        <f t="shared" ca="1" si="190"/>
        <v>#N/A</v>
      </c>
      <c r="Q720" s="200" t="e">
        <f t="shared" ca="1" si="191"/>
        <v>#N/A</v>
      </c>
      <c r="R720" s="91" t="e">
        <f t="shared" ca="1" si="192"/>
        <v>#N/A</v>
      </c>
      <c r="S720" s="91" t="e">
        <f t="shared" ca="1" si="193"/>
        <v>#N/A</v>
      </c>
      <c r="T720" s="200" t="e">
        <f ca="1">(($E$9*(RAND()*($E$213-$D$213)+$D$213))*(RAND()*('Your Value Calcs'!$E$209-'Your Value Calcs'!$D$209)+'Your Value Calcs'!$D$209+IF('Your Results'!$D$48&gt;0,'Your Results'!$D$48,0)))+$E$161-$E$201+$E$185-($E$185*(RAND()*($E$215-$D$215)+$D$215))-(($E$205/$C$56)*(RAND()*($E$216-$D$216)+$D$216))</f>
        <v>#N/A</v>
      </c>
      <c r="U720" s="91"/>
    </row>
    <row r="721" spans="2:21" x14ac:dyDescent="0.25">
      <c r="B721" s="198" t="e">
        <f t="shared" ca="1" si="187"/>
        <v>#N/A</v>
      </c>
      <c r="C7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1" s="91"/>
      <c r="E721" s="91"/>
      <c r="G721" s="20"/>
      <c r="H721" s="91"/>
      <c r="I721" s="91"/>
      <c r="K721" s="91"/>
      <c r="M721" s="200" t="e">
        <f t="shared" ca="1" si="188"/>
        <v>#N/A</v>
      </c>
      <c r="N721" s="91" t="e">
        <f t="shared" ca="1" si="189"/>
        <v>#N/A</v>
      </c>
      <c r="O721" s="91" t="e">
        <f t="shared" ca="1" si="190"/>
        <v>#N/A</v>
      </c>
      <c r="Q721" s="200" t="e">
        <f t="shared" ca="1" si="191"/>
        <v>#N/A</v>
      </c>
      <c r="R721" s="91" t="e">
        <f t="shared" ca="1" si="192"/>
        <v>#N/A</v>
      </c>
      <c r="S721" s="91" t="e">
        <f t="shared" ca="1" si="193"/>
        <v>#N/A</v>
      </c>
      <c r="T721" s="200" t="e">
        <f ca="1">(($E$9*(RAND()*($E$213-$D$213)+$D$213))*(RAND()*('Your Value Calcs'!$E$209-'Your Value Calcs'!$D$209)+'Your Value Calcs'!$D$209+IF('Your Results'!$D$48&gt;0,'Your Results'!$D$48,0)))+$E$161-$E$201+$E$185-($E$185*(RAND()*($E$215-$D$215)+$D$215))-(($E$205/$C$56)*(RAND()*($E$216-$D$216)+$D$216))</f>
        <v>#N/A</v>
      </c>
      <c r="U721" s="91"/>
    </row>
    <row r="722" spans="2:21" x14ac:dyDescent="0.25">
      <c r="B722" s="198" t="e">
        <f t="shared" ca="1" si="187"/>
        <v>#N/A</v>
      </c>
      <c r="C7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2" s="91"/>
      <c r="E722" s="91"/>
      <c r="G722" s="20"/>
      <c r="H722" s="91"/>
      <c r="I722" s="91"/>
      <c r="K722" s="91"/>
      <c r="M722" s="200" t="e">
        <f t="shared" ca="1" si="188"/>
        <v>#N/A</v>
      </c>
      <c r="N722" s="91" t="e">
        <f t="shared" ca="1" si="189"/>
        <v>#N/A</v>
      </c>
      <c r="O722" s="91" t="e">
        <f t="shared" ca="1" si="190"/>
        <v>#N/A</v>
      </c>
      <c r="Q722" s="200" t="e">
        <f t="shared" ca="1" si="191"/>
        <v>#N/A</v>
      </c>
      <c r="R722" s="91" t="e">
        <f t="shared" ca="1" si="192"/>
        <v>#N/A</v>
      </c>
      <c r="S722" s="91" t="e">
        <f t="shared" ca="1" si="193"/>
        <v>#N/A</v>
      </c>
      <c r="T722" s="200" t="e">
        <f ca="1">(($E$9*(RAND()*($E$213-$D$213)+$D$213))*(RAND()*('Your Value Calcs'!$E$209-'Your Value Calcs'!$D$209)+'Your Value Calcs'!$D$209+IF('Your Results'!$D$48&gt;0,'Your Results'!$D$48,0)))+$E$161-$E$201+$E$185-($E$185*(RAND()*($E$215-$D$215)+$D$215))-(($E$205/$C$56)*(RAND()*($E$216-$D$216)+$D$216))</f>
        <v>#N/A</v>
      </c>
      <c r="U722" s="91"/>
    </row>
    <row r="723" spans="2:21" x14ac:dyDescent="0.25">
      <c r="B723" s="198" t="e">
        <f t="shared" ca="1" si="187"/>
        <v>#N/A</v>
      </c>
      <c r="C7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3" s="91"/>
      <c r="E723" s="91"/>
      <c r="G723" s="20"/>
      <c r="H723" s="91"/>
      <c r="I723" s="91"/>
      <c r="K723" s="91"/>
      <c r="M723" s="200" t="e">
        <f t="shared" ca="1" si="188"/>
        <v>#N/A</v>
      </c>
      <c r="N723" s="91" t="e">
        <f t="shared" ca="1" si="189"/>
        <v>#N/A</v>
      </c>
      <c r="O723" s="91" t="e">
        <f t="shared" ca="1" si="190"/>
        <v>#N/A</v>
      </c>
      <c r="Q723" s="200" t="e">
        <f t="shared" ca="1" si="191"/>
        <v>#N/A</v>
      </c>
      <c r="R723" s="91" t="e">
        <f t="shared" ca="1" si="192"/>
        <v>#N/A</v>
      </c>
      <c r="S723" s="91" t="e">
        <f t="shared" ca="1" si="193"/>
        <v>#N/A</v>
      </c>
      <c r="T723" s="200" t="e">
        <f ca="1">(($E$9*(RAND()*($E$213-$D$213)+$D$213))*(RAND()*('Your Value Calcs'!$E$209-'Your Value Calcs'!$D$209)+'Your Value Calcs'!$D$209+IF('Your Results'!$D$48&gt;0,'Your Results'!$D$48,0)))+$E$161-$E$201+$E$185-($E$185*(RAND()*($E$215-$D$215)+$D$215))-(($E$205/$C$56)*(RAND()*($E$216-$D$216)+$D$216))</f>
        <v>#N/A</v>
      </c>
      <c r="U723" s="91"/>
    </row>
    <row r="724" spans="2:21" x14ac:dyDescent="0.25">
      <c r="B724" s="198" t="e">
        <f t="shared" ca="1" si="187"/>
        <v>#N/A</v>
      </c>
      <c r="C7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4" s="91"/>
      <c r="E724" s="91"/>
      <c r="G724" s="20"/>
      <c r="H724" s="91"/>
      <c r="I724" s="91"/>
      <c r="K724" s="91"/>
      <c r="M724" s="200" t="e">
        <f t="shared" ca="1" si="188"/>
        <v>#N/A</v>
      </c>
      <c r="N724" s="91" t="e">
        <f t="shared" ca="1" si="189"/>
        <v>#N/A</v>
      </c>
      <c r="O724" s="91" t="e">
        <f t="shared" ca="1" si="190"/>
        <v>#N/A</v>
      </c>
      <c r="Q724" s="200" t="e">
        <f t="shared" ca="1" si="191"/>
        <v>#N/A</v>
      </c>
      <c r="R724" s="91" t="e">
        <f t="shared" ca="1" si="192"/>
        <v>#N/A</v>
      </c>
      <c r="S724" s="91" t="e">
        <f t="shared" ca="1" si="193"/>
        <v>#N/A</v>
      </c>
      <c r="T724" s="200" t="e">
        <f ca="1">(($E$9*(RAND()*($E$213-$D$213)+$D$213))*(RAND()*('Your Value Calcs'!$E$209-'Your Value Calcs'!$D$209)+'Your Value Calcs'!$D$209+IF('Your Results'!$D$48&gt;0,'Your Results'!$D$48,0)))+$E$161-$E$201+$E$185-($E$185*(RAND()*($E$215-$D$215)+$D$215))-(($E$205/$C$56)*(RAND()*($E$216-$D$216)+$D$216))</f>
        <v>#N/A</v>
      </c>
      <c r="U724" s="91"/>
    </row>
    <row r="725" spans="2:21" x14ac:dyDescent="0.25">
      <c r="B725" s="198" t="e">
        <f t="shared" ca="1" si="187"/>
        <v>#N/A</v>
      </c>
      <c r="C7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5" s="91"/>
      <c r="E725" s="91"/>
      <c r="G725" s="20"/>
      <c r="H725" s="91"/>
      <c r="I725" s="91"/>
      <c r="K725" s="91"/>
      <c r="M725" s="200" t="e">
        <f t="shared" ca="1" si="188"/>
        <v>#N/A</v>
      </c>
      <c r="N725" s="91" t="e">
        <f t="shared" ca="1" si="189"/>
        <v>#N/A</v>
      </c>
      <c r="O725" s="91" t="e">
        <f t="shared" ca="1" si="190"/>
        <v>#N/A</v>
      </c>
      <c r="Q725" s="200" t="e">
        <f t="shared" ca="1" si="191"/>
        <v>#N/A</v>
      </c>
      <c r="R725" s="91" t="e">
        <f t="shared" ca="1" si="192"/>
        <v>#N/A</v>
      </c>
      <c r="S725" s="91" t="e">
        <f t="shared" ca="1" si="193"/>
        <v>#N/A</v>
      </c>
      <c r="T725" s="200" t="e">
        <f ca="1">(($E$9*(RAND()*($E$213-$D$213)+$D$213))*(RAND()*('Your Value Calcs'!$E$209-'Your Value Calcs'!$D$209)+'Your Value Calcs'!$D$209+IF('Your Results'!$D$48&gt;0,'Your Results'!$D$48,0)))+$E$161-$E$201+$E$185-($E$185*(RAND()*($E$215-$D$215)+$D$215))-(($E$205/$C$56)*(RAND()*($E$216-$D$216)+$D$216))</f>
        <v>#N/A</v>
      </c>
      <c r="U725" s="91"/>
    </row>
    <row r="726" spans="2:21" x14ac:dyDescent="0.25">
      <c r="B726" s="198" t="e">
        <f t="shared" ca="1" si="187"/>
        <v>#N/A</v>
      </c>
      <c r="C7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6" s="91"/>
      <c r="E726" s="91"/>
      <c r="G726" s="20"/>
      <c r="H726" s="91"/>
      <c r="I726" s="91"/>
      <c r="K726" s="91"/>
      <c r="M726" s="200" t="e">
        <f t="shared" ca="1" si="188"/>
        <v>#N/A</v>
      </c>
      <c r="N726" s="91" t="e">
        <f t="shared" ca="1" si="189"/>
        <v>#N/A</v>
      </c>
      <c r="O726" s="91" t="e">
        <f t="shared" ca="1" si="190"/>
        <v>#N/A</v>
      </c>
      <c r="Q726" s="200" t="e">
        <f t="shared" ca="1" si="191"/>
        <v>#N/A</v>
      </c>
      <c r="R726" s="91" t="e">
        <f t="shared" ca="1" si="192"/>
        <v>#N/A</v>
      </c>
      <c r="S726" s="91" t="e">
        <f t="shared" ca="1" si="193"/>
        <v>#N/A</v>
      </c>
      <c r="T726" s="200" t="e">
        <f ca="1">(($E$9*(RAND()*($E$213-$D$213)+$D$213))*(RAND()*('Your Value Calcs'!$E$209-'Your Value Calcs'!$D$209)+'Your Value Calcs'!$D$209+IF('Your Results'!$D$48&gt;0,'Your Results'!$D$48,0)))+$E$161-$E$201+$E$185-($E$185*(RAND()*($E$215-$D$215)+$D$215))-(($E$205/$C$56)*(RAND()*($E$216-$D$216)+$D$216))</f>
        <v>#N/A</v>
      </c>
      <c r="U726" s="91"/>
    </row>
    <row r="727" spans="2:21" x14ac:dyDescent="0.25">
      <c r="B727" s="198" t="e">
        <f t="shared" ca="1" si="187"/>
        <v>#N/A</v>
      </c>
      <c r="C7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7" s="91"/>
      <c r="E727" s="91"/>
      <c r="G727" s="20"/>
      <c r="H727" s="91"/>
      <c r="I727" s="91"/>
      <c r="K727" s="91"/>
      <c r="M727" s="200" t="e">
        <f t="shared" ca="1" si="188"/>
        <v>#N/A</v>
      </c>
      <c r="N727" s="91" t="e">
        <f t="shared" ca="1" si="189"/>
        <v>#N/A</v>
      </c>
      <c r="O727" s="91" t="e">
        <f t="shared" ca="1" si="190"/>
        <v>#N/A</v>
      </c>
      <c r="Q727" s="200" t="e">
        <f t="shared" ca="1" si="191"/>
        <v>#N/A</v>
      </c>
      <c r="R727" s="91" t="e">
        <f t="shared" ca="1" si="192"/>
        <v>#N/A</v>
      </c>
      <c r="S727" s="91" t="e">
        <f t="shared" ca="1" si="193"/>
        <v>#N/A</v>
      </c>
      <c r="T727" s="200" t="e">
        <f ca="1">(($E$9*(RAND()*($E$213-$D$213)+$D$213))*(RAND()*('Your Value Calcs'!$E$209-'Your Value Calcs'!$D$209)+'Your Value Calcs'!$D$209+IF('Your Results'!$D$48&gt;0,'Your Results'!$D$48,0)))+$E$161-$E$201+$E$185-($E$185*(RAND()*($E$215-$D$215)+$D$215))-(($E$205/$C$56)*(RAND()*($E$216-$D$216)+$D$216))</f>
        <v>#N/A</v>
      </c>
      <c r="U727" s="91"/>
    </row>
    <row r="728" spans="2:21" x14ac:dyDescent="0.25">
      <c r="B728" s="198" t="e">
        <f t="shared" ca="1" si="187"/>
        <v>#N/A</v>
      </c>
      <c r="C7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8" s="91"/>
      <c r="E728" s="91"/>
      <c r="G728" s="20"/>
      <c r="H728" s="91"/>
      <c r="I728" s="91"/>
      <c r="K728" s="91"/>
      <c r="M728" s="200" t="e">
        <f t="shared" ca="1" si="188"/>
        <v>#N/A</v>
      </c>
      <c r="N728" s="91" t="e">
        <f t="shared" ca="1" si="189"/>
        <v>#N/A</v>
      </c>
      <c r="O728" s="91" t="e">
        <f t="shared" ca="1" si="190"/>
        <v>#N/A</v>
      </c>
      <c r="Q728" s="200" t="e">
        <f t="shared" ca="1" si="191"/>
        <v>#N/A</v>
      </c>
      <c r="R728" s="91" t="e">
        <f t="shared" ca="1" si="192"/>
        <v>#N/A</v>
      </c>
      <c r="S728" s="91" t="e">
        <f t="shared" ca="1" si="193"/>
        <v>#N/A</v>
      </c>
      <c r="T728" s="200" t="e">
        <f ca="1">(($E$9*(RAND()*($E$213-$D$213)+$D$213))*(RAND()*('Your Value Calcs'!$E$209-'Your Value Calcs'!$D$209)+'Your Value Calcs'!$D$209+IF('Your Results'!$D$48&gt;0,'Your Results'!$D$48,0)))+$E$161-$E$201+$E$185-($E$185*(RAND()*($E$215-$D$215)+$D$215))-(($E$205/$C$56)*(RAND()*($E$216-$D$216)+$D$216))</f>
        <v>#N/A</v>
      </c>
      <c r="U728" s="91"/>
    </row>
    <row r="729" spans="2:21" x14ac:dyDescent="0.25">
      <c r="B729" s="198" t="e">
        <f t="shared" ca="1" si="187"/>
        <v>#N/A</v>
      </c>
      <c r="C7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29" s="91"/>
      <c r="E729" s="91"/>
      <c r="G729" s="20"/>
      <c r="H729" s="91"/>
      <c r="I729" s="91"/>
      <c r="K729" s="91"/>
      <c r="M729" s="200" t="e">
        <f t="shared" ca="1" si="188"/>
        <v>#N/A</v>
      </c>
      <c r="N729" s="91" t="e">
        <f t="shared" ca="1" si="189"/>
        <v>#N/A</v>
      </c>
      <c r="O729" s="91" t="e">
        <f t="shared" ca="1" si="190"/>
        <v>#N/A</v>
      </c>
      <c r="Q729" s="200" t="e">
        <f t="shared" ca="1" si="191"/>
        <v>#N/A</v>
      </c>
      <c r="R729" s="91" t="e">
        <f t="shared" ca="1" si="192"/>
        <v>#N/A</v>
      </c>
      <c r="S729" s="91" t="e">
        <f t="shared" ca="1" si="193"/>
        <v>#N/A</v>
      </c>
      <c r="T729" s="200" t="e">
        <f ca="1">(($E$9*(RAND()*($E$213-$D$213)+$D$213))*(RAND()*('Your Value Calcs'!$E$209-'Your Value Calcs'!$D$209)+'Your Value Calcs'!$D$209+IF('Your Results'!$D$48&gt;0,'Your Results'!$D$48,0)))+$E$161-$E$201+$E$185-($E$185*(RAND()*($E$215-$D$215)+$D$215))-(($E$205/$C$56)*(RAND()*($E$216-$D$216)+$D$216))</f>
        <v>#N/A</v>
      </c>
      <c r="U729" s="91"/>
    </row>
    <row r="730" spans="2:21" x14ac:dyDescent="0.25">
      <c r="B730" s="198" t="e">
        <f t="shared" ca="1" si="187"/>
        <v>#N/A</v>
      </c>
      <c r="C7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0" s="91"/>
      <c r="E730" s="91"/>
      <c r="G730" s="20"/>
      <c r="H730" s="91"/>
      <c r="I730" s="91"/>
      <c r="K730" s="91"/>
      <c r="M730" s="200" t="e">
        <f t="shared" ca="1" si="188"/>
        <v>#N/A</v>
      </c>
      <c r="N730" s="91" t="e">
        <f t="shared" ca="1" si="189"/>
        <v>#N/A</v>
      </c>
      <c r="O730" s="91" t="e">
        <f t="shared" ca="1" si="190"/>
        <v>#N/A</v>
      </c>
      <c r="Q730" s="200" t="e">
        <f t="shared" ca="1" si="191"/>
        <v>#N/A</v>
      </c>
      <c r="R730" s="91" t="e">
        <f t="shared" ca="1" si="192"/>
        <v>#N/A</v>
      </c>
      <c r="S730" s="91" t="e">
        <f t="shared" ca="1" si="193"/>
        <v>#N/A</v>
      </c>
      <c r="T730" s="200" t="e">
        <f ca="1">(($E$9*(RAND()*($E$213-$D$213)+$D$213))*(RAND()*('Your Value Calcs'!$E$209-'Your Value Calcs'!$D$209)+'Your Value Calcs'!$D$209+IF('Your Results'!$D$48&gt;0,'Your Results'!$D$48,0)))+$E$161-$E$201+$E$185-($E$185*(RAND()*($E$215-$D$215)+$D$215))-(($E$205/$C$56)*(RAND()*($E$216-$D$216)+$D$216))</f>
        <v>#N/A</v>
      </c>
      <c r="U730" s="91"/>
    </row>
    <row r="731" spans="2:21" x14ac:dyDescent="0.25">
      <c r="B731" s="198" t="e">
        <f t="shared" ca="1" si="187"/>
        <v>#N/A</v>
      </c>
      <c r="C7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1" s="91"/>
      <c r="E731" s="91"/>
      <c r="G731" s="20"/>
      <c r="H731" s="91"/>
      <c r="I731" s="91"/>
      <c r="K731" s="91"/>
      <c r="M731" s="200" t="e">
        <f t="shared" ca="1" si="188"/>
        <v>#N/A</v>
      </c>
      <c r="N731" s="91" t="e">
        <f t="shared" ca="1" si="189"/>
        <v>#N/A</v>
      </c>
      <c r="O731" s="91" t="e">
        <f t="shared" ca="1" si="190"/>
        <v>#N/A</v>
      </c>
      <c r="Q731" s="200" t="e">
        <f t="shared" ca="1" si="191"/>
        <v>#N/A</v>
      </c>
      <c r="R731" s="91" t="e">
        <f t="shared" ca="1" si="192"/>
        <v>#N/A</v>
      </c>
      <c r="S731" s="91" t="e">
        <f t="shared" ca="1" si="193"/>
        <v>#N/A</v>
      </c>
      <c r="T731" s="200" t="e">
        <f ca="1">(($E$9*(RAND()*($E$213-$D$213)+$D$213))*(RAND()*('Your Value Calcs'!$E$209-'Your Value Calcs'!$D$209)+'Your Value Calcs'!$D$209+IF('Your Results'!$D$48&gt;0,'Your Results'!$D$48,0)))+$E$161-$E$201+$E$185-($E$185*(RAND()*($E$215-$D$215)+$D$215))-(($E$205/$C$56)*(RAND()*($E$216-$D$216)+$D$216))</f>
        <v>#N/A</v>
      </c>
      <c r="U731" s="91"/>
    </row>
    <row r="732" spans="2:21" x14ac:dyDescent="0.25">
      <c r="B732" s="198" t="e">
        <f t="shared" ca="1" si="187"/>
        <v>#N/A</v>
      </c>
      <c r="C7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2" s="91"/>
      <c r="E732" s="91"/>
      <c r="G732" s="20"/>
      <c r="H732" s="91"/>
      <c r="I732" s="91"/>
      <c r="K732" s="91"/>
      <c r="M732" s="200" t="e">
        <f t="shared" ca="1" si="188"/>
        <v>#N/A</v>
      </c>
      <c r="N732" s="91" t="e">
        <f t="shared" ca="1" si="189"/>
        <v>#N/A</v>
      </c>
      <c r="O732" s="91" t="e">
        <f t="shared" ca="1" si="190"/>
        <v>#N/A</v>
      </c>
      <c r="Q732" s="200" t="e">
        <f t="shared" ca="1" si="191"/>
        <v>#N/A</v>
      </c>
      <c r="R732" s="91" t="e">
        <f t="shared" ca="1" si="192"/>
        <v>#N/A</v>
      </c>
      <c r="S732" s="91" t="e">
        <f t="shared" ca="1" si="193"/>
        <v>#N/A</v>
      </c>
      <c r="T732" s="200" t="e">
        <f ca="1">(($E$9*(RAND()*($E$213-$D$213)+$D$213))*(RAND()*('Your Value Calcs'!$E$209-'Your Value Calcs'!$D$209)+'Your Value Calcs'!$D$209+IF('Your Results'!$D$48&gt;0,'Your Results'!$D$48,0)))+$E$161-$E$201+$E$185-($E$185*(RAND()*($E$215-$D$215)+$D$215))-(($E$205/$C$56)*(RAND()*($E$216-$D$216)+$D$216))</f>
        <v>#N/A</v>
      </c>
      <c r="U732" s="91"/>
    </row>
    <row r="733" spans="2:21" x14ac:dyDescent="0.25">
      <c r="B733" s="198" t="e">
        <f t="shared" ca="1" si="187"/>
        <v>#N/A</v>
      </c>
      <c r="C7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3" s="91"/>
      <c r="E733" s="91"/>
      <c r="G733" s="20"/>
      <c r="H733" s="91"/>
      <c r="I733" s="91"/>
      <c r="K733" s="91"/>
      <c r="M733" s="200" t="e">
        <f t="shared" ca="1" si="188"/>
        <v>#N/A</v>
      </c>
      <c r="N733" s="91" t="e">
        <f t="shared" ca="1" si="189"/>
        <v>#N/A</v>
      </c>
      <c r="O733" s="91" t="e">
        <f t="shared" ca="1" si="190"/>
        <v>#N/A</v>
      </c>
      <c r="Q733" s="200" t="e">
        <f t="shared" ca="1" si="191"/>
        <v>#N/A</v>
      </c>
      <c r="R733" s="91" t="e">
        <f t="shared" ca="1" si="192"/>
        <v>#N/A</v>
      </c>
      <c r="S733" s="91" t="e">
        <f t="shared" ca="1" si="193"/>
        <v>#N/A</v>
      </c>
      <c r="T733" s="200" t="e">
        <f ca="1">(($E$9*(RAND()*($E$213-$D$213)+$D$213))*(RAND()*('Your Value Calcs'!$E$209-'Your Value Calcs'!$D$209)+'Your Value Calcs'!$D$209+IF('Your Results'!$D$48&gt;0,'Your Results'!$D$48,0)))+$E$161-$E$201+$E$185-($E$185*(RAND()*($E$215-$D$215)+$D$215))-(($E$205/$C$56)*(RAND()*($E$216-$D$216)+$D$216))</f>
        <v>#N/A</v>
      </c>
      <c r="U733" s="91"/>
    </row>
    <row r="734" spans="2:21" x14ac:dyDescent="0.25">
      <c r="B734" s="198" t="e">
        <f t="shared" ca="1" si="187"/>
        <v>#N/A</v>
      </c>
      <c r="C7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4" s="91"/>
      <c r="E734" s="91"/>
      <c r="G734" s="20"/>
      <c r="H734" s="91"/>
      <c r="I734" s="91"/>
      <c r="K734" s="91"/>
      <c r="M734" s="200" t="e">
        <f t="shared" ca="1" si="188"/>
        <v>#N/A</v>
      </c>
      <c r="N734" s="91" t="e">
        <f t="shared" ca="1" si="189"/>
        <v>#N/A</v>
      </c>
      <c r="O734" s="91" t="e">
        <f t="shared" ca="1" si="190"/>
        <v>#N/A</v>
      </c>
      <c r="Q734" s="200" t="e">
        <f t="shared" ca="1" si="191"/>
        <v>#N/A</v>
      </c>
      <c r="R734" s="91" t="e">
        <f t="shared" ca="1" si="192"/>
        <v>#N/A</v>
      </c>
      <c r="S734" s="91" t="e">
        <f t="shared" ca="1" si="193"/>
        <v>#N/A</v>
      </c>
      <c r="T734" s="200" t="e">
        <f ca="1">(($E$9*(RAND()*($E$213-$D$213)+$D$213))*(RAND()*('Your Value Calcs'!$E$209-'Your Value Calcs'!$D$209)+'Your Value Calcs'!$D$209+IF('Your Results'!$D$48&gt;0,'Your Results'!$D$48,0)))+$E$161-$E$201+$E$185-($E$185*(RAND()*($E$215-$D$215)+$D$215))-(($E$205/$C$56)*(RAND()*($E$216-$D$216)+$D$216))</f>
        <v>#N/A</v>
      </c>
      <c r="U734" s="91"/>
    </row>
    <row r="735" spans="2:21" x14ac:dyDescent="0.25">
      <c r="B735" s="198" t="e">
        <f t="shared" ca="1" si="187"/>
        <v>#N/A</v>
      </c>
      <c r="C7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5" s="91"/>
      <c r="E735" s="91"/>
      <c r="G735" s="20"/>
      <c r="H735" s="91"/>
      <c r="I735" s="91"/>
      <c r="K735" s="91"/>
      <c r="M735" s="200" t="e">
        <f t="shared" ca="1" si="188"/>
        <v>#N/A</v>
      </c>
      <c r="N735" s="91" t="e">
        <f t="shared" ca="1" si="189"/>
        <v>#N/A</v>
      </c>
      <c r="O735" s="91" t="e">
        <f t="shared" ca="1" si="190"/>
        <v>#N/A</v>
      </c>
      <c r="Q735" s="200" t="e">
        <f t="shared" ca="1" si="191"/>
        <v>#N/A</v>
      </c>
      <c r="R735" s="91" t="e">
        <f t="shared" ca="1" si="192"/>
        <v>#N/A</v>
      </c>
      <c r="S735" s="91" t="e">
        <f t="shared" ca="1" si="193"/>
        <v>#N/A</v>
      </c>
      <c r="T735" s="200" t="e">
        <f ca="1">(($E$9*(RAND()*($E$213-$D$213)+$D$213))*(RAND()*('Your Value Calcs'!$E$209-'Your Value Calcs'!$D$209)+'Your Value Calcs'!$D$209+IF('Your Results'!$D$48&gt;0,'Your Results'!$D$48,0)))+$E$161-$E$201+$E$185-($E$185*(RAND()*($E$215-$D$215)+$D$215))-(($E$205/$C$56)*(RAND()*($E$216-$D$216)+$D$216))</f>
        <v>#N/A</v>
      </c>
      <c r="U735" s="91"/>
    </row>
    <row r="736" spans="2:21" x14ac:dyDescent="0.25">
      <c r="B736" s="198" t="e">
        <f t="shared" ca="1" si="187"/>
        <v>#N/A</v>
      </c>
      <c r="C7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6" s="91"/>
      <c r="E736" s="91"/>
      <c r="G736" s="20"/>
      <c r="H736" s="91"/>
      <c r="I736" s="91"/>
      <c r="K736" s="91"/>
      <c r="M736" s="200" t="e">
        <f t="shared" ca="1" si="188"/>
        <v>#N/A</v>
      </c>
      <c r="N736" s="91" t="e">
        <f t="shared" ca="1" si="189"/>
        <v>#N/A</v>
      </c>
      <c r="O736" s="91" t="e">
        <f t="shared" ca="1" si="190"/>
        <v>#N/A</v>
      </c>
      <c r="Q736" s="200" t="e">
        <f t="shared" ca="1" si="191"/>
        <v>#N/A</v>
      </c>
      <c r="R736" s="91" t="e">
        <f t="shared" ca="1" si="192"/>
        <v>#N/A</v>
      </c>
      <c r="S736" s="91" t="e">
        <f t="shared" ca="1" si="193"/>
        <v>#N/A</v>
      </c>
      <c r="T736" s="200" t="e">
        <f ca="1">(($E$9*(RAND()*($E$213-$D$213)+$D$213))*(RAND()*('Your Value Calcs'!$E$209-'Your Value Calcs'!$D$209)+'Your Value Calcs'!$D$209+IF('Your Results'!$D$48&gt;0,'Your Results'!$D$48,0)))+$E$161-$E$201+$E$185-($E$185*(RAND()*($E$215-$D$215)+$D$215))-(($E$205/$C$56)*(RAND()*($E$216-$D$216)+$D$216))</f>
        <v>#N/A</v>
      </c>
      <c r="U736" s="91"/>
    </row>
    <row r="737" spans="2:21" x14ac:dyDescent="0.25">
      <c r="B737" s="198" t="e">
        <f t="shared" ca="1" si="187"/>
        <v>#N/A</v>
      </c>
      <c r="C7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7" s="91"/>
      <c r="E737" s="91"/>
      <c r="G737" s="20"/>
      <c r="H737" s="91"/>
      <c r="I737" s="91"/>
      <c r="K737" s="91"/>
      <c r="M737" s="200" t="e">
        <f t="shared" ca="1" si="188"/>
        <v>#N/A</v>
      </c>
      <c r="N737" s="91" t="e">
        <f t="shared" ca="1" si="189"/>
        <v>#N/A</v>
      </c>
      <c r="O737" s="91" t="e">
        <f t="shared" ca="1" si="190"/>
        <v>#N/A</v>
      </c>
      <c r="Q737" s="200" t="e">
        <f t="shared" ca="1" si="191"/>
        <v>#N/A</v>
      </c>
      <c r="R737" s="91" t="e">
        <f t="shared" ca="1" si="192"/>
        <v>#N/A</v>
      </c>
      <c r="S737" s="91" t="e">
        <f t="shared" ca="1" si="193"/>
        <v>#N/A</v>
      </c>
      <c r="T737" s="200" t="e">
        <f ca="1">(($E$9*(RAND()*($E$213-$D$213)+$D$213))*(RAND()*('Your Value Calcs'!$E$209-'Your Value Calcs'!$D$209)+'Your Value Calcs'!$D$209+IF('Your Results'!$D$48&gt;0,'Your Results'!$D$48,0)))+$E$161-$E$201+$E$185-($E$185*(RAND()*($E$215-$D$215)+$D$215))-(($E$205/$C$56)*(RAND()*($E$216-$D$216)+$D$216))</f>
        <v>#N/A</v>
      </c>
      <c r="U737" s="91"/>
    </row>
    <row r="738" spans="2:21" x14ac:dyDescent="0.25">
      <c r="B738" s="198" t="e">
        <f t="shared" ca="1" si="187"/>
        <v>#N/A</v>
      </c>
      <c r="C7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8" s="91"/>
      <c r="E738" s="91"/>
      <c r="G738" s="20"/>
      <c r="H738" s="91"/>
      <c r="I738" s="91"/>
      <c r="K738" s="91"/>
      <c r="M738" s="200" t="e">
        <f t="shared" ca="1" si="188"/>
        <v>#N/A</v>
      </c>
      <c r="N738" s="91" t="e">
        <f t="shared" ca="1" si="189"/>
        <v>#N/A</v>
      </c>
      <c r="O738" s="91" t="e">
        <f t="shared" ca="1" si="190"/>
        <v>#N/A</v>
      </c>
      <c r="Q738" s="200" t="e">
        <f t="shared" ca="1" si="191"/>
        <v>#N/A</v>
      </c>
      <c r="R738" s="91" t="e">
        <f t="shared" ca="1" si="192"/>
        <v>#N/A</v>
      </c>
      <c r="S738" s="91" t="e">
        <f t="shared" ca="1" si="193"/>
        <v>#N/A</v>
      </c>
      <c r="T738" s="200" t="e">
        <f ca="1">(($E$9*(RAND()*($E$213-$D$213)+$D$213))*(RAND()*('Your Value Calcs'!$E$209-'Your Value Calcs'!$D$209)+'Your Value Calcs'!$D$209+IF('Your Results'!$D$48&gt;0,'Your Results'!$D$48,0)))+$E$161-$E$201+$E$185-($E$185*(RAND()*($E$215-$D$215)+$D$215))-(($E$205/$C$56)*(RAND()*($E$216-$D$216)+$D$216))</f>
        <v>#N/A</v>
      </c>
      <c r="U738" s="91"/>
    </row>
    <row r="739" spans="2:21" x14ac:dyDescent="0.25">
      <c r="B739" s="198" t="e">
        <f t="shared" ca="1" si="187"/>
        <v>#N/A</v>
      </c>
      <c r="C7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39" s="91"/>
      <c r="E739" s="91"/>
      <c r="G739" s="20"/>
      <c r="H739" s="91"/>
      <c r="I739" s="91"/>
      <c r="K739" s="91"/>
      <c r="M739" s="200" t="e">
        <f t="shared" ca="1" si="188"/>
        <v>#N/A</v>
      </c>
      <c r="N739" s="91" t="e">
        <f t="shared" ca="1" si="189"/>
        <v>#N/A</v>
      </c>
      <c r="O739" s="91" t="e">
        <f t="shared" ca="1" si="190"/>
        <v>#N/A</v>
      </c>
      <c r="Q739" s="200" t="e">
        <f t="shared" ca="1" si="191"/>
        <v>#N/A</v>
      </c>
      <c r="R739" s="91" t="e">
        <f t="shared" ca="1" si="192"/>
        <v>#N/A</v>
      </c>
      <c r="S739" s="91" t="e">
        <f t="shared" ca="1" si="193"/>
        <v>#N/A</v>
      </c>
      <c r="T739" s="200" t="e">
        <f ca="1">(($E$9*(RAND()*($E$213-$D$213)+$D$213))*(RAND()*('Your Value Calcs'!$E$209-'Your Value Calcs'!$D$209)+'Your Value Calcs'!$D$209+IF('Your Results'!$D$48&gt;0,'Your Results'!$D$48,0)))+$E$161-$E$201+$E$185-($E$185*(RAND()*($E$215-$D$215)+$D$215))-(($E$205/$C$56)*(RAND()*($E$216-$D$216)+$D$216))</f>
        <v>#N/A</v>
      </c>
      <c r="U739" s="91"/>
    </row>
    <row r="740" spans="2:21" x14ac:dyDescent="0.25">
      <c r="B740" s="198" t="e">
        <f t="shared" ca="1" si="187"/>
        <v>#N/A</v>
      </c>
      <c r="C7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0" s="91"/>
      <c r="E740" s="91"/>
      <c r="G740" s="20"/>
      <c r="H740" s="91"/>
      <c r="I740" s="91"/>
      <c r="K740" s="91"/>
      <c r="M740" s="200" t="e">
        <f t="shared" ca="1" si="188"/>
        <v>#N/A</v>
      </c>
      <c r="N740" s="91" t="e">
        <f t="shared" ca="1" si="189"/>
        <v>#N/A</v>
      </c>
      <c r="O740" s="91" t="e">
        <f t="shared" ca="1" si="190"/>
        <v>#N/A</v>
      </c>
      <c r="Q740" s="200" t="e">
        <f t="shared" ca="1" si="191"/>
        <v>#N/A</v>
      </c>
      <c r="R740" s="91" t="e">
        <f t="shared" ca="1" si="192"/>
        <v>#N/A</v>
      </c>
      <c r="S740" s="91" t="e">
        <f t="shared" ca="1" si="193"/>
        <v>#N/A</v>
      </c>
      <c r="T740" s="200" t="e">
        <f ca="1">(($E$9*(RAND()*($E$213-$D$213)+$D$213))*(RAND()*('Your Value Calcs'!$E$209-'Your Value Calcs'!$D$209)+'Your Value Calcs'!$D$209+IF('Your Results'!$D$48&gt;0,'Your Results'!$D$48,0)))+$E$161-$E$201+$E$185-($E$185*(RAND()*($E$215-$D$215)+$D$215))-(($E$205/$C$56)*(RAND()*($E$216-$D$216)+$D$216))</f>
        <v>#N/A</v>
      </c>
      <c r="U740" s="91"/>
    </row>
    <row r="741" spans="2:21" x14ac:dyDescent="0.25">
      <c r="B741" s="198" t="e">
        <f t="shared" ca="1" si="187"/>
        <v>#N/A</v>
      </c>
      <c r="C7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1" s="91"/>
      <c r="E741" s="91"/>
      <c r="G741" s="20"/>
      <c r="H741" s="91"/>
      <c r="I741" s="91"/>
      <c r="K741" s="91"/>
      <c r="M741" s="200" t="e">
        <f t="shared" ca="1" si="188"/>
        <v>#N/A</v>
      </c>
      <c r="N741" s="91" t="e">
        <f t="shared" ca="1" si="189"/>
        <v>#N/A</v>
      </c>
      <c r="O741" s="91" t="e">
        <f t="shared" ca="1" si="190"/>
        <v>#N/A</v>
      </c>
      <c r="Q741" s="200" t="e">
        <f t="shared" ca="1" si="191"/>
        <v>#N/A</v>
      </c>
      <c r="R741" s="91" t="e">
        <f t="shared" ca="1" si="192"/>
        <v>#N/A</v>
      </c>
      <c r="S741" s="91" t="e">
        <f t="shared" ca="1" si="193"/>
        <v>#N/A</v>
      </c>
      <c r="T741" s="200" t="e">
        <f ca="1">(($E$9*(RAND()*($E$213-$D$213)+$D$213))*(RAND()*('Your Value Calcs'!$E$209-'Your Value Calcs'!$D$209)+'Your Value Calcs'!$D$209+IF('Your Results'!$D$48&gt;0,'Your Results'!$D$48,0)))+$E$161-$E$201+$E$185-($E$185*(RAND()*($E$215-$D$215)+$D$215))-(($E$205/$C$56)*(RAND()*($E$216-$D$216)+$D$216))</f>
        <v>#N/A</v>
      </c>
      <c r="U741" s="91"/>
    </row>
    <row r="742" spans="2:21" x14ac:dyDescent="0.25">
      <c r="B742" s="198" t="e">
        <f t="shared" ca="1" si="187"/>
        <v>#N/A</v>
      </c>
      <c r="C7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2" s="91"/>
      <c r="E742" s="91"/>
      <c r="G742" s="20"/>
      <c r="H742" s="91"/>
      <c r="I742" s="91"/>
      <c r="K742" s="91"/>
      <c r="M742" s="200" t="e">
        <f t="shared" ca="1" si="188"/>
        <v>#N/A</v>
      </c>
      <c r="N742" s="91" t="e">
        <f t="shared" ca="1" si="189"/>
        <v>#N/A</v>
      </c>
      <c r="O742" s="91" t="e">
        <f t="shared" ca="1" si="190"/>
        <v>#N/A</v>
      </c>
      <c r="Q742" s="200" t="e">
        <f t="shared" ca="1" si="191"/>
        <v>#N/A</v>
      </c>
      <c r="R742" s="91" t="e">
        <f t="shared" ca="1" si="192"/>
        <v>#N/A</v>
      </c>
      <c r="S742" s="91" t="e">
        <f t="shared" ca="1" si="193"/>
        <v>#N/A</v>
      </c>
      <c r="T742" s="200" t="e">
        <f ca="1">(($E$9*(RAND()*($E$213-$D$213)+$D$213))*(RAND()*('Your Value Calcs'!$E$209-'Your Value Calcs'!$D$209)+'Your Value Calcs'!$D$209+IF('Your Results'!$D$48&gt;0,'Your Results'!$D$48,0)))+$E$161-$E$201+$E$185-($E$185*(RAND()*($E$215-$D$215)+$D$215))-(($E$205/$C$56)*(RAND()*($E$216-$D$216)+$D$216))</f>
        <v>#N/A</v>
      </c>
      <c r="U742" s="91"/>
    </row>
    <row r="743" spans="2:21" x14ac:dyDescent="0.25">
      <c r="B743" s="198" t="e">
        <f t="shared" ca="1" si="187"/>
        <v>#N/A</v>
      </c>
      <c r="C7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3" s="91"/>
      <c r="E743" s="91"/>
      <c r="G743" s="20"/>
      <c r="H743" s="91"/>
      <c r="I743" s="91"/>
      <c r="K743" s="91"/>
      <c r="M743" s="200" t="e">
        <f t="shared" ca="1" si="188"/>
        <v>#N/A</v>
      </c>
      <c r="N743" s="91" t="e">
        <f t="shared" ca="1" si="189"/>
        <v>#N/A</v>
      </c>
      <c r="O743" s="91" t="e">
        <f t="shared" ca="1" si="190"/>
        <v>#N/A</v>
      </c>
      <c r="Q743" s="200" t="e">
        <f t="shared" ca="1" si="191"/>
        <v>#N/A</v>
      </c>
      <c r="R743" s="91" t="e">
        <f t="shared" ca="1" si="192"/>
        <v>#N/A</v>
      </c>
      <c r="S743" s="91" t="e">
        <f t="shared" ca="1" si="193"/>
        <v>#N/A</v>
      </c>
      <c r="T743" s="200" t="e">
        <f ca="1">(($E$9*(RAND()*($E$213-$D$213)+$D$213))*(RAND()*('Your Value Calcs'!$E$209-'Your Value Calcs'!$D$209)+'Your Value Calcs'!$D$209+IF('Your Results'!$D$48&gt;0,'Your Results'!$D$48,0)))+$E$161-$E$201+$E$185-($E$185*(RAND()*($E$215-$D$215)+$D$215))-(($E$205/$C$56)*(RAND()*($E$216-$D$216)+$D$216))</f>
        <v>#N/A</v>
      </c>
      <c r="U743" s="91"/>
    </row>
    <row r="744" spans="2:21" x14ac:dyDescent="0.25">
      <c r="B744" s="198" t="e">
        <f t="shared" ca="1" si="187"/>
        <v>#N/A</v>
      </c>
      <c r="C7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4" s="91"/>
      <c r="E744" s="91"/>
      <c r="G744" s="20"/>
      <c r="H744" s="91"/>
      <c r="I744" s="91"/>
      <c r="K744" s="91"/>
      <c r="M744" s="200" t="e">
        <f t="shared" ca="1" si="188"/>
        <v>#N/A</v>
      </c>
      <c r="N744" s="91" t="e">
        <f t="shared" ca="1" si="189"/>
        <v>#N/A</v>
      </c>
      <c r="O744" s="91" t="e">
        <f t="shared" ca="1" si="190"/>
        <v>#N/A</v>
      </c>
      <c r="Q744" s="200" t="e">
        <f t="shared" ca="1" si="191"/>
        <v>#N/A</v>
      </c>
      <c r="R744" s="91" t="e">
        <f t="shared" ca="1" si="192"/>
        <v>#N/A</v>
      </c>
      <c r="S744" s="91" t="e">
        <f t="shared" ca="1" si="193"/>
        <v>#N/A</v>
      </c>
      <c r="T744" s="200" t="e">
        <f ca="1">(($E$9*(RAND()*($E$213-$D$213)+$D$213))*(RAND()*('Your Value Calcs'!$E$209-'Your Value Calcs'!$D$209)+'Your Value Calcs'!$D$209+IF('Your Results'!$D$48&gt;0,'Your Results'!$D$48,0)))+$E$161-$E$201+$E$185-($E$185*(RAND()*($E$215-$D$215)+$D$215))-(($E$205/$C$56)*(RAND()*($E$216-$D$216)+$D$216))</f>
        <v>#N/A</v>
      </c>
      <c r="U744" s="91"/>
    </row>
    <row r="745" spans="2:21" x14ac:dyDescent="0.25">
      <c r="B745" s="198" t="e">
        <f t="shared" ca="1" si="187"/>
        <v>#N/A</v>
      </c>
      <c r="C7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5" s="91"/>
      <c r="E745" s="91"/>
      <c r="G745" s="20"/>
      <c r="H745" s="91"/>
      <c r="I745" s="91"/>
      <c r="K745" s="91"/>
      <c r="M745" s="200" t="e">
        <f t="shared" ca="1" si="188"/>
        <v>#N/A</v>
      </c>
      <c r="N745" s="91" t="e">
        <f t="shared" ca="1" si="189"/>
        <v>#N/A</v>
      </c>
      <c r="O745" s="91" t="e">
        <f t="shared" ca="1" si="190"/>
        <v>#N/A</v>
      </c>
      <c r="Q745" s="200" t="e">
        <f t="shared" ca="1" si="191"/>
        <v>#N/A</v>
      </c>
      <c r="R745" s="91" t="e">
        <f t="shared" ca="1" si="192"/>
        <v>#N/A</v>
      </c>
      <c r="S745" s="91" t="e">
        <f t="shared" ca="1" si="193"/>
        <v>#N/A</v>
      </c>
      <c r="T745" s="200" t="e">
        <f ca="1">(($E$9*(RAND()*($E$213-$D$213)+$D$213))*(RAND()*('Your Value Calcs'!$E$209-'Your Value Calcs'!$D$209)+'Your Value Calcs'!$D$209+IF('Your Results'!$D$48&gt;0,'Your Results'!$D$48,0)))+$E$161-$E$201+$E$185-($E$185*(RAND()*($E$215-$D$215)+$D$215))-(($E$205/$C$56)*(RAND()*($E$216-$D$216)+$D$216))</f>
        <v>#N/A</v>
      </c>
      <c r="U745" s="91"/>
    </row>
    <row r="746" spans="2:21" x14ac:dyDescent="0.25">
      <c r="B746" s="198" t="e">
        <f t="shared" ca="1" si="187"/>
        <v>#N/A</v>
      </c>
      <c r="C7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6" s="91"/>
      <c r="E746" s="91"/>
      <c r="G746" s="20"/>
      <c r="H746" s="91"/>
      <c r="I746" s="91"/>
      <c r="K746" s="91"/>
      <c r="M746" s="200" t="e">
        <f t="shared" ca="1" si="188"/>
        <v>#N/A</v>
      </c>
      <c r="N746" s="91" t="e">
        <f t="shared" ca="1" si="189"/>
        <v>#N/A</v>
      </c>
      <c r="O746" s="91" t="e">
        <f t="shared" ca="1" si="190"/>
        <v>#N/A</v>
      </c>
      <c r="Q746" s="200" t="e">
        <f t="shared" ca="1" si="191"/>
        <v>#N/A</v>
      </c>
      <c r="R746" s="91" t="e">
        <f t="shared" ca="1" si="192"/>
        <v>#N/A</v>
      </c>
      <c r="S746" s="91" t="e">
        <f t="shared" ca="1" si="193"/>
        <v>#N/A</v>
      </c>
      <c r="T746" s="200" t="e">
        <f ca="1">(($E$9*(RAND()*($E$213-$D$213)+$D$213))*(RAND()*('Your Value Calcs'!$E$209-'Your Value Calcs'!$D$209)+'Your Value Calcs'!$D$209+IF('Your Results'!$D$48&gt;0,'Your Results'!$D$48,0)))+$E$161-$E$201+$E$185-($E$185*(RAND()*($E$215-$D$215)+$D$215))-(($E$205/$C$56)*(RAND()*($E$216-$D$216)+$D$216))</f>
        <v>#N/A</v>
      </c>
      <c r="U746" s="91"/>
    </row>
    <row r="747" spans="2:21" x14ac:dyDescent="0.25">
      <c r="B747" s="198" t="e">
        <f t="shared" ca="1" si="187"/>
        <v>#N/A</v>
      </c>
      <c r="C7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7" s="91"/>
      <c r="E747" s="91"/>
      <c r="G747" s="20"/>
      <c r="H747" s="91"/>
      <c r="I747" s="91"/>
      <c r="K747" s="91"/>
      <c r="M747" s="200" t="e">
        <f t="shared" ca="1" si="188"/>
        <v>#N/A</v>
      </c>
      <c r="N747" s="91" t="e">
        <f t="shared" ca="1" si="189"/>
        <v>#N/A</v>
      </c>
      <c r="O747" s="91" t="e">
        <f t="shared" ca="1" si="190"/>
        <v>#N/A</v>
      </c>
      <c r="Q747" s="200" t="e">
        <f t="shared" ca="1" si="191"/>
        <v>#N/A</v>
      </c>
      <c r="R747" s="91" t="e">
        <f t="shared" ca="1" si="192"/>
        <v>#N/A</v>
      </c>
      <c r="S747" s="91" t="e">
        <f t="shared" ca="1" si="193"/>
        <v>#N/A</v>
      </c>
      <c r="T747" s="200" t="e">
        <f ca="1">(($E$9*(RAND()*($E$213-$D$213)+$D$213))*(RAND()*('Your Value Calcs'!$E$209-'Your Value Calcs'!$D$209)+'Your Value Calcs'!$D$209+IF('Your Results'!$D$48&gt;0,'Your Results'!$D$48,0)))+$E$161-$E$201+$E$185-($E$185*(RAND()*($E$215-$D$215)+$D$215))-(($E$205/$C$56)*(RAND()*($E$216-$D$216)+$D$216))</f>
        <v>#N/A</v>
      </c>
      <c r="U747" s="91"/>
    </row>
    <row r="748" spans="2:21" x14ac:dyDescent="0.25">
      <c r="B748" s="198" t="e">
        <f t="shared" ca="1" si="187"/>
        <v>#N/A</v>
      </c>
      <c r="C7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8" s="91"/>
      <c r="E748" s="91"/>
      <c r="G748" s="20"/>
      <c r="H748" s="91"/>
      <c r="I748" s="91"/>
      <c r="K748" s="91"/>
      <c r="M748" s="200" t="e">
        <f t="shared" ca="1" si="188"/>
        <v>#N/A</v>
      </c>
      <c r="N748" s="91" t="e">
        <f t="shared" ca="1" si="189"/>
        <v>#N/A</v>
      </c>
      <c r="O748" s="91" t="e">
        <f t="shared" ca="1" si="190"/>
        <v>#N/A</v>
      </c>
      <c r="Q748" s="200" t="e">
        <f t="shared" ca="1" si="191"/>
        <v>#N/A</v>
      </c>
      <c r="R748" s="91" t="e">
        <f t="shared" ca="1" si="192"/>
        <v>#N/A</v>
      </c>
      <c r="S748" s="91" t="e">
        <f t="shared" ca="1" si="193"/>
        <v>#N/A</v>
      </c>
      <c r="T748" s="200" t="e">
        <f ca="1">(($E$9*(RAND()*($E$213-$D$213)+$D$213))*(RAND()*('Your Value Calcs'!$E$209-'Your Value Calcs'!$D$209)+'Your Value Calcs'!$D$209+IF('Your Results'!$D$48&gt;0,'Your Results'!$D$48,0)))+$E$161-$E$201+$E$185-($E$185*(RAND()*($E$215-$D$215)+$D$215))-(($E$205/$C$56)*(RAND()*($E$216-$D$216)+$D$216))</f>
        <v>#N/A</v>
      </c>
      <c r="U748" s="91"/>
    </row>
    <row r="749" spans="2:21" x14ac:dyDescent="0.25">
      <c r="B749" s="198" t="e">
        <f t="shared" ca="1" si="187"/>
        <v>#N/A</v>
      </c>
      <c r="C7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49" s="91"/>
      <c r="E749" s="91"/>
      <c r="G749" s="20"/>
      <c r="H749" s="91"/>
      <c r="I749" s="91"/>
      <c r="K749" s="91"/>
      <c r="M749" s="200" t="e">
        <f t="shared" ca="1" si="188"/>
        <v>#N/A</v>
      </c>
      <c r="N749" s="91" t="e">
        <f t="shared" ca="1" si="189"/>
        <v>#N/A</v>
      </c>
      <c r="O749" s="91" t="e">
        <f t="shared" ca="1" si="190"/>
        <v>#N/A</v>
      </c>
      <c r="Q749" s="200" t="e">
        <f t="shared" ca="1" si="191"/>
        <v>#N/A</v>
      </c>
      <c r="R749" s="91" t="e">
        <f t="shared" ca="1" si="192"/>
        <v>#N/A</v>
      </c>
      <c r="S749" s="91" t="e">
        <f t="shared" ca="1" si="193"/>
        <v>#N/A</v>
      </c>
      <c r="T749" s="200" t="e">
        <f ca="1">(($E$9*(RAND()*($E$213-$D$213)+$D$213))*(RAND()*('Your Value Calcs'!$E$209-'Your Value Calcs'!$D$209)+'Your Value Calcs'!$D$209+IF('Your Results'!$D$48&gt;0,'Your Results'!$D$48,0)))+$E$161-$E$201+$E$185-($E$185*(RAND()*($E$215-$D$215)+$D$215))-(($E$205/$C$56)*(RAND()*($E$216-$D$216)+$D$216))</f>
        <v>#N/A</v>
      </c>
      <c r="U749" s="91"/>
    </row>
    <row r="750" spans="2:21" x14ac:dyDescent="0.25">
      <c r="B750" s="198" t="e">
        <f t="shared" ca="1" si="187"/>
        <v>#N/A</v>
      </c>
      <c r="C7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0" s="91"/>
      <c r="E750" s="91"/>
      <c r="G750" s="20"/>
      <c r="H750" s="91"/>
      <c r="I750" s="91"/>
      <c r="K750" s="91"/>
      <c r="M750" s="200" t="e">
        <f t="shared" ca="1" si="188"/>
        <v>#N/A</v>
      </c>
      <c r="N750" s="91" t="e">
        <f t="shared" ca="1" si="189"/>
        <v>#N/A</v>
      </c>
      <c r="O750" s="91" t="e">
        <f t="shared" ca="1" si="190"/>
        <v>#N/A</v>
      </c>
      <c r="Q750" s="200" t="e">
        <f t="shared" ca="1" si="191"/>
        <v>#N/A</v>
      </c>
      <c r="R750" s="91" t="e">
        <f t="shared" ca="1" si="192"/>
        <v>#N/A</v>
      </c>
      <c r="S750" s="91" t="e">
        <f t="shared" ca="1" si="193"/>
        <v>#N/A</v>
      </c>
      <c r="T750" s="200" t="e">
        <f ca="1">(($E$9*(RAND()*($E$213-$D$213)+$D$213))*(RAND()*('Your Value Calcs'!$E$209-'Your Value Calcs'!$D$209)+'Your Value Calcs'!$D$209+IF('Your Results'!$D$48&gt;0,'Your Results'!$D$48,0)))+$E$161-$E$201+$E$185-($E$185*(RAND()*($E$215-$D$215)+$D$215))-(($E$205/$C$56)*(RAND()*($E$216-$D$216)+$D$216))</f>
        <v>#N/A</v>
      </c>
      <c r="U750" s="91"/>
    </row>
    <row r="751" spans="2:21" x14ac:dyDescent="0.25">
      <c r="B751" s="198" t="e">
        <f t="shared" ca="1" si="187"/>
        <v>#N/A</v>
      </c>
      <c r="C7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1" s="91"/>
      <c r="E751" s="91"/>
      <c r="G751" s="20"/>
      <c r="H751" s="91"/>
      <c r="I751" s="91"/>
      <c r="K751" s="91"/>
      <c r="M751" s="200" t="e">
        <f t="shared" ca="1" si="188"/>
        <v>#N/A</v>
      </c>
      <c r="N751" s="91" t="e">
        <f t="shared" ca="1" si="189"/>
        <v>#N/A</v>
      </c>
      <c r="O751" s="91" t="e">
        <f t="shared" ca="1" si="190"/>
        <v>#N/A</v>
      </c>
      <c r="Q751" s="200" t="e">
        <f t="shared" ca="1" si="191"/>
        <v>#N/A</v>
      </c>
      <c r="R751" s="91" t="e">
        <f t="shared" ca="1" si="192"/>
        <v>#N/A</v>
      </c>
      <c r="S751" s="91" t="e">
        <f t="shared" ca="1" si="193"/>
        <v>#N/A</v>
      </c>
      <c r="T751" s="200" t="e">
        <f ca="1">(($E$9*(RAND()*($E$213-$D$213)+$D$213))*(RAND()*('Your Value Calcs'!$E$209-'Your Value Calcs'!$D$209)+'Your Value Calcs'!$D$209+IF('Your Results'!$D$48&gt;0,'Your Results'!$D$48,0)))+$E$161-$E$201+$E$185-($E$185*(RAND()*($E$215-$D$215)+$D$215))-(($E$205/$C$56)*(RAND()*($E$216-$D$216)+$D$216))</f>
        <v>#N/A</v>
      </c>
      <c r="U751" s="91"/>
    </row>
    <row r="752" spans="2:21" x14ac:dyDescent="0.25">
      <c r="B752" s="198" t="e">
        <f t="shared" ca="1" si="187"/>
        <v>#N/A</v>
      </c>
      <c r="C7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2" s="91"/>
      <c r="E752" s="91"/>
      <c r="G752" s="20"/>
      <c r="H752" s="91"/>
      <c r="I752" s="91"/>
      <c r="K752" s="91"/>
      <c r="M752" s="200" t="e">
        <f t="shared" ca="1" si="188"/>
        <v>#N/A</v>
      </c>
      <c r="N752" s="91" t="e">
        <f t="shared" ca="1" si="189"/>
        <v>#N/A</v>
      </c>
      <c r="O752" s="91" t="e">
        <f t="shared" ca="1" si="190"/>
        <v>#N/A</v>
      </c>
      <c r="Q752" s="200" t="e">
        <f t="shared" ca="1" si="191"/>
        <v>#N/A</v>
      </c>
      <c r="R752" s="91" t="e">
        <f t="shared" ca="1" si="192"/>
        <v>#N/A</v>
      </c>
      <c r="S752" s="91" t="e">
        <f t="shared" ca="1" si="193"/>
        <v>#N/A</v>
      </c>
      <c r="T752" s="200" t="e">
        <f ca="1">(($E$9*(RAND()*($E$213-$D$213)+$D$213))*(RAND()*('Your Value Calcs'!$E$209-'Your Value Calcs'!$D$209)+'Your Value Calcs'!$D$209+IF('Your Results'!$D$48&gt;0,'Your Results'!$D$48,0)))+$E$161-$E$201+$E$185-($E$185*(RAND()*($E$215-$D$215)+$D$215))-(($E$205/$C$56)*(RAND()*($E$216-$D$216)+$D$216))</f>
        <v>#N/A</v>
      </c>
      <c r="U752" s="91"/>
    </row>
    <row r="753" spans="2:21" x14ac:dyDescent="0.25">
      <c r="B753" s="198" t="e">
        <f t="shared" ca="1" si="187"/>
        <v>#N/A</v>
      </c>
      <c r="C7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3" s="91"/>
      <c r="E753" s="91"/>
      <c r="G753" s="20"/>
      <c r="H753" s="91"/>
      <c r="I753" s="91"/>
      <c r="K753" s="91"/>
      <c r="M753" s="200" t="e">
        <f t="shared" ca="1" si="188"/>
        <v>#N/A</v>
      </c>
      <c r="N753" s="91" t="e">
        <f t="shared" ca="1" si="189"/>
        <v>#N/A</v>
      </c>
      <c r="O753" s="91" t="e">
        <f t="shared" ca="1" si="190"/>
        <v>#N/A</v>
      </c>
      <c r="Q753" s="200" t="e">
        <f t="shared" ca="1" si="191"/>
        <v>#N/A</v>
      </c>
      <c r="R753" s="91" t="e">
        <f t="shared" ca="1" si="192"/>
        <v>#N/A</v>
      </c>
      <c r="S753" s="91" t="e">
        <f t="shared" ca="1" si="193"/>
        <v>#N/A</v>
      </c>
      <c r="T753" s="200" t="e">
        <f ca="1">(($E$9*(RAND()*($E$213-$D$213)+$D$213))*(RAND()*('Your Value Calcs'!$E$209-'Your Value Calcs'!$D$209)+'Your Value Calcs'!$D$209+IF('Your Results'!$D$48&gt;0,'Your Results'!$D$48,0)))+$E$161-$E$201+$E$185-($E$185*(RAND()*($E$215-$D$215)+$D$215))-(($E$205/$C$56)*(RAND()*($E$216-$D$216)+$D$216))</f>
        <v>#N/A</v>
      </c>
      <c r="U753" s="91"/>
    </row>
    <row r="754" spans="2:21" x14ac:dyDescent="0.25">
      <c r="B754" s="198" t="e">
        <f t="shared" ca="1" si="187"/>
        <v>#N/A</v>
      </c>
      <c r="C7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4" s="91"/>
      <c r="E754" s="91"/>
      <c r="G754" s="20"/>
      <c r="H754" s="91"/>
      <c r="I754" s="91"/>
      <c r="K754" s="91"/>
      <c r="M754" s="200" t="e">
        <f t="shared" ca="1" si="188"/>
        <v>#N/A</v>
      </c>
      <c r="N754" s="91" t="e">
        <f t="shared" ca="1" si="189"/>
        <v>#N/A</v>
      </c>
      <c r="O754" s="91" t="e">
        <f t="shared" ca="1" si="190"/>
        <v>#N/A</v>
      </c>
      <c r="Q754" s="200" t="e">
        <f t="shared" ca="1" si="191"/>
        <v>#N/A</v>
      </c>
      <c r="R754" s="91" t="e">
        <f t="shared" ca="1" si="192"/>
        <v>#N/A</v>
      </c>
      <c r="S754" s="91" t="e">
        <f t="shared" ca="1" si="193"/>
        <v>#N/A</v>
      </c>
      <c r="T754" s="200" t="e">
        <f ca="1">(($E$9*(RAND()*($E$213-$D$213)+$D$213))*(RAND()*('Your Value Calcs'!$E$209-'Your Value Calcs'!$D$209)+'Your Value Calcs'!$D$209+IF('Your Results'!$D$48&gt;0,'Your Results'!$D$48,0)))+$E$161-$E$201+$E$185-($E$185*(RAND()*($E$215-$D$215)+$D$215))-(($E$205/$C$56)*(RAND()*($E$216-$D$216)+$D$216))</f>
        <v>#N/A</v>
      </c>
      <c r="U754" s="91"/>
    </row>
    <row r="755" spans="2:21" x14ac:dyDescent="0.25">
      <c r="B755" s="198" t="e">
        <f t="shared" ca="1" si="187"/>
        <v>#N/A</v>
      </c>
      <c r="C7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5" s="91"/>
      <c r="E755" s="91"/>
      <c r="G755" s="20"/>
      <c r="H755" s="91"/>
      <c r="I755" s="91"/>
      <c r="K755" s="91"/>
      <c r="M755" s="200" t="e">
        <f t="shared" ca="1" si="188"/>
        <v>#N/A</v>
      </c>
      <c r="N755" s="91" t="e">
        <f t="shared" ca="1" si="189"/>
        <v>#N/A</v>
      </c>
      <c r="O755" s="91" t="e">
        <f t="shared" ca="1" si="190"/>
        <v>#N/A</v>
      </c>
      <c r="Q755" s="200" t="e">
        <f t="shared" ca="1" si="191"/>
        <v>#N/A</v>
      </c>
      <c r="R755" s="91" t="e">
        <f t="shared" ca="1" si="192"/>
        <v>#N/A</v>
      </c>
      <c r="S755" s="91" t="e">
        <f t="shared" ca="1" si="193"/>
        <v>#N/A</v>
      </c>
      <c r="T755" s="200" t="e">
        <f ca="1">(($E$9*(RAND()*($E$213-$D$213)+$D$213))*(RAND()*('Your Value Calcs'!$E$209-'Your Value Calcs'!$D$209)+'Your Value Calcs'!$D$209+IF('Your Results'!$D$48&gt;0,'Your Results'!$D$48,0)))+$E$161-$E$201+$E$185-($E$185*(RAND()*($E$215-$D$215)+$D$215))-(($E$205/$C$56)*(RAND()*($E$216-$D$216)+$D$216))</f>
        <v>#N/A</v>
      </c>
      <c r="U755" s="91"/>
    </row>
    <row r="756" spans="2:21" x14ac:dyDescent="0.25">
      <c r="B756" s="198" t="e">
        <f t="shared" ca="1" si="187"/>
        <v>#N/A</v>
      </c>
      <c r="C7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6" s="91"/>
      <c r="E756" s="91"/>
      <c r="G756" s="20"/>
      <c r="H756" s="91"/>
      <c r="I756" s="91"/>
      <c r="K756" s="91"/>
      <c r="M756" s="200" t="e">
        <f t="shared" ca="1" si="188"/>
        <v>#N/A</v>
      </c>
      <c r="N756" s="91" t="e">
        <f t="shared" ca="1" si="189"/>
        <v>#N/A</v>
      </c>
      <c r="O756" s="91" t="e">
        <f t="shared" ca="1" si="190"/>
        <v>#N/A</v>
      </c>
      <c r="Q756" s="200" t="e">
        <f t="shared" ca="1" si="191"/>
        <v>#N/A</v>
      </c>
      <c r="R756" s="91" t="e">
        <f t="shared" ca="1" si="192"/>
        <v>#N/A</v>
      </c>
      <c r="S756" s="91" t="e">
        <f t="shared" ca="1" si="193"/>
        <v>#N/A</v>
      </c>
      <c r="T756" s="200" t="e">
        <f ca="1">(($E$9*(RAND()*($E$213-$D$213)+$D$213))*(RAND()*('Your Value Calcs'!$E$209-'Your Value Calcs'!$D$209)+'Your Value Calcs'!$D$209+IF('Your Results'!$D$48&gt;0,'Your Results'!$D$48,0)))+$E$161-$E$201+$E$185-($E$185*(RAND()*($E$215-$D$215)+$D$215))-(($E$205/$C$56)*(RAND()*($E$216-$D$216)+$D$216))</f>
        <v>#N/A</v>
      </c>
      <c r="U756" s="91"/>
    </row>
    <row r="757" spans="2:21" x14ac:dyDescent="0.25">
      <c r="B757" s="198" t="e">
        <f t="shared" ca="1" si="187"/>
        <v>#N/A</v>
      </c>
      <c r="C7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7" s="91"/>
      <c r="E757" s="91"/>
      <c r="G757" s="20"/>
      <c r="H757" s="91"/>
      <c r="I757" s="91"/>
      <c r="K757" s="91"/>
      <c r="M757" s="200" t="e">
        <f t="shared" ca="1" si="188"/>
        <v>#N/A</v>
      </c>
      <c r="N757" s="91" t="e">
        <f t="shared" ca="1" si="189"/>
        <v>#N/A</v>
      </c>
      <c r="O757" s="91" t="e">
        <f t="shared" ca="1" si="190"/>
        <v>#N/A</v>
      </c>
      <c r="Q757" s="200" t="e">
        <f t="shared" ca="1" si="191"/>
        <v>#N/A</v>
      </c>
      <c r="R757" s="91" t="e">
        <f t="shared" ca="1" si="192"/>
        <v>#N/A</v>
      </c>
      <c r="S757" s="91" t="e">
        <f t="shared" ca="1" si="193"/>
        <v>#N/A</v>
      </c>
      <c r="T757" s="200" t="e">
        <f ca="1">(($E$9*(RAND()*($E$213-$D$213)+$D$213))*(RAND()*('Your Value Calcs'!$E$209-'Your Value Calcs'!$D$209)+'Your Value Calcs'!$D$209+IF('Your Results'!$D$48&gt;0,'Your Results'!$D$48,0)))+$E$161-$E$201+$E$185-($E$185*(RAND()*($E$215-$D$215)+$D$215))-(($E$205/$C$56)*(RAND()*($E$216-$D$216)+$D$216))</f>
        <v>#N/A</v>
      </c>
      <c r="U757" s="91"/>
    </row>
    <row r="758" spans="2:21" x14ac:dyDescent="0.25">
      <c r="B758" s="198" t="e">
        <f t="shared" ca="1" si="187"/>
        <v>#N/A</v>
      </c>
      <c r="C7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8" s="91"/>
      <c r="E758" s="91"/>
      <c r="G758" s="20"/>
      <c r="H758" s="91"/>
      <c r="I758" s="91"/>
      <c r="K758" s="91"/>
      <c r="M758" s="200" t="e">
        <f t="shared" ca="1" si="188"/>
        <v>#N/A</v>
      </c>
      <c r="N758" s="91" t="e">
        <f t="shared" ca="1" si="189"/>
        <v>#N/A</v>
      </c>
      <c r="O758" s="91" t="e">
        <f t="shared" ca="1" si="190"/>
        <v>#N/A</v>
      </c>
      <c r="Q758" s="200" t="e">
        <f t="shared" ca="1" si="191"/>
        <v>#N/A</v>
      </c>
      <c r="R758" s="91" t="e">
        <f t="shared" ca="1" si="192"/>
        <v>#N/A</v>
      </c>
      <c r="S758" s="91" t="e">
        <f t="shared" ca="1" si="193"/>
        <v>#N/A</v>
      </c>
      <c r="T758" s="200" t="e">
        <f ca="1">(($E$9*(RAND()*($E$213-$D$213)+$D$213))*(RAND()*('Your Value Calcs'!$E$209-'Your Value Calcs'!$D$209)+'Your Value Calcs'!$D$209+IF('Your Results'!$D$48&gt;0,'Your Results'!$D$48,0)))+$E$161-$E$201+$E$185-($E$185*(RAND()*($E$215-$D$215)+$D$215))-(($E$205/$C$56)*(RAND()*($E$216-$D$216)+$D$216))</f>
        <v>#N/A</v>
      </c>
      <c r="U758" s="91"/>
    </row>
    <row r="759" spans="2:21" x14ac:dyDescent="0.25">
      <c r="B759" s="198" t="e">
        <f t="shared" ca="1" si="187"/>
        <v>#N/A</v>
      </c>
      <c r="C7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59" s="91"/>
      <c r="E759" s="91"/>
      <c r="G759" s="20"/>
      <c r="H759" s="91"/>
      <c r="I759" s="91"/>
      <c r="K759" s="91"/>
      <c r="M759" s="200" t="e">
        <f t="shared" ca="1" si="188"/>
        <v>#N/A</v>
      </c>
      <c r="N759" s="91" t="e">
        <f t="shared" ca="1" si="189"/>
        <v>#N/A</v>
      </c>
      <c r="O759" s="91" t="e">
        <f t="shared" ca="1" si="190"/>
        <v>#N/A</v>
      </c>
      <c r="Q759" s="200" t="e">
        <f t="shared" ca="1" si="191"/>
        <v>#N/A</v>
      </c>
      <c r="R759" s="91" t="e">
        <f t="shared" ca="1" si="192"/>
        <v>#N/A</v>
      </c>
      <c r="S759" s="91" t="e">
        <f t="shared" ca="1" si="193"/>
        <v>#N/A</v>
      </c>
      <c r="T759" s="200" t="e">
        <f ca="1">(($E$9*(RAND()*($E$213-$D$213)+$D$213))*(RAND()*('Your Value Calcs'!$E$209-'Your Value Calcs'!$D$209)+'Your Value Calcs'!$D$209+IF('Your Results'!$D$48&gt;0,'Your Results'!$D$48,0)))+$E$161-$E$201+$E$185-($E$185*(RAND()*($E$215-$D$215)+$D$215))-(($E$205/$C$56)*(RAND()*($E$216-$D$216)+$D$216))</f>
        <v>#N/A</v>
      </c>
      <c r="U759" s="91"/>
    </row>
    <row r="760" spans="2:21" x14ac:dyDescent="0.25">
      <c r="B760" s="198" t="e">
        <f t="shared" ca="1" si="187"/>
        <v>#N/A</v>
      </c>
      <c r="C7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0" s="91"/>
      <c r="E760" s="91"/>
      <c r="G760" s="20"/>
      <c r="H760" s="91"/>
      <c r="I760" s="91"/>
      <c r="K760" s="91"/>
      <c r="M760" s="200" t="e">
        <f t="shared" ca="1" si="188"/>
        <v>#N/A</v>
      </c>
      <c r="N760" s="91" t="e">
        <f t="shared" ca="1" si="189"/>
        <v>#N/A</v>
      </c>
      <c r="O760" s="91" t="e">
        <f t="shared" ca="1" si="190"/>
        <v>#N/A</v>
      </c>
      <c r="Q760" s="200" t="e">
        <f t="shared" ca="1" si="191"/>
        <v>#N/A</v>
      </c>
      <c r="R760" s="91" t="e">
        <f t="shared" ca="1" si="192"/>
        <v>#N/A</v>
      </c>
      <c r="S760" s="91" t="e">
        <f t="shared" ca="1" si="193"/>
        <v>#N/A</v>
      </c>
      <c r="T760" s="200" t="e">
        <f ca="1">(($E$9*(RAND()*($E$213-$D$213)+$D$213))*(RAND()*('Your Value Calcs'!$E$209-'Your Value Calcs'!$D$209)+'Your Value Calcs'!$D$209+IF('Your Results'!$D$48&gt;0,'Your Results'!$D$48,0)))+$E$161-$E$201+$E$185-($E$185*(RAND()*($E$215-$D$215)+$D$215))-(($E$205/$C$56)*(RAND()*($E$216-$D$216)+$D$216))</f>
        <v>#N/A</v>
      </c>
      <c r="U760" s="91"/>
    </row>
    <row r="761" spans="2:21" x14ac:dyDescent="0.25">
      <c r="B761" s="198" t="e">
        <f t="shared" ca="1" si="187"/>
        <v>#N/A</v>
      </c>
      <c r="C7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1" s="91"/>
      <c r="E761" s="91"/>
      <c r="G761" s="20"/>
      <c r="H761" s="91"/>
      <c r="I761" s="91"/>
      <c r="K761" s="91"/>
      <c r="M761" s="200" t="e">
        <f t="shared" ca="1" si="188"/>
        <v>#N/A</v>
      </c>
      <c r="N761" s="91" t="e">
        <f t="shared" ca="1" si="189"/>
        <v>#N/A</v>
      </c>
      <c r="O761" s="91" t="e">
        <f t="shared" ca="1" si="190"/>
        <v>#N/A</v>
      </c>
      <c r="Q761" s="200" t="e">
        <f t="shared" ca="1" si="191"/>
        <v>#N/A</v>
      </c>
      <c r="R761" s="91" t="e">
        <f t="shared" ca="1" si="192"/>
        <v>#N/A</v>
      </c>
      <c r="S761" s="91" t="e">
        <f t="shared" ca="1" si="193"/>
        <v>#N/A</v>
      </c>
      <c r="T761" s="200" t="e">
        <f ca="1">(($E$9*(RAND()*($E$213-$D$213)+$D$213))*(RAND()*('Your Value Calcs'!$E$209-'Your Value Calcs'!$D$209)+'Your Value Calcs'!$D$209+IF('Your Results'!$D$48&gt;0,'Your Results'!$D$48,0)))+$E$161-$E$201+$E$185-($E$185*(RAND()*($E$215-$D$215)+$D$215))-(($E$205/$C$56)*(RAND()*($E$216-$D$216)+$D$216))</f>
        <v>#N/A</v>
      </c>
      <c r="U761" s="91"/>
    </row>
    <row r="762" spans="2:21" x14ac:dyDescent="0.25">
      <c r="B762" s="198" t="e">
        <f t="shared" ca="1" si="187"/>
        <v>#N/A</v>
      </c>
      <c r="C7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2" s="91"/>
      <c r="E762" s="91"/>
      <c r="G762" s="20"/>
      <c r="H762" s="91"/>
      <c r="I762" s="91"/>
      <c r="K762" s="91"/>
      <c r="M762" s="200" t="e">
        <f t="shared" ca="1" si="188"/>
        <v>#N/A</v>
      </c>
      <c r="N762" s="91" t="e">
        <f t="shared" ca="1" si="189"/>
        <v>#N/A</v>
      </c>
      <c r="O762" s="91" t="e">
        <f t="shared" ca="1" si="190"/>
        <v>#N/A</v>
      </c>
      <c r="Q762" s="200" t="e">
        <f t="shared" ca="1" si="191"/>
        <v>#N/A</v>
      </c>
      <c r="R762" s="91" t="e">
        <f t="shared" ca="1" si="192"/>
        <v>#N/A</v>
      </c>
      <c r="S762" s="91" t="e">
        <f t="shared" ca="1" si="193"/>
        <v>#N/A</v>
      </c>
      <c r="T762" s="200" t="e">
        <f ca="1">(($E$9*(RAND()*($E$213-$D$213)+$D$213))*(RAND()*('Your Value Calcs'!$E$209-'Your Value Calcs'!$D$209)+'Your Value Calcs'!$D$209+IF('Your Results'!$D$48&gt;0,'Your Results'!$D$48,0)))+$E$161-$E$201+$E$185-($E$185*(RAND()*($E$215-$D$215)+$D$215))-(($E$205/$C$56)*(RAND()*($E$216-$D$216)+$D$216))</f>
        <v>#N/A</v>
      </c>
      <c r="U762" s="91"/>
    </row>
    <row r="763" spans="2:21" x14ac:dyDescent="0.25">
      <c r="B763" s="198" t="e">
        <f t="shared" ca="1" si="187"/>
        <v>#N/A</v>
      </c>
      <c r="C7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3" s="91"/>
      <c r="E763" s="91"/>
      <c r="G763" s="20"/>
      <c r="H763" s="91"/>
      <c r="I763" s="91"/>
      <c r="K763" s="91"/>
      <c r="M763" s="200" t="e">
        <f t="shared" ca="1" si="188"/>
        <v>#N/A</v>
      </c>
      <c r="N763" s="91" t="e">
        <f t="shared" ca="1" si="189"/>
        <v>#N/A</v>
      </c>
      <c r="O763" s="91" t="e">
        <f t="shared" ca="1" si="190"/>
        <v>#N/A</v>
      </c>
      <c r="Q763" s="200" t="e">
        <f t="shared" ca="1" si="191"/>
        <v>#N/A</v>
      </c>
      <c r="R763" s="91" t="e">
        <f t="shared" ca="1" si="192"/>
        <v>#N/A</v>
      </c>
      <c r="S763" s="91" t="e">
        <f t="shared" ca="1" si="193"/>
        <v>#N/A</v>
      </c>
      <c r="T763" s="200" t="e">
        <f ca="1">(($E$9*(RAND()*($E$213-$D$213)+$D$213))*(RAND()*('Your Value Calcs'!$E$209-'Your Value Calcs'!$D$209)+'Your Value Calcs'!$D$209+IF('Your Results'!$D$48&gt;0,'Your Results'!$D$48,0)))+$E$161-$E$201+$E$185-($E$185*(RAND()*($E$215-$D$215)+$D$215))-(($E$205/$C$56)*(RAND()*($E$216-$D$216)+$D$216))</f>
        <v>#N/A</v>
      </c>
      <c r="U763" s="91"/>
    </row>
    <row r="764" spans="2:21" x14ac:dyDescent="0.25">
      <c r="B764" s="198" t="e">
        <f t="shared" ca="1" si="187"/>
        <v>#N/A</v>
      </c>
      <c r="C7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4" s="91"/>
      <c r="E764" s="91"/>
      <c r="G764" s="20"/>
      <c r="H764" s="91"/>
      <c r="I764" s="91"/>
      <c r="K764" s="91"/>
      <c r="M764" s="200" t="e">
        <f t="shared" ca="1" si="188"/>
        <v>#N/A</v>
      </c>
      <c r="N764" s="91" t="e">
        <f t="shared" ca="1" si="189"/>
        <v>#N/A</v>
      </c>
      <c r="O764" s="91" t="e">
        <f t="shared" ca="1" si="190"/>
        <v>#N/A</v>
      </c>
      <c r="Q764" s="200" t="e">
        <f t="shared" ca="1" si="191"/>
        <v>#N/A</v>
      </c>
      <c r="R764" s="91" t="e">
        <f t="shared" ca="1" si="192"/>
        <v>#N/A</v>
      </c>
      <c r="S764" s="91" t="e">
        <f t="shared" ca="1" si="193"/>
        <v>#N/A</v>
      </c>
      <c r="T764" s="200" t="e">
        <f ca="1">(($E$9*(RAND()*($E$213-$D$213)+$D$213))*(RAND()*('Your Value Calcs'!$E$209-'Your Value Calcs'!$D$209)+'Your Value Calcs'!$D$209+IF('Your Results'!$D$48&gt;0,'Your Results'!$D$48,0)))+$E$161-$E$201+$E$185-($E$185*(RAND()*($E$215-$D$215)+$D$215))-(($E$205/$C$56)*(RAND()*($E$216-$D$216)+$D$216))</f>
        <v>#N/A</v>
      </c>
      <c r="U764" s="91"/>
    </row>
    <row r="765" spans="2:21" x14ac:dyDescent="0.25">
      <c r="B765" s="198" t="e">
        <f t="shared" ca="1" si="187"/>
        <v>#N/A</v>
      </c>
      <c r="C7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5" s="91"/>
      <c r="E765" s="91"/>
      <c r="G765" s="20"/>
      <c r="H765" s="91"/>
      <c r="I765" s="91"/>
      <c r="K765" s="91"/>
      <c r="M765" s="200" t="e">
        <f t="shared" ca="1" si="188"/>
        <v>#N/A</v>
      </c>
      <c r="N765" s="91" t="e">
        <f t="shared" ca="1" si="189"/>
        <v>#N/A</v>
      </c>
      <c r="O765" s="91" t="e">
        <f t="shared" ca="1" si="190"/>
        <v>#N/A</v>
      </c>
      <c r="Q765" s="200" t="e">
        <f t="shared" ca="1" si="191"/>
        <v>#N/A</v>
      </c>
      <c r="R765" s="91" t="e">
        <f t="shared" ca="1" si="192"/>
        <v>#N/A</v>
      </c>
      <c r="S765" s="91" t="e">
        <f t="shared" ca="1" si="193"/>
        <v>#N/A</v>
      </c>
      <c r="T765" s="200" t="e">
        <f ca="1">(($E$9*(RAND()*($E$213-$D$213)+$D$213))*(RAND()*('Your Value Calcs'!$E$209-'Your Value Calcs'!$D$209)+'Your Value Calcs'!$D$209+IF('Your Results'!$D$48&gt;0,'Your Results'!$D$48,0)))+$E$161-$E$201+$E$185-($E$185*(RAND()*($E$215-$D$215)+$D$215))-(($E$205/$C$56)*(RAND()*($E$216-$D$216)+$D$216))</f>
        <v>#N/A</v>
      </c>
      <c r="U765" s="91"/>
    </row>
    <row r="766" spans="2:21" x14ac:dyDescent="0.25">
      <c r="B766" s="198" t="e">
        <f t="shared" ca="1" si="187"/>
        <v>#N/A</v>
      </c>
      <c r="C7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6" s="91"/>
      <c r="E766" s="91"/>
      <c r="G766" s="20"/>
      <c r="H766" s="91"/>
      <c r="I766" s="91"/>
      <c r="K766" s="91"/>
      <c r="M766" s="200" t="e">
        <f t="shared" ca="1" si="188"/>
        <v>#N/A</v>
      </c>
      <c r="N766" s="91" t="e">
        <f t="shared" ca="1" si="189"/>
        <v>#N/A</v>
      </c>
      <c r="O766" s="91" t="e">
        <f t="shared" ca="1" si="190"/>
        <v>#N/A</v>
      </c>
      <c r="Q766" s="200" t="e">
        <f t="shared" ca="1" si="191"/>
        <v>#N/A</v>
      </c>
      <c r="R766" s="91" t="e">
        <f t="shared" ca="1" si="192"/>
        <v>#N/A</v>
      </c>
      <c r="S766" s="91" t="e">
        <f t="shared" ca="1" si="193"/>
        <v>#N/A</v>
      </c>
      <c r="T766" s="200" t="e">
        <f ca="1">(($E$9*(RAND()*($E$213-$D$213)+$D$213))*(RAND()*('Your Value Calcs'!$E$209-'Your Value Calcs'!$D$209)+'Your Value Calcs'!$D$209+IF('Your Results'!$D$48&gt;0,'Your Results'!$D$48,0)))+$E$161-$E$201+$E$185-($E$185*(RAND()*($E$215-$D$215)+$D$215))-(($E$205/$C$56)*(RAND()*($E$216-$D$216)+$D$216))</f>
        <v>#N/A</v>
      </c>
      <c r="U766" s="91"/>
    </row>
    <row r="767" spans="2:21" x14ac:dyDescent="0.25">
      <c r="B767" s="198" t="e">
        <f t="shared" ca="1" si="187"/>
        <v>#N/A</v>
      </c>
      <c r="C7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7" s="91"/>
      <c r="E767" s="91"/>
      <c r="G767" s="20"/>
      <c r="H767" s="91"/>
      <c r="I767" s="91"/>
      <c r="K767" s="91"/>
      <c r="M767" s="200" t="e">
        <f t="shared" ca="1" si="188"/>
        <v>#N/A</v>
      </c>
      <c r="N767" s="91" t="e">
        <f t="shared" ca="1" si="189"/>
        <v>#N/A</v>
      </c>
      <c r="O767" s="91" t="e">
        <f t="shared" ca="1" si="190"/>
        <v>#N/A</v>
      </c>
      <c r="Q767" s="200" t="e">
        <f t="shared" ca="1" si="191"/>
        <v>#N/A</v>
      </c>
      <c r="R767" s="91" t="e">
        <f t="shared" ca="1" si="192"/>
        <v>#N/A</v>
      </c>
      <c r="S767" s="91" t="e">
        <f t="shared" ca="1" si="193"/>
        <v>#N/A</v>
      </c>
      <c r="T767" s="200" t="e">
        <f ca="1">(($E$9*(RAND()*($E$213-$D$213)+$D$213))*(RAND()*('Your Value Calcs'!$E$209-'Your Value Calcs'!$D$209)+'Your Value Calcs'!$D$209+IF('Your Results'!$D$48&gt;0,'Your Results'!$D$48,0)))+$E$161-$E$201+$E$185-($E$185*(RAND()*($E$215-$D$215)+$D$215))-(($E$205/$C$56)*(RAND()*($E$216-$D$216)+$D$216))</f>
        <v>#N/A</v>
      </c>
      <c r="U767" s="91"/>
    </row>
    <row r="768" spans="2:21" x14ac:dyDescent="0.25">
      <c r="B768" s="198" t="e">
        <f t="shared" ca="1" si="187"/>
        <v>#N/A</v>
      </c>
      <c r="C7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8" s="91"/>
      <c r="E768" s="91"/>
      <c r="G768" s="20"/>
      <c r="H768" s="91"/>
      <c r="I768" s="91"/>
      <c r="K768" s="91"/>
      <c r="M768" s="200" t="e">
        <f t="shared" ca="1" si="188"/>
        <v>#N/A</v>
      </c>
      <c r="N768" s="91" t="e">
        <f t="shared" ca="1" si="189"/>
        <v>#N/A</v>
      </c>
      <c r="O768" s="91" t="e">
        <f t="shared" ca="1" si="190"/>
        <v>#N/A</v>
      </c>
      <c r="Q768" s="200" t="e">
        <f t="shared" ca="1" si="191"/>
        <v>#N/A</v>
      </c>
      <c r="R768" s="91" t="e">
        <f t="shared" ca="1" si="192"/>
        <v>#N/A</v>
      </c>
      <c r="S768" s="91" t="e">
        <f t="shared" ca="1" si="193"/>
        <v>#N/A</v>
      </c>
      <c r="T768" s="200" t="e">
        <f ca="1">(($E$9*(RAND()*($E$213-$D$213)+$D$213))*(RAND()*('Your Value Calcs'!$E$209-'Your Value Calcs'!$D$209)+'Your Value Calcs'!$D$209+IF('Your Results'!$D$48&gt;0,'Your Results'!$D$48,0)))+$E$161-$E$201+$E$185-($E$185*(RAND()*($E$215-$D$215)+$D$215))-(($E$205/$C$56)*(RAND()*($E$216-$D$216)+$D$216))</f>
        <v>#N/A</v>
      </c>
      <c r="U768" s="91"/>
    </row>
    <row r="769" spans="2:21" x14ac:dyDescent="0.25">
      <c r="B769" s="198" t="e">
        <f t="shared" ca="1" si="187"/>
        <v>#N/A</v>
      </c>
      <c r="C7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69" s="91"/>
      <c r="E769" s="91"/>
      <c r="G769" s="20"/>
      <c r="H769" s="91"/>
      <c r="I769" s="91"/>
      <c r="K769" s="91"/>
      <c r="M769" s="200" t="e">
        <f t="shared" ca="1" si="188"/>
        <v>#N/A</v>
      </c>
      <c r="N769" s="91" t="e">
        <f t="shared" ca="1" si="189"/>
        <v>#N/A</v>
      </c>
      <c r="O769" s="91" t="e">
        <f t="shared" ca="1" si="190"/>
        <v>#N/A</v>
      </c>
      <c r="Q769" s="200" t="e">
        <f t="shared" ca="1" si="191"/>
        <v>#N/A</v>
      </c>
      <c r="R769" s="91" t="e">
        <f t="shared" ca="1" si="192"/>
        <v>#N/A</v>
      </c>
      <c r="S769" s="91" t="e">
        <f t="shared" ca="1" si="193"/>
        <v>#N/A</v>
      </c>
      <c r="T769" s="200" t="e">
        <f ca="1">(($E$9*(RAND()*($E$213-$D$213)+$D$213))*(RAND()*('Your Value Calcs'!$E$209-'Your Value Calcs'!$D$209)+'Your Value Calcs'!$D$209+IF('Your Results'!$D$48&gt;0,'Your Results'!$D$48,0)))+$E$161-$E$201+$E$185-($E$185*(RAND()*($E$215-$D$215)+$D$215))-(($E$205/$C$56)*(RAND()*($E$216-$D$216)+$D$216))</f>
        <v>#N/A</v>
      </c>
      <c r="U769" s="91"/>
    </row>
    <row r="770" spans="2:21" x14ac:dyDescent="0.25">
      <c r="B770" s="198" t="e">
        <f t="shared" ref="B770:B833" ca="1" si="194">($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7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0" s="91"/>
      <c r="E770" s="91"/>
      <c r="G770" s="20"/>
      <c r="H770" s="91"/>
      <c r="I770" s="91"/>
      <c r="K770" s="91"/>
      <c r="M770" s="200" t="e">
        <f t="shared" ref="M770:M833" ca="1" si="195">(($C$9*(RAND()*($E$213-$D$213)+$D$213))*(RAND()*($E$214-$D$214)+$D$214+IF($B$61&gt;0,$B$61,0)))+$C$161-$C$201+$C$185-($C$185*(RAND()*($E$215-$D$215)+$D$215))-($C$55*(RAND()*($E$216-$D$216)+$D$216))</f>
        <v>#N/A</v>
      </c>
      <c r="N770" s="91" t="e">
        <f t="shared" ref="N770:N833" ca="1" si="196">M770/$B$221</f>
        <v>#N/A</v>
      </c>
      <c r="O770" s="91" t="e">
        <f t="shared" ref="O770:O833" ca="1" si="197">(M770+$C$205)/$B$220</f>
        <v>#N/A</v>
      </c>
      <c r="Q770" s="200" t="e">
        <f t="shared" ref="Q770:Q833" ca="1" si="198">(($E$9*(RAND()*($E$213-$D$213)+$D$213))*(RAND()*($E$214-$D$214)+$D$214+IF($B$61&gt;0,$B$61,0)))+$E$161-$E$201+$E$185-($E$185*(RAND()*($E$215-$D$215)+$D$215))-(($E$205/$C$56)*(RAND()*($E$216-$D$216)+$D$216))</f>
        <v>#N/A</v>
      </c>
      <c r="R770" s="91" t="e">
        <f t="shared" ref="R770:R833" ca="1" si="199">Q770/$D$221</f>
        <v>#N/A</v>
      </c>
      <c r="S770" s="91" t="e">
        <f t="shared" ref="S770:S833" ca="1" si="200">(Q770+$E$205)/$D$220</f>
        <v>#N/A</v>
      </c>
      <c r="T770" s="200" t="e">
        <f ca="1">(($E$9*(RAND()*($E$213-$D$213)+$D$213))*(RAND()*('Your Value Calcs'!$E$209-'Your Value Calcs'!$D$209)+'Your Value Calcs'!$D$209+IF('Your Results'!$D$48&gt;0,'Your Results'!$D$48,0)))+$E$161-$E$201+$E$185-($E$185*(RAND()*($E$215-$D$215)+$D$215))-(($E$205/$C$56)*(RAND()*($E$216-$D$216)+$D$216))</f>
        <v>#N/A</v>
      </c>
      <c r="U770" s="91"/>
    </row>
    <row r="771" spans="2:21" x14ac:dyDescent="0.25">
      <c r="B771" s="198" t="e">
        <f t="shared" ca="1" si="194"/>
        <v>#N/A</v>
      </c>
      <c r="C7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1" s="91"/>
      <c r="E771" s="91"/>
      <c r="G771" s="20"/>
      <c r="H771" s="91"/>
      <c r="I771" s="91"/>
      <c r="K771" s="91"/>
      <c r="M771" s="200" t="e">
        <f t="shared" ca="1" si="195"/>
        <v>#N/A</v>
      </c>
      <c r="N771" s="91" t="e">
        <f t="shared" ca="1" si="196"/>
        <v>#N/A</v>
      </c>
      <c r="O771" s="91" t="e">
        <f t="shared" ca="1" si="197"/>
        <v>#N/A</v>
      </c>
      <c r="Q771" s="200" t="e">
        <f t="shared" ca="1" si="198"/>
        <v>#N/A</v>
      </c>
      <c r="R771" s="91" t="e">
        <f t="shared" ca="1" si="199"/>
        <v>#N/A</v>
      </c>
      <c r="S771" s="91" t="e">
        <f t="shared" ca="1" si="200"/>
        <v>#N/A</v>
      </c>
      <c r="T771" s="200" t="e">
        <f ca="1">(($E$9*(RAND()*($E$213-$D$213)+$D$213))*(RAND()*('Your Value Calcs'!$E$209-'Your Value Calcs'!$D$209)+'Your Value Calcs'!$D$209+IF('Your Results'!$D$48&gt;0,'Your Results'!$D$48,0)))+$E$161-$E$201+$E$185-($E$185*(RAND()*($E$215-$D$215)+$D$215))-(($E$205/$C$56)*(RAND()*($E$216-$D$216)+$D$216))</f>
        <v>#N/A</v>
      </c>
      <c r="U771" s="91"/>
    </row>
    <row r="772" spans="2:21" x14ac:dyDescent="0.25">
      <c r="B772" s="198" t="e">
        <f t="shared" ca="1" si="194"/>
        <v>#N/A</v>
      </c>
      <c r="C7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2" s="91"/>
      <c r="E772" s="91"/>
      <c r="G772" s="20"/>
      <c r="H772" s="91"/>
      <c r="I772" s="91"/>
      <c r="K772" s="91"/>
      <c r="M772" s="200" t="e">
        <f t="shared" ca="1" si="195"/>
        <v>#N/A</v>
      </c>
      <c r="N772" s="91" t="e">
        <f t="shared" ca="1" si="196"/>
        <v>#N/A</v>
      </c>
      <c r="O772" s="91" t="e">
        <f t="shared" ca="1" si="197"/>
        <v>#N/A</v>
      </c>
      <c r="Q772" s="200" t="e">
        <f t="shared" ca="1" si="198"/>
        <v>#N/A</v>
      </c>
      <c r="R772" s="91" t="e">
        <f t="shared" ca="1" si="199"/>
        <v>#N/A</v>
      </c>
      <c r="S772" s="91" t="e">
        <f t="shared" ca="1" si="200"/>
        <v>#N/A</v>
      </c>
      <c r="T772" s="200" t="e">
        <f ca="1">(($E$9*(RAND()*($E$213-$D$213)+$D$213))*(RAND()*('Your Value Calcs'!$E$209-'Your Value Calcs'!$D$209)+'Your Value Calcs'!$D$209+IF('Your Results'!$D$48&gt;0,'Your Results'!$D$48,0)))+$E$161-$E$201+$E$185-($E$185*(RAND()*($E$215-$D$215)+$D$215))-(($E$205/$C$56)*(RAND()*($E$216-$D$216)+$D$216))</f>
        <v>#N/A</v>
      </c>
      <c r="U772" s="91"/>
    </row>
    <row r="773" spans="2:21" x14ac:dyDescent="0.25">
      <c r="B773" s="198" t="e">
        <f t="shared" ca="1" si="194"/>
        <v>#N/A</v>
      </c>
      <c r="C7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3" s="91"/>
      <c r="E773" s="91"/>
      <c r="G773" s="20"/>
      <c r="H773" s="91"/>
      <c r="I773" s="91"/>
      <c r="K773" s="91"/>
      <c r="M773" s="200" t="e">
        <f t="shared" ca="1" si="195"/>
        <v>#N/A</v>
      </c>
      <c r="N773" s="91" t="e">
        <f t="shared" ca="1" si="196"/>
        <v>#N/A</v>
      </c>
      <c r="O773" s="91" t="e">
        <f t="shared" ca="1" si="197"/>
        <v>#N/A</v>
      </c>
      <c r="Q773" s="200" t="e">
        <f t="shared" ca="1" si="198"/>
        <v>#N/A</v>
      </c>
      <c r="R773" s="91" t="e">
        <f t="shared" ca="1" si="199"/>
        <v>#N/A</v>
      </c>
      <c r="S773" s="91" t="e">
        <f t="shared" ca="1" si="200"/>
        <v>#N/A</v>
      </c>
      <c r="T773" s="200" t="e">
        <f ca="1">(($E$9*(RAND()*($E$213-$D$213)+$D$213))*(RAND()*('Your Value Calcs'!$E$209-'Your Value Calcs'!$D$209)+'Your Value Calcs'!$D$209+IF('Your Results'!$D$48&gt;0,'Your Results'!$D$48,0)))+$E$161-$E$201+$E$185-($E$185*(RAND()*($E$215-$D$215)+$D$215))-(($E$205/$C$56)*(RAND()*($E$216-$D$216)+$D$216))</f>
        <v>#N/A</v>
      </c>
      <c r="U773" s="91"/>
    </row>
    <row r="774" spans="2:21" x14ac:dyDescent="0.25">
      <c r="B774" s="198" t="e">
        <f t="shared" ca="1" si="194"/>
        <v>#N/A</v>
      </c>
      <c r="C7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4" s="91"/>
      <c r="E774" s="91"/>
      <c r="G774" s="20"/>
      <c r="H774" s="91"/>
      <c r="I774" s="91"/>
      <c r="K774" s="91"/>
      <c r="M774" s="200" t="e">
        <f t="shared" ca="1" si="195"/>
        <v>#N/A</v>
      </c>
      <c r="N774" s="91" t="e">
        <f t="shared" ca="1" si="196"/>
        <v>#N/A</v>
      </c>
      <c r="O774" s="91" t="e">
        <f t="shared" ca="1" si="197"/>
        <v>#N/A</v>
      </c>
      <c r="Q774" s="200" t="e">
        <f t="shared" ca="1" si="198"/>
        <v>#N/A</v>
      </c>
      <c r="R774" s="91" t="e">
        <f t="shared" ca="1" si="199"/>
        <v>#N/A</v>
      </c>
      <c r="S774" s="91" t="e">
        <f t="shared" ca="1" si="200"/>
        <v>#N/A</v>
      </c>
      <c r="T774" s="200" t="e">
        <f ca="1">(($E$9*(RAND()*($E$213-$D$213)+$D$213))*(RAND()*('Your Value Calcs'!$E$209-'Your Value Calcs'!$D$209)+'Your Value Calcs'!$D$209+IF('Your Results'!$D$48&gt;0,'Your Results'!$D$48,0)))+$E$161-$E$201+$E$185-($E$185*(RAND()*($E$215-$D$215)+$D$215))-(($E$205/$C$56)*(RAND()*($E$216-$D$216)+$D$216))</f>
        <v>#N/A</v>
      </c>
      <c r="U774" s="91"/>
    </row>
    <row r="775" spans="2:21" x14ac:dyDescent="0.25">
      <c r="B775" s="198" t="e">
        <f t="shared" ca="1" si="194"/>
        <v>#N/A</v>
      </c>
      <c r="C7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5" s="91"/>
      <c r="E775" s="91"/>
      <c r="G775" s="20"/>
      <c r="H775" s="91"/>
      <c r="I775" s="91"/>
      <c r="K775" s="91"/>
      <c r="M775" s="200" t="e">
        <f t="shared" ca="1" si="195"/>
        <v>#N/A</v>
      </c>
      <c r="N775" s="91" t="e">
        <f t="shared" ca="1" si="196"/>
        <v>#N/A</v>
      </c>
      <c r="O775" s="91" t="e">
        <f t="shared" ca="1" si="197"/>
        <v>#N/A</v>
      </c>
      <c r="Q775" s="200" t="e">
        <f t="shared" ca="1" si="198"/>
        <v>#N/A</v>
      </c>
      <c r="R775" s="91" t="e">
        <f t="shared" ca="1" si="199"/>
        <v>#N/A</v>
      </c>
      <c r="S775" s="91" t="e">
        <f t="shared" ca="1" si="200"/>
        <v>#N/A</v>
      </c>
      <c r="T775" s="200" t="e">
        <f ca="1">(($E$9*(RAND()*($E$213-$D$213)+$D$213))*(RAND()*('Your Value Calcs'!$E$209-'Your Value Calcs'!$D$209)+'Your Value Calcs'!$D$209+IF('Your Results'!$D$48&gt;0,'Your Results'!$D$48,0)))+$E$161-$E$201+$E$185-($E$185*(RAND()*($E$215-$D$215)+$D$215))-(($E$205/$C$56)*(RAND()*($E$216-$D$216)+$D$216))</f>
        <v>#N/A</v>
      </c>
      <c r="U775" s="91"/>
    </row>
    <row r="776" spans="2:21" x14ac:dyDescent="0.25">
      <c r="B776" s="198" t="e">
        <f t="shared" ca="1" si="194"/>
        <v>#N/A</v>
      </c>
      <c r="C7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6" s="91"/>
      <c r="E776" s="91"/>
      <c r="G776" s="20"/>
      <c r="H776" s="91"/>
      <c r="I776" s="91"/>
      <c r="K776" s="91"/>
      <c r="M776" s="200" t="e">
        <f t="shared" ca="1" si="195"/>
        <v>#N/A</v>
      </c>
      <c r="N776" s="91" t="e">
        <f t="shared" ca="1" si="196"/>
        <v>#N/A</v>
      </c>
      <c r="O776" s="91" t="e">
        <f t="shared" ca="1" si="197"/>
        <v>#N/A</v>
      </c>
      <c r="Q776" s="200" t="e">
        <f t="shared" ca="1" si="198"/>
        <v>#N/A</v>
      </c>
      <c r="R776" s="91" t="e">
        <f t="shared" ca="1" si="199"/>
        <v>#N/A</v>
      </c>
      <c r="S776" s="91" t="e">
        <f t="shared" ca="1" si="200"/>
        <v>#N/A</v>
      </c>
      <c r="T776" s="200" t="e">
        <f ca="1">(($E$9*(RAND()*($E$213-$D$213)+$D$213))*(RAND()*('Your Value Calcs'!$E$209-'Your Value Calcs'!$D$209)+'Your Value Calcs'!$D$209+IF('Your Results'!$D$48&gt;0,'Your Results'!$D$48,0)))+$E$161-$E$201+$E$185-($E$185*(RAND()*($E$215-$D$215)+$D$215))-(($E$205/$C$56)*(RAND()*($E$216-$D$216)+$D$216))</f>
        <v>#N/A</v>
      </c>
      <c r="U776" s="91"/>
    </row>
    <row r="777" spans="2:21" x14ac:dyDescent="0.25">
      <c r="B777" s="198" t="e">
        <f t="shared" ca="1" si="194"/>
        <v>#N/A</v>
      </c>
      <c r="C7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7" s="91"/>
      <c r="E777" s="91"/>
      <c r="G777" s="20"/>
      <c r="H777" s="91"/>
      <c r="I777" s="91"/>
      <c r="K777" s="91"/>
      <c r="M777" s="200" t="e">
        <f t="shared" ca="1" si="195"/>
        <v>#N/A</v>
      </c>
      <c r="N777" s="91" t="e">
        <f t="shared" ca="1" si="196"/>
        <v>#N/A</v>
      </c>
      <c r="O777" s="91" t="e">
        <f t="shared" ca="1" si="197"/>
        <v>#N/A</v>
      </c>
      <c r="Q777" s="200" t="e">
        <f t="shared" ca="1" si="198"/>
        <v>#N/A</v>
      </c>
      <c r="R777" s="91" t="e">
        <f t="shared" ca="1" si="199"/>
        <v>#N/A</v>
      </c>
      <c r="S777" s="91" t="e">
        <f t="shared" ca="1" si="200"/>
        <v>#N/A</v>
      </c>
      <c r="T777" s="200" t="e">
        <f ca="1">(($E$9*(RAND()*($E$213-$D$213)+$D$213))*(RAND()*('Your Value Calcs'!$E$209-'Your Value Calcs'!$D$209)+'Your Value Calcs'!$D$209+IF('Your Results'!$D$48&gt;0,'Your Results'!$D$48,0)))+$E$161-$E$201+$E$185-($E$185*(RAND()*($E$215-$D$215)+$D$215))-(($E$205/$C$56)*(RAND()*($E$216-$D$216)+$D$216))</f>
        <v>#N/A</v>
      </c>
      <c r="U777" s="91"/>
    </row>
    <row r="778" spans="2:21" x14ac:dyDescent="0.25">
      <c r="B778" s="198" t="e">
        <f t="shared" ca="1" si="194"/>
        <v>#N/A</v>
      </c>
      <c r="C7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8" s="91"/>
      <c r="E778" s="91"/>
      <c r="G778" s="20"/>
      <c r="H778" s="91"/>
      <c r="I778" s="91"/>
      <c r="K778" s="91"/>
      <c r="M778" s="200" t="e">
        <f t="shared" ca="1" si="195"/>
        <v>#N/A</v>
      </c>
      <c r="N778" s="91" t="e">
        <f t="shared" ca="1" si="196"/>
        <v>#N/A</v>
      </c>
      <c r="O778" s="91" t="e">
        <f t="shared" ca="1" si="197"/>
        <v>#N/A</v>
      </c>
      <c r="Q778" s="200" t="e">
        <f t="shared" ca="1" si="198"/>
        <v>#N/A</v>
      </c>
      <c r="R778" s="91" t="e">
        <f t="shared" ca="1" si="199"/>
        <v>#N/A</v>
      </c>
      <c r="S778" s="91" t="e">
        <f t="shared" ca="1" si="200"/>
        <v>#N/A</v>
      </c>
      <c r="T778" s="200" t="e">
        <f ca="1">(($E$9*(RAND()*($E$213-$D$213)+$D$213))*(RAND()*('Your Value Calcs'!$E$209-'Your Value Calcs'!$D$209)+'Your Value Calcs'!$D$209+IF('Your Results'!$D$48&gt;0,'Your Results'!$D$48,0)))+$E$161-$E$201+$E$185-($E$185*(RAND()*($E$215-$D$215)+$D$215))-(($E$205/$C$56)*(RAND()*($E$216-$D$216)+$D$216))</f>
        <v>#N/A</v>
      </c>
      <c r="U778" s="91"/>
    </row>
    <row r="779" spans="2:21" x14ac:dyDescent="0.25">
      <c r="B779" s="198" t="e">
        <f t="shared" ca="1" si="194"/>
        <v>#N/A</v>
      </c>
      <c r="C7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79" s="91"/>
      <c r="E779" s="91"/>
      <c r="G779" s="20"/>
      <c r="H779" s="91"/>
      <c r="I779" s="91"/>
      <c r="K779" s="91"/>
      <c r="M779" s="200" t="e">
        <f t="shared" ca="1" si="195"/>
        <v>#N/A</v>
      </c>
      <c r="N779" s="91" t="e">
        <f t="shared" ca="1" si="196"/>
        <v>#N/A</v>
      </c>
      <c r="O779" s="91" t="e">
        <f t="shared" ca="1" si="197"/>
        <v>#N/A</v>
      </c>
      <c r="Q779" s="200" t="e">
        <f t="shared" ca="1" si="198"/>
        <v>#N/A</v>
      </c>
      <c r="R779" s="91" t="e">
        <f t="shared" ca="1" si="199"/>
        <v>#N/A</v>
      </c>
      <c r="S779" s="91" t="e">
        <f t="shared" ca="1" si="200"/>
        <v>#N/A</v>
      </c>
      <c r="T779" s="200" t="e">
        <f ca="1">(($E$9*(RAND()*($E$213-$D$213)+$D$213))*(RAND()*('Your Value Calcs'!$E$209-'Your Value Calcs'!$D$209)+'Your Value Calcs'!$D$209+IF('Your Results'!$D$48&gt;0,'Your Results'!$D$48,0)))+$E$161-$E$201+$E$185-($E$185*(RAND()*($E$215-$D$215)+$D$215))-(($E$205/$C$56)*(RAND()*($E$216-$D$216)+$D$216))</f>
        <v>#N/A</v>
      </c>
      <c r="U779" s="91"/>
    </row>
    <row r="780" spans="2:21" x14ac:dyDescent="0.25">
      <c r="B780" s="198" t="e">
        <f t="shared" ca="1" si="194"/>
        <v>#N/A</v>
      </c>
      <c r="C7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0" s="91"/>
      <c r="E780" s="91"/>
      <c r="G780" s="20"/>
      <c r="H780" s="91"/>
      <c r="I780" s="91"/>
      <c r="K780" s="91"/>
      <c r="M780" s="200" t="e">
        <f t="shared" ca="1" si="195"/>
        <v>#N/A</v>
      </c>
      <c r="N780" s="91" t="e">
        <f t="shared" ca="1" si="196"/>
        <v>#N/A</v>
      </c>
      <c r="O780" s="91" t="e">
        <f t="shared" ca="1" si="197"/>
        <v>#N/A</v>
      </c>
      <c r="Q780" s="200" t="e">
        <f t="shared" ca="1" si="198"/>
        <v>#N/A</v>
      </c>
      <c r="R780" s="91" t="e">
        <f t="shared" ca="1" si="199"/>
        <v>#N/A</v>
      </c>
      <c r="S780" s="91" t="e">
        <f t="shared" ca="1" si="200"/>
        <v>#N/A</v>
      </c>
      <c r="T780" s="200" t="e">
        <f ca="1">(($E$9*(RAND()*($E$213-$D$213)+$D$213))*(RAND()*('Your Value Calcs'!$E$209-'Your Value Calcs'!$D$209)+'Your Value Calcs'!$D$209+IF('Your Results'!$D$48&gt;0,'Your Results'!$D$48,0)))+$E$161-$E$201+$E$185-($E$185*(RAND()*($E$215-$D$215)+$D$215))-(($E$205/$C$56)*(RAND()*($E$216-$D$216)+$D$216))</f>
        <v>#N/A</v>
      </c>
      <c r="U780" s="91"/>
    </row>
    <row r="781" spans="2:21" x14ac:dyDescent="0.25">
      <c r="B781" s="198" t="e">
        <f t="shared" ca="1" si="194"/>
        <v>#N/A</v>
      </c>
      <c r="C7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1" s="91"/>
      <c r="E781" s="91"/>
      <c r="G781" s="20"/>
      <c r="H781" s="91"/>
      <c r="I781" s="91"/>
      <c r="K781" s="91"/>
      <c r="M781" s="200" t="e">
        <f t="shared" ca="1" si="195"/>
        <v>#N/A</v>
      </c>
      <c r="N781" s="91" t="e">
        <f t="shared" ca="1" si="196"/>
        <v>#N/A</v>
      </c>
      <c r="O781" s="91" t="e">
        <f t="shared" ca="1" si="197"/>
        <v>#N/A</v>
      </c>
      <c r="Q781" s="200" t="e">
        <f t="shared" ca="1" si="198"/>
        <v>#N/A</v>
      </c>
      <c r="R781" s="91" t="e">
        <f t="shared" ca="1" si="199"/>
        <v>#N/A</v>
      </c>
      <c r="S781" s="91" t="e">
        <f t="shared" ca="1" si="200"/>
        <v>#N/A</v>
      </c>
      <c r="T781" s="200" t="e">
        <f ca="1">(($E$9*(RAND()*($E$213-$D$213)+$D$213))*(RAND()*('Your Value Calcs'!$E$209-'Your Value Calcs'!$D$209)+'Your Value Calcs'!$D$209+IF('Your Results'!$D$48&gt;0,'Your Results'!$D$48,0)))+$E$161-$E$201+$E$185-($E$185*(RAND()*($E$215-$D$215)+$D$215))-(($E$205/$C$56)*(RAND()*($E$216-$D$216)+$D$216))</f>
        <v>#N/A</v>
      </c>
      <c r="U781" s="91"/>
    </row>
    <row r="782" spans="2:21" x14ac:dyDescent="0.25">
      <c r="B782" s="198" t="e">
        <f t="shared" ca="1" si="194"/>
        <v>#N/A</v>
      </c>
      <c r="C7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2" s="91"/>
      <c r="E782" s="91"/>
      <c r="G782" s="20"/>
      <c r="H782" s="91"/>
      <c r="I782" s="91"/>
      <c r="K782" s="91"/>
      <c r="M782" s="200" t="e">
        <f t="shared" ca="1" si="195"/>
        <v>#N/A</v>
      </c>
      <c r="N782" s="91" t="e">
        <f t="shared" ca="1" si="196"/>
        <v>#N/A</v>
      </c>
      <c r="O782" s="91" t="e">
        <f t="shared" ca="1" si="197"/>
        <v>#N/A</v>
      </c>
      <c r="Q782" s="200" t="e">
        <f t="shared" ca="1" si="198"/>
        <v>#N/A</v>
      </c>
      <c r="R782" s="91" t="e">
        <f t="shared" ca="1" si="199"/>
        <v>#N/A</v>
      </c>
      <c r="S782" s="91" t="e">
        <f t="shared" ca="1" si="200"/>
        <v>#N/A</v>
      </c>
      <c r="T782" s="200" t="e">
        <f ca="1">(($E$9*(RAND()*($E$213-$D$213)+$D$213))*(RAND()*('Your Value Calcs'!$E$209-'Your Value Calcs'!$D$209)+'Your Value Calcs'!$D$209+IF('Your Results'!$D$48&gt;0,'Your Results'!$D$48,0)))+$E$161-$E$201+$E$185-($E$185*(RAND()*($E$215-$D$215)+$D$215))-(($E$205/$C$56)*(RAND()*($E$216-$D$216)+$D$216))</f>
        <v>#N/A</v>
      </c>
      <c r="U782" s="91"/>
    </row>
    <row r="783" spans="2:21" x14ac:dyDescent="0.25">
      <c r="B783" s="198" t="e">
        <f t="shared" ca="1" si="194"/>
        <v>#N/A</v>
      </c>
      <c r="C7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3" s="91"/>
      <c r="E783" s="91"/>
      <c r="G783" s="20"/>
      <c r="H783" s="91"/>
      <c r="I783" s="91"/>
      <c r="K783" s="91"/>
      <c r="M783" s="200" t="e">
        <f t="shared" ca="1" si="195"/>
        <v>#N/A</v>
      </c>
      <c r="N783" s="91" t="e">
        <f t="shared" ca="1" si="196"/>
        <v>#N/A</v>
      </c>
      <c r="O783" s="91" t="e">
        <f t="shared" ca="1" si="197"/>
        <v>#N/A</v>
      </c>
      <c r="Q783" s="200" t="e">
        <f t="shared" ca="1" si="198"/>
        <v>#N/A</v>
      </c>
      <c r="R783" s="91" t="e">
        <f t="shared" ca="1" si="199"/>
        <v>#N/A</v>
      </c>
      <c r="S783" s="91" t="e">
        <f t="shared" ca="1" si="200"/>
        <v>#N/A</v>
      </c>
      <c r="T783" s="200" t="e">
        <f ca="1">(($E$9*(RAND()*($E$213-$D$213)+$D$213))*(RAND()*('Your Value Calcs'!$E$209-'Your Value Calcs'!$D$209)+'Your Value Calcs'!$D$209+IF('Your Results'!$D$48&gt;0,'Your Results'!$D$48,0)))+$E$161-$E$201+$E$185-($E$185*(RAND()*($E$215-$D$215)+$D$215))-(($E$205/$C$56)*(RAND()*($E$216-$D$216)+$D$216))</f>
        <v>#N/A</v>
      </c>
      <c r="U783" s="91"/>
    </row>
    <row r="784" spans="2:21" x14ac:dyDescent="0.25">
      <c r="B784" s="198" t="e">
        <f t="shared" ca="1" si="194"/>
        <v>#N/A</v>
      </c>
      <c r="C7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4" s="91"/>
      <c r="E784" s="91"/>
      <c r="G784" s="20"/>
      <c r="H784" s="91"/>
      <c r="I784" s="91"/>
      <c r="K784" s="91"/>
      <c r="M784" s="200" t="e">
        <f t="shared" ca="1" si="195"/>
        <v>#N/A</v>
      </c>
      <c r="N784" s="91" t="e">
        <f t="shared" ca="1" si="196"/>
        <v>#N/A</v>
      </c>
      <c r="O784" s="91" t="e">
        <f t="shared" ca="1" si="197"/>
        <v>#N/A</v>
      </c>
      <c r="Q784" s="200" t="e">
        <f t="shared" ca="1" si="198"/>
        <v>#N/A</v>
      </c>
      <c r="R784" s="91" t="e">
        <f t="shared" ca="1" si="199"/>
        <v>#N/A</v>
      </c>
      <c r="S784" s="91" t="e">
        <f t="shared" ca="1" si="200"/>
        <v>#N/A</v>
      </c>
      <c r="T784" s="200" t="e">
        <f ca="1">(($E$9*(RAND()*($E$213-$D$213)+$D$213))*(RAND()*('Your Value Calcs'!$E$209-'Your Value Calcs'!$D$209)+'Your Value Calcs'!$D$209+IF('Your Results'!$D$48&gt;0,'Your Results'!$D$48,0)))+$E$161-$E$201+$E$185-($E$185*(RAND()*($E$215-$D$215)+$D$215))-(($E$205/$C$56)*(RAND()*($E$216-$D$216)+$D$216))</f>
        <v>#N/A</v>
      </c>
      <c r="U784" s="91"/>
    </row>
    <row r="785" spans="2:21" x14ac:dyDescent="0.25">
      <c r="B785" s="198" t="e">
        <f t="shared" ca="1" si="194"/>
        <v>#N/A</v>
      </c>
      <c r="C7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5" s="91"/>
      <c r="E785" s="91"/>
      <c r="G785" s="20"/>
      <c r="H785" s="91"/>
      <c r="I785" s="91"/>
      <c r="K785" s="91"/>
      <c r="M785" s="200" t="e">
        <f t="shared" ca="1" si="195"/>
        <v>#N/A</v>
      </c>
      <c r="N785" s="91" t="e">
        <f t="shared" ca="1" si="196"/>
        <v>#N/A</v>
      </c>
      <c r="O785" s="91" t="e">
        <f t="shared" ca="1" si="197"/>
        <v>#N/A</v>
      </c>
      <c r="Q785" s="200" t="e">
        <f t="shared" ca="1" si="198"/>
        <v>#N/A</v>
      </c>
      <c r="R785" s="91" t="e">
        <f t="shared" ca="1" si="199"/>
        <v>#N/A</v>
      </c>
      <c r="S785" s="91" t="e">
        <f t="shared" ca="1" si="200"/>
        <v>#N/A</v>
      </c>
      <c r="T785" s="200" t="e">
        <f ca="1">(($E$9*(RAND()*($E$213-$D$213)+$D$213))*(RAND()*('Your Value Calcs'!$E$209-'Your Value Calcs'!$D$209)+'Your Value Calcs'!$D$209+IF('Your Results'!$D$48&gt;0,'Your Results'!$D$48,0)))+$E$161-$E$201+$E$185-($E$185*(RAND()*($E$215-$D$215)+$D$215))-(($E$205/$C$56)*(RAND()*($E$216-$D$216)+$D$216))</f>
        <v>#N/A</v>
      </c>
      <c r="U785" s="91"/>
    </row>
    <row r="786" spans="2:21" x14ac:dyDescent="0.25">
      <c r="B786" s="198" t="e">
        <f t="shared" ca="1" si="194"/>
        <v>#N/A</v>
      </c>
      <c r="C7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6" s="91"/>
      <c r="E786" s="91"/>
      <c r="G786" s="20"/>
      <c r="H786" s="91"/>
      <c r="I786" s="91"/>
      <c r="K786" s="91"/>
      <c r="M786" s="200" t="e">
        <f t="shared" ca="1" si="195"/>
        <v>#N/A</v>
      </c>
      <c r="N786" s="91" t="e">
        <f t="shared" ca="1" si="196"/>
        <v>#N/A</v>
      </c>
      <c r="O786" s="91" t="e">
        <f t="shared" ca="1" si="197"/>
        <v>#N/A</v>
      </c>
      <c r="Q786" s="200" t="e">
        <f t="shared" ca="1" si="198"/>
        <v>#N/A</v>
      </c>
      <c r="R786" s="91" t="e">
        <f t="shared" ca="1" si="199"/>
        <v>#N/A</v>
      </c>
      <c r="S786" s="91" t="e">
        <f t="shared" ca="1" si="200"/>
        <v>#N/A</v>
      </c>
      <c r="T786" s="200" t="e">
        <f ca="1">(($E$9*(RAND()*($E$213-$D$213)+$D$213))*(RAND()*('Your Value Calcs'!$E$209-'Your Value Calcs'!$D$209)+'Your Value Calcs'!$D$209+IF('Your Results'!$D$48&gt;0,'Your Results'!$D$48,0)))+$E$161-$E$201+$E$185-($E$185*(RAND()*($E$215-$D$215)+$D$215))-(($E$205/$C$56)*(RAND()*($E$216-$D$216)+$D$216))</f>
        <v>#N/A</v>
      </c>
      <c r="U786" s="91"/>
    </row>
    <row r="787" spans="2:21" x14ac:dyDescent="0.25">
      <c r="B787" s="198" t="e">
        <f t="shared" ca="1" si="194"/>
        <v>#N/A</v>
      </c>
      <c r="C7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7" s="91"/>
      <c r="E787" s="91"/>
      <c r="G787" s="20"/>
      <c r="H787" s="91"/>
      <c r="I787" s="91"/>
      <c r="K787" s="91"/>
      <c r="M787" s="200" t="e">
        <f t="shared" ca="1" si="195"/>
        <v>#N/A</v>
      </c>
      <c r="N787" s="91" t="e">
        <f t="shared" ca="1" si="196"/>
        <v>#N/A</v>
      </c>
      <c r="O787" s="91" t="e">
        <f t="shared" ca="1" si="197"/>
        <v>#N/A</v>
      </c>
      <c r="Q787" s="200" t="e">
        <f t="shared" ca="1" si="198"/>
        <v>#N/A</v>
      </c>
      <c r="R787" s="91" t="e">
        <f t="shared" ca="1" si="199"/>
        <v>#N/A</v>
      </c>
      <c r="S787" s="91" t="e">
        <f t="shared" ca="1" si="200"/>
        <v>#N/A</v>
      </c>
      <c r="T787" s="200" t="e">
        <f ca="1">(($E$9*(RAND()*($E$213-$D$213)+$D$213))*(RAND()*('Your Value Calcs'!$E$209-'Your Value Calcs'!$D$209)+'Your Value Calcs'!$D$209+IF('Your Results'!$D$48&gt;0,'Your Results'!$D$48,0)))+$E$161-$E$201+$E$185-($E$185*(RAND()*($E$215-$D$215)+$D$215))-(($E$205/$C$56)*(RAND()*($E$216-$D$216)+$D$216))</f>
        <v>#N/A</v>
      </c>
      <c r="U787" s="91"/>
    </row>
    <row r="788" spans="2:21" x14ac:dyDescent="0.25">
      <c r="B788" s="198" t="e">
        <f t="shared" ca="1" si="194"/>
        <v>#N/A</v>
      </c>
      <c r="C7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8" s="91"/>
      <c r="E788" s="91"/>
      <c r="G788" s="20"/>
      <c r="H788" s="91"/>
      <c r="I788" s="91"/>
      <c r="K788" s="91"/>
      <c r="M788" s="200" t="e">
        <f t="shared" ca="1" si="195"/>
        <v>#N/A</v>
      </c>
      <c r="N788" s="91" t="e">
        <f t="shared" ca="1" si="196"/>
        <v>#N/A</v>
      </c>
      <c r="O788" s="91" t="e">
        <f t="shared" ca="1" si="197"/>
        <v>#N/A</v>
      </c>
      <c r="Q788" s="200" t="e">
        <f t="shared" ca="1" si="198"/>
        <v>#N/A</v>
      </c>
      <c r="R788" s="91" t="e">
        <f t="shared" ca="1" si="199"/>
        <v>#N/A</v>
      </c>
      <c r="S788" s="91" t="e">
        <f t="shared" ca="1" si="200"/>
        <v>#N/A</v>
      </c>
      <c r="T788" s="200" t="e">
        <f ca="1">(($E$9*(RAND()*($E$213-$D$213)+$D$213))*(RAND()*('Your Value Calcs'!$E$209-'Your Value Calcs'!$D$209)+'Your Value Calcs'!$D$209+IF('Your Results'!$D$48&gt;0,'Your Results'!$D$48,0)))+$E$161-$E$201+$E$185-($E$185*(RAND()*($E$215-$D$215)+$D$215))-(($E$205/$C$56)*(RAND()*($E$216-$D$216)+$D$216))</f>
        <v>#N/A</v>
      </c>
      <c r="U788" s="91"/>
    </row>
    <row r="789" spans="2:21" x14ac:dyDescent="0.25">
      <c r="B789" s="198" t="e">
        <f t="shared" ca="1" si="194"/>
        <v>#N/A</v>
      </c>
      <c r="C7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89" s="91"/>
      <c r="E789" s="91"/>
      <c r="G789" s="20"/>
      <c r="H789" s="91"/>
      <c r="I789" s="91"/>
      <c r="K789" s="91"/>
      <c r="M789" s="200" t="e">
        <f t="shared" ca="1" si="195"/>
        <v>#N/A</v>
      </c>
      <c r="N789" s="91" t="e">
        <f t="shared" ca="1" si="196"/>
        <v>#N/A</v>
      </c>
      <c r="O789" s="91" t="e">
        <f t="shared" ca="1" si="197"/>
        <v>#N/A</v>
      </c>
      <c r="Q789" s="200" t="e">
        <f t="shared" ca="1" si="198"/>
        <v>#N/A</v>
      </c>
      <c r="R789" s="91" t="e">
        <f t="shared" ca="1" si="199"/>
        <v>#N/A</v>
      </c>
      <c r="S789" s="91" t="e">
        <f t="shared" ca="1" si="200"/>
        <v>#N/A</v>
      </c>
      <c r="T789" s="200" t="e">
        <f ca="1">(($E$9*(RAND()*($E$213-$D$213)+$D$213))*(RAND()*('Your Value Calcs'!$E$209-'Your Value Calcs'!$D$209)+'Your Value Calcs'!$D$209+IF('Your Results'!$D$48&gt;0,'Your Results'!$D$48,0)))+$E$161-$E$201+$E$185-($E$185*(RAND()*($E$215-$D$215)+$D$215))-(($E$205/$C$56)*(RAND()*($E$216-$D$216)+$D$216))</f>
        <v>#N/A</v>
      </c>
      <c r="U789" s="91"/>
    </row>
    <row r="790" spans="2:21" x14ac:dyDescent="0.25">
      <c r="B790" s="198" t="e">
        <f t="shared" ca="1" si="194"/>
        <v>#N/A</v>
      </c>
      <c r="C7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0" s="91"/>
      <c r="E790" s="91"/>
      <c r="G790" s="20"/>
      <c r="H790" s="91"/>
      <c r="I790" s="91"/>
      <c r="K790" s="91"/>
      <c r="M790" s="200" t="e">
        <f t="shared" ca="1" si="195"/>
        <v>#N/A</v>
      </c>
      <c r="N790" s="91" t="e">
        <f t="shared" ca="1" si="196"/>
        <v>#N/A</v>
      </c>
      <c r="O790" s="91" t="e">
        <f t="shared" ca="1" si="197"/>
        <v>#N/A</v>
      </c>
      <c r="Q790" s="200" t="e">
        <f t="shared" ca="1" si="198"/>
        <v>#N/A</v>
      </c>
      <c r="R790" s="91" t="e">
        <f t="shared" ca="1" si="199"/>
        <v>#N/A</v>
      </c>
      <c r="S790" s="91" t="e">
        <f t="shared" ca="1" si="200"/>
        <v>#N/A</v>
      </c>
      <c r="T790" s="200" t="e">
        <f ca="1">(($E$9*(RAND()*($E$213-$D$213)+$D$213))*(RAND()*('Your Value Calcs'!$E$209-'Your Value Calcs'!$D$209)+'Your Value Calcs'!$D$209+IF('Your Results'!$D$48&gt;0,'Your Results'!$D$48,0)))+$E$161-$E$201+$E$185-($E$185*(RAND()*($E$215-$D$215)+$D$215))-(($E$205/$C$56)*(RAND()*($E$216-$D$216)+$D$216))</f>
        <v>#N/A</v>
      </c>
      <c r="U790" s="91"/>
    </row>
    <row r="791" spans="2:21" x14ac:dyDescent="0.25">
      <c r="B791" s="198" t="e">
        <f t="shared" ca="1" si="194"/>
        <v>#N/A</v>
      </c>
      <c r="C7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1" s="91"/>
      <c r="E791" s="91"/>
      <c r="G791" s="20"/>
      <c r="H791" s="91"/>
      <c r="I791" s="91"/>
      <c r="K791" s="91"/>
      <c r="M791" s="200" t="e">
        <f t="shared" ca="1" si="195"/>
        <v>#N/A</v>
      </c>
      <c r="N791" s="91" t="e">
        <f t="shared" ca="1" si="196"/>
        <v>#N/A</v>
      </c>
      <c r="O791" s="91" t="e">
        <f t="shared" ca="1" si="197"/>
        <v>#N/A</v>
      </c>
      <c r="Q791" s="200" t="e">
        <f t="shared" ca="1" si="198"/>
        <v>#N/A</v>
      </c>
      <c r="R791" s="91" t="e">
        <f t="shared" ca="1" si="199"/>
        <v>#N/A</v>
      </c>
      <c r="S791" s="91" t="e">
        <f t="shared" ca="1" si="200"/>
        <v>#N/A</v>
      </c>
      <c r="T791" s="200" t="e">
        <f ca="1">(($E$9*(RAND()*($E$213-$D$213)+$D$213))*(RAND()*('Your Value Calcs'!$E$209-'Your Value Calcs'!$D$209)+'Your Value Calcs'!$D$209+IF('Your Results'!$D$48&gt;0,'Your Results'!$D$48,0)))+$E$161-$E$201+$E$185-($E$185*(RAND()*($E$215-$D$215)+$D$215))-(($E$205/$C$56)*(RAND()*($E$216-$D$216)+$D$216))</f>
        <v>#N/A</v>
      </c>
      <c r="U791" s="91"/>
    </row>
    <row r="792" spans="2:21" x14ac:dyDescent="0.25">
      <c r="B792" s="198" t="e">
        <f t="shared" ca="1" si="194"/>
        <v>#N/A</v>
      </c>
      <c r="C7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2" s="91"/>
      <c r="E792" s="91"/>
      <c r="G792" s="20"/>
      <c r="H792" s="91"/>
      <c r="I792" s="91"/>
      <c r="K792" s="91"/>
      <c r="M792" s="200" t="e">
        <f t="shared" ca="1" si="195"/>
        <v>#N/A</v>
      </c>
      <c r="N792" s="91" t="e">
        <f t="shared" ca="1" si="196"/>
        <v>#N/A</v>
      </c>
      <c r="O792" s="91" t="e">
        <f t="shared" ca="1" si="197"/>
        <v>#N/A</v>
      </c>
      <c r="Q792" s="200" t="e">
        <f t="shared" ca="1" si="198"/>
        <v>#N/A</v>
      </c>
      <c r="R792" s="91" t="e">
        <f t="shared" ca="1" si="199"/>
        <v>#N/A</v>
      </c>
      <c r="S792" s="91" t="e">
        <f t="shared" ca="1" si="200"/>
        <v>#N/A</v>
      </c>
      <c r="T792" s="200" t="e">
        <f ca="1">(($E$9*(RAND()*($E$213-$D$213)+$D$213))*(RAND()*('Your Value Calcs'!$E$209-'Your Value Calcs'!$D$209)+'Your Value Calcs'!$D$209+IF('Your Results'!$D$48&gt;0,'Your Results'!$D$48,0)))+$E$161-$E$201+$E$185-($E$185*(RAND()*($E$215-$D$215)+$D$215))-(($E$205/$C$56)*(RAND()*($E$216-$D$216)+$D$216))</f>
        <v>#N/A</v>
      </c>
      <c r="U792" s="91"/>
    </row>
    <row r="793" spans="2:21" x14ac:dyDescent="0.25">
      <c r="B793" s="198" t="e">
        <f t="shared" ca="1" si="194"/>
        <v>#N/A</v>
      </c>
      <c r="C7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3" s="91"/>
      <c r="E793" s="91"/>
      <c r="G793" s="20"/>
      <c r="H793" s="91"/>
      <c r="I793" s="91"/>
      <c r="K793" s="91"/>
      <c r="M793" s="200" t="e">
        <f t="shared" ca="1" si="195"/>
        <v>#N/A</v>
      </c>
      <c r="N793" s="91" t="e">
        <f t="shared" ca="1" si="196"/>
        <v>#N/A</v>
      </c>
      <c r="O793" s="91" t="e">
        <f t="shared" ca="1" si="197"/>
        <v>#N/A</v>
      </c>
      <c r="Q793" s="200" t="e">
        <f t="shared" ca="1" si="198"/>
        <v>#N/A</v>
      </c>
      <c r="R793" s="91" t="e">
        <f t="shared" ca="1" si="199"/>
        <v>#N/A</v>
      </c>
      <c r="S793" s="91" t="e">
        <f t="shared" ca="1" si="200"/>
        <v>#N/A</v>
      </c>
      <c r="T793" s="200" t="e">
        <f ca="1">(($E$9*(RAND()*($E$213-$D$213)+$D$213))*(RAND()*('Your Value Calcs'!$E$209-'Your Value Calcs'!$D$209)+'Your Value Calcs'!$D$209+IF('Your Results'!$D$48&gt;0,'Your Results'!$D$48,0)))+$E$161-$E$201+$E$185-($E$185*(RAND()*($E$215-$D$215)+$D$215))-(($E$205/$C$56)*(RAND()*($E$216-$D$216)+$D$216))</f>
        <v>#N/A</v>
      </c>
      <c r="U793" s="91"/>
    </row>
    <row r="794" spans="2:21" x14ac:dyDescent="0.25">
      <c r="B794" s="198" t="e">
        <f t="shared" ca="1" si="194"/>
        <v>#N/A</v>
      </c>
      <c r="C7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4" s="91"/>
      <c r="E794" s="91"/>
      <c r="G794" s="20"/>
      <c r="H794" s="91"/>
      <c r="I794" s="91"/>
      <c r="K794" s="91"/>
      <c r="M794" s="200" t="e">
        <f t="shared" ca="1" si="195"/>
        <v>#N/A</v>
      </c>
      <c r="N794" s="91" t="e">
        <f t="shared" ca="1" si="196"/>
        <v>#N/A</v>
      </c>
      <c r="O794" s="91" t="e">
        <f t="shared" ca="1" si="197"/>
        <v>#N/A</v>
      </c>
      <c r="Q794" s="200" t="e">
        <f t="shared" ca="1" si="198"/>
        <v>#N/A</v>
      </c>
      <c r="R794" s="91" t="e">
        <f t="shared" ca="1" si="199"/>
        <v>#N/A</v>
      </c>
      <c r="S794" s="91" t="e">
        <f t="shared" ca="1" si="200"/>
        <v>#N/A</v>
      </c>
      <c r="T794" s="200" t="e">
        <f ca="1">(($E$9*(RAND()*($E$213-$D$213)+$D$213))*(RAND()*('Your Value Calcs'!$E$209-'Your Value Calcs'!$D$209)+'Your Value Calcs'!$D$209+IF('Your Results'!$D$48&gt;0,'Your Results'!$D$48,0)))+$E$161-$E$201+$E$185-($E$185*(RAND()*($E$215-$D$215)+$D$215))-(($E$205/$C$56)*(RAND()*($E$216-$D$216)+$D$216))</f>
        <v>#N/A</v>
      </c>
      <c r="U794" s="91"/>
    </row>
    <row r="795" spans="2:21" x14ac:dyDescent="0.25">
      <c r="B795" s="198" t="e">
        <f t="shared" ca="1" si="194"/>
        <v>#N/A</v>
      </c>
      <c r="C7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5" s="91"/>
      <c r="E795" s="91"/>
      <c r="G795" s="20"/>
      <c r="H795" s="91"/>
      <c r="I795" s="91"/>
      <c r="K795" s="91"/>
      <c r="M795" s="200" t="e">
        <f t="shared" ca="1" si="195"/>
        <v>#N/A</v>
      </c>
      <c r="N795" s="91" t="e">
        <f t="shared" ca="1" si="196"/>
        <v>#N/A</v>
      </c>
      <c r="O795" s="91" t="e">
        <f t="shared" ca="1" si="197"/>
        <v>#N/A</v>
      </c>
      <c r="Q795" s="200" t="e">
        <f t="shared" ca="1" si="198"/>
        <v>#N/A</v>
      </c>
      <c r="R795" s="91" t="e">
        <f t="shared" ca="1" si="199"/>
        <v>#N/A</v>
      </c>
      <c r="S795" s="91" t="e">
        <f t="shared" ca="1" si="200"/>
        <v>#N/A</v>
      </c>
      <c r="T795" s="200" t="e">
        <f ca="1">(($E$9*(RAND()*($E$213-$D$213)+$D$213))*(RAND()*('Your Value Calcs'!$E$209-'Your Value Calcs'!$D$209)+'Your Value Calcs'!$D$209+IF('Your Results'!$D$48&gt;0,'Your Results'!$D$48,0)))+$E$161-$E$201+$E$185-($E$185*(RAND()*($E$215-$D$215)+$D$215))-(($E$205/$C$56)*(RAND()*($E$216-$D$216)+$D$216))</f>
        <v>#N/A</v>
      </c>
      <c r="U795" s="91"/>
    </row>
    <row r="796" spans="2:21" x14ac:dyDescent="0.25">
      <c r="B796" s="198" t="e">
        <f t="shared" ca="1" si="194"/>
        <v>#N/A</v>
      </c>
      <c r="C7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6" s="91"/>
      <c r="E796" s="91"/>
      <c r="G796" s="20"/>
      <c r="H796" s="91"/>
      <c r="I796" s="91"/>
      <c r="K796" s="91"/>
      <c r="M796" s="200" t="e">
        <f t="shared" ca="1" si="195"/>
        <v>#N/A</v>
      </c>
      <c r="N796" s="91" t="e">
        <f t="shared" ca="1" si="196"/>
        <v>#N/A</v>
      </c>
      <c r="O796" s="91" t="e">
        <f t="shared" ca="1" si="197"/>
        <v>#N/A</v>
      </c>
      <c r="Q796" s="200" t="e">
        <f t="shared" ca="1" si="198"/>
        <v>#N/A</v>
      </c>
      <c r="R796" s="91" t="e">
        <f t="shared" ca="1" si="199"/>
        <v>#N/A</v>
      </c>
      <c r="S796" s="91" t="e">
        <f t="shared" ca="1" si="200"/>
        <v>#N/A</v>
      </c>
      <c r="T796" s="200" t="e">
        <f ca="1">(($E$9*(RAND()*($E$213-$D$213)+$D$213))*(RAND()*('Your Value Calcs'!$E$209-'Your Value Calcs'!$D$209)+'Your Value Calcs'!$D$209+IF('Your Results'!$D$48&gt;0,'Your Results'!$D$48,0)))+$E$161-$E$201+$E$185-($E$185*(RAND()*($E$215-$D$215)+$D$215))-(($E$205/$C$56)*(RAND()*($E$216-$D$216)+$D$216))</f>
        <v>#N/A</v>
      </c>
      <c r="U796" s="91"/>
    </row>
    <row r="797" spans="2:21" x14ac:dyDescent="0.25">
      <c r="B797" s="198" t="e">
        <f t="shared" ca="1" si="194"/>
        <v>#N/A</v>
      </c>
      <c r="C7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7" s="91"/>
      <c r="E797" s="91"/>
      <c r="G797" s="20"/>
      <c r="H797" s="91"/>
      <c r="I797" s="91"/>
      <c r="K797" s="91"/>
      <c r="M797" s="200" t="e">
        <f t="shared" ca="1" si="195"/>
        <v>#N/A</v>
      </c>
      <c r="N797" s="91" t="e">
        <f t="shared" ca="1" si="196"/>
        <v>#N/A</v>
      </c>
      <c r="O797" s="91" t="e">
        <f t="shared" ca="1" si="197"/>
        <v>#N/A</v>
      </c>
      <c r="Q797" s="200" t="e">
        <f t="shared" ca="1" si="198"/>
        <v>#N/A</v>
      </c>
      <c r="R797" s="91" t="e">
        <f t="shared" ca="1" si="199"/>
        <v>#N/A</v>
      </c>
      <c r="S797" s="91" t="e">
        <f t="shared" ca="1" si="200"/>
        <v>#N/A</v>
      </c>
      <c r="T797" s="200" t="e">
        <f ca="1">(($E$9*(RAND()*($E$213-$D$213)+$D$213))*(RAND()*('Your Value Calcs'!$E$209-'Your Value Calcs'!$D$209)+'Your Value Calcs'!$D$209+IF('Your Results'!$D$48&gt;0,'Your Results'!$D$48,0)))+$E$161-$E$201+$E$185-($E$185*(RAND()*($E$215-$D$215)+$D$215))-(($E$205/$C$56)*(RAND()*($E$216-$D$216)+$D$216))</f>
        <v>#N/A</v>
      </c>
      <c r="U797" s="91"/>
    </row>
    <row r="798" spans="2:21" x14ac:dyDescent="0.25">
      <c r="B798" s="198" t="e">
        <f t="shared" ca="1" si="194"/>
        <v>#N/A</v>
      </c>
      <c r="C7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8" s="91"/>
      <c r="E798" s="91"/>
      <c r="G798" s="20"/>
      <c r="H798" s="91"/>
      <c r="I798" s="91"/>
      <c r="K798" s="91"/>
      <c r="M798" s="200" t="e">
        <f t="shared" ca="1" si="195"/>
        <v>#N/A</v>
      </c>
      <c r="N798" s="91" t="e">
        <f t="shared" ca="1" si="196"/>
        <v>#N/A</v>
      </c>
      <c r="O798" s="91" t="e">
        <f t="shared" ca="1" si="197"/>
        <v>#N/A</v>
      </c>
      <c r="Q798" s="200" t="e">
        <f t="shared" ca="1" si="198"/>
        <v>#N/A</v>
      </c>
      <c r="R798" s="91" t="e">
        <f t="shared" ca="1" si="199"/>
        <v>#N/A</v>
      </c>
      <c r="S798" s="91" t="e">
        <f t="shared" ca="1" si="200"/>
        <v>#N/A</v>
      </c>
      <c r="T798" s="200" t="e">
        <f ca="1">(($E$9*(RAND()*($E$213-$D$213)+$D$213))*(RAND()*('Your Value Calcs'!$E$209-'Your Value Calcs'!$D$209)+'Your Value Calcs'!$D$209+IF('Your Results'!$D$48&gt;0,'Your Results'!$D$48,0)))+$E$161-$E$201+$E$185-($E$185*(RAND()*($E$215-$D$215)+$D$215))-(($E$205/$C$56)*(RAND()*($E$216-$D$216)+$D$216))</f>
        <v>#N/A</v>
      </c>
      <c r="U798" s="91"/>
    </row>
    <row r="799" spans="2:21" x14ac:dyDescent="0.25">
      <c r="B799" s="198" t="e">
        <f t="shared" ca="1" si="194"/>
        <v>#N/A</v>
      </c>
      <c r="C7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799" s="91"/>
      <c r="E799" s="91"/>
      <c r="G799" s="20"/>
      <c r="H799" s="91"/>
      <c r="I799" s="91"/>
      <c r="K799" s="91"/>
      <c r="M799" s="200" t="e">
        <f t="shared" ca="1" si="195"/>
        <v>#N/A</v>
      </c>
      <c r="N799" s="91" t="e">
        <f t="shared" ca="1" si="196"/>
        <v>#N/A</v>
      </c>
      <c r="O799" s="91" t="e">
        <f t="shared" ca="1" si="197"/>
        <v>#N/A</v>
      </c>
      <c r="Q799" s="200" t="e">
        <f t="shared" ca="1" si="198"/>
        <v>#N/A</v>
      </c>
      <c r="R799" s="91" t="e">
        <f t="shared" ca="1" si="199"/>
        <v>#N/A</v>
      </c>
      <c r="S799" s="91" t="e">
        <f t="shared" ca="1" si="200"/>
        <v>#N/A</v>
      </c>
      <c r="T799" s="200" t="e">
        <f ca="1">(($E$9*(RAND()*($E$213-$D$213)+$D$213))*(RAND()*('Your Value Calcs'!$E$209-'Your Value Calcs'!$D$209)+'Your Value Calcs'!$D$209+IF('Your Results'!$D$48&gt;0,'Your Results'!$D$48,0)))+$E$161-$E$201+$E$185-($E$185*(RAND()*($E$215-$D$215)+$D$215))-(($E$205/$C$56)*(RAND()*($E$216-$D$216)+$D$216))</f>
        <v>#N/A</v>
      </c>
      <c r="U799" s="91"/>
    </row>
    <row r="800" spans="2:21" x14ac:dyDescent="0.25">
      <c r="B800" s="198" t="e">
        <f t="shared" ca="1" si="194"/>
        <v>#N/A</v>
      </c>
      <c r="C8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0" s="91"/>
      <c r="E800" s="91"/>
      <c r="G800" s="20"/>
      <c r="H800" s="91"/>
      <c r="I800" s="91"/>
      <c r="K800" s="91"/>
      <c r="M800" s="200" t="e">
        <f t="shared" ca="1" si="195"/>
        <v>#N/A</v>
      </c>
      <c r="N800" s="91" t="e">
        <f t="shared" ca="1" si="196"/>
        <v>#N/A</v>
      </c>
      <c r="O800" s="91" t="e">
        <f t="shared" ca="1" si="197"/>
        <v>#N/A</v>
      </c>
      <c r="Q800" s="200" t="e">
        <f t="shared" ca="1" si="198"/>
        <v>#N/A</v>
      </c>
      <c r="R800" s="91" t="e">
        <f t="shared" ca="1" si="199"/>
        <v>#N/A</v>
      </c>
      <c r="S800" s="91" t="e">
        <f t="shared" ca="1" si="200"/>
        <v>#N/A</v>
      </c>
      <c r="T800" s="200" t="e">
        <f ca="1">(($E$9*(RAND()*($E$213-$D$213)+$D$213))*(RAND()*('Your Value Calcs'!$E$209-'Your Value Calcs'!$D$209)+'Your Value Calcs'!$D$209+IF('Your Results'!$D$48&gt;0,'Your Results'!$D$48,0)))+$E$161-$E$201+$E$185-($E$185*(RAND()*($E$215-$D$215)+$D$215))-(($E$205/$C$56)*(RAND()*($E$216-$D$216)+$D$216))</f>
        <v>#N/A</v>
      </c>
      <c r="U800" s="91"/>
    </row>
    <row r="801" spans="2:21" x14ac:dyDescent="0.25">
      <c r="B801" s="198" t="e">
        <f t="shared" ca="1" si="194"/>
        <v>#N/A</v>
      </c>
      <c r="C8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1" s="91"/>
      <c r="E801" s="91"/>
      <c r="G801" s="20"/>
      <c r="H801" s="91"/>
      <c r="I801" s="91"/>
      <c r="K801" s="91"/>
      <c r="M801" s="200" t="e">
        <f t="shared" ca="1" si="195"/>
        <v>#N/A</v>
      </c>
      <c r="N801" s="91" t="e">
        <f t="shared" ca="1" si="196"/>
        <v>#N/A</v>
      </c>
      <c r="O801" s="91" t="e">
        <f t="shared" ca="1" si="197"/>
        <v>#N/A</v>
      </c>
      <c r="Q801" s="200" t="e">
        <f t="shared" ca="1" si="198"/>
        <v>#N/A</v>
      </c>
      <c r="R801" s="91" t="e">
        <f t="shared" ca="1" si="199"/>
        <v>#N/A</v>
      </c>
      <c r="S801" s="91" t="e">
        <f t="shared" ca="1" si="200"/>
        <v>#N/A</v>
      </c>
      <c r="T801" s="200" t="e">
        <f ca="1">(($E$9*(RAND()*($E$213-$D$213)+$D$213))*(RAND()*('Your Value Calcs'!$E$209-'Your Value Calcs'!$D$209)+'Your Value Calcs'!$D$209+IF('Your Results'!$D$48&gt;0,'Your Results'!$D$48,0)))+$E$161-$E$201+$E$185-($E$185*(RAND()*($E$215-$D$215)+$D$215))-(($E$205/$C$56)*(RAND()*($E$216-$D$216)+$D$216))</f>
        <v>#N/A</v>
      </c>
      <c r="U801" s="91"/>
    </row>
    <row r="802" spans="2:21" x14ac:dyDescent="0.25">
      <c r="B802" s="198" t="e">
        <f t="shared" ca="1" si="194"/>
        <v>#N/A</v>
      </c>
      <c r="C8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2" s="91"/>
      <c r="E802" s="91"/>
      <c r="G802" s="20"/>
      <c r="H802" s="91"/>
      <c r="I802" s="91"/>
      <c r="K802" s="91"/>
      <c r="M802" s="200" t="e">
        <f t="shared" ca="1" si="195"/>
        <v>#N/A</v>
      </c>
      <c r="N802" s="91" t="e">
        <f t="shared" ca="1" si="196"/>
        <v>#N/A</v>
      </c>
      <c r="O802" s="91" t="e">
        <f t="shared" ca="1" si="197"/>
        <v>#N/A</v>
      </c>
      <c r="Q802" s="200" t="e">
        <f t="shared" ca="1" si="198"/>
        <v>#N/A</v>
      </c>
      <c r="R802" s="91" t="e">
        <f t="shared" ca="1" si="199"/>
        <v>#N/A</v>
      </c>
      <c r="S802" s="91" t="e">
        <f t="shared" ca="1" si="200"/>
        <v>#N/A</v>
      </c>
      <c r="T802" s="200" t="e">
        <f ca="1">(($E$9*(RAND()*($E$213-$D$213)+$D$213))*(RAND()*('Your Value Calcs'!$E$209-'Your Value Calcs'!$D$209)+'Your Value Calcs'!$D$209+IF('Your Results'!$D$48&gt;0,'Your Results'!$D$48,0)))+$E$161-$E$201+$E$185-($E$185*(RAND()*($E$215-$D$215)+$D$215))-(($E$205/$C$56)*(RAND()*($E$216-$D$216)+$D$216))</f>
        <v>#N/A</v>
      </c>
      <c r="U802" s="91"/>
    </row>
    <row r="803" spans="2:21" x14ac:dyDescent="0.25">
      <c r="B803" s="198" t="e">
        <f t="shared" ca="1" si="194"/>
        <v>#N/A</v>
      </c>
      <c r="C8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3" s="91"/>
      <c r="E803" s="91"/>
      <c r="G803" s="20"/>
      <c r="H803" s="91"/>
      <c r="I803" s="91"/>
      <c r="K803" s="91"/>
      <c r="M803" s="200" t="e">
        <f t="shared" ca="1" si="195"/>
        <v>#N/A</v>
      </c>
      <c r="N803" s="91" t="e">
        <f t="shared" ca="1" si="196"/>
        <v>#N/A</v>
      </c>
      <c r="O803" s="91" t="e">
        <f t="shared" ca="1" si="197"/>
        <v>#N/A</v>
      </c>
      <c r="Q803" s="200" t="e">
        <f t="shared" ca="1" si="198"/>
        <v>#N/A</v>
      </c>
      <c r="R803" s="91" t="e">
        <f t="shared" ca="1" si="199"/>
        <v>#N/A</v>
      </c>
      <c r="S803" s="91" t="e">
        <f t="shared" ca="1" si="200"/>
        <v>#N/A</v>
      </c>
      <c r="T803" s="200" t="e">
        <f ca="1">(($E$9*(RAND()*($E$213-$D$213)+$D$213))*(RAND()*('Your Value Calcs'!$E$209-'Your Value Calcs'!$D$209)+'Your Value Calcs'!$D$209+IF('Your Results'!$D$48&gt;0,'Your Results'!$D$48,0)))+$E$161-$E$201+$E$185-($E$185*(RAND()*($E$215-$D$215)+$D$215))-(($E$205/$C$56)*(RAND()*($E$216-$D$216)+$D$216))</f>
        <v>#N/A</v>
      </c>
      <c r="U803" s="91"/>
    </row>
    <row r="804" spans="2:21" x14ac:dyDescent="0.25">
      <c r="B804" s="198" t="e">
        <f t="shared" ca="1" si="194"/>
        <v>#N/A</v>
      </c>
      <c r="C8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4" s="91"/>
      <c r="E804" s="91"/>
      <c r="G804" s="20"/>
      <c r="H804" s="91"/>
      <c r="I804" s="91"/>
      <c r="K804" s="91"/>
      <c r="M804" s="200" t="e">
        <f t="shared" ca="1" si="195"/>
        <v>#N/A</v>
      </c>
      <c r="N804" s="91" t="e">
        <f t="shared" ca="1" si="196"/>
        <v>#N/A</v>
      </c>
      <c r="O804" s="91" t="e">
        <f t="shared" ca="1" si="197"/>
        <v>#N/A</v>
      </c>
      <c r="Q804" s="200" t="e">
        <f t="shared" ca="1" si="198"/>
        <v>#N/A</v>
      </c>
      <c r="R804" s="91" t="e">
        <f t="shared" ca="1" si="199"/>
        <v>#N/A</v>
      </c>
      <c r="S804" s="91" t="e">
        <f t="shared" ca="1" si="200"/>
        <v>#N/A</v>
      </c>
      <c r="T804" s="200" t="e">
        <f ca="1">(($E$9*(RAND()*($E$213-$D$213)+$D$213))*(RAND()*('Your Value Calcs'!$E$209-'Your Value Calcs'!$D$209)+'Your Value Calcs'!$D$209+IF('Your Results'!$D$48&gt;0,'Your Results'!$D$48,0)))+$E$161-$E$201+$E$185-($E$185*(RAND()*($E$215-$D$215)+$D$215))-(($E$205/$C$56)*(RAND()*($E$216-$D$216)+$D$216))</f>
        <v>#N/A</v>
      </c>
      <c r="U804" s="91"/>
    </row>
    <row r="805" spans="2:21" x14ac:dyDescent="0.25">
      <c r="B805" s="198" t="e">
        <f t="shared" ca="1" si="194"/>
        <v>#N/A</v>
      </c>
      <c r="C8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5" s="91"/>
      <c r="E805" s="91"/>
      <c r="G805" s="20"/>
      <c r="H805" s="91"/>
      <c r="I805" s="91"/>
      <c r="K805" s="91"/>
      <c r="M805" s="200" t="e">
        <f t="shared" ca="1" si="195"/>
        <v>#N/A</v>
      </c>
      <c r="N805" s="91" t="e">
        <f t="shared" ca="1" si="196"/>
        <v>#N/A</v>
      </c>
      <c r="O805" s="91" t="e">
        <f t="shared" ca="1" si="197"/>
        <v>#N/A</v>
      </c>
      <c r="Q805" s="200" t="e">
        <f t="shared" ca="1" si="198"/>
        <v>#N/A</v>
      </c>
      <c r="R805" s="91" t="e">
        <f t="shared" ca="1" si="199"/>
        <v>#N/A</v>
      </c>
      <c r="S805" s="91" t="e">
        <f t="shared" ca="1" si="200"/>
        <v>#N/A</v>
      </c>
      <c r="T805" s="200" t="e">
        <f ca="1">(($E$9*(RAND()*($E$213-$D$213)+$D$213))*(RAND()*('Your Value Calcs'!$E$209-'Your Value Calcs'!$D$209)+'Your Value Calcs'!$D$209+IF('Your Results'!$D$48&gt;0,'Your Results'!$D$48,0)))+$E$161-$E$201+$E$185-($E$185*(RAND()*($E$215-$D$215)+$D$215))-(($E$205/$C$56)*(RAND()*($E$216-$D$216)+$D$216))</f>
        <v>#N/A</v>
      </c>
      <c r="U805" s="91"/>
    </row>
    <row r="806" spans="2:21" x14ac:dyDescent="0.25">
      <c r="B806" s="198" t="e">
        <f t="shared" ca="1" si="194"/>
        <v>#N/A</v>
      </c>
      <c r="C8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6" s="91"/>
      <c r="E806" s="91"/>
      <c r="G806" s="20"/>
      <c r="H806" s="91"/>
      <c r="I806" s="91"/>
      <c r="K806" s="91"/>
      <c r="M806" s="200" t="e">
        <f t="shared" ca="1" si="195"/>
        <v>#N/A</v>
      </c>
      <c r="N806" s="91" t="e">
        <f t="shared" ca="1" si="196"/>
        <v>#N/A</v>
      </c>
      <c r="O806" s="91" t="e">
        <f t="shared" ca="1" si="197"/>
        <v>#N/A</v>
      </c>
      <c r="Q806" s="200" t="e">
        <f t="shared" ca="1" si="198"/>
        <v>#N/A</v>
      </c>
      <c r="R806" s="91" t="e">
        <f t="shared" ca="1" si="199"/>
        <v>#N/A</v>
      </c>
      <c r="S806" s="91" t="e">
        <f t="shared" ca="1" si="200"/>
        <v>#N/A</v>
      </c>
      <c r="T806" s="200" t="e">
        <f ca="1">(($E$9*(RAND()*($E$213-$D$213)+$D$213))*(RAND()*('Your Value Calcs'!$E$209-'Your Value Calcs'!$D$209)+'Your Value Calcs'!$D$209+IF('Your Results'!$D$48&gt;0,'Your Results'!$D$48,0)))+$E$161-$E$201+$E$185-($E$185*(RAND()*($E$215-$D$215)+$D$215))-(($E$205/$C$56)*(RAND()*($E$216-$D$216)+$D$216))</f>
        <v>#N/A</v>
      </c>
      <c r="U806" s="91"/>
    </row>
    <row r="807" spans="2:21" x14ac:dyDescent="0.25">
      <c r="B807" s="198" t="e">
        <f t="shared" ca="1" si="194"/>
        <v>#N/A</v>
      </c>
      <c r="C8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7" s="91"/>
      <c r="E807" s="91"/>
      <c r="G807" s="20"/>
      <c r="H807" s="91"/>
      <c r="I807" s="91"/>
      <c r="K807" s="91"/>
      <c r="M807" s="200" t="e">
        <f t="shared" ca="1" si="195"/>
        <v>#N/A</v>
      </c>
      <c r="N807" s="91" t="e">
        <f t="shared" ca="1" si="196"/>
        <v>#N/A</v>
      </c>
      <c r="O807" s="91" t="e">
        <f t="shared" ca="1" si="197"/>
        <v>#N/A</v>
      </c>
      <c r="Q807" s="200" t="e">
        <f t="shared" ca="1" si="198"/>
        <v>#N/A</v>
      </c>
      <c r="R807" s="91" t="e">
        <f t="shared" ca="1" si="199"/>
        <v>#N/A</v>
      </c>
      <c r="S807" s="91" t="e">
        <f t="shared" ca="1" si="200"/>
        <v>#N/A</v>
      </c>
      <c r="T807" s="200" t="e">
        <f ca="1">(($E$9*(RAND()*($E$213-$D$213)+$D$213))*(RAND()*('Your Value Calcs'!$E$209-'Your Value Calcs'!$D$209)+'Your Value Calcs'!$D$209+IF('Your Results'!$D$48&gt;0,'Your Results'!$D$48,0)))+$E$161-$E$201+$E$185-($E$185*(RAND()*($E$215-$D$215)+$D$215))-(($E$205/$C$56)*(RAND()*($E$216-$D$216)+$D$216))</f>
        <v>#N/A</v>
      </c>
      <c r="U807" s="91"/>
    </row>
    <row r="808" spans="2:21" x14ac:dyDescent="0.25">
      <c r="B808" s="198" t="e">
        <f t="shared" ca="1" si="194"/>
        <v>#N/A</v>
      </c>
      <c r="C8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8" s="91"/>
      <c r="E808" s="91"/>
      <c r="G808" s="20"/>
      <c r="H808" s="91"/>
      <c r="I808" s="91"/>
      <c r="K808" s="91"/>
      <c r="M808" s="200" t="e">
        <f t="shared" ca="1" si="195"/>
        <v>#N/A</v>
      </c>
      <c r="N808" s="91" t="e">
        <f t="shared" ca="1" si="196"/>
        <v>#N/A</v>
      </c>
      <c r="O808" s="91" t="e">
        <f t="shared" ca="1" si="197"/>
        <v>#N/A</v>
      </c>
      <c r="Q808" s="200" t="e">
        <f t="shared" ca="1" si="198"/>
        <v>#N/A</v>
      </c>
      <c r="R808" s="91" t="e">
        <f t="shared" ca="1" si="199"/>
        <v>#N/A</v>
      </c>
      <c r="S808" s="91" t="e">
        <f t="shared" ca="1" si="200"/>
        <v>#N/A</v>
      </c>
      <c r="T808" s="200" t="e">
        <f ca="1">(($E$9*(RAND()*($E$213-$D$213)+$D$213))*(RAND()*('Your Value Calcs'!$E$209-'Your Value Calcs'!$D$209)+'Your Value Calcs'!$D$209+IF('Your Results'!$D$48&gt;0,'Your Results'!$D$48,0)))+$E$161-$E$201+$E$185-($E$185*(RAND()*($E$215-$D$215)+$D$215))-(($E$205/$C$56)*(RAND()*($E$216-$D$216)+$D$216))</f>
        <v>#N/A</v>
      </c>
      <c r="U808" s="91"/>
    </row>
    <row r="809" spans="2:21" x14ac:dyDescent="0.25">
      <c r="B809" s="198" t="e">
        <f t="shared" ca="1" si="194"/>
        <v>#N/A</v>
      </c>
      <c r="C8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09" s="91"/>
      <c r="E809" s="91"/>
      <c r="G809" s="20"/>
      <c r="H809" s="91"/>
      <c r="I809" s="91"/>
      <c r="K809" s="91"/>
      <c r="M809" s="200" t="e">
        <f t="shared" ca="1" si="195"/>
        <v>#N/A</v>
      </c>
      <c r="N809" s="91" t="e">
        <f t="shared" ca="1" si="196"/>
        <v>#N/A</v>
      </c>
      <c r="O809" s="91" t="e">
        <f t="shared" ca="1" si="197"/>
        <v>#N/A</v>
      </c>
      <c r="Q809" s="200" t="e">
        <f t="shared" ca="1" si="198"/>
        <v>#N/A</v>
      </c>
      <c r="R809" s="91" t="e">
        <f t="shared" ca="1" si="199"/>
        <v>#N/A</v>
      </c>
      <c r="S809" s="91" t="e">
        <f t="shared" ca="1" si="200"/>
        <v>#N/A</v>
      </c>
      <c r="T809" s="200" t="e">
        <f ca="1">(($E$9*(RAND()*($E$213-$D$213)+$D$213))*(RAND()*('Your Value Calcs'!$E$209-'Your Value Calcs'!$D$209)+'Your Value Calcs'!$D$209+IF('Your Results'!$D$48&gt;0,'Your Results'!$D$48,0)))+$E$161-$E$201+$E$185-($E$185*(RAND()*($E$215-$D$215)+$D$215))-(($E$205/$C$56)*(RAND()*($E$216-$D$216)+$D$216))</f>
        <v>#N/A</v>
      </c>
      <c r="U809" s="91"/>
    </row>
    <row r="810" spans="2:21" x14ac:dyDescent="0.25">
      <c r="B810" s="198" t="e">
        <f t="shared" ca="1" si="194"/>
        <v>#N/A</v>
      </c>
      <c r="C8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0" s="91"/>
      <c r="E810" s="91"/>
      <c r="G810" s="20"/>
      <c r="H810" s="91"/>
      <c r="I810" s="91"/>
      <c r="K810" s="91"/>
      <c r="M810" s="200" t="e">
        <f t="shared" ca="1" si="195"/>
        <v>#N/A</v>
      </c>
      <c r="N810" s="91" t="e">
        <f t="shared" ca="1" si="196"/>
        <v>#N/A</v>
      </c>
      <c r="O810" s="91" t="e">
        <f t="shared" ca="1" si="197"/>
        <v>#N/A</v>
      </c>
      <c r="Q810" s="200" t="e">
        <f t="shared" ca="1" si="198"/>
        <v>#N/A</v>
      </c>
      <c r="R810" s="91" t="e">
        <f t="shared" ca="1" si="199"/>
        <v>#N/A</v>
      </c>
      <c r="S810" s="91" t="e">
        <f t="shared" ca="1" si="200"/>
        <v>#N/A</v>
      </c>
      <c r="T810" s="200" t="e">
        <f ca="1">(($E$9*(RAND()*($E$213-$D$213)+$D$213))*(RAND()*('Your Value Calcs'!$E$209-'Your Value Calcs'!$D$209)+'Your Value Calcs'!$D$209+IF('Your Results'!$D$48&gt;0,'Your Results'!$D$48,0)))+$E$161-$E$201+$E$185-($E$185*(RAND()*($E$215-$D$215)+$D$215))-(($E$205/$C$56)*(RAND()*($E$216-$D$216)+$D$216))</f>
        <v>#N/A</v>
      </c>
      <c r="U810" s="91"/>
    </row>
    <row r="811" spans="2:21" x14ac:dyDescent="0.25">
      <c r="B811" s="198" t="e">
        <f t="shared" ca="1" si="194"/>
        <v>#N/A</v>
      </c>
      <c r="C8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1" s="91"/>
      <c r="E811" s="91"/>
      <c r="G811" s="20"/>
      <c r="H811" s="91"/>
      <c r="I811" s="91"/>
      <c r="K811" s="91"/>
      <c r="M811" s="200" t="e">
        <f t="shared" ca="1" si="195"/>
        <v>#N/A</v>
      </c>
      <c r="N811" s="91" t="e">
        <f t="shared" ca="1" si="196"/>
        <v>#N/A</v>
      </c>
      <c r="O811" s="91" t="e">
        <f t="shared" ca="1" si="197"/>
        <v>#N/A</v>
      </c>
      <c r="Q811" s="200" t="e">
        <f t="shared" ca="1" si="198"/>
        <v>#N/A</v>
      </c>
      <c r="R811" s="91" t="e">
        <f t="shared" ca="1" si="199"/>
        <v>#N/A</v>
      </c>
      <c r="S811" s="91" t="e">
        <f t="shared" ca="1" si="200"/>
        <v>#N/A</v>
      </c>
      <c r="T811" s="200" t="e">
        <f ca="1">(($E$9*(RAND()*($E$213-$D$213)+$D$213))*(RAND()*('Your Value Calcs'!$E$209-'Your Value Calcs'!$D$209)+'Your Value Calcs'!$D$209+IF('Your Results'!$D$48&gt;0,'Your Results'!$D$48,0)))+$E$161-$E$201+$E$185-($E$185*(RAND()*($E$215-$D$215)+$D$215))-(($E$205/$C$56)*(RAND()*($E$216-$D$216)+$D$216))</f>
        <v>#N/A</v>
      </c>
      <c r="U811" s="91"/>
    </row>
    <row r="812" spans="2:21" x14ac:dyDescent="0.25">
      <c r="B812" s="198" t="e">
        <f t="shared" ca="1" si="194"/>
        <v>#N/A</v>
      </c>
      <c r="C8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2" s="91"/>
      <c r="E812" s="91"/>
      <c r="G812" s="20"/>
      <c r="H812" s="91"/>
      <c r="I812" s="91"/>
      <c r="K812" s="91"/>
      <c r="M812" s="200" t="e">
        <f t="shared" ca="1" si="195"/>
        <v>#N/A</v>
      </c>
      <c r="N812" s="91" t="e">
        <f t="shared" ca="1" si="196"/>
        <v>#N/A</v>
      </c>
      <c r="O812" s="91" t="e">
        <f t="shared" ca="1" si="197"/>
        <v>#N/A</v>
      </c>
      <c r="Q812" s="200" t="e">
        <f t="shared" ca="1" si="198"/>
        <v>#N/A</v>
      </c>
      <c r="R812" s="91" t="e">
        <f t="shared" ca="1" si="199"/>
        <v>#N/A</v>
      </c>
      <c r="S812" s="91" t="e">
        <f t="shared" ca="1" si="200"/>
        <v>#N/A</v>
      </c>
      <c r="T812" s="200" t="e">
        <f ca="1">(($E$9*(RAND()*($E$213-$D$213)+$D$213))*(RAND()*('Your Value Calcs'!$E$209-'Your Value Calcs'!$D$209)+'Your Value Calcs'!$D$209+IF('Your Results'!$D$48&gt;0,'Your Results'!$D$48,0)))+$E$161-$E$201+$E$185-($E$185*(RAND()*($E$215-$D$215)+$D$215))-(($E$205/$C$56)*(RAND()*($E$216-$D$216)+$D$216))</f>
        <v>#N/A</v>
      </c>
      <c r="U812" s="91"/>
    </row>
    <row r="813" spans="2:21" x14ac:dyDescent="0.25">
      <c r="B813" s="198" t="e">
        <f t="shared" ca="1" si="194"/>
        <v>#N/A</v>
      </c>
      <c r="C8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3" s="91"/>
      <c r="E813" s="91"/>
      <c r="G813" s="20"/>
      <c r="H813" s="91"/>
      <c r="I813" s="91"/>
      <c r="K813" s="91"/>
      <c r="M813" s="200" t="e">
        <f t="shared" ca="1" si="195"/>
        <v>#N/A</v>
      </c>
      <c r="N813" s="91" t="e">
        <f t="shared" ca="1" si="196"/>
        <v>#N/A</v>
      </c>
      <c r="O813" s="91" t="e">
        <f t="shared" ca="1" si="197"/>
        <v>#N/A</v>
      </c>
      <c r="Q813" s="200" t="e">
        <f t="shared" ca="1" si="198"/>
        <v>#N/A</v>
      </c>
      <c r="R813" s="91" t="e">
        <f t="shared" ca="1" si="199"/>
        <v>#N/A</v>
      </c>
      <c r="S813" s="91" t="e">
        <f t="shared" ca="1" si="200"/>
        <v>#N/A</v>
      </c>
      <c r="T813" s="200" t="e">
        <f ca="1">(($E$9*(RAND()*($E$213-$D$213)+$D$213))*(RAND()*('Your Value Calcs'!$E$209-'Your Value Calcs'!$D$209)+'Your Value Calcs'!$D$209+IF('Your Results'!$D$48&gt;0,'Your Results'!$D$48,0)))+$E$161-$E$201+$E$185-($E$185*(RAND()*($E$215-$D$215)+$D$215))-(($E$205/$C$56)*(RAND()*($E$216-$D$216)+$D$216))</f>
        <v>#N/A</v>
      </c>
      <c r="U813" s="91"/>
    </row>
    <row r="814" spans="2:21" x14ac:dyDescent="0.25">
      <c r="B814" s="198" t="e">
        <f t="shared" ca="1" si="194"/>
        <v>#N/A</v>
      </c>
      <c r="C8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4" s="91"/>
      <c r="E814" s="91"/>
      <c r="G814" s="20"/>
      <c r="H814" s="91"/>
      <c r="I814" s="91"/>
      <c r="K814" s="91"/>
      <c r="M814" s="200" t="e">
        <f t="shared" ca="1" si="195"/>
        <v>#N/A</v>
      </c>
      <c r="N814" s="91" t="e">
        <f t="shared" ca="1" si="196"/>
        <v>#N/A</v>
      </c>
      <c r="O814" s="91" t="e">
        <f t="shared" ca="1" si="197"/>
        <v>#N/A</v>
      </c>
      <c r="Q814" s="200" t="e">
        <f t="shared" ca="1" si="198"/>
        <v>#N/A</v>
      </c>
      <c r="R814" s="91" t="e">
        <f t="shared" ca="1" si="199"/>
        <v>#N/A</v>
      </c>
      <c r="S814" s="91" t="e">
        <f t="shared" ca="1" si="200"/>
        <v>#N/A</v>
      </c>
      <c r="T814" s="200" t="e">
        <f ca="1">(($E$9*(RAND()*($E$213-$D$213)+$D$213))*(RAND()*('Your Value Calcs'!$E$209-'Your Value Calcs'!$D$209)+'Your Value Calcs'!$D$209+IF('Your Results'!$D$48&gt;0,'Your Results'!$D$48,0)))+$E$161-$E$201+$E$185-($E$185*(RAND()*($E$215-$D$215)+$D$215))-(($E$205/$C$56)*(RAND()*($E$216-$D$216)+$D$216))</f>
        <v>#N/A</v>
      </c>
      <c r="U814" s="91"/>
    </row>
    <row r="815" spans="2:21" x14ac:dyDescent="0.25">
      <c r="B815" s="198" t="e">
        <f t="shared" ca="1" si="194"/>
        <v>#N/A</v>
      </c>
      <c r="C8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5" s="91"/>
      <c r="E815" s="91"/>
      <c r="G815" s="20"/>
      <c r="H815" s="91"/>
      <c r="I815" s="91"/>
      <c r="K815" s="91"/>
      <c r="M815" s="200" t="e">
        <f t="shared" ca="1" si="195"/>
        <v>#N/A</v>
      </c>
      <c r="N815" s="91" t="e">
        <f t="shared" ca="1" si="196"/>
        <v>#N/A</v>
      </c>
      <c r="O815" s="91" t="e">
        <f t="shared" ca="1" si="197"/>
        <v>#N/A</v>
      </c>
      <c r="Q815" s="200" t="e">
        <f t="shared" ca="1" si="198"/>
        <v>#N/A</v>
      </c>
      <c r="R815" s="91" t="e">
        <f t="shared" ca="1" si="199"/>
        <v>#N/A</v>
      </c>
      <c r="S815" s="91" t="e">
        <f t="shared" ca="1" si="200"/>
        <v>#N/A</v>
      </c>
      <c r="T815" s="200" t="e">
        <f ca="1">(($E$9*(RAND()*($E$213-$D$213)+$D$213))*(RAND()*('Your Value Calcs'!$E$209-'Your Value Calcs'!$D$209)+'Your Value Calcs'!$D$209+IF('Your Results'!$D$48&gt;0,'Your Results'!$D$48,0)))+$E$161-$E$201+$E$185-($E$185*(RAND()*($E$215-$D$215)+$D$215))-(($E$205/$C$56)*(RAND()*($E$216-$D$216)+$D$216))</f>
        <v>#N/A</v>
      </c>
      <c r="U815" s="91"/>
    </row>
    <row r="816" spans="2:21" x14ac:dyDescent="0.25">
      <c r="B816" s="198" t="e">
        <f t="shared" ca="1" si="194"/>
        <v>#N/A</v>
      </c>
      <c r="C8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6" s="91"/>
      <c r="E816" s="91"/>
      <c r="G816" s="20"/>
      <c r="H816" s="91"/>
      <c r="I816" s="91"/>
      <c r="K816" s="91"/>
      <c r="M816" s="200" t="e">
        <f t="shared" ca="1" si="195"/>
        <v>#N/A</v>
      </c>
      <c r="N816" s="91" t="e">
        <f t="shared" ca="1" si="196"/>
        <v>#N/A</v>
      </c>
      <c r="O816" s="91" t="e">
        <f t="shared" ca="1" si="197"/>
        <v>#N/A</v>
      </c>
      <c r="Q816" s="200" t="e">
        <f t="shared" ca="1" si="198"/>
        <v>#N/A</v>
      </c>
      <c r="R816" s="91" t="e">
        <f t="shared" ca="1" si="199"/>
        <v>#N/A</v>
      </c>
      <c r="S816" s="91" t="e">
        <f t="shared" ca="1" si="200"/>
        <v>#N/A</v>
      </c>
      <c r="T816" s="200" t="e">
        <f ca="1">(($E$9*(RAND()*($E$213-$D$213)+$D$213))*(RAND()*('Your Value Calcs'!$E$209-'Your Value Calcs'!$D$209)+'Your Value Calcs'!$D$209+IF('Your Results'!$D$48&gt;0,'Your Results'!$D$48,0)))+$E$161-$E$201+$E$185-($E$185*(RAND()*($E$215-$D$215)+$D$215))-(($E$205/$C$56)*(RAND()*($E$216-$D$216)+$D$216))</f>
        <v>#N/A</v>
      </c>
      <c r="U816" s="91"/>
    </row>
    <row r="817" spans="2:21" x14ac:dyDescent="0.25">
      <c r="B817" s="198" t="e">
        <f t="shared" ca="1" si="194"/>
        <v>#N/A</v>
      </c>
      <c r="C8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7" s="91"/>
      <c r="E817" s="91"/>
      <c r="G817" s="20"/>
      <c r="H817" s="91"/>
      <c r="I817" s="91"/>
      <c r="K817" s="91"/>
      <c r="M817" s="200" t="e">
        <f t="shared" ca="1" si="195"/>
        <v>#N/A</v>
      </c>
      <c r="N817" s="91" t="e">
        <f t="shared" ca="1" si="196"/>
        <v>#N/A</v>
      </c>
      <c r="O817" s="91" t="e">
        <f t="shared" ca="1" si="197"/>
        <v>#N/A</v>
      </c>
      <c r="Q817" s="200" t="e">
        <f t="shared" ca="1" si="198"/>
        <v>#N/A</v>
      </c>
      <c r="R817" s="91" t="e">
        <f t="shared" ca="1" si="199"/>
        <v>#N/A</v>
      </c>
      <c r="S817" s="91" t="e">
        <f t="shared" ca="1" si="200"/>
        <v>#N/A</v>
      </c>
      <c r="T817" s="200" t="e">
        <f ca="1">(($E$9*(RAND()*($E$213-$D$213)+$D$213))*(RAND()*('Your Value Calcs'!$E$209-'Your Value Calcs'!$D$209)+'Your Value Calcs'!$D$209+IF('Your Results'!$D$48&gt;0,'Your Results'!$D$48,0)))+$E$161-$E$201+$E$185-($E$185*(RAND()*($E$215-$D$215)+$D$215))-(($E$205/$C$56)*(RAND()*($E$216-$D$216)+$D$216))</f>
        <v>#N/A</v>
      </c>
      <c r="U817" s="91"/>
    </row>
    <row r="818" spans="2:21" x14ac:dyDescent="0.25">
      <c r="B818" s="198" t="e">
        <f t="shared" ca="1" si="194"/>
        <v>#N/A</v>
      </c>
      <c r="C8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8" s="91"/>
      <c r="E818" s="91"/>
      <c r="G818" s="20"/>
      <c r="H818" s="91"/>
      <c r="I818" s="91"/>
      <c r="K818" s="91"/>
      <c r="M818" s="200" t="e">
        <f t="shared" ca="1" si="195"/>
        <v>#N/A</v>
      </c>
      <c r="N818" s="91" t="e">
        <f t="shared" ca="1" si="196"/>
        <v>#N/A</v>
      </c>
      <c r="O818" s="91" t="e">
        <f t="shared" ca="1" si="197"/>
        <v>#N/A</v>
      </c>
      <c r="Q818" s="200" t="e">
        <f t="shared" ca="1" si="198"/>
        <v>#N/A</v>
      </c>
      <c r="R818" s="91" t="e">
        <f t="shared" ca="1" si="199"/>
        <v>#N/A</v>
      </c>
      <c r="S818" s="91" t="e">
        <f t="shared" ca="1" si="200"/>
        <v>#N/A</v>
      </c>
      <c r="T818" s="200" t="e">
        <f ca="1">(($E$9*(RAND()*($E$213-$D$213)+$D$213))*(RAND()*('Your Value Calcs'!$E$209-'Your Value Calcs'!$D$209)+'Your Value Calcs'!$D$209+IF('Your Results'!$D$48&gt;0,'Your Results'!$D$48,0)))+$E$161-$E$201+$E$185-($E$185*(RAND()*($E$215-$D$215)+$D$215))-(($E$205/$C$56)*(RAND()*($E$216-$D$216)+$D$216))</f>
        <v>#N/A</v>
      </c>
      <c r="U818" s="91"/>
    </row>
    <row r="819" spans="2:21" x14ac:dyDescent="0.25">
      <c r="B819" s="198" t="e">
        <f t="shared" ca="1" si="194"/>
        <v>#N/A</v>
      </c>
      <c r="C8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19" s="91"/>
      <c r="E819" s="91"/>
      <c r="G819" s="20"/>
      <c r="H819" s="91"/>
      <c r="I819" s="91"/>
      <c r="K819" s="91"/>
      <c r="M819" s="200" t="e">
        <f t="shared" ca="1" si="195"/>
        <v>#N/A</v>
      </c>
      <c r="N819" s="91" t="e">
        <f t="shared" ca="1" si="196"/>
        <v>#N/A</v>
      </c>
      <c r="O819" s="91" t="e">
        <f t="shared" ca="1" si="197"/>
        <v>#N/A</v>
      </c>
      <c r="Q819" s="200" t="e">
        <f t="shared" ca="1" si="198"/>
        <v>#N/A</v>
      </c>
      <c r="R819" s="91" t="e">
        <f t="shared" ca="1" si="199"/>
        <v>#N/A</v>
      </c>
      <c r="S819" s="91" t="e">
        <f t="shared" ca="1" si="200"/>
        <v>#N/A</v>
      </c>
      <c r="T819" s="200" t="e">
        <f ca="1">(($E$9*(RAND()*($E$213-$D$213)+$D$213))*(RAND()*('Your Value Calcs'!$E$209-'Your Value Calcs'!$D$209)+'Your Value Calcs'!$D$209+IF('Your Results'!$D$48&gt;0,'Your Results'!$D$48,0)))+$E$161-$E$201+$E$185-($E$185*(RAND()*($E$215-$D$215)+$D$215))-(($E$205/$C$56)*(RAND()*($E$216-$D$216)+$D$216))</f>
        <v>#N/A</v>
      </c>
      <c r="U819" s="91"/>
    </row>
    <row r="820" spans="2:21" x14ac:dyDescent="0.25">
      <c r="B820" s="198" t="e">
        <f t="shared" ca="1" si="194"/>
        <v>#N/A</v>
      </c>
      <c r="C8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0" s="91"/>
      <c r="E820" s="91"/>
      <c r="G820" s="20"/>
      <c r="H820" s="91"/>
      <c r="I820" s="91"/>
      <c r="K820" s="91"/>
      <c r="M820" s="200" t="e">
        <f t="shared" ca="1" si="195"/>
        <v>#N/A</v>
      </c>
      <c r="N820" s="91" t="e">
        <f t="shared" ca="1" si="196"/>
        <v>#N/A</v>
      </c>
      <c r="O820" s="91" t="e">
        <f t="shared" ca="1" si="197"/>
        <v>#N/A</v>
      </c>
      <c r="Q820" s="200" t="e">
        <f t="shared" ca="1" si="198"/>
        <v>#N/A</v>
      </c>
      <c r="R820" s="91" t="e">
        <f t="shared" ca="1" si="199"/>
        <v>#N/A</v>
      </c>
      <c r="S820" s="91" t="e">
        <f t="shared" ca="1" si="200"/>
        <v>#N/A</v>
      </c>
      <c r="T820" s="200" t="e">
        <f ca="1">(($E$9*(RAND()*($E$213-$D$213)+$D$213))*(RAND()*('Your Value Calcs'!$E$209-'Your Value Calcs'!$D$209)+'Your Value Calcs'!$D$209+IF('Your Results'!$D$48&gt;0,'Your Results'!$D$48,0)))+$E$161-$E$201+$E$185-($E$185*(RAND()*($E$215-$D$215)+$D$215))-(($E$205/$C$56)*(RAND()*($E$216-$D$216)+$D$216))</f>
        <v>#N/A</v>
      </c>
      <c r="U820" s="91"/>
    </row>
    <row r="821" spans="2:21" x14ac:dyDescent="0.25">
      <c r="B821" s="198" t="e">
        <f t="shared" ca="1" si="194"/>
        <v>#N/A</v>
      </c>
      <c r="C8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1" s="91"/>
      <c r="E821" s="91"/>
      <c r="G821" s="20"/>
      <c r="H821" s="91"/>
      <c r="I821" s="91"/>
      <c r="K821" s="91"/>
      <c r="M821" s="200" t="e">
        <f t="shared" ca="1" si="195"/>
        <v>#N/A</v>
      </c>
      <c r="N821" s="91" t="e">
        <f t="shared" ca="1" si="196"/>
        <v>#N/A</v>
      </c>
      <c r="O821" s="91" t="e">
        <f t="shared" ca="1" si="197"/>
        <v>#N/A</v>
      </c>
      <c r="Q821" s="200" t="e">
        <f t="shared" ca="1" si="198"/>
        <v>#N/A</v>
      </c>
      <c r="R821" s="91" t="e">
        <f t="shared" ca="1" si="199"/>
        <v>#N/A</v>
      </c>
      <c r="S821" s="91" t="e">
        <f t="shared" ca="1" si="200"/>
        <v>#N/A</v>
      </c>
      <c r="T821" s="200" t="e">
        <f ca="1">(($E$9*(RAND()*($E$213-$D$213)+$D$213))*(RAND()*('Your Value Calcs'!$E$209-'Your Value Calcs'!$D$209)+'Your Value Calcs'!$D$209+IF('Your Results'!$D$48&gt;0,'Your Results'!$D$48,0)))+$E$161-$E$201+$E$185-($E$185*(RAND()*($E$215-$D$215)+$D$215))-(($E$205/$C$56)*(RAND()*($E$216-$D$216)+$D$216))</f>
        <v>#N/A</v>
      </c>
      <c r="U821" s="91"/>
    </row>
    <row r="822" spans="2:21" x14ac:dyDescent="0.25">
      <c r="B822" s="198" t="e">
        <f t="shared" ca="1" si="194"/>
        <v>#N/A</v>
      </c>
      <c r="C8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2" s="91"/>
      <c r="E822" s="91"/>
      <c r="G822" s="20"/>
      <c r="H822" s="91"/>
      <c r="I822" s="91"/>
      <c r="K822" s="91"/>
      <c r="M822" s="200" t="e">
        <f t="shared" ca="1" si="195"/>
        <v>#N/A</v>
      </c>
      <c r="N822" s="91" t="e">
        <f t="shared" ca="1" si="196"/>
        <v>#N/A</v>
      </c>
      <c r="O822" s="91" t="e">
        <f t="shared" ca="1" si="197"/>
        <v>#N/A</v>
      </c>
      <c r="Q822" s="200" t="e">
        <f t="shared" ca="1" si="198"/>
        <v>#N/A</v>
      </c>
      <c r="R822" s="91" t="e">
        <f t="shared" ca="1" si="199"/>
        <v>#N/A</v>
      </c>
      <c r="S822" s="91" t="e">
        <f t="shared" ca="1" si="200"/>
        <v>#N/A</v>
      </c>
      <c r="T822" s="200" t="e">
        <f ca="1">(($E$9*(RAND()*($E$213-$D$213)+$D$213))*(RAND()*('Your Value Calcs'!$E$209-'Your Value Calcs'!$D$209)+'Your Value Calcs'!$D$209+IF('Your Results'!$D$48&gt;0,'Your Results'!$D$48,0)))+$E$161-$E$201+$E$185-($E$185*(RAND()*($E$215-$D$215)+$D$215))-(($E$205/$C$56)*(RAND()*($E$216-$D$216)+$D$216))</f>
        <v>#N/A</v>
      </c>
      <c r="U822" s="91"/>
    </row>
    <row r="823" spans="2:21" x14ac:dyDescent="0.25">
      <c r="B823" s="198" t="e">
        <f t="shared" ca="1" si="194"/>
        <v>#N/A</v>
      </c>
      <c r="C8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3" s="91"/>
      <c r="E823" s="91"/>
      <c r="G823" s="20"/>
      <c r="H823" s="91"/>
      <c r="I823" s="91"/>
      <c r="K823" s="91"/>
      <c r="M823" s="200" t="e">
        <f t="shared" ca="1" si="195"/>
        <v>#N/A</v>
      </c>
      <c r="N823" s="91" t="e">
        <f t="shared" ca="1" si="196"/>
        <v>#N/A</v>
      </c>
      <c r="O823" s="91" t="e">
        <f t="shared" ca="1" si="197"/>
        <v>#N/A</v>
      </c>
      <c r="Q823" s="200" t="e">
        <f t="shared" ca="1" si="198"/>
        <v>#N/A</v>
      </c>
      <c r="R823" s="91" t="e">
        <f t="shared" ca="1" si="199"/>
        <v>#N/A</v>
      </c>
      <c r="S823" s="91" t="e">
        <f t="shared" ca="1" si="200"/>
        <v>#N/A</v>
      </c>
      <c r="T823" s="200" t="e">
        <f ca="1">(($E$9*(RAND()*($E$213-$D$213)+$D$213))*(RAND()*('Your Value Calcs'!$E$209-'Your Value Calcs'!$D$209)+'Your Value Calcs'!$D$209+IF('Your Results'!$D$48&gt;0,'Your Results'!$D$48,0)))+$E$161-$E$201+$E$185-($E$185*(RAND()*($E$215-$D$215)+$D$215))-(($E$205/$C$56)*(RAND()*($E$216-$D$216)+$D$216))</f>
        <v>#N/A</v>
      </c>
      <c r="U823" s="91"/>
    </row>
    <row r="824" spans="2:21" x14ac:dyDescent="0.25">
      <c r="B824" s="198" t="e">
        <f t="shared" ca="1" si="194"/>
        <v>#N/A</v>
      </c>
      <c r="C8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4" s="91"/>
      <c r="E824" s="91"/>
      <c r="G824" s="20"/>
      <c r="H824" s="91"/>
      <c r="I824" s="91"/>
      <c r="K824" s="91"/>
      <c r="M824" s="200" t="e">
        <f t="shared" ca="1" si="195"/>
        <v>#N/A</v>
      </c>
      <c r="N824" s="91" t="e">
        <f t="shared" ca="1" si="196"/>
        <v>#N/A</v>
      </c>
      <c r="O824" s="91" t="e">
        <f t="shared" ca="1" si="197"/>
        <v>#N/A</v>
      </c>
      <c r="Q824" s="200" t="e">
        <f t="shared" ca="1" si="198"/>
        <v>#N/A</v>
      </c>
      <c r="R824" s="91" t="e">
        <f t="shared" ca="1" si="199"/>
        <v>#N/A</v>
      </c>
      <c r="S824" s="91" t="e">
        <f t="shared" ca="1" si="200"/>
        <v>#N/A</v>
      </c>
      <c r="T824" s="200" t="e">
        <f ca="1">(($E$9*(RAND()*($E$213-$D$213)+$D$213))*(RAND()*('Your Value Calcs'!$E$209-'Your Value Calcs'!$D$209)+'Your Value Calcs'!$D$209+IF('Your Results'!$D$48&gt;0,'Your Results'!$D$48,0)))+$E$161-$E$201+$E$185-($E$185*(RAND()*($E$215-$D$215)+$D$215))-(($E$205/$C$56)*(RAND()*($E$216-$D$216)+$D$216))</f>
        <v>#N/A</v>
      </c>
      <c r="U824" s="91"/>
    </row>
    <row r="825" spans="2:21" x14ac:dyDescent="0.25">
      <c r="B825" s="198" t="e">
        <f t="shared" ca="1" si="194"/>
        <v>#N/A</v>
      </c>
      <c r="C8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5" s="91"/>
      <c r="E825" s="91"/>
      <c r="G825" s="20"/>
      <c r="H825" s="91"/>
      <c r="I825" s="91"/>
      <c r="K825" s="91"/>
      <c r="M825" s="200" t="e">
        <f t="shared" ca="1" si="195"/>
        <v>#N/A</v>
      </c>
      <c r="N825" s="91" t="e">
        <f t="shared" ca="1" si="196"/>
        <v>#N/A</v>
      </c>
      <c r="O825" s="91" t="e">
        <f t="shared" ca="1" si="197"/>
        <v>#N/A</v>
      </c>
      <c r="Q825" s="200" t="e">
        <f t="shared" ca="1" si="198"/>
        <v>#N/A</v>
      </c>
      <c r="R825" s="91" t="e">
        <f t="shared" ca="1" si="199"/>
        <v>#N/A</v>
      </c>
      <c r="S825" s="91" t="e">
        <f t="shared" ca="1" si="200"/>
        <v>#N/A</v>
      </c>
      <c r="T825" s="200" t="e">
        <f ca="1">(($E$9*(RAND()*($E$213-$D$213)+$D$213))*(RAND()*('Your Value Calcs'!$E$209-'Your Value Calcs'!$D$209)+'Your Value Calcs'!$D$209+IF('Your Results'!$D$48&gt;0,'Your Results'!$D$48,0)))+$E$161-$E$201+$E$185-($E$185*(RAND()*($E$215-$D$215)+$D$215))-(($E$205/$C$56)*(RAND()*($E$216-$D$216)+$D$216))</f>
        <v>#N/A</v>
      </c>
      <c r="U825" s="91"/>
    </row>
    <row r="826" spans="2:21" x14ac:dyDescent="0.25">
      <c r="B826" s="198" t="e">
        <f t="shared" ca="1" si="194"/>
        <v>#N/A</v>
      </c>
      <c r="C8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6" s="91"/>
      <c r="E826" s="91"/>
      <c r="G826" s="20"/>
      <c r="H826" s="91"/>
      <c r="I826" s="91"/>
      <c r="K826" s="91"/>
      <c r="M826" s="200" t="e">
        <f t="shared" ca="1" si="195"/>
        <v>#N/A</v>
      </c>
      <c r="N826" s="91" t="e">
        <f t="shared" ca="1" si="196"/>
        <v>#N/A</v>
      </c>
      <c r="O826" s="91" t="e">
        <f t="shared" ca="1" si="197"/>
        <v>#N/A</v>
      </c>
      <c r="Q826" s="200" t="e">
        <f t="shared" ca="1" si="198"/>
        <v>#N/A</v>
      </c>
      <c r="R826" s="91" t="e">
        <f t="shared" ca="1" si="199"/>
        <v>#N/A</v>
      </c>
      <c r="S826" s="91" t="e">
        <f t="shared" ca="1" si="200"/>
        <v>#N/A</v>
      </c>
      <c r="T826" s="200" t="e">
        <f ca="1">(($E$9*(RAND()*($E$213-$D$213)+$D$213))*(RAND()*('Your Value Calcs'!$E$209-'Your Value Calcs'!$D$209)+'Your Value Calcs'!$D$209+IF('Your Results'!$D$48&gt;0,'Your Results'!$D$48,0)))+$E$161-$E$201+$E$185-($E$185*(RAND()*($E$215-$D$215)+$D$215))-(($E$205/$C$56)*(RAND()*($E$216-$D$216)+$D$216))</f>
        <v>#N/A</v>
      </c>
      <c r="U826" s="91"/>
    </row>
    <row r="827" spans="2:21" x14ac:dyDescent="0.25">
      <c r="B827" s="198" t="e">
        <f t="shared" ca="1" si="194"/>
        <v>#N/A</v>
      </c>
      <c r="C8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7" s="91"/>
      <c r="E827" s="91"/>
      <c r="G827" s="20"/>
      <c r="H827" s="91"/>
      <c r="I827" s="91"/>
      <c r="K827" s="91"/>
      <c r="M827" s="200" t="e">
        <f t="shared" ca="1" si="195"/>
        <v>#N/A</v>
      </c>
      <c r="N827" s="91" t="e">
        <f t="shared" ca="1" si="196"/>
        <v>#N/A</v>
      </c>
      <c r="O827" s="91" t="e">
        <f t="shared" ca="1" si="197"/>
        <v>#N/A</v>
      </c>
      <c r="Q827" s="200" t="e">
        <f t="shared" ca="1" si="198"/>
        <v>#N/A</v>
      </c>
      <c r="R827" s="91" t="e">
        <f t="shared" ca="1" si="199"/>
        <v>#N/A</v>
      </c>
      <c r="S827" s="91" t="e">
        <f t="shared" ca="1" si="200"/>
        <v>#N/A</v>
      </c>
      <c r="T827" s="200" t="e">
        <f ca="1">(($E$9*(RAND()*($E$213-$D$213)+$D$213))*(RAND()*('Your Value Calcs'!$E$209-'Your Value Calcs'!$D$209)+'Your Value Calcs'!$D$209+IF('Your Results'!$D$48&gt;0,'Your Results'!$D$48,0)))+$E$161-$E$201+$E$185-($E$185*(RAND()*($E$215-$D$215)+$D$215))-(($E$205/$C$56)*(RAND()*($E$216-$D$216)+$D$216))</f>
        <v>#N/A</v>
      </c>
      <c r="U827" s="91"/>
    </row>
    <row r="828" spans="2:21" x14ac:dyDescent="0.25">
      <c r="B828" s="198" t="e">
        <f t="shared" ca="1" si="194"/>
        <v>#N/A</v>
      </c>
      <c r="C8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8" s="91"/>
      <c r="E828" s="91"/>
      <c r="G828" s="20"/>
      <c r="H828" s="91"/>
      <c r="I828" s="91"/>
      <c r="K828" s="91"/>
      <c r="M828" s="200" t="e">
        <f t="shared" ca="1" si="195"/>
        <v>#N/A</v>
      </c>
      <c r="N828" s="91" t="e">
        <f t="shared" ca="1" si="196"/>
        <v>#N/A</v>
      </c>
      <c r="O828" s="91" t="e">
        <f t="shared" ca="1" si="197"/>
        <v>#N/A</v>
      </c>
      <c r="Q828" s="200" t="e">
        <f t="shared" ca="1" si="198"/>
        <v>#N/A</v>
      </c>
      <c r="R828" s="91" t="e">
        <f t="shared" ca="1" si="199"/>
        <v>#N/A</v>
      </c>
      <c r="S828" s="91" t="e">
        <f t="shared" ca="1" si="200"/>
        <v>#N/A</v>
      </c>
      <c r="T828" s="200" t="e">
        <f ca="1">(($E$9*(RAND()*($E$213-$D$213)+$D$213))*(RAND()*('Your Value Calcs'!$E$209-'Your Value Calcs'!$D$209)+'Your Value Calcs'!$D$209+IF('Your Results'!$D$48&gt;0,'Your Results'!$D$48,0)))+$E$161-$E$201+$E$185-($E$185*(RAND()*($E$215-$D$215)+$D$215))-(($E$205/$C$56)*(RAND()*($E$216-$D$216)+$D$216))</f>
        <v>#N/A</v>
      </c>
      <c r="U828" s="91"/>
    </row>
    <row r="829" spans="2:21" x14ac:dyDescent="0.25">
      <c r="B829" s="198" t="e">
        <f t="shared" ca="1" si="194"/>
        <v>#N/A</v>
      </c>
      <c r="C8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29" s="91"/>
      <c r="E829" s="91"/>
      <c r="G829" s="20"/>
      <c r="H829" s="91"/>
      <c r="I829" s="91"/>
      <c r="K829" s="91"/>
      <c r="M829" s="200" t="e">
        <f t="shared" ca="1" si="195"/>
        <v>#N/A</v>
      </c>
      <c r="N829" s="91" t="e">
        <f t="shared" ca="1" si="196"/>
        <v>#N/A</v>
      </c>
      <c r="O829" s="91" t="e">
        <f t="shared" ca="1" si="197"/>
        <v>#N/A</v>
      </c>
      <c r="Q829" s="200" t="e">
        <f t="shared" ca="1" si="198"/>
        <v>#N/A</v>
      </c>
      <c r="R829" s="91" t="e">
        <f t="shared" ca="1" si="199"/>
        <v>#N/A</v>
      </c>
      <c r="S829" s="91" t="e">
        <f t="shared" ca="1" si="200"/>
        <v>#N/A</v>
      </c>
      <c r="T829" s="200" t="e">
        <f ca="1">(($E$9*(RAND()*($E$213-$D$213)+$D$213))*(RAND()*('Your Value Calcs'!$E$209-'Your Value Calcs'!$D$209)+'Your Value Calcs'!$D$209+IF('Your Results'!$D$48&gt;0,'Your Results'!$D$48,0)))+$E$161-$E$201+$E$185-($E$185*(RAND()*($E$215-$D$215)+$D$215))-(($E$205/$C$56)*(RAND()*($E$216-$D$216)+$D$216))</f>
        <v>#N/A</v>
      </c>
      <c r="U829" s="91"/>
    </row>
    <row r="830" spans="2:21" x14ac:dyDescent="0.25">
      <c r="B830" s="198" t="e">
        <f t="shared" ca="1" si="194"/>
        <v>#N/A</v>
      </c>
      <c r="C8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0" s="91"/>
      <c r="E830" s="91"/>
      <c r="G830" s="20"/>
      <c r="H830" s="91"/>
      <c r="I830" s="91"/>
      <c r="K830" s="91"/>
      <c r="M830" s="200" t="e">
        <f t="shared" ca="1" si="195"/>
        <v>#N/A</v>
      </c>
      <c r="N830" s="91" t="e">
        <f t="shared" ca="1" si="196"/>
        <v>#N/A</v>
      </c>
      <c r="O830" s="91" t="e">
        <f t="shared" ca="1" si="197"/>
        <v>#N/A</v>
      </c>
      <c r="Q830" s="200" t="e">
        <f t="shared" ca="1" si="198"/>
        <v>#N/A</v>
      </c>
      <c r="R830" s="91" t="e">
        <f t="shared" ca="1" si="199"/>
        <v>#N/A</v>
      </c>
      <c r="S830" s="91" t="e">
        <f t="shared" ca="1" si="200"/>
        <v>#N/A</v>
      </c>
      <c r="T830" s="200" t="e">
        <f ca="1">(($E$9*(RAND()*($E$213-$D$213)+$D$213))*(RAND()*('Your Value Calcs'!$E$209-'Your Value Calcs'!$D$209)+'Your Value Calcs'!$D$209+IF('Your Results'!$D$48&gt;0,'Your Results'!$D$48,0)))+$E$161-$E$201+$E$185-($E$185*(RAND()*($E$215-$D$215)+$D$215))-(($E$205/$C$56)*(RAND()*($E$216-$D$216)+$D$216))</f>
        <v>#N/A</v>
      </c>
      <c r="U830" s="91"/>
    </row>
    <row r="831" spans="2:21" x14ac:dyDescent="0.25">
      <c r="B831" s="198" t="e">
        <f t="shared" ca="1" si="194"/>
        <v>#N/A</v>
      </c>
      <c r="C8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1" s="91"/>
      <c r="E831" s="91"/>
      <c r="G831" s="20"/>
      <c r="H831" s="91"/>
      <c r="I831" s="91"/>
      <c r="K831" s="91"/>
      <c r="M831" s="200" t="e">
        <f t="shared" ca="1" si="195"/>
        <v>#N/A</v>
      </c>
      <c r="N831" s="91" t="e">
        <f t="shared" ca="1" si="196"/>
        <v>#N/A</v>
      </c>
      <c r="O831" s="91" t="e">
        <f t="shared" ca="1" si="197"/>
        <v>#N/A</v>
      </c>
      <c r="Q831" s="200" t="e">
        <f t="shared" ca="1" si="198"/>
        <v>#N/A</v>
      </c>
      <c r="R831" s="91" t="e">
        <f t="shared" ca="1" si="199"/>
        <v>#N/A</v>
      </c>
      <c r="S831" s="91" t="e">
        <f t="shared" ca="1" si="200"/>
        <v>#N/A</v>
      </c>
      <c r="T831" s="200" t="e">
        <f ca="1">(($E$9*(RAND()*($E$213-$D$213)+$D$213))*(RAND()*('Your Value Calcs'!$E$209-'Your Value Calcs'!$D$209)+'Your Value Calcs'!$D$209+IF('Your Results'!$D$48&gt;0,'Your Results'!$D$48,0)))+$E$161-$E$201+$E$185-($E$185*(RAND()*($E$215-$D$215)+$D$215))-(($E$205/$C$56)*(RAND()*($E$216-$D$216)+$D$216))</f>
        <v>#N/A</v>
      </c>
      <c r="U831" s="91"/>
    </row>
    <row r="832" spans="2:21" x14ac:dyDescent="0.25">
      <c r="B832" s="198" t="e">
        <f t="shared" ca="1" si="194"/>
        <v>#N/A</v>
      </c>
      <c r="C8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2" s="91"/>
      <c r="E832" s="91"/>
      <c r="G832" s="20"/>
      <c r="H832" s="91"/>
      <c r="I832" s="91"/>
      <c r="K832" s="91"/>
      <c r="M832" s="200" t="e">
        <f t="shared" ca="1" si="195"/>
        <v>#N/A</v>
      </c>
      <c r="N832" s="91" t="e">
        <f t="shared" ca="1" si="196"/>
        <v>#N/A</v>
      </c>
      <c r="O832" s="91" t="e">
        <f t="shared" ca="1" si="197"/>
        <v>#N/A</v>
      </c>
      <c r="Q832" s="200" t="e">
        <f t="shared" ca="1" si="198"/>
        <v>#N/A</v>
      </c>
      <c r="R832" s="91" t="e">
        <f t="shared" ca="1" si="199"/>
        <v>#N/A</v>
      </c>
      <c r="S832" s="91" t="e">
        <f t="shared" ca="1" si="200"/>
        <v>#N/A</v>
      </c>
      <c r="T832" s="200" t="e">
        <f ca="1">(($E$9*(RAND()*($E$213-$D$213)+$D$213))*(RAND()*('Your Value Calcs'!$E$209-'Your Value Calcs'!$D$209)+'Your Value Calcs'!$D$209+IF('Your Results'!$D$48&gt;0,'Your Results'!$D$48,0)))+$E$161-$E$201+$E$185-($E$185*(RAND()*($E$215-$D$215)+$D$215))-(($E$205/$C$56)*(RAND()*($E$216-$D$216)+$D$216))</f>
        <v>#N/A</v>
      </c>
      <c r="U832" s="91"/>
    </row>
    <row r="833" spans="2:21" x14ac:dyDescent="0.25">
      <c r="B833" s="198" t="e">
        <f t="shared" ca="1" si="194"/>
        <v>#N/A</v>
      </c>
      <c r="C8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3" s="91"/>
      <c r="E833" s="91"/>
      <c r="G833" s="20"/>
      <c r="H833" s="91"/>
      <c r="I833" s="91"/>
      <c r="K833" s="91"/>
      <c r="M833" s="200" t="e">
        <f t="shared" ca="1" si="195"/>
        <v>#N/A</v>
      </c>
      <c r="N833" s="91" t="e">
        <f t="shared" ca="1" si="196"/>
        <v>#N/A</v>
      </c>
      <c r="O833" s="91" t="e">
        <f t="shared" ca="1" si="197"/>
        <v>#N/A</v>
      </c>
      <c r="Q833" s="200" t="e">
        <f t="shared" ca="1" si="198"/>
        <v>#N/A</v>
      </c>
      <c r="R833" s="91" t="e">
        <f t="shared" ca="1" si="199"/>
        <v>#N/A</v>
      </c>
      <c r="S833" s="91" t="e">
        <f t="shared" ca="1" si="200"/>
        <v>#N/A</v>
      </c>
      <c r="T833" s="200" t="e">
        <f ca="1">(($E$9*(RAND()*($E$213-$D$213)+$D$213))*(RAND()*('Your Value Calcs'!$E$209-'Your Value Calcs'!$D$209)+'Your Value Calcs'!$D$209+IF('Your Results'!$D$48&gt;0,'Your Results'!$D$48,0)))+$E$161-$E$201+$E$185-($E$185*(RAND()*($E$215-$D$215)+$D$215))-(($E$205/$C$56)*(RAND()*($E$216-$D$216)+$D$216))</f>
        <v>#N/A</v>
      </c>
      <c r="U833" s="91"/>
    </row>
    <row r="834" spans="2:21" x14ac:dyDescent="0.25">
      <c r="B834" s="198" t="e">
        <f t="shared" ref="B834:B897" ca="1" si="201">($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8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4" s="91"/>
      <c r="E834" s="91"/>
      <c r="G834" s="20"/>
      <c r="H834" s="91"/>
      <c r="I834" s="91"/>
      <c r="K834" s="91"/>
      <c r="M834" s="200" t="e">
        <f t="shared" ref="M834:M897" ca="1" si="202">(($C$9*(RAND()*($E$213-$D$213)+$D$213))*(RAND()*($E$214-$D$214)+$D$214+IF($B$61&gt;0,$B$61,0)))+$C$161-$C$201+$C$185-($C$185*(RAND()*($E$215-$D$215)+$D$215))-($C$55*(RAND()*($E$216-$D$216)+$D$216))</f>
        <v>#N/A</v>
      </c>
      <c r="N834" s="91" t="e">
        <f t="shared" ref="N834:N897" ca="1" si="203">M834/$B$221</f>
        <v>#N/A</v>
      </c>
      <c r="O834" s="91" t="e">
        <f t="shared" ref="O834:O897" ca="1" si="204">(M834+$C$205)/$B$220</f>
        <v>#N/A</v>
      </c>
      <c r="Q834" s="200" t="e">
        <f t="shared" ref="Q834:Q897" ca="1" si="205">(($E$9*(RAND()*($E$213-$D$213)+$D$213))*(RAND()*($E$214-$D$214)+$D$214+IF($B$61&gt;0,$B$61,0)))+$E$161-$E$201+$E$185-($E$185*(RAND()*($E$215-$D$215)+$D$215))-(($E$205/$C$56)*(RAND()*($E$216-$D$216)+$D$216))</f>
        <v>#N/A</v>
      </c>
      <c r="R834" s="91" t="e">
        <f t="shared" ref="R834:R897" ca="1" si="206">Q834/$D$221</f>
        <v>#N/A</v>
      </c>
      <c r="S834" s="91" t="e">
        <f t="shared" ref="S834:S897" ca="1" si="207">(Q834+$E$205)/$D$220</f>
        <v>#N/A</v>
      </c>
      <c r="T834" s="200" t="e">
        <f ca="1">(($E$9*(RAND()*($E$213-$D$213)+$D$213))*(RAND()*('Your Value Calcs'!$E$209-'Your Value Calcs'!$D$209)+'Your Value Calcs'!$D$209+IF('Your Results'!$D$48&gt;0,'Your Results'!$D$48,0)))+$E$161-$E$201+$E$185-($E$185*(RAND()*($E$215-$D$215)+$D$215))-(($E$205/$C$56)*(RAND()*($E$216-$D$216)+$D$216))</f>
        <v>#N/A</v>
      </c>
      <c r="U834" s="91"/>
    </row>
    <row r="835" spans="2:21" x14ac:dyDescent="0.25">
      <c r="B835" s="198" t="e">
        <f t="shared" ca="1" si="201"/>
        <v>#N/A</v>
      </c>
      <c r="C8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5" s="91"/>
      <c r="E835" s="91"/>
      <c r="G835" s="20"/>
      <c r="H835" s="91"/>
      <c r="I835" s="91"/>
      <c r="K835" s="91"/>
      <c r="M835" s="200" t="e">
        <f t="shared" ca="1" si="202"/>
        <v>#N/A</v>
      </c>
      <c r="N835" s="91" t="e">
        <f t="shared" ca="1" si="203"/>
        <v>#N/A</v>
      </c>
      <c r="O835" s="91" t="e">
        <f t="shared" ca="1" si="204"/>
        <v>#N/A</v>
      </c>
      <c r="Q835" s="200" t="e">
        <f t="shared" ca="1" si="205"/>
        <v>#N/A</v>
      </c>
      <c r="R835" s="91" t="e">
        <f t="shared" ca="1" si="206"/>
        <v>#N/A</v>
      </c>
      <c r="S835" s="91" t="e">
        <f t="shared" ca="1" si="207"/>
        <v>#N/A</v>
      </c>
      <c r="T835" s="200" t="e">
        <f ca="1">(($E$9*(RAND()*($E$213-$D$213)+$D$213))*(RAND()*('Your Value Calcs'!$E$209-'Your Value Calcs'!$D$209)+'Your Value Calcs'!$D$209+IF('Your Results'!$D$48&gt;0,'Your Results'!$D$48,0)))+$E$161-$E$201+$E$185-($E$185*(RAND()*($E$215-$D$215)+$D$215))-(($E$205/$C$56)*(RAND()*($E$216-$D$216)+$D$216))</f>
        <v>#N/A</v>
      </c>
      <c r="U835" s="91"/>
    </row>
    <row r="836" spans="2:21" x14ac:dyDescent="0.25">
      <c r="B836" s="198" t="e">
        <f t="shared" ca="1" si="201"/>
        <v>#N/A</v>
      </c>
      <c r="C8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6" s="91"/>
      <c r="E836" s="91"/>
      <c r="G836" s="20"/>
      <c r="H836" s="91"/>
      <c r="I836" s="91"/>
      <c r="K836" s="91"/>
      <c r="M836" s="200" t="e">
        <f t="shared" ca="1" si="202"/>
        <v>#N/A</v>
      </c>
      <c r="N836" s="91" t="e">
        <f t="shared" ca="1" si="203"/>
        <v>#N/A</v>
      </c>
      <c r="O836" s="91" t="e">
        <f t="shared" ca="1" si="204"/>
        <v>#N/A</v>
      </c>
      <c r="Q836" s="200" t="e">
        <f t="shared" ca="1" si="205"/>
        <v>#N/A</v>
      </c>
      <c r="R836" s="91" t="e">
        <f t="shared" ca="1" si="206"/>
        <v>#N/A</v>
      </c>
      <c r="S836" s="91" t="e">
        <f t="shared" ca="1" si="207"/>
        <v>#N/A</v>
      </c>
      <c r="T836" s="200" t="e">
        <f ca="1">(($E$9*(RAND()*($E$213-$D$213)+$D$213))*(RAND()*('Your Value Calcs'!$E$209-'Your Value Calcs'!$D$209)+'Your Value Calcs'!$D$209+IF('Your Results'!$D$48&gt;0,'Your Results'!$D$48,0)))+$E$161-$E$201+$E$185-($E$185*(RAND()*($E$215-$D$215)+$D$215))-(($E$205/$C$56)*(RAND()*($E$216-$D$216)+$D$216))</f>
        <v>#N/A</v>
      </c>
      <c r="U836" s="91"/>
    </row>
    <row r="837" spans="2:21" x14ac:dyDescent="0.25">
      <c r="B837" s="198" t="e">
        <f t="shared" ca="1" si="201"/>
        <v>#N/A</v>
      </c>
      <c r="C8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7" s="91"/>
      <c r="E837" s="91"/>
      <c r="G837" s="20"/>
      <c r="H837" s="91"/>
      <c r="I837" s="91"/>
      <c r="K837" s="91"/>
      <c r="M837" s="200" t="e">
        <f t="shared" ca="1" si="202"/>
        <v>#N/A</v>
      </c>
      <c r="N837" s="91" t="e">
        <f t="shared" ca="1" si="203"/>
        <v>#N/A</v>
      </c>
      <c r="O837" s="91" t="e">
        <f t="shared" ca="1" si="204"/>
        <v>#N/A</v>
      </c>
      <c r="Q837" s="200" t="e">
        <f t="shared" ca="1" si="205"/>
        <v>#N/A</v>
      </c>
      <c r="R837" s="91" t="e">
        <f t="shared" ca="1" si="206"/>
        <v>#N/A</v>
      </c>
      <c r="S837" s="91" t="e">
        <f t="shared" ca="1" si="207"/>
        <v>#N/A</v>
      </c>
      <c r="T837" s="200" t="e">
        <f ca="1">(($E$9*(RAND()*($E$213-$D$213)+$D$213))*(RAND()*('Your Value Calcs'!$E$209-'Your Value Calcs'!$D$209)+'Your Value Calcs'!$D$209+IF('Your Results'!$D$48&gt;0,'Your Results'!$D$48,0)))+$E$161-$E$201+$E$185-($E$185*(RAND()*($E$215-$D$215)+$D$215))-(($E$205/$C$56)*(RAND()*($E$216-$D$216)+$D$216))</f>
        <v>#N/A</v>
      </c>
      <c r="U837" s="91"/>
    </row>
    <row r="838" spans="2:21" x14ac:dyDescent="0.25">
      <c r="B838" s="198" t="e">
        <f t="shared" ca="1" si="201"/>
        <v>#N/A</v>
      </c>
      <c r="C8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8" s="91"/>
      <c r="E838" s="91"/>
      <c r="G838" s="20"/>
      <c r="H838" s="91"/>
      <c r="I838" s="91"/>
      <c r="K838" s="91"/>
      <c r="M838" s="200" t="e">
        <f t="shared" ca="1" si="202"/>
        <v>#N/A</v>
      </c>
      <c r="N838" s="91" t="e">
        <f t="shared" ca="1" si="203"/>
        <v>#N/A</v>
      </c>
      <c r="O838" s="91" t="e">
        <f t="shared" ca="1" si="204"/>
        <v>#N/A</v>
      </c>
      <c r="Q838" s="200" t="e">
        <f t="shared" ca="1" si="205"/>
        <v>#N/A</v>
      </c>
      <c r="R838" s="91" t="e">
        <f t="shared" ca="1" si="206"/>
        <v>#N/A</v>
      </c>
      <c r="S838" s="91" t="e">
        <f t="shared" ca="1" si="207"/>
        <v>#N/A</v>
      </c>
      <c r="T838" s="200" t="e">
        <f ca="1">(($E$9*(RAND()*($E$213-$D$213)+$D$213))*(RAND()*('Your Value Calcs'!$E$209-'Your Value Calcs'!$D$209)+'Your Value Calcs'!$D$209+IF('Your Results'!$D$48&gt;0,'Your Results'!$D$48,0)))+$E$161-$E$201+$E$185-($E$185*(RAND()*($E$215-$D$215)+$D$215))-(($E$205/$C$56)*(RAND()*($E$216-$D$216)+$D$216))</f>
        <v>#N/A</v>
      </c>
      <c r="U838" s="91"/>
    </row>
    <row r="839" spans="2:21" x14ac:dyDescent="0.25">
      <c r="B839" s="198" t="e">
        <f t="shared" ca="1" si="201"/>
        <v>#N/A</v>
      </c>
      <c r="C8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39" s="91"/>
      <c r="E839" s="91"/>
      <c r="G839" s="20"/>
      <c r="H839" s="91"/>
      <c r="I839" s="91"/>
      <c r="K839" s="91"/>
      <c r="M839" s="200" t="e">
        <f t="shared" ca="1" si="202"/>
        <v>#N/A</v>
      </c>
      <c r="N839" s="91" t="e">
        <f t="shared" ca="1" si="203"/>
        <v>#N/A</v>
      </c>
      <c r="O839" s="91" t="e">
        <f t="shared" ca="1" si="204"/>
        <v>#N/A</v>
      </c>
      <c r="Q839" s="200" t="e">
        <f t="shared" ca="1" si="205"/>
        <v>#N/A</v>
      </c>
      <c r="R839" s="91" t="e">
        <f t="shared" ca="1" si="206"/>
        <v>#N/A</v>
      </c>
      <c r="S839" s="91" t="e">
        <f t="shared" ca="1" si="207"/>
        <v>#N/A</v>
      </c>
      <c r="T839" s="200" t="e">
        <f ca="1">(($E$9*(RAND()*($E$213-$D$213)+$D$213))*(RAND()*('Your Value Calcs'!$E$209-'Your Value Calcs'!$D$209)+'Your Value Calcs'!$D$209+IF('Your Results'!$D$48&gt;0,'Your Results'!$D$48,0)))+$E$161-$E$201+$E$185-($E$185*(RAND()*($E$215-$D$215)+$D$215))-(($E$205/$C$56)*(RAND()*($E$216-$D$216)+$D$216))</f>
        <v>#N/A</v>
      </c>
      <c r="U839" s="91"/>
    </row>
    <row r="840" spans="2:21" x14ac:dyDescent="0.25">
      <c r="B840" s="198" t="e">
        <f t="shared" ca="1" si="201"/>
        <v>#N/A</v>
      </c>
      <c r="C8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0" s="91"/>
      <c r="E840" s="91"/>
      <c r="G840" s="20"/>
      <c r="H840" s="91"/>
      <c r="I840" s="91"/>
      <c r="K840" s="91"/>
      <c r="M840" s="200" t="e">
        <f t="shared" ca="1" si="202"/>
        <v>#N/A</v>
      </c>
      <c r="N840" s="91" t="e">
        <f t="shared" ca="1" si="203"/>
        <v>#N/A</v>
      </c>
      <c r="O840" s="91" t="e">
        <f t="shared" ca="1" si="204"/>
        <v>#N/A</v>
      </c>
      <c r="Q840" s="200" t="e">
        <f t="shared" ca="1" si="205"/>
        <v>#N/A</v>
      </c>
      <c r="R840" s="91" t="e">
        <f t="shared" ca="1" si="206"/>
        <v>#N/A</v>
      </c>
      <c r="S840" s="91" t="e">
        <f t="shared" ca="1" si="207"/>
        <v>#N/A</v>
      </c>
      <c r="T840" s="200" t="e">
        <f ca="1">(($E$9*(RAND()*($E$213-$D$213)+$D$213))*(RAND()*('Your Value Calcs'!$E$209-'Your Value Calcs'!$D$209)+'Your Value Calcs'!$D$209+IF('Your Results'!$D$48&gt;0,'Your Results'!$D$48,0)))+$E$161-$E$201+$E$185-($E$185*(RAND()*($E$215-$D$215)+$D$215))-(($E$205/$C$56)*(RAND()*($E$216-$D$216)+$D$216))</f>
        <v>#N/A</v>
      </c>
      <c r="U840" s="91"/>
    </row>
    <row r="841" spans="2:21" x14ac:dyDescent="0.25">
      <c r="B841" s="198" t="e">
        <f t="shared" ca="1" si="201"/>
        <v>#N/A</v>
      </c>
      <c r="C8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1" s="91"/>
      <c r="E841" s="91"/>
      <c r="G841" s="20"/>
      <c r="H841" s="91"/>
      <c r="I841" s="91"/>
      <c r="K841" s="91"/>
      <c r="M841" s="200" t="e">
        <f t="shared" ca="1" si="202"/>
        <v>#N/A</v>
      </c>
      <c r="N841" s="91" t="e">
        <f t="shared" ca="1" si="203"/>
        <v>#N/A</v>
      </c>
      <c r="O841" s="91" t="e">
        <f t="shared" ca="1" si="204"/>
        <v>#N/A</v>
      </c>
      <c r="Q841" s="200" t="e">
        <f t="shared" ca="1" si="205"/>
        <v>#N/A</v>
      </c>
      <c r="R841" s="91" t="e">
        <f t="shared" ca="1" si="206"/>
        <v>#N/A</v>
      </c>
      <c r="S841" s="91" t="e">
        <f t="shared" ca="1" si="207"/>
        <v>#N/A</v>
      </c>
      <c r="T841" s="200" t="e">
        <f ca="1">(($E$9*(RAND()*($E$213-$D$213)+$D$213))*(RAND()*('Your Value Calcs'!$E$209-'Your Value Calcs'!$D$209)+'Your Value Calcs'!$D$209+IF('Your Results'!$D$48&gt;0,'Your Results'!$D$48,0)))+$E$161-$E$201+$E$185-($E$185*(RAND()*($E$215-$D$215)+$D$215))-(($E$205/$C$56)*(RAND()*($E$216-$D$216)+$D$216))</f>
        <v>#N/A</v>
      </c>
      <c r="U841" s="91"/>
    </row>
    <row r="842" spans="2:21" x14ac:dyDescent="0.25">
      <c r="B842" s="198" t="e">
        <f t="shared" ca="1" si="201"/>
        <v>#N/A</v>
      </c>
      <c r="C8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2" s="91"/>
      <c r="E842" s="91"/>
      <c r="G842" s="20"/>
      <c r="H842" s="91"/>
      <c r="I842" s="91"/>
      <c r="K842" s="91"/>
      <c r="M842" s="200" t="e">
        <f t="shared" ca="1" si="202"/>
        <v>#N/A</v>
      </c>
      <c r="N842" s="91" t="e">
        <f t="shared" ca="1" si="203"/>
        <v>#N/A</v>
      </c>
      <c r="O842" s="91" t="e">
        <f t="shared" ca="1" si="204"/>
        <v>#N/A</v>
      </c>
      <c r="Q842" s="200" t="e">
        <f t="shared" ca="1" si="205"/>
        <v>#N/A</v>
      </c>
      <c r="R842" s="91" t="e">
        <f t="shared" ca="1" si="206"/>
        <v>#N/A</v>
      </c>
      <c r="S842" s="91" t="e">
        <f t="shared" ca="1" si="207"/>
        <v>#N/A</v>
      </c>
      <c r="T842" s="200" t="e">
        <f ca="1">(($E$9*(RAND()*($E$213-$D$213)+$D$213))*(RAND()*('Your Value Calcs'!$E$209-'Your Value Calcs'!$D$209)+'Your Value Calcs'!$D$209+IF('Your Results'!$D$48&gt;0,'Your Results'!$D$48,0)))+$E$161-$E$201+$E$185-($E$185*(RAND()*($E$215-$D$215)+$D$215))-(($E$205/$C$56)*(RAND()*($E$216-$D$216)+$D$216))</f>
        <v>#N/A</v>
      </c>
      <c r="U842" s="91"/>
    </row>
    <row r="843" spans="2:21" x14ac:dyDescent="0.25">
      <c r="B843" s="198" t="e">
        <f t="shared" ca="1" si="201"/>
        <v>#N/A</v>
      </c>
      <c r="C8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3" s="91"/>
      <c r="E843" s="91"/>
      <c r="G843" s="20"/>
      <c r="H843" s="91"/>
      <c r="I843" s="91"/>
      <c r="K843" s="91"/>
      <c r="M843" s="200" t="e">
        <f t="shared" ca="1" si="202"/>
        <v>#N/A</v>
      </c>
      <c r="N843" s="91" t="e">
        <f t="shared" ca="1" si="203"/>
        <v>#N/A</v>
      </c>
      <c r="O843" s="91" t="e">
        <f t="shared" ca="1" si="204"/>
        <v>#N/A</v>
      </c>
      <c r="Q843" s="200" t="e">
        <f t="shared" ca="1" si="205"/>
        <v>#N/A</v>
      </c>
      <c r="R843" s="91" t="e">
        <f t="shared" ca="1" si="206"/>
        <v>#N/A</v>
      </c>
      <c r="S843" s="91" t="e">
        <f t="shared" ca="1" si="207"/>
        <v>#N/A</v>
      </c>
      <c r="T843" s="200" t="e">
        <f ca="1">(($E$9*(RAND()*($E$213-$D$213)+$D$213))*(RAND()*('Your Value Calcs'!$E$209-'Your Value Calcs'!$D$209)+'Your Value Calcs'!$D$209+IF('Your Results'!$D$48&gt;0,'Your Results'!$D$48,0)))+$E$161-$E$201+$E$185-($E$185*(RAND()*($E$215-$D$215)+$D$215))-(($E$205/$C$56)*(RAND()*($E$216-$D$216)+$D$216))</f>
        <v>#N/A</v>
      </c>
      <c r="U843" s="91"/>
    </row>
    <row r="844" spans="2:21" x14ac:dyDescent="0.25">
      <c r="B844" s="198" t="e">
        <f t="shared" ca="1" si="201"/>
        <v>#N/A</v>
      </c>
      <c r="C8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4" s="91"/>
      <c r="E844" s="91"/>
      <c r="G844" s="20"/>
      <c r="H844" s="91"/>
      <c r="I844" s="91"/>
      <c r="K844" s="91"/>
      <c r="M844" s="200" t="e">
        <f t="shared" ca="1" si="202"/>
        <v>#N/A</v>
      </c>
      <c r="N844" s="91" t="e">
        <f t="shared" ca="1" si="203"/>
        <v>#N/A</v>
      </c>
      <c r="O844" s="91" t="e">
        <f t="shared" ca="1" si="204"/>
        <v>#N/A</v>
      </c>
      <c r="Q844" s="200" t="e">
        <f t="shared" ca="1" si="205"/>
        <v>#N/A</v>
      </c>
      <c r="R844" s="91" t="e">
        <f t="shared" ca="1" si="206"/>
        <v>#N/A</v>
      </c>
      <c r="S844" s="91" t="e">
        <f t="shared" ca="1" si="207"/>
        <v>#N/A</v>
      </c>
      <c r="T844" s="200" t="e">
        <f ca="1">(($E$9*(RAND()*($E$213-$D$213)+$D$213))*(RAND()*('Your Value Calcs'!$E$209-'Your Value Calcs'!$D$209)+'Your Value Calcs'!$D$209+IF('Your Results'!$D$48&gt;0,'Your Results'!$D$48,0)))+$E$161-$E$201+$E$185-($E$185*(RAND()*($E$215-$D$215)+$D$215))-(($E$205/$C$56)*(RAND()*($E$216-$D$216)+$D$216))</f>
        <v>#N/A</v>
      </c>
      <c r="U844" s="91"/>
    </row>
    <row r="845" spans="2:21" x14ac:dyDescent="0.25">
      <c r="B845" s="198" t="e">
        <f t="shared" ca="1" si="201"/>
        <v>#N/A</v>
      </c>
      <c r="C8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5" s="91"/>
      <c r="E845" s="91"/>
      <c r="G845" s="20"/>
      <c r="H845" s="91"/>
      <c r="I845" s="91"/>
      <c r="K845" s="91"/>
      <c r="M845" s="200" t="e">
        <f t="shared" ca="1" si="202"/>
        <v>#N/A</v>
      </c>
      <c r="N845" s="91" t="e">
        <f t="shared" ca="1" si="203"/>
        <v>#N/A</v>
      </c>
      <c r="O845" s="91" t="e">
        <f t="shared" ca="1" si="204"/>
        <v>#N/A</v>
      </c>
      <c r="Q845" s="200" t="e">
        <f t="shared" ca="1" si="205"/>
        <v>#N/A</v>
      </c>
      <c r="R845" s="91" t="e">
        <f t="shared" ca="1" si="206"/>
        <v>#N/A</v>
      </c>
      <c r="S845" s="91" t="e">
        <f t="shared" ca="1" si="207"/>
        <v>#N/A</v>
      </c>
      <c r="T845" s="200" t="e">
        <f ca="1">(($E$9*(RAND()*($E$213-$D$213)+$D$213))*(RAND()*('Your Value Calcs'!$E$209-'Your Value Calcs'!$D$209)+'Your Value Calcs'!$D$209+IF('Your Results'!$D$48&gt;0,'Your Results'!$D$48,0)))+$E$161-$E$201+$E$185-($E$185*(RAND()*($E$215-$D$215)+$D$215))-(($E$205/$C$56)*(RAND()*($E$216-$D$216)+$D$216))</f>
        <v>#N/A</v>
      </c>
      <c r="U845" s="91"/>
    </row>
    <row r="846" spans="2:21" x14ac:dyDescent="0.25">
      <c r="B846" s="198" t="e">
        <f t="shared" ca="1" si="201"/>
        <v>#N/A</v>
      </c>
      <c r="C8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6" s="91"/>
      <c r="E846" s="91"/>
      <c r="G846" s="20"/>
      <c r="H846" s="91"/>
      <c r="I846" s="91"/>
      <c r="K846" s="91"/>
      <c r="M846" s="200" t="e">
        <f t="shared" ca="1" si="202"/>
        <v>#N/A</v>
      </c>
      <c r="N846" s="91" t="e">
        <f t="shared" ca="1" si="203"/>
        <v>#N/A</v>
      </c>
      <c r="O846" s="91" t="e">
        <f t="shared" ca="1" si="204"/>
        <v>#N/A</v>
      </c>
      <c r="Q846" s="200" t="e">
        <f t="shared" ca="1" si="205"/>
        <v>#N/A</v>
      </c>
      <c r="R846" s="91" t="e">
        <f t="shared" ca="1" si="206"/>
        <v>#N/A</v>
      </c>
      <c r="S846" s="91" t="e">
        <f t="shared" ca="1" si="207"/>
        <v>#N/A</v>
      </c>
      <c r="T846" s="200" t="e">
        <f ca="1">(($E$9*(RAND()*($E$213-$D$213)+$D$213))*(RAND()*('Your Value Calcs'!$E$209-'Your Value Calcs'!$D$209)+'Your Value Calcs'!$D$209+IF('Your Results'!$D$48&gt;0,'Your Results'!$D$48,0)))+$E$161-$E$201+$E$185-($E$185*(RAND()*($E$215-$D$215)+$D$215))-(($E$205/$C$56)*(RAND()*($E$216-$D$216)+$D$216))</f>
        <v>#N/A</v>
      </c>
      <c r="U846" s="91"/>
    </row>
    <row r="847" spans="2:21" x14ac:dyDescent="0.25">
      <c r="B847" s="198" t="e">
        <f t="shared" ca="1" si="201"/>
        <v>#N/A</v>
      </c>
      <c r="C8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7" s="91"/>
      <c r="E847" s="91"/>
      <c r="G847" s="20"/>
      <c r="H847" s="91"/>
      <c r="I847" s="91"/>
      <c r="K847" s="91"/>
      <c r="M847" s="200" t="e">
        <f t="shared" ca="1" si="202"/>
        <v>#N/A</v>
      </c>
      <c r="N847" s="91" t="e">
        <f t="shared" ca="1" si="203"/>
        <v>#N/A</v>
      </c>
      <c r="O847" s="91" t="e">
        <f t="shared" ca="1" si="204"/>
        <v>#N/A</v>
      </c>
      <c r="Q847" s="200" t="e">
        <f t="shared" ca="1" si="205"/>
        <v>#N/A</v>
      </c>
      <c r="R847" s="91" t="e">
        <f t="shared" ca="1" si="206"/>
        <v>#N/A</v>
      </c>
      <c r="S847" s="91" t="e">
        <f t="shared" ca="1" si="207"/>
        <v>#N/A</v>
      </c>
      <c r="T847" s="200" t="e">
        <f ca="1">(($E$9*(RAND()*($E$213-$D$213)+$D$213))*(RAND()*('Your Value Calcs'!$E$209-'Your Value Calcs'!$D$209)+'Your Value Calcs'!$D$209+IF('Your Results'!$D$48&gt;0,'Your Results'!$D$48,0)))+$E$161-$E$201+$E$185-($E$185*(RAND()*($E$215-$D$215)+$D$215))-(($E$205/$C$56)*(RAND()*($E$216-$D$216)+$D$216))</f>
        <v>#N/A</v>
      </c>
      <c r="U847" s="91"/>
    </row>
    <row r="848" spans="2:21" x14ac:dyDescent="0.25">
      <c r="B848" s="198" t="e">
        <f t="shared" ca="1" si="201"/>
        <v>#N/A</v>
      </c>
      <c r="C8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8" s="91"/>
      <c r="E848" s="91"/>
      <c r="G848" s="20"/>
      <c r="H848" s="91"/>
      <c r="I848" s="91"/>
      <c r="K848" s="91"/>
      <c r="M848" s="200" t="e">
        <f t="shared" ca="1" si="202"/>
        <v>#N/A</v>
      </c>
      <c r="N848" s="91" t="e">
        <f t="shared" ca="1" si="203"/>
        <v>#N/A</v>
      </c>
      <c r="O848" s="91" t="e">
        <f t="shared" ca="1" si="204"/>
        <v>#N/A</v>
      </c>
      <c r="Q848" s="200" t="e">
        <f t="shared" ca="1" si="205"/>
        <v>#N/A</v>
      </c>
      <c r="R848" s="91" t="e">
        <f t="shared" ca="1" si="206"/>
        <v>#N/A</v>
      </c>
      <c r="S848" s="91" t="e">
        <f t="shared" ca="1" si="207"/>
        <v>#N/A</v>
      </c>
      <c r="T848" s="200" t="e">
        <f ca="1">(($E$9*(RAND()*($E$213-$D$213)+$D$213))*(RAND()*('Your Value Calcs'!$E$209-'Your Value Calcs'!$D$209)+'Your Value Calcs'!$D$209+IF('Your Results'!$D$48&gt;0,'Your Results'!$D$48,0)))+$E$161-$E$201+$E$185-($E$185*(RAND()*($E$215-$D$215)+$D$215))-(($E$205/$C$56)*(RAND()*($E$216-$D$216)+$D$216))</f>
        <v>#N/A</v>
      </c>
      <c r="U848" s="91"/>
    </row>
    <row r="849" spans="2:21" x14ac:dyDescent="0.25">
      <c r="B849" s="198" t="e">
        <f t="shared" ca="1" si="201"/>
        <v>#N/A</v>
      </c>
      <c r="C8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49" s="91"/>
      <c r="E849" s="91"/>
      <c r="G849" s="20"/>
      <c r="H849" s="91"/>
      <c r="I849" s="91"/>
      <c r="K849" s="91"/>
      <c r="M849" s="200" t="e">
        <f t="shared" ca="1" si="202"/>
        <v>#N/A</v>
      </c>
      <c r="N849" s="91" t="e">
        <f t="shared" ca="1" si="203"/>
        <v>#N/A</v>
      </c>
      <c r="O849" s="91" t="e">
        <f t="shared" ca="1" si="204"/>
        <v>#N/A</v>
      </c>
      <c r="Q849" s="200" t="e">
        <f t="shared" ca="1" si="205"/>
        <v>#N/A</v>
      </c>
      <c r="R849" s="91" t="e">
        <f t="shared" ca="1" si="206"/>
        <v>#N/A</v>
      </c>
      <c r="S849" s="91" t="e">
        <f t="shared" ca="1" si="207"/>
        <v>#N/A</v>
      </c>
      <c r="T849" s="200" t="e">
        <f ca="1">(($E$9*(RAND()*($E$213-$D$213)+$D$213))*(RAND()*('Your Value Calcs'!$E$209-'Your Value Calcs'!$D$209)+'Your Value Calcs'!$D$209+IF('Your Results'!$D$48&gt;0,'Your Results'!$D$48,0)))+$E$161-$E$201+$E$185-($E$185*(RAND()*($E$215-$D$215)+$D$215))-(($E$205/$C$56)*(RAND()*($E$216-$D$216)+$D$216))</f>
        <v>#N/A</v>
      </c>
      <c r="U849" s="91"/>
    </row>
    <row r="850" spans="2:21" x14ac:dyDescent="0.25">
      <c r="B850" s="198" t="e">
        <f t="shared" ca="1" si="201"/>
        <v>#N/A</v>
      </c>
      <c r="C8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0" s="91"/>
      <c r="E850" s="91"/>
      <c r="G850" s="20"/>
      <c r="H850" s="91"/>
      <c r="I850" s="91"/>
      <c r="K850" s="91"/>
      <c r="M850" s="200" t="e">
        <f t="shared" ca="1" si="202"/>
        <v>#N/A</v>
      </c>
      <c r="N850" s="91" t="e">
        <f t="shared" ca="1" si="203"/>
        <v>#N/A</v>
      </c>
      <c r="O850" s="91" t="e">
        <f t="shared" ca="1" si="204"/>
        <v>#N/A</v>
      </c>
      <c r="Q850" s="200" t="e">
        <f t="shared" ca="1" si="205"/>
        <v>#N/A</v>
      </c>
      <c r="R850" s="91" t="e">
        <f t="shared" ca="1" si="206"/>
        <v>#N/A</v>
      </c>
      <c r="S850" s="91" t="e">
        <f t="shared" ca="1" si="207"/>
        <v>#N/A</v>
      </c>
      <c r="T850" s="200" t="e">
        <f ca="1">(($E$9*(RAND()*($E$213-$D$213)+$D$213))*(RAND()*('Your Value Calcs'!$E$209-'Your Value Calcs'!$D$209)+'Your Value Calcs'!$D$209+IF('Your Results'!$D$48&gt;0,'Your Results'!$D$48,0)))+$E$161-$E$201+$E$185-($E$185*(RAND()*($E$215-$D$215)+$D$215))-(($E$205/$C$56)*(RAND()*($E$216-$D$216)+$D$216))</f>
        <v>#N/A</v>
      </c>
      <c r="U850" s="91"/>
    </row>
    <row r="851" spans="2:21" x14ac:dyDescent="0.25">
      <c r="B851" s="198" t="e">
        <f t="shared" ca="1" si="201"/>
        <v>#N/A</v>
      </c>
      <c r="C8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1" s="91"/>
      <c r="E851" s="91"/>
      <c r="G851" s="20"/>
      <c r="H851" s="91"/>
      <c r="I851" s="91"/>
      <c r="K851" s="91"/>
      <c r="M851" s="200" t="e">
        <f t="shared" ca="1" si="202"/>
        <v>#N/A</v>
      </c>
      <c r="N851" s="91" t="e">
        <f t="shared" ca="1" si="203"/>
        <v>#N/A</v>
      </c>
      <c r="O851" s="91" t="e">
        <f t="shared" ca="1" si="204"/>
        <v>#N/A</v>
      </c>
      <c r="Q851" s="200" t="e">
        <f t="shared" ca="1" si="205"/>
        <v>#N/A</v>
      </c>
      <c r="R851" s="91" t="e">
        <f t="shared" ca="1" si="206"/>
        <v>#N/A</v>
      </c>
      <c r="S851" s="91" t="e">
        <f t="shared" ca="1" si="207"/>
        <v>#N/A</v>
      </c>
      <c r="T851" s="200" t="e">
        <f ca="1">(($E$9*(RAND()*($E$213-$D$213)+$D$213))*(RAND()*('Your Value Calcs'!$E$209-'Your Value Calcs'!$D$209)+'Your Value Calcs'!$D$209+IF('Your Results'!$D$48&gt;0,'Your Results'!$D$48,0)))+$E$161-$E$201+$E$185-($E$185*(RAND()*($E$215-$D$215)+$D$215))-(($E$205/$C$56)*(RAND()*($E$216-$D$216)+$D$216))</f>
        <v>#N/A</v>
      </c>
      <c r="U851" s="91"/>
    </row>
    <row r="852" spans="2:21" x14ac:dyDescent="0.25">
      <c r="B852" s="198" t="e">
        <f t="shared" ca="1" si="201"/>
        <v>#N/A</v>
      </c>
      <c r="C8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2" s="91"/>
      <c r="E852" s="91"/>
      <c r="G852" s="20"/>
      <c r="H852" s="91"/>
      <c r="I852" s="91"/>
      <c r="K852" s="91"/>
      <c r="M852" s="200" t="e">
        <f t="shared" ca="1" si="202"/>
        <v>#N/A</v>
      </c>
      <c r="N852" s="91" t="e">
        <f t="shared" ca="1" si="203"/>
        <v>#N/A</v>
      </c>
      <c r="O852" s="91" t="e">
        <f t="shared" ca="1" si="204"/>
        <v>#N/A</v>
      </c>
      <c r="Q852" s="200" t="e">
        <f t="shared" ca="1" si="205"/>
        <v>#N/A</v>
      </c>
      <c r="R852" s="91" t="e">
        <f t="shared" ca="1" si="206"/>
        <v>#N/A</v>
      </c>
      <c r="S852" s="91" t="e">
        <f t="shared" ca="1" si="207"/>
        <v>#N/A</v>
      </c>
      <c r="T852" s="200" t="e">
        <f ca="1">(($E$9*(RAND()*($E$213-$D$213)+$D$213))*(RAND()*('Your Value Calcs'!$E$209-'Your Value Calcs'!$D$209)+'Your Value Calcs'!$D$209+IF('Your Results'!$D$48&gt;0,'Your Results'!$D$48,0)))+$E$161-$E$201+$E$185-($E$185*(RAND()*($E$215-$D$215)+$D$215))-(($E$205/$C$56)*(RAND()*($E$216-$D$216)+$D$216))</f>
        <v>#N/A</v>
      </c>
      <c r="U852" s="91"/>
    </row>
    <row r="853" spans="2:21" x14ac:dyDescent="0.25">
      <c r="B853" s="198" t="e">
        <f t="shared" ca="1" si="201"/>
        <v>#N/A</v>
      </c>
      <c r="C8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3" s="91"/>
      <c r="E853" s="91"/>
      <c r="G853" s="20"/>
      <c r="H853" s="91"/>
      <c r="I853" s="91"/>
      <c r="K853" s="91"/>
      <c r="M853" s="200" t="e">
        <f t="shared" ca="1" si="202"/>
        <v>#N/A</v>
      </c>
      <c r="N853" s="91" t="e">
        <f t="shared" ca="1" si="203"/>
        <v>#N/A</v>
      </c>
      <c r="O853" s="91" t="e">
        <f t="shared" ca="1" si="204"/>
        <v>#N/A</v>
      </c>
      <c r="Q853" s="200" t="e">
        <f t="shared" ca="1" si="205"/>
        <v>#N/A</v>
      </c>
      <c r="R853" s="91" t="e">
        <f t="shared" ca="1" si="206"/>
        <v>#N/A</v>
      </c>
      <c r="S853" s="91" t="e">
        <f t="shared" ca="1" si="207"/>
        <v>#N/A</v>
      </c>
      <c r="T853" s="200" t="e">
        <f ca="1">(($E$9*(RAND()*($E$213-$D$213)+$D$213))*(RAND()*('Your Value Calcs'!$E$209-'Your Value Calcs'!$D$209)+'Your Value Calcs'!$D$209+IF('Your Results'!$D$48&gt;0,'Your Results'!$D$48,0)))+$E$161-$E$201+$E$185-($E$185*(RAND()*($E$215-$D$215)+$D$215))-(($E$205/$C$56)*(RAND()*($E$216-$D$216)+$D$216))</f>
        <v>#N/A</v>
      </c>
      <c r="U853" s="91"/>
    </row>
    <row r="854" spans="2:21" x14ac:dyDescent="0.25">
      <c r="B854" s="198" t="e">
        <f t="shared" ca="1" si="201"/>
        <v>#N/A</v>
      </c>
      <c r="C8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4" s="91"/>
      <c r="E854" s="91"/>
      <c r="G854" s="20"/>
      <c r="H854" s="91"/>
      <c r="I854" s="91"/>
      <c r="K854" s="91"/>
      <c r="M854" s="200" t="e">
        <f t="shared" ca="1" si="202"/>
        <v>#N/A</v>
      </c>
      <c r="N854" s="91" t="e">
        <f t="shared" ca="1" si="203"/>
        <v>#N/A</v>
      </c>
      <c r="O854" s="91" t="e">
        <f t="shared" ca="1" si="204"/>
        <v>#N/A</v>
      </c>
      <c r="Q854" s="200" t="e">
        <f t="shared" ca="1" si="205"/>
        <v>#N/A</v>
      </c>
      <c r="R854" s="91" t="e">
        <f t="shared" ca="1" si="206"/>
        <v>#N/A</v>
      </c>
      <c r="S854" s="91" t="e">
        <f t="shared" ca="1" si="207"/>
        <v>#N/A</v>
      </c>
      <c r="T854" s="200" t="e">
        <f ca="1">(($E$9*(RAND()*($E$213-$D$213)+$D$213))*(RAND()*('Your Value Calcs'!$E$209-'Your Value Calcs'!$D$209)+'Your Value Calcs'!$D$209+IF('Your Results'!$D$48&gt;0,'Your Results'!$D$48,0)))+$E$161-$E$201+$E$185-($E$185*(RAND()*($E$215-$D$215)+$D$215))-(($E$205/$C$56)*(RAND()*($E$216-$D$216)+$D$216))</f>
        <v>#N/A</v>
      </c>
      <c r="U854" s="91"/>
    </row>
    <row r="855" spans="2:21" x14ac:dyDescent="0.25">
      <c r="B855" s="198" t="e">
        <f t="shared" ca="1" si="201"/>
        <v>#N/A</v>
      </c>
      <c r="C8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5" s="91"/>
      <c r="E855" s="91"/>
      <c r="G855" s="20"/>
      <c r="H855" s="91"/>
      <c r="I855" s="91"/>
      <c r="K855" s="91"/>
      <c r="M855" s="200" t="e">
        <f t="shared" ca="1" si="202"/>
        <v>#N/A</v>
      </c>
      <c r="N855" s="91" t="e">
        <f t="shared" ca="1" si="203"/>
        <v>#N/A</v>
      </c>
      <c r="O855" s="91" t="e">
        <f t="shared" ca="1" si="204"/>
        <v>#N/A</v>
      </c>
      <c r="Q855" s="200" t="e">
        <f t="shared" ca="1" si="205"/>
        <v>#N/A</v>
      </c>
      <c r="R855" s="91" t="e">
        <f t="shared" ca="1" si="206"/>
        <v>#N/A</v>
      </c>
      <c r="S855" s="91" t="e">
        <f t="shared" ca="1" si="207"/>
        <v>#N/A</v>
      </c>
      <c r="T855" s="200" t="e">
        <f ca="1">(($E$9*(RAND()*($E$213-$D$213)+$D$213))*(RAND()*('Your Value Calcs'!$E$209-'Your Value Calcs'!$D$209)+'Your Value Calcs'!$D$209+IF('Your Results'!$D$48&gt;0,'Your Results'!$D$48,0)))+$E$161-$E$201+$E$185-($E$185*(RAND()*($E$215-$D$215)+$D$215))-(($E$205/$C$56)*(RAND()*($E$216-$D$216)+$D$216))</f>
        <v>#N/A</v>
      </c>
      <c r="U855" s="91"/>
    </row>
    <row r="856" spans="2:21" x14ac:dyDescent="0.25">
      <c r="B856" s="198" t="e">
        <f t="shared" ca="1" si="201"/>
        <v>#N/A</v>
      </c>
      <c r="C8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6" s="91"/>
      <c r="E856" s="91"/>
      <c r="G856" s="20"/>
      <c r="H856" s="91"/>
      <c r="I856" s="91"/>
      <c r="K856" s="91"/>
      <c r="M856" s="200" t="e">
        <f t="shared" ca="1" si="202"/>
        <v>#N/A</v>
      </c>
      <c r="N856" s="91" t="e">
        <f t="shared" ca="1" si="203"/>
        <v>#N/A</v>
      </c>
      <c r="O856" s="91" t="e">
        <f t="shared" ca="1" si="204"/>
        <v>#N/A</v>
      </c>
      <c r="Q856" s="200" t="e">
        <f t="shared" ca="1" si="205"/>
        <v>#N/A</v>
      </c>
      <c r="R856" s="91" t="e">
        <f t="shared" ca="1" si="206"/>
        <v>#N/A</v>
      </c>
      <c r="S856" s="91" t="e">
        <f t="shared" ca="1" si="207"/>
        <v>#N/A</v>
      </c>
      <c r="T856" s="200" t="e">
        <f ca="1">(($E$9*(RAND()*($E$213-$D$213)+$D$213))*(RAND()*('Your Value Calcs'!$E$209-'Your Value Calcs'!$D$209)+'Your Value Calcs'!$D$209+IF('Your Results'!$D$48&gt;0,'Your Results'!$D$48,0)))+$E$161-$E$201+$E$185-($E$185*(RAND()*($E$215-$D$215)+$D$215))-(($E$205/$C$56)*(RAND()*($E$216-$D$216)+$D$216))</f>
        <v>#N/A</v>
      </c>
      <c r="U856" s="91"/>
    </row>
    <row r="857" spans="2:21" x14ac:dyDescent="0.25">
      <c r="B857" s="198" t="e">
        <f t="shared" ca="1" si="201"/>
        <v>#N/A</v>
      </c>
      <c r="C8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7" s="91"/>
      <c r="E857" s="91"/>
      <c r="G857" s="20"/>
      <c r="H857" s="91"/>
      <c r="I857" s="91"/>
      <c r="K857" s="91"/>
      <c r="M857" s="200" t="e">
        <f t="shared" ca="1" si="202"/>
        <v>#N/A</v>
      </c>
      <c r="N857" s="91" t="e">
        <f t="shared" ca="1" si="203"/>
        <v>#N/A</v>
      </c>
      <c r="O857" s="91" t="e">
        <f t="shared" ca="1" si="204"/>
        <v>#N/A</v>
      </c>
      <c r="Q857" s="200" t="e">
        <f t="shared" ca="1" si="205"/>
        <v>#N/A</v>
      </c>
      <c r="R857" s="91" t="e">
        <f t="shared" ca="1" si="206"/>
        <v>#N/A</v>
      </c>
      <c r="S857" s="91" t="e">
        <f t="shared" ca="1" si="207"/>
        <v>#N/A</v>
      </c>
      <c r="T857" s="200" t="e">
        <f ca="1">(($E$9*(RAND()*($E$213-$D$213)+$D$213))*(RAND()*('Your Value Calcs'!$E$209-'Your Value Calcs'!$D$209)+'Your Value Calcs'!$D$209+IF('Your Results'!$D$48&gt;0,'Your Results'!$D$48,0)))+$E$161-$E$201+$E$185-($E$185*(RAND()*($E$215-$D$215)+$D$215))-(($E$205/$C$56)*(RAND()*($E$216-$D$216)+$D$216))</f>
        <v>#N/A</v>
      </c>
      <c r="U857" s="91"/>
    </row>
    <row r="858" spans="2:21" x14ac:dyDescent="0.25">
      <c r="B858" s="198" t="e">
        <f t="shared" ca="1" si="201"/>
        <v>#N/A</v>
      </c>
      <c r="C8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8" s="91"/>
      <c r="E858" s="91"/>
      <c r="G858" s="20"/>
      <c r="H858" s="91"/>
      <c r="I858" s="91"/>
      <c r="K858" s="91"/>
      <c r="M858" s="200" t="e">
        <f t="shared" ca="1" si="202"/>
        <v>#N/A</v>
      </c>
      <c r="N858" s="91" t="e">
        <f t="shared" ca="1" si="203"/>
        <v>#N/A</v>
      </c>
      <c r="O858" s="91" t="e">
        <f t="shared" ca="1" si="204"/>
        <v>#N/A</v>
      </c>
      <c r="Q858" s="200" t="e">
        <f t="shared" ca="1" si="205"/>
        <v>#N/A</v>
      </c>
      <c r="R858" s="91" t="e">
        <f t="shared" ca="1" si="206"/>
        <v>#N/A</v>
      </c>
      <c r="S858" s="91" t="e">
        <f t="shared" ca="1" si="207"/>
        <v>#N/A</v>
      </c>
      <c r="T858" s="200" t="e">
        <f ca="1">(($E$9*(RAND()*($E$213-$D$213)+$D$213))*(RAND()*('Your Value Calcs'!$E$209-'Your Value Calcs'!$D$209)+'Your Value Calcs'!$D$209+IF('Your Results'!$D$48&gt;0,'Your Results'!$D$48,0)))+$E$161-$E$201+$E$185-($E$185*(RAND()*($E$215-$D$215)+$D$215))-(($E$205/$C$56)*(RAND()*($E$216-$D$216)+$D$216))</f>
        <v>#N/A</v>
      </c>
      <c r="U858" s="91"/>
    </row>
    <row r="859" spans="2:21" x14ac:dyDescent="0.25">
      <c r="B859" s="198" t="e">
        <f t="shared" ca="1" si="201"/>
        <v>#N/A</v>
      </c>
      <c r="C8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59" s="91"/>
      <c r="E859" s="91"/>
      <c r="G859" s="20"/>
      <c r="H859" s="91"/>
      <c r="I859" s="91"/>
      <c r="K859" s="91"/>
      <c r="M859" s="200" t="e">
        <f t="shared" ca="1" si="202"/>
        <v>#N/A</v>
      </c>
      <c r="N859" s="91" t="e">
        <f t="shared" ca="1" si="203"/>
        <v>#N/A</v>
      </c>
      <c r="O859" s="91" t="e">
        <f t="shared" ca="1" si="204"/>
        <v>#N/A</v>
      </c>
      <c r="Q859" s="200" t="e">
        <f t="shared" ca="1" si="205"/>
        <v>#N/A</v>
      </c>
      <c r="R859" s="91" t="e">
        <f t="shared" ca="1" si="206"/>
        <v>#N/A</v>
      </c>
      <c r="S859" s="91" t="e">
        <f t="shared" ca="1" si="207"/>
        <v>#N/A</v>
      </c>
      <c r="T859" s="200" t="e">
        <f ca="1">(($E$9*(RAND()*($E$213-$D$213)+$D$213))*(RAND()*('Your Value Calcs'!$E$209-'Your Value Calcs'!$D$209)+'Your Value Calcs'!$D$209+IF('Your Results'!$D$48&gt;0,'Your Results'!$D$48,0)))+$E$161-$E$201+$E$185-($E$185*(RAND()*($E$215-$D$215)+$D$215))-(($E$205/$C$56)*(RAND()*($E$216-$D$216)+$D$216))</f>
        <v>#N/A</v>
      </c>
      <c r="U859" s="91"/>
    </row>
    <row r="860" spans="2:21" x14ac:dyDescent="0.25">
      <c r="B860" s="198" t="e">
        <f t="shared" ca="1" si="201"/>
        <v>#N/A</v>
      </c>
      <c r="C8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0" s="91"/>
      <c r="E860" s="91"/>
      <c r="G860" s="20"/>
      <c r="H860" s="91"/>
      <c r="I860" s="91"/>
      <c r="K860" s="91"/>
      <c r="M860" s="200" t="e">
        <f t="shared" ca="1" si="202"/>
        <v>#N/A</v>
      </c>
      <c r="N860" s="91" t="e">
        <f t="shared" ca="1" si="203"/>
        <v>#N/A</v>
      </c>
      <c r="O860" s="91" t="e">
        <f t="shared" ca="1" si="204"/>
        <v>#N/A</v>
      </c>
      <c r="Q860" s="200" t="e">
        <f t="shared" ca="1" si="205"/>
        <v>#N/A</v>
      </c>
      <c r="R860" s="91" t="e">
        <f t="shared" ca="1" si="206"/>
        <v>#N/A</v>
      </c>
      <c r="S860" s="91" t="e">
        <f t="shared" ca="1" si="207"/>
        <v>#N/A</v>
      </c>
      <c r="T860" s="200" t="e">
        <f ca="1">(($E$9*(RAND()*($E$213-$D$213)+$D$213))*(RAND()*('Your Value Calcs'!$E$209-'Your Value Calcs'!$D$209)+'Your Value Calcs'!$D$209+IF('Your Results'!$D$48&gt;0,'Your Results'!$D$48,0)))+$E$161-$E$201+$E$185-($E$185*(RAND()*($E$215-$D$215)+$D$215))-(($E$205/$C$56)*(RAND()*($E$216-$D$216)+$D$216))</f>
        <v>#N/A</v>
      </c>
      <c r="U860" s="91"/>
    </row>
    <row r="861" spans="2:21" x14ac:dyDescent="0.25">
      <c r="B861" s="198" t="e">
        <f t="shared" ca="1" si="201"/>
        <v>#N/A</v>
      </c>
      <c r="C8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1" s="91"/>
      <c r="E861" s="91"/>
      <c r="G861" s="20"/>
      <c r="H861" s="91"/>
      <c r="I861" s="91"/>
      <c r="K861" s="91"/>
      <c r="M861" s="200" t="e">
        <f t="shared" ca="1" si="202"/>
        <v>#N/A</v>
      </c>
      <c r="N861" s="91" t="e">
        <f t="shared" ca="1" si="203"/>
        <v>#N/A</v>
      </c>
      <c r="O861" s="91" t="e">
        <f t="shared" ca="1" si="204"/>
        <v>#N/A</v>
      </c>
      <c r="Q861" s="200" t="e">
        <f t="shared" ca="1" si="205"/>
        <v>#N/A</v>
      </c>
      <c r="R861" s="91" t="e">
        <f t="shared" ca="1" si="206"/>
        <v>#N/A</v>
      </c>
      <c r="S861" s="91" t="e">
        <f t="shared" ca="1" si="207"/>
        <v>#N/A</v>
      </c>
      <c r="T861" s="200" t="e">
        <f ca="1">(($E$9*(RAND()*($E$213-$D$213)+$D$213))*(RAND()*('Your Value Calcs'!$E$209-'Your Value Calcs'!$D$209)+'Your Value Calcs'!$D$209+IF('Your Results'!$D$48&gt;0,'Your Results'!$D$48,0)))+$E$161-$E$201+$E$185-($E$185*(RAND()*($E$215-$D$215)+$D$215))-(($E$205/$C$56)*(RAND()*($E$216-$D$216)+$D$216))</f>
        <v>#N/A</v>
      </c>
      <c r="U861" s="91"/>
    </row>
    <row r="862" spans="2:21" x14ac:dyDescent="0.25">
      <c r="B862" s="198" t="e">
        <f t="shared" ca="1" si="201"/>
        <v>#N/A</v>
      </c>
      <c r="C8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2" s="91"/>
      <c r="E862" s="91"/>
      <c r="G862" s="20"/>
      <c r="H862" s="91"/>
      <c r="I862" s="91"/>
      <c r="K862" s="91"/>
      <c r="M862" s="200" t="e">
        <f t="shared" ca="1" si="202"/>
        <v>#N/A</v>
      </c>
      <c r="N862" s="91" t="e">
        <f t="shared" ca="1" si="203"/>
        <v>#N/A</v>
      </c>
      <c r="O862" s="91" t="e">
        <f t="shared" ca="1" si="204"/>
        <v>#N/A</v>
      </c>
      <c r="Q862" s="200" t="e">
        <f t="shared" ca="1" si="205"/>
        <v>#N/A</v>
      </c>
      <c r="R862" s="91" t="e">
        <f t="shared" ca="1" si="206"/>
        <v>#N/A</v>
      </c>
      <c r="S862" s="91" t="e">
        <f t="shared" ca="1" si="207"/>
        <v>#N/A</v>
      </c>
      <c r="T862" s="200" t="e">
        <f ca="1">(($E$9*(RAND()*($E$213-$D$213)+$D$213))*(RAND()*('Your Value Calcs'!$E$209-'Your Value Calcs'!$D$209)+'Your Value Calcs'!$D$209+IF('Your Results'!$D$48&gt;0,'Your Results'!$D$48,0)))+$E$161-$E$201+$E$185-($E$185*(RAND()*($E$215-$D$215)+$D$215))-(($E$205/$C$56)*(RAND()*($E$216-$D$216)+$D$216))</f>
        <v>#N/A</v>
      </c>
      <c r="U862" s="91"/>
    </row>
    <row r="863" spans="2:21" x14ac:dyDescent="0.25">
      <c r="B863" s="198" t="e">
        <f t="shared" ca="1" si="201"/>
        <v>#N/A</v>
      </c>
      <c r="C8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3" s="91"/>
      <c r="E863" s="91"/>
      <c r="G863" s="20"/>
      <c r="H863" s="91"/>
      <c r="I863" s="91"/>
      <c r="K863" s="91"/>
      <c r="M863" s="200" t="e">
        <f t="shared" ca="1" si="202"/>
        <v>#N/A</v>
      </c>
      <c r="N863" s="91" t="e">
        <f t="shared" ca="1" si="203"/>
        <v>#N/A</v>
      </c>
      <c r="O863" s="91" t="e">
        <f t="shared" ca="1" si="204"/>
        <v>#N/A</v>
      </c>
      <c r="Q863" s="200" t="e">
        <f t="shared" ca="1" si="205"/>
        <v>#N/A</v>
      </c>
      <c r="R863" s="91" t="e">
        <f t="shared" ca="1" si="206"/>
        <v>#N/A</v>
      </c>
      <c r="S863" s="91" t="e">
        <f t="shared" ca="1" si="207"/>
        <v>#N/A</v>
      </c>
      <c r="T863" s="200" t="e">
        <f ca="1">(($E$9*(RAND()*($E$213-$D$213)+$D$213))*(RAND()*('Your Value Calcs'!$E$209-'Your Value Calcs'!$D$209)+'Your Value Calcs'!$D$209+IF('Your Results'!$D$48&gt;0,'Your Results'!$D$48,0)))+$E$161-$E$201+$E$185-($E$185*(RAND()*($E$215-$D$215)+$D$215))-(($E$205/$C$56)*(RAND()*($E$216-$D$216)+$D$216))</f>
        <v>#N/A</v>
      </c>
      <c r="U863" s="91"/>
    </row>
    <row r="864" spans="2:21" x14ac:dyDescent="0.25">
      <c r="B864" s="198" t="e">
        <f t="shared" ca="1" si="201"/>
        <v>#N/A</v>
      </c>
      <c r="C8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4" s="91"/>
      <c r="E864" s="91"/>
      <c r="G864" s="20"/>
      <c r="H864" s="91"/>
      <c r="I864" s="91"/>
      <c r="K864" s="91"/>
      <c r="M864" s="200" t="e">
        <f t="shared" ca="1" si="202"/>
        <v>#N/A</v>
      </c>
      <c r="N864" s="91" t="e">
        <f t="shared" ca="1" si="203"/>
        <v>#N/A</v>
      </c>
      <c r="O864" s="91" t="e">
        <f t="shared" ca="1" si="204"/>
        <v>#N/A</v>
      </c>
      <c r="Q864" s="200" t="e">
        <f t="shared" ca="1" si="205"/>
        <v>#N/A</v>
      </c>
      <c r="R864" s="91" t="e">
        <f t="shared" ca="1" si="206"/>
        <v>#N/A</v>
      </c>
      <c r="S864" s="91" t="e">
        <f t="shared" ca="1" si="207"/>
        <v>#N/A</v>
      </c>
      <c r="T864" s="200" t="e">
        <f ca="1">(($E$9*(RAND()*($E$213-$D$213)+$D$213))*(RAND()*('Your Value Calcs'!$E$209-'Your Value Calcs'!$D$209)+'Your Value Calcs'!$D$209+IF('Your Results'!$D$48&gt;0,'Your Results'!$D$48,0)))+$E$161-$E$201+$E$185-($E$185*(RAND()*($E$215-$D$215)+$D$215))-(($E$205/$C$56)*(RAND()*($E$216-$D$216)+$D$216))</f>
        <v>#N/A</v>
      </c>
      <c r="U864" s="91"/>
    </row>
    <row r="865" spans="2:21" x14ac:dyDescent="0.25">
      <c r="B865" s="198" t="e">
        <f t="shared" ca="1" si="201"/>
        <v>#N/A</v>
      </c>
      <c r="C8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5" s="91"/>
      <c r="E865" s="91"/>
      <c r="G865" s="20"/>
      <c r="H865" s="91"/>
      <c r="I865" s="91"/>
      <c r="K865" s="91"/>
      <c r="M865" s="200" t="e">
        <f t="shared" ca="1" si="202"/>
        <v>#N/A</v>
      </c>
      <c r="N865" s="91" t="e">
        <f t="shared" ca="1" si="203"/>
        <v>#N/A</v>
      </c>
      <c r="O865" s="91" t="e">
        <f t="shared" ca="1" si="204"/>
        <v>#N/A</v>
      </c>
      <c r="Q865" s="200" t="e">
        <f t="shared" ca="1" si="205"/>
        <v>#N/A</v>
      </c>
      <c r="R865" s="91" t="e">
        <f t="shared" ca="1" si="206"/>
        <v>#N/A</v>
      </c>
      <c r="S865" s="91" t="e">
        <f t="shared" ca="1" si="207"/>
        <v>#N/A</v>
      </c>
      <c r="T865" s="200" t="e">
        <f ca="1">(($E$9*(RAND()*($E$213-$D$213)+$D$213))*(RAND()*('Your Value Calcs'!$E$209-'Your Value Calcs'!$D$209)+'Your Value Calcs'!$D$209+IF('Your Results'!$D$48&gt;0,'Your Results'!$D$48,0)))+$E$161-$E$201+$E$185-($E$185*(RAND()*($E$215-$D$215)+$D$215))-(($E$205/$C$56)*(RAND()*($E$216-$D$216)+$D$216))</f>
        <v>#N/A</v>
      </c>
      <c r="U865" s="91"/>
    </row>
    <row r="866" spans="2:21" x14ac:dyDescent="0.25">
      <c r="B866" s="198" t="e">
        <f t="shared" ca="1" si="201"/>
        <v>#N/A</v>
      </c>
      <c r="C8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6" s="91"/>
      <c r="E866" s="91"/>
      <c r="G866" s="20"/>
      <c r="H866" s="91"/>
      <c r="I866" s="91"/>
      <c r="K866" s="91"/>
      <c r="M866" s="200" t="e">
        <f t="shared" ca="1" si="202"/>
        <v>#N/A</v>
      </c>
      <c r="N866" s="91" t="e">
        <f t="shared" ca="1" si="203"/>
        <v>#N/A</v>
      </c>
      <c r="O866" s="91" t="e">
        <f t="shared" ca="1" si="204"/>
        <v>#N/A</v>
      </c>
      <c r="Q866" s="200" t="e">
        <f t="shared" ca="1" si="205"/>
        <v>#N/A</v>
      </c>
      <c r="R866" s="91" t="e">
        <f t="shared" ca="1" si="206"/>
        <v>#N/A</v>
      </c>
      <c r="S866" s="91" t="e">
        <f t="shared" ca="1" si="207"/>
        <v>#N/A</v>
      </c>
      <c r="T866" s="200" t="e">
        <f ca="1">(($E$9*(RAND()*($E$213-$D$213)+$D$213))*(RAND()*('Your Value Calcs'!$E$209-'Your Value Calcs'!$D$209)+'Your Value Calcs'!$D$209+IF('Your Results'!$D$48&gt;0,'Your Results'!$D$48,0)))+$E$161-$E$201+$E$185-($E$185*(RAND()*($E$215-$D$215)+$D$215))-(($E$205/$C$56)*(RAND()*($E$216-$D$216)+$D$216))</f>
        <v>#N/A</v>
      </c>
      <c r="U866" s="91"/>
    </row>
    <row r="867" spans="2:21" x14ac:dyDescent="0.25">
      <c r="B867" s="198" t="e">
        <f t="shared" ca="1" si="201"/>
        <v>#N/A</v>
      </c>
      <c r="C8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7" s="91"/>
      <c r="E867" s="91"/>
      <c r="G867" s="20"/>
      <c r="H867" s="91"/>
      <c r="I867" s="91"/>
      <c r="K867" s="91"/>
      <c r="M867" s="200" t="e">
        <f t="shared" ca="1" si="202"/>
        <v>#N/A</v>
      </c>
      <c r="N867" s="91" t="e">
        <f t="shared" ca="1" si="203"/>
        <v>#N/A</v>
      </c>
      <c r="O867" s="91" t="e">
        <f t="shared" ca="1" si="204"/>
        <v>#N/A</v>
      </c>
      <c r="Q867" s="200" t="e">
        <f t="shared" ca="1" si="205"/>
        <v>#N/A</v>
      </c>
      <c r="R867" s="91" t="e">
        <f t="shared" ca="1" si="206"/>
        <v>#N/A</v>
      </c>
      <c r="S867" s="91" t="e">
        <f t="shared" ca="1" si="207"/>
        <v>#N/A</v>
      </c>
      <c r="T867" s="200" t="e">
        <f ca="1">(($E$9*(RAND()*($E$213-$D$213)+$D$213))*(RAND()*('Your Value Calcs'!$E$209-'Your Value Calcs'!$D$209)+'Your Value Calcs'!$D$209+IF('Your Results'!$D$48&gt;0,'Your Results'!$D$48,0)))+$E$161-$E$201+$E$185-($E$185*(RAND()*($E$215-$D$215)+$D$215))-(($E$205/$C$56)*(RAND()*($E$216-$D$216)+$D$216))</f>
        <v>#N/A</v>
      </c>
      <c r="U867" s="91"/>
    </row>
    <row r="868" spans="2:21" x14ac:dyDescent="0.25">
      <c r="B868" s="198" t="e">
        <f t="shared" ca="1" si="201"/>
        <v>#N/A</v>
      </c>
      <c r="C8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8" s="91"/>
      <c r="E868" s="91"/>
      <c r="G868" s="20"/>
      <c r="H868" s="91"/>
      <c r="I868" s="91"/>
      <c r="K868" s="91"/>
      <c r="M868" s="200" t="e">
        <f t="shared" ca="1" si="202"/>
        <v>#N/A</v>
      </c>
      <c r="N868" s="91" t="e">
        <f t="shared" ca="1" si="203"/>
        <v>#N/A</v>
      </c>
      <c r="O868" s="91" t="e">
        <f t="shared" ca="1" si="204"/>
        <v>#N/A</v>
      </c>
      <c r="Q868" s="200" t="e">
        <f t="shared" ca="1" si="205"/>
        <v>#N/A</v>
      </c>
      <c r="R868" s="91" t="e">
        <f t="shared" ca="1" si="206"/>
        <v>#N/A</v>
      </c>
      <c r="S868" s="91" t="e">
        <f t="shared" ca="1" si="207"/>
        <v>#N/A</v>
      </c>
      <c r="T868" s="200" t="e">
        <f ca="1">(($E$9*(RAND()*($E$213-$D$213)+$D$213))*(RAND()*('Your Value Calcs'!$E$209-'Your Value Calcs'!$D$209)+'Your Value Calcs'!$D$209+IF('Your Results'!$D$48&gt;0,'Your Results'!$D$48,0)))+$E$161-$E$201+$E$185-($E$185*(RAND()*($E$215-$D$215)+$D$215))-(($E$205/$C$56)*(RAND()*($E$216-$D$216)+$D$216))</f>
        <v>#N/A</v>
      </c>
      <c r="U868" s="91"/>
    </row>
    <row r="869" spans="2:21" x14ac:dyDescent="0.25">
      <c r="B869" s="198" t="e">
        <f t="shared" ca="1" si="201"/>
        <v>#N/A</v>
      </c>
      <c r="C8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69" s="91"/>
      <c r="E869" s="91"/>
      <c r="G869" s="20"/>
      <c r="H869" s="91"/>
      <c r="I869" s="91"/>
      <c r="K869" s="91"/>
      <c r="M869" s="200" t="e">
        <f t="shared" ca="1" si="202"/>
        <v>#N/A</v>
      </c>
      <c r="N869" s="91" t="e">
        <f t="shared" ca="1" si="203"/>
        <v>#N/A</v>
      </c>
      <c r="O869" s="91" t="e">
        <f t="shared" ca="1" si="204"/>
        <v>#N/A</v>
      </c>
      <c r="Q869" s="200" t="e">
        <f t="shared" ca="1" si="205"/>
        <v>#N/A</v>
      </c>
      <c r="R869" s="91" t="e">
        <f t="shared" ca="1" si="206"/>
        <v>#N/A</v>
      </c>
      <c r="S869" s="91" t="e">
        <f t="shared" ca="1" si="207"/>
        <v>#N/A</v>
      </c>
      <c r="T869" s="200" t="e">
        <f ca="1">(($E$9*(RAND()*($E$213-$D$213)+$D$213))*(RAND()*('Your Value Calcs'!$E$209-'Your Value Calcs'!$D$209)+'Your Value Calcs'!$D$209+IF('Your Results'!$D$48&gt;0,'Your Results'!$D$48,0)))+$E$161-$E$201+$E$185-($E$185*(RAND()*($E$215-$D$215)+$D$215))-(($E$205/$C$56)*(RAND()*($E$216-$D$216)+$D$216))</f>
        <v>#N/A</v>
      </c>
      <c r="U869" s="91"/>
    </row>
    <row r="870" spans="2:21" x14ac:dyDescent="0.25">
      <c r="B870" s="198" t="e">
        <f t="shared" ca="1" si="201"/>
        <v>#N/A</v>
      </c>
      <c r="C8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0" s="91"/>
      <c r="E870" s="91"/>
      <c r="G870" s="20"/>
      <c r="H870" s="91"/>
      <c r="I870" s="91"/>
      <c r="K870" s="91"/>
      <c r="M870" s="200" t="e">
        <f t="shared" ca="1" si="202"/>
        <v>#N/A</v>
      </c>
      <c r="N870" s="91" t="e">
        <f t="shared" ca="1" si="203"/>
        <v>#N/A</v>
      </c>
      <c r="O870" s="91" t="e">
        <f t="shared" ca="1" si="204"/>
        <v>#N/A</v>
      </c>
      <c r="Q870" s="200" t="e">
        <f t="shared" ca="1" si="205"/>
        <v>#N/A</v>
      </c>
      <c r="R870" s="91" t="e">
        <f t="shared" ca="1" si="206"/>
        <v>#N/A</v>
      </c>
      <c r="S870" s="91" t="e">
        <f t="shared" ca="1" si="207"/>
        <v>#N/A</v>
      </c>
      <c r="T870" s="200" t="e">
        <f ca="1">(($E$9*(RAND()*($E$213-$D$213)+$D$213))*(RAND()*('Your Value Calcs'!$E$209-'Your Value Calcs'!$D$209)+'Your Value Calcs'!$D$209+IF('Your Results'!$D$48&gt;0,'Your Results'!$D$48,0)))+$E$161-$E$201+$E$185-($E$185*(RAND()*($E$215-$D$215)+$D$215))-(($E$205/$C$56)*(RAND()*($E$216-$D$216)+$D$216))</f>
        <v>#N/A</v>
      </c>
      <c r="U870" s="91"/>
    </row>
    <row r="871" spans="2:21" x14ac:dyDescent="0.25">
      <c r="B871" s="198" t="e">
        <f t="shared" ca="1" si="201"/>
        <v>#N/A</v>
      </c>
      <c r="C8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1" s="91"/>
      <c r="E871" s="91"/>
      <c r="G871" s="20"/>
      <c r="H871" s="91"/>
      <c r="I871" s="91"/>
      <c r="K871" s="91"/>
      <c r="M871" s="200" t="e">
        <f t="shared" ca="1" si="202"/>
        <v>#N/A</v>
      </c>
      <c r="N871" s="91" t="e">
        <f t="shared" ca="1" si="203"/>
        <v>#N/A</v>
      </c>
      <c r="O871" s="91" t="e">
        <f t="shared" ca="1" si="204"/>
        <v>#N/A</v>
      </c>
      <c r="Q871" s="200" t="e">
        <f t="shared" ca="1" si="205"/>
        <v>#N/A</v>
      </c>
      <c r="R871" s="91" t="e">
        <f t="shared" ca="1" si="206"/>
        <v>#N/A</v>
      </c>
      <c r="S871" s="91" t="e">
        <f t="shared" ca="1" si="207"/>
        <v>#N/A</v>
      </c>
      <c r="T871" s="200" t="e">
        <f ca="1">(($E$9*(RAND()*($E$213-$D$213)+$D$213))*(RAND()*('Your Value Calcs'!$E$209-'Your Value Calcs'!$D$209)+'Your Value Calcs'!$D$209+IF('Your Results'!$D$48&gt;0,'Your Results'!$D$48,0)))+$E$161-$E$201+$E$185-($E$185*(RAND()*($E$215-$D$215)+$D$215))-(($E$205/$C$56)*(RAND()*($E$216-$D$216)+$D$216))</f>
        <v>#N/A</v>
      </c>
      <c r="U871" s="91"/>
    </row>
    <row r="872" spans="2:21" x14ac:dyDescent="0.25">
      <c r="B872" s="198" t="e">
        <f t="shared" ca="1" si="201"/>
        <v>#N/A</v>
      </c>
      <c r="C8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2" s="91"/>
      <c r="E872" s="91"/>
      <c r="G872" s="20"/>
      <c r="H872" s="91"/>
      <c r="I872" s="91"/>
      <c r="K872" s="91"/>
      <c r="M872" s="200" t="e">
        <f t="shared" ca="1" si="202"/>
        <v>#N/A</v>
      </c>
      <c r="N872" s="91" t="e">
        <f t="shared" ca="1" si="203"/>
        <v>#N/A</v>
      </c>
      <c r="O872" s="91" t="e">
        <f t="shared" ca="1" si="204"/>
        <v>#N/A</v>
      </c>
      <c r="Q872" s="200" t="e">
        <f t="shared" ca="1" si="205"/>
        <v>#N/A</v>
      </c>
      <c r="R872" s="91" t="e">
        <f t="shared" ca="1" si="206"/>
        <v>#N/A</v>
      </c>
      <c r="S872" s="91" t="e">
        <f t="shared" ca="1" si="207"/>
        <v>#N/A</v>
      </c>
      <c r="T872" s="200" t="e">
        <f ca="1">(($E$9*(RAND()*($E$213-$D$213)+$D$213))*(RAND()*('Your Value Calcs'!$E$209-'Your Value Calcs'!$D$209)+'Your Value Calcs'!$D$209+IF('Your Results'!$D$48&gt;0,'Your Results'!$D$48,0)))+$E$161-$E$201+$E$185-($E$185*(RAND()*($E$215-$D$215)+$D$215))-(($E$205/$C$56)*(RAND()*($E$216-$D$216)+$D$216))</f>
        <v>#N/A</v>
      </c>
      <c r="U872" s="91"/>
    </row>
    <row r="873" spans="2:21" x14ac:dyDescent="0.25">
      <c r="B873" s="198" t="e">
        <f t="shared" ca="1" si="201"/>
        <v>#N/A</v>
      </c>
      <c r="C8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3" s="91"/>
      <c r="E873" s="91"/>
      <c r="G873" s="20"/>
      <c r="H873" s="91"/>
      <c r="I873" s="91"/>
      <c r="K873" s="91"/>
      <c r="M873" s="200" t="e">
        <f t="shared" ca="1" si="202"/>
        <v>#N/A</v>
      </c>
      <c r="N873" s="91" t="e">
        <f t="shared" ca="1" si="203"/>
        <v>#N/A</v>
      </c>
      <c r="O873" s="91" t="e">
        <f t="shared" ca="1" si="204"/>
        <v>#N/A</v>
      </c>
      <c r="Q873" s="200" t="e">
        <f t="shared" ca="1" si="205"/>
        <v>#N/A</v>
      </c>
      <c r="R873" s="91" t="e">
        <f t="shared" ca="1" si="206"/>
        <v>#N/A</v>
      </c>
      <c r="S873" s="91" t="e">
        <f t="shared" ca="1" si="207"/>
        <v>#N/A</v>
      </c>
      <c r="T873" s="200" t="e">
        <f ca="1">(($E$9*(RAND()*($E$213-$D$213)+$D$213))*(RAND()*('Your Value Calcs'!$E$209-'Your Value Calcs'!$D$209)+'Your Value Calcs'!$D$209+IF('Your Results'!$D$48&gt;0,'Your Results'!$D$48,0)))+$E$161-$E$201+$E$185-($E$185*(RAND()*($E$215-$D$215)+$D$215))-(($E$205/$C$56)*(RAND()*($E$216-$D$216)+$D$216))</f>
        <v>#N/A</v>
      </c>
      <c r="U873" s="91"/>
    </row>
    <row r="874" spans="2:21" x14ac:dyDescent="0.25">
      <c r="B874" s="198" t="e">
        <f t="shared" ca="1" si="201"/>
        <v>#N/A</v>
      </c>
      <c r="C8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4" s="91"/>
      <c r="E874" s="91"/>
      <c r="G874" s="20"/>
      <c r="H874" s="91"/>
      <c r="I874" s="91"/>
      <c r="K874" s="91"/>
      <c r="M874" s="200" t="e">
        <f t="shared" ca="1" si="202"/>
        <v>#N/A</v>
      </c>
      <c r="N874" s="91" t="e">
        <f t="shared" ca="1" si="203"/>
        <v>#N/A</v>
      </c>
      <c r="O874" s="91" t="e">
        <f t="shared" ca="1" si="204"/>
        <v>#N/A</v>
      </c>
      <c r="Q874" s="200" t="e">
        <f t="shared" ca="1" si="205"/>
        <v>#N/A</v>
      </c>
      <c r="R874" s="91" t="e">
        <f t="shared" ca="1" si="206"/>
        <v>#N/A</v>
      </c>
      <c r="S874" s="91" t="e">
        <f t="shared" ca="1" si="207"/>
        <v>#N/A</v>
      </c>
      <c r="T874" s="200" t="e">
        <f ca="1">(($E$9*(RAND()*($E$213-$D$213)+$D$213))*(RAND()*('Your Value Calcs'!$E$209-'Your Value Calcs'!$D$209)+'Your Value Calcs'!$D$209+IF('Your Results'!$D$48&gt;0,'Your Results'!$D$48,0)))+$E$161-$E$201+$E$185-($E$185*(RAND()*($E$215-$D$215)+$D$215))-(($E$205/$C$56)*(RAND()*($E$216-$D$216)+$D$216))</f>
        <v>#N/A</v>
      </c>
      <c r="U874" s="91"/>
    </row>
    <row r="875" spans="2:21" x14ac:dyDescent="0.25">
      <c r="B875" s="198" t="e">
        <f t="shared" ca="1" si="201"/>
        <v>#N/A</v>
      </c>
      <c r="C8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5" s="91"/>
      <c r="E875" s="91"/>
      <c r="G875" s="20"/>
      <c r="H875" s="91"/>
      <c r="I875" s="91"/>
      <c r="K875" s="91"/>
      <c r="M875" s="200" t="e">
        <f t="shared" ca="1" si="202"/>
        <v>#N/A</v>
      </c>
      <c r="N875" s="91" t="e">
        <f t="shared" ca="1" si="203"/>
        <v>#N/A</v>
      </c>
      <c r="O875" s="91" t="e">
        <f t="shared" ca="1" si="204"/>
        <v>#N/A</v>
      </c>
      <c r="Q875" s="200" t="e">
        <f t="shared" ca="1" si="205"/>
        <v>#N/A</v>
      </c>
      <c r="R875" s="91" t="e">
        <f t="shared" ca="1" si="206"/>
        <v>#N/A</v>
      </c>
      <c r="S875" s="91" t="e">
        <f t="shared" ca="1" si="207"/>
        <v>#N/A</v>
      </c>
      <c r="T875" s="200" t="e">
        <f ca="1">(($E$9*(RAND()*($E$213-$D$213)+$D$213))*(RAND()*('Your Value Calcs'!$E$209-'Your Value Calcs'!$D$209)+'Your Value Calcs'!$D$209+IF('Your Results'!$D$48&gt;0,'Your Results'!$D$48,0)))+$E$161-$E$201+$E$185-($E$185*(RAND()*($E$215-$D$215)+$D$215))-(($E$205/$C$56)*(RAND()*($E$216-$D$216)+$D$216))</f>
        <v>#N/A</v>
      </c>
      <c r="U875" s="91"/>
    </row>
    <row r="876" spans="2:21" x14ac:dyDescent="0.25">
      <c r="B876" s="198" t="e">
        <f t="shared" ca="1" si="201"/>
        <v>#N/A</v>
      </c>
      <c r="C8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6" s="91"/>
      <c r="E876" s="91"/>
      <c r="G876" s="20"/>
      <c r="H876" s="91"/>
      <c r="I876" s="91"/>
      <c r="K876" s="91"/>
      <c r="M876" s="200" t="e">
        <f t="shared" ca="1" si="202"/>
        <v>#N/A</v>
      </c>
      <c r="N876" s="91" t="e">
        <f t="shared" ca="1" si="203"/>
        <v>#N/A</v>
      </c>
      <c r="O876" s="91" t="e">
        <f t="shared" ca="1" si="204"/>
        <v>#N/A</v>
      </c>
      <c r="Q876" s="200" t="e">
        <f t="shared" ca="1" si="205"/>
        <v>#N/A</v>
      </c>
      <c r="R876" s="91" t="e">
        <f t="shared" ca="1" si="206"/>
        <v>#N/A</v>
      </c>
      <c r="S876" s="91" t="e">
        <f t="shared" ca="1" si="207"/>
        <v>#N/A</v>
      </c>
      <c r="T876" s="200" t="e">
        <f ca="1">(($E$9*(RAND()*($E$213-$D$213)+$D$213))*(RAND()*('Your Value Calcs'!$E$209-'Your Value Calcs'!$D$209)+'Your Value Calcs'!$D$209+IF('Your Results'!$D$48&gt;0,'Your Results'!$D$48,0)))+$E$161-$E$201+$E$185-($E$185*(RAND()*($E$215-$D$215)+$D$215))-(($E$205/$C$56)*(RAND()*($E$216-$D$216)+$D$216))</f>
        <v>#N/A</v>
      </c>
      <c r="U876" s="91"/>
    </row>
    <row r="877" spans="2:21" x14ac:dyDescent="0.25">
      <c r="B877" s="198" t="e">
        <f t="shared" ca="1" si="201"/>
        <v>#N/A</v>
      </c>
      <c r="C8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7" s="91"/>
      <c r="E877" s="91"/>
      <c r="G877" s="20"/>
      <c r="H877" s="91"/>
      <c r="I877" s="91"/>
      <c r="K877" s="91"/>
      <c r="M877" s="200" t="e">
        <f t="shared" ca="1" si="202"/>
        <v>#N/A</v>
      </c>
      <c r="N877" s="91" t="e">
        <f t="shared" ca="1" si="203"/>
        <v>#N/A</v>
      </c>
      <c r="O877" s="91" t="e">
        <f t="shared" ca="1" si="204"/>
        <v>#N/A</v>
      </c>
      <c r="Q877" s="200" t="e">
        <f t="shared" ca="1" si="205"/>
        <v>#N/A</v>
      </c>
      <c r="R877" s="91" t="e">
        <f t="shared" ca="1" si="206"/>
        <v>#N/A</v>
      </c>
      <c r="S877" s="91" t="e">
        <f t="shared" ca="1" si="207"/>
        <v>#N/A</v>
      </c>
      <c r="T877" s="200" t="e">
        <f ca="1">(($E$9*(RAND()*($E$213-$D$213)+$D$213))*(RAND()*('Your Value Calcs'!$E$209-'Your Value Calcs'!$D$209)+'Your Value Calcs'!$D$209+IF('Your Results'!$D$48&gt;0,'Your Results'!$D$48,0)))+$E$161-$E$201+$E$185-($E$185*(RAND()*($E$215-$D$215)+$D$215))-(($E$205/$C$56)*(RAND()*($E$216-$D$216)+$D$216))</f>
        <v>#N/A</v>
      </c>
      <c r="U877" s="91"/>
    </row>
    <row r="878" spans="2:21" x14ac:dyDescent="0.25">
      <c r="B878" s="198" t="e">
        <f t="shared" ca="1" si="201"/>
        <v>#N/A</v>
      </c>
      <c r="C8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8" s="91"/>
      <c r="E878" s="91"/>
      <c r="G878" s="20"/>
      <c r="H878" s="91"/>
      <c r="I878" s="91"/>
      <c r="K878" s="91"/>
      <c r="M878" s="200" t="e">
        <f t="shared" ca="1" si="202"/>
        <v>#N/A</v>
      </c>
      <c r="N878" s="91" t="e">
        <f t="shared" ca="1" si="203"/>
        <v>#N/A</v>
      </c>
      <c r="O878" s="91" t="e">
        <f t="shared" ca="1" si="204"/>
        <v>#N/A</v>
      </c>
      <c r="Q878" s="200" t="e">
        <f t="shared" ca="1" si="205"/>
        <v>#N/A</v>
      </c>
      <c r="R878" s="91" t="e">
        <f t="shared" ca="1" si="206"/>
        <v>#N/A</v>
      </c>
      <c r="S878" s="91" t="e">
        <f t="shared" ca="1" si="207"/>
        <v>#N/A</v>
      </c>
      <c r="T878" s="200" t="e">
        <f ca="1">(($E$9*(RAND()*($E$213-$D$213)+$D$213))*(RAND()*('Your Value Calcs'!$E$209-'Your Value Calcs'!$D$209)+'Your Value Calcs'!$D$209+IF('Your Results'!$D$48&gt;0,'Your Results'!$D$48,0)))+$E$161-$E$201+$E$185-($E$185*(RAND()*($E$215-$D$215)+$D$215))-(($E$205/$C$56)*(RAND()*($E$216-$D$216)+$D$216))</f>
        <v>#N/A</v>
      </c>
      <c r="U878" s="91"/>
    </row>
    <row r="879" spans="2:21" x14ac:dyDescent="0.25">
      <c r="B879" s="198" t="e">
        <f t="shared" ca="1" si="201"/>
        <v>#N/A</v>
      </c>
      <c r="C8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79" s="91"/>
      <c r="E879" s="91"/>
      <c r="G879" s="20"/>
      <c r="H879" s="91"/>
      <c r="I879" s="91"/>
      <c r="K879" s="91"/>
      <c r="M879" s="200" t="e">
        <f t="shared" ca="1" si="202"/>
        <v>#N/A</v>
      </c>
      <c r="N879" s="91" t="e">
        <f t="shared" ca="1" si="203"/>
        <v>#N/A</v>
      </c>
      <c r="O879" s="91" t="e">
        <f t="shared" ca="1" si="204"/>
        <v>#N/A</v>
      </c>
      <c r="Q879" s="200" t="e">
        <f t="shared" ca="1" si="205"/>
        <v>#N/A</v>
      </c>
      <c r="R879" s="91" t="e">
        <f t="shared" ca="1" si="206"/>
        <v>#N/A</v>
      </c>
      <c r="S879" s="91" t="e">
        <f t="shared" ca="1" si="207"/>
        <v>#N/A</v>
      </c>
      <c r="T879" s="200" t="e">
        <f ca="1">(($E$9*(RAND()*($E$213-$D$213)+$D$213))*(RAND()*('Your Value Calcs'!$E$209-'Your Value Calcs'!$D$209)+'Your Value Calcs'!$D$209+IF('Your Results'!$D$48&gt;0,'Your Results'!$D$48,0)))+$E$161-$E$201+$E$185-($E$185*(RAND()*($E$215-$D$215)+$D$215))-(($E$205/$C$56)*(RAND()*($E$216-$D$216)+$D$216))</f>
        <v>#N/A</v>
      </c>
      <c r="U879" s="91"/>
    </row>
    <row r="880" spans="2:21" x14ac:dyDescent="0.25">
      <c r="B880" s="198" t="e">
        <f t="shared" ca="1" si="201"/>
        <v>#N/A</v>
      </c>
      <c r="C8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0" s="91"/>
      <c r="E880" s="91"/>
      <c r="G880" s="20"/>
      <c r="H880" s="91"/>
      <c r="I880" s="91"/>
      <c r="K880" s="91"/>
      <c r="M880" s="200" t="e">
        <f t="shared" ca="1" si="202"/>
        <v>#N/A</v>
      </c>
      <c r="N880" s="91" t="e">
        <f t="shared" ca="1" si="203"/>
        <v>#N/A</v>
      </c>
      <c r="O880" s="91" t="e">
        <f t="shared" ca="1" si="204"/>
        <v>#N/A</v>
      </c>
      <c r="Q880" s="200" t="e">
        <f t="shared" ca="1" si="205"/>
        <v>#N/A</v>
      </c>
      <c r="R880" s="91" t="e">
        <f t="shared" ca="1" si="206"/>
        <v>#N/A</v>
      </c>
      <c r="S880" s="91" t="e">
        <f t="shared" ca="1" si="207"/>
        <v>#N/A</v>
      </c>
      <c r="T880" s="200" t="e">
        <f ca="1">(($E$9*(RAND()*($E$213-$D$213)+$D$213))*(RAND()*('Your Value Calcs'!$E$209-'Your Value Calcs'!$D$209)+'Your Value Calcs'!$D$209+IF('Your Results'!$D$48&gt;0,'Your Results'!$D$48,0)))+$E$161-$E$201+$E$185-($E$185*(RAND()*($E$215-$D$215)+$D$215))-(($E$205/$C$56)*(RAND()*($E$216-$D$216)+$D$216))</f>
        <v>#N/A</v>
      </c>
      <c r="U880" s="91"/>
    </row>
    <row r="881" spans="2:21" x14ac:dyDescent="0.25">
      <c r="B881" s="198" t="e">
        <f t="shared" ca="1" si="201"/>
        <v>#N/A</v>
      </c>
      <c r="C8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1" s="91"/>
      <c r="E881" s="91"/>
      <c r="G881" s="20"/>
      <c r="H881" s="91"/>
      <c r="I881" s="91"/>
      <c r="K881" s="91"/>
      <c r="M881" s="200" t="e">
        <f t="shared" ca="1" si="202"/>
        <v>#N/A</v>
      </c>
      <c r="N881" s="91" t="e">
        <f t="shared" ca="1" si="203"/>
        <v>#N/A</v>
      </c>
      <c r="O881" s="91" t="e">
        <f t="shared" ca="1" si="204"/>
        <v>#N/A</v>
      </c>
      <c r="Q881" s="200" t="e">
        <f t="shared" ca="1" si="205"/>
        <v>#N/A</v>
      </c>
      <c r="R881" s="91" t="e">
        <f t="shared" ca="1" si="206"/>
        <v>#N/A</v>
      </c>
      <c r="S881" s="91" t="e">
        <f t="shared" ca="1" si="207"/>
        <v>#N/A</v>
      </c>
      <c r="T881" s="200" t="e">
        <f ca="1">(($E$9*(RAND()*($E$213-$D$213)+$D$213))*(RAND()*('Your Value Calcs'!$E$209-'Your Value Calcs'!$D$209)+'Your Value Calcs'!$D$209+IF('Your Results'!$D$48&gt;0,'Your Results'!$D$48,0)))+$E$161-$E$201+$E$185-($E$185*(RAND()*($E$215-$D$215)+$D$215))-(($E$205/$C$56)*(RAND()*($E$216-$D$216)+$D$216))</f>
        <v>#N/A</v>
      </c>
      <c r="U881" s="91"/>
    </row>
    <row r="882" spans="2:21" x14ac:dyDescent="0.25">
      <c r="B882" s="198" t="e">
        <f t="shared" ca="1" si="201"/>
        <v>#N/A</v>
      </c>
      <c r="C8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2" s="91"/>
      <c r="E882" s="91"/>
      <c r="G882" s="20"/>
      <c r="H882" s="91"/>
      <c r="I882" s="91"/>
      <c r="K882" s="91"/>
      <c r="M882" s="200" t="e">
        <f t="shared" ca="1" si="202"/>
        <v>#N/A</v>
      </c>
      <c r="N882" s="91" t="e">
        <f t="shared" ca="1" si="203"/>
        <v>#N/A</v>
      </c>
      <c r="O882" s="91" t="e">
        <f t="shared" ca="1" si="204"/>
        <v>#N/A</v>
      </c>
      <c r="Q882" s="200" t="e">
        <f t="shared" ca="1" si="205"/>
        <v>#N/A</v>
      </c>
      <c r="R882" s="91" t="e">
        <f t="shared" ca="1" si="206"/>
        <v>#N/A</v>
      </c>
      <c r="S882" s="91" t="e">
        <f t="shared" ca="1" si="207"/>
        <v>#N/A</v>
      </c>
      <c r="T882" s="200" t="e">
        <f ca="1">(($E$9*(RAND()*($E$213-$D$213)+$D$213))*(RAND()*('Your Value Calcs'!$E$209-'Your Value Calcs'!$D$209)+'Your Value Calcs'!$D$209+IF('Your Results'!$D$48&gt;0,'Your Results'!$D$48,0)))+$E$161-$E$201+$E$185-($E$185*(RAND()*($E$215-$D$215)+$D$215))-(($E$205/$C$56)*(RAND()*($E$216-$D$216)+$D$216))</f>
        <v>#N/A</v>
      </c>
      <c r="U882" s="91"/>
    </row>
    <row r="883" spans="2:21" x14ac:dyDescent="0.25">
      <c r="B883" s="198" t="e">
        <f t="shared" ca="1" si="201"/>
        <v>#N/A</v>
      </c>
      <c r="C8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3" s="91"/>
      <c r="E883" s="91"/>
      <c r="G883" s="20"/>
      <c r="H883" s="91"/>
      <c r="I883" s="91"/>
      <c r="K883" s="91"/>
      <c r="M883" s="200" t="e">
        <f t="shared" ca="1" si="202"/>
        <v>#N/A</v>
      </c>
      <c r="N883" s="91" t="e">
        <f t="shared" ca="1" si="203"/>
        <v>#N/A</v>
      </c>
      <c r="O883" s="91" t="e">
        <f t="shared" ca="1" si="204"/>
        <v>#N/A</v>
      </c>
      <c r="Q883" s="200" t="e">
        <f t="shared" ca="1" si="205"/>
        <v>#N/A</v>
      </c>
      <c r="R883" s="91" t="e">
        <f t="shared" ca="1" si="206"/>
        <v>#N/A</v>
      </c>
      <c r="S883" s="91" t="e">
        <f t="shared" ca="1" si="207"/>
        <v>#N/A</v>
      </c>
      <c r="T883" s="200" t="e">
        <f ca="1">(($E$9*(RAND()*($E$213-$D$213)+$D$213))*(RAND()*('Your Value Calcs'!$E$209-'Your Value Calcs'!$D$209)+'Your Value Calcs'!$D$209+IF('Your Results'!$D$48&gt;0,'Your Results'!$D$48,0)))+$E$161-$E$201+$E$185-($E$185*(RAND()*($E$215-$D$215)+$D$215))-(($E$205/$C$56)*(RAND()*($E$216-$D$216)+$D$216))</f>
        <v>#N/A</v>
      </c>
      <c r="U883" s="91"/>
    </row>
    <row r="884" spans="2:21" x14ac:dyDescent="0.25">
      <c r="B884" s="198" t="e">
        <f t="shared" ca="1" si="201"/>
        <v>#N/A</v>
      </c>
      <c r="C8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4" s="91"/>
      <c r="E884" s="91"/>
      <c r="G884" s="20"/>
      <c r="H884" s="91"/>
      <c r="I884" s="91"/>
      <c r="K884" s="91"/>
      <c r="M884" s="200" t="e">
        <f t="shared" ca="1" si="202"/>
        <v>#N/A</v>
      </c>
      <c r="N884" s="91" t="e">
        <f t="shared" ca="1" si="203"/>
        <v>#N/A</v>
      </c>
      <c r="O884" s="91" t="e">
        <f t="shared" ca="1" si="204"/>
        <v>#N/A</v>
      </c>
      <c r="Q884" s="200" t="e">
        <f t="shared" ca="1" si="205"/>
        <v>#N/A</v>
      </c>
      <c r="R884" s="91" t="e">
        <f t="shared" ca="1" si="206"/>
        <v>#N/A</v>
      </c>
      <c r="S884" s="91" t="e">
        <f t="shared" ca="1" si="207"/>
        <v>#N/A</v>
      </c>
      <c r="T884" s="200" t="e">
        <f ca="1">(($E$9*(RAND()*($E$213-$D$213)+$D$213))*(RAND()*('Your Value Calcs'!$E$209-'Your Value Calcs'!$D$209)+'Your Value Calcs'!$D$209+IF('Your Results'!$D$48&gt;0,'Your Results'!$D$48,0)))+$E$161-$E$201+$E$185-($E$185*(RAND()*($E$215-$D$215)+$D$215))-(($E$205/$C$56)*(RAND()*($E$216-$D$216)+$D$216))</f>
        <v>#N/A</v>
      </c>
      <c r="U884" s="91"/>
    </row>
    <row r="885" spans="2:21" x14ac:dyDescent="0.25">
      <c r="B885" s="198" t="e">
        <f t="shared" ca="1" si="201"/>
        <v>#N/A</v>
      </c>
      <c r="C8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5" s="91"/>
      <c r="E885" s="91"/>
      <c r="G885" s="20"/>
      <c r="H885" s="91"/>
      <c r="I885" s="91"/>
      <c r="K885" s="91"/>
      <c r="M885" s="200" t="e">
        <f t="shared" ca="1" si="202"/>
        <v>#N/A</v>
      </c>
      <c r="N885" s="91" t="e">
        <f t="shared" ca="1" si="203"/>
        <v>#N/A</v>
      </c>
      <c r="O885" s="91" t="e">
        <f t="shared" ca="1" si="204"/>
        <v>#N/A</v>
      </c>
      <c r="Q885" s="200" t="e">
        <f t="shared" ca="1" si="205"/>
        <v>#N/A</v>
      </c>
      <c r="R885" s="91" t="e">
        <f t="shared" ca="1" si="206"/>
        <v>#N/A</v>
      </c>
      <c r="S885" s="91" t="e">
        <f t="shared" ca="1" si="207"/>
        <v>#N/A</v>
      </c>
      <c r="T885" s="200" t="e">
        <f ca="1">(($E$9*(RAND()*($E$213-$D$213)+$D$213))*(RAND()*('Your Value Calcs'!$E$209-'Your Value Calcs'!$D$209)+'Your Value Calcs'!$D$209+IF('Your Results'!$D$48&gt;0,'Your Results'!$D$48,0)))+$E$161-$E$201+$E$185-($E$185*(RAND()*($E$215-$D$215)+$D$215))-(($E$205/$C$56)*(RAND()*($E$216-$D$216)+$D$216))</f>
        <v>#N/A</v>
      </c>
      <c r="U885" s="91"/>
    </row>
    <row r="886" spans="2:21" x14ac:dyDescent="0.25">
      <c r="B886" s="198" t="e">
        <f t="shared" ca="1" si="201"/>
        <v>#N/A</v>
      </c>
      <c r="C8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6" s="91"/>
      <c r="E886" s="91"/>
      <c r="G886" s="20"/>
      <c r="H886" s="91"/>
      <c r="I886" s="91"/>
      <c r="K886" s="91"/>
      <c r="M886" s="200" t="e">
        <f t="shared" ca="1" si="202"/>
        <v>#N/A</v>
      </c>
      <c r="N886" s="91" t="e">
        <f t="shared" ca="1" si="203"/>
        <v>#N/A</v>
      </c>
      <c r="O886" s="91" t="e">
        <f t="shared" ca="1" si="204"/>
        <v>#N/A</v>
      </c>
      <c r="Q886" s="200" t="e">
        <f t="shared" ca="1" si="205"/>
        <v>#N/A</v>
      </c>
      <c r="R886" s="91" t="e">
        <f t="shared" ca="1" si="206"/>
        <v>#N/A</v>
      </c>
      <c r="S886" s="91" t="e">
        <f t="shared" ca="1" si="207"/>
        <v>#N/A</v>
      </c>
      <c r="T886" s="200" t="e">
        <f ca="1">(($E$9*(RAND()*($E$213-$D$213)+$D$213))*(RAND()*('Your Value Calcs'!$E$209-'Your Value Calcs'!$D$209)+'Your Value Calcs'!$D$209+IF('Your Results'!$D$48&gt;0,'Your Results'!$D$48,0)))+$E$161-$E$201+$E$185-($E$185*(RAND()*($E$215-$D$215)+$D$215))-(($E$205/$C$56)*(RAND()*($E$216-$D$216)+$D$216))</f>
        <v>#N/A</v>
      </c>
      <c r="U886" s="91"/>
    </row>
    <row r="887" spans="2:21" x14ac:dyDescent="0.25">
      <c r="B887" s="198" t="e">
        <f t="shared" ca="1" si="201"/>
        <v>#N/A</v>
      </c>
      <c r="C8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7" s="91"/>
      <c r="E887" s="91"/>
      <c r="G887" s="20"/>
      <c r="H887" s="91"/>
      <c r="I887" s="91"/>
      <c r="K887" s="91"/>
      <c r="M887" s="200" t="e">
        <f t="shared" ca="1" si="202"/>
        <v>#N/A</v>
      </c>
      <c r="N887" s="91" t="e">
        <f t="shared" ca="1" si="203"/>
        <v>#N/A</v>
      </c>
      <c r="O887" s="91" t="e">
        <f t="shared" ca="1" si="204"/>
        <v>#N/A</v>
      </c>
      <c r="Q887" s="200" t="e">
        <f t="shared" ca="1" si="205"/>
        <v>#N/A</v>
      </c>
      <c r="R887" s="91" t="e">
        <f t="shared" ca="1" si="206"/>
        <v>#N/A</v>
      </c>
      <c r="S887" s="91" t="e">
        <f t="shared" ca="1" si="207"/>
        <v>#N/A</v>
      </c>
      <c r="T887" s="200" t="e">
        <f ca="1">(($E$9*(RAND()*($E$213-$D$213)+$D$213))*(RAND()*('Your Value Calcs'!$E$209-'Your Value Calcs'!$D$209)+'Your Value Calcs'!$D$209+IF('Your Results'!$D$48&gt;0,'Your Results'!$D$48,0)))+$E$161-$E$201+$E$185-($E$185*(RAND()*($E$215-$D$215)+$D$215))-(($E$205/$C$56)*(RAND()*($E$216-$D$216)+$D$216))</f>
        <v>#N/A</v>
      </c>
      <c r="U887" s="91"/>
    </row>
    <row r="888" spans="2:21" x14ac:dyDescent="0.25">
      <c r="B888" s="198" t="e">
        <f t="shared" ca="1" si="201"/>
        <v>#N/A</v>
      </c>
      <c r="C8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8" s="91"/>
      <c r="E888" s="91"/>
      <c r="G888" s="20"/>
      <c r="H888" s="91"/>
      <c r="I888" s="91"/>
      <c r="K888" s="91"/>
      <c r="M888" s="200" t="e">
        <f t="shared" ca="1" si="202"/>
        <v>#N/A</v>
      </c>
      <c r="N888" s="91" t="e">
        <f t="shared" ca="1" si="203"/>
        <v>#N/A</v>
      </c>
      <c r="O888" s="91" t="e">
        <f t="shared" ca="1" si="204"/>
        <v>#N/A</v>
      </c>
      <c r="Q888" s="200" t="e">
        <f t="shared" ca="1" si="205"/>
        <v>#N/A</v>
      </c>
      <c r="R888" s="91" t="e">
        <f t="shared" ca="1" si="206"/>
        <v>#N/A</v>
      </c>
      <c r="S888" s="91" t="e">
        <f t="shared" ca="1" si="207"/>
        <v>#N/A</v>
      </c>
      <c r="T888" s="200" t="e">
        <f ca="1">(($E$9*(RAND()*($E$213-$D$213)+$D$213))*(RAND()*('Your Value Calcs'!$E$209-'Your Value Calcs'!$D$209)+'Your Value Calcs'!$D$209+IF('Your Results'!$D$48&gt;0,'Your Results'!$D$48,0)))+$E$161-$E$201+$E$185-($E$185*(RAND()*($E$215-$D$215)+$D$215))-(($E$205/$C$56)*(RAND()*($E$216-$D$216)+$D$216))</f>
        <v>#N/A</v>
      </c>
      <c r="U888" s="91"/>
    </row>
    <row r="889" spans="2:21" x14ac:dyDescent="0.25">
      <c r="B889" s="198" t="e">
        <f t="shared" ca="1" si="201"/>
        <v>#N/A</v>
      </c>
      <c r="C8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89" s="91"/>
      <c r="E889" s="91"/>
      <c r="G889" s="20"/>
      <c r="H889" s="91"/>
      <c r="I889" s="91"/>
      <c r="K889" s="91"/>
      <c r="M889" s="200" t="e">
        <f t="shared" ca="1" si="202"/>
        <v>#N/A</v>
      </c>
      <c r="N889" s="91" t="e">
        <f t="shared" ca="1" si="203"/>
        <v>#N/A</v>
      </c>
      <c r="O889" s="91" t="e">
        <f t="shared" ca="1" si="204"/>
        <v>#N/A</v>
      </c>
      <c r="Q889" s="200" t="e">
        <f t="shared" ca="1" si="205"/>
        <v>#N/A</v>
      </c>
      <c r="R889" s="91" t="e">
        <f t="shared" ca="1" si="206"/>
        <v>#N/A</v>
      </c>
      <c r="S889" s="91" t="e">
        <f t="shared" ca="1" si="207"/>
        <v>#N/A</v>
      </c>
      <c r="T889" s="200" t="e">
        <f ca="1">(($E$9*(RAND()*($E$213-$D$213)+$D$213))*(RAND()*('Your Value Calcs'!$E$209-'Your Value Calcs'!$D$209)+'Your Value Calcs'!$D$209+IF('Your Results'!$D$48&gt;0,'Your Results'!$D$48,0)))+$E$161-$E$201+$E$185-($E$185*(RAND()*($E$215-$D$215)+$D$215))-(($E$205/$C$56)*(RAND()*($E$216-$D$216)+$D$216))</f>
        <v>#N/A</v>
      </c>
      <c r="U889" s="91"/>
    </row>
    <row r="890" spans="2:21" x14ac:dyDescent="0.25">
      <c r="B890" s="198" t="e">
        <f t="shared" ca="1" si="201"/>
        <v>#N/A</v>
      </c>
      <c r="C8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0" s="91"/>
      <c r="E890" s="91"/>
      <c r="G890" s="20"/>
      <c r="H890" s="91"/>
      <c r="I890" s="91"/>
      <c r="K890" s="91"/>
      <c r="M890" s="200" t="e">
        <f t="shared" ca="1" si="202"/>
        <v>#N/A</v>
      </c>
      <c r="N890" s="91" t="e">
        <f t="shared" ca="1" si="203"/>
        <v>#N/A</v>
      </c>
      <c r="O890" s="91" t="e">
        <f t="shared" ca="1" si="204"/>
        <v>#N/A</v>
      </c>
      <c r="Q890" s="200" t="e">
        <f t="shared" ca="1" si="205"/>
        <v>#N/A</v>
      </c>
      <c r="R890" s="91" t="e">
        <f t="shared" ca="1" si="206"/>
        <v>#N/A</v>
      </c>
      <c r="S890" s="91" t="e">
        <f t="shared" ca="1" si="207"/>
        <v>#N/A</v>
      </c>
      <c r="T890" s="200" t="e">
        <f ca="1">(($E$9*(RAND()*($E$213-$D$213)+$D$213))*(RAND()*('Your Value Calcs'!$E$209-'Your Value Calcs'!$D$209)+'Your Value Calcs'!$D$209+IF('Your Results'!$D$48&gt;0,'Your Results'!$D$48,0)))+$E$161-$E$201+$E$185-($E$185*(RAND()*($E$215-$D$215)+$D$215))-(($E$205/$C$56)*(RAND()*($E$216-$D$216)+$D$216))</f>
        <v>#N/A</v>
      </c>
      <c r="U890" s="91"/>
    </row>
    <row r="891" spans="2:21" x14ac:dyDescent="0.25">
      <c r="B891" s="198" t="e">
        <f t="shared" ca="1" si="201"/>
        <v>#N/A</v>
      </c>
      <c r="C8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1" s="91"/>
      <c r="E891" s="91"/>
      <c r="G891" s="20"/>
      <c r="H891" s="91"/>
      <c r="I891" s="91"/>
      <c r="K891" s="91"/>
      <c r="M891" s="200" t="e">
        <f t="shared" ca="1" si="202"/>
        <v>#N/A</v>
      </c>
      <c r="N891" s="91" t="e">
        <f t="shared" ca="1" si="203"/>
        <v>#N/A</v>
      </c>
      <c r="O891" s="91" t="e">
        <f t="shared" ca="1" si="204"/>
        <v>#N/A</v>
      </c>
      <c r="Q891" s="200" t="e">
        <f t="shared" ca="1" si="205"/>
        <v>#N/A</v>
      </c>
      <c r="R891" s="91" t="e">
        <f t="shared" ca="1" si="206"/>
        <v>#N/A</v>
      </c>
      <c r="S891" s="91" t="e">
        <f t="shared" ca="1" si="207"/>
        <v>#N/A</v>
      </c>
      <c r="T891" s="200" t="e">
        <f ca="1">(($E$9*(RAND()*($E$213-$D$213)+$D$213))*(RAND()*('Your Value Calcs'!$E$209-'Your Value Calcs'!$D$209)+'Your Value Calcs'!$D$209+IF('Your Results'!$D$48&gt;0,'Your Results'!$D$48,0)))+$E$161-$E$201+$E$185-($E$185*(RAND()*($E$215-$D$215)+$D$215))-(($E$205/$C$56)*(RAND()*($E$216-$D$216)+$D$216))</f>
        <v>#N/A</v>
      </c>
      <c r="U891" s="91"/>
    </row>
    <row r="892" spans="2:21" x14ac:dyDescent="0.25">
      <c r="B892" s="198" t="e">
        <f t="shared" ca="1" si="201"/>
        <v>#N/A</v>
      </c>
      <c r="C8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2" s="91"/>
      <c r="E892" s="91"/>
      <c r="G892" s="20"/>
      <c r="H892" s="91"/>
      <c r="I892" s="91"/>
      <c r="K892" s="91"/>
      <c r="M892" s="200" t="e">
        <f t="shared" ca="1" si="202"/>
        <v>#N/A</v>
      </c>
      <c r="N892" s="91" t="e">
        <f t="shared" ca="1" si="203"/>
        <v>#N/A</v>
      </c>
      <c r="O892" s="91" t="e">
        <f t="shared" ca="1" si="204"/>
        <v>#N/A</v>
      </c>
      <c r="Q892" s="200" t="e">
        <f t="shared" ca="1" si="205"/>
        <v>#N/A</v>
      </c>
      <c r="R892" s="91" t="e">
        <f t="shared" ca="1" si="206"/>
        <v>#N/A</v>
      </c>
      <c r="S892" s="91" t="e">
        <f t="shared" ca="1" si="207"/>
        <v>#N/A</v>
      </c>
      <c r="T892" s="200" t="e">
        <f ca="1">(($E$9*(RAND()*($E$213-$D$213)+$D$213))*(RAND()*('Your Value Calcs'!$E$209-'Your Value Calcs'!$D$209)+'Your Value Calcs'!$D$209+IF('Your Results'!$D$48&gt;0,'Your Results'!$D$48,0)))+$E$161-$E$201+$E$185-($E$185*(RAND()*($E$215-$D$215)+$D$215))-(($E$205/$C$56)*(RAND()*($E$216-$D$216)+$D$216))</f>
        <v>#N/A</v>
      </c>
      <c r="U892" s="91"/>
    </row>
    <row r="893" spans="2:21" x14ac:dyDescent="0.25">
      <c r="B893" s="198" t="e">
        <f t="shared" ca="1" si="201"/>
        <v>#N/A</v>
      </c>
      <c r="C8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3" s="91"/>
      <c r="E893" s="91"/>
      <c r="G893" s="20"/>
      <c r="H893" s="91"/>
      <c r="I893" s="91"/>
      <c r="K893" s="91"/>
      <c r="M893" s="200" t="e">
        <f t="shared" ca="1" si="202"/>
        <v>#N/A</v>
      </c>
      <c r="N893" s="91" t="e">
        <f t="shared" ca="1" si="203"/>
        <v>#N/A</v>
      </c>
      <c r="O893" s="91" t="e">
        <f t="shared" ca="1" si="204"/>
        <v>#N/A</v>
      </c>
      <c r="Q893" s="200" t="e">
        <f t="shared" ca="1" si="205"/>
        <v>#N/A</v>
      </c>
      <c r="R893" s="91" t="e">
        <f t="shared" ca="1" si="206"/>
        <v>#N/A</v>
      </c>
      <c r="S893" s="91" t="e">
        <f t="shared" ca="1" si="207"/>
        <v>#N/A</v>
      </c>
      <c r="T893" s="200" t="e">
        <f ca="1">(($E$9*(RAND()*($E$213-$D$213)+$D$213))*(RAND()*('Your Value Calcs'!$E$209-'Your Value Calcs'!$D$209)+'Your Value Calcs'!$D$209+IF('Your Results'!$D$48&gt;0,'Your Results'!$D$48,0)))+$E$161-$E$201+$E$185-($E$185*(RAND()*($E$215-$D$215)+$D$215))-(($E$205/$C$56)*(RAND()*($E$216-$D$216)+$D$216))</f>
        <v>#N/A</v>
      </c>
      <c r="U893" s="91"/>
    </row>
    <row r="894" spans="2:21" x14ac:dyDescent="0.25">
      <c r="B894" s="198" t="e">
        <f t="shared" ca="1" si="201"/>
        <v>#N/A</v>
      </c>
      <c r="C8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4" s="91"/>
      <c r="E894" s="91"/>
      <c r="G894" s="20"/>
      <c r="H894" s="91"/>
      <c r="I894" s="91"/>
      <c r="K894" s="91"/>
      <c r="M894" s="200" t="e">
        <f t="shared" ca="1" si="202"/>
        <v>#N/A</v>
      </c>
      <c r="N894" s="91" t="e">
        <f t="shared" ca="1" si="203"/>
        <v>#N/A</v>
      </c>
      <c r="O894" s="91" t="e">
        <f t="shared" ca="1" si="204"/>
        <v>#N/A</v>
      </c>
      <c r="Q894" s="200" t="e">
        <f t="shared" ca="1" si="205"/>
        <v>#N/A</v>
      </c>
      <c r="R894" s="91" t="e">
        <f t="shared" ca="1" si="206"/>
        <v>#N/A</v>
      </c>
      <c r="S894" s="91" t="e">
        <f t="shared" ca="1" si="207"/>
        <v>#N/A</v>
      </c>
      <c r="T894" s="200" t="e">
        <f ca="1">(($E$9*(RAND()*($E$213-$D$213)+$D$213))*(RAND()*('Your Value Calcs'!$E$209-'Your Value Calcs'!$D$209)+'Your Value Calcs'!$D$209+IF('Your Results'!$D$48&gt;0,'Your Results'!$D$48,0)))+$E$161-$E$201+$E$185-($E$185*(RAND()*($E$215-$D$215)+$D$215))-(($E$205/$C$56)*(RAND()*($E$216-$D$216)+$D$216))</f>
        <v>#N/A</v>
      </c>
      <c r="U894" s="91"/>
    </row>
    <row r="895" spans="2:21" x14ac:dyDescent="0.25">
      <c r="B895" s="198" t="e">
        <f t="shared" ca="1" si="201"/>
        <v>#N/A</v>
      </c>
      <c r="C8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5" s="91"/>
      <c r="E895" s="91"/>
      <c r="G895" s="20"/>
      <c r="H895" s="91"/>
      <c r="I895" s="91"/>
      <c r="K895" s="91"/>
      <c r="M895" s="200" t="e">
        <f t="shared" ca="1" si="202"/>
        <v>#N/A</v>
      </c>
      <c r="N895" s="91" t="e">
        <f t="shared" ca="1" si="203"/>
        <v>#N/A</v>
      </c>
      <c r="O895" s="91" t="e">
        <f t="shared" ca="1" si="204"/>
        <v>#N/A</v>
      </c>
      <c r="Q895" s="200" t="e">
        <f t="shared" ca="1" si="205"/>
        <v>#N/A</v>
      </c>
      <c r="R895" s="91" t="e">
        <f t="shared" ca="1" si="206"/>
        <v>#N/A</v>
      </c>
      <c r="S895" s="91" t="e">
        <f t="shared" ca="1" si="207"/>
        <v>#N/A</v>
      </c>
      <c r="T895" s="200" t="e">
        <f ca="1">(($E$9*(RAND()*($E$213-$D$213)+$D$213))*(RAND()*('Your Value Calcs'!$E$209-'Your Value Calcs'!$D$209)+'Your Value Calcs'!$D$209+IF('Your Results'!$D$48&gt;0,'Your Results'!$D$48,0)))+$E$161-$E$201+$E$185-($E$185*(RAND()*($E$215-$D$215)+$D$215))-(($E$205/$C$56)*(RAND()*($E$216-$D$216)+$D$216))</f>
        <v>#N/A</v>
      </c>
      <c r="U895" s="91"/>
    </row>
    <row r="896" spans="2:21" x14ac:dyDescent="0.25">
      <c r="B896" s="198" t="e">
        <f t="shared" ca="1" si="201"/>
        <v>#N/A</v>
      </c>
      <c r="C8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6" s="91"/>
      <c r="E896" s="91"/>
      <c r="G896" s="20"/>
      <c r="H896" s="91"/>
      <c r="I896" s="91"/>
      <c r="K896" s="91"/>
      <c r="M896" s="200" t="e">
        <f t="shared" ca="1" si="202"/>
        <v>#N/A</v>
      </c>
      <c r="N896" s="91" t="e">
        <f t="shared" ca="1" si="203"/>
        <v>#N/A</v>
      </c>
      <c r="O896" s="91" t="e">
        <f t="shared" ca="1" si="204"/>
        <v>#N/A</v>
      </c>
      <c r="Q896" s="200" t="e">
        <f t="shared" ca="1" si="205"/>
        <v>#N/A</v>
      </c>
      <c r="R896" s="91" t="e">
        <f t="shared" ca="1" si="206"/>
        <v>#N/A</v>
      </c>
      <c r="S896" s="91" t="e">
        <f t="shared" ca="1" si="207"/>
        <v>#N/A</v>
      </c>
      <c r="T896" s="200" t="e">
        <f ca="1">(($E$9*(RAND()*($E$213-$D$213)+$D$213))*(RAND()*('Your Value Calcs'!$E$209-'Your Value Calcs'!$D$209)+'Your Value Calcs'!$D$209+IF('Your Results'!$D$48&gt;0,'Your Results'!$D$48,0)))+$E$161-$E$201+$E$185-($E$185*(RAND()*($E$215-$D$215)+$D$215))-(($E$205/$C$56)*(RAND()*($E$216-$D$216)+$D$216))</f>
        <v>#N/A</v>
      </c>
      <c r="U896" s="91"/>
    </row>
    <row r="897" spans="2:21" x14ac:dyDescent="0.25">
      <c r="B897" s="198" t="e">
        <f t="shared" ca="1" si="201"/>
        <v>#N/A</v>
      </c>
      <c r="C8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7" s="91"/>
      <c r="E897" s="91"/>
      <c r="G897" s="20"/>
      <c r="H897" s="91"/>
      <c r="I897" s="91"/>
      <c r="K897" s="91"/>
      <c r="M897" s="200" t="e">
        <f t="shared" ca="1" si="202"/>
        <v>#N/A</v>
      </c>
      <c r="N897" s="91" t="e">
        <f t="shared" ca="1" si="203"/>
        <v>#N/A</v>
      </c>
      <c r="O897" s="91" t="e">
        <f t="shared" ca="1" si="204"/>
        <v>#N/A</v>
      </c>
      <c r="Q897" s="200" t="e">
        <f t="shared" ca="1" si="205"/>
        <v>#N/A</v>
      </c>
      <c r="R897" s="91" t="e">
        <f t="shared" ca="1" si="206"/>
        <v>#N/A</v>
      </c>
      <c r="S897" s="91" t="e">
        <f t="shared" ca="1" si="207"/>
        <v>#N/A</v>
      </c>
      <c r="T897" s="200" t="e">
        <f ca="1">(($E$9*(RAND()*($E$213-$D$213)+$D$213))*(RAND()*('Your Value Calcs'!$E$209-'Your Value Calcs'!$D$209)+'Your Value Calcs'!$D$209+IF('Your Results'!$D$48&gt;0,'Your Results'!$D$48,0)))+$E$161-$E$201+$E$185-($E$185*(RAND()*($E$215-$D$215)+$D$215))-(($E$205/$C$56)*(RAND()*($E$216-$D$216)+$D$216))</f>
        <v>#N/A</v>
      </c>
      <c r="U897" s="91"/>
    </row>
    <row r="898" spans="2:21" x14ac:dyDescent="0.25">
      <c r="B898" s="198" t="e">
        <f t="shared" ref="B898:B961" ca="1" si="208">($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8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8" s="91"/>
      <c r="E898" s="91"/>
      <c r="G898" s="20"/>
      <c r="H898" s="91"/>
      <c r="I898" s="91"/>
      <c r="K898" s="91"/>
      <c r="M898" s="200" t="e">
        <f t="shared" ref="M898:M961" ca="1" si="209">(($C$9*(RAND()*($E$213-$D$213)+$D$213))*(RAND()*($E$214-$D$214)+$D$214+IF($B$61&gt;0,$B$61,0)))+$C$161-$C$201+$C$185-($C$185*(RAND()*($E$215-$D$215)+$D$215))-($C$55*(RAND()*($E$216-$D$216)+$D$216))</f>
        <v>#N/A</v>
      </c>
      <c r="N898" s="91" t="e">
        <f t="shared" ref="N898:N961" ca="1" si="210">M898/$B$221</f>
        <v>#N/A</v>
      </c>
      <c r="O898" s="91" t="e">
        <f t="shared" ref="O898:O961" ca="1" si="211">(M898+$C$205)/$B$220</f>
        <v>#N/A</v>
      </c>
      <c r="Q898" s="200" t="e">
        <f t="shared" ref="Q898:Q961" ca="1" si="212">(($E$9*(RAND()*($E$213-$D$213)+$D$213))*(RAND()*($E$214-$D$214)+$D$214+IF($B$61&gt;0,$B$61,0)))+$E$161-$E$201+$E$185-($E$185*(RAND()*($E$215-$D$215)+$D$215))-(($E$205/$C$56)*(RAND()*($E$216-$D$216)+$D$216))</f>
        <v>#N/A</v>
      </c>
      <c r="R898" s="91" t="e">
        <f t="shared" ref="R898:R961" ca="1" si="213">Q898/$D$221</f>
        <v>#N/A</v>
      </c>
      <c r="S898" s="91" t="e">
        <f t="shared" ref="S898:S961" ca="1" si="214">(Q898+$E$205)/$D$220</f>
        <v>#N/A</v>
      </c>
      <c r="T898" s="200" t="e">
        <f ca="1">(($E$9*(RAND()*($E$213-$D$213)+$D$213))*(RAND()*('Your Value Calcs'!$E$209-'Your Value Calcs'!$D$209)+'Your Value Calcs'!$D$209+IF('Your Results'!$D$48&gt;0,'Your Results'!$D$48,0)))+$E$161-$E$201+$E$185-($E$185*(RAND()*($E$215-$D$215)+$D$215))-(($E$205/$C$56)*(RAND()*($E$216-$D$216)+$D$216))</f>
        <v>#N/A</v>
      </c>
      <c r="U898" s="91"/>
    </row>
    <row r="899" spans="2:21" x14ac:dyDescent="0.25">
      <c r="B899" s="198" t="e">
        <f t="shared" ca="1" si="208"/>
        <v>#N/A</v>
      </c>
      <c r="C8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899" s="91"/>
      <c r="E899" s="91"/>
      <c r="G899" s="20"/>
      <c r="H899" s="91"/>
      <c r="I899" s="91"/>
      <c r="K899" s="91"/>
      <c r="M899" s="200" t="e">
        <f t="shared" ca="1" si="209"/>
        <v>#N/A</v>
      </c>
      <c r="N899" s="91" t="e">
        <f t="shared" ca="1" si="210"/>
        <v>#N/A</v>
      </c>
      <c r="O899" s="91" t="e">
        <f t="shared" ca="1" si="211"/>
        <v>#N/A</v>
      </c>
      <c r="Q899" s="200" t="e">
        <f t="shared" ca="1" si="212"/>
        <v>#N/A</v>
      </c>
      <c r="R899" s="91" t="e">
        <f t="shared" ca="1" si="213"/>
        <v>#N/A</v>
      </c>
      <c r="S899" s="91" t="e">
        <f t="shared" ca="1" si="214"/>
        <v>#N/A</v>
      </c>
      <c r="T899" s="200" t="e">
        <f ca="1">(($E$9*(RAND()*($E$213-$D$213)+$D$213))*(RAND()*('Your Value Calcs'!$E$209-'Your Value Calcs'!$D$209)+'Your Value Calcs'!$D$209+IF('Your Results'!$D$48&gt;0,'Your Results'!$D$48,0)))+$E$161-$E$201+$E$185-($E$185*(RAND()*($E$215-$D$215)+$D$215))-(($E$205/$C$56)*(RAND()*($E$216-$D$216)+$D$216))</f>
        <v>#N/A</v>
      </c>
      <c r="U899" s="91"/>
    </row>
    <row r="900" spans="2:21" x14ac:dyDescent="0.25">
      <c r="B900" s="198" t="e">
        <f t="shared" ca="1" si="208"/>
        <v>#N/A</v>
      </c>
      <c r="C9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0" s="91"/>
      <c r="E900" s="91"/>
      <c r="G900" s="20"/>
      <c r="H900" s="91"/>
      <c r="I900" s="91"/>
      <c r="K900" s="91"/>
      <c r="M900" s="200" t="e">
        <f t="shared" ca="1" si="209"/>
        <v>#N/A</v>
      </c>
      <c r="N900" s="91" t="e">
        <f t="shared" ca="1" si="210"/>
        <v>#N/A</v>
      </c>
      <c r="O900" s="91" t="e">
        <f t="shared" ca="1" si="211"/>
        <v>#N/A</v>
      </c>
      <c r="Q900" s="200" t="e">
        <f t="shared" ca="1" si="212"/>
        <v>#N/A</v>
      </c>
      <c r="R900" s="91" t="e">
        <f t="shared" ca="1" si="213"/>
        <v>#N/A</v>
      </c>
      <c r="S900" s="91" t="e">
        <f t="shared" ca="1" si="214"/>
        <v>#N/A</v>
      </c>
      <c r="T900" s="200" t="e">
        <f ca="1">(($E$9*(RAND()*($E$213-$D$213)+$D$213))*(RAND()*('Your Value Calcs'!$E$209-'Your Value Calcs'!$D$209)+'Your Value Calcs'!$D$209+IF('Your Results'!$D$48&gt;0,'Your Results'!$D$48,0)))+$E$161-$E$201+$E$185-($E$185*(RAND()*($E$215-$D$215)+$D$215))-(($E$205/$C$56)*(RAND()*($E$216-$D$216)+$D$216))</f>
        <v>#N/A</v>
      </c>
      <c r="U900" s="91"/>
    </row>
    <row r="901" spans="2:21" x14ac:dyDescent="0.25">
      <c r="B901" s="198" t="e">
        <f t="shared" ca="1" si="208"/>
        <v>#N/A</v>
      </c>
      <c r="C9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1" s="91"/>
      <c r="E901" s="91"/>
      <c r="G901" s="20"/>
      <c r="H901" s="91"/>
      <c r="I901" s="91"/>
      <c r="K901" s="91"/>
      <c r="M901" s="200" t="e">
        <f t="shared" ca="1" si="209"/>
        <v>#N/A</v>
      </c>
      <c r="N901" s="91" t="e">
        <f t="shared" ca="1" si="210"/>
        <v>#N/A</v>
      </c>
      <c r="O901" s="91" t="e">
        <f t="shared" ca="1" si="211"/>
        <v>#N/A</v>
      </c>
      <c r="Q901" s="200" t="e">
        <f t="shared" ca="1" si="212"/>
        <v>#N/A</v>
      </c>
      <c r="R901" s="91" t="e">
        <f t="shared" ca="1" si="213"/>
        <v>#N/A</v>
      </c>
      <c r="S901" s="91" t="e">
        <f t="shared" ca="1" si="214"/>
        <v>#N/A</v>
      </c>
      <c r="T901" s="200" t="e">
        <f ca="1">(($E$9*(RAND()*($E$213-$D$213)+$D$213))*(RAND()*('Your Value Calcs'!$E$209-'Your Value Calcs'!$D$209)+'Your Value Calcs'!$D$209+IF('Your Results'!$D$48&gt;0,'Your Results'!$D$48,0)))+$E$161-$E$201+$E$185-($E$185*(RAND()*($E$215-$D$215)+$D$215))-(($E$205/$C$56)*(RAND()*($E$216-$D$216)+$D$216))</f>
        <v>#N/A</v>
      </c>
      <c r="U901" s="91"/>
    </row>
    <row r="902" spans="2:21" x14ac:dyDescent="0.25">
      <c r="B902" s="198" t="e">
        <f t="shared" ca="1" si="208"/>
        <v>#N/A</v>
      </c>
      <c r="C9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2" s="91"/>
      <c r="E902" s="91"/>
      <c r="G902" s="20"/>
      <c r="H902" s="91"/>
      <c r="I902" s="91"/>
      <c r="K902" s="91"/>
      <c r="M902" s="200" t="e">
        <f t="shared" ca="1" si="209"/>
        <v>#N/A</v>
      </c>
      <c r="N902" s="91" t="e">
        <f t="shared" ca="1" si="210"/>
        <v>#N/A</v>
      </c>
      <c r="O902" s="91" t="e">
        <f t="shared" ca="1" si="211"/>
        <v>#N/A</v>
      </c>
      <c r="Q902" s="200" t="e">
        <f t="shared" ca="1" si="212"/>
        <v>#N/A</v>
      </c>
      <c r="R902" s="91" t="e">
        <f t="shared" ca="1" si="213"/>
        <v>#N/A</v>
      </c>
      <c r="S902" s="91" t="e">
        <f t="shared" ca="1" si="214"/>
        <v>#N/A</v>
      </c>
      <c r="T902" s="200" t="e">
        <f ca="1">(($E$9*(RAND()*($E$213-$D$213)+$D$213))*(RAND()*('Your Value Calcs'!$E$209-'Your Value Calcs'!$D$209)+'Your Value Calcs'!$D$209+IF('Your Results'!$D$48&gt;0,'Your Results'!$D$48,0)))+$E$161-$E$201+$E$185-($E$185*(RAND()*($E$215-$D$215)+$D$215))-(($E$205/$C$56)*(RAND()*($E$216-$D$216)+$D$216))</f>
        <v>#N/A</v>
      </c>
      <c r="U902" s="91"/>
    </row>
    <row r="903" spans="2:21" x14ac:dyDescent="0.25">
      <c r="B903" s="198" t="e">
        <f t="shared" ca="1" si="208"/>
        <v>#N/A</v>
      </c>
      <c r="C9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3" s="91"/>
      <c r="E903" s="91"/>
      <c r="G903" s="20"/>
      <c r="H903" s="91"/>
      <c r="I903" s="91"/>
      <c r="K903" s="91"/>
      <c r="M903" s="200" t="e">
        <f t="shared" ca="1" si="209"/>
        <v>#N/A</v>
      </c>
      <c r="N903" s="91" t="e">
        <f t="shared" ca="1" si="210"/>
        <v>#N/A</v>
      </c>
      <c r="O903" s="91" t="e">
        <f t="shared" ca="1" si="211"/>
        <v>#N/A</v>
      </c>
      <c r="Q903" s="200" t="e">
        <f t="shared" ca="1" si="212"/>
        <v>#N/A</v>
      </c>
      <c r="R903" s="91" t="e">
        <f t="shared" ca="1" si="213"/>
        <v>#N/A</v>
      </c>
      <c r="S903" s="91" t="e">
        <f t="shared" ca="1" si="214"/>
        <v>#N/A</v>
      </c>
      <c r="T903" s="200" t="e">
        <f ca="1">(($E$9*(RAND()*($E$213-$D$213)+$D$213))*(RAND()*('Your Value Calcs'!$E$209-'Your Value Calcs'!$D$209)+'Your Value Calcs'!$D$209+IF('Your Results'!$D$48&gt;0,'Your Results'!$D$48,0)))+$E$161-$E$201+$E$185-($E$185*(RAND()*($E$215-$D$215)+$D$215))-(($E$205/$C$56)*(RAND()*($E$216-$D$216)+$D$216))</f>
        <v>#N/A</v>
      </c>
      <c r="U903" s="91"/>
    </row>
    <row r="904" spans="2:21" x14ac:dyDescent="0.25">
      <c r="B904" s="198" t="e">
        <f t="shared" ca="1" si="208"/>
        <v>#N/A</v>
      </c>
      <c r="C9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4" s="91"/>
      <c r="E904" s="91"/>
      <c r="G904" s="20"/>
      <c r="H904" s="91"/>
      <c r="I904" s="91"/>
      <c r="K904" s="91"/>
      <c r="M904" s="200" t="e">
        <f t="shared" ca="1" si="209"/>
        <v>#N/A</v>
      </c>
      <c r="N904" s="91" t="e">
        <f t="shared" ca="1" si="210"/>
        <v>#N/A</v>
      </c>
      <c r="O904" s="91" t="e">
        <f t="shared" ca="1" si="211"/>
        <v>#N/A</v>
      </c>
      <c r="Q904" s="200" t="e">
        <f t="shared" ca="1" si="212"/>
        <v>#N/A</v>
      </c>
      <c r="R904" s="91" t="e">
        <f t="shared" ca="1" si="213"/>
        <v>#N/A</v>
      </c>
      <c r="S904" s="91" t="e">
        <f t="shared" ca="1" si="214"/>
        <v>#N/A</v>
      </c>
      <c r="T904" s="200" t="e">
        <f ca="1">(($E$9*(RAND()*($E$213-$D$213)+$D$213))*(RAND()*('Your Value Calcs'!$E$209-'Your Value Calcs'!$D$209)+'Your Value Calcs'!$D$209+IF('Your Results'!$D$48&gt;0,'Your Results'!$D$48,0)))+$E$161-$E$201+$E$185-($E$185*(RAND()*($E$215-$D$215)+$D$215))-(($E$205/$C$56)*(RAND()*($E$216-$D$216)+$D$216))</f>
        <v>#N/A</v>
      </c>
      <c r="U904" s="91"/>
    </row>
    <row r="905" spans="2:21" x14ac:dyDescent="0.25">
      <c r="B905" s="198" t="e">
        <f t="shared" ca="1" si="208"/>
        <v>#N/A</v>
      </c>
      <c r="C9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5" s="91"/>
      <c r="E905" s="91"/>
      <c r="G905" s="20"/>
      <c r="H905" s="91"/>
      <c r="I905" s="91"/>
      <c r="K905" s="91"/>
      <c r="M905" s="200" t="e">
        <f t="shared" ca="1" si="209"/>
        <v>#N/A</v>
      </c>
      <c r="N905" s="91" t="e">
        <f t="shared" ca="1" si="210"/>
        <v>#N/A</v>
      </c>
      <c r="O905" s="91" t="e">
        <f t="shared" ca="1" si="211"/>
        <v>#N/A</v>
      </c>
      <c r="Q905" s="200" t="e">
        <f t="shared" ca="1" si="212"/>
        <v>#N/A</v>
      </c>
      <c r="R905" s="91" t="e">
        <f t="shared" ca="1" si="213"/>
        <v>#N/A</v>
      </c>
      <c r="S905" s="91" t="e">
        <f t="shared" ca="1" si="214"/>
        <v>#N/A</v>
      </c>
      <c r="T905" s="200" t="e">
        <f ca="1">(($E$9*(RAND()*($E$213-$D$213)+$D$213))*(RAND()*('Your Value Calcs'!$E$209-'Your Value Calcs'!$D$209)+'Your Value Calcs'!$D$209+IF('Your Results'!$D$48&gt;0,'Your Results'!$D$48,0)))+$E$161-$E$201+$E$185-($E$185*(RAND()*($E$215-$D$215)+$D$215))-(($E$205/$C$56)*(RAND()*($E$216-$D$216)+$D$216))</f>
        <v>#N/A</v>
      </c>
      <c r="U905" s="91"/>
    </row>
    <row r="906" spans="2:21" x14ac:dyDescent="0.25">
      <c r="B906" s="198" t="e">
        <f t="shared" ca="1" si="208"/>
        <v>#N/A</v>
      </c>
      <c r="C9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6" s="91"/>
      <c r="E906" s="91"/>
      <c r="G906" s="20"/>
      <c r="H906" s="91"/>
      <c r="I906" s="91"/>
      <c r="K906" s="91"/>
      <c r="M906" s="200" t="e">
        <f t="shared" ca="1" si="209"/>
        <v>#N/A</v>
      </c>
      <c r="N906" s="91" t="e">
        <f t="shared" ca="1" si="210"/>
        <v>#N/A</v>
      </c>
      <c r="O906" s="91" t="e">
        <f t="shared" ca="1" si="211"/>
        <v>#N/A</v>
      </c>
      <c r="Q906" s="200" t="e">
        <f t="shared" ca="1" si="212"/>
        <v>#N/A</v>
      </c>
      <c r="R906" s="91" t="e">
        <f t="shared" ca="1" si="213"/>
        <v>#N/A</v>
      </c>
      <c r="S906" s="91" t="e">
        <f t="shared" ca="1" si="214"/>
        <v>#N/A</v>
      </c>
      <c r="T906" s="200" t="e">
        <f ca="1">(($E$9*(RAND()*($E$213-$D$213)+$D$213))*(RAND()*('Your Value Calcs'!$E$209-'Your Value Calcs'!$D$209)+'Your Value Calcs'!$D$209+IF('Your Results'!$D$48&gt;0,'Your Results'!$D$48,0)))+$E$161-$E$201+$E$185-($E$185*(RAND()*($E$215-$D$215)+$D$215))-(($E$205/$C$56)*(RAND()*($E$216-$D$216)+$D$216))</f>
        <v>#N/A</v>
      </c>
      <c r="U906" s="91"/>
    </row>
    <row r="907" spans="2:21" x14ac:dyDescent="0.25">
      <c r="B907" s="198" t="e">
        <f t="shared" ca="1" si="208"/>
        <v>#N/A</v>
      </c>
      <c r="C9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7" s="91"/>
      <c r="E907" s="91"/>
      <c r="G907" s="20"/>
      <c r="H907" s="91"/>
      <c r="I907" s="91"/>
      <c r="K907" s="91"/>
      <c r="M907" s="200" t="e">
        <f t="shared" ca="1" si="209"/>
        <v>#N/A</v>
      </c>
      <c r="N907" s="91" t="e">
        <f t="shared" ca="1" si="210"/>
        <v>#N/A</v>
      </c>
      <c r="O907" s="91" t="e">
        <f t="shared" ca="1" si="211"/>
        <v>#N/A</v>
      </c>
      <c r="Q907" s="200" t="e">
        <f t="shared" ca="1" si="212"/>
        <v>#N/A</v>
      </c>
      <c r="R907" s="91" t="e">
        <f t="shared" ca="1" si="213"/>
        <v>#N/A</v>
      </c>
      <c r="S907" s="91" t="e">
        <f t="shared" ca="1" si="214"/>
        <v>#N/A</v>
      </c>
      <c r="T907" s="200" t="e">
        <f ca="1">(($E$9*(RAND()*($E$213-$D$213)+$D$213))*(RAND()*('Your Value Calcs'!$E$209-'Your Value Calcs'!$D$209)+'Your Value Calcs'!$D$209+IF('Your Results'!$D$48&gt;0,'Your Results'!$D$48,0)))+$E$161-$E$201+$E$185-($E$185*(RAND()*($E$215-$D$215)+$D$215))-(($E$205/$C$56)*(RAND()*($E$216-$D$216)+$D$216))</f>
        <v>#N/A</v>
      </c>
      <c r="U907" s="91"/>
    </row>
    <row r="908" spans="2:21" x14ac:dyDescent="0.25">
      <c r="B908" s="198" t="e">
        <f t="shared" ca="1" si="208"/>
        <v>#N/A</v>
      </c>
      <c r="C9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8" s="91"/>
      <c r="E908" s="91"/>
      <c r="G908" s="20"/>
      <c r="H908" s="91"/>
      <c r="I908" s="91"/>
      <c r="K908" s="91"/>
      <c r="M908" s="200" t="e">
        <f t="shared" ca="1" si="209"/>
        <v>#N/A</v>
      </c>
      <c r="N908" s="91" t="e">
        <f t="shared" ca="1" si="210"/>
        <v>#N/A</v>
      </c>
      <c r="O908" s="91" t="e">
        <f t="shared" ca="1" si="211"/>
        <v>#N/A</v>
      </c>
      <c r="Q908" s="200" t="e">
        <f t="shared" ca="1" si="212"/>
        <v>#N/A</v>
      </c>
      <c r="R908" s="91" t="e">
        <f t="shared" ca="1" si="213"/>
        <v>#N/A</v>
      </c>
      <c r="S908" s="91" t="e">
        <f t="shared" ca="1" si="214"/>
        <v>#N/A</v>
      </c>
      <c r="T908" s="200" t="e">
        <f ca="1">(($E$9*(RAND()*($E$213-$D$213)+$D$213))*(RAND()*('Your Value Calcs'!$E$209-'Your Value Calcs'!$D$209)+'Your Value Calcs'!$D$209+IF('Your Results'!$D$48&gt;0,'Your Results'!$D$48,0)))+$E$161-$E$201+$E$185-($E$185*(RAND()*($E$215-$D$215)+$D$215))-(($E$205/$C$56)*(RAND()*($E$216-$D$216)+$D$216))</f>
        <v>#N/A</v>
      </c>
      <c r="U908" s="91"/>
    </row>
    <row r="909" spans="2:21" x14ac:dyDescent="0.25">
      <c r="B909" s="198" t="e">
        <f t="shared" ca="1" si="208"/>
        <v>#N/A</v>
      </c>
      <c r="C9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09" s="91"/>
      <c r="E909" s="91"/>
      <c r="G909" s="20"/>
      <c r="H909" s="91"/>
      <c r="I909" s="91"/>
      <c r="K909" s="91"/>
      <c r="M909" s="200" t="e">
        <f t="shared" ca="1" si="209"/>
        <v>#N/A</v>
      </c>
      <c r="N909" s="91" t="e">
        <f t="shared" ca="1" si="210"/>
        <v>#N/A</v>
      </c>
      <c r="O909" s="91" t="e">
        <f t="shared" ca="1" si="211"/>
        <v>#N/A</v>
      </c>
      <c r="Q909" s="200" t="e">
        <f t="shared" ca="1" si="212"/>
        <v>#N/A</v>
      </c>
      <c r="R909" s="91" t="e">
        <f t="shared" ca="1" si="213"/>
        <v>#N/A</v>
      </c>
      <c r="S909" s="91" t="e">
        <f t="shared" ca="1" si="214"/>
        <v>#N/A</v>
      </c>
      <c r="T909" s="200" t="e">
        <f ca="1">(($E$9*(RAND()*($E$213-$D$213)+$D$213))*(RAND()*('Your Value Calcs'!$E$209-'Your Value Calcs'!$D$209)+'Your Value Calcs'!$D$209+IF('Your Results'!$D$48&gt;0,'Your Results'!$D$48,0)))+$E$161-$E$201+$E$185-($E$185*(RAND()*($E$215-$D$215)+$D$215))-(($E$205/$C$56)*(RAND()*($E$216-$D$216)+$D$216))</f>
        <v>#N/A</v>
      </c>
      <c r="U909" s="91"/>
    </row>
    <row r="910" spans="2:21" x14ac:dyDescent="0.25">
      <c r="B910" s="198" t="e">
        <f t="shared" ca="1" si="208"/>
        <v>#N/A</v>
      </c>
      <c r="C9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0" s="91"/>
      <c r="E910" s="91"/>
      <c r="G910" s="20"/>
      <c r="H910" s="91"/>
      <c r="I910" s="91"/>
      <c r="K910" s="91"/>
      <c r="M910" s="200" t="e">
        <f t="shared" ca="1" si="209"/>
        <v>#N/A</v>
      </c>
      <c r="N910" s="91" t="e">
        <f t="shared" ca="1" si="210"/>
        <v>#N/A</v>
      </c>
      <c r="O910" s="91" t="e">
        <f t="shared" ca="1" si="211"/>
        <v>#N/A</v>
      </c>
      <c r="Q910" s="200" t="e">
        <f t="shared" ca="1" si="212"/>
        <v>#N/A</v>
      </c>
      <c r="R910" s="91" t="e">
        <f t="shared" ca="1" si="213"/>
        <v>#N/A</v>
      </c>
      <c r="S910" s="91" t="e">
        <f t="shared" ca="1" si="214"/>
        <v>#N/A</v>
      </c>
      <c r="T910" s="200" t="e">
        <f ca="1">(($E$9*(RAND()*($E$213-$D$213)+$D$213))*(RAND()*('Your Value Calcs'!$E$209-'Your Value Calcs'!$D$209)+'Your Value Calcs'!$D$209+IF('Your Results'!$D$48&gt;0,'Your Results'!$D$48,0)))+$E$161-$E$201+$E$185-($E$185*(RAND()*($E$215-$D$215)+$D$215))-(($E$205/$C$56)*(RAND()*($E$216-$D$216)+$D$216))</f>
        <v>#N/A</v>
      </c>
      <c r="U910" s="91"/>
    </row>
    <row r="911" spans="2:21" x14ac:dyDescent="0.25">
      <c r="B911" s="198" t="e">
        <f t="shared" ca="1" si="208"/>
        <v>#N/A</v>
      </c>
      <c r="C9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1" s="91"/>
      <c r="E911" s="91"/>
      <c r="G911" s="20"/>
      <c r="H911" s="91"/>
      <c r="I911" s="91"/>
      <c r="K911" s="91"/>
      <c r="M911" s="200" t="e">
        <f t="shared" ca="1" si="209"/>
        <v>#N/A</v>
      </c>
      <c r="N911" s="91" t="e">
        <f t="shared" ca="1" si="210"/>
        <v>#N/A</v>
      </c>
      <c r="O911" s="91" t="e">
        <f t="shared" ca="1" si="211"/>
        <v>#N/A</v>
      </c>
      <c r="Q911" s="200" t="e">
        <f t="shared" ca="1" si="212"/>
        <v>#N/A</v>
      </c>
      <c r="R911" s="91" t="e">
        <f t="shared" ca="1" si="213"/>
        <v>#N/A</v>
      </c>
      <c r="S911" s="91" t="e">
        <f t="shared" ca="1" si="214"/>
        <v>#N/A</v>
      </c>
      <c r="T911" s="200" t="e">
        <f ca="1">(($E$9*(RAND()*($E$213-$D$213)+$D$213))*(RAND()*('Your Value Calcs'!$E$209-'Your Value Calcs'!$D$209)+'Your Value Calcs'!$D$209+IF('Your Results'!$D$48&gt;0,'Your Results'!$D$48,0)))+$E$161-$E$201+$E$185-($E$185*(RAND()*($E$215-$D$215)+$D$215))-(($E$205/$C$56)*(RAND()*($E$216-$D$216)+$D$216))</f>
        <v>#N/A</v>
      </c>
      <c r="U911" s="91"/>
    </row>
    <row r="912" spans="2:21" x14ac:dyDescent="0.25">
      <c r="B912" s="198" t="e">
        <f t="shared" ca="1" si="208"/>
        <v>#N/A</v>
      </c>
      <c r="C9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2" s="91"/>
      <c r="E912" s="91"/>
      <c r="G912" s="20"/>
      <c r="H912" s="91"/>
      <c r="I912" s="91"/>
      <c r="K912" s="91"/>
      <c r="M912" s="200" t="e">
        <f t="shared" ca="1" si="209"/>
        <v>#N/A</v>
      </c>
      <c r="N912" s="91" t="e">
        <f t="shared" ca="1" si="210"/>
        <v>#N/A</v>
      </c>
      <c r="O912" s="91" t="e">
        <f t="shared" ca="1" si="211"/>
        <v>#N/A</v>
      </c>
      <c r="Q912" s="200" t="e">
        <f t="shared" ca="1" si="212"/>
        <v>#N/A</v>
      </c>
      <c r="R912" s="91" t="e">
        <f t="shared" ca="1" si="213"/>
        <v>#N/A</v>
      </c>
      <c r="S912" s="91" t="e">
        <f t="shared" ca="1" si="214"/>
        <v>#N/A</v>
      </c>
      <c r="T912" s="200" t="e">
        <f ca="1">(($E$9*(RAND()*($E$213-$D$213)+$D$213))*(RAND()*('Your Value Calcs'!$E$209-'Your Value Calcs'!$D$209)+'Your Value Calcs'!$D$209+IF('Your Results'!$D$48&gt;0,'Your Results'!$D$48,0)))+$E$161-$E$201+$E$185-($E$185*(RAND()*($E$215-$D$215)+$D$215))-(($E$205/$C$56)*(RAND()*($E$216-$D$216)+$D$216))</f>
        <v>#N/A</v>
      </c>
      <c r="U912" s="91"/>
    </row>
    <row r="913" spans="2:21" x14ac:dyDescent="0.25">
      <c r="B913" s="198" t="e">
        <f t="shared" ca="1" si="208"/>
        <v>#N/A</v>
      </c>
      <c r="C9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3" s="91"/>
      <c r="E913" s="91"/>
      <c r="G913" s="20"/>
      <c r="H913" s="91"/>
      <c r="I913" s="91"/>
      <c r="K913" s="91"/>
      <c r="M913" s="200" t="e">
        <f t="shared" ca="1" si="209"/>
        <v>#N/A</v>
      </c>
      <c r="N913" s="91" t="e">
        <f t="shared" ca="1" si="210"/>
        <v>#N/A</v>
      </c>
      <c r="O913" s="91" t="e">
        <f t="shared" ca="1" si="211"/>
        <v>#N/A</v>
      </c>
      <c r="Q913" s="200" t="e">
        <f t="shared" ca="1" si="212"/>
        <v>#N/A</v>
      </c>
      <c r="R913" s="91" t="e">
        <f t="shared" ca="1" si="213"/>
        <v>#N/A</v>
      </c>
      <c r="S913" s="91" t="e">
        <f t="shared" ca="1" si="214"/>
        <v>#N/A</v>
      </c>
      <c r="T913" s="200" t="e">
        <f ca="1">(($E$9*(RAND()*($E$213-$D$213)+$D$213))*(RAND()*('Your Value Calcs'!$E$209-'Your Value Calcs'!$D$209)+'Your Value Calcs'!$D$209+IF('Your Results'!$D$48&gt;0,'Your Results'!$D$48,0)))+$E$161-$E$201+$E$185-($E$185*(RAND()*($E$215-$D$215)+$D$215))-(($E$205/$C$56)*(RAND()*($E$216-$D$216)+$D$216))</f>
        <v>#N/A</v>
      </c>
      <c r="U913" s="91"/>
    </row>
    <row r="914" spans="2:21" x14ac:dyDescent="0.25">
      <c r="B914" s="198" t="e">
        <f t="shared" ca="1" si="208"/>
        <v>#N/A</v>
      </c>
      <c r="C9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4" s="91"/>
      <c r="E914" s="91"/>
      <c r="G914" s="20"/>
      <c r="H914" s="91"/>
      <c r="I914" s="91"/>
      <c r="K914" s="91"/>
      <c r="M914" s="200" t="e">
        <f t="shared" ca="1" si="209"/>
        <v>#N/A</v>
      </c>
      <c r="N914" s="91" t="e">
        <f t="shared" ca="1" si="210"/>
        <v>#N/A</v>
      </c>
      <c r="O914" s="91" t="e">
        <f t="shared" ca="1" si="211"/>
        <v>#N/A</v>
      </c>
      <c r="Q914" s="200" t="e">
        <f t="shared" ca="1" si="212"/>
        <v>#N/A</v>
      </c>
      <c r="R914" s="91" t="e">
        <f t="shared" ca="1" si="213"/>
        <v>#N/A</v>
      </c>
      <c r="S914" s="91" t="e">
        <f t="shared" ca="1" si="214"/>
        <v>#N/A</v>
      </c>
      <c r="T914" s="200" t="e">
        <f ca="1">(($E$9*(RAND()*($E$213-$D$213)+$D$213))*(RAND()*('Your Value Calcs'!$E$209-'Your Value Calcs'!$D$209)+'Your Value Calcs'!$D$209+IF('Your Results'!$D$48&gt;0,'Your Results'!$D$48,0)))+$E$161-$E$201+$E$185-($E$185*(RAND()*($E$215-$D$215)+$D$215))-(($E$205/$C$56)*(RAND()*($E$216-$D$216)+$D$216))</f>
        <v>#N/A</v>
      </c>
      <c r="U914" s="91"/>
    </row>
    <row r="915" spans="2:21" x14ac:dyDescent="0.25">
      <c r="B915" s="198" t="e">
        <f t="shared" ca="1" si="208"/>
        <v>#N/A</v>
      </c>
      <c r="C9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5" s="91"/>
      <c r="E915" s="91"/>
      <c r="G915" s="20"/>
      <c r="H915" s="91"/>
      <c r="I915" s="91"/>
      <c r="K915" s="91"/>
      <c r="M915" s="200" t="e">
        <f t="shared" ca="1" si="209"/>
        <v>#N/A</v>
      </c>
      <c r="N915" s="91" t="e">
        <f t="shared" ca="1" si="210"/>
        <v>#N/A</v>
      </c>
      <c r="O915" s="91" t="e">
        <f t="shared" ca="1" si="211"/>
        <v>#N/A</v>
      </c>
      <c r="Q915" s="200" t="e">
        <f t="shared" ca="1" si="212"/>
        <v>#N/A</v>
      </c>
      <c r="R915" s="91" t="e">
        <f t="shared" ca="1" si="213"/>
        <v>#N/A</v>
      </c>
      <c r="S915" s="91" t="e">
        <f t="shared" ca="1" si="214"/>
        <v>#N/A</v>
      </c>
      <c r="T915" s="200" t="e">
        <f ca="1">(($E$9*(RAND()*($E$213-$D$213)+$D$213))*(RAND()*('Your Value Calcs'!$E$209-'Your Value Calcs'!$D$209)+'Your Value Calcs'!$D$209+IF('Your Results'!$D$48&gt;0,'Your Results'!$D$48,0)))+$E$161-$E$201+$E$185-($E$185*(RAND()*($E$215-$D$215)+$D$215))-(($E$205/$C$56)*(RAND()*($E$216-$D$216)+$D$216))</f>
        <v>#N/A</v>
      </c>
      <c r="U915" s="91"/>
    </row>
    <row r="916" spans="2:21" x14ac:dyDescent="0.25">
      <c r="B916" s="198" t="e">
        <f t="shared" ca="1" si="208"/>
        <v>#N/A</v>
      </c>
      <c r="C9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6" s="91"/>
      <c r="E916" s="91"/>
      <c r="G916" s="20"/>
      <c r="H916" s="91"/>
      <c r="I916" s="91"/>
      <c r="K916" s="91"/>
      <c r="M916" s="200" t="e">
        <f t="shared" ca="1" si="209"/>
        <v>#N/A</v>
      </c>
      <c r="N916" s="91" t="e">
        <f t="shared" ca="1" si="210"/>
        <v>#N/A</v>
      </c>
      <c r="O916" s="91" t="e">
        <f t="shared" ca="1" si="211"/>
        <v>#N/A</v>
      </c>
      <c r="Q916" s="200" t="e">
        <f t="shared" ca="1" si="212"/>
        <v>#N/A</v>
      </c>
      <c r="R916" s="91" t="e">
        <f t="shared" ca="1" si="213"/>
        <v>#N/A</v>
      </c>
      <c r="S916" s="91" t="e">
        <f t="shared" ca="1" si="214"/>
        <v>#N/A</v>
      </c>
      <c r="T916" s="200" t="e">
        <f ca="1">(($E$9*(RAND()*($E$213-$D$213)+$D$213))*(RAND()*('Your Value Calcs'!$E$209-'Your Value Calcs'!$D$209)+'Your Value Calcs'!$D$209+IF('Your Results'!$D$48&gt;0,'Your Results'!$D$48,0)))+$E$161-$E$201+$E$185-($E$185*(RAND()*($E$215-$D$215)+$D$215))-(($E$205/$C$56)*(RAND()*($E$216-$D$216)+$D$216))</f>
        <v>#N/A</v>
      </c>
      <c r="U916" s="91"/>
    </row>
    <row r="917" spans="2:21" x14ac:dyDescent="0.25">
      <c r="B917" s="198" t="e">
        <f t="shared" ca="1" si="208"/>
        <v>#N/A</v>
      </c>
      <c r="C9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7" s="91"/>
      <c r="E917" s="91"/>
      <c r="G917" s="20"/>
      <c r="H917" s="91"/>
      <c r="I917" s="91"/>
      <c r="K917" s="91"/>
      <c r="M917" s="200" t="e">
        <f t="shared" ca="1" si="209"/>
        <v>#N/A</v>
      </c>
      <c r="N917" s="91" t="e">
        <f t="shared" ca="1" si="210"/>
        <v>#N/A</v>
      </c>
      <c r="O917" s="91" t="e">
        <f t="shared" ca="1" si="211"/>
        <v>#N/A</v>
      </c>
      <c r="Q917" s="200" t="e">
        <f t="shared" ca="1" si="212"/>
        <v>#N/A</v>
      </c>
      <c r="R917" s="91" t="e">
        <f t="shared" ca="1" si="213"/>
        <v>#N/A</v>
      </c>
      <c r="S917" s="91" t="e">
        <f t="shared" ca="1" si="214"/>
        <v>#N/A</v>
      </c>
      <c r="T917" s="200" t="e">
        <f ca="1">(($E$9*(RAND()*($E$213-$D$213)+$D$213))*(RAND()*('Your Value Calcs'!$E$209-'Your Value Calcs'!$D$209)+'Your Value Calcs'!$D$209+IF('Your Results'!$D$48&gt;0,'Your Results'!$D$48,0)))+$E$161-$E$201+$E$185-($E$185*(RAND()*($E$215-$D$215)+$D$215))-(($E$205/$C$56)*(RAND()*($E$216-$D$216)+$D$216))</f>
        <v>#N/A</v>
      </c>
      <c r="U917" s="91"/>
    </row>
    <row r="918" spans="2:21" x14ac:dyDescent="0.25">
      <c r="B918" s="198" t="e">
        <f t="shared" ca="1" si="208"/>
        <v>#N/A</v>
      </c>
      <c r="C9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8" s="91"/>
      <c r="E918" s="91"/>
      <c r="G918" s="20"/>
      <c r="H918" s="91"/>
      <c r="I918" s="91"/>
      <c r="K918" s="91"/>
      <c r="M918" s="200" t="e">
        <f t="shared" ca="1" si="209"/>
        <v>#N/A</v>
      </c>
      <c r="N918" s="91" t="e">
        <f t="shared" ca="1" si="210"/>
        <v>#N/A</v>
      </c>
      <c r="O918" s="91" t="e">
        <f t="shared" ca="1" si="211"/>
        <v>#N/A</v>
      </c>
      <c r="Q918" s="200" t="e">
        <f t="shared" ca="1" si="212"/>
        <v>#N/A</v>
      </c>
      <c r="R918" s="91" t="e">
        <f t="shared" ca="1" si="213"/>
        <v>#N/A</v>
      </c>
      <c r="S918" s="91" t="e">
        <f t="shared" ca="1" si="214"/>
        <v>#N/A</v>
      </c>
      <c r="T918" s="200" t="e">
        <f ca="1">(($E$9*(RAND()*($E$213-$D$213)+$D$213))*(RAND()*('Your Value Calcs'!$E$209-'Your Value Calcs'!$D$209)+'Your Value Calcs'!$D$209+IF('Your Results'!$D$48&gt;0,'Your Results'!$D$48,0)))+$E$161-$E$201+$E$185-($E$185*(RAND()*($E$215-$D$215)+$D$215))-(($E$205/$C$56)*(RAND()*($E$216-$D$216)+$D$216))</f>
        <v>#N/A</v>
      </c>
      <c r="U918" s="91"/>
    </row>
    <row r="919" spans="2:21" x14ac:dyDescent="0.25">
      <c r="B919" s="198" t="e">
        <f t="shared" ca="1" si="208"/>
        <v>#N/A</v>
      </c>
      <c r="C9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19" s="91"/>
      <c r="E919" s="91"/>
      <c r="G919" s="20"/>
      <c r="H919" s="91"/>
      <c r="I919" s="91"/>
      <c r="K919" s="91"/>
      <c r="M919" s="200" t="e">
        <f t="shared" ca="1" si="209"/>
        <v>#N/A</v>
      </c>
      <c r="N919" s="91" t="e">
        <f t="shared" ca="1" si="210"/>
        <v>#N/A</v>
      </c>
      <c r="O919" s="91" t="e">
        <f t="shared" ca="1" si="211"/>
        <v>#N/A</v>
      </c>
      <c r="Q919" s="200" t="e">
        <f t="shared" ca="1" si="212"/>
        <v>#N/A</v>
      </c>
      <c r="R919" s="91" t="e">
        <f t="shared" ca="1" si="213"/>
        <v>#N/A</v>
      </c>
      <c r="S919" s="91" t="e">
        <f t="shared" ca="1" si="214"/>
        <v>#N/A</v>
      </c>
      <c r="T919" s="200" t="e">
        <f ca="1">(($E$9*(RAND()*($E$213-$D$213)+$D$213))*(RAND()*('Your Value Calcs'!$E$209-'Your Value Calcs'!$D$209)+'Your Value Calcs'!$D$209+IF('Your Results'!$D$48&gt;0,'Your Results'!$D$48,0)))+$E$161-$E$201+$E$185-($E$185*(RAND()*($E$215-$D$215)+$D$215))-(($E$205/$C$56)*(RAND()*($E$216-$D$216)+$D$216))</f>
        <v>#N/A</v>
      </c>
      <c r="U919" s="91"/>
    </row>
    <row r="920" spans="2:21" x14ac:dyDescent="0.25">
      <c r="B920" s="198" t="e">
        <f t="shared" ca="1" si="208"/>
        <v>#N/A</v>
      </c>
      <c r="C9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0" s="91"/>
      <c r="E920" s="91"/>
      <c r="G920" s="20"/>
      <c r="H920" s="91"/>
      <c r="I920" s="91"/>
      <c r="K920" s="91"/>
      <c r="M920" s="200" t="e">
        <f t="shared" ca="1" si="209"/>
        <v>#N/A</v>
      </c>
      <c r="N920" s="91" t="e">
        <f t="shared" ca="1" si="210"/>
        <v>#N/A</v>
      </c>
      <c r="O920" s="91" t="e">
        <f t="shared" ca="1" si="211"/>
        <v>#N/A</v>
      </c>
      <c r="Q920" s="200" t="e">
        <f t="shared" ca="1" si="212"/>
        <v>#N/A</v>
      </c>
      <c r="R920" s="91" t="e">
        <f t="shared" ca="1" si="213"/>
        <v>#N/A</v>
      </c>
      <c r="S920" s="91" t="e">
        <f t="shared" ca="1" si="214"/>
        <v>#N/A</v>
      </c>
      <c r="T920" s="200" t="e">
        <f ca="1">(($E$9*(RAND()*($E$213-$D$213)+$D$213))*(RAND()*('Your Value Calcs'!$E$209-'Your Value Calcs'!$D$209)+'Your Value Calcs'!$D$209+IF('Your Results'!$D$48&gt;0,'Your Results'!$D$48,0)))+$E$161-$E$201+$E$185-($E$185*(RAND()*($E$215-$D$215)+$D$215))-(($E$205/$C$56)*(RAND()*($E$216-$D$216)+$D$216))</f>
        <v>#N/A</v>
      </c>
      <c r="U920" s="91"/>
    </row>
    <row r="921" spans="2:21" x14ac:dyDescent="0.25">
      <c r="B921" s="198" t="e">
        <f t="shared" ca="1" si="208"/>
        <v>#N/A</v>
      </c>
      <c r="C9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1" s="91"/>
      <c r="E921" s="91"/>
      <c r="G921" s="20"/>
      <c r="H921" s="91"/>
      <c r="I921" s="91"/>
      <c r="K921" s="91"/>
      <c r="M921" s="200" t="e">
        <f t="shared" ca="1" si="209"/>
        <v>#N/A</v>
      </c>
      <c r="N921" s="91" t="e">
        <f t="shared" ca="1" si="210"/>
        <v>#N/A</v>
      </c>
      <c r="O921" s="91" t="e">
        <f t="shared" ca="1" si="211"/>
        <v>#N/A</v>
      </c>
      <c r="Q921" s="200" t="e">
        <f t="shared" ca="1" si="212"/>
        <v>#N/A</v>
      </c>
      <c r="R921" s="91" t="e">
        <f t="shared" ca="1" si="213"/>
        <v>#N/A</v>
      </c>
      <c r="S921" s="91" t="e">
        <f t="shared" ca="1" si="214"/>
        <v>#N/A</v>
      </c>
      <c r="T921" s="200" t="e">
        <f ca="1">(($E$9*(RAND()*($E$213-$D$213)+$D$213))*(RAND()*('Your Value Calcs'!$E$209-'Your Value Calcs'!$D$209)+'Your Value Calcs'!$D$209+IF('Your Results'!$D$48&gt;0,'Your Results'!$D$48,0)))+$E$161-$E$201+$E$185-($E$185*(RAND()*($E$215-$D$215)+$D$215))-(($E$205/$C$56)*(RAND()*($E$216-$D$216)+$D$216))</f>
        <v>#N/A</v>
      </c>
      <c r="U921" s="91"/>
    </row>
    <row r="922" spans="2:21" x14ac:dyDescent="0.25">
      <c r="B922" s="198" t="e">
        <f t="shared" ca="1" si="208"/>
        <v>#N/A</v>
      </c>
      <c r="C9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2" s="91"/>
      <c r="E922" s="91"/>
      <c r="G922" s="20"/>
      <c r="H922" s="91"/>
      <c r="I922" s="91"/>
      <c r="K922" s="91"/>
      <c r="M922" s="200" t="e">
        <f t="shared" ca="1" si="209"/>
        <v>#N/A</v>
      </c>
      <c r="N922" s="91" t="e">
        <f t="shared" ca="1" si="210"/>
        <v>#N/A</v>
      </c>
      <c r="O922" s="91" t="e">
        <f t="shared" ca="1" si="211"/>
        <v>#N/A</v>
      </c>
      <c r="Q922" s="200" t="e">
        <f t="shared" ca="1" si="212"/>
        <v>#N/A</v>
      </c>
      <c r="R922" s="91" t="e">
        <f t="shared" ca="1" si="213"/>
        <v>#N/A</v>
      </c>
      <c r="S922" s="91" t="e">
        <f t="shared" ca="1" si="214"/>
        <v>#N/A</v>
      </c>
      <c r="T922" s="200" t="e">
        <f ca="1">(($E$9*(RAND()*($E$213-$D$213)+$D$213))*(RAND()*('Your Value Calcs'!$E$209-'Your Value Calcs'!$D$209)+'Your Value Calcs'!$D$209+IF('Your Results'!$D$48&gt;0,'Your Results'!$D$48,0)))+$E$161-$E$201+$E$185-($E$185*(RAND()*($E$215-$D$215)+$D$215))-(($E$205/$C$56)*(RAND()*($E$216-$D$216)+$D$216))</f>
        <v>#N/A</v>
      </c>
      <c r="U922" s="91"/>
    </row>
    <row r="923" spans="2:21" x14ac:dyDescent="0.25">
      <c r="B923" s="198" t="e">
        <f t="shared" ca="1" si="208"/>
        <v>#N/A</v>
      </c>
      <c r="C9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3" s="91"/>
      <c r="E923" s="91"/>
      <c r="G923" s="20"/>
      <c r="H923" s="91"/>
      <c r="I923" s="91"/>
      <c r="K923" s="91"/>
      <c r="M923" s="200" t="e">
        <f t="shared" ca="1" si="209"/>
        <v>#N/A</v>
      </c>
      <c r="N923" s="91" t="e">
        <f t="shared" ca="1" si="210"/>
        <v>#N/A</v>
      </c>
      <c r="O923" s="91" t="e">
        <f t="shared" ca="1" si="211"/>
        <v>#N/A</v>
      </c>
      <c r="Q923" s="200" t="e">
        <f t="shared" ca="1" si="212"/>
        <v>#N/A</v>
      </c>
      <c r="R923" s="91" t="e">
        <f t="shared" ca="1" si="213"/>
        <v>#N/A</v>
      </c>
      <c r="S923" s="91" t="e">
        <f t="shared" ca="1" si="214"/>
        <v>#N/A</v>
      </c>
      <c r="T923" s="200" t="e">
        <f ca="1">(($E$9*(RAND()*($E$213-$D$213)+$D$213))*(RAND()*('Your Value Calcs'!$E$209-'Your Value Calcs'!$D$209)+'Your Value Calcs'!$D$209+IF('Your Results'!$D$48&gt;0,'Your Results'!$D$48,0)))+$E$161-$E$201+$E$185-($E$185*(RAND()*($E$215-$D$215)+$D$215))-(($E$205/$C$56)*(RAND()*($E$216-$D$216)+$D$216))</f>
        <v>#N/A</v>
      </c>
      <c r="U923" s="91"/>
    </row>
    <row r="924" spans="2:21" x14ac:dyDescent="0.25">
      <c r="B924" s="198" t="e">
        <f t="shared" ca="1" si="208"/>
        <v>#N/A</v>
      </c>
      <c r="C9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4" s="91"/>
      <c r="E924" s="91"/>
      <c r="G924" s="20"/>
      <c r="H924" s="91"/>
      <c r="I924" s="91"/>
      <c r="K924" s="91"/>
      <c r="M924" s="200" t="e">
        <f t="shared" ca="1" si="209"/>
        <v>#N/A</v>
      </c>
      <c r="N924" s="91" t="e">
        <f t="shared" ca="1" si="210"/>
        <v>#N/A</v>
      </c>
      <c r="O924" s="91" t="e">
        <f t="shared" ca="1" si="211"/>
        <v>#N/A</v>
      </c>
      <c r="Q924" s="200" t="e">
        <f t="shared" ca="1" si="212"/>
        <v>#N/A</v>
      </c>
      <c r="R924" s="91" t="e">
        <f t="shared" ca="1" si="213"/>
        <v>#N/A</v>
      </c>
      <c r="S924" s="91" t="e">
        <f t="shared" ca="1" si="214"/>
        <v>#N/A</v>
      </c>
      <c r="T924" s="200" t="e">
        <f ca="1">(($E$9*(RAND()*($E$213-$D$213)+$D$213))*(RAND()*('Your Value Calcs'!$E$209-'Your Value Calcs'!$D$209)+'Your Value Calcs'!$D$209+IF('Your Results'!$D$48&gt;0,'Your Results'!$D$48,0)))+$E$161-$E$201+$E$185-($E$185*(RAND()*($E$215-$D$215)+$D$215))-(($E$205/$C$56)*(RAND()*($E$216-$D$216)+$D$216))</f>
        <v>#N/A</v>
      </c>
      <c r="U924" s="91"/>
    </row>
    <row r="925" spans="2:21" x14ac:dyDescent="0.25">
      <c r="B925" s="198" t="e">
        <f t="shared" ca="1" si="208"/>
        <v>#N/A</v>
      </c>
      <c r="C9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5" s="91"/>
      <c r="E925" s="91"/>
      <c r="G925" s="20"/>
      <c r="H925" s="91"/>
      <c r="I925" s="91"/>
      <c r="K925" s="91"/>
      <c r="M925" s="200" t="e">
        <f t="shared" ca="1" si="209"/>
        <v>#N/A</v>
      </c>
      <c r="N925" s="91" t="e">
        <f t="shared" ca="1" si="210"/>
        <v>#N/A</v>
      </c>
      <c r="O925" s="91" t="e">
        <f t="shared" ca="1" si="211"/>
        <v>#N/A</v>
      </c>
      <c r="Q925" s="200" t="e">
        <f t="shared" ca="1" si="212"/>
        <v>#N/A</v>
      </c>
      <c r="R925" s="91" t="e">
        <f t="shared" ca="1" si="213"/>
        <v>#N/A</v>
      </c>
      <c r="S925" s="91" t="e">
        <f t="shared" ca="1" si="214"/>
        <v>#N/A</v>
      </c>
      <c r="T925" s="200" t="e">
        <f ca="1">(($E$9*(RAND()*($E$213-$D$213)+$D$213))*(RAND()*('Your Value Calcs'!$E$209-'Your Value Calcs'!$D$209)+'Your Value Calcs'!$D$209+IF('Your Results'!$D$48&gt;0,'Your Results'!$D$48,0)))+$E$161-$E$201+$E$185-($E$185*(RAND()*($E$215-$D$215)+$D$215))-(($E$205/$C$56)*(RAND()*($E$216-$D$216)+$D$216))</f>
        <v>#N/A</v>
      </c>
      <c r="U925" s="91"/>
    </row>
    <row r="926" spans="2:21" x14ac:dyDescent="0.25">
      <c r="B926" s="198" t="e">
        <f t="shared" ca="1" si="208"/>
        <v>#N/A</v>
      </c>
      <c r="C9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6" s="91"/>
      <c r="E926" s="91"/>
      <c r="G926" s="20"/>
      <c r="H926" s="91"/>
      <c r="I926" s="91"/>
      <c r="K926" s="91"/>
      <c r="M926" s="200" t="e">
        <f t="shared" ca="1" si="209"/>
        <v>#N/A</v>
      </c>
      <c r="N926" s="91" t="e">
        <f t="shared" ca="1" si="210"/>
        <v>#N/A</v>
      </c>
      <c r="O926" s="91" t="e">
        <f t="shared" ca="1" si="211"/>
        <v>#N/A</v>
      </c>
      <c r="Q926" s="200" t="e">
        <f t="shared" ca="1" si="212"/>
        <v>#N/A</v>
      </c>
      <c r="R926" s="91" t="e">
        <f t="shared" ca="1" si="213"/>
        <v>#N/A</v>
      </c>
      <c r="S926" s="91" t="e">
        <f t="shared" ca="1" si="214"/>
        <v>#N/A</v>
      </c>
      <c r="T926" s="200" t="e">
        <f ca="1">(($E$9*(RAND()*($E$213-$D$213)+$D$213))*(RAND()*('Your Value Calcs'!$E$209-'Your Value Calcs'!$D$209)+'Your Value Calcs'!$D$209+IF('Your Results'!$D$48&gt;0,'Your Results'!$D$48,0)))+$E$161-$E$201+$E$185-($E$185*(RAND()*($E$215-$D$215)+$D$215))-(($E$205/$C$56)*(RAND()*($E$216-$D$216)+$D$216))</f>
        <v>#N/A</v>
      </c>
      <c r="U926" s="91"/>
    </row>
    <row r="927" spans="2:21" x14ac:dyDescent="0.25">
      <c r="B927" s="198" t="e">
        <f t="shared" ca="1" si="208"/>
        <v>#N/A</v>
      </c>
      <c r="C9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7" s="91"/>
      <c r="E927" s="91"/>
      <c r="G927" s="20"/>
      <c r="H927" s="91"/>
      <c r="I927" s="91"/>
      <c r="K927" s="91"/>
      <c r="M927" s="200" t="e">
        <f t="shared" ca="1" si="209"/>
        <v>#N/A</v>
      </c>
      <c r="N927" s="91" t="e">
        <f t="shared" ca="1" si="210"/>
        <v>#N/A</v>
      </c>
      <c r="O927" s="91" t="e">
        <f t="shared" ca="1" si="211"/>
        <v>#N/A</v>
      </c>
      <c r="Q927" s="200" t="e">
        <f t="shared" ca="1" si="212"/>
        <v>#N/A</v>
      </c>
      <c r="R927" s="91" t="e">
        <f t="shared" ca="1" si="213"/>
        <v>#N/A</v>
      </c>
      <c r="S927" s="91" t="e">
        <f t="shared" ca="1" si="214"/>
        <v>#N/A</v>
      </c>
      <c r="T927" s="200" t="e">
        <f ca="1">(($E$9*(RAND()*($E$213-$D$213)+$D$213))*(RAND()*('Your Value Calcs'!$E$209-'Your Value Calcs'!$D$209)+'Your Value Calcs'!$D$209+IF('Your Results'!$D$48&gt;0,'Your Results'!$D$48,0)))+$E$161-$E$201+$E$185-($E$185*(RAND()*($E$215-$D$215)+$D$215))-(($E$205/$C$56)*(RAND()*($E$216-$D$216)+$D$216))</f>
        <v>#N/A</v>
      </c>
      <c r="U927" s="91"/>
    </row>
    <row r="928" spans="2:21" x14ac:dyDescent="0.25">
      <c r="B928" s="198" t="e">
        <f t="shared" ca="1" si="208"/>
        <v>#N/A</v>
      </c>
      <c r="C9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8" s="91"/>
      <c r="E928" s="91"/>
      <c r="G928" s="20"/>
      <c r="H928" s="91"/>
      <c r="I928" s="91"/>
      <c r="K928" s="91"/>
      <c r="M928" s="200" t="e">
        <f t="shared" ca="1" si="209"/>
        <v>#N/A</v>
      </c>
      <c r="N928" s="91" t="e">
        <f t="shared" ca="1" si="210"/>
        <v>#N/A</v>
      </c>
      <c r="O928" s="91" t="e">
        <f t="shared" ca="1" si="211"/>
        <v>#N/A</v>
      </c>
      <c r="Q928" s="200" t="e">
        <f t="shared" ca="1" si="212"/>
        <v>#N/A</v>
      </c>
      <c r="R928" s="91" t="e">
        <f t="shared" ca="1" si="213"/>
        <v>#N/A</v>
      </c>
      <c r="S928" s="91" t="e">
        <f t="shared" ca="1" si="214"/>
        <v>#N/A</v>
      </c>
      <c r="T928" s="200" t="e">
        <f ca="1">(($E$9*(RAND()*($E$213-$D$213)+$D$213))*(RAND()*('Your Value Calcs'!$E$209-'Your Value Calcs'!$D$209)+'Your Value Calcs'!$D$209+IF('Your Results'!$D$48&gt;0,'Your Results'!$D$48,0)))+$E$161-$E$201+$E$185-($E$185*(RAND()*($E$215-$D$215)+$D$215))-(($E$205/$C$56)*(RAND()*($E$216-$D$216)+$D$216))</f>
        <v>#N/A</v>
      </c>
      <c r="U928" s="91"/>
    </row>
    <row r="929" spans="2:21" x14ac:dyDescent="0.25">
      <c r="B929" s="198" t="e">
        <f t="shared" ca="1" si="208"/>
        <v>#N/A</v>
      </c>
      <c r="C9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29" s="91"/>
      <c r="E929" s="91"/>
      <c r="G929" s="20"/>
      <c r="H929" s="91"/>
      <c r="I929" s="91"/>
      <c r="K929" s="91"/>
      <c r="M929" s="200" t="e">
        <f t="shared" ca="1" si="209"/>
        <v>#N/A</v>
      </c>
      <c r="N929" s="91" t="e">
        <f t="shared" ca="1" si="210"/>
        <v>#N/A</v>
      </c>
      <c r="O929" s="91" t="e">
        <f t="shared" ca="1" si="211"/>
        <v>#N/A</v>
      </c>
      <c r="Q929" s="200" t="e">
        <f t="shared" ca="1" si="212"/>
        <v>#N/A</v>
      </c>
      <c r="R929" s="91" t="e">
        <f t="shared" ca="1" si="213"/>
        <v>#N/A</v>
      </c>
      <c r="S929" s="91" t="e">
        <f t="shared" ca="1" si="214"/>
        <v>#N/A</v>
      </c>
      <c r="T929" s="200" t="e">
        <f ca="1">(($E$9*(RAND()*($E$213-$D$213)+$D$213))*(RAND()*('Your Value Calcs'!$E$209-'Your Value Calcs'!$D$209)+'Your Value Calcs'!$D$209+IF('Your Results'!$D$48&gt;0,'Your Results'!$D$48,0)))+$E$161-$E$201+$E$185-($E$185*(RAND()*($E$215-$D$215)+$D$215))-(($E$205/$C$56)*(RAND()*($E$216-$D$216)+$D$216))</f>
        <v>#N/A</v>
      </c>
      <c r="U929" s="91"/>
    </row>
    <row r="930" spans="2:21" x14ac:dyDescent="0.25">
      <c r="B930" s="198" t="e">
        <f t="shared" ca="1" si="208"/>
        <v>#N/A</v>
      </c>
      <c r="C9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0" s="91"/>
      <c r="E930" s="91"/>
      <c r="G930" s="20"/>
      <c r="H930" s="91"/>
      <c r="I930" s="91"/>
      <c r="K930" s="91"/>
      <c r="M930" s="200" t="e">
        <f t="shared" ca="1" si="209"/>
        <v>#N/A</v>
      </c>
      <c r="N930" s="91" t="e">
        <f t="shared" ca="1" si="210"/>
        <v>#N/A</v>
      </c>
      <c r="O930" s="91" t="e">
        <f t="shared" ca="1" si="211"/>
        <v>#N/A</v>
      </c>
      <c r="Q930" s="200" t="e">
        <f t="shared" ca="1" si="212"/>
        <v>#N/A</v>
      </c>
      <c r="R930" s="91" t="e">
        <f t="shared" ca="1" si="213"/>
        <v>#N/A</v>
      </c>
      <c r="S930" s="91" t="e">
        <f t="shared" ca="1" si="214"/>
        <v>#N/A</v>
      </c>
      <c r="T930" s="200" t="e">
        <f ca="1">(($E$9*(RAND()*($E$213-$D$213)+$D$213))*(RAND()*('Your Value Calcs'!$E$209-'Your Value Calcs'!$D$209)+'Your Value Calcs'!$D$209+IF('Your Results'!$D$48&gt;0,'Your Results'!$D$48,0)))+$E$161-$E$201+$E$185-($E$185*(RAND()*($E$215-$D$215)+$D$215))-(($E$205/$C$56)*(RAND()*($E$216-$D$216)+$D$216))</f>
        <v>#N/A</v>
      </c>
      <c r="U930" s="91"/>
    </row>
    <row r="931" spans="2:21" x14ac:dyDescent="0.25">
      <c r="B931" s="198" t="e">
        <f t="shared" ca="1" si="208"/>
        <v>#N/A</v>
      </c>
      <c r="C9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1" s="91"/>
      <c r="E931" s="91"/>
      <c r="G931" s="20"/>
      <c r="H931" s="91"/>
      <c r="I931" s="91"/>
      <c r="K931" s="91"/>
      <c r="M931" s="200" t="e">
        <f t="shared" ca="1" si="209"/>
        <v>#N/A</v>
      </c>
      <c r="N931" s="91" t="e">
        <f t="shared" ca="1" si="210"/>
        <v>#N/A</v>
      </c>
      <c r="O931" s="91" t="e">
        <f t="shared" ca="1" si="211"/>
        <v>#N/A</v>
      </c>
      <c r="Q931" s="200" t="e">
        <f t="shared" ca="1" si="212"/>
        <v>#N/A</v>
      </c>
      <c r="R931" s="91" t="e">
        <f t="shared" ca="1" si="213"/>
        <v>#N/A</v>
      </c>
      <c r="S931" s="91" t="e">
        <f t="shared" ca="1" si="214"/>
        <v>#N/A</v>
      </c>
      <c r="T931" s="200" t="e">
        <f ca="1">(($E$9*(RAND()*($E$213-$D$213)+$D$213))*(RAND()*('Your Value Calcs'!$E$209-'Your Value Calcs'!$D$209)+'Your Value Calcs'!$D$209+IF('Your Results'!$D$48&gt;0,'Your Results'!$D$48,0)))+$E$161-$E$201+$E$185-($E$185*(RAND()*($E$215-$D$215)+$D$215))-(($E$205/$C$56)*(RAND()*($E$216-$D$216)+$D$216))</f>
        <v>#N/A</v>
      </c>
      <c r="U931" s="91"/>
    </row>
    <row r="932" spans="2:21" x14ac:dyDescent="0.25">
      <c r="B932" s="198" t="e">
        <f t="shared" ca="1" si="208"/>
        <v>#N/A</v>
      </c>
      <c r="C9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2" s="91"/>
      <c r="E932" s="91"/>
      <c r="G932" s="20"/>
      <c r="H932" s="91"/>
      <c r="I932" s="91"/>
      <c r="K932" s="91"/>
      <c r="M932" s="200" t="e">
        <f t="shared" ca="1" si="209"/>
        <v>#N/A</v>
      </c>
      <c r="N932" s="91" t="e">
        <f t="shared" ca="1" si="210"/>
        <v>#N/A</v>
      </c>
      <c r="O932" s="91" t="e">
        <f t="shared" ca="1" si="211"/>
        <v>#N/A</v>
      </c>
      <c r="Q932" s="200" t="e">
        <f t="shared" ca="1" si="212"/>
        <v>#N/A</v>
      </c>
      <c r="R932" s="91" t="e">
        <f t="shared" ca="1" si="213"/>
        <v>#N/A</v>
      </c>
      <c r="S932" s="91" t="e">
        <f t="shared" ca="1" si="214"/>
        <v>#N/A</v>
      </c>
      <c r="T932" s="200" t="e">
        <f ca="1">(($E$9*(RAND()*($E$213-$D$213)+$D$213))*(RAND()*('Your Value Calcs'!$E$209-'Your Value Calcs'!$D$209)+'Your Value Calcs'!$D$209+IF('Your Results'!$D$48&gt;0,'Your Results'!$D$48,0)))+$E$161-$E$201+$E$185-($E$185*(RAND()*($E$215-$D$215)+$D$215))-(($E$205/$C$56)*(RAND()*($E$216-$D$216)+$D$216))</f>
        <v>#N/A</v>
      </c>
      <c r="U932" s="91"/>
    </row>
    <row r="933" spans="2:21" x14ac:dyDescent="0.25">
      <c r="B933" s="198" t="e">
        <f t="shared" ca="1" si="208"/>
        <v>#N/A</v>
      </c>
      <c r="C9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3" s="91"/>
      <c r="E933" s="91"/>
      <c r="G933" s="20"/>
      <c r="H933" s="91"/>
      <c r="I933" s="91"/>
      <c r="K933" s="91"/>
      <c r="M933" s="200" t="e">
        <f t="shared" ca="1" si="209"/>
        <v>#N/A</v>
      </c>
      <c r="N933" s="91" t="e">
        <f t="shared" ca="1" si="210"/>
        <v>#N/A</v>
      </c>
      <c r="O933" s="91" t="e">
        <f t="shared" ca="1" si="211"/>
        <v>#N/A</v>
      </c>
      <c r="Q933" s="200" t="e">
        <f t="shared" ca="1" si="212"/>
        <v>#N/A</v>
      </c>
      <c r="R933" s="91" t="e">
        <f t="shared" ca="1" si="213"/>
        <v>#N/A</v>
      </c>
      <c r="S933" s="91" t="e">
        <f t="shared" ca="1" si="214"/>
        <v>#N/A</v>
      </c>
      <c r="T933" s="200" t="e">
        <f ca="1">(($E$9*(RAND()*($E$213-$D$213)+$D$213))*(RAND()*('Your Value Calcs'!$E$209-'Your Value Calcs'!$D$209)+'Your Value Calcs'!$D$209+IF('Your Results'!$D$48&gt;0,'Your Results'!$D$48,0)))+$E$161-$E$201+$E$185-($E$185*(RAND()*($E$215-$D$215)+$D$215))-(($E$205/$C$56)*(RAND()*($E$216-$D$216)+$D$216))</f>
        <v>#N/A</v>
      </c>
      <c r="U933" s="91"/>
    </row>
    <row r="934" spans="2:21" x14ac:dyDescent="0.25">
      <c r="B934" s="198" t="e">
        <f t="shared" ca="1" si="208"/>
        <v>#N/A</v>
      </c>
      <c r="C9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4" s="91"/>
      <c r="E934" s="91"/>
      <c r="G934" s="20"/>
      <c r="H934" s="91"/>
      <c r="I934" s="91"/>
      <c r="K934" s="91"/>
      <c r="M934" s="200" t="e">
        <f t="shared" ca="1" si="209"/>
        <v>#N/A</v>
      </c>
      <c r="N934" s="91" t="e">
        <f t="shared" ca="1" si="210"/>
        <v>#N/A</v>
      </c>
      <c r="O934" s="91" t="e">
        <f t="shared" ca="1" si="211"/>
        <v>#N/A</v>
      </c>
      <c r="Q934" s="200" t="e">
        <f t="shared" ca="1" si="212"/>
        <v>#N/A</v>
      </c>
      <c r="R934" s="91" t="e">
        <f t="shared" ca="1" si="213"/>
        <v>#N/A</v>
      </c>
      <c r="S934" s="91" t="e">
        <f t="shared" ca="1" si="214"/>
        <v>#N/A</v>
      </c>
      <c r="T934" s="200" t="e">
        <f ca="1">(($E$9*(RAND()*($E$213-$D$213)+$D$213))*(RAND()*('Your Value Calcs'!$E$209-'Your Value Calcs'!$D$209)+'Your Value Calcs'!$D$209+IF('Your Results'!$D$48&gt;0,'Your Results'!$D$48,0)))+$E$161-$E$201+$E$185-($E$185*(RAND()*($E$215-$D$215)+$D$215))-(($E$205/$C$56)*(RAND()*($E$216-$D$216)+$D$216))</f>
        <v>#N/A</v>
      </c>
      <c r="U934" s="91"/>
    </row>
    <row r="935" spans="2:21" x14ac:dyDescent="0.25">
      <c r="B935" s="198" t="e">
        <f t="shared" ca="1" si="208"/>
        <v>#N/A</v>
      </c>
      <c r="C9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5" s="91"/>
      <c r="E935" s="91"/>
      <c r="G935" s="20"/>
      <c r="H935" s="91"/>
      <c r="I935" s="91"/>
      <c r="K935" s="91"/>
      <c r="M935" s="200" t="e">
        <f t="shared" ca="1" si="209"/>
        <v>#N/A</v>
      </c>
      <c r="N935" s="91" t="e">
        <f t="shared" ca="1" si="210"/>
        <v>#N/A</v>
      </c>
      <c r="O935" s="91" t="e">
        <f t="shared" ca="1" si="211"/>
        <v>#N/A</v>
      </c>
      <c r="Q935" s="200" t="e">
        <f t="shared" ca="1" si="212"/>
        <v>#N/A</v>
      </c>
      <c r="R935" s="91" t="e">
        <f t="shared" ca="1" si="213"/>
        <v>#N/A</v>
      </c>
      <c r="S935" s="91" t="e">
        <f t="shared" ca="1" si="214"/>
        <v>#N/A</v>
      </c>
      <c r="T935" s="200" t="e">
        <f ca="1">(($E$9*(RAND()*($E$213-$D$213)+$D$213))*(RAND()*('Your Value Calcs'!$E$209-'Your Value Calcs'!$D$209)+'Your Value Calcs'!$D$209+IF('Your Results'!$D$48&gt;0,'Your Results'!$D$48,0)))+$E$161-$E$201+$E$185-($E$185*(RAND()*($E$215-$D$215)+$D$215))-(($E$205/$C$56)*(RAND()*($E$216-$D$216)+$D$216))</f>
        <v>#N/A</v>
      </c>
      <c r="U935" s="91"/>
    </row>
    <row r="936" spans="2:21" x14ac:dyDescent="0.25">
      <c r="B936" s="198" t="e">
        <f t="shared" ca="1" si="208"/>
        <v>#N/A</v>
      </c>
      <c r="C9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6" s="91"/>
      <c r="E936" s="91"/>
      <c r="G936" s="20"/>
      <c r="H936" s="91"/>
      <c r="I936" s="91"/>
      <c r="K936" s="91"/>
      <c r="M936" s="200" t="e">
        <f t="shared" ca="1" si="209"/>
        <v>#N/A</v>
      </c>
      <c r="N936" s="91" t="e">
        <f t="shared" ca="1" si="210"/>
        <v>#N/A</v>
      </c>
      <c r="O936" s="91" t="e">
        <f t="shared" ca="1" si="211"/>
        <v>#N/A</v>
      </c>
      <c r="Q936" s="200" t="e">
        <f t="shared" ca="1" si="212"/>
        <v>#N/A</v>
      </c>
      <c r="R936" s="91" t="e">
        <f t="shared" ca="1" si="213"/>
        <v>#N/A</v>
      </c>
      <c r="S936" s="91" t="e">
        <f t="shared" ca="1" si="214"/>
        <v>#N/A</v>
      </c>
      <c r="T936" s="200" t="e">
        <f ca="1">(($E$9*(RAND()*($E$213-$D$213)+$D$213))*(RAND()*('Your Value Calcs'!$E$209-'Your Value Calcs'!$D$209)+'Your Value Calcs'!$D$209+IF('Your Results'!$D$48&gt;0,'Your Results'!$D$48,0)))+$E$161-$E$201+$E$185-($E$185*(RAND()*($E$215-$D$215)+$D$215))-(($E$205/$C$56)*(RAND()*($E$216-$D$216)+$D$216))</f>
        <v>#N/A</v>
      </c>
      <c r="U936" s="91"/>
    </row>
    <row r="937" spans="2:21" x14ac:dyDescent="0.25">
      <c r="B937" s="198" t="e">
        <f t="shared" ca="1" si="208"/>
        <v>#N/A</v>
      </c>
      <c r="C9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7" s="91"/>
      <c r="E937" s="91"/>
      <c r="G937" s="20"/>
      <c r="H937" s="91"/>
      <c r="I937" s="91"/>
      <c r="K937" s="91"/>
      <c r="M937" s="200" t="e">
        <f t="shared" ca="1" si="209"/>
        <v>#N/A</v>
      </c>
      <c r="N937" s="91" t="e">
        <f t="shared" ca="1" si="210"/>
        <v>#N/A</v>
      </c>
      <c r="O937" s="91" t="e">
        <f t="shared" ca="1" si="211"/>
        <v>#N/A</v>
      </c>
      <c r="Q937" s="200" t="e">
        <f t="shared" ca="1" si="212"/>
        <v>#N/A</v>
      </c>
      <c r="R937" s="91" t="e">
        <f t="shared" ca="1" si="213"/>
        <v>#N/A</v>
      </c>
      <c r="S937" s="91" t="e">
        <f t="shared" ca="1" si="214"/>
        <v>#N/A</v>
      </c>
      <c r="T937" s="200" t="e">
        <f ca="1">(($E$9*(RAND()*($E$213-$D$213)+$D$213))*(RAND()*('Your Value Calcs'!$E$209-'Your Value Calcs'!$D$209)+'Your Value Calcs'!$D$209+IF('Your Results'!$D$48&gt;0,'Your Results'!$D$48,0)))+$E$161-$E$201+$E$185-($E$185*(RAND()*($E$215-$D$215)+$D$215))-(($E$205/$C$56)*(RAND()*($E$216-$D$216)+$D$216))</f>
        <v>#N/A</v>
      </c>
      <c r="U937" s="91"/>
    </row>
    <row r="938" spans="2:21" x14ac:dyDescent="0.25">
      <c r="B938" s="198" t="e">
        <f t="shared" ca="1" si="208"/>
        <v>#N/A</v>
      </c>
      <c r="C9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8" s="91"/>
      <c r="E938" s="91"/>
      <c r="G938" s="20"/>
      <c r="H938" s="91"/>
      <c r="I938" s="91"/>
      <c r="K938" s="91"/>
      <c r="M938" s="200" t="e">
        <f t="shared" ca="1" si="209"/>
        <v>#N/A</v>
      </c>
      <c r="N938" s="91" t="e">
        <f t="shared" ca="1" si="210"/>
        <v>#N/A</v>
      </c>
      <c r="O938" s="91" t="e">
        <f t="shared" ca="1" si="211"/>
        <v>#N/A</v>
      </c>
      <c r="Q938" s="200" t="e">
        <f t="shared" ca="1" si="212"/>
        <v>#N/A</v>
      </c>
      <c r="R938" s="91" t="e">
        <f t="shared" ca="1" si="213"/>
        <v>#N/A</v>
      </c>
      <c r="S938" s="91" t="e">
        <f t="shared" ca="1" si="214"/>
        <v>#N/A</v>
      </c>
      <c r="T938" s="200" t="e">
        <f ca="1">(($E$9*(RAND()*($E$213-$D$213)+$D$213))*(RAND()*('Your Value Calcs'!$E$209-'Your Value Calcs'!$D$209)+'Your Value Calcs'!$D$209+IF('Your Results'!$D$48&gt;0,'Your Results'!$D$48,0)))+$E$161-$E$201+$E$185-($E$185*(RAND()*($E$215-$D$215)+$D$215))-(($E$205/$C$56)*(RAND()*($E$216-$D$216)+$D$216))</f>
        <v>#N/A</v>
      </c>
      <c r="U938" s="91"/>
    </row>
    <row r="939" spans="2:21" x14ac:dyDescent="0.25">
      <c r="B939" s="198" t="e">
        <f t="shared" ca="1" si="208"/>
        <v>#N/A</v>
      </c>
      <c r="C9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39" s="91"/>
      <c r="E939" s="91"/>
      <c r="G939" s="20"/>
      <c r="H939" s="91"/>
      <c r="I939" s="91"/>
      <c r="K939" s="91"/>
      <c r="M939" s="200" t="e">
        <f t="shared" ca="1" si="209"/>
        <v>#N/A</v>
      </c>
      <c r="N939" s="91" t="e">
        <f t="shared" ca="1" si="210"/>
        <v>#N/A</v>
      </c>
      <c r="O939" s="91" t="e">
        <f t="shared" ca="1" si="211"/>
        <v>#N/A</v>
      </c>
      <c r="Q939" s="200" t="e">
        <f t="shared" ca="1" si="212"/>
        <v>#N/A</v>
      </c>
      <c r="R939" s="91" t="e">
        <f t="shared" ca="1" si="213"/>
        <v>#N/A</v>
      </c>
      <c r="S939" s="91" t="e">
        <f t="shared" ca="1" si="214"/>
        <v>#N/A</v>
      </c>
      <c r="T939" s="200" t="e">
        <f ca="1">(($E$9*(RAND()*($E$213-$D$213)+$D$213))*(RAND()*('Your Value Calcs'!$E$209-'Your Value Calcs'!$D$209)+'Your Value Calcs'!$D$209+IF('Your Results'!$D$48&gt;0,'Your Results'!$D$48,0)))+$E$161-$E$201+$E$185-($E$185*(RAND()*($E$215-$D$215)+$D$215))-(($E$205/$C$56)*(RAND()*($E$216-$D$216)+$D$216))</f>
        <v>#N/A</v>
      </c>
      <c r="U939" s="91"/>
    </row>
    <row r="940" spans="2:21" x14ac:dyDescent="0.25">
      <c r="B940" s="198" t="e">
        <f t="shared" ca="1" si="208"/>
        <v>#N/A</v>
      </c>
      <c r="C9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0" s="91"/>
      <c r="E940" s="91"/>
      <c r="G940" s="20"/>
      <c r="H940" s="91"/>
      <c r="I940" s="91"/>
      <c r="K940" s="91"/>
      <c r="M940" s="200" t="e">
        <f t="shared" ca="1" si="209"/>
        <v>#N/A</v>
      </c>
      <c r="N940" s="91" t="e">
        <f t="shared" ca="1" si="210"/>
        <v>#N/A</v>
      </c>
      <c r="O940" s="91" t="e">
        <f t="shared" ca="1" si="211"/>
        <v>#N/A</v>
      </c>
      <c r="Q940" s="200" t="e">
        <f t="shared" ca="1" si="212"/>
        <v>#N/A</v>
      </c>
      <c r="R940" s="91" t="e">
        <f t="shared" ca="1" si="213"/>
        <v>#N/A</v>
      </c>
      <c r="S940" s="91" t="e">
        <f t="shared" ca="1" si="214"/>
        <v>#N/A</v>
      </c>
      <c r="T940" s="200" t="e">
        <f ca="1">(($E$9*(RAND()*($E$213-$D$213)+$D$213))*(RAND()*('Your Value Calcs'!$E$209-'Your Value Calcs'!$D$209)+'Your Value Calcs'!$D$209+IF('Your Results'!$D$48&gt;0,'Your Results'!$D$48,0)))+$E$161-$E$201+$E$185-($E$185*(RAND()*($E$215-$D$215)+$D$215))-(($E$205/$C$56)*(RAND()*($E$216-$D$216)+$D$216))</f>
        <v>#N/A</v>
      </c>
      <c r="U940" s="91"/>
    </row>
    <row r="941" spans="2:21" x14ac:dyDescent="0.25">
      <c r="B941" s="198" t="e">
        <f t="shared" ca="1" si="208"/>
        <v>#N/A</v>
      </c>
      <c r="C9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1" s="91"/>
      <c r="E941" s="91"/>
      <c r="G941" s="20"/>
      <c r="H941" s="91"/>
      <c r="I941" s="91"/>
      <c r="K941" s="91"/>
      <c r="M941" s="200" t="e">
        <f t="shared" ca="1" si="209"/>
        <v>#N/A</v>
      </c>
      <c r="N941" s="91" t="e">
        <f t="shared" ca="1" si="210"/>
        <v>#N/A</v>
      </c>
      <c r="O941" s="91" t="e">
        <f t="shared" ca="1" si="211"/>
        <v>#N/A</v>
      </c>
      <c r="Q941" s="200" t="e">
        <f t="shared" ca="1" si="212"/>
        <v>#N/A</v>
      </c>
      <c r="R941" s="91" t="e">
        <f t="shared" ca="1" si="213"/>
        <v>#N/A</v>
      </c>
      <c r="S941" s="91" t="e">
        <f t="shared" ca="1" si="214"/>
        <v>#N/A</v>
      </c>
      <c r="T941" s="200" t="e">
        <f ca="1">(($E$9*(RAND()*($E$213-$D$213)+$D$213))*(RAND()*('Your Value Calcs'!$E$209-'Your Value Calcs'!$D$209)+'Your Value Calcs'!$D$209+IF('Your Results'!$D$48&gt;0,'Your Results'!$D$48,0)))+$E$161-$E$201+$E$185-($E$185*(RAND()*($E$215-$D$215)+$D$215))-(($E$205/$C$56)*(RAND()*($E$216-$D$216)+$D$216))</f>
        <v>#N/A</v>
      </c>
      <c r="U941" s="91"/>
    </row>
    <row r="942" spans="2:21" x14ac:dyDescent="0.25">
      <c r="B942" s="198" t="e">
        <f t="shared" ca="1" si="208"/>
        <v>#N/A</v>
      </c>
      <c r="C9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2" s="91"/>
      <c r="E942" s="91"/>
      <c r="G942" s="20"/>
      <c r="H942" s="91"/>
      <c r="I942" s="91"/>
      <c r="K942" s="91"/>
      <c r="M942" s="200" t="e">
        <f t="shared" ca="1" si="209"/>
        <v>#N/A</v>
      </c>
      <c r="N942" s="91" t="e">
        <f t="shared" ca="1" si="210"/>
        <v>#N/A</v>
      </c>
      <c r="O942" s="91" t="e">
        <f t="shared" ca="1" si="211"/>
        <v>#N/A</v>
      </c>
      <c r="Q942" s="200" t="e">
        <f t="shared" ca="1" si="212"/>
        <v>#N/A</v>
      </c>
      <c r="R942" s="91" t="e">
        <f t="shared" ca="1" si="213"/>
        <v>#N/A</v>
      </c>
      <c r="S942" s="91" t="e">
        <f t="shared" ca="1" si="214"/>
        <v>#N/A</v>
      </c>
      <c r="T942" s="200" t="e">
        <f ca="1">(($E$9*(RAND()*($E$213-$D$213)+$D$213))*(RAND()*('Your Value Calcs'!$E$209-'Your Value Calcs'!$D$209)+'Your Value Calcs'!$D$209+IF('Your Results'!$D$48&gt;0,'Your Results'!$D$48,0)))+$E$161-$E$201+$E$185-($E$185*(RAND()*($E$215-$D$215)+$D$215))-(($E$205/$C$56)*(RAND()*($E$216-$D$216)+$D$216))</f>
        <v>#N/A</v>
      </c>
      <c r="U942" s="91"/>
    </row>
    <row r="943" spans="2:21" x14ac:dyDescent="0.25">
      <c r="B943" s="198" t="e">
        <f t="shared" ca="1" si="208"/>
        <v>#N/A</v>
      </c>
      <c r="C9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3" s="91"/>
      <c r="E943" s="91"/>
      <c r="G943" s="20"/>
      <c r="H943" s="91"/>
      <c r="I943" s="91"/>
      <c r="K943" s="91"/>
      <c r="M943" s="200" t="e">
        <f t="shared" ca="1" si="209"/>
        <v>#N/A</v>
      </c>
      <c r="N943" s="91" t="e">
        <f t="shared" ca="1" si="210"/>
        <v>#N/A</v>
      </c>
      <c r="O943" s="91" t="e">
        <f t="shared" ca="1" si="211"/>
        <v>#N/A</v>
      </c>
      <c r="Q943" s="200" t="e">
        <f t="shared" ca="1" si="212"/>
        <v>#N/A</v>
      </c>
      <c r="R943" s="91" t="e">
        <f t="shared" ca="1" si="213"/>
        <v>#N/A</v>
      </c>
      <c r="S943" s="91" t="e">
        <f t="shared" ca="1" si="214"/>
        <v>#N/A</v>
      </c>
      <c r="T943" s="200" t="e">
        <f ca="1">(($E$9*(RAND()*($E$213-$D$213)+$D$213))*(RAND()*('Your Value Calcs'!$E$209-'Your Value Calcs'!$D$209)+'Your Value Calcs'!$D$209+IF('Your Results'!$D$48&gt;0,'Your Results'!$D$48,0)))+$E$161-$E$201+$E$185-($E$185*(RAND()*($E$215-$D$215)+$D$215))-(($E$205/$C$56)*(RAND()*($E$216-$D$216)+$D$216))</f>
        <v>#N/A</v>
      </c>
      <c r="U943" s="91"/>
    </row>
    <row r="944" spans="2:21" x14ac:dyDescent="0.25">
      <c r="B944" s="198" t="e">
        <f t="shared" ca="1" si="208"/>
        <v>#N/A</v>
      </c>
      <c r="C9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4" s="91"/>
      <c r="E944" s="91"/>
      <c r="G944" s="20"/>
      <c r="H944" s="91"/>
      <c r="I944" s="91"/>
      <c r="K944" s="91"/>
      <c r="M944" s="200" t="e">
        <f t="shared" ca="1" si="209"/>
        <v>#N/A</v>
      </c>
      <c r="N944" s="91" t="e">
        <f t="shared" ca="1" si="210"/>
        <v>#N/A</v>
      </c>
      <c r="O944" s="91" t="e">
        <f t="shared" ca="1" si="211"/>
        <v>#N/A</v>
      </c>
      <c r="Q944" s="200" t="e">
        <f t="shared" ca="1" si="212"/>
        <v>#N/A</v>
      </c>
      <c r="R944" s="91" t="e">
        <f t="shared" ca="1" si="213"/>
        <v>#N/A</v>
      </c>
      <c r="S944" s="91" t="e">
        <f t="shared" ca="1" si="214"/>
        <v>#N/A</v>
      </c>
      <c r="T944" s="200" t="e">
        <f ca="1">(($E$9*(RAND()*($E$213-$D$213)+$D$213))*(RAND()*('Your Value Calcs'!$E$209-'Your Value Calcs'!$D$209)+'Your Value Calcs'!$D$209+IF('Your Results'!$D$48&gt;0,'Your Results'!$D$48,0)))+$E$161-$E$201+$E$185-($E$185*(RAND()*($E$215-$D$215)+$D$215))-(($E$205/$C$56)*(RAND()*($E$216-$D$216)+$D$216))</f>
        <v>#N/A</v>
      </c>
      <c r="U944" s="91"/>
    </row>
    <row r="945" spans="2:21" x14ac:dyDescent="0.25">
      <c r="B945" s="198" t="e">
        <f t="shared" ca="1" si="208"/>
        <v>#N/A</v>
      </c>
      <c r="C9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5" s="91"/>
      <c r="E945" s="91"/>
      <c r="G945" s="20"/>
      <c r="H945" s="91"/>
      <c r="I945" s="91"/>
      <c r="K945" s="91"/>
      <c r="M945" s="200" t="e">
        <f t="shared" ca="1" si="209"/>
        <v>#N/A</v>
      </c>
      <c r="N945" s="91" t="e">
        <f t="shared" ca="1" si="210"/>
        <v>#N/A</v>
      </c>
      <c r="O945" s="91" t="e">
        <f t="shared" ca="1" si="211"/>
        <v>#N/A</v>
      </c>
      <c r="Q945" s="200" t="e">
        <f t="shared" ca="1" si="212"/>
        <v>#N/A</v>
      </c>
      <c r="R945" s="91" t="e">
        <f t="shared" ca="1" si="213"/>
        <v>#N/A</v>
      </c>
      <c r="S945" s="91" t="e">
        <f t="shared" ca="1" si="214"/>
        <v>#N/A</v>
      </c>
      <c r="T945" s="200" t="e">
        <f ca="1">(($E$9*(RAND()*($E$213-$D$213)+$D$213))*(RAND()*('Your Value Calcs'!$E$209-'Your Value Calcs'!$D$209)+'Your Value Calcs'!$D$209+IF('Your Results'!$D$48&gt;0,'Your Results'!$D$48,0)))+$E$161-$E$201+$E$185-($E$185*(RAND()*($E$215-$D$215)+$D$215))-(($E$205/$C$56)*(RAND()*($E$216-$D$216)+$D$216))</f>
        <v>#N/A</v>
      </c>
      <c r="U945" s="91"/>
    </row>
    <row r="946" spans="2:21" x14ac:dyDescent="0.25">
      <c r="B946" s="198" t="e">
        <f t="shared" ca="1" si="208"/>
        <v>#N/A</v>
      </c>
      <c r="C9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6" s="91"/>
      <c r="E946" s="91"/>
      <c r="G946" s="20"/>
      <c r="H946" s="91"/>
      <c r="I946" s="91"/>
      <c r="K946" s="91"/>
      <c r="M946" s="200" t="e">
        <f t="shared" ca="1" si="209"/>
        <v>#N/A</v>
      </c>
      <c r="N946" s="91" t="e">
        <f t="shared" ca="1" si="210"/>
        <v>#N/A</v>
      </c>
      <c r="O946" s="91" t="e">
        <f t="shared" ca="1" si="211"/>
        <v>#N/A</v>
      </c>
      <c r="Q946" s="200" t="e">
        <f t="shared" ca="1" si="212"/>
        <v>#N/A</v>
      </c>
      <c r="R946" s="91" t="e">
        <f t="shared" ca="1" si="213"/>
        <v>#N/A</v>
      </c>
      <c r="S946" s="91" t="e">
        <f t="shared" ca="1" si="214"/>
        <v>#N/A</v>
      </c>
      <c r="T946" s="200" t="e">
        <f ca="1">(($E$9*(RAND()*($E$213-$D$213)+$D$213))*(RAND()*('Your Value Calcs'!$E$209-'Your Value Calcs'!$D$209)+'Your Value Calcs'!$D$209+IF('Your Results'!$D$48&gt;0,'Your Results'!$D$48,0)))+$E$161-$E$201+$E$185-($E$185*(RAND()*($E$215-$D$215)+$D$215))-(($E$205/$C$56)*(RAND()*($E$216-$D$216)+$D$216))</f>
        <v>#N/A</v>
      </c>
      <c r="U946" s="91"/>
    </row>
    <row r="947" spans="2:21" x14ac:dyDescent="0.25">
      <c r="B947" s="198" t="e">
        <f t="shared" ca="1" si="208"/>
        <v>#N/A</v>
      </c>
      <c r="C9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7" s="91"/>
      <c r="E947" s="91"/>
      <c r="G947" s="20"/>
      <c r="H947" s="91"/>
      <c r="I947" s="91"/>
      <c r="K947" s="91"/>
      <c r="M947" s="200" t="e">
        <f t="shared" ca="1" si="209"/>
        <v>#N/A</v>
      </c>
      <c r="N947" s="91" t="e">
        <f t="shared" ca="1" si="210"/>
        <v>#N/A</v>
      </c>
      <c r="O947" s="91" t="e">
        <f t="shared" ca="1" si="211"/>
        <v>#N/A</v>
      </c>
      <c r="Q947" s="200" t="e">
        <f t="shared" ca="1" si="212"/>
        <v>#N/A</v>
      </c>
      <c r="R947" s="91" t="e">
        <f t="shared" ca="1" si="213"/>
        <v>#N/A</v>
      </c>
      <c r="S947" s="91" t="e">
        <f t="shared" ca="1" si="214"/>
        <v>#N/A</v>
      </c>
      <c r="T947" s="200" t="e">
        <f ca="1">(($E$9*(RAND()*($E$213-$D$213)+$D$213))*(RAND()*('Your Value Calcs'!$E$209-'Your Value Calcs'!$D$209)+'Your Value Calcs'!$D$209+IF('Your Results'!$D$48&gt;0,'Your Results'!$D$48,0)))+$E$161-$E$201+$E$185-($E$185*(RAND()*($E$215-$D$215)+$D$215))-(($E$205/$C$56)*(RAND()*($E$216-$D$216)+$D$216))</f>
        <v>#N/A</v>
      </c>
      <c r="U947" s="91"/>
    </row>
    <row r="948" spans="2:21" x14ac:dyDescent="0.25">
      <c r="B948" s="198" t="e">
        <f t="shared" ca="1" si="208"/>
        <v>#N/A</v>
      </c>
      <c r="C9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8" s="91"/>
      <c r="E948" s="91"/>
      <c r="G948" s="20"/>
      <c r="H948" s="91"/>
      <c r="I948" s="91"/>
      <c r="K948" s="91"/>
      <c r="M948" s="200" t="e">
        <f t="shared" ca="1" si="209"/>
        <v>#N/A</v>
      </c>
      <c r="N948" s="91" t="e">
        <f t="shared" ca="1" si="210"/>
        <v>#N/A</v>
      </c>
      <c r="O948" s="91" t="e">
        <f t="shared" ca="1" si="211"/>
        <v>#N/A</v>
      </c>
      <c r="Q948" s="200" t="e">
        <f t="shared" ca="1" si="212"/>
        <v>#N/A</v>
      </c>
      <c r="R948" s="91" t="e">
        <f t="shared" ca="1" si="213"/>
        <v>#N/A</v>
      </c>
      <c r="S948" s="91" t="e">
        <f t="shared" ca="1" si="214"/>
        <v>#N/A</v>
      </c>
      <c r="T948" s="200" t="e">
        <f ca="1">(($E$9*(RAND()*($E$213-$D$213)+$D$213))*(RAND()*('Your Value Calcs'!$E$209-'Your Value Calcs'!$D$209)+'Your Value Calcs'!$D$209+IF('Your Results'!$D$48&gt;0,'Your Results'!$D$48,0)))+$E$161-$E$201+$E$185-($E$185*(RAND()*($E$215-$D$215)+$D$215))-(($E$205/$C$56)*(RAND()*($E$216-$D$216)+$D$216))</f>
        <v>#N/A</v>
      </c>
      <c r="U948" s="91"/>
    </row>
    <row r="949" spans="2:21" x14ac:dyDescent="0.25">
      <c r="B949" s="198" t="e">
        <f t="shared" ca="1" si="208"/>
        <v>#N/A</v>
      </c>
      <c r="C9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49" s="91"/>
      <c r="E949" s="91"/>
      <c r="G949" s="20"/>
      <c r="H949" s="91"/>
      <c r="I949" s="91"/>
      <c r="K949" s="91"/>
      <c r="M949" s="200" t="e">
        <f t="shared" ca="1" si="209"/>
        <v>#N/A</v>
      </c>
      <c r="N949" s="91" t="e">
        <f t="shared" ca="1" si="210"/>
        <v>#N/A</v>
      </c>
      <c r="O949" s="91" t="e">
        <f t="shared" ca="1" si="211"/>
        <v>#N/A</v>
      </c>
      <c r="Q949" s="200" t="e">
        <f t="shared" ca="1" si="212"/>
        <v>#N/A</v>
      </c>
      <c r="R949" s="91" t="e">
        <f t="shared" ca="1" si="213"/>
        <v>#N/A</v>
      </c>
      <c r="S949" s="91" t="e">
        <f t="shared" ca="1" si="214"/>
        <v>#N/A</v>
      </c>
      <c r="T949" s="200" t="e">
        <f ca="1">(($E$9*(RAND()*($E$213-$D$213)+$D$213))*(RAND()*('Your Value Calcs'!$E$209-'Your Value Calcs'!$D$209)+'Your Value Calcs'!$D$209+IF('Your Results'!$D$48&gt;0,'Your Results'!$D$48,0)))+$E$161-$E$201+$E$185-($E$185*(RAND()*($E$215-$D$215)+$D$215))-(($E$205/$C$56)*(RAND()*($E$216-$D$216)+$D$216))</f>
        <v>#N/A</v>
      </c>
      <c r="U949" s="91"/>
    </row>
    <row r="950" spans="2:21" x14ac:dyDescent="0.25">
      <c r="B950" s="198" t="e">
        <f t="shared" ca="1" si="208"/>
        <v>#N/A</v>
      </c>
      <c r="C9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0" s="91"/>
      <c r="E950" s="91"/>
      <c r="G950" s="20"/>
      <c r="H950" s="91"/>
      <c r="I950" s="91"/>
      <c r="K950" s="91"/>
      <c r="M950" s="200" t="e">
        <f t="shared" ca="1" si="209"/>
        <v>#N/A</v>
      </c>
      <c r="N950" s="91" t="e">
        <f t="shared" ca="1" si="210"/>
        <v>#N/A</v>
      </c>
      <c r="O950" s="91" t="e">
        <f t="shared" ca="1" si="211"/>
        <v>#N/A</v>
      </c>
      <c r="Q950" s="200" t="e">
        <f t="shared" ca="1" si="212"/>
        <v>#N/A</v>
      </c>
      <c r="R950" s="91" t="e">
        <f t="shared" ca="1" si="213"/>
        <v>#N/A</v>
      </c>
      <c r="S950" s="91" t="e">
        <f t="shared" ca="1" si="214"/>
        <v>#N/A</v>
      </c>
      <c r="T950" s="200" t="e">
        <f ca="1">(($E$9*(RAND()*($E$213-$D$213)+$D$213))*(RAND()*('Your Value Calcs'!$E$209-'Your Value Calcs'!$D$209)+'Your Value Calcs'!$D$209+IF('Your Results'!$D$48&gt;0,'Your Results'!$D$48,0)))+$E$161-$E$201+$E$185-($E$185*(RAND()*($E$215-$D$215)+$D$215))-(($E$205/$C$56)*(RAND()*($E$216-$D$216)+$D$216))</f>
        <v>#N/A</v>
      </c>
      <c r="U950" s="91"/>
    </row>
    <row r="951" spans="2:21" x14ac:dyDescent="0.25">
      <c r="B951" s="198" t="e">
        <f t="shared" ca="1" si="208"/>
        <v>#N/A</v>
      </c>
      <c r="C9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1" s="91"/>
      <c r="E951" s="91"/>
      <c r="G951" s="20"/>
      <c r="H951" s="91"/>
      <c r="I951" s="91"/>
      <c r="K951" s="91"/>
      <c r="M951" s="200" t="e">
        <f t="shared" ca="1" si="209"/>
        <v>#N/A</v>
      </c>
      <c r="N951" s="91" t="e">
        <f t="shared" ca="1" si="210"/>
        <v>#N/A</v>
      </c>
      <c r="O951" s="91" t="e">
        <f t="shared" ca="1" si="211"/>
        <v>#N/A</v>
      </c>
      <c r="Q951" s="200" t="e">
        <f t="shared" ca="1" si="212"/>
        <v>#N/A</v>
      </c>
      <c r="R951" s="91" t="e">
        <f t="shared" ca="1" si="213"/>
        <v>#N/A</v>
      </c>
      <c r="S951" s="91" t="e">
        <f t="shared" ca="1" si="214"/>
        <v>#N/A</v>
      </c>
      <c r="T951" s="200" t="e">
        <f ca="1">(($E$9*(RAND()*($E$213-$D$213)+$D$213))*(RAND()*('Your Value Calcs'!$E$209-'Your Value Calcs'!$D$209)+'Your Value Calcs'!$D$209+IF('Your Results'!$D$48&gt;0,'Your Results'!$D$48,0)))+$E$161-$E$201+$E$185-($E$185*(RAND()*($E$215-$D$215)+$D$215))-(($E$205/$C$56)*(RAND()*($E$216-$D$216)+$D$216))</f>
        <v>#N/A</v>
      </c>
      <c r="U951" s="91"/>
    </row>
    <row r="952" spans="2:21" x14ac:dyDescent="0.25">
      <c r="B952" s="198" t="e">
        <f t="shared" ca="1" si="208"/>
        <v>#N/A</v>
      </c>
      <c r="C9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2" s="91"/>
      <c r="E952" s="91"/>
      <c r="G952" s="20"/>
      <c r="H952" s="91"/>
      <c r="I952" s="91"/>
      <c r="K952" s="91"/>
      <c r="M952" s="200" t="e">
        <f t="shared" ca="1" si="209"/>
        <v>#N/A</v>
      </c>
      <c r="N952" s="91" t="e">
        <f t="shared" ca="1" si="210"/>
        <v>#N/A</v>
      </c>
      <c r="O952" s="91" t="e">
        <f t="shared" ca="1" si="211"/>
        <v>#N/A</v>
      </c>
      <c r="Q952" s="200" t="e">
        <f t="shared" ca="1" si="212"/>
        <v>#N/A</v>
      </c>
      <c r="R952" s="91" t="e">
        <f t="shared" ca="1" si="213"/>
        <v>#N/A</v>
      </c>
      <c r="S952" s="91" t="e">
        <f t="shared" ca="1" si="214"/>
        <v>#N/A</v>
      </c>
      <c r="T952" s="200" t="e">
        <f ca="1">(($E$9*(RAND()*($E$213-$D$213)+$D$213))*(RAND()*('Your Value Calcs'!$E$209-'Your Value Calcs'!$D$209)+'Your Value Calcs'!$D$209+IF('Your Results'!$D$48&gt;0,'Your Results'!$D$48,0)))+$E$161-$E$201+$E$185-($E$185*(RAND()*($E$215-$D$215)+$D$215))-(($E$205/$C$56)*(RAND()*($E$216-$D$216)+$D$216))</f>
        <v>#N/A</v>
      </c>
      <c r="U952" s="91"/>
    </row>
    <row r="953" spans="2:21" x14ac:dyDescent="0.25">
      <c r="B953" s="198" t="e">
        <f t="shared" ca="1" si="208"/>
        <v>#N/A</v>
      </c>
      <c r="C9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3" s="91"/>
      <c r="E953" s="91"/>
      <c r="G953" s="20"/>
      <c r="H953" s="91"/>
      <c r="I953" s="91"/>
      <c r="K953" s="91"/>
      <c r="M953" s="200" t="e">
        <f t="shared" ca="1" si="209"/>
        <v>#N/A</v>
      </c>
      <c r="N953" s="91" t="e">
        <f t="shared" ca="1" si="210"/>
        <v>#N/A</v>
      </c>
      <c r="O953" s="91" t="e">
        <f t="shared" ca="1" si="211"/>
        <v>#N/A</v>
      </c>
      <c r="Q953" s="200" t="e">
        <f t="shared" ca="1" si="212"/>
        <v>#N/A</v>
      </c>
      <c r="R953" s="91" t="e">
        <f t="shared" ca="1" si="213"/>
        <v>#N/A</v>
      </c>
      <c r="S953" s="91" t="e">
        <f t="shared" ca="1" si="214"/>
        <v>#N/A</v>
      </c>
      <c r="T953" s="200" t="e">
        <f ca="1">(($E$9*(RAND()*($E$213-$D$213)+$D$213))*(RAND()*('Your Value Calcs'!$E$209-'Your Value Calcs'!$D$209)+'Your Value Calcs'!$D$209+IF('Your Results'!$D$48&gt;0,'Your Results'!$D$48,0)))+$E$161-$E$201+$E$185-($E$185*(RAND()*($E$215-$D$215)+$D$215))-(($E$205/$C$56)*(RAND()*($E$216-$D$216)+$D$216))</f>
        <v>#N/A</v>
      </c>
      <c r="U953" s="91"/>
    </row>
    <row r="954" spans="2:21" x14ac:dyDescent="0.25">
      <c r="B954" s="198" t="e">
        <f t="shared" ca="1" si="208"/>
        <v>#N/A</v>
      </c>
      <c r="C9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4" s="91"/>
      <c r="E954" s="91"/>
      <c r="G954" s="20"/>
      <c r="H954" s="91"/>
      <c r="I954" s="91"/>
      <c r="K954" s="91"/>
      <c r="M954" s="200" t="e">
        <f t="shared" ca="1" si="209"/>
        <v>#N/A</v>
      </c>
      <c r="N954" s="91" t="e">
        <f t="shared" ca="1" si="210"/>
        <v>#N/A</v>
      </c>
      <c r="O954" s="91" t="e">
        <f t="shared" ca="1" si="211"/>
        <v>#N/A</v>
      </c>
      <c r="Q954" s="200" t="e">
        <f t="shared" ca="1" si="212"/>
        <v>#N/A</v>
      </c>
      <c r="R954" s="91" t="e">
        <f t="shared" ca="1" si="213"/>
        <v>#N/A</v>
      </c>
      <c r="S954" s="91" t="e">
        <f t="shared" ca="1" si="214"/>
        <v>#N/A</v>
      </c>
      <c r="T954" s="200" t="e">
        <f ca="1">(($E$9*(RAND()*($E$213-$D$213)+$D$213))*(RAND()*('Your Value Calcs'!$E$209-'Your Value Calcs'!$D$209)+'Your Value Calcs'!$D$209+IF('Your Results'!$D$48&gt;0,'Your Results'!$D$48,0)))+$E$161-$E$201+$E$185-($E$185*(RAND()*($E$215-$D$215)+$D$215))-(($E$205/$C$56)*(RAND()*($E$216-$D$216)+$D$216))</f>
        <v>#N/A</v>
      </c>
      <c r="U954" s="91"/>
    </row>
    <row r="955" spans="2:21" x14ac:dyDescent="0.25">
      <c r="B955" s="198" t="e">
        <f t="shared" ca="1" si="208"/>
        <v>#N/A</v>
      </c>
      <c r="C9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5" s="91"/>
      <c r="E955" s="91"/>
      <c r="G955" s="20"/>
      <c r="H955" s="91"/>
      <c r="I955" s="91"/>
      <c r="K955" s="91"/>
      <c r="M955" s="200" t="e">
        <f t="shared" ca="1" si="209"/>
        <v>#N/A</v>
      </c>
      <c r="N955" s="91" t="e">
        <f t="shared" ca="1" si="210"/>
        <v>#N/A</v>
      </c>
      <c r="O955" s="91" t="e">
        <f t="shared" ca="1" si="211"/>
        <v>#N/A</v>
      </c>
      <c r="Q955" s="200" t="e">
        <f t="shared" ca="1" si="212"/>
        <v>#N/A</v>
      </c>
      <c r="R955" s="91" t="e">
        <f t="shared" ca="1" si="213"/>
        <v>#N/A</v>
      </c>
      <c r="S955" s="91" t="e">
        <f t="shared" ca="1" si="214"/>
        <v>#N/A</v>
      </c>
      <c r="T955" s="200" t="e">
        <f ca="1">(($E$9*(RAND()*($E$213-$D$213)+$D$213))*(RAND()*('Your Value Calcs'!$E$209-'Your Value Calcs'!$D$209)+'Your Value Calcs'!$D$209+IF('Your Results'!$D$48&gt;0,'Your Results'!$D$48,0)))+$E$161-$E$201+$E$185-($E$185*(RAND()*($E$215-$D$215)+$D$215))-(($E$205/$C$56)*(RAND()*($E$216-$D$216)+$D$216))</f>
        <v>#N/A</v>
      </c>
      <c r="U955" s="91"/>
    </row>
    <row r="956" spans="2:21" x14ac:dyDescent="0.25">
      <c r="B956" s="198" t="e">
        <f t="shared" ca="1" si="208"/>
        <v>#N/A</v>
      </c>
      <c r="C9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6" s="91"/>
      <c r="E956" s="91"/>
      <c r="G956" s="20"/>
      <c r="H956" s="91"/>
      <c r="I956" s="91"/>
      <c r="K956" s="91"/>
      <c r="M956" s="200" t="e">
        <f t="shared" ca="1" si="209"/>
        <v>#N/A</v>
      </c>
      <c r="N956" s="91" t="e">
        <f t="shared" ca="1" si="210"/>
        <v>#N/A</v>
      </c>
      <c r="O956" s="91" t="e">
        <f t="shared" ca="1" si="211"/>
        <v>#N/A</v>
      </c>
      <c r="Q956" s="200" t="e">
        <f t="shared" ca="1" si="212"/>
        <v>#N/A</v>
      </c>
      <c r="R956" s="91" t="e">
        <f t="shared" ca="1" si="213"/>
        <v>#N/A</v>
      </c>
      <c r="S956" s="91" t="e">
        <f t="shared" ca="1" si="214"/>
        <v>#N/A</v>
      </c>
      <c r="T956" s="200" t="e">
        <f ca="1">(($E$9*(RAND()*($E$213-$D$213)+$D$213))*(RAND()*('Your Value Calcs'!$E$209-'Your Value Calcs'!$D$209)+'Your Value Calcs'!$D$209+IF('Your Results'!$D$48&gt;0,'Your Results'!$D$48,0)))+$E$161-$E$201+$E$185-($E$185*(RAND()*($E$215-$D$215)+$D$215))-(($E$205/$C$56)*(RAND()*($E$216-$D$216)+$D$216))</f>
        <v>#N/A</v>
      </c>
      <c r="U956" s="91"/>
    </row>
    <row r="957" spans="2:21" x14ac:dyDescent="0.25">
      <c r="B957" s="198" t="e">
        <f t="shared" ca="1" si="208"/>
        <v>#N/A</v>
      </c>
      <c r="C9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7" s="91"/>
      <c r="E957" s="91"/>
      <c r="G957" s="20"/>
      <c r="H957" s="91"/>
      <c r="I957" s="91"/>
      <c r="K957" s="91"/>
      <c r="M957" s="200" t="e">
        <f t="shared" ca="1" si="209"/>
        <v>#N/A</v>
      </c>
      <c r="N957" s="91" t="e">
        <f t="shared" ca="1" si="210"/>
        <v>#N/A</v>
      </c>
      <c r="O957" s="91" t="e">
        <f t="shared" ca="1" si="211"/>
        <v>#N/A</v>
      </c>
      <c r="Q957" s="200" t="e">
        <f t="shared" ca="1" si="212"/>
        <v>#N/A</v>
      </c>
      <c r="R957" s="91" t="e">
        <f t="shared" ca="1" si="213"/>
        <v>#N/A</v>
      </c>
      <c r="S957" s="91" t="e">
        <f t="shared" ca="1" si="214"/>
        <v>#N/A</v>
      </c>
      <c r="T957" s="200" t="e">
        <f ca="1">(($E$9*(RAND()*($E$213-$D$213)+$D$213))*(RAND()*('Your Value Calcs'!$E$209-'Your Value Calcs'!$D$209)+'Your Value Calcs'!$D$209+IF('Your Results'!$D$48&gt;0,'Your Results'!$D$48,0)))+$E$161-$E$201+$E$185-($E$185*(RAND()*($E$215-$D$215)+$D$215))-(($E$205/$C$56)*(RAND()*($E$216-$D$216)+$D$216))</f>
        <v>#N/A</v>
      </c>
      <c r="U957" s="91"/>
    </row>
    <row r="958" spans="2:21" x14ac:dyDescent="0.25">
      <c r="B958" s="198" t="e">
        <f t="shared" ca="1" si="208"/>
        <v>#N/A</v>
      </c>
      <c r="C9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8" s="91"/>
      <c r="E958" s="91"/>
      <c r="G958" s="20"/>
      <c r="H958" s="91"/>
      <c r="I958" s="91"/>
      <c r="K958" s="91"/>
      <c r="M958" s="200" t="e">
        <f t="shared" ca="1" si="209"/>
        <v>#N/A</v>
      </c>
      <c r="N958" s="91" t="e">
        <f t="shared" ca="1" si="210"/>
        <v>#N/A</v>
      </c>
      <c r="O958" s="91" t="e">
        <f t="shared" ca="1" si="211"/>
        <v>#N/A</v>
      </c>
      <c r="Q958" s="200" t="e">
        <f t="shared" ca="1" si="212"/>
        <v>#N/A</v>
      </c>
      <c r="R958" s="91" t="e">
        <f t="shared" ca="1" si="213"/>
        <v>#N/A</v>
      </c>
      <c r="S958" s="91" t="e">
        <f t="shared" ca="1" si="214"/>
        <v>#N/A</v>
      </c>
      <c r="T958" s="200" t="e">
        <f ca="1">(($E$9*(RAND()*($E$213-$D$213)+$D$213))*(RAND()*('Your Value Calcs'!$E$209-'Your Value Calcs'!$D$209)+'Your Value Calcs'!$D$209+IF('Your Results'!$D$48&gt;0,'Your Results'!$D$48,0)))+$E$161-$E$201+$E$185-($E$185*(RAND()*($E$215-$D$215)+$D$215))-(($E$205/$C$56)*(RAND()*($E$216-$D$216)+$D$216))</f>
        <v>#N/A</v>
      </c>
      <c r="U958" s="91"/>
    </row>
    <row r="959" spans="2:21" x14ac:dyDescent="0.25">
      <c r="B959" s="198" t="e">
        <f t="shared" ca="1" si="208"/>
        <v>#N/A</v>
      </c>
      <c r="C9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59" s="91"/>
      <c r="E959" s="91"/>
      <c r="G959" s="20"/>
      <c r="H959" s="91"/>
      <c r="I959" s="91"/>
      <c r="K959" s="91"/>
      <c r="M959" s="200" t="e">
        <f t="shared" ca="1" si="209"/>
        <v>#N/A</v>
      </c>
      <c r="N959" s="91" t="e">
        <f t="shared" ca="1" si="210"/>
        <v>#N/A</v>
      </c>
      <c r="O959" s="91" t="e">
        <f t="shared" ca="1" si="211"/>
        <v>#N/A</v>
      </c>
      <c r="Q959" s="200" t="e">
        <f t="shared" ca="1" si="212"/>
        <v>#N/A</v>
      </c>
      <c r="R959" s="91" t="e">
        <f t="shared" ca="1" si="213"/>
        <v>#N/A</v>
      </c>
      <c r="S959" s="91" t="e">
        <f t="shared" ca="1" si="214"/>
        <v>#N/A</v>
      </c>
      <c r="T959" s="200" t="e">
        <f ca="1">(($E$9*(RAND()*($E$213-$D$213)+$D$213))*(RAND()*('Your Value Calcs'!$E$209-'Your Value Calcs'!$D$209)+'Your Value Calcs'!$D$209+IF('Your Results'!$D$48&gt;0,'Your Results'!$D$48,0)))+$E$161-$E$201+$E$185-($E$185*(RAND()*($E$215-$D$215)+$D$215))-(($E$205/$C$56)*(RAND()*($E$216-$D$216)+$D$216))</f>
        <v>#N/A</v>
      </c>
      <c r="U959" s="91"/>
    </row>
    <row r="960" spans="2:21" x14ac:dyDescent="0.25">
      <c r="B960" s="198" t="e">
        <f t="shared" ca="1" si="208"/>
        <v>#N/A</v>
      </c>
      <c r="C9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0" s="91"/>
      <c r="E960" s="91"/>
      <c r="G960" s="20"/>
      <c r="H960" s="91"/>
      <c r="I960" s="91"/>
      <c r="K960" s="91"/>
      <c r="M960" s="200" t="e">
        <f t="shared" ca="1" si="209"/>
        <v>#N/A</v>
      </c>
      <c r="N960" s="91" t="e">
        <f t="shared" ca="1" si="210"/>
        <v>#N/A</v>
      </c>
      <c r="O960" s="91" t="e">
        <f t="shared" ca="1" si="211"/>
        <v>#N/A</v>
      </c>
      <c r="Q960" s="200" t="e">
        <f t="shared" ca="1" si="212"/>
        <v>#N/A</v>
      </c>
      <c r="R960" s="91" t="e">
        <f t="shared" ca="1" si="213"/>
        <v>#N/A</v>
      </c>
      <c r="S960" s="91" t="e">
        <f t="shared" ca="1" si="214"/>
        <v>#N/A</v>
      </c>
      <c r="T960" s="200" t="e">
        <f ca="1">(($E$9*(RAND()*($E$213-$D$213)+$D$213))*(RAND()*('Your Value Calcs'!$E$209-'Your Value Calcs'!$D$209)+'Your Value Calcs'!$D$209+IF('Your Results'!$D$48&gt;0,'Your Results'!$D$48,0)))+$E$161-$E$201+$E$185-($E$185*(RAND()*($E$215-$D$215)+$D$215))-(($E$205/$C$56)*(RAND()*($E$216-$D$216)+$D$216))</f>
        <v>#N/A</v>
      </c>
      <c r="U960" s="91"/>
    </row>
    <row r="961" spans="2:21" x14ac:dyDescent="0.25">
      <c r="B961" s="198" t="e">
        <f t="shared" ca="1" si="208"/>
        <v>#N/A</v>
      </c>
      <c r="C9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1" s="91"/>
      <c r="E961" s="91"/>
      <c r="G961" s="20"/>
      <c r="H961" s="91"/>
      <c r="I961" s="91"/>
      <c r="K961" s="91"/>
      <c r="M961" s="200" t="e">
        <f t="shared" ca="1" si="209"/>
        <v>#N/A</v>
      </c>
      <c r="N961" s="91" t="e">
        <f t="shared" ca="1" si="210"/>
        <v>#N/A</v>
      </c>
      <c r="O961" s="91" t="e">
        <f t="shared" ca="1" si="211"/>
        <v>#N/A</v>
      </c>
      <c r="Q961" s="200" t="e">
        <f t="shared" ca="1" si="212"/>
        <v>#N/A</v>
      </c>
      <c r="R961" s="91" t="e">
        <f t="shared" ca="1" si="213"/>
        <v>#N/A</v>
      </c>
      <c r="S961" s="91" t="e">
        <f t="shared" ca="1" si="214"/>
        <v>#N/A</v>
      </c>
      <c r="T961" s="200" t="e">
        <f ca="1">(($E$9*(RAND()*($E$213-$D$213)+$D$213))*(RAND()*('Your Value Calcs'!$E$209-'Your Value Calcs'!$D$209)+'Your Value Calcs'!$D$209+IF('Your Results'!$D$48&gt;0,'Your Results'!$D$48,0)))+$E$161-$E$201+$E$185-($E$185*(RAND()*($E$215-$D$215)+$D$215))-(($E$205/$C$56)*(RAND()*($E$216-$D$216)+$D$216))</f>
        <v>#N/A</v>
      </c>
      <c r="U961" s="91"/>
    </row>
    <row r="962" spans="2:21" x14ac:dyDescent="0.25">
      <c r="B962" s="198" t="e">
        <f t="shared" ref="B962:B1025" ca="1" si="215">($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9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2" s="91"/>
      <c r="E962" s="91"/>
      <c r="G962" s="20"/>
      <c r="H962" s="91"/>
      <c r="I962" s="91"/>
      <c r="K962" s="91"/>
      <c r="M962" s="200" t="e">
        <f t="shared" ref="M962:M1025" ca="1" si="216">(($C$9*(RAND()*($E$213-$D$213)+$D$213))*(RAND()*($E$214-$D$214)+$D$214+IF($B$61&gt;0,$B$61,0)))+$C$161-$C$201+$C$185-($C$185*(RAND()*($E$215-$D$215)+$D$215))-($C$55*(RAND()*($E$216-$D$216)+$D$216))</f>
        <v>#N/A</v>
      </c>
      <c r="N962" s="91" t="e">
        <f t="shared" ref="N962:N1025" ca="1" si="217">M962/$B$221</f>
        <v>#N/A</v>
      </c>
      <c r="O962" s="91" t="e">
        <f t="shared" ref="O962:O1025" ca="1" si="218">(M962+$C$205)/$B$220</f>
        <v>#N/A</v>
      </c>
      <c r="Q962" s="200" t="e">
        <f t="shared" ref="Q962:Q1025" ca="1" si="219">(($E$9*(RAND()*($E$213-$D$213)+$D$213))*(RAND()*($E$214-$D$214)+$D$214+IF($B$61&gt;0,$B$61,0)))+$E$161-$E$201+$E$185-($E$185*(RAND()*($E$215-$D$215)+$D$215))-(($E$205/$C$56)*(RAND()*($E$216-$D$216)+$D$216))</f>
        <v>#N/A</v>
      </c>
      <c r="R962" s="91" t="e">
        <f t="shared" ref="R962:R1025" ca="1" si="220">Q962/$D$221</f>
        <v>#N/A</v>
      </c>
      <c r="S962" s="91" t="e">
        <f t="shared" ref="S962:S1025" ca="1" si="221">(Q962+$E$205)/$D$220</f>
        <v>#N/A</v>
      </c>
      <c r="T962" s="200" t="e">
        <f ca="1">(($E$9*(RAND()*($E$213-$D$213)+$D$213))*(RAND()*('Your Value Calcs'!$E$209-'Your Value Calcs'!$D$209)+'Your Value Calcs'!$D$209+IF('Your Results'!$D$48&gt;0,'Your Results'!$D$48,0)))+$E$161-$E$201+$E$185-($E$185*(RAND()*($E$215-$D$215)+$D$215))-(($E$205/$C$56)*(RAND()*($E$216-$D$216)+$D$216))</f>
        <v>#N/A</v>
      </c>
      <c r="U962" s="91"/>
    </row>
    <row r="963" spans="2:21" x14ac:dyDescent="0.25">
      <c r="B963" s="198" t="e">
        <f t="shared" ca="1" si="215"/>
        <v>#N/A</v>
      </c>
      <c r="C9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3" s="91"/>
      <c r="E963" s="91"/>
      <c r="G963" s="20"/>
      <c r="H963" s="91"/>
      <c r="I963" s="91"/>
      <c r="K963" s="91"/>
      <c r="M963" s="200" t="e">
        <f t="shared" ca="1" si="216"/>
        <v>#N/A</v>
      </c>
      <c r="N963" s="91" t="e">
        <f t="shared" ca="1" si="217"/>
        <v>#N/A</v>
      </c>
      <c r="O963" s="91" t="e">
        <f t="shared" ca="1" si="218"/>
        <v>#N/A</v>
      </c>
      <c r="Q963" s="200" t="e">
        <f t="shared" ca="1" si="219"/>
        <v>#N/A</v>
      </c>
      <c r="R963" s="91" t="e">
        <f t="shared" ca="1" si="220"/>
        <v>#N/A</v>
      </c>
      <c r="S963" s="91" t="e">
        <f t="shared" ca="1" si="221"/>
        <v>#N/A</v>
      </c>
      <c r="T963" s="200" t="e">
        <f ca="1">(($E$9*(RAND()*($E$213-$D$213)+$D$213))*(RAND()*('Your Value Calcs'!$E$209-'Your Value Calcs'!$D$209)+'Your Value Calcs'!$D$209+IF('Your Results'!$D$48&gt;0,'Your Results'!$D$48,0)))+$E$161-$E$201+$E$185-($E$185*(RAND()*($E$215-$D$215)+$D$215))-(($E$205/$C$56)*(RAND()*($E$216-$D$216)+$D$216))</f>
        <v>#N/A</v>
      </c>
      <c r="U963" s="91"/>
    </row>
    <row r="964" spans="2:21" x14ac:dyDescent="0.25">
      <c r="B964" s="198" t="e">
        <f t="shared" ca="1" si="215"/>
        <v>#N/A</v>
      </c>
      <c r="C9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4" s="91"/>
      <c r="E964" s="91"/>
      <c r="G964" s="20"/>
      <c r="H964" s="91"/>
      <c r="I964" s="91"/>
      <c r="K964" s="91"/>
      <c r="M964" s="200" t="e">
        <f t="shared" ca="1" si="216"/>
        <v>#N/A</v>
      </c>
      <c r="N964" s="91" t="e">
        <f t="shared" ca="1" si="217"/>
        <v>#N/A</v>
      </c>
      <c r="O964" s="91" t="e">
        <f t="shared" ca="1" si="218"/>
        <v>#N/A</v>
      </c>
      <c r="Q964" s="200" t="e">
        <f t="shared" ca="1" si="219"/>
        <v>#N/A</v>
      </c>
      <c r="R964" s="91" t="e">
        <f t="shared" ca="1" si="220"/>
        <v>#N/A</v>
      </c>
      <c r="S964" s="91" t="e">
        <f t="shared" ca="1" si="221"/>
        <v>#N/A</v>
      </c>
      <c r="T964" s="200" t="e">
        <f ca="1">(($E$9*(RAND()*($E$213-$D$213)+$D$213))*(RAND()*('Your Value Calcs'!$E$209-'Your Value Calcs'!$D$209)+'Your Value Calcs'!$D$209+IF('Your Results'!$D$48&gt;0,'Your Results'!$D$48,0)))+$E$161-$E$201+$E$185-($E$185*(RAND()*($E$215-$D$215)+$D$215))-(($E$205/$C$56)*(RAND()*($E$216-$D$216)+$D$216))</f>
        <v>#N/A</v>
      </c>
      <c r="U964" s="91"/>
    </row>
    <row r="965" spans="2:21" x14ac:dyDescent="0.25">
      <c r="B965" s="198" t="e">
        <f t="shared" ca="1" si="215"/>
        <v>#N/A</v>
      </c>
      <c r="C9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5" s="91"/>
      <c r="E965" s="91"/>
      <c r="G965" s="20"/>
      <c r="H965" s="91"/>
      <c r="I965" s="91"/>
      <c r="K965" s="91"/>
      <c r="M965" s="200" t="e">
        <f t="shared" ca="1" si="216"/>
        <v>#N/A</v>
      </c>
      <c r="N965" s="91" t="e">
        <f t="shared" ca="1" si="217"/>
        <v>#N/A</v>
      </c>
      <c r="O965" s="91" t="e">
        <f t="shared" ca="1" si="218"/>
        <v>#N/A</v>
      </c>
      <c r="Q965" s="200" t="e">
        <f t="shared" ca="1" si="219"/>
        <v>#N/A</v>
      </c>
      <c r="R965" s="91" t="e">
        <f t="shared" ca="1" si="220"/>
        <v>#N/A</v>
      </c>
      <c r="S965" s="91" t="e">
        <f t="shared" ca="1" si="221"/>
        <v>#N/A</v>
      </c>
      <c r="T965" s="200" t="e">
        <f ca="1">(($E$9*(RAND()*($E$213-$D$213)+$D$213))*(RAND()*('Your Value Calcs'!$E$209-'Your Value Calcs'!$D$209)+'Your Value Calcs'!$D$209+IF('Your Results'!$D$48&gt;0,'Your Results'!$D$48,0)))+$E$161-$E$201+$E$185-($E$185*(RAND()*($E$215-$D$215)+$D$215))-(($E$205/$C$56)*(RAND()*($E$216-$D$216)+$D$216))</f>
        <v>#N/A</v>
      </c>
      <c r="U965" s="91"/>
    </row>
    <row r="966" spans="2:21" x14ac:dyDescent="0.25">
      <c r="B966" s="198" t="e">
        <f t="shared" ca="1" si="215"/>
        <v>#N/A</v>
      </c>
      <c r="C9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6" s="91"/>
      <c r="E966" s="91"/>
      <c r="G966" s="20"/>
      <c r="H966" s="91"/>
      <c r="I966" s="91"/>
      <c r="K966" s="91"/>
      <c r="M966" s="200" t="e">
        <f t="shared" ca="1" si="216"/>
        <v>#N/A</v>
      </c>
      <c r="N966" s="91" t="e">
        <f t="shared" ca="1" si="217"/>
        <v>#N/A</v>
      </c>
      <c r="O966" s="91" t="e">
        <f t="shared" ca="1" si="218"/>
        <v>#N/A</v>
      </c>
      <c r="Q966" s="200" t="e">
        <f t="shared" ca="1" si="219"/>
        <v>#N/A</v>
      </c>
      <c r="R966" s="91" t="e">
        <f t="shared" ca="1" si="220"/>
        <v>#N/A</v>
      </c>
      <c r="S966" s="91" t="e">
        <f t="shared" ca="1" si="221"/>
        <v>#N/A</v>
      </c>
      <c r="T966" s="200" t="e">
        <f ca="1">(($E$9*(RAND()*($E$213-$D$213)+$D$213))*(RAND()*('Your Value Calcs'!$E$209-'Your Value Calcs'!$D$209)+'Your Value Calcs'!$D$209+IF('Your Results'!$D$48&gt;0,'Your Results'!$D$48,0)))+$E$161-$E$201+$E$185-($E$185*(RAND()*($E$215-$D$215)+$D$215))-(($E$205/$C$56)*(RAND()*($E$216-$D$216)+$D$216))</f>
        <v>#N/A</v>
      </c>
      <c r="U966" s="91"/>
    </row>
    <row r="967" spans="2:21" x14ac:dyDescent="0.25">
      <c r="B967" s="198" t="e">
        <f t="shared" ca="1" si="215"/>
        <v>#N/A</v>
      </c>
      <c r="C9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7" s="91"/>
      <c r="E967" s="91"/>
      <c r="G967" s="20"/>
      <c r="H967" s="91"/>
      <c r="I967" s="91"/>
      <c r="K967" s="91"/>
      <c r="M967" s="200" t="e">
        <f t="shared" ca="1" si="216"/>
        <v>#N/A</v>
      </c>
      <c r="N967" s="91" t="e">
        <f t="shared" ca="1" si="217"/>
        <v>#N/A</v>
      </c>
      <c r="O967" s="91" t="e">
        <f t="shared" ca="1" si="218"/>
        <v>#N/A</v>
      </c>
      <c r="Q967" s="200" t="e">
        <f t="shared" ca="1" si="219"/>
        <v>#N/A</v>
      </c>
      <c r="R967" s="91" t="e">
        <f t="shared" ca="1" si="220"/>
        <v>#N/A</v>
      </c>
      <c r="S967" s="91" t="e">
        <f t="shared" ca="1" si="221"/>
        <v>#N/A</v>
      </c>
      <c r="T967" s="200" t="e">
        <f ca="1">(($E$9*(RAND()*($E$213-$D$213)+$D$213))*(RAND()*('Your Value Calcs'!$E$209-'Your Value Calcs'!$D$209)+'Your Value Calcs'!$D$209+IF('Your Results'!$D$48&gt;0,'Your Results'!$D$48,0)))+$E$161-$E$201+$E$185-($E$185*(RAND()*($E$215-$D$215)+$D$215))-(($E$205/$C$56)*(RAND()*($E$216-$D$216)+$D$216))</f>
        <v>#N/A</v>
      </c>
      <c r="U967" s="91"/>
    </row>
    <row r="968" spans="2:21" x14ac:dyDescent="0.25">
      <c r="B968" s="198" t="e">
        <f t="shared" ca="1" si="215"/>
        <v>#N/A</v>
      </c>
      <c r="C9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8" s="91"/>
      <c r="E968" s="91"/>
      <c r="G968" s="20"/>
      <c r="H968" s="91"/>
      <c r="I968" s="91"/>
      <c r="K968" s="91"/>
      <c r="M968" s="200" t="e">
        <f t="shared" ca="1" si="216"/>
        <v>#N/A</v>
      </c>
      <c r="N968" s="91" t="e">
        <f t="shared" ca="1" si="217"/>
        <v>#N/A</v>
      </c>
      <c r="O968" s="91" t="e">
        <f t="shared" ca="1" si="218"/>
        <v>#N/A</v>
      </c>
      <c r="Q968" s="200" t="e">
        <f t="shared" ca="1" si="219"/>
        <v>#N/A</v>
      </c>
      <c r="R968" s="91" t="e">
        <f t="shared" ca="1" si="220"/>
        <v>#N/A</v>
      </c>
      <c r="S968" s="91" t="e">
        <f t="shared" ca="1" si="221"/>
        <v>#N/A</v>
      </c>
      <c r="T968" s="200" t="e">
        <f ca="1">(($E$9*(RAND()*($E$213-$D$213)+$D$213))*(RAND()*('Your Value Calcs'!$E$209-'Your Value Calcs'!$D$209)+'Your Value Calcs'!$D$209+IF('Your Results'!$D$48&gt;0,'Your Results'!$D$48,0)))+$E$161-$E$201+$E$185-($E$185*(RAND()*($E$215-$D$215)+$D$215))-(($E$205/$C$56)*(RAND()*($E$216-$D$216)+$D$216))</f>
        <v>#N/A</v>
      </c>
      <c r="U968" s="91"/>
    </row>
    <row r="969" spans="2:21" x14ac:dyDescent="0.25">
      <c r="B969" s="198" t="e">
        <f t="shared" ca="1" si="215"/>
        <v>#N/A</v>
      </c>
      <c r="C9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69" s="91"/>
      <c r="E969" s="91"/>
      <c r="G969" s="20"/>
      <c r="H969" s="91"/>
      <c r="I969" s="91"/>
      <c r="K969" s="91"/>
      <c r="M969" s="200" t="e">
        <f t="shared" ca="1" si="216"/>
        <v>#N/A</v>
      </c>
      <c r="N969" s="91" t="e">
        <f t="shared" ca="1" si="217"/>
        <v>#N/A</v>
      </c>
      <c r="O969" s="91" t="e">
        <f t="shared" ca="1" si="218"/>
        <v>#N/A</v>
      </c>
      <c r="Q969" s="200" t="e">
        <f t="shared" ca="1" si="219"/>
        <v>#N/A</v>
      </c>
      <c r="R969" s="91" t="e">
        <f t="shared" ca="1" si="220"/>
        <v>#N/A</v>
      </c>
      <c r="S969" s="91" t="e">
        <f t="shared" ca="1" si="221"/>
        <v>#N/A</v>
      </c>
      <c r="T969" s="200" t="e">
        <f ca="1">(($E$9*(RAND()*($E$213-$D$213)+$D$213))*(RAND()*('Your Value Calcs'!$E$209-'Your Value Calcs'!$D$209)+'Your Value Calcs'!$D$209+IF('Your Results'!$D$48&gt;0,'Your Results'!$D$48,0)))+$E$161-$E$201+$E$185-($E$185*(RAND()*($E$215-$D$215)+$D$215))-(($E$205/$C$56)*(RAND()*($E$216-$D$216)+$D$216))</f>
        <v>#N/A</v>
      </c>
      <c r="U969" s="91"/>
    </row>
    <row r="970" spans="2:21" x14ac:dyDescent="0.25">
      <c r="B970" s="198" t="e">
        <f t="shared" ca="1" si="215"/>
        <v>#N/A</v>
      </c>
      <c r="C9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0" s="91"/>
      <c r="E970" s="91"/>
      <c r="G970" s="20"/>
      <c r="H970" s="91"/>
      <c r="I970" s="91"/>
      <c r="K970" s="91"/>
      <c r="M970" s="200" t="e">
        <f t="shared" ca="1" si="216"/>
        <v>#N/A</v>
      </c>
      <c r="N970" s="91" t="e">
        <f t="shared" ca="1" si="217"/>
        <v>#N/A</v>
      </c>
      <c r="O970" s="91" t="e">
        <f t="shared" ca="1" si="218"/>
        <v>#N/A</v>
      </c>
      <c r="Q970" s="200" t="e">
        <f t="shared" ca="1" si="219"/>
        <v>#N/A</v>
      </c>
      <c r="R970" s="91" t="e">
        <f t="shared" ca="1" si="220"/>
        <v>#N/A</v>
      </c>
      <c r="S970" s="91" t="e">
        <f t="shared" ca="1" si="221"/>
        <v>#N/A</v>
      </c>
      <c r="T970" s="200" t="e">
        <f ca="1">(($E$9*(RAND()*($E$213-$D$213)+$D$213))*(RAND()*('Your Value Calcs'!$E$209-'Your Value Calcs'!$D$209)+'Your Value Calcs'!$D$209+IF('Your Results'!$D$48&gt;0,'Your Results'!$D$48,0)))+$E$161-$E$201+$E$185-($E$185*(RAND()*($E$215-$D$215)+$D$215))-(($E$205/$C$56)*(RAND()*($E$216-$D$216)+$D$216))</f>
        <v>#N/A</v>
      </c>
      <c r="U970" s="91"/>
    </row>
    <row r="971" spans="2:21" x14ac:dyDescent="0.25">
      <c r="B971" s="198" t="e">
        <f t="shared" ca="1" si="215"/>
        <v>#N/A</v>
      </c>
      <c r="C9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1" s="91"/>
      <c r="E971" s="91"/>
      <c r="G971" s="20"/>
      <c r="H971" s="91"/>
      <c r="I971" s="91"/>
      <c r="K971" s="91"/>
      <c r="M971" s="200" t="e">
        <f t="shared" ca="1" si="216"/>
        <v>#N/A</v>
      </c>
      <c r="N971" s="91" t="e">
        <f t="shared" ca="1" si="217"/>
        <v>#N/A</v>
      </c>
      <c r="O971" s="91" t="e">
        <f t="shared" ca="1" si="218"/>
        <v>#N/A</v>
      </c>
      <c r="Q971" s="200" t="e">
        <f t="shared" ca="1" si="219"/>
        <v>#N/A</v>
      </c>
      <c r="R971" s="91" t="e">
        <f t="shared" ca="1" si="220"/>
        <v>#N/A</v>
      </c>
      <c r="S971" s="91" t="e">
        <f t="shared" ca="1" si="221"/>
        <v>#N/A</v>
      </c>
      <c r="T971" s="200" t="e">
        <f ca="1">(($E$9*(RAND()*($E$213-$D$213)+$D$213))*(RAND()*('Your Value Calcs'!$E$209-'Your Value Calcs'!$D$209)+'Your Value Calcs'!$D$209+IF('Your Results'!$D$48&gt;0,'Your Results'!$D$48,0)))+$E$161-$E$201+$E$185-($E$185*(RAND()*($E$215-$D$215)+$D$215))-(($E$205/$C$56)*(RAND()*($E$216-$D$216)+$D$216))</f>
        <v>#N/A</v>
      </c>
      <c r="U971" s="91"/>
    </row>
    <row r="972" spans="2:21" x14ac:dyDescent="0.25">
      <c r="B972" s="198" t="e">
        <f t="shared" ca="1" si="215"/>
        <v>#N/A</v>
      </c>
      <c r="C9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2" s="91"/>
      <c r="E972" s="91"/>
      <c r="G972" s="20"/>
      <c r="H972" s="91"/>
      <c r="I972" s="91"/>
      <c r="K972" s="91"/>
      <c r="M972" s="200" t="e">
        <f t="shared" ca="1" si="216"/>
        <v>#N/A</v>
      </c>
      <c r="N972" s="91" t="e">
        <f t="shared" ca="1" si="217"/>
        <v>#N/A</v>
      </c>
      <c r="O972" s="91" t="e">
        <f t="shared" ca="1" si="218"/>
        <v>#N/A</v>
      </c>
      <c r="Q972" s="200" t="e">
        <f t="shared" ca="1" si="219"/>
        <v>#N/A</v>
      </c>
      <c r="R972" s="91" t="e">
        <f t="shared" ca="1" si="220"/>
        <v>#N/A</v>
      </c>
      <c r="S972" s="91" t="e">
        <f t="shared" ca="1" si="221"/>
        <v>#N/A</v>
      </c>
      <c r="T972" s="200" t="e">
        <f ca="1">(($E$9*(RAND()*($E$213-$D$213)+$D$213))*(RAND()*('Your Value Calcs'!$E$209-'Your Value Calcs'!$D$209)+'Your Value Calcs'!$D$209+IF('Your Results'!$D$48&gt;0,'Your Results'!$D$48,0)))+$E$161-$E$201+$E$185-($E$185*(RAND()*($E$215-$D$215)+$D$215))-(($E$205/$C$56)*(RAND()*($E$216-$D$216)+$D$216))</f>
        <v>#N/A</v>
      </c>
      <c r="U972" s="91"/>
    </row>
    <row r="973" spans="2:21" x14ac:dyDescent="0.25">
      <c r="B973" s="198" t="e">
        <f t="shared" ca="1" si="215"/>
        <v>#N/A</v>
      </c>
      <c r="C9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3" s="91"/>
      <c r="E973" s="91"/>
      <c r="G973" s="20"/>
      <c r="H973" s="91"/>
      <c r="I973" s="91"/>
      <c r="K973" s="91"/>
      <c r="M973" s="200" t="e">
        <f t="shared" ca="1" si="216"/>
        <v>#N/A</v>
      </c>
      <c r="N973" s="91" t="e">
        <f t="shared" ca="1" si="217"/>
        <v>#N/A</v>
      </c>
      <c r="O973" s="91" t="e">
        <f t="shared" ca="1" si="218"/>
        <v>#N/A</v>
      </c>
      <c r="Q973" s="200" t="e">
        <f t="shared" ca="1" si="219"/>
        <v>#N/A</v>
      </c>
      <c r="R973" s="91" t="e">
        <f t="shared" ca="1" si="220"/>
        <v>#N/A</v>
      </c>
      <c r="S973" s="91" t="e">
        <f t="shared" ca="1" si="221"/>
        <v>#N/A</v>
      </c>
      <c r="T973" s="200" t="e">
        <f ca="1">(($E$9*(RAND()*($E$213-$D$213)+$D$213))*(RAND()*('Your Value Calcs'!$E$209-'Your Value Calcs'!$D$209)+'Your Value Calcs'!$D$209+IF('Your Results'!$D$48&gt;0,'Your Results'!$D$48,0)))+$E$161-$E$201+$E$185-($E$185*(RAND()*($E$215-$D$215)+$D$215))-(($E$205/$C$56)*(RAND()*($E$216-$D$216)+$D$216))</f>
        <v>#N/A</v>
      </c>
      <c r="U973" s="91"/>
    </row>
    <row r="974" spans="2:21" x14ac:dyDescent="0.25">
      <c r="B974" s="198" t="e">
        <f t="shared" ca="1" si="215"/>
        <v>#N/A</v>
      </c>
      <c r="C9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4" s="91"/>
      <c r="E974" s="91"/>
      <c r="G974" s="20"/>
      <c r="H974" s="91"/>
      <c r="I974" s="91"/>
      <c r="K974" s="91"/>
      <c r="M974" s="200" t="e">
        <f t="shared" ca="1" si="216"/>
        <v>#N/A</v>
      </c>
      <c r="N974" s="91" t="e">
        <f t="shared" ca="1" si="217"/>
        <v>#N/A</v>
      </c>
      <c r="O974" s="91" t="e">
        <f t="shared" ca="1" si="218"/>
        <v>#N/A</v>
      </c>
      <c r="Q974" s="200" t="e">
        <f t="shared" ca="1" si="219"/>
        <v>#N/A</v>
      </c>
      <c r="R974" s="91" t="e">
        <f t="shared" ca="1" si="220"/>
        <v>#N/A</v>
      </c>
      <c r="S974" s="91" t="e">
        <f t="shared" ca="1" si="221"/>
        <v>#N/A</v>
      </c>
      <c r="T974" s="200" t="e">
        <f ca="1">(($E$9*(RAND()*($E$213-$D$213)+$D$213))*(RAND()*('Your Value Calcs'!$E$209-'Your Value Calcs'!$D$209)+'Your Value Calcs'!$D$209+IF('Your Results'!$D$48&gt;0,'Your Results'!$D$48,0)))+$E$161-$E$201+$E$185-($E$185*(RAND()*($E$215-$D$215)+$D$215))-(($E$205/$C$56)*(RAND()*($E$216-$D$216)+$D$216))</f>
        <v>#N/A</v>
      </c>
      <c r="U974" s="91"/>
    </row>
    <row r="975" spans="2:21" x14ac:dyDescent="0.25">
      <c r="B975" s="198" t="e">
        <f t="shared" ca="1" si="215"/>
        <v>#N/A</v>
      </c>
      <c r="C9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5" s="91"/>
      <c r="E975" s="91"/>
      <c r="G975" s="20"/>
      <c r="H975" s="91"/>
      <c r="I975" s="91"/>
      <c r="K975" s="91"/>
      <c r="M975" s="200" t="e">
        <f t="shared" ca="1" si="216"/>
        <v>#N/A</v>
      </c>
      <c r="N975" s="91" t="e">
        <f t="shared" ca="1" si="217"/>
        <v>#N/A</v>
      </c>
      <c r="O975" s="91" t="e">
        <f t="shared" ca="1" si="218"/>
        <v>#N/A</v>
      </c>
      <c r="Q975" s="200" t="e">
        <f t="shared" ca="1" si="219"/>
        <v>#N/A</v>
      </c>
      <c r="R975" s="91" t="e">
        <f t="shared" ca="1" si="220"/>
        <v>#N/A</v>
      </c>
      <c r="S975" s="91" t="e">
        <f t="shared" ca="1" si="221"/>
        <v>#N/A</v>
      </c>
      <c r="T975" s="200" t="e">
        <f ca="1">(($E$9*(RAND()*($E$213-$D$213)+$D$213))*(RAND()*('Your Value Calcs'!$E$209-'Your Value Calcs'!$D$209)+'Your Value Calcs'!$D$209+IF('Your Results'!$D$48&gt;0,'Your Results'!$D$48,0)))+$E$161-$E$201+$E$185-($E$185*(RAND()*($E$215-$D$215)+$D$215))-(($E$205/$C$56)*(RAND()*($E$216-$D$216)+$D$216))</f>
        <v>#N/A</v>
      </c>
      <c r="U975" s="91"/>
    </row>
    <row r="976" spans="2:21" x14ac:dyDescent="0.25">
      <c r="B976" s="198" t="e">
        <f t="shared" ca="1" si="215"/>
        <v>#N/A</v>
      </c>
      <c r="C9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6" s="91"/>
      <c r="E976" s="91"/>
      <c r="G976" s="20"/>
      <c r="H976" s="91"/>
      <c r="I976" s="91"/>
      <c r="K976" s="91"/>
      <c r="M976" s="200" t="e">
        <f t="shared" ca="1" si="216"/>
        <v>#N/A</v>
      </c>
      <c r="N976" s="91" t="e">
        <f t="shared" ca="1" si="217"/>
        <v>#N/A</v>
      </c>
      <c r="O976" s="91" t="e">
        <f t="shared" ca="1" si="218"/>
        <v>#N/A</v>
      </c>
      <c r="Q976" s="200" t="e">
        <f t="shared" ca="1" si="219"/>
        <v>#N/A</v>
      </c>
      <c r="R976" s="91" t="e">
        <f t="shared" ca="1" si="220"/>
        <v>#N/A</v>
      </c>
      <c r="S976" s="91" t="e">
        <f t="shared" ca="1" si="221"/>
        <v>#N/A</v>
      </c>
      <c r="T976" s="200" t="e">
        <f ca="1">(($E$9*(RAND()*($E$213-$D$213)+$D$213))*(RAND()*('Your Value Calcs'!$E$209-'Your Value Calcs'!$D$209)+'Your Value Calcs'!$D$209+IF('Your Results'!$D$48&gt;0,'Your Results'!$D$48,0)))+$E$161-$E$201+$E$185-($E$185*(RAND()*($E$215-$D$215)+$D$215))-(($E$205/$C$56)*(RAND()*($E$216-$D$216)+$D$216))</f>
        <v>#N/A</v>
      </c>
      <c r="U976" s="91"/>
    </row>
    <row r="977" spans="2:21" x14ac:dyDescent="0.25">
      <c r="B977" s="198" t="e">
        <f t="shared" ca="1" si="215"/>
        <v>#N/A</v>
      </c>
      <c r="C9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7" s="91"/>
      <c r="E977" s="91"/>
      <c r="G977" s="20"/>
      <c r="H977" s="91"/>
      <c r="I977" s="91"/>
      <c r="K977" s="91"/>
      <c r="M977" s="200" t="e">
        <f t="shared" ca="1" si="216"/>
        <v>#N/A</v>
      </c>
      <c r="N977" s="91" t="e">
        <f t="shared" ca="1" si="217"/>
        <v>#N/A</v>
      </c>
      <c r="O977" s="91" t="e">
        <f t="shared" ca="1" si="218"/>
        <v>#N/A</v>
      </c>
      <c r="Q977" s="200" t="e">
        <f t="shared" ca="1" si="219"/>
        <v>#N/A</v>
      </c>
      <c r="R977" s="91" t="e">
        <f t="shared" ca="1" si="220"/>
        <v>#N/A</v>
      </c>
      <c r="S977" s="91" t="e">
        <f t="shared" ca="1" si="221"/>
        <v>#N/A</v>
      </c>
      <c r="T977" s="200" t="e">
        <f ca="1">(($E$9*(RAND()*($E$213-$D$213)+$D$213))*(RAND()*('Your Value Calcs'!$E$209-'Your Value Calcs'!$D$209)+'Your Value Calcs'!$D$209+IF('Your Results'!$D$48&gt;0,'Your Results'!$D$48,0)))+$E$161-$E$201+$E$185-($E$185*(RAND()*($E$215-$D$215)+$D$215))-(($E$205/$C$56)*(RAND()*($E$216-$D$216)+$D$216))</f>
        <v>#N/A</v>
      </c>
      <c r="U977" s="91"/>
    </row>
    <row r="978" spans="2:21" x14ac:dyDescent="0.25">
      <c r="B978" s="198" t="e">
        <f t="shared" ca="1" si="215"/>
        <v>#N/A</v>
      </c>
      <c r="C9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8" s="91"/>
      <c r="E978" s="91"/>
      <c r="G978" s="20"/>
      <c r="H978" s="91"/>
      <c r="I978" s="91"/>
      <c r="K978" s="91"/>
      <c r="M978" s="200" t="e">
        <f t="shared" ca="1" si="216"/>
        <v>#N/A</v>
      </c>
      <c r="N978" s="91" t="e">
        <f t="shared" ca="1" si="217"/>
        <v>#N/A</v>
      </c>
      <c r="O978" s="91" t="e">
        <f t="shared" ca="1" si="218"/>
        <v>#N/A</v>
      </c>
      <c r="Q978" s="200" t="e">
        <f t="shared" ca="1" si="219"/>
        <v>#N/A</v>
      </c>
      <c r="R978" s="91" t="e">
        <f t="shared" ca="1" si="220"/>
        <v>#N/A</v>
      </c>
      <c r="S978" s="91" t="e">
        <f t="shared" ca="1" si="221"/>
        <v>#N/A</v>
      </c>
      <c r="T978" s="200" t="e">
        <f ca="1">(($E$9*(RAND()*($E$213-$D$213)+$D$213))*(RAND()*('Your Value Calcs'!$E$209-'Your Value Calcs'!$D$209)+'Your Value Calcs'!$D$209+IF('Your Results'!$D$48&gt;0,'Your Results'!$D$48,0)))+$E$161-$E$201+$E$185-($E$185*(RAND()*($E$215-$D$215)+$D$215))-(($E$205/$C$56)*(RAND()*($E$216-$D$216)+$D$216))</f>
        <v>#N/A</v>
      </c>
      <c r="U978" s="91"/>
    </row>
    <row r="979" spans="2:21" x14ac:dyDescent="0.25">
      <c r="B979" s="198" t="e">
        <f t="shared" ca="1" si="215"/>
        <v>#N/A</v>
      </c>
      <c r="C9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79" s="91"/>
      <c r="E979" s="91"/>
      <c r="G979" s="20"/>
      <c r="H979" s="91"/>
      <c r="I979" s="91"/>
      <c r="K979" s="91"/>
      <c r="M979" s="200" t="e">
        <f t="shared" ca="1" si="216"/>
        <v>#N/A</v>
      </c>
      <c r="N979" s="91" t="e">
        <f t="shared" ca="1" si="217"/>
        <v>#N/A</v>
      </c>
      <c r="O979" s="91" t="e">
        <f t="shared" ca="1" si="218"/>
        <v>#N/A</v>
      </c>
      <c r="Q979" s="200" t="e">
        <f t="shared" ca="1" si="219"/>
        <v>#N/A</v>
      </c>
      <c r="R979" s="91" t="e">
        <f t="shared" ca="1" si="220"/>
        <v>#N/A</v>
      </c>
      <c r="S979" s="91" t="e">
        <f t="shared" ca="1" si="221"/>
        <v>#N/A</v>
      </c>
      <c r="T979" s="200" t="e">
        <f ca="1">(($E$9*(RAND()*($E$213-$D$213)+$D$213))*(RAND()*('Your Value Calcs'!$E$209-'Your Value Calcs'!$D$209)+'Your Value Calcs'!$D$209+IF('Your Results'!$D$48&gt;0,'Your Results'!$D$48,0)))+$E$161-$E$201+$E$185-($E$185*(RAND()*($E$215-$D$215)+$D$215))-(($E$205/$C$56)*(RAND()*($E$216-$D$216)+$D$216))</f>
        <v>#N/A</v>
      </c>
      <c r="U979" s="91"/>
    </row>
    <row r="980" spans="2:21" x14ac:dyDescent="0.25">
      <c r="B980" s="198" t="e">
        <f t="shared" ca="1" si="215"/>
        <v>#N/A</v>
      </c>
      <c r="C9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0" s="91"/>
      <c r="E980" s="91"/>
      <c r="G980" s="20"/>
      <c r="H980" s="91"/>
      <c r="I980" s="91"/>
      <c r="K980" s="91"/>
      <c r="M980" s="200" t="e">
        <f t="shared" ca="1" si="216"/>
        <v>#N/A</v>
      </c>
      <c r="N980" s="91" t="e">
        <f t="shared" ca="1" si="217"/>
        <v>#N/A</v>
      </c>
      <c r="O980" s="91" t="e">
        <f t="shared" ca="1" si="218"/>
        <v>#N/A</v>
      </c>
      <c r="Q980" s="200" t="e">
        <f t="shared" ca="1" si="219"/>
        <v>#N/A</v>
      </c>
      <c r="R980" s="91" t="e">
        <f t="shared" ca="1" si="220"/>
        <v>#N/A</v>
      </c>
      <c r="S980" s="91" t="e">
        <f t="shared" ca="1" si="221"/>
        <v>#N/A</v>
      </c>
      <c r="T980" s="200" t="e">
        <f ca="1">(($E$9*(RAND()*($E$213-$D$213)+$D$213))*(RAND()*('Your Value Calcs'!$E$209-'Your Value Calcs'!$D$209)+'Your Value Calcs'!$D$209+IF('Your Results'!$D$48&gt;0,'Your Results'!$D$48,0)))+$E$161-$E$201+$E$185-($E$185*(RAND()*($E$215-$D$215)+$D$215))-(($E$205/$C$56)*(RAND()*($E$216-$D$216)+$D$216))</f>
        <v>#N/A</v>
      </c>
      <c r="U980" s="91"/>
    </row>
    <row r="981" spans="2:21" x14ac:dyDescent="0.25">
      <c r="B981" s="198" t="e">
        <f t="shared" ca="1" si="215"/>
        <v>#N/A</v>
      </c>
      <c r="C9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1" s="91"/>
      <c r="E981" s="91"/>
      <c r="G981" s="20"/>
      <c r="H981" s="91"/>
      <c r="I981" s="91"/>
      <c r="K981" s="91"/>
      <c r="M981" s="200" t="e">
        <f t="shared" ca="1" si="216"/>
        <v>#N/A</v>
      </c>
      <c r="N981" s="91" t="e">
        <f t="shared" ca="1" si="217"/>
        <v>#N/A</v>
      </c>
      <c r="O981" s="91" t="e">
        <f t="shared" ca="1" si="218"/>
        <v>#N/A</v>
      </c>
      <c r="Q981" s="200" t="e">
        <f t="shared" ca="1" si="219"/>
        <v>#N/A</v>
      </c>
      <c r="R981" s="91" t="e">
        <f t="shared" ca="1" si="220"/>
        <v>#N/A</v>
      </c>
      <c r="S981" s="91" t="e">
        <f t="shared" ca="1" si="221"/>
        <v>#N/A</v>
      </c>
      <c r="T981" s="200" t="e">
        <f ca="1">(($E$9*(RAND()*($E$213-$D$213)+$D$213))*(RAND()*('Your Value Calcs'!$E$209-'Your Value Calcs'!$D$209)+'Your Value Calcs'!$D$209+IF('Your Results'!$D$48&gt;0,'Your Results'!$D$48,0)))+$E$161-$E$201+$E$185-($E$185*(RAND()*($E$215-$D$215)+$D$215))-(($E$205/$C$56)*(RAND()*($E$216-$D$216)+$D$216))</f>
        <v>#N/A</v>
      </c>
      <c r="U981" s="91"/>
    </row>
    <row r="982" spans="2:21" x14ac:dyDescent="0.25">
      <c r="B982" s="198" t="e">
        <f t="shared" ca="1" si="215"/>
        <v>#N/A</v>
      </c>
      <c r="C9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2" s="91"/>
      <c r="E982" s="91"/>
      <c r="G982" s="20"/>
      <c r="H982" s="91"/>
      <c r="I982" s="91"/>
      <c r="K982" s="91"/>
      <c r="M982" s="200" t="e">
        <f t="shared" ca="1" si="216"/>
        <v>#N/A</v>
      </c>
      <c r="N982" s="91" t="e">
        <f t="shared" ca="1" si="217"/>
        <v>#N/A</v>
      </c>
      <c r="O982" s="91" t="e">
        <f t="shared" ca="1" si="218"/>
        <v>#N/A</v>
      </c>
      <c r="Q982" s="200" t="e">
        <f t="shared" ca="1" si="219"/>
        <v>#N/A</v>
      </c>
      <c r="R982" s="91" t="e">
        <f t="shared" ca="1" si="220"/>
        <v>#N/A</v>
      </c>
      <c r="S982" s="91" t="e">
        <f t="shared" ca="1" si="221"/>
        <v>#N/A</v>
      </c>
      <c r="T982" s="200" t="e">
        <f ca="1">(($E$9*(RAND()*($E$213-$D$213)+$D$213))*(RAND()*('Your Value Calcs'!$E$209-'Your Value Calcs'!$D$209)+'Your Value Calcs'!$D$209+IF('Your Results'!$D$48&gt;0,'Your Results'!$D$48,0)))+$E$161-$E$201+$E$185-($E$185*(RAND()*($E$215-$D$215)+$D$215))-(($E$205/$C$56)*(RAND()*($E$216-$D$216)+$D$216))</f>
        <v>#N/A</v>
      </c>
      <c r="U982" s="91"/>
    </row>
    <row r="983" spans="2:21" x14ac:dyDescent="0.25">
      <c r="B983" s="198" t="e">
        <f t="shared" ca="1" si="215"/>
        <v>#N/A</v>
      </c>
      <c r="C9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3" s="91"/>
      <c r="E983" s="91"/>
      <c r="G983" s="20"/>
      <c r="H983" s="91"/>
      <c r="I983" s="91"/>
      <c r="K983" s="91"/>
      <c r="M983" s="200" t="e">
        <f t="shared" ca="1" si="216"/>
        <v>#N/A</v>
      </c>
      <c r="N983" s="91" t="e">
        <f t="shared" ca="1" si="217"/>
        <v>#N/A</v>
      </c>
      <c r="O983" s="91" t="e">
        <f t="shared" ca="1" si="218"/>
        <v>#N/A</v>
      </c>
      <c r="Q983" s="200" t="e">
        <f t="shared" ca="1" si="219"/>
        <v>#N/A</v>
      </c>
      <c r="R983" s="91" t="e">
        <f t="shared" ca="1" si="220"/>
        <v>#N/A</v>
      </c>
      <c r="S983" s="91" t="e">
        <f t="shared" ca="1" si="221"/>
        <v>#N/A</v>
      </c>
      <c r="T983" s="200" t="e">
        <f ca="1">(($E$9*(RAND()*($E$213-$D$213)+$D$213))*(RAND()*('Your Value Calcs'!$E$209-'Your Value Calcs'!$D$209)+'Your Value Calcs'!$D$209+IF('Your Results'!$D$48&gt;0,'Your Results'!$D$48,0)))+$E$161-$E$201+$E$185-($E$185*(RAND()*($E$215-$D$215)+$D$215))-(($E$205/$C$56)*(RAND()*($E$216-$D$216)+$D$216))</f>
        <v>#N/A</v>
      </c>
      <c r="U983" s="91"/>
    </row>
    <row r="984" spans="2:21" x14ac:dyDescent="0.25">
      <c r="B984" s="198" t="e">
        <f t="shared" ca="1" si="215"/>
        <v>#N/A</v>
      </c>
      <c r="C9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4" s="91"/>
      <c r="E984" s="91"/>
      <c r="G984" s="20"/>
      <c r="H984" s="91"/>
      <c r="I984" s="91"/>
      <c r="K984" s="91"/>
      <c r="M984" s="200" t="e">
        <f t="shared" ca="1" si="216"/>
        <v>#N/A</v>
      </c>
      <c r="N984" s="91" t="e">
        <f t="shared" ca="1" si="217"/>
        <v>#N/A</v>
      </c>
      <c r="O984" s="91" t="e">
        <f t="shared" ca="1" si="218"/>
        <v>#N/A</v>
      </c>
      <c r="Q984" s="200" t="e">
        <f t="shared" ca="1" si="219"/>
        <v>#N/A</v>
      </c>
      <c r="R984" s="91" t="e">
        <f t="shared" ca="1" si="220"/>
        <v>#N/A</v>
      </c>
      <c r="S984" s="91" t="e">
        <f t="shared" ca="1" si="221"/>
        <v>#N/A</v>
      </c>
      <c r="T984" s="200" t="e">
        <f ca="1">(($E$9*(RAND()*($E$213-$D$213)+$D$213))*(RAND()*('Your Value Calcs'!$E$209-'Your Value Calcs'!$D$209)+'Your Value Calcs'!$D$209+IF('Your Results'!$D$48&gt;0,'Your Results'!$D$48,0)))+$E$161-$E$201+$E$185-($E$185*(RAND()*($E$215-$D$215)+$D$215))-(($E$205/$C$56)*(RAND()*($E$216-$D$216)+$D$216))</f>
        <v>#N/A</v>
      </c>
      <c r="U984" s="91"/>
    </row>
    <row r="985" spans="2:21" x14ac:dyDescent="0.25">
      <c r="B985" s="198" t="e">
        <f t="shared" ca="1" si="215"/>
        <v>#N/A</v>
      </c>
      <c r="C9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5" s="91"/>
      <c r="E985" s="91"/>
      <c r="G985" s="20"/>
      <c r="H985" s="91"/>
      <c r="I985" s="91"/>
      <c r="K985" s="91"/>
      <c r="M985" s="200" t="e">
        <f t="shared" ca="1" si="216"/>
        <v>#N/A</v>
      </c>
      <c r="N985" s="91" t="e">
        <f t="shared" ca="1" si="217"/>
        <v>#N/A</v>
      </c>
      <c r="O985" s="91" t="e">
        <f t="shared" ca="1" si="218"/>
        <v>#N/A</v>
      </c>
      <c r="Q985" s="200" t="e">
        <f t="shared" ca="1" si="219"/>
        <v>#N/A</v>
      </c>
      <c r="R985" s="91" t="e">
        <f t="shared" ca="1" si="220"/>
        <v>#N/A</v>
      </c>
      <c r="S985" s="91" t="e">
        <f t="shared" ca="1" si="221"/>
        <v>#N/A</v>
      </c>
      <c r="T985" s="200" t="e">
        <f ca="1">(($E$9*(RAND()*($E$213-$D$213)+$D$213))*(RAND()*('Your Value Calcs'!$E$209-'Your Value Calcs'!$D$209)+'Your Value Calcs'!$D$209+IF('Your Results'!$D$48&gt;0,'Your Results'!$D$48,0)))+$E$161-$E$201+$E$185-($E$185*(RAND()*($E$215-$D$215)+$D$215))-(($E$205/$C$56)*(RAND()*($E$216-$D$216)+$D$216))</f>
        <v>#N/A</v>
      </c>
      <c r="U985" s="91"/>
    </row>
    <row r="986" spans="2:21" x14ac:dyDescent="0.25">
      <c r="B986" s="198" t="e">
        <f t="shared" ca="1" si="215"/>
        <v>#N/A</v>
      </c>
      <c r="C9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6" s="91"/>
      <c r="E986" s="91"/>
      <c r="G986" s="20"/>
      <c r="H986" s="91"/>
      <c r="I986" s="91"/>
      <c r="K986" s="91"/>
      <c r="M986" s="200" t="e">
        <f t="shared" ca="1" si="216"/>
        <v>#N/A</v>
      </c>
      <c r="N986" s="91" t="e">
        <f t="shared" ca="1" si="217"/>
        <v>#N/A</v>
      </c>
      <c r="O986" s="91" t="e">
        <f t="shared" ca="1" si="218"/>
        <v>#N/A</v>
      </c>
      <c r="Q986" s="200" t="e">
        <f t="shared" ca="1" si="219"/>
        <v>#N/A</v>
      </c>
      <c r="R986" s="91" t="e">
        <f t="shared" ca="1" si="220"/>
        <v>#N/A</v>
      </c>
      <c r="S986" s="91" t="e">
        <f t="shared" ca="1" si="221"/>
        <v>#N/A</v>
      </c>
      <c r="T986" s="200" t="e">
        <f ca="1">(($E$9*(RAND()*($E$213-$D$213)+$D$213))*(RAND()*('Your Value Calcs'!$E$209-'Your Value Calcs'!$D$209)+'Your Value Calcs'!$D$209+IF('Your Results'!$D$48&gt;0,'Your Results'!$D$48,0)))+$E$161-$E$201+$E$185-($E$185*(RAND()*($E$215-$D$215)+$D$215))-(($E$205/$C$56)*(RAND()*($E$216-$D$216)+$D$216))</f>
        <v>#N/A</v>
      </c>
      <c r="U986" s="91"/>
    </row>
    <row r="987" spans="2:21" x14ac:dyDescent="0.25">
      <c r="B987" s="198" t="e">
        <f t="shared" ca="1" si="215"/>
        <v>#N/A</v>
      </c>
      <c r="C9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7" s="91"/>
      <c r="E987" s="91"/>
      <c r="G987" s="20"/>
      <c r="H987" s="91"/>
      <c r="I987" s="91"/>
      <c r="K987" s="91"/>
      <c r="M987" s="200" t="e">
        <f t="shared" ca="1" si="216"/>
        <v>#N/A</v>
      </c>
      <c r="N987" s="91" t="e">
        <f t="shared" ca="1" si="217"/>
        <v>#N/A</v>
      </c>
      <c r="O987" s="91" t="e">
        <f t="shared" ca="1" si="218"/>
        <v>#N/A</v>
      </c>
      <c r="Q987" s="200" t="e">
        <f t="shared" ca="1" si="219"/>
        <v>#N/A</v>
      </c>
      <c r="R987" s="91" t="e">
        <f t="shared" ca="1" si="220"/>
        <v>#N/A</v>
      </c>
      <c r="S987" s="91" t="e">
        <f t="shared" ca="1" si="221"/>
        <v>#N/A</v>
      </c>
      <c r="T987" s="200" t="e">
        <f ca="1">(($E$9*(RAND()*($E$213-$D$213)+$D$213))*(RAND()*('Your Value Calcs'!$E$209-'Your Value Calcs'!$D$209)+'Your Value Calcs'!$D$209+IF('Your Results'!$D$48&gt;0,'Your Results'!$D$48,0)))+$E$161-$E$201+$E$185-($E$185*(RAND()*($E$215-$D$215)+$D$215))-(($E$205/$C$56)*(RAND()*($E$216-$D$216)+$D$216))</f>
        <v>#N/A</v>
      </c>
      <c r="U987" s="91"/>
    </row>
    <row r="988" spans="2:21" x14ac:dyDescent="0.25">
      <c r="B988" s="198" t="e">
        <f t="shared" ca="1" si="215"/>
        <v>#N/A</v>
      </c>
      <c r="C9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8" s="91"/>
      <c r="E988" s="91"/>
      <c r="G988" s="20"/>
      <c r="H988" s="91"/>
      <c r="I988" s="91"/>
      <c r="K988" s="91"/>
      <c r="M988" s="200" t="e">
        <f t="shared" ca="1" si="216"/>
        <v>#N/A</v>
      </c>
      <c r="N988" s="91" t="e">
        <f t="shared" ca="1" si="217"/>
        <v>#N/A</v>
      </c>
      <c r="O988" s="91" t="e">
        <f t="shared" ca="1" si="218"/>
        <v>#N/A</v>
      </c>
      <c r="Q988" s="200" t="e">
        <f t="shared" ca="1" si="219"/>
        <v>#N/A</v>
      </c>
      <c r="R988" s="91" t="e">
        <f t="shared" ca="1" si="220"/>
        <v>#N/A</v>
      </c>
      <c r="S988" s="91" t="e">
        <f t="shared" ca="1" si="221"/>
        <v>#N/A</v>
      </c>
      <c r="T988" s="200" t="e">
        <f ca="1">(($E$9*(RAND()*($E$213-$D$213)+$D$213))*(RAND()*('Your Value Calcs'!$E$209-'Your Value Calcs'!$D$209)+'Your Value Calcs'!$D$209+IF('Your Results'!$D$48&gt;0,'Your Results'!$D$48,0)))+$E$161-$E$201+$E$185-($E$185*(RAND()*($E$215-$D$215)+$D$215))-(($E$205/$C$56)*(RAND()*($E$216-$D$216)+$D$216))</f>
        <v>#N/A</v>
      </c>
      <c r="U988" s="91"/>
    </row>
    <row r="989" spans="2:21" x14ac:dyDescent="0.25">
      <c r="B989" s="198" t="e">
        <f t="shared" ca="1" si="215"/>
        <v>#N/A</v>
      </c>
      <c r="C9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89" s="91"/>
      <c r="E989" s="91"/>
      <c r="G989" s="20"/>
      <c r="H989" s="91"/>
      <c r="I989" s="91"/>
      <c r="K989" s="91"/>
      <c r="M989" s="200" t="e">
        <f t="shared" ca="1" si="216"/>
        <v>#N/A</v>
      </c>
      <c r="N989" s="91" t="e">
        <f t="shared" ca="1" si="217"/>
        <v>#N/A</v>
      </c>
      <c r="O989" s="91" t="e">
        <f t="shared" ca="1" si="218"/>
        <v>#N/A</v>
      </c>
      <c r="Q989" s="200" t="e">
        <f t="shared" ca="1" si="219"/>
        <v>#N/A</v>
      </c>
      <c r="R989" s="91" t="e">
        <f t="shared" ca="1" si="220"/>
        <v>#N/A</v>
      </c>
      <c r="S989" s="91" t="e">
        <f t="shared" ca="1" si="221"/>
        <v>#N/A</v>
      </c>
      <c r="T989" s="200" t="e">
        <f ca="1">(($E$9*(RAND()*($E$213-$D$213)+$D$213))*(RAND()*('Your Value Calcs'!$E$209-'Your Value Calcs'!$D$209)+'Your Value Calcs'!$D$209+IF('Your Results'!$D$48&gt;0,'Your Results'!$D$48,0)))+$E$161-$E$201+$E$185-($E$185*(RAND()*($E$215-$D$215)+$D$215))-(($E$205/$C$56)*(RAND()*($E$216-$D$216)+$D$216))</f>
        <v>#N/A</v>
      </c>
      <c r="U989" s="91"/>
    </row>
    <row r="990" spans="2:21" x14ac:dyDescent="0.25">
      <c r="B990" s="198" t="e">
        <f t="shared" ca="1" si="215"/>
        <v>#N/A</v>
      </c>
      <c r="C9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0" s="91"/>
      <c r="E990" s="91"/>
      <c r="G990" s="20"/>
      <c r="H990" s="91"/>
      <c r="I990" s="91"/>
      <c r="K990" s="91"/>
      <c r="M990" s="200" t="e">
        <f t="shared" ca="1" si="216"/>
        <v>#N/A</v>
      </c>
      <c r="N990" s="91" t="e">
        <f t="shared" ca="1" si="217"/>
        <v>#N/A</v>
      </c>
      <c r="O990" s="91" t="e">
        <f t="shared" ca="1" si="218"/>
        <v>#N/A</v>
      </c>
      <c r="Q990" s="200" t="e">
        <f t="shared" ca="1" si="219"/>
        <v>#N/A</v>
      </c>
      <c r="R990" s="91" t="e">
        <f t="shared" ca="1" si="220"/>
        <v>#N/A</v>
      </c>
      <c r="S990" s="91" t="e">
        <f t="shared" ca="1" si="221"/>
        <v>#N/A</v>
      </c>
      <c r="T990" s="200" t="e">
        <f ca="1">(($E$9*(RAND()*($E$213-$D$213)+$D$213))*(RAND()*('Your Value Calcs'!$E$209-'Your Value Calcs'!$D$209)+'Your Value Calcs'!$D$209+IF('Your Results'!$D$48&gt;0,'Your Results'!$D$48,0)))+$E$161-$E$201+$E$185-($E$185*(RAND()*($E$215-$D$215)+$D$215))-(($E$205/$C$56)*(RAND()*($E$216-$D$216)+$D$216))</f>
        <v>#N/A</v>
      </c>
      <c r="U990" s="91"/>
    </row>
    <row r="991" spans="2:21" x14ac:dyDescent="0.25">
      <c r="B991" s="198" t="e">
        <f t="shared" ca="1" si="215"/>
        <v>#N/A</v>
      </c>
      <c r="C9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1" s="91"/>
      <c r="E991" s="91"/>
      <c r="G991" s="20"/>
      <c r="H991" s="91"/>
      <c r="I991" s="91"/>
      <c r="K991" s="91"/>
      <c r="M991" s="200" t="e">
        <f t="shared" ca="1" si="216"/>
        <v>#N/A</v>
      </c>
      <c r="N991" s="91" t="e">
        <f t="shared" ca="1" si="217"/>
        <v>#N/A</v>
      </c>
      <c r="O991" s="91" t="e">
        <f t="shared" ca="1" si="218"/>
        <v>#N/A</v>
      </c>
      <c r="Q991" s="200" t="e">
        <f t="shared" ca="1" si="219"/>
        <v>#N/A</v>
      </c>
      <c r="R991" s="91" t="e">
        <f t="shared" ca="1" si="220"/>
        <v>#N/A</v>
      </c>
      <c r="S991" s="91" t="e">
        <f t="shared" ca="1" si="221"/>
        <v>#N/A</v>
      </c>
      <c r="T991" s="200" t="e">
        <f ca="1">(($E$9*(RAND()*($E$213-$D$213)+$D$213))*(RAND()*('Your Value Calcs'!$E$209-'Your Value Calcs'!$D$209)+'Your Value Calcs'!$D$209+IF('Your Results'!$D$48&gt;0,'Your Results'!$D$48,0)))+$E$161-$E$201+$E$185-($E$185*(RAND()*($E$215-$D$215)+$D$215))-(($E$205/$C$56)*(RAND()*($E$216-$D$216)+$D$216))</f>
        <v>#N/A</v>
      </c>
      <c r="U991" s="91"/>
    </row>
    <row r="992" spans="2:21" x14ac:dyDescent="0.25">
      <c r="B992" s="198" t="e">
        <f t="shared" ca="1" si="215"/>
        <v>#N/A</v>
      </c>
      <c r="C9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2" s="91"/>
      <c r="E992" s="91"/>
      <c r="G992" s="20"/>
      <c r="H992" s="91"/>
      <c r="I992" s="91"/>
      <c r="K992" s="91"/>
      <c r="M992" s="200" t="e">
        <f t="shared" ca="1" si="216"/>
        <v>#N/A</v>
      </c>
      <c r="N992" s="91" t="e">
        <f t="shared" ca="1" si="217"/>
        <v>#N/A</v>
      </c>
      <c r="O992" s="91" t="e">
        <f t="shared" ca="1" si="218"/>
        <v>#N/A</v>
      </c>
      <c r="Q992" s="200" t="e">
        <f t="shared" ca="1" si="219"/>
        <v>#N/A</v>
      </c>
      <c r="R992" s="91" t="e">
        <f t="shared" ca="1" si="220"/>
        <v>#N/A</v>
      </c>
      <c r="S992" s="91" t="e">
        <f t="shared" ca="1" si="221"/>
        <v>#N/A</v>
      </c>
      <c r="T992" s="200" t="e">
        <f ca="1">(($E$9*(RAND()*($E$213-$D$213)+$D$213))*(RAND()*('Your Value Calcs'!$E$209-'Your Value Calcs'!$D$209)+'Your Value Calcs'!$D$209+IF('Your Results'!$D$48&gt;0,'Your Results'!$D$48,0)))+$E$161-$E$201+$E$185-($E$185*(RAND()*($E$215-$D$215)+$D$215))-(($E$205/$C$56)*(RAND()*($E$216-$D$216)+$D$216))</f>
        <v>#N/A</v>
      </c>
      <c r="U992" s="91"/>
    </row>
    <row r="993" spans="2:21" x14ac:dyDescent="0.25">
      <c r="B993" s="198" t="e">
        <f t="shared" ca="1" si="215"/>
        <v>#N/A</v>
      </c>
      <c r="C9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3" s="91"/>
      <c r="E993" s="91"/>
      <c r="G993" s="20"/>
      <c r="H993" s="91"/>
      <c r="I993" s="91"/>
      <c r="K993" s="91"/>
      <c r="M993" s="200" t="e">
        <f t="shared" ca="1" si="216"/>
        <v>#N/A</v>
      </c>
      <c r="N993" s="91" t="e">
        <f t="shared" ca="1" si="217"/>
        <v>#N/A</v>
      </c>
      <c r="O993" s="91" t="e">
        <f t="shared" ca="1" si="218"/>
        <v>#N/A</v>
      </c>
      <c r="Q993" s="200" t="e">
        <f t="shared" ca="1" si="219"/>
        <v>#N/A</v>
      </c>
      <c r="R993" s="91" t="e">
        <f t="shared" ca="1" si="220"/>
        <v>#N/A</v>
      </c>
      <c r="S993" s="91" t="e">
        <f t="shared" ca="1" si="221"/>
        <v>#N/A</v>
      </c>
      <c r="T993" s="200" t="e">
        <f ca="1">(($E$9*(RAND()*($E$213-$D$213)+$D$213))*(RAND()*('Your Value Calcs'!$E$209-'Your Value Calcs'!$D$209)+'Your Value Calcs'!$D$209+IF('Your Results'!$D$48&gt;0,'Your Results'!$D$48,0)))+$E$161-$E$201+$E$185-($E$185*(RAND()*($E$215-$D$215)+$D$215))-(($E$205/$C$56)*(RAND()*($E$216-$D$216)+$D$216))</f>
        <v>#N/A</v>
      </c>
      <c r="U993" s="91"/>
    </row>
    <row r="994" spans="2:21" x14ac:dyDescent="0.25">
      <c r="B994" s="198" t="e">
        <f t="shared" ca="1" si="215"/>
        <v>#N/A</v>
      </c>
      <c r="C9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4" s="91"/>
      <c r="E994" s="91"/>
      <c r="G994" s="20"/>
      <c r="H994" s="91"/>
      <c r="I994" s="91"/>
      <c r="K994" s="91"/>
      <c r="M994" s="200" t="e">
        <f t="shared" ca="1" si="216"/>
        <v>#N/A</v>
      </c>
      <c r="N994" s="91" t="e">
        <f t="shared" ca="1" si="217"/>
        <v>#N/A</v>
      </c>
      <c r="O994" s="91" t="e">
        <f t="shared" ca="1" si="218"/>
        <v>#N/A</v>
      </c>
      <c r="Q994" s="200" t="e">
        <f t="shared" ca="1" si="219"/>
        <v>#N/A</v>
      </c>
      <c r="R994" s="91" t="e">
        <f t="shared" ca="1" si="220"/>
        <v>#N/A</v>
      </c>
      <c r="S994" s="91" t="e">
        <f t="shared" ca="1" si="221"/>
        <v>#N/A</v>
      </c>
      <c r="T994" s="200" t="e">
        <f ca="1">(($E$9*(RAND()*($E$213-$D$213)+$D$213))*(RAND()*('Your Value Calcs'!$E$209-'Your Value Calcs'!$D$209)+'Your Value Calcs'!$D$209+IF('Your Results'!$D$48&gt;0,'Your Results'!$D$48,0)))+$E$161-$E$201+$E$185-($E$185*(RAND()*($E$215-$D$215)+$D$215))-(($E$205/$C$56)*(RAND()*($E$216-$D$216)+$D$216))</f>
        <v>#N/A</v>
      </c>
      <c r="U994" s="91"/>
    </row>
    <row r="995" spans="2:21" x14ac:dyDescent="0.25">
      <c r="B995" s="198" t="e">
        <f t="shared" ca="1" si="215"/>
        <v>#N/A</v>
      </c>
      <c r="C9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5" s="91"/>
      <c r="E995" s="91"/>
      <c r="G995" s="20"/>
      <c r="H995" s="91"/>
      <c r="I995" s="91"/>
      <c r="K995" s="91"/>
      <c r="M995" s="200" t="e">
        <f t="shared" ca="1" si="216"/>
        <v>#N/A</v>
      </c>
      <c r="N995" s="91" t="e">
        <f t="shared" ca="1" si="217"/>
        <v>#N/A</v>
      </c>
      <c r="O995" s="91" t="e">
        <f t="shared" ca="1" si="218"/>
        <v>#N/A</v>
      </c>
      <c r="Q995" s="200" t="e">
        <f t="shared" ca="1" si="219"/>
        <v>#N/A</v>
      </c>
      <c r="R995" s="91" t="e">
        <f t="shared" ca="1" si="220"/>
        <v>#N/A</v>
      </c>
      <c r="S995" s="91" t="e">
        <f t="shared" ca="1" si="221"/>
        <v>#N/A</v>
      </c>
      <c r="T995" s="200" t="e">
        <f ca="1">(($E$9*(RAND()*($E$213-$D$213)+$D$213))*(RAND()*('Your Value Calcs'!$E$209-'Your Value Calcs'!$D$209)+'Your Value Calcs'!$D$209+IF('Your Results'!$D$48&gt;0,'Your Results'!$D$48,0)))+$E$161-$E$201+$E$185-($E$185*(RAND()*($E$215-$D$215)+$D$215))-(($E$205/$C$56)*(RAND()*($E$216-$D$216)+$D$216))</f>
        <v>#N/A</v>
      </c>
      <c r="U995" s="91"/>
    </row>
    <row r="996" spans="2:21" x14ac:dyDescent="0.25">
      <c r="B996" s="198" t="e">
        <f t="shared" ca="1" si="215"/>
        <v>#N/A</v>
      </c>
      <c r="C9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6" s="91"/>
      <c r="E996" s="91"/>
      <c r="G996" s="20"/>
      <c r="H996" s="91"/>
      <c r="I996" s="91"/>
      <c r="K996" s="91"/>
      <c r="M996" s="200" t="e">
        <f t="shared" ca="1" si="216"/>
        <v>#N/A</v>
      </c>
      <c r="N996" s="91" t="e">
        <f t="shared" ca="1" si="217"/>
        <v>#N/A</v>
      </c>
      <c r="O996" s="91" t="e">
        <f t="shared" ca="1" si="218"/>
        <v>#N/A</v>
      </c>
      <c r="Q996" s="200" t="e">
        <f t="shared" ca="1" si="219"/>
        <v>#N/A</v>
      </c>
      <c r="R996" s="91" t="e">
        <f t="shared" ca="1" si="220"/>
        <v>#N/A</v>
      </c>
      <c r="S996" s="91" t="e">
        <f t="shared" ca="1" si="221"/>
        <v>#N/A</v>
      </c>
      <c r="T996" s="200" t="e">
        <f ca="1">(($E$9*(RAND()*($E$213-$D$213)+$D$213))*(RAND()*('Your Value Calcs'!$E$209-'Your Value Calcs'!$D$209)+'Your Value Calcs'!$D$209+IF('Your Results'!$D$48&gt;0,'Your Results'!$D$48,0)))+$E$161-$E$201+$E$185-($E$185*(RAND()*($E$215-$D$215)+$D$215))-(($E$205/$C$56)*(RAND()*($E$216-$D$216)+$D$216))</f>
        <v>#N/A</v>
      </c>
      <c r="U996" s="91"/>
    </row>
    <row r="997" spans="2:21" x14ac:dyDescent="0.25">
      <c r="B997" s="198" t="e">
        <f t="shared" ca="1" si="215"/>
        <v>#N/A</v>
      </c>
      <c r="C9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7" s="91"/>
      <c r="E997" s="91"/>
      <c r="G997" s="20"/>
      <c r="H997" s="91"/>
      <c r="I997" s="91"/>
      <c r="K997" s="91"/>
      <c r="M997" s="200" t="e">
        <f t="shared" ca="1" si="216"/>
        <v>#N/A</v>
      </c>
      <c r="N997" s="91" t="e">
        <f t="shared" ca="1" si="217"/>
        <v>#N/A</v>
      </c>
      <c r="O997" s="91" t="e">
        <f t="shared" ca="1" si="218"/>
        <v>#N/A</v>
      </c>
      <c r="Q997" s="200" t="e">
        <f t="shared" ca="1" si="219"/>
        <v>#N/A</v>
      </c>
      <c r="R997" s="91" t="e">
        <f t="shared" ca="1" si="220"/>
        <v>#N/A</v>
      </c>
      <c r="S997" s="91" t="e">
        <f t="shared" ca="1" si="221"/>
        <v>#N/A</v>
      </c>
      <c r="T997" s="200" t="e">
        <f ca="1">(($E$9*(RAND()*($E$213-$D$213)+$D$213))*(RAND()*('Your Value Calcs'!$E$209-'Your Value Calcs'!$D$209)+'Your Value Calcs'!$D$209+IF('Your Results'!$D$48&gt;0,'Your Results'!$D$48,0)))+$E$161-$E$201+$E$185-($E$185*(RAND()*($E$215-$D$215)+$D$215))-(($E$205/$C$56)*(RAND()*($E$216-$D$216)+$D$216))</f>
        <v>#N/A</v>
      </c>
      <c r="U997" s="91"/>
    </row>
    <row r="998" spans="2:21" x14ac:dyDescent="0.25">
      <c r="B998" s="198" t="e">
        <f t="shared" ca="1" si="215"/>
        <v>#N/A</v>
      </c>
      <c r="C9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8" s="91"/>
      <c r="E998" s="91"/>
      <c r="G998" s="20"/>
      <c r="H998" s="91"/>
      <c r="I998" s="91"/>
      <c r="K998" s="91"/>
      <c r="M998" s="200" t="e">
        <f t="shared" ca="1" si="216"/>
        <v>#N/A</v>
      </c>
      <c r="N998" s="91" t="e">
        <f t="shared" ca="1" si="217"/>
        <v>#N/A</v>
      </c>
      <c r="O998" s="91" t="e">
        <f t="shared" ca="1" si="218"/>
        <v>#N/A</v>
      </c>
      <c r="Q998" s="200" t="e">
        <f t="shared" ca="1" si="219"/>
        <v>#N/A</v>
      </c>
      <c r="R998" s="91" t="e">
        <f t="shared" ca="1" si="220"/>
        <v>#N/A</v>
      </c>
      <c r="S998" s="91" t="e">
        <f t="shared" ca="1" si="221"/>
        <v>#N/A</v>
      </c>
      <c r="T998" s="200" t="e">
        <f ca="1">(($E$9*(RAND()*($E$213-$D$213)+$D$213))*(RAND()*('Your Value Calcs'!$E$209-'Your Value Calcs'!$D$209)+'Your Value Calcs'!$D$209+IF('Your Results'!$D$48&gt;0,'Your Results'!$D$48,0)))+$E$161-$E$201+$E$185-($E$185*(RAND()*($E$215-$D$215)+$D$215))-(($E$205/$C$56)*(RAND()*($E$216-$D$216)+$D$216))</f>
        <v>#N/A</v>
      </c>
      <c r="U998" s="91"/>
    </row>
    <row r="999" spans="2:21" x14ac:dyDescent="0.25">
      <c r="B999" s="198" t="e">
        <f t="shared" ca="1" si="215"/>
        <v>#N/A</v>
      </c>
      <c r="C9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999" s="91"/>
      <c r="E999" s="91"/>
      <c r="G999" s="20"/>
      <c r="H999" s="91"/>
      <c r="I999" s="91"/>
      <c r="K999" s="91"/>
      <c r="M999" s="200" t="e">
        <f t="shared" ca="1" si="216"/>
        <v>#N/A</v>
      </c>
      <c r="N999" s="91" t="e">
        <f t="shared" ca="1" si="217"/>
        <v>#N/A</v>
      </c>
      <c r="O999" s="91" t="e">
        <f t="shared" ca="1" si="218"/>
        <v>#N/A</v>
      </c>
      <c r="Q999" s="200" t="e">
        <f t="shared" ca="1" si="219"/>
        <v>#N/A</v>
      </c>
      <c r="R999" s="91" t="e">
        <f t="shared" ca="1" si="220"/>
        <v>#N/A</v>
      </c>
      <c r="S999" s="91" t="e">
        <f t="shared" ca="1" si="221"/>
        <v>#N/A</v>
      </c>
      <c r="T999" s="200" t="e">
        <f ca="1">(($E$9*(RAND()*($E$213-$D$213)+$D$213))*(RAND()*('Your Value Calcs'!$E$209-'Your Value Calcs'!$D$209)+'Your Value Calcs'!$D$209+IF('Your Results'!$D$48&gt;0,'Your Results'!$D$48,0)))+$E$161-$E$201+$E$185-($E$185*(RAND()*($E$215-$D$215)+$D$215))-(($E$205/$C$56)*(RAND()*($E$216-$D$216)+$D$216))</f>
        <v>#N/A</v>
      </c>
      <c r="U999" s="91"/>
    </row>
    <row r="1000" spans="2:21" x14ac:dyDescent="0.25">
      <c r="B1000" s="198" t="e">
        <f t="shared" ca="1" si="215"/>
        <v>#N/A</v>
      </c>
      <c r="C10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0" s="91"/>
      <c r="E1000" s="91"/>
      <c r="G1000" s="20"/>
      <c r="H1000" s="91"/>
      <c r="I1000" s="91"/>
      <c r="K1000" s="91"/>
      <c r="M1000" s="200" t="e">
        <f t="shared" ca="1" si="216"/>
        <v>#N/A</v>
      </c>
      <c r="N1000" s="91" t="e">
        <f t="shared" ca="1" si="217"/>
        <v>#N/A</v>
      </c>
      <c r="O1000" s="91" t="e">
        <f t="shared" ca="1" si="218"/>
        <v>#N/A</v>
      </c>
      <c r="Q1000" s="200" t="e">
        <f t="shared" ca="1" si="219"/>
        <v>#N/A</v>
      </c>
      <c r="R1000" s="91" t="e">
        <f t="shared" ca="1" si="220"/>
        <v>#N/A</v>
      </c>
      <c r="S1000" s="91" t="e">
        <f t="shared" ca="1" si="221"/>
        <v>#N/A</v>
      </c>
      <c r="T1000" s="200" t="e">
        <f ca="1">(($E$9*(RAND()*($E$213-$D$213)+$D$213))*(RAND()*('Your Value Calcs'!$E$209-'Your Value Calcs'!$D$209)+'Your Value Calcs'!$D$209+IF('Your Results'!$D$48&gt;0,'Your Results'!$D$48,0)))+$E$161-$E$201+$E$185-($E$185*(RAND()*($E$215-$D$215)+$D$215))-(($E$205/$C$56)*(RAND()*($E$216-$D$216)+$D$216))</f>
        <v>#N/A</v>
      </c>
      <c r="U1000" s="91"/>
    </row>
    <row r="1001" spans="2:21" x14ac:dyDescent="0.25">
      <c r="B1001" s="198" t="e">
        <f t="shared" ca="1" si="215"/>
        <v>#N/A</v>
      </c>
      <c r="C10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1" s="91"/>
      <c r="E1001" s="91"/>
      <c r="G1001" s="20"/>
      <c r="H1001" s="91"/>
      <c r="I1001" s="91"/>
      <c r="K1001" s="91"/>
      <c r="M1001" s="200" t="e">
        <f t="shared" ca="1" si="216"/>
        <v>#N/A</v>
      </c>
      <c r="N1001" s="91" t="e">
        <f t="shared" ca="1" si="217"/>
        <v>#N/A</v>
      </c>
      <c r="O1001" s="91" t="e">
        <f t="shared" ca="1" si="218"/>
        <v>#N/A</v>
      </c>
      <c r="Q1001" s="200" t="e">
        <f t="shared" ca="1" si="219"/>
        <v>#N/A</v>
      </c>
      <c r="R1001" s="91" t="e">
        <f t="shared" ca="1" si="220"/>
        <v>#N/A</v>
      </c>
      <c r="S1001" s="91" t="e">
        <f t="shared" ca="1" si="221"/>
        <v>#N/A</v>
      </c>
      <c r="T1001" s="200" t="e">
        <f ca="1">(($E$9*(RAND()*($E$213-$D$213)+$D$213))*(RAND()*('Your Value Calcs'!$E$209-'Your Value Calcs'!$D$209)+'Your Value Calcs'!$D$209+IF('Your Results'!$D$48&gt;0,'Your Results'!$D$48,0)))+$E$161-$E$201+$E$185-($E$185*(RAND()*($E$215-$D$215)+$D$215))-(($E$205/$C$56)*(RAND()*($E$216-$D$216)+$D$216))</f>
        <v>#N/A</v>
      </c>
      <c r="U1001" s="91"/>
    </row>
    <row r="1002" spans="2:21" x14ac:dyDescent="0.25">
      <c r="B1002" s="198" t="e">
        <f t="shared" ca="1" si="215"/>
        <v>#N/A</v>
      </c>
      <c r="C10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2" s="91"/>
      <c r="E1002" s="91"/>
      <c r="G1002" s="20"/>
      <c r="H1002" s="91"/>
      <c r="I1002" s="91"/>
      <c r="K1002" s="91"/>
      <c r="M1002" s="200" t="e">
        <f t="shared" ca="1" si="216"/>
        <v>#N/A</v>
      </c>
      <c r="N1002" s="91" t="e">
        <f t="shared" ca="1" si="217"/>
        <v>#N/A</v>
      </c>
      <c r="O1002" s="91" t="e">
        <f t="shared" ca="1" si="218"/>
        <v>#N/A</v>
      </c>
      <c r="Q1002" s="200" t="e">
        <f t="shared" ca="1" si="219"/>
        <v>#N/A</v>
      </c>
      <c r="R1002" s="91" t="e">
        <f t="shared" ca="1" si="220"/>
        <v>#N/A</v>
      </c>
      <c r="S1002" s="91" t="e">
        <f t="shared" ca="1" si="221"/>
        <v>#N/A</v>
      </c>
      <c r="T1002" s="200" t="e">
        <f ca="1">(($E$9*(RAND()*($E$213-$D$213)+$D$213))*(RAND()*('Your Value Calcs'!$E$209-'Your Value Calcs'!$D$209)+'Your Value Calcs'!$D$209+IF('Your Results'!$D$48&gt;0,'Your Results'!$D$48,0)))+$E$161-$E$201+$E$185-($E$185*(RAND()*($E$215-$D$215)+$D$215))-(($E$205/$C$56)*(RAND()*($E$216-$D$216)+$D$216))</f>
        <v>#N/A</v>
      </c>
      <c r="U1002" s="91"/>
    </row>
    <row r="1003" spans="2:21" x14ac:dyDescent="0.25">
      <c r="B1003" s="198" t="e">
        <f t="shared" ca="1" si="215"/>
        <v>#N/A</v>
      </c>
      <c r="C10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3" s="91"/>
      <c r="E1003" s="91"/>
      <c r="G1003" s="20"/>
      <c r="H1003" s="91"/>
      <c r="I1003" s="91"/>
      <c r="K1003" s="91"/>
      <c r="M1003" s="200" t="e">
        <f t="shared" ca="1" si="216"/>
        <v>#N/A</v>
      </c>
      <c r="N1003" s="91" t="e">
        <f t="shared" ca="1" si="217"/>
        <v>#N/A</v>
      </c>
      <c r="O1003" s="91" t="e">
        <f t="shared" ca="1" si="218"/>
        <v>#N/A</v>
      </c>
      <c r="Q1003" s="200" t="e">
        <f t="shared" ca="1" si="219"/>
        <v>#N/A</v>
      </c>
      <c r="R1003" s="91" t="e">
        <f t="shared" ca="1" si="220"/>
        <v>#N/A</v>
      </c>
      <c r="S1003" s="91" t="e">
        <f t="shared" ca="1" si="221"/>
        <v>#N/A</v>
      </c>
      <c r="T1003" s="200" t="e">
        <f ca="1">(($E$9*(RAND()*($E$213-$D$213)+$D$213))*(RAND()*('Your Value Calcs'!$E$209-'Your Value Calcs'!$D$209)+'Your Value Calcs'!$D$209+IF('Your Results'!$D$48&gt;0,'Your Results'!$D$48,0)))+$E$161-$E$201+$E$185-($E$185*(RAND()*($E$215-$D$215)+$D$215))-(($E$205/$C$56)*(RAND()*($E$216-$D$216)+$D$216))</f>
        <v>#N/A</v>
      </c>
      <c r="U1003" s="91"/>
    </row>
    <row r="1004" spans="2:21" x14ac:dyDescent="0.25">
      <c r="B1004" s="198" t="e">
        <f t="shared" ca="1" si="215"/>
        <v>#N/A</v>
      </c>
      <c r="C10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4" s="91"/>
      <c r="E1004" s="91"/>
      <c r="G1004" s="20"/>
      <c r="H1004" s="91"/>
      <c r="I1004" s="91"/>
      <c r="K1004" s="91"/>
      <c r="M1004" s="200" t="e">
        <f t="shared" ca="1" si="216"/>
        <v>#N/A</v>
      </c>
      <c r="N1004" s="91" t="e">
        <f t="shared" ca="1" si="217"/>
        <v>#N/A</v>
      </c>
      <c r="O1004" s="91" t="e">
        <f t="shared" ca="1" si="218"/>
        <v>#N/A</v>
      </c>
      <c r="Q1004" s="200" t="e">
        <f t="shared" ca="1" si="219"/>
        <v>#N/A</v>
      </c>
      <c r="R1004" s="91" t="e">
        <f t="shared" ca="1" si="220"/>
        <v>#N/A</v>
      </c>
      <c r="S1004" s="91" t="e">
        <f t="shared" ca="1" si="221"/>
        <v>#N/A</v>
      </c>
      <c r="T1004" s="200" t="e">
        <f ca="1">(($E$9*(RAND()*($E$213-$D$213)+$D$213))*(RAND()*('Your Value Calcs'!$E$209-'Your Value Calcs'!$D$209)+'Your Value Calcs'!$D$209+IF('Your Results'!$D$48&gt;0,'Your Results'!$D$48,0)))+$E$161-$E$201+$E$185-($E$185*(RAND()*($E$215-$D$215)+$D$215))-(($E$205/$C$56)*(RAND()*($E$216-$D$216)+$D$216))</f>
        <v>#N/A</v>
      </c>
      <c r="U1004" s="91"/>
    </row>
    <row r="1005" spans="2:21" x14ac:dyDescent="0.25">
      <c r="B1005" s="198" t="e">
        <f t="shared" ca="1" si="215"/>
        <v>#N/A</v>
      </c>
      <c r="C10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5" s="91"/>
      <c r="E1005" s="91"/>
      <c r="G1005" s="20"/>
      <c r="H1005" s="91"/>
      <c r="I1005" s="91"/>
      <c r="K1005" s="91"/>
      <c r="M1005" s="200" t="e">
        <f t="shared" ca="1" si="216"/>
        <v>#N/A</v>
      </c>
      <c r="N1005" s="91" t="e">
        <f t="shared" ca="1" si="217"/>
        <v>#N/A</v>
      </c>
      <c r="O1005" s="91" t="e">
        <f t="shared" ca="1" si="218"/>
        <v>#N/A</v>
      </c>
      <c r="Q1005" s="200" t="e">
        <f t="shared" ca="1" si="219"/>
        <v>#N/A</v>
      </c>
      <c r="R1005" s="91" t="e">
        <f t="shared" ca="1" si="220"/>
        <v>#N/A</v>
      </c>
      <c r="S1005" s="91" t="e">
        <f t="shared" ca="1" si="221"/>
        <v>#N/A</v>
      </c>
      <c r="T1005" s="200" t="e">
        <f ca="1">(($E$9*(RAND()*($E$213-$D$213)+$D$213))*(RAND()*('Your Value Calcs'!$E$209-'Your Value Calcs'!$D$209)+'Your Value Calcs'!$D$209+IF('Your Results'!$D$48&gt;0,'Your Results'!$D$48,0)))+$E$161-$E$201+$E$185-($E$185*(RAND()*($E$215-$D$215)+$D$215))-(($E$205/$C$56)*(RAND()*($E$216-$D$216)+$D$216))</f>
        <v>#N/A</v>
      </c>
      <c r="U1005" s="91"/>
    </row>
    <row r="1006" spans="2:21" x14ac:dyDescent="0.25">
      <c r="B1006" s="198" t="e">
        <f t="shared" ca="1" si="215"/>
        <v>#N/A</v>
      </c>
      <c r="C10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6" s="91"/>
      <c r="E1006" s="91"/>
      <c r="G1006" s="20"/>
      <c r="H1006" s="91"/>
      <c r="I1006" s="91"/>
      <c r="K1006" s="91"/>
      <c r="M1006" s="200" t="e">
        <f t="shared" ca="1" si="216"/>
        <v>#N/A</v>
      </c>
      <c r="N1006" s="91" t="e">
        <f t="shared" ca="1" si="217"/>
        <v>#N/A</v>
      </c>
      <c r="O1006" s="91" t="e">
        <f t="shared" ca="1" si="218"/>
        <v>#N/A</v>
      </c>
      <c r="Q1006" s="200" t="e">
        <f t="shared" ca="1" si="219"/>
        <v>#N/A</v>
      </c>
      <c r="R1006" s="91" t="e">
        <f t="shared" ca="1" si="220"/>
        <v>#N/A</v>
      </c>
      <c r="S1006" s="91" t="e">
        <f t="shared" ca="1" si="221"/>
        <v>#N/A</v>
      </c>
      <c r="T1006" s="200" t="e">
        <f ca="1">(($E$9*(RAND()*($E$213-$D$213)+$D$213))*(RAND()*('Your Value Calcs'!$E$209-'Your Value Calcs'!$D$209)+'Your Value Calcs'!$D$209+IF('Your Results'!$D$48&gt;0,'Your Results'!$D$48,0)))+$E$161-$E$201+$E$185-($E$185*(RAND()*($E$215-$D$215)+$D$215))-(($E$205/$C$56)*(RAND()*($E$216-$D$216)+$D$216))</f>
        <v>#N/A</v>
      </c>
      <c r="U1006" s="91"/>
    </row>
    <row r="1007" spans="2:21" x14ac:dyDescent="0.25">
      <c r="B1007" s="198" t="e">
        <f t="shared" ca="1" si="215"/>
        <v>#N/A</v>
      </c>
      <c r="C10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7" s="91"/>
      <c r="E1007" s="91"/>
      <c r="G1007" s="20"/>
      <c r="H1007" s="91"/>
      <c r="I1007" s="91"/>
      <c r="K1007" s="91"/>
      <c r="M1007" s="200" t="e">
        <f t="shared" ca="1" si="216"/>
        <v>#N/A</v>
      </c>
      <c r="N1007" s="91" t="e">
        <f t="shared" ca="1" si="217"/>
        <v>#N/A</v>
      </c>
      <c r="O1007" s="91" t="e">
        <f t="shared" ca="1" si="218"/>
        <v>#N/A</v>
      </c>
      <c r="Q1007" s="200" t="e">
        <f t="shared" ca="1" si="219"/>
        <v>#N/A</v>
      </c>
      <c r="R1007" s="91" t="e">
        <f t="shared" ca="1" si="220"/>
        <v>#N/A</v>
      </c>
      <c r="S1007" s="91" t="e">
        <f t="shared" ca="1" si="221"/>
        <v>#N/A</v>
      </c>
      <c r="T1007" s="200" t="e">
        <f ca="1">(($E$9*(RAND()*($E$213-$D$213)+$D$213))*(RAND()*('Your Value Calcs'!$E$209-'Your Value Calcs'!$D$209)+'Your Value Calcs'!$D$209+IF('Your Results'!$D$48&gt;0,'Your Results'!$D$48,0)))+$E$161-$E$201+$E$185-($E$185*(RAND()*($E$215-$D$215)+$D$215))-(($E$205/$C$56)*(RAND()*($E$216-$D$216)+$D$216))</f>
        <v>#N/A</v>
      </c>
      <c r="U1007" s="91"/>
    </row>
    <row r="1008" spans="2:21" x14ac:dyDescent="0.25">
      <c r="B1008" s="198" t="e">
        <f t="shared" ca="1" si="215"/>
        <v>#N/A</v>
      </c>
      <c r="C10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8" s="91"/>
      <c r="E1008" s="91"/>
      <c r="G1008" s="20"/>
      <c r="H1008" s="91"/>
      <c r="I1008" s="91"/>
      <c r="K1008" s="91"/>
      <c r="M1008" s="200" t="e">
        <f t="shared" ca="1" si="216"/>
        <v>#N/A</v>
      </c>
      <c r="N1008" s="91" t="e">
        <f t="shared" ca="1" si="217"/>
        <v>#N/A</v>
      </c>
      <c r="O1008" s="91" t="e">
        <f t="shared" ca="1" si="218"/>
        <v>#N/A</v>
      </c>
      <c r="Q1008" s="200" t="e">
        <f t="shared" ca="1" si="219"/>
        <v>#N/A</v>
      </c>
      <c r="R1008" s="91" t="e">
        <f t="shared" ca="1" si="220"/>
        <v>#N/A</v>
      </c>
      <c r="S1008" s="91" t="e">
        <f t="shared" ca="1" si="221"/>
        <v>#N/A</v>
      </c>
      <c r="T1008" s="200" t="e">
        <f ca="1">(($E$9*(RAND()*($E$213-$D$213)+$D$213))*(RAND()*('Your Value Calcs'!$E$209-'Your Value Calcs'!$D$209)+'Your Value Calcs'!$D$209+IF('Your Results'!$D$48&gt;0,'Your Results'!$D$48,0)))+$E$161-$E$201+$E$185-($E$185*(RAND()*($E$215-$D$215)+$D$215))-(($E$205/$C$56)*(RAND()*($E$216-$D$216)+$D$216))</f>
        <v>#N/A</v>
      </c>
      <c r="U1008" s="91"/>
    </row>
    <row r="1009" spans="2:21" x14ac:dyDescent="0.25">
      <c r="B1009" s="198" t="e">
        <f t="shared" ca="1" si="215"/>
        <v>#N/A</v>
      </c>
      <c r="C10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09" s="91"/>
      <c r="E1009" s="91"/>
      <c r="G1009" s="20"/>
      <c r="H1009" s="91"/>
      <c r="I1009" s="91"/>
      <c r="K1009" s="91"/>
      <c r="M1009" s="200" t="e">
        <f t="shared" ca="1" si="216"/>
        <v>#N/A</v>
      </c>
      <c r="N1009" s="91" t="e">
        <f t="shared" ca="1" si="217"/>
        <v>#N/A</v>
      </c>
      <c r="O1009" s="91" t="e">
        <f t="shared" ca="1" si="218"/>
        <v>#N/A</v>
      </c>
      <c r="Q1009" s="200" t="e">
        <f t="shared" ca="1" si="219"/>
        <v>#N/A</v>
      </c>
      <c r="R1009" s="91" t="e">
        <f t="shared" ca="1" si="220"/>
        <v>#N/A</v>
      </c>
      <c r="S1009" s="91" t="e">
        <f t="shared" ca="1" si="221"/>
        <v>#N/A</v>
      </c>
      <c r="T1009" s="200" t="e">
        <f ca="1">(($E$9*(RAND()*($E$213-$D$213)+$D$213))*(RAND()*('Your Value Calcs'!$E$209-'Your Value Calcs'!$D$209)+'Your Value Calcs'!$D$209+IF('Your Results'!$D$48&gt;0,'Your Results'!$D$48,0)))+$E$161-$E$201+$E$185-($E$185*(RAND()*($E$215-$D$215)+$D$215))-(($E$205/$C$56)*(RAND()*($E$216-$D$216)+$D$216))</f>
        <v>#N/A</v>
      </c>
      <c r="U1009" s="91"/>
    </row>
    <row r="1010" spans="2:21" x14ac:dyDescent="0.25">
      <c r="B1010" s="198" t="e">
        <f t="shared" ca="1" si="215"/>
        <v>#N/A</v>
      </c>
      <c r="C10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0" s="91"/>
      <c r="E1010" s="91"/>
      <c r="G1010" s="20"/>
      <c r="H1010" s="91"/>
      <c r="I1010" s="91"/>
      <c r="K1010" s="91"/>
      <c r="M1010" s="200" t="e">
        <f t="shared" ca="1" si="216"/>
        <v>#N/A</v>
      </c>
      <c r="N1010" s="91" t="e">
        <f t="shared" ca="1" si="217"/>
        <v>#N/A</v>
      </c>
      <c r="O1010" s="91" t="e">
        <f t="shared" ca="1" si="218"/>
        <v>#N/A</v>
      </c>
      <c r="Q1010" s="200" t="e">
        <f t="shared" ca="1" si="219"/>
        <v>#N/A</v>
      </c>
      <c r="R1010" s="91" t="e">
        <f t="shared" ca="1" si="220"/>
        <v>#N/A</v>
      </c>
      <c r="S1010" s="91" t="e">
        <f t="shared" ca="1" si="221"/>
        <v>#N/A</v>
      </c>
      <c r="T1010" s="200" t="e">
        <f ca="1">(($E$9*(RAND()*($E$213-$D$213)+$D$213))*(RAND()*('Your Value Calcs'!$E$209-'Your Value Calcs'!$D$209)+'Your Value Calcs'!$D$209+IF('Your Results'!$D$48&gt;0,'Your Results'!$D$48,0)))+$E$161-$E$201+$E$185-($E$185*(RAND()*($E$215-$D$215)+$D$215))-(($E$205/$C$56)*(RAND()*($E$216-$D$216)+$D$216))</f>
        <v>#N/A</v>
      </c>
      <c r="U1010" s="91"/>
    </row>
    <row r="1011" spans="2:21" x14ac:dyDescent="0.25">
      <c r="B1011" s="198" t="e">
        <f t="shared" ca="1" si="215"/>
        <v>#N/A</v>
      </c>
      <c r="C10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1" s="91"/>
      <c r="E1011" s="91"/>
      <c r="G1011" s="20"/>
      <c r="H1011" s="91"/>
      <c r="I1011" s="91"/>
      <c r="K1011" s="91"/>
      <c r="M1011" s="200" t="e">
        <f t="shared" ca="1" si="216"/>
        <v>#N/A</v>
      </c>
      <c r="N1011" s="91" t="e">
        <f t="shared" ca="1" si="217"/>
        <v>#N/A</v>
      </c>
      <c r="O1011" s="91" t="e">
        <f t="shared" ca="1" si="218"/>
        <v>#N/A</v>
      </c>
      <c r="Q1011" s="200" t="e">
        <f t="shared" ca="1" si="219"/>
        <v>#N/A</v>
      </c>
      <c r="R1011" s="91" t="e">
        <f t="shared" ca="1" si="220"/>
        <v>#N/A</v>
      </c>
      <c r="S1011" s="91" t="e">
        <f t="shared" ca="1" si="221"/>
        <v>#N/A</v>
      </c>
      <c r="T1011" s="200" t="e">
        <f ca="1">(($E$9*(RAND()*($E$213-$D$213)+$D$213))*(RAND()*('Your Value Calcs'!$E$209-'Your Value Calcs'!$D$209)+'Your Value Calcs'!$D$209+IF('Your Results'!$D$48&gt;0,'Your Results'!$D$48,0)))+$E$161-$E$201+$E$185-($E$185*(RAND()*($E$215-$D$215)+$D$215))-(($E$205/$C$56)*(RAND()*($E$216-$D$216)+$D$216))</f>
        <v>#N/A</v>
      </c>
      <c r="U1011" s="91"/>
    </row>
    <row r="1012" spans="2:21" x14ac:dyDescent="0.25">
      <c r="B1012" s="198" t="e">
        <f t="shared" ca="1" si="215"/>
        <v>#N/A</v>
      </c>
      <c r="C10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2" s="91"/>
      <c r="E1012" s="91"/>
      <c r="G1012" s="20"/>
      <c r="H1012" s="91"/>
      <c r="I1012" s="91"/>
      <c r="K1012" s="91"/>
      <c r="M1012" s="200" t="e">
        <f t="shared" ca="1" si="216"/>
        <v>#N/A</v>
      </c>
      <c r="N1012" s="91" t="e">
        <f t="shared" ca="1" si="217"/>
        <v>#N/A</v>
      </c>
      <c r="O1012" s="91" t="e">
        <f t="shared" ca="1" si="218"/>
        <v>#N/A</v>
      </c>
      <c r="Q1012" s="200" t="e">
        <f t="shared" ca="1" si="219"/>
        <v>#N/A</v>
      </c>
      <c r="R1012" s="91" t="e">
        <f t="shared" ca="1" si="220"/>
        <v>#N/A</v>
      </c>
      <c r="S1012" s="91" t="e">
        <f t="shared" ca="1" si="221"/>
        <v>#N/A</v>
      </c>
      <c r="T1012" s="200" t="e">
        <f ca="1">(($E$9*(RAND()*($E$213-$D$213)+$D$213))*(RAND()*('Your Value Calcs'!$E$209-'Your Value Calcs'!$D$209)+'Your Value Calcs'!$D$209+IF('Your Results'!$D$48&gt;0,'Your Results'!$D$48,0)))+$E$161-$E$201+$E$185-($E$185*(RAND()*($E$215-$D$215)+$D$215))-(($E$205/$C$56)*(RAND()*($E$216-$D$216)+$D$216))</f>
        <v>#N/A</v>
      </c>
      <c r="U1012" s="91"/>
    </row>
    <row r="1013" spans="2:21" x14ac:dyDescent="0.25">
      <c r="B1013" s="198" t="e">
        <f t="shared" ca="1" si="215"/>
        <v>#N/A</v>
      </c>
      <c r="C10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3" s="91"/>
      <c r="E1013" s="91"/>
      <c r="G1013" s="20"/>
      <c r="H1013" s="91"/>
      <c r="I1013" s="91"/>
      <c r="K1013" s="91"/>
      <c r="M1013" s="200" t="e">
        <f t="shared" ca="1" si="216"/>
        <v>#N/A</v>
      </c>
      <c r="N1013" s="91" t="e">
        <f t="shared" ca="1" si="217"/>
        <v>#N/A</v>
      </c>
      <c r="O1013" s="91" t="e">
        <f t="shared" ca="1" si="218"/>
        <v>#N/A</v>
      </c>
      <c r="Q1013" s="200" t="e">
        <f t="shared" ca="1" si="219"/>
        <v>#N/A</v>
      </c>
      <c r="R1013" s="91" t="e">
        <f t="shared" ca="1" si="220"/>
        <v>#N/A</v>
      </c>
      <c r="S1013" s="91" t="e">
        <f t="shared" ca="1" si="221"/>
        <v>#N/A</v>
      </c>
      <c r="T1013" s="200" t="e">
        <f ca="1">(($E$9*(RAND()*($E$213-$D$213)+$D$213))*(RAND()*('Your Value Calcs'!$E$209-'Your Value Calcs'!$D$209)+'Your Value Calcs'!$D$209+IF('Your Results'!$D$48&gt;0,'Your Results'!$D$48,0)))+$E$161-$E$201+$E$185-($E$185*(RAND()*($E$215-$D$215)+$D$215))-(($E$205/$C$56)*(RAND()*($E$216-$D$216)+$D$216))</f>
        <v>#N/A</v>
      </c>
      <c r="U1013" s="91"/>
    </row>
    <row r="1014" spans="2:21" x14ac:dyDescent="0.25">
      <c r="B1014" s="198" t="e">
        <f t="shared" ca="1" si="215"/>
        <v>#N/A</v>
      </c>
      <c r="C10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4" s="91"/>
      <c r="E1014" s="91"/>
      <c r="G1014" s="20"/>
      <c r="H1014" s="91"/>
      <c r="I1014" s="91"/>
      <c r="K1014" s="91"/>
      <c r="M1014" s="200" t="e">
        <f t="shared" ca="1" si="216"/>
        <v>#N/A</v>
      </c>
      <c r="N1014" s="91" t="e">
        <f t="shared" ca="1" si="217"/>
        <v>#N/A</v>
      </c>
      <c r="O1014" s="91" t="e">
        <f t="shared" ca="1" si="218"/>
        <v>#N/A</v>
      </c>
      <c r="Q1014" s="200" t="e">
        <f t="shared" ca="1" si="219"/>
        <v>#N/A</v>
      </c>
      <c r="R1014" s="91" t="e">
        <f t="shared" ca="1" si="220"/>
        <v>#N/A</v>
      </c>
      <c r="S1014" s="91" t="e">
        <f t="shared" ca="1" si="221"/>
        <v>#N/A</v>
      </c>
      <c r="T1014" s="200" t="e">
        <f ca="1">(($E$9*(RAND()*($E$213-$D$213)+$D$213))*(RAND()*('Your Value Calcs'!$E$209-'Your Value Calcs'!$D$209)+'Your Value Calcs'!$D$209+IF('Your Results'!$D$48&gt;0,'Your Results'!$D$48,0)))+$E$161-$E$201+$E$185-($E$185*(RAND()*($E$215-$D$215)+$D$215))-(($E$205/$C$56)*(RAND()*($E$216-$D$216)+$D$216))</f>
        <v>#N/A</v>
      </c>
      <c r="U1014" s="91"/>
    </row>
    <row r="1015" spans="2:21" x14ac:dyDescent="0.25">
      <c r="B1015" s="198" t="e">
        <f t="shared" ca="1" si="215"/>
        <v>#N/A</v>
      </c>
      <c r="C10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5" s="91"/>
      <c r="E1015" s="91"/>
      <c r="G1015" s="20"/>
      <c r="H1015" s="91"/>
      <c r="I1015" s="91"/>
      <c r="K1015" s="91"/>
      <c r="M1015" s="200" t="e">
        <f t="shared" ca="1" si="216"/>
        <v>#N/A</v>
      </c>
      <c r="N1015" s="91" t="e">
        <f t="shared" ca="1" si="217"/>
        <v>#N/A</v>
      </c>
      <c r="O1015" s="91" t="e">
        <f t="shared" ca="1" si="218"/>
        <v>#N/A</v>
      </c>
      <c r="Q1015" s="200" t="e">
        <f t="shared" ca="1" si="219"/>
        <v>#N/A</v>
      </c>
      <c r="R1015" s="91" t="e">
        <f t="shared" ca="1" si="220"/>
        <v>#N/A</v>
      </c>
      <c r="S1015" s="91" t="e">
        <f t="shared" ca="1" si="221"/>
        <v>#N/A</v>
      </c>
      <c r="T1015" s="200" t="e">
        <f ca="1">(($E$9*(RAND()*($E$213-$D$213)+$D$213))*(RAND()*('Your Value Calcs'!$E$209-'Your Value Calcs'!$D$209)+'Your Value Calcs'!$D$209+IF('Your Results'!$D$48&gt;0,'Your Results'!$D$48,0)))+$E$161-$E$201+$E$185-($E$185*(RAND()*($E$215-$D$215)+$D$215))-(($E$205/$C$56)*(RAND()*($E$216-$D$216)+$D$216))</f>
        <v>#N/A</v>
      </c>
      <c r="U1015" s="91"/>
    </row>
    <row r="1016" spans="2:21" x14ac:dyDescent="0.25">
      <c r="B1016" s="198" t="e">
        <f t="shared" ca="1" si="215"/>
        <v>#N/A</v>
      </c>
      <c r="C10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6" s="91"/>
      <c r="E1016" s="91"/>
      <c r="G1016" s="20"/>
      <c r="H1016" s="91"/>
      <c r="I1016" s="91"/>
      <c r="K1016" s="91"/>
      <c r="M1016" s="200" t="e">
        <f t="shared" ca="1" si="216"/>
        <v>#N/A</v>
      </c>
      <c r="N1016" s="91" t="e">
        <f t="shared" ca="1" si="217"/>
        <v>#N/A</v>
      </c>
      <c r="O1016" s="91" t="e">
        <f t="shared" ca="1" si="218"/>
        <v>#N/A</v>
      </c>
      <c r="Q1016" s="200" t="e">
        <f t="shared" ca="1" si="219"/>
        <v>#N/A</v>
      </c>
      <c r="R1016" s="91" t="e">
        <f t="shared" ca="1" si="220"/>
        <v>#N/A</v>
      </c>
      <c r="S1016" s="91" t="e">
        <f t="shared" ca="1" si="221"/>
        <v>#N/A</v>
      </c>
      <c r="T1016" s="200" t="e">
        <f ca="1">(($E$9*(RAND()*($E$213-$D$213)+$D$213))*(RAND()*('Your Value Calcs'!$E$209-'Your Value Calcs'!$D$209)+'Your Value Calcs'!$D$209+IF('Your Results'!$D$48&gt;0,'Your Results'!$D$48,0)))+$E$161-$E$201+$E$185-($E$185*(RAND()*($E$215-$D$215)+$D$215))-(($E$205/$C$56)*(RAND()*($E$216-$D$216)+$D$216))</f>
        <v>#N/A</v>
      </c>
      <c r="U1016" s="91"/>
    </row>
    <row r="1017" spans="2:21" x14ac:dyDescent="0.25">
      <c r="B1017" s="198" t="e">
        <f t="shared" ca="1" si="215"/>
        <v>#N/A</v>
      </c>
      <c r="C10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7" s="91"/>
      <c r="E1017" s="91"/>
      <c r="G1017" s="20"/>
      <c r="H1017" s="91"/>
      <c r="I1017" s="91"/>
      <c r="K1017" s="91"/>
      <c r="M1017" s="200" t="e">
        <f t="shared" ca="1" si="216"/>
        <v>#N/A</v>
      </c>
      <c r="N1017" s="91" t="e">
        <f t="shared" ca="1" si="217"/>
        <v>#N/A</v>
      </c>
      <c r="O1017" s="91" t="e">
        <f t="shared" ca="1" si="218"/>
        <v>#N/A</v>
      </c>
      <c r="Q1017" s="200" t="e">
        <f t="shared" ca="1" si="219"/>
        <v>#N/A</v>
      </c>
      <c r="R1017" s="91" t="e">
        <f t="shared" ca="1" si="220"/>
        <v>#N/A</v>
      </c>
      <c r="S1017" s="91" t="e">
        <f t="shared" ca="1" si="221"/>
        <v>#N/A</v>
      </c>
      <c r="T1017" s="200" t="e">
        <f ca="1">(($E$9*(RAND()*($E$213-$D$213)+$D$213))*(RAND()*('Your Value Calcs'!$E$209-'Your Value Calcs'!$D$209)+'Your Value Calcs'!$D$209+IF('Your Results'!$D$48&gt;0,'Your Results'!$D$48,0)))+$E$161-$E$201+$E$185-($E$185*(RAND()*($E$215-$D$215)+$D$215))-(($E$205/$C$56)*(RAND()*($E$216-$D$216)+$D$216))</f>
        <v>#N/A</v>
      </c>
      <c r="U1017" s="91"/>
    </row>
    <row r="1018" spans="2:21" x14ac:dyDescent="0.25">
      <c r="B1018" s="198" t="e">
        <f t="shared" ca="1" si="215"/>
        <v>#N/A</v>
      </c>
      <c r="C10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8" s="91"/>
      <c r="E1018" s="91"/>
      <c r="G1018" s="20"/>
      <c r="H1018" s="91"/>
      <c r="I1018" s="91"/>
      <c r="K1018" s="91"/>
      <c r="M1018" s="200" t="e">
        <f t="shared" ca="1" si="216"/>
        <v>#N/A</v>
      </c>
      <c r="N1018" s="91" t="e">
        <f t="shared" ca="1" si="217"/>
        <v>#N/A</v>
      </c>
      <c r="O1018" s="91" t="e">
        <f t="shared" ca="1" si="218"/>
        <v>#N/A</v>
      </c>
      <c r="Q1018" s="200" t="e">
        <f t="shared" ca="1" si="219"/>
        <v>#N/A</v>
      </c>
      <c r="R1018" s="91" t="e">
        <f t="shared" ca="1" si="220"/>
        <v>#N/A</v>
      </c>
      <c r="S1018" s="91" t="e">
        <f t="shared" ca="1" si="221"/>
        <v>#N/A</v>
      </c>
      <c r="T1018" s="200" t="e">
        <f ca="1">(($E$9*(RAND()*($E$213-$D$213)+$D$213))*(RAND()*('Your Value Calcs'!$E$209-'Your Value Calcs'!$D$209)+'Your Value Calcs'!$D$209+IF('Your Results'!$D$48&gt;0,'Your Results'!$D$48,0)))+$E$161-$E$201+$E$185-($E$185*(RAND()*($E$215-$D$215)+$D$215))-(($E$205/$C$56)*(RAND()*($E$216-$D$216)+$D$216))</f>
        <v>#N/A</v>
      </c>
      <c r="U1018" s="91"/>
    </row>
    <row r="1019" spans="2:21" x14ac:dyDescent="0.25">
      <c r="B1019" s="198" t="e">
        <f t="shared" ca="1" si="215"/>
        <v>#N/A</v>
      </c>
      <c r="C10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19" s="91"/>
      <c r="E1019" s="91"/>
      <c r="G1019" s="20"/>
      <c r="H1019" s="91"/>
      <c r="I1019" s="91"/>
      <c r="K1019" s="91"/>
      <c r="M1019" s="200" t="e">
        <f t="shared" ca="1" si="216"/>
        <v>#N/A</v>
      </c>
      <c r="N1019" s="91" t="e">
        <f t="shared" ca="1" si="217"/>
        <v>#N/A</v>
      </c>
      <c r="O1019" s="91" t="e">
        <f t="shared" ca="1" si="218"/>
        <v>#N/A</v>
      </c>
      <c r="Q1019" s="200" t="e">
        <f t="shared" ca="1" si="219"/>
        <v>#N/A</v>
      </c>
      <c r="R1019" s="91" t="e">
        <f t="shared" ca="1" si="220"/>
        <v>#N/A</v>
      </c>
      <c r="S1019" s="91" t="e">
        <f t="shared" ca="1" si="221"/>
        <v>#N/A</v>
      </c>
      <c r="T1019" s="200" t="e">
        <f ca="1">(($E$9*(RAND()*($E$213-$D$213)+$D$213))*(RAND()*('Your Value Calcs'!$E$209-'Your Value Calcs'!$D$209)+'Your Value Calcs'!$D$209+IF('Your Results'!$D$48&gt;0,'Your Results'!$D$48,0)))+$E$161-$E$201+$E$185-($E$185*(RAND()*($E$215-$D$215)+$D$215))-(($E$205/$C$56)*(RAND()*($E$216-$D$216)+$D$216))</f>
        <v>#N/A</v>
      </c>
      <c r="U1019" s="91"/>
    </row>
    <row r="1020" spans="2:21" x14ac:dyDescent="0.25">
      <c r="B1020" s="198" t="e">
        <f t="shared" ca="1" si="215"/>
        <v>#N/A</v>
      </c>
      <c r="C10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0" s="91"/>
      <c r="E1020" s="91"/>
      <c r="G1020" s="20"/>
      <c r="H1020" s="91"/>
      <c r="I1020" s="91"/>
      <c r="K1020" s="91"/>
      <c r="M1020" s="200" t="e">
        <f t="shared" ca="1" si="216"/>
        <v>#N/A</v>
      </c>
      <c r="N1020" s="91" t="e">
        <f t="shared" ca="1" si="217"/>
        <v>#N/A</v>
      </c>
      <c r="O1020" s="91" t="e">
        <f t="shared" ca="1" si="218"/>
        <v>#N/A</v>
      </c>
      <c r="Q1020" s="200" t="e">
        <f t="shared" ca="1" si="219"/>
        <v>#N/A</v>
      </c>
      <c r="R1020" s="91" t="e">
        <f t="shared" ca="1" si="220"/>
        <v>#N/A</v>
      </c>
      <c r="S1020" s="91" t="e">
        <f t="shared" ca="1" si="221"/>
        <v>#N/A</v>
      </c>
      <c r="T1020" s="200" t="e">
        <f ca="1">(($E$9*(RAND()*($E$213-$D$213)+$D$213))*(RAND()*('Your Value Calcs'!$E$209-'Your Value Calcs'!$D$209)+'Your Value Calcs'!$D$209+IF('Your Results'!$D$48&gt;0,'Your Results'!$D$48,0)))+$E$161-$E$201+$E$185-($E$185*(RAND()*($E$215-$D$215)+$D$215))-(($E$205/$C$56)*(RAND()*($E$216-$D$216)+$D$216))</f>
        <v>#N/A</v>
      </c>
      <c r="U1020" s="91"/>
    </row>
    <row r="1021" spans="2:21" x14ac:dyDescent="0.25">
      <c r="B1021" s="198" t="e">
        <f t="shared" ca="1" si="215"/>
        <v>#N/A</v>
      </c>
      <c r="C10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1" s="91"/>
      <c r="E1021" s="91"/>
      <c r="G1021" s="20"/>
      <c r="H1021" s="91"/>
      <c r="I1021" s="91"/>
      <c r="K1021" s="91"/>
      <c r="M1021" s="200" t="e">
        <f t="shared" ca="1" si="216"/>
        <v>#N/A</v>
      </c>
      <c r="N1021" s="91" t="e">
        <f t="shared" ca="1" si="217"/>
        <v>#N/A</v>
      </c>
      <c r="O1021" s="91" t="e">
        <f t="shared" ca="1" si="218"/>
        <v>#N/A</v>
      </c>
      <c r="Q1021" s="200" t="e">
        <f t="shared" ca="1" si="219"/>
        <v>#N/A</v>
      </c>
      <c r="R1021" s="91" t="e">
        <f t="shared" ca="1" si="220"/>
        <v>#N/A</v>
      </c>
      <c r="S1021" s="91" t="e">
        <f t="shared" ca="1" si="221"/>
        <v>#N/A</v>
      </c>
      <c r="T1021" s="200" t="e">
        <f ca="1">(($E$9*(RAND()*($E$213-$D$213)+$D$213))*(RAND()*('Your Value Calcs'!$E$209-'Your Value Calcs'!$D$209)+'Your Value Calcs'!$D$209+IF('Your Results'!$D$48&gt;0,'Your Results'!$D$48,0)))+$E$161-$E$201+$E$185-($E$185*(RAND()*($E$215-$D$215)+$D$215))-(($E$205/$C$56)*(RAND()*($E$216-$D$216)+$D$216))</f>
        <v>#N/A</v>
      </c>
      <c r="U1021" s="91"/>
    </row>
    <row r="1022" spans="2:21" x14ac:dyDescent="0.25">
      <c r="B1022" s="198" t="e">
        <f t="shared" ca="1" si="215"/>
        <v>#N/A</v>
      </c>
      <c r="C10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2" s="91"/>
      <c r="E1022" s="91"/>
      <c r="G1022" s="20"/>
      <c r="H1022" s="91"/>
      <c r="I1022" s="91"/>
      <c r="K1022" s="91"/>
      <c r="M1022" s="200" t="e">
        <f t="shared" ca="1" si="216"/>
        <v>#N/A</v>
      </c>
      <c r="N1022" s="91" t="e">
        <f t="shared" ca="1" si="217"/>
        <v>#N/A</v>
      </c>
      <c r="O1022" s="91" t="e">
        <f t="shared" ca="1" si="218"/>
        <v>#N/A</v>
      </c>
      <c r="Q1022" s="200" t="e">
        <f t="shared" ca="1" si="219"/>
        <v>#N/A</v>
      </c>
      <c r="R1022" s="91" t="e">
        <f t="shared" ca="1" si="220"/>
        <v>#N/A</v>
      </c>
      <c r="S1022" s="91" t="e">
        <f t="shared" ca="1" si="221"/>
        <v>#N/A</v>
      </c>
      <c r="T1022" s="200" t="e">
        <f ca="1">(($E$9*(RAND()*($E$213-$D$213)+$D$213))*(RAND()*('Your Value Calcs'!$E$209-'Your Value Calcs'!$D$209)+'Your Value Calcs'!$D$209+IF('Your Results'!$D$48&gt;0,'Your Results'!$D$48,0)))+$E$161-$E$201+$E$185-($E$185*(RAND()*($E$215-$D$215)+$D$215))-(($E$205/$C$56)*(RAND()*($E$216-$D$216)+$D$216))</f>
        <v>#N/A</v>
      </c>
      <c r="U1022" s="91"/>
    </row>
    <row r="1023" spans="2:21" x14ac:dyDescent="0.25">
      <c r="B1023" s="198" t="e">
        <f t="shared" ca="1" si="215"/>
        <v>#N/A</v>
      </c>
      <c r="C10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3" s="91"/>
      <c r="E1023" s="91"/>
      <c r="G1023" s="20"/>
      <c r="H1023" s="91"/>
      <c r="I1023" s="91"/>
      <c r="K1023" s="91"/>
      <c r="M1023" s="200" t="e">
        <f t="shared" ca="1" si="216"/>
        <v>#N/A</v>
      </c>
      <c r="N1023" s="91" t="e">
        <f t="shared" ca="1" si="217"/>
        <v>#N/A</v>
      </c>
      <c r="O1023" s="91" t="e">
        <f t="shared" ca="1" si="218"/>
        <v>#N/A</v>
      </c>
      <c r="Q1023" s="200" t="e">
        <f t="shared" ca="1" si="219"/>
        <v>#N/A</v>
      </c>
      <c r="R1023" s="91" t="e">
        <f t="shared" ca="1" si="220"/>
        <v>#N/A</v>
      </c>
      <c r="S1023" s="91" t="e">
        <f t="shared" ca="1" si="221"/>
        <v>#N/A</v>
      </c>
      <c r="T1023" s="200" t="e">
        <f ca="1">(($E$9*(RAND()*($E$213-$D$213)+$D$213))*(RAND()*('Your Value Calcs'!$E$209-'Your Value Calcs'!$D$209)+'Your Value Calcs'!$D$209+IF('Your Results'!$D$48&gt;0,'Your Results'!$D$48,0)))+$E$161-$E$201+$E$185-($E$185*(RAND()*($E$215-$D$215)+$D$215))-(($E$205/$C$56)*(RAND()*($E$216-$D$216)+$D$216))</f>
        <v>#N/A</v>
      </c>
      <c r="U1023" s="91"/>
    </row>
    <row r="1024" spans="2:21" x14ac:dyDescent="0.25">
      <c r="B1024" s="198" t="e">
        <f t="shared" ca="1" si="215"/>
        <v>#N/A</v>
      </c>
      <c r="C10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4" s="91"/>
      <c r="E1024" s="91"/>
      <c r="G1024" s="20"/>
      <c r="H1024" s="91"/>
      <c r="I1024" s="91"/>
      <c r="K1024" s="91"/>
      <c r="M1024" s="200" t="e">
        <f t="shared" ca="1" si="216"/>
        <v>#N/A</v>
      </c>
      <c r="N1024" s="91" t="e">
        <f t="shared" ca="1" si="217"/>
        <v>#N/A</v>
      </c>
      <c r="O1024" s="91" t="e">
        <f t="shared" ca="1" si="218"/>
        <v>#N/A</v>
      </c>
      <c r="Q1024" s="200" t="e">
        <f t="shared" ca="1" si="219"/>
        <v>#N/A</v>
      </c>
      <c r="R1024" s="91" t="e">
        <f t="shared" ca="1" si="220"/>
        <v>#N/A</v>
      </c>
      <c r="S1024" s="91" t="e">
        <f t="shared" ca="1" si="221"/>
        <v>#N/A</v>
      </c>
      <c r="T1024" s="200" t="e">
        <f ca="1">(($E$9*(RAND()*($E$213-$D$213)+$D$213))*(RAND()*('Your Value Calcs'!$E$209-'Your Value Calcs'!$D$209)+'Your Value Calcs'!$D$209+IF('Your Results'!$D$48&gt;0,'Your Results'!$D$48,0)))+$E$161-$E$201+$E$185-($E$185*(RAND()*($E$215-$D$215)+$D$215))-(($E$205/$C$56)*(RAND()*($E$216-$D$216)+$D$216))</f>
        <v>#N/A</v>
      </c>
      <c r="U1024" s="91"/>
    </row>
    <row r="1025" spans="2:21" x14ac:dyDescent="0.25">
      <c r="B1025" s="198" t="e">
        <f t="shared" ca="1" si="215"/>
        <v>#N/A</v>
      </c>
      <c r="C10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5" s="91"/>
      <c r="E1025" s="91"/>
      <c r="G1025" s="20"/>
      <c r="H1025" s="91"/>
      <c r="I1025" s="91"/>
      <c r="K1025" s="91"/>
      <c r="M1025" s="200" t="e">
        <f t="shared" ca="1" si="216"/>
        <v>#N/A</v>
      </c>
      <c r="N1025" s="91" t="e">
        <f t="shared" ca="1" si="217"/>
        <v>#N/A</v>
      </c>
      <c r="O1025" s="91" t="e">
        <f t="shared" ca="1" si="218"/>
        <v>#N/A</v>
      </c>
      <c r="Q1025" s="200" t="e">
        <f t="shared" ca="1" si="219"/>
        <v>#N/A</v>
      </c>
      <c r="R1025" s="91" t="e">
        <f t="shared" ca="1" si="220"/>
        <v>#N/A</v>
      </c>
      <c r="S1025" s="91" t="e">
        <f t="shared" ca="1" si="221"/>
        <v>#N/A</v>
      </c>
      <c r="T1025" s="200" t="e">
        <f ca="1">(($E$9*(RAND()*($E$213-$D$213)+$D$213))*(RAND()*('Your Value Calcs'!$E$209-'Your Value Calcs'!$D$209)+'Your Value Calcs'!$D$209+IF('Your Results'!$D$48&gt;0,'Your Results'!$D$48,0)))+$E$161-$E$201+$E$185-($E$185*(RAND()*($E$215-$D$215)+$D$215))-(($E$205/$C$56)*(RAND()*($E$216-$D$216)+$D$216))</f>
        <v>#N/A</v>
      </c>
      <c r="U1025" s="91"/>
    </row>
    <row r="1026" spans="2:21" x14ac:dyDescent="0.25">
      <c r="B1026" s="198" t="e">
        <f t="shared" ref="B1026:B1089" ca="1" si="222">($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0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6" s="91"/>
      <c r="E1026" s="91"/>
      <c r="G1026" s="20"/>
      <c r="H1026" s="91"/>
      <c r="I1026" s="91"/>
      <c r="K1026" s="91"/>
      <c r="M1026" s="200" t="e">
        <f t="shared" ref="M1026:M1089" ca="1" si="223">(($C$9*(RAND()*($E$213-$D$213)+$D$213))*(RAND()*($E$214-$D$214)+$D$214+IF($B$61&gt;0,$B$61,0)))+$C$161-$C$201+$C$185-($C$185*(RAND()*($E$215-$D$215)+$D$215))-($C$55*(RAND()*($E$216-$D$216)+$D$216))</f>
        <v>#N/A</v>
      </c>
      <c r="N1026" s="91" t="e">
        <f t="shared" ref="N1026:N1089" ca="1" si="224">M1026/$B$221</f>
        <v>#N/A</v>
      </c>
      <c r="O1026" s="91" t="e">
        <f t="shared" ref="O1026:O1089" ca="1" si="225">(M1026+$C$205)/$B$220</f>
        <v>#N/A</v>
      </c>
      <c r="Q1026" s="200" t="e">
        <f t="shared" ref="Q1026:Q1089" ca="1" si="226">(($E$9*(RAND()*($E$213-$D$213)+$D$213))*(RAND()*($E$214-$D$214)+$D$214+IF($B$61&gt;0,$B$61,0)))+$E$161-$E$201+$E$185-($E$185*(RAND()*($E$215-$D$215)+$D$215))-(($E$205/$C$56)*(RAND()*($E$216-$D$216)+$D$216))</f>
        <v>#N/A</v>
      </c>
      <c r="R1026" s="91" t="e">
        <f t="shared" ref="R1026:R1089" ca="1" si="227">Q1026/$D$221</f>
        <v>#N/A</v>
      </c>
      <c r="S1026" s="91" t="e">
        <f t="shared" ref="S1026:S1089" ca="1" si="228">(Q1026+$E$205)/$D$220</f>
        <v>#N/A</v>
      </c>
      <c r="T1026" s="200" t="e">
        <f ca="1">(($E$9*(RAND()*($E$213-$D$213)+$D$213))*(RAND()*('Your Value Calcs'!$E$209-'Your Value Calcs'!$D$209)+'Your Value Calcs'!$D$209+IF('Your Results'!$D$48&gt;0,'Your Results'!$D$48,0)))+$E$161-$E$201+$E$185-($E$185*(RAND()*($E$215-$D$215)+$D$215))-(($E$205/$C$56)*(RAND()*($E$216-$D$216)+$D$216))</f>
        <v>#N/A</v>
      </c>
      <c r="U1026" s="91"/>
    </row>
    <row r="1027" spans="2:21" x14ac:dyDescent="0.25">
      <c r="B1027" s="198" t="e">
        <f t="shared" ca="1" si="222"/>
        <v>#N/A</v>
      </c>
      <c r="C10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7" s="91"/>
      <c r="E1027" s="91"/>
      <c r="G1027" s="20"/>
      <c r="H1027" s="91"/>
      <c r="I1027" s="91"/>
      <c r="K1027" s="91"/>
      <c r="M1027" s="200" t="e">
        <f t="shared" ca="1" si="223"/>
        <v>#N/A</v>
      </c>
      <c r="N1027" s="91" t="e">
        <f t="shared" ca="1" si="224"/>
        <v>#N/A</v>
      </c>
      <c r="O1027" s="91" t="e">
        <f t="shared" ca="1" si="225"/>
        <v>#N/A</v>
      </c>
      <c r="Q1027" s="200" t="e">
        <f t="shared" ca="1" si="226"/>
        <v>#N/A</v>
      </c>
      <c r="R1027" s="91" t="e">
        <f t="shared" ca="1" si="227"/>
        <v>#N/A</v>
      </c>
      <c r="S1027" s="91" t="e">
        <f t="shared" ca="1" si="228"/>
        <v>#N/A</v>
      </c>
      <c r="T1027" s="200" t="e">
        <f ca="1">(($E$9*(RAND()*($E$213-$D$213)+$D$213))*(RAND()*('Your Value Calcs'!$E$209-'Your Value Calcs'!$D$209)+'Your Value Calcs'!$D$209+IF('Your Results'!$D$48&gt;0,'Your Results'!$D$48,0)))+$E$161-$E$201+$E$185-($E$185*(RAND()*($E$215-$D$215)+$D$215))-(($E$205/$C$56)*(RAND()*($E$216-$D$216)+$D$216))</f>
        <v>#N/A</v>
      </c>
      <c r="U1027" s="91"/>
    </row>
    <row r="1028" spans="2:21" x14ac:dyDescent="0.25">
      <c r="B1028" s="198" t="e">
        <f t="shared" ca="1" si="222"/>
        <v>#N/A</v>
      </c>
      <c r="C10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8" s="91"/>
      <c r="E1028" s="91"/>
      <c r="G1028" s="20"/>
      <c r="H1028" s="91"/>
      <c r="I1028" s="91"/>
      <c r="K1028" s="91"/>
      <c r="M1028" s="200" t="e">
        <f t="shared" ca="1" si="223"/>
        <v>#N/A</v>
      </c>
      <c r="N1028" s="91" t="e">
        <f t="shared" ca="1" si="224"/>
        <v>#N/A</v>
      </c>
      <c r="O1028" s="91" t="e">
        <f t="shared" ca="1" si="225"/>
        <v>#N/A</v>
      </c>
      <c r="Q1028" s="200" t="e">
        <f t="shared" ca="1" si="226"/>
        <v>#N/A</v>
      </c>
      <c r="R1028" s="91" t="e">
        <f t="shared" ca="1" si="227"/>
        <v>#N/A</v>
      </c>
      <c r="S1028" s="91" t="e">
        <f t="shared" ca="1" si="228"/>
        <v>#N/A</v>
      </c>
      <c r="T1028" s="200" t="e">
        <f ca="1">(($E$9*(RAND()*($E$213-$D$213)+$D$213))*(RAND()*('Your Value Calcs'!$E$209-'Your Value Calcs'!$D$209)+'Your Value Calcs'!$D$209+IF('Your Results'!$D$48&gt;0,'Your Results'!$D$48,0)))+$E$161-$E$201+$E$185-($E$185*(RAND()*($E$215-$D$215)+$D$215))-(($E$205/$C$56)*(RAND()*($E$216-$D$216)+$D$216))</f>
        <v>#N/A</v>
      </c>
      <c r="U1028" s="91"/>
    </row>
    <row r="1029" spans="2:21" x14ac:dyDescent="0.25">
      <c r="B1029" s="198" t="e">
        <f t="shared" ca="1" si="222"/>
        <v>#N/A</v>
      </c>
      <c r="C10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29" s="91"/>
      <c r="E1029" s="91"/>
      <c r="G1029" s="20"/>
      <c r="H1029" s="91"/>
      <c r="I1029" s="91"/>
      <c r="K1029" s="91"/>
      <c r="M1029" s="200" t="e">
        <f t="shared" ca="1" si="223"/>
        <v>#N/A</v>
      </c>
      <c r="N1029" s="91" t="e">
        <f t="shared" ca="1" si="224"/>
        <v>#N/A</v>
      </c>
      <c r="O1029" s="91" t="e">
        <f t="shared" ca="1" si="225"/>
        <v>#N/A</v>
      </c>
      <c r="Q1029" s="200" t="e">
        <f t="shared" ca="1" si="226"/>
        <v>#N/A</v>
      </c>
      <c r="R1029" s="91" t="e">
        <f t="shared" ca="1" si="227"/>
        <v>#N/A</v>
      </c>
      <c r="S1029" s="91" t="e">
        <f t="shared" ca="1" si="228"/>
        <v>#N/A</v>
      </c>
      <c r="T1029" s="200" t="e">
        <f ca="1">(($E$9*(RAND()*($E$213-$D$213)+$D$213))*(RAND()*('Your Value Calcs'!$E$209-'Your Value Calcs'!$D$209)+'Your Value Calcs'!$D$209+IF('Your Results'!$D$48&gt;0,'Your Results'!$D$48,0)))+$E$161-$E$201+$E$185-($E$185*(RAND()*($E$215-$D$215)+$D$215))-(($E$205/$C$56)*(RAND()*($E$216-$D$216)+$D$216))</f>
        <v>#N/A</v>
      </c>
      <c r="U1029" s="91"/>
    </row>
    <row r="1030" spans="2:21" x14ac:dyDescent="0.25">
      <c r="B1030" s="198" t="e">
        <f t="shared" ca="1" si="222"/>
        <v>#N/A</v>
      </c>
      <c r="C10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0" s="91"/>
      <c r="E1030" s="91"/>
      <c r="G1030" s="20"/>
      <c r="H1030" s="91"/>
      <c r="I1030" s="91"/>
      <c r="K1030" s="91"/>
      <c r="M1030" s="200" t="e">
        <f t="shared" ca="1" si="223"/>
        <v>#N/A</v>
      </c>
      <c r="N1030" s="91" t="e">
        <f t="shared" ca="1" si="224"/>
        <v>#N/A</v>
      </c>
      <c r="O1030" s="91" t="e">
        <f t="shared" ca="1" si="225"/>
        <v>#N/A</v>
      </c>
      <c r="Q1030" s="200" t="e">
        <f t="shared" ca="1" si="226"/>
        <v>#N/A</v>
      </c>
      <c r="R1030" s="91" t="e">
        <f t="shared" ca="1" si="227"/>
        <v>#N/A</v>
      </c>
      <c r="S1030" s="91" t="e">
        <f t="shared" ca="1" si="228"/>
        <v>#N/A</v>
      </c>
      <c r="T1030" s="200" t="e">
        <f ca="1">(($E$9*(RAND()*($E$213-$D$213)+$D$213))*(RAND()*('Your Value Calcs'!$E$209-'Your Value Calcs'!$D$209)+'Your Value Calcs'!$D$209+IF('Your Results'!$D$48&gt;0,'Your Results'!$D$48,0)))+$E$161-$E$201+$E$185-($E$185*(RAND()*($E$215-$D$215)+$D$215))-(($E$205/$C$56)*(RAND()*($E$216-$D$216)+$D$216))</f>
        <v>#N/A</v>
      </c>
      <c r="U1030" s="91"/>
    </row>
    <row r="1031" spans="2:21" x14ac:dyDescent="0.25">
      <c r="B1031" s="198" t="e">
        <f t="shared" ca="1" si="222"/>
        <v>#N/A</v>
      </c>
      <c r="C10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1" s="91"/>
      <c r="E1031" s="91"/>
      <c r="G1031" s="20"/>
      <c r="H1031" s="91"/>
      <c r="I1031" s="91"/>
      <c r="K1031" s="91"/>
      <c r="M1031" s="200" t="e">
        <f t="shared" ca="1" si="223"/>
        <v>#N/A</v>
      </c>
      <c r="N1031" s="91" t="e">
        <f t="shared" ca="1" si="224"/>
        <v>#N/A</v>
      </c>
      <c r="O1031" s="91" t="e">
        <f t="shared" ca="1" si="225"/>
        <v>#N/A</v>
      </c>
      <c r="Q1031" s="200" t="e">
        <f t="shared" ca="1" si="226"/>
        <v>#N/A</v>
      </c>
      <c r="R1031" s="91" t="e">
        <f t="shared" ca="1" si="227"/>
        <v>#N/A</v>
      </c>
      <c r="S1031" s="91" t="e">
        <f t="shared" ca="1" si="228"/>
        <v>#N/A</v>
      </c>
      <c r="T1031" s="200" t="e">
        <f ca="1">(($E$9*(RAND()*($E$213-$D$213)+$D$213))*(RAND()*('Your Value Calcs'!$E$209-'Your Value Calcs'!$D$209)+'Your Value Calcs'!$D$209+IF('Your Results'!$D$48&gt;0,'Your Results'!$D$48,0)))+$E$161-$E$201+$E$185-($E$185*(RAND()*($E$215-$D$215)+$D$215))-(($E$205/$C$56)*(RAND()*($E$216-$D$216)+$D$216))</f>
        <v>#N/A</v>
      </c>
      <c r="U1031" s="91"/>
    </row>
    <row r="1032" spans="2:21" x14ac:dyDescent="0.25">
      <c r="B1032" s="198" t="e">
        <f t="shared" ca="1" si="222"/>
        <v>#N/A</v>
      </c>
      <c r="C10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2" s="91"/>
      <c r="E1032" s="91"/>
      <c r="G1032" s="20"/>
      <c r="H1032" s="91"/>
      <c r="I1032" s="91"/>
      <c r="K1032" s="91"/>
      <c r="M1032" s="200" t="e">
        <f t="shared" ca="1" si="223"/>
        <v>#N/A</v>
      </c>
      <c r="N1032" s="91" t="e">
        <f t="shared" ca="1" si="224"/>
        <v>#N/A</v>
      </c>
      <c r="O1032" s="91" t="e">
        <f t="shared" ca="1" si="225"/>
        <v>#N/A</v>
      </c>
      <c r="Q1032" s="200" t="e">
        <f t="shared" ca="1" si="226"/>
        <v>#N/A</v>
      </c>
      <c r="R1032" s="91" t="e">
        <f t="shared" ca="1" si="227"/>
        <v>#N/A</v>
      </c>
      <c r="S1032" s="91" t="e">
        <f t="shared" ca="1" si="228"/>
        <v>#N/A</v>
      </c>
      <c r="T1032" s="200" t="e">
        <f ca="1">(($E$9*(RAND()*($E$213-$D$213)+$D$213))*(RAND()*('Your Value Calcs'!$E$209-'Your Value Calcs'!$D$209)+'Your Value Calcs'!$D$209+IF('Your Results'!$D$48&gt;0,'Your Results'!$D$48,0)))+$E$161-$E$201+$E$185-($E$185*(RAND()*($E$215-$D$215)+$D$215))-(($E$205/$C$56)*(RAND()*($E$216-$D$216)+$D$216))</f>
        <v>#N/A</v>
      </c>
      <c r="U1032" s="91"/>
    </row>
    <row r="1033" spans="2:21" x14ac:dyDescent="0.25">
      <c r="B1033" s="198" t="e">
        <f t="shared" ca="1" si="222"/>
        <v>#N/A</v>
      </c>
      <c r="C10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3" s="91"/>
      <c r="E1033" s="91"/>
      <c r="G1033" s="20"/>
      <c r="H1033" s="91"/>
      <c r="I1033" s="91"/>
      <c r="K1033" s="91"/>
      <c r="M1033" s="200" t="e">
        <f t="shared" ca="1" si="223"/>
        <v>#N/A</v>
      </c>
      <c r="N1033" s="91" t="e">
        <f t="shared" ca="1" si="224"/>
        <v>#N/A</v>
      </c>
      <c r="O1033" s="91" t="e">
        <f t="shared" ca="1" si="225"/>
        <v>#N/A</v>
      </c>
      <c r="Q1033" s="200" t="e">
        <f t="shared" ca="1" si="226"/>
        <v>#N/A</v>
      </c>
      <c r="R1033" s="91" t="e">
        <f t="shared" ca="1" si="227"/>
        <v>#N/A</v>
      </c>
      <c r="S1033" s="91" t="e">
        <f t="shared" ca="1" si="228"/>
        <v>#N/A</v>
      </c>
      <c r="T1033" s="200" t="e">
        <f ca="1">(($E$9*(RAND()*($E$213-$D$213)+$D$213))*(RAND()*('Your Value Calcs'!$E$209-'Your Value Calcs'!$D$209)+'Your Value Calcs'!$D$209+IF('Your Results'!$D$48&gt;0,'Your Results'!$D$48,0)))+$E$161-$E$201+$E$185-($E$185*(RAND()*($E$215-$D$215)+$D$215))-(($E$205/$C$56)*(RAND()*($E$216-$D$216)+$D$216))</f>
        <v>#N/A</v>
      </c>
      <c r="U1033" s="91"/>
    </row>
    <row r="1034" spans="2:21" x14ac:dyDescent="0.25">
      <c r="B1034" s="198" t="e">
        <f t="shared" ca="1" si="222"/>
        <v>#N/A</v>
      </c>
      <c r="C10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4" s="91"/>
      <c r="E1034" s="91"/>
      <c r="G1034" s="20"/>
      <c r="H1034" s="91"/>
      <c r="I1034" s="91"/>
      <c r="K1034" s="91"/>
      <c r="M1034" s="200" t="e">
        <f t="shared" ca="1" si="223"/>
        <v>#N/A</v>
      </c>
      <c r="N1034" s="91" t="e">
        <f t="shared" ca="1" si="224"/>
        <v>#N/A</v>
      </c>
      <c r="O1034" s="91" t="e">
        <f t="shared" ca="1" si="225"/>
        <v>#N/A</v>
      </c>
      <c r="Q1034" s="200" t="e">
        <f t="shared" ca="1" si="226"/>
        <v>#N/A</v>
      </c>
      <c r="R1034" s="91" t="e">
        <f t="shared" ca="1" si="227"/>
        <v>#N/A</v>
      </c>
      <c r="S1034" s="91" t="e">
        <f t="shared" ca="1" si="228"/>
        <v>#N/A</v>
      </c>
      <c r="T1034" s="200" t="e">
        <f ca="1">(($E$9*(RAND()*($E$213-$D$213)+$D$213))*(RAND()*('Your Value Calcs'!$E$209-'Your Value Calcs'!$D$209)+'Your Value Calcs'!$D$209+IF('Your Results'!$D$48&gt;0,'Your Results'!$D$48,0)))+$E$161-$E$201+$E$185-($E$185*(RAND()*($E$215-$D$215)+$D$215))-(($E$205/$C$56)*(RAND()*($E$216-$D$216)+$D$216))</f>
        <v>#N/A</v>
      </c>
      <c r="U1034" s="91"/>
    </row>
    <row r="1035" spans="2:21" x14ac:dyDescent="0.25">
      <c r="B1035" s="198" t="e">
        <f t="shared" ca="1" si="222"/>
        <v>#N/A</v>
      </c>
      <c r="C10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5" s="91"/>
      <c r="E1035" s="91"/>
      <c r="G1035" s="20"/>
      <c r="H1035" s="91"/>
      <c r="I1035" s="91"/>
      <c r="K1035" s="91"/>
      <c r="M1035" s="200" t="e">
        <f t="shared" ca="1" si="223"/>
        <v>#N/A</v>
      </c>
      <c r="N1035" s="91" t="e">
        <f t="shared" ca="1" si="224"/>
        <v>#N/A</v>
      </c>
      <c r="O1035" s="91" t="e">
        <f t="shared" ca="1" si="225"/>
        <v>#N/A</v>
      </c>
      <c r="Q1035" s="200" t="e">
        <f t="shared" ca="1" si="226"/>
        <v>#N/A</v>
      </c>
      <c r="R1035" s="91" t="e">
        <f t="shared" ca="1" si="227"/>
        <v>#N/A</v>
      </c>
      <c r="S1035" s="91" t="e">
        <f t="shared" ca="1" si="228"/>
        <v>#N/A</v>
      </c>
      <c r="T1035" s="200" t="e">
        <f ca="1">(($E$9*(RAND()*($E$213-$D$213)+$D$213))*(RAND()*('Your Value Calcs'!$E$209-'Your Value Calcs'!$D$209)+'Your Value Calcs'!$D$209+IF('Your Results'!$D$48&gt;0,'Your Results'!$D$48,0)))+$E$161-$E$201+$E$185-($E$185*(RAND()*($E$215-$D$215)+$D$215))-(($E$205/$C$56)*(RAND()*($E$216-$D$216)+$D$216))</f>
        <v>#N/A</v>
      </c>
      <c r="U1035" s="91"/>
    </row>
    <row r="1036" spans="2:21" x14ac:dyDescent="0.25">
      <c r="B1036" s="198" t="e">
        <f t="shared" ca="1" si="222"/>
        <v>#N/A</v>
      </c>
      <c r="C10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6" s="91"/>
      <c r="E1036" s="91"/>
      <c r="G1036" s="20"/>
      <c r="H1036" s="91"/>
      <c r="I1036" s="91"/>
      <c r="K1036" s="91"/>
      <c r="M1036" s="200" t="e">
        <f t="shared" ca="1" si="223"/>
        <v>#N/A</v>
      </c>
      <c r="N1036" s="91" t="e">
        <f t="shared" ca="1" si="224"/>
        <v>#N/A</v>
      </c>
      <c r="O1036" s="91" t="e">
        <f t="shared" ca="1" si="225"/>
        <v>#N/A</v>
      </c>
      <c r="Q1036" s="200" t="e">
        <f t="shared" ca="1" si="226"/>
        <v>#N/A</v>
      </c>
      <c r="R1036" s="91" t="e">
        <f t="shared" ca="1" si="227"/>
        <v>#N/A</v>
      </c>
      <c r="S1036" s="91" t="e">
        <f t="shared" ca="1" si="228"/>
        <v>#N/A</v>
      </c>
      <c r="T1036" s="200" t="e">
        <f ca="1">(($E$9*(RAND()*($E$213-$D$213)+$D$213))*(RAND()*('Your Value Calcs'!$E$209-'Your Value Calcs'!$D$209)+'Your Value Calcs'!$D$209+IF('Your Results'!$D$48&gt;0,'Your Results'!$D$48,0)))+$E$161-$E$201+$E$185-($E$185*(RAND()*($E$215-$D$215)+$D$215))-(($E$205/$C$56)*(RAND()*($E$216-$D$216)+$D$216))</f>
        <v>#N/A</v>
      </c>
      <c r="U1036" s="91"/>
    </row>
    <row r="1037" spans="2:21" x14ac:dyDescent="0.25">
      <c r="B1037" s="198" t="e">
        <f t="shared" ca="1" si="222"/>
        <v>#N/A</v>
      </c>
      <c r="C10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7" s="91"/>
      <c r="E1037" s="91"/>
      <c r="G1037" s="20"/>
      <c r="H1037" s="91"/>
      <c r="I1037" s="91"/>
      <c r="K1037" s="91"/>
      <c r="M1037" s="200" t="e">
        <f t="shared" ca="1" si="223"/>
        <v>#N/A</v>
      </c>
      <c r="N1037" s="91" t="e">
        <f t="shared" ca="1" si="224"/>
        <v>#N/A</v>
      </c>
      <c r="O1037" s="91" t="e">
        <f t="shared" ca="1" si="225"/>
        <v>#N/A</v>
      </c>
      <c r="Q1037" s="200" t="e">
        <f t="shared" ca="1" si="226"/>
        <v>#N/A</v>
      </c>
      <c r="R1037" s="91" t="e">
        <f t="shared" ca="1" si="227"/>
        <v>#N/A</v>
      </c>
      <c r="S1037" s="91" t="e">
        <f t="shared" ca="1" si="228"/>
        <v>#N/A</v>
      </c>
      <c r="T1037" s="200" t="e">
        <f ca="1">(($E$9*(RAND()*($E$213-$D$213)+$D$213))*(RAND()*('Your Value Calcs'!$E$209-'Your Value Calcs'!$D$209)+'Your Value Calcs'!$D$209+IF('Your Results'!$D$48&gt;0,'Your Results'!$D$48,0)))+$E$161-$E$201+$E$185-($E$185*(RAND()*($E$215-$D$215)+$D$215))-(($E$205/$C$56)*(RAND()*($E$216-$D$216)+$D$216))</f>
        <v>#N/A</v>
      </c>
      <c r="U1037" s="91"/>
    </row>
    <row r="1038" spans="2:21" x14ac:dyDescent="0.25">
      <c r="B1038" s="198" t="e">
        <f t="shared" ca="1" si="222"/>
        <v>#N/A</v>
      </c>
      <c r="C10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8" s="91"/>
      <c r="E1038" s="91"/>
      <c r="G1038" s="20"/>
      <c r="H1038" s="91"/>
      <c r="I1038" s="91"/>
      <c r="K1038" s="91"/>
      <c r="M1038" s="200" t="e">
        <f t="shared" ca="1" si="223"/>
        <v>#N/A</v>
      </c>
      <c r="N1038" s="91" t="e">
        <f t="shared" ca="1" si="224"/>
        <v>#N/A</v>
      </c>
      <c r="O1038" s="91" t="e">
        <f t="shared" ca="1" si="225"/>
        <v>#N/A</v>
      </c>
      <c r="Q1038" s="200" t="e">
        <f t="shared" ca="1" si="226"/>
        <v>#N/A</v>
      </c>
      <c r="R1038" s="91" t="e">
        <f t="shared" ca="1" si="227"/>
        <v>#N/A</v>
      </c>
      <c r="S1038" s="91" t="e">
        <f t="shared" ca="1" si="228"/>
        <v>#N/A</v>
      </c>
      <c r="T1038" s="200" t="e">
        <f ca="1">(($E$9*(RAND()*($E$213-$D$213)+$D$213))*(RAND()*('Your Value Calcs'!$E$209-'Your Value Calcs'!$D$209)+'Your Value Calcs'!$D$209+IF('Your Results'!$D$48&gt;0,'Your Results'!$D$48,0)))+$E$161-$E$201+$E$185-($E$185*(RAND()*($E$215-$D$215)+$D$215))-(($E$205/$C$56)*(RAND()*($E$216-$D$216)+$D$216))</f>
        <v>#N/A</v>
      </c>
      <c r="U1038" s="91"/>
    </row>
    <row r="1039" spans="2:21" x14ac:dyDescent="0.25">
      <c r="B1039" s="198" t="e">
        <f t="shared" ca="1" si="222"/>
        <v>#N/A</v>
      </c>
      <c r="C10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39" s="91"/>
      <c r="E1039" s="91"/>
      <c r="G1039" s="20"/>
      <c r="H1039" s="91"/>
      <c r="I1039" s="91"/>
      <c r="K1039" s="91"/>
      <c r="M1039" s="200" t="e">
        <f t="shared" ca="1" si="223"/>
        <v>#N/A</v>
      </c>
      <c r="N1039" s="91" t="e">
        <f t="shared" ca="1" si="224"/>
        <v>#N/A</v>
      </c>
      <c r="O1039" s="91" t="e">
        <f t="shared" ca="1" si="225"/>
        <v>#N/A</v>
      </c>
      <c r="Q1039" s="200" t="e">
        <f t="shared" ca="1" si="226"/>
        <v>#N/A</v>
      </c>
      <c r="R1039" s="91" t="e">
        <f t="shared" ca="1" si="227"/>
        <v>#N/A</v>
      </c>
      <c r="S1039" s="91" t="e">
        <f t="shared" ca="1" si="228"/>
        <v>#N/A</v>
      </c>
      <c r="T1039" s="200" t="e">
        <f ca="1">(($E$9*(RAND()*($E$213-$D$213)+$D$213))*(RAND()*('Your Value Calcs'!$E$209-'Your Value Calcs'!$D$209)+'Your Value Calcs'!$D$209+IF('Your Results'!$D$48&gt;0,'Your Results'!$D$48,0)))+$E$161-$E$201+$E$185-($E$185*(RAND()*($E$215-$D$215)+$D$215))-(($E$205/$C$56)*(RAND()*($E$216-$D$216)+$D$216))</f>
        <v>#N/A</v>
      </c>
      <c r="U1039" s="91"/>
    </row>
    <row r="1040" spans="2:21" x14ac:dyDescent="0.25">
      <c r="B1040" s="198" t="e">
        <f t="shared" ca="1" si="222"/>
        <v>#N/A</v>
      </c>
      <c r="C10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0" s="91"/>
      <c r="E1040" s="91"/>
      <c r="G1040" s="20"/>
      <c r="H1040" s="91"/>
      <c r="I1040" s="91"/>
      <c r="K1040" s="91"/>
      <c r="M1040" s="200" t="e">
        <f t="shared" ca="1" si="223"/>
        <v>#N/A</v>
      </c>
      <c r="N1040" s="91" t="e">
        <f t="shared" ca="1" si="224"/>
        <v>#N/A</v>
      </c>
      <c r="O1040" s="91" t="e">
        <f t="shared" ca="1" si="225"/>
        <v>#N/A</v>
      </c>
      <c r="Q1040" s="200" t="e">
        <f t="shared" ca="1" si="226"/>
        <v>#N/A</v>
      </c>
      <c r="R1040" s="91" t="e">
        <f t="shared" ca="1" si="227"/>
        <v>#N/A</v>
      </c>
      <c r="S1040" s="91" t="e">
        <f t="shared" ca="1" si="228"/>
        <v>#N/A</v>
      </c>
      <c r="T1040" s="200" t="e">
        <f ca="1">(($E$9*(RAND()*($E$213-$D$213)+$D$213))*(RAND()*('Your Value Calcs'!$E$209-'Your Value Calcs'!$D$209)+'Your Value Calcs'!$D$209+IF('Your Results'!$D$48&gt;0,'Your Results'!$D$48,0)))+$E$161-$E$201+$E$185-($E$185*(RAND()*($E$215-$D$215)+$D$215))-(($E$205/$C$56)*(RAND()*($E$216-$D$216)+$D$216))</f>
        <v>#N/A</v>
      </c>
      <c r="U1040" s="91"/>
    </row>
    <row r="1041" spans="2:21" x14ac:dyDescent="0.25">
      <c r="B1041" s="198" t="e">
        <f t="shared" ca="1" si="222"/>
        <v>#N/A</v>
      </c>
      <c r="C10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1" s="91"/>
      <c r="E1041" s="91"/>
      <c r="G1041" s="20"/>
      <c r="H1041" s="91"/>
      <c r="I1041" s="91"/>
      <c r="K1041" s="91"/>
      <c r="M1041" s="200" t="e">
        <f t="shared" ca="1" si="223"/>
        <v>#N/A</v>
      </c>
      <c r="N1041" s="91" t="e">
        <f t="shared" ca="1" si="224"/>
        <v>#N/A</v>
      </c>
      <c r="O1041" s="91" t="e">
        <f t="shared" ca="1" si="225"/>
        <v>#N/A</v>
      </c>
      <c r="Q1041" s="200" t="e">
        <f t="shared" ca="1" si="226"/>
        <v>#N/A</v>
      </c>
      <c r="R1041" s="91" t="e">
        <f t="shared" ca="1" si="227"/>
        <v>#N/A</v>
      </c>
      <c r="S1041" s="91" t="e">
        <f t="shared" ca="1" si="228"/>
        <v>#N/A</v>
      </c>
      <c r="T1041" s="200" t="e">
        <f ca="1">(($E$9*(RAND()*($E$213-$D$213)+$D$213))*(RAND()*('Your Value Calcs'!$E$209-'Your Value Calcs'!$D$209)+'Your Value Calcs'!$D$209+IF('Your Results'!$D$48&gt;0,'Your Results'!$D$48,0)))+$E$161-$E$201+$E$185-($E$185*(RAND()*($E$215-$D$215)+$D$215))-(($E$205/$C$56)*(RAND()*($E$216-$D$216)+$D$216))</f>
        <v>#N/A</v>
      </c>
      <c r="U1041" s="91"/>
    </row>
    <row r="1042" spans="2:21" x14ac:dyDescent="0.25">
      <c r="B1042" s="198" t="e">
        <f t="shared" ca="1" si="222"/>
        <v>#N/A</v>
      </c>
      <c r="C10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2" s="91"/>
      <c r="E1042" s="91"/>
      <c r="G1042" s="20"/>
      <c r="H1042" s="91"/>
      <c r="I1042" s="91"/>
      <c r="K1042" s="91"/>
      <c r="M1042" s="200" t="e">
        <f t="shared" ca="1" si="223"/>
        <v>#N/A</v>
      </c>
      <c r="N1042" s="91" t="e">
        <f t="shared" ca="1" si="224"/>
        <v>#N/A</v>
      </c>
      <c r="O1042" s="91" t="e">
        <f t="shared" ca="1" si="225"/>
        <v>#N/A</v>
      </c>
      <c r="Q1042" s="200" t="e">
        <f t="shared" ca="1" si="226"/>
        <v>#N/A</v>
      </c>
      <c r="R1042" s="91" t="e">
        <f t="shared" ca="1" si="227"/>
        <v>#N/A</v>
      </c>
      <c r="S1042" s="91" t="e">
        <f t="shared" ca="1" si="228"/>
        <v>#N/A</v>
      </c>
      <c r="T1042" s="200" t="e">
        <f ca="1">(($E$9*(RAND()*($E$213-$D$213)+$D$213))*(RAND()*('Your Value Calcs'!$E$209-'Your Value Calcs'!$D$209)+'Your Value Calcs'!$D$209+IF('Your Results'!$D$48&gt;0,'Your Results'!$D$48,0)))+$E$161-$E$201+$E$185-($E$185*(RAND()*($E$215-$D$215)+$D$215))-(($E$205/$C$56)*(RAND()*($E$216-$D$216)+$D$216))</f>
        <v>#N/A</v>
      </c>
      <c r="U1042" s="91"/>
    </row>
    <row r="1043" spans="2:21" x14ac:dyDescent="0.25">
      <c r="B1043" s="198" t="e">
        <f t="shared" ca="1" si="222"/>
        <v>#N/A</v>
      </c>
      <c r="C10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3" s="91"/>
      <c r="E1043" s="91"/>
      <c r="G1043" s="20"/>
      <c r="H1043" s="91"/>
      <c r="I1043" s="91"/>
      <c r="K1043" s="91"/>
      <c r="M1043" s="200" t="e">
        <f t="shared" ca="1" si="223"/>
        <v>#N/A</v>
      </c>
      <c r="N1043" s="91" t="e">
        <f t="shared" ca="1" si="224"/>
        <v>#N/A</v>
      </c>
      <c r="O1043" s="91" t="e">
        <f t="shared" ca="1" si="225"/>
        <v>#N/A</v>
      </c>
      <c r="Q1043" s="200" t="e">
        <f t="shared" ca="1" si="226"/>
        <v>#N/A</v>
      </c>
      <c r="R1043" s="91" t="e">
        <f t="shared" ca="1" si="227"/>
        <v>#N/A</v>
      </c>
      <c r="S1043" s="91" t="e">
        <f t="shared" ca="1" si="228"/>
        <v>#N/A</v>
      </c>
      <c r="T1043" s="200" t="e">
        <f ca="1">(($E$9*(RAND()*($E$213-$D$213)+$D$213))*(RAND()*('Your Value Calcs'!$E$209-'Your Value Calcs'!$D$209)+'Your Value Calcs'!$D$209+IF('Your Results'!$D$48&gt;0,'Your Results'!$D$48,0)))+$E$161-$E$201+$E$185-($E$185*(RAND()*($E$215-$D$215)+$D$215))-(($E$205/$C$56)*(RAND()*($E$216-$D$216)+$D$216))</f>
        <v>#N/A</v>
      </c>
      <c r="U1043" s="91"/>
    </row>
    <row r="1044" spans="2:21" x14ac:dyDescent="0.25">
      <c r="B1044" s="198" t="e">
        <f t="shared" ca="1" si="222"/>
        <v>#N/A</v>
      </c>
      <c r="C10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4" s="91"/>
      <c r="E1044" s="91"/>
      <c r="G1044" s="20"/>
      <c r="H1044" s="91"/>
      <c r="I1044" s="91"/>
      <c r="K1044" s="91"/>
      <c r="M1044" s="200" t="e">
        <f t="shared" ca="1" si="223"/>
        <v>#N/A</v>
      </c>
      <c r="N1044" s="91" t="e">
        <f t="shared" ca="1" si="224"/>
        <v>#N/A</v>
      </c>
      <c r="O1044" s="91" t="e">
        <f t="shared" ca="1" si="225"/>
        <v>#N/A</v>
      </c>
      <c r="Q1044" s="200" t="e">
        <f t="shared" ca="1" si="226"/>
        <v>#N/A</v>
      </c>
      <c r="R1044" s="91" t="e">
        <f t="shared" ca="1" si="227"/>
        <v>#N/A</v>
      </c>
      <c r="S1044" s="91" t="e">
        <f t="shared" ca="1" si="228"/>
        <v>#N/A</v>
      </c>
      <c r="T1044" s="200" t="e">
        <f ca="1">(($E$9*(RAND()*($E$213-$D$213)+$D$213))*(RAND()*('Your Value Calcs'!$E$209-'Your Value Calcs'!$D$209)+'Your Value Calcs'!$D$209+IF('Your Results'!$D$48&gt;0,'Your Results'!$D$48,0)))+$E$161-$E$201+$E$185-($E$185*(RAND()*($E$215-$D$215)+$D$215))-(($E$205/$C$56)*(RAND()*($E$216-$D$216)+$D$216))</f>
        <v>#N/A</v>
      </c>
      <c r="U1044" s="91"/>
    </row>
    <row r="1045" spans="2:21" x14ac:dyDescent="0.25">
      <c r="B1045" s="198" t="e">
        <f t="shared" ca="1" si="222"/>
        <v>#N/A</v>
      </c>
      <c r="C10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5" s="91"/>
      <c r="E1045" s="91"/>
      <c r="G1045" s="20"/>
      <c r="H1045" s="91"/>
      <c r="I1045" s="91"/>
      <c r="K1045" s="91"/>
      <c r="M1045" s="200" t="e">
        <f t="shared" ca="1" si="223"/>
        <v>#N/A</v>
      </c>
      <c r="N1045" s="91" t="e">
        <f t="shared" ca="1" si="224"/>
        <v>#N/A</v>
      </c>
      <c r="O1045" s="91" t="e">
        <f t="shared" ca="1" si="225"/>
        <v>#N/A</v>
      </c>
      <c r="Q1045" s="200" t="e">
        <f t="shared" ca="1" si="226"/>
        <v>#N/A</v>
      </c>
      <c r="R1045" s="91" t="e">
        <f t="shared" ca="1" si="227"/>
        <v>#N/A</v>
      </c>
      <c r="S1045" s="91" t="e">
        <f t="shared" ca="1" si="228"/>
        <v>#N/A</v>
      </c>
      <c r="T1045" s="200" t="e">
        <f ca="1">(($E$9*(RAND()*($E$213-$D$213)+$D$213))*(RAND()*('Your Value Calcs'!$E$209-'Your Value Calcs'!$D$209)+'Your Value Calcs'!$D$209+IF('Your Results'!$D$48&gt;0,'Your Results'!$D$48,0)))+$E$161-$E$201+$E$185-($E$185*(RAND()*($E$215-$D$215)+$D$215))-(($E$205/$C$56)*(RAND()*($E$216-$D$216)+$D$216))</f>
        <v>#N/A</v>
      </c>
      <c r="U1045" s="91"/>
    </row>
    <row r="1046" spans="2:21" x14ac:dyDescent="0.25">
      <c r="B1046" s="198" t="e">
        <f t="shared" ca="1" si="222"/>
        <v>#N/A</v>
      </c>
      <c r="C10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6" s="91"/>
      <c r="E1046" s="91"/>
      <c r="G1046" s="20"/>
      <c r="H1046" s="91"/>
      <c r="I1046" s="91"/>
      <c r="K1046" s="91"/>
      <c r="M1046" s="200" t="e">
        <f t="shared" ca="1" si="223"/>
        <v>#N/A</v>
      </c>
      <c r="N1046" s="91" t="e">
        <f t="shared" ca="1" si="224"/>
        <v>#N/A</v>
      </c>
      <c r="O1046" s="91" t="e">
        <f t="shared" ca="1" si="225"/>
        <v>#N/A</v>
      </c>
      <c r="Q1046" s="200" t="e">
        <f t="shared" ca="1" si="226"/>
        <v>#N/A</v>
      </c>
      <c r="R1046" s="91" t="e">
        <f t="shared" ca="1" si="227"/>
        <v>#N/A</v>
      </c>
      <c r="S1046" s="91" t="e">
        <f t="shared" ca="1" si="228"/>
        <v>#N/A</v>
      </c>
      <c r="T1046" s="200" t="e">
        <f ca="1">(($E$9*(RAND()*($E$213-$D$213)+$D$213))*(RAND()*('Your Value Calcs'!$E$209-'Your Value Calcs'!$D$209)+'Your Value Calcs'!$D$209+IF('Your Results'!$D$48&gt;0,'Your Results'!$D$48,0)))+$E$161-$E$201+$E$185-($E$185*(RAND()*($E$215-$D$215)+$D$215))-(($E$205/$C$56)*(RAND()*($E$216-$D$216)+$D$216))</f>
        <v>#N/A</v>
      </c>
      <c r="U1046" s="91"/>
    </row>
    <row r="1047" spans="2:21" x14ac:dyDescent="0.25">
      <c r="B1047" s="198" t="e">
        <f t="shared" ca="1" si="222"/>
        <v>#N/A</v>
      </c>
      <c r="C10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7" s="91"/>
      <c r="E1047" s="91"/>
      <c r="G1047" s="20"/>
      <c r="H1047" s="91"/>
      <c r="I1047" s="91"/>
      <c r="K1047" s="91"/>
      <c r="M1047" s="200" t="e">
        <f t="shared" ca="1" si="223"/>
        <v>#N/A</v>
      </c>
      <c r="N1047" s="91" t="e">
        <f t="shared" ca="1" si="224"/>
        <v>#N/A</v>
      </c>
      <c r="O1047" s="91" t="e">
        <f t="shared" ca="1" si="225"/>
        <v>#N/A</v>
      </c>
      <c r="Q1047" s="200" t="e">
        <f t="shared" ca="1" si="226"/>
        <v>#N/A</v>
      </c>
      <c r="R1047" s="91" t="e">
        <f t="shared" ca="1" si="227"/>
        <v>#N/A</v>
      </c>
      <c r="S1047" s="91" t="e">
        <f t="shared" ca="1" si="228"/>
        <v>#N/A</v>
      </c>
      <c r="T1047" s="200" t="e">
        <f ca="1">(($E$9*(RAND()*($E$213-$D$213)+$D$213))*(RAND()*('Your Value Calcs'!$E$209-'Your Value Calcs'!$D$209)+'Your Value Calcs'!$D$209+IF('Your Results'!$D$48&gt;0,'Your Results'!$D$48,0)))+$E$161-$E$201+$E$185-($E$185*(RAND()*($E$215-$D$215)+$D$215))-(($E$205/$C$56)*(RAND()*($E$216-$D$216)+$D$216))</f>
        <v>#N/A</v>
      </c>
      <c r="U1047" s="91"/>
    </row>
    <row r="1048" spans="2:21" x14ac:dyDescent="0.25">
      <c r="B1048" s="198" t="e">
        <f t="shared" ca="1" si="222"/>
        <v>#N/A</v>
      </c>
      <c r="C10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8" s="91"/>
      <c r="E1048" s="91"/>
      <c r="G1048" s="20"/>
      <c r="H1048" s="91"/>
      <c r="I1048" s="91"/>
      <c r="K1048" s="91"/>
      <c r="M1048" s="200" t="e">
        <f t="shared" ca="1" si="223"/>
        <v>#N/A</v>
      </c>
      <c r="N1048" s="91" t="e">
        <f t="shared" ca="1" si="224"/>
        <v>#N/A</v>
      </c>
      <c r="O1048" s="91" t="e">
        <f t="shared" ca="1" si="225"/>
        <v>#N/A</v>
      </c>
      <c r="Q1048" s="200" t="e">
        <f t="shared" ca="1" si="226"/>
        <v>#N/A</v>
      </c>
      <c r="R1048" s="91" t="e">
        <f t="shared" ca="1" si="227"/>
        <v>#N/A</v>
      </c>
      <c r="S1048" s="91" t="e">
        <f t="shared" ca="1" si="228"/>
        <v>#N/A</v>
      </c>
      <c r="T1048" s="200" t="e">
        <f ca="1">(($E$9*(RAND()*($E$213-$D$213)+$D$213))*(RAND()*('Your Value Calcs'!$E$209-'Your Value Calcs'!$D$209)+'Your Value Calcs'!$D$209+IF('Your Results'!$D$48&gt;0,'Your Results'!$D$48,0)))+$E$161-$E$201+$E$185-($E$185*(RAND()*($E$215-$D$215)+$D$215))-(($E$205/$C$56)*(RAND()*($E$216-$D$216)+$D$216))</f>
        <v>#N/A</v>
      </c>
      <c r="U1048" s="91"/>
    </row>
    <row r="1049" spans="2:21" x14ac:dyDescent="0.25">
      <c r="B1049" s="198" t="e">
        <f t="shared" ca="1" si="222"/>
        <v>#N/A</v>
      </c>
      <c r="C10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49" s="91"/>
      <c r="E1049" s="91"/>
      <c r="G1049" s="20"/>
      <c r="H1049" s="91"/>
      <c r="I1049" s="91"/>
      <c r="K1049" s="91"/>
      <c r="M1049" s="200" t="e">
        <f t="shared" ca="1" si="223"/>
        <v>#N/A</v>
      </c>
      <c r="N1049" s="91" t="e">
        <f t="shared" ca="1" si="224"/>
        <v>#N/A</v>
      </c>
      <c r="O1049" s="91" t="e">
        <f t="shared" ca="1" si="225"/>
        <v>#N/A</v>
      </c>
      <c r="Q1049" s="200" t="e">
        <f t="shared" ca="1" si="226"/>
        <v>#N/A</v>
      </c>
      <c r="R1049" s="91" t="e">
        <f t="shared" ca="1" si="227"/>
        <v>#N/A</v>
      </c>
      <c r="S1049" s="91" t="e">
        <f t="shared" ca="1" si="228"/>
        <v>#N/A</v>
      </c>
      <c r="T1049" s="200" t="e">
        <f ca="1">(($E$9*(RAND()*($E$213-$D$213)+$D$213))*(RAND()*('Your Value Calcs'!$E$209-'Your Value Calcs'!$D$209)+'Your Value Calcs'!$D$209+IF('Your Results'!$D$48&gt;0,'Your Results'!$D$48,0)))+$E$161-$E$201+$E$185-($E$185*(RAND()*($E$215-$D$215)+$D$215))-(($E$205/$C$56)*(RAND()*($E$216-$D$216)+$D$216))</f>
        <v>#N/A</v>
      </c>
      <c r="U1049" s="91"/>
    </row>
    <row r="1050" spans="2:21" x14ac:dyDescent="0.25">
      <c r="B1050" s="198" t="e">
        <f t="shared" ca="1" si="222"/>
        <v>#N/A</v>
      </c>
      <c r="C10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0" s="91"/>
      <c r="E1050" s="91"/>
      <c r="G1050" s="20"/>
      <c r="H1050" s="91"/>
      <c r="I1050" s="91"/>
      <c r="K1050" s="91"/>
      <c r="M1050" s="200" t="e">
        <f t="shared" ca="1" si="223"/>
        <v>#N/A</v>
      </c>
      <c r="N1050" s="91" t="e">
        <f t="shared" ca="1" si="224"/>
        <v>#N/A</v>
      </c>
      <c r="O1050" s="91" t="e">
        <f t="shared" ca="1" si="225"/>
        <v>#N/A</v>
      </c>
      <c r="Q1050" s="200" t="e">
        <f t="shared" ca="1" si="226"/>
        <v>#N/A</v>
      </c>
      <c r="R1050" s="91" t="e">
        <f t="shared" ca="1" si="227"/>
        <v>#N/A</v>
      </c>
      <c r="S1050" s="91" t="e">
        <f t="shared" ca="1" si="228"/>
        <v>#N/A</v>
      </c>
      <c r="T1050" s="200" t="e">
        <f ca="1">(($E$9*(RAND()*($E$213-$D$213)+$D$213))*(RAND()*('Your Value Calcs'!$E$209-'Your Value Calcs'!$D$209)+'Your Value Calcs'!$D$209+IF('Your Results'!$D$48&gt;0,'Your Results'!$D$48,0)))+$E$161-$E$201+$E$185-($E$185*(RAND()*($E$215-$D$215)+$D$215))-(($E$205/$C$56)*(RAND()*($E$216-$D$216)+$D$216))</f>
        <v>#N/A</v>
      </c>
      <c r="U1050" s="91"/>
    </row>
    <row r="1051" spans="2:21" x14ac:dyDescent="0.25">
      <c r="B1051" s="198" t="e">
        <f t="shared" ca="1" si="222"/>
        <v>#N/A</v>
      </c>
      <c r="C10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1" s="91"/>
      <c r="E1051" s="91"/>
      <c r="G1051" s="20"/>
      <c r="H1051" s="91"/>
      <c r="I1051" s="91"/>
      <c r="K1051" s="91"/>
      <c r="M1051" s="200" t="e">
        <f t="shared" ca="1" si="223"/>
        <v>#N/A</v>
      </c>
      <c r="N1051" s="91" t="e">
        <f t="shared" ca="1" si="224"/>
        <v>#N/A</v>
      </c>
      <c r="O1051" s="91" t="e">
        <f t="shared" ca="1" si="225"/>
        <v>#N/A</v>
      </c>
      <c r="Q1051" s="200" t="e">
        <f t="shared" ca="1" si="226"/>
        <v>#N/A</v>
      </c>
      <c r="R1051" s="91" t="e">
        <f t="shared" ca="1" si="227"/>
        <v>#N/A</v>
      </c>
      <c r="S1051" s="91" t="e">
        <f t="shared" ca="1" si="228"/>
        <v>#N/A</v>
      </c>
      <c r="T1051" s="200" t="e">
        <f ca="1">(($E$9*(RAND()*($E$213-$D$213)+$D$213))*(RAND()*('Your Value Calcs'!$E$209-'Your Value Calcs'!$D$209)+'Your Value Calcs'!$D$209+IF('Your Results'!$D$48&gt;0,'Your Results'!$D$48,0)))+$E$161-$E$201+$E$185-($E$185*(RAND()*($E$215-$D$215)+$D$215))-(($E$205/$C$56)*(RAND()*($E$216-$D$216)+$D$216))</f>
        <v>#N/A</v>
      </c>
      <c r="U1051" s="91"/>
    </row>
    <row r="1052" spans="2:21" x14ac:dyDescent="0.25">
      <c r="B1052" s="198" t="e">
        <f t="shared" ca="1" si="222"/>
        <v>#N/A</v>
      </c>
      <c r="C10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2" s="91"/>
      <c r="E1052" s="91"/>
      <c r="G1052" s="20"/>
      <c r="H1052" s="91"/>
      <c r="I1052" s="91"/>
      <c r="K1052" s="91"/>
      <c r="M1052" s="200" t="e">
        <f t="shared" ca="1" si="223"/>
        <v>#N/A</v>
      </c>
      <c r="N1052" s="91" t="e">
        <f t="shared" ca="1" si="224"/>
        <v>#N/A</v>
      </c>
      <c r="O1052" s="91" t="e">
        <f t="shared" ca="1" si="225"/>
        <v>#N/A</v>
      </c>
      <c r="Q1052" s="200" t="e">
        <f t="shared" ca="1" si="226"/>
        <v>#N/A</v>
      </c>
      <c r="R1052" s="91" t="e">
        <f t="shared" ca="1" si="227"/>
        <v>#N/A</v>
      </c>
      <c r="S1052" s="91" t="e">
        <f t="shared" ca="1" si="228"/>
        <v>#N/A</v>
      </c>
      <c r="T1052" s="200" t="e">
        <f ca="1">(($E$9*(RAND()*($E$213-$D$213)+$D$213))*(RAND()*('Your Value Calcs'!$E$209-'Your Value Calcs'!$D$209)+'Your Value Calcs'!$D$209+IF('Your Results'!$D$48&gt;0,'Your Results'!$D$48,0)))+$E$161-$E$201+$E$185-($E$185*(RAND()*($E$215-$D$215)+$D$215))-(($E$205/$C$56)*(RAND()*($E$216-$D$216)+$D$216))</f>
        <v>#N/A</v>
      </c>
      <c r="U1052" s="91"/>
    </row>
    <row r="1053" spans="2:21" x14ac:dyDescent="0.25">
      <c r="B1053" s="198" t="e">
        <f t="shared" ca="1" si="222"/>
        <v>#N/A</v>
      </c>
      <c r="C10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3" s="91"/>
      <c r="E1053" s="91"/>
      <c r="G1053" s="20"/>
      <c r="H1053" s="91"/>
      <c r="I1053" s="91"/>
      <c r="K1053" s="91"/>
      <c r="M1053" s="200" t="e">
        <f t="shared" ca="1" si="223"/>
        <v>#N/A</v>
      </c>
      <c r="N1053" s="91" t="e">
        <f t="shared" ca="1" si="224"/>
        <v>#N/A</v>
      </c>
      <c r="O1053" s="91" t="e">
        <f t="shared" ca="1" si="225"/>
        <v>#N/A</v>
      </c>
      <c r="Q1053" s="200" t="e">
        <f t="shared" ca="1" si="226"/>
        <v>#N/A</v>
      </c>
      <c r="R1053" s="91" t="e">
        <f t="shared" ca="1" si="227"/>
        <v>#N/A</v>
      </c>
      <c r="S1053" s="91" t="e">
        <f t="shared" ca="1" si="228"/>
        <v>#N/A</v>
      </c>
      <c r="T1053" s="200" t="e">
        <f ca="1">(($E$9*(RAND()*($E$213-$D$213)+$D$213))*(RAND()*('Your Value Calcs'!$E$209-'Your Value Calcs'!$D$209)+'Your Value Calcs'!$D$209+IF('Your Results'!$D$48&gt;0,'Your Results'!$D$48,0)))+$E$161-$E$201+$E$185-($E$185*(RAND()*($E$215-$D$215)+$D$215))-(($E$205/$C$56)*(RAND()*($E$216-$D$216)+$D$216))</f>
        <v>#N/A</v>
      </c>
      <c r="U1053" s="91"/>
    </row>
    <row r="1054" spans="2:21" x14ac:dyDescent="0.25">
      <c r="B1054" s="198" t="e">
        <f t="shared" ca="1" si="222"/>
        <v>#N/A</v>
      </c>
      <c r="C10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4" s="91"/>
      <c r="E1054" s="91"/>
      <c r="G1054" s="20"/>
      <c r="H1054" s="91"/>
      <c r="I1054" s="91"/>
      <c r="K1054" s="91"/>
      <c r="M1054" s="200" t="e">
        <f t="shared" ca="1" si="223"/>
        <v>#N/A</v>
      </c>
      <c r="N1054" s="91" t="e">
        <f t="shared" ca="1" si="224"/>
        <v>#N/A</v>
      </c>
      <c r="O1054" s="91" t="e">
        <f t="shared" ca="1" si="225"/>
        <v>#N/A</v>
      </c>
      <c r="Q1054" s="200" t="e">
        <f t="shared" ca="1" si="226"/>
        <v>#N/A</v>
      </c>
      <c r="R1054" s="91" t="e">
        <f t="shared" ca="1" si="227"/>
        <v>#N/A</v>
      </c>
      <c r="S1054" s="91" t="e">
        <f t="shared" ca="1" si="228"/>
        <v>#N/A</v>
      </c>
      <c r="T1054" s="200" t="e">
        <f ca="1">(($E$9*(RAND()*($E$213-$D$213)+$D$213))*(RAND()*('Your Value Calcs'!$E$209-'Your Value Calcs'!$D$209)+'Your Value Calcs'!$D$209+IF('Your Results'!$D$48&gt;0,'Your Results'!$D$48,0)))+$E$161-$E$201+$E$185-($E$185*(RAND()*($E$215-$D$215)+$D$215))-(($E$205/$C$56)*(RAND()*($E$216-$D$216)+$D$216))</f>
        <v>#N/A</v>
      </c>
      <c r="U1054" s="91"/>
    </row>
    <row r="1055" spans="2:21" x14ac:dyDescent="0.25">
      <c r="B1055" s="198" t="e">
        <f t="shared" ca="1" si="222"/>
        <v>#N/A</v>
      </c>
      <c r="C10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5" s="91"/>
      <c r="E1055" s="91"/>
      <c r="G1055" s="20"/>
      <c r="H1055" s="91"/>
      <c r="I1055" s="91"/>
      <c r="K1055" s="91"/>
      <c r="M1055" s="200" t="e">
        <f t="shared" ca="1" si="223"/>
        <v>#N/A</v>
      </c>
      <c r="N1055" s="91" t="e">
        <f t="shared" ca="1" si="224"/>
        <v>#N/A</v>
      </c>
      <c r="O1055" s="91" t="e">
        <f t="shared" ca="1" si="225"/>
        <v>#N/A</v>
      </c>
      <c r="Q1055" s="200" t="e">
        <f t="shared" ca="1" si="226"/>
        <v>#N/A</v>
      </c>
      <c r="R1055" s="91" t="e">
        <f t="shared" ca="1" si="227"/>
        <v>#N/A</v>
      </c>
      <c r="S1055" s="91" t="e">
        <f t="shared" ca="1" si="228"/>
        <v>#N/A</v>
      </c>
      <c r="T1055" s="200" t="e">
        <f ca="1">(($E$9*(RAND()*($E$213-$D$213)+$D$213))*(RAND()*('Your Value Calcs'!$E$209-'Your Value Calcs'!$D$209)+'Your Value Calcs'!$D$209+IF('Your Results'!$D$48&gt;0,'Your Results'!$D$48,0)))+$E$161-$E$201+$E$185-($E$185*(RAND()*($E$215-$D$215)+$D$215))-(($E$205/$C$56)*(RAND()*($E$216-$D$216)+$D$216))</f>
        <v>#N/A</v>
      </c>
      <c r="U1055" s="91"/>
    </row>
    <row r="1056" spans="2:21" x14ac:dyDescent="0.25">
      <c r="B1056" s="198" t="e">
        <f t="shared" ca="1" si="222"/>
        <v>#N/A</v>
      </c>
      <c r="C10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6" s="91"/>
      <c r="E1056" s="91"/>
      <c r="G1056" s="20"/>
      <c r="H1056" s="91"/>
      <c r="I1056" s="91"/>
      <c r="K1056" s="91"/>
      <c r="M1056" s="200" t="e">
        <f t="shared" ca="1" si="223"/>
        <v>#N/A</v>
      </c>
      <c r="N1056" s="91" t="e">
        <f t="shared" ca="1" si="224"/>
        <v>#N/A</v>
      </c>
      <c r="O1056" s="91" t="e">
        <f t="shared" ca="1" si="225"/>
        <v>#N/A</v>
      </c>
      <c r="Q1056" s="200" t="e">
        <f t="shared" ca="1" si="226"/>
        <v>#N/A</v>
      </c>
      <c r="R1056" s="91" t="e">
        <f t="shared" ca="1" si="227"/>
        <v>#N/A</v>
      </c>
      <c r="S1056" s="91" t="e">
        <f t="shared" ca="1" si="228"/>
        <v>#N/A</v>
      </c>
      <c r="T1056" s="200" t="e">
        <f ca="1">(($E$9*(RAND()*($E$213-$D$213)+$D$213))*(RAND()*('Your Value Calcs'!$E$209-'Your Value Calcs'!$D$209)+'Your Value Calcs'!$D$209+IF('Your Results'!$D$48&gt;0,'Your Results'!$D$48,0)))+$E$161-$E$201+$E$185-($E$185*(RAND()*($E$215-$D$215)+$D$215))-(($E$205/$C$56)*(RAND()*($E$216-$D$216)+$D$216))</f>
        <v>#N/A</v>
      </c>
      <c r="U1056" s="91"/>
    </row>
    <row r="1057" spans="2:21" x14ac:dyDescent="0.25">
      <c r="B1057" s="198" t="e">
        <f t="shared" ca="1" si="222"/>
        <v>#N/A</v>
      </c>
      <c r="C10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7" s="91"/>
      <c r="E1057" s="91"/>
      <c r="G1057" s="20"/>
      <c r="H1057" s="91"/>
      <c r="I1057" s="91"/>
      <c r="K1057" s="91"/>
      <c r="M1057" s="200" t="e">
        <f t="shared" ca="1" si="223"/>
        <v>#N/A</v>
      </c>
      <c r="N1057" s="91" t="e">
        <f t="shared" ca="1" si="224"/>
        <v>#N/A</v>
      </c>
      <c r="O1057" s="91" t="e">
        <f t="shared" ca="1" si="225"/>
        <v>#N/A</v>
      </c>
      <c r="Q1057" s="200" t="e">
        <f t="shared" ca="1" si="226"/>
        <v>#N/A</v>
      </c>
      <c r="R1057" s="91" t="e">
        <f t="shared" ca="1" si="227"/>
        <v>#N/A</v>
      </c>
      <c r="S1057" s="91" t="e">
        <f t="shared" ca="1" si="228"/>
        <v>#N/A</v>
      </c>
      <c r="T1057" s="200" t="e">
        <f ca="1">(($E$9*(RAND()*($E$213-$D$213)+$D$213))*(RAND()*('Your Value Calcs'!$E$209-'Your Value Calcs'!$D$209)+'Your Value Calcs'!$D$209+IF('Your Results'!$D$48&gt;0,'Your Results'!$D$48,0)))+$E$161-$E$201+$E$185-($E$185*(RAND()*($E$215-$D$215)+$D$215))-(($E$205/$C$56)*(RAND()*($E$216-$D$216)+$D$216))</f>
        <v>#N/A</v>
      </c>
      <c r="U1057" s="91"/>
    </row>
    <row r="1058" spans="2:21" x14ac:dyDescent="0.25">
      <c r="B1058" s="198" t="e">
        <f t="shared" ca="1" si="222"/>
        <v>#N/A</v>
      </c>
      <c r="C10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8" s="91"/>
      <c r="E1058" s="91"/>
      <c r="G1058" s="20"/>
      <c r="H1058" s="91"/>
      <c r="I1058" s="91"/>
      <c r="K1058" s="91"/>
      <c r="M1058" s="200" t="e">
        <f t="shared" ca="1" si="223"/>
        <v>#N/A</v>
      </c>
      <c r="N1058" s="91" t="e">
        <f t="shared" ca="1" si="224"/>
        <v>#N/A</v>
      </c>
      <c r="O1058" s="91" t="e">
        <f t="shared" ca="1" si="225"/>
        <v>#N/A</v>
      </c>
      <c r="Q1058" s="200" t="e">
        <f t="shared" ca="1" si="226"/>
        <v>#N/A</v>
      </c>
      <c r="R1058" s="91" t="e">
        <f t="shared" ca="1" si="227"/>
        <v>#N/A</v>
      </c>
      <c r="S1058" s="91" t="e">
        <f t="shared" ca="1" si="228"/>
        <v>#N/A</v>
      </c>
      <c r="T1058" s="200" t="e">
        <f ca="1">(($E$9*(RAND()*($E$213-$D$213)+$D$213))*(RAND()*('Your Value Calcs'!$E$209-'Your Value Calcs'!$D$209)+'Your Value Calcs'!$D$209+IF('Your Results'!$D$48&gt;0,'Your Results'!$D$48,0)))+$E$161-$E$201+$E$185-($E$185*(RAND()*($E$215-$D$215)+$D$215))-(($E$205/$C$56)*(RAND()*($E$216-$D$216)+$D$216))</f>
        <v>#N/A</v>
      </c>
      <c r="U1058" s="91"/>
    </row>
    <row r="1059" spans="2:21" x14ac:dyDescent="0.25">
      <c r="B1059" s="198" t="e">
        <f t="shared" ca="1" si="222"/>
        <v>#N/A</v>
      </c>
      <c r="C10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59" s="91"/>
      <c r="E1059" s="91"/>
      <c r="G1059" s="20"/>
      <c r="H1059" s="91"/>
      <c r="I1059" s="91"/>
      <c r="K1059" s="91"/>
      <c r="M1059" s="200" t="e">
        <f t="shared" ca="1" si="223"/>
        <v>#N/A</v>
      </c>
      <c r="N1059" s="91" t="e">
        <f t="shared" ca="1" si="224"/>
        <v>#N/A</v>
      </c>
      <c r="O1059" s="91" t="e">
        <f t="shared" ca="1" si="225"/>
        <v>#N/A</v>
      </c>
      <c r="Q1059" s="200" t="e">
        <f t="shared" ca="1" si="226"/>
        <v>#N/A</v>
      </c>
      <c r="R1059" s="91" t="e">
        <f t="shared" ca="1" si="227"/>
        <v>#N/A</v>
      </c>
      <c r="S1059" s="91" t="e">
        <f t="shared" ca="1" si="228"/>
        <v>#N/A</v>
      </c>
      <c r="T1059" s="200" t="e">
        <f ca="1">(($E$9*(RAND()*($E$213-$D$213)+$D$213))*(RAND()*('Your Value Calcs'!$E$209-'Your Value Calcs'!$D$209)+'Your Value Calcs'!$D$209+IF('Your Results'!$D$48&gt;0,'Your Results'!$D$48,0)))+$E$161-$E$201+$E$185-($E$185*(RAND()*($E$215-$D$215)+$D$215))-(($E$205/$C$56)*(RAND()*($E$216-$D$216)+$D$216))</f>
        <v>#N/A</v>
      </c>
      <c r="U1059" s="91"/>
    </row>
    <row r="1060" spans="2:21" x14ac:dyDescent="0.25">
      <c r="B1060" s="198" t="e">
        <f t="shared" ca="1" si="222"/>
        <v>#N/A</v>
      </c>
      <c r="C10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0" s="91"/>
      <c r="E1060" s="91"/>
      <c r="G1060" s="20"/>
      <c r="H1060" s="91"/>
      <c r="I1060" s="91"/>
      <c r="K1060" s="91"/>
      <c r="M1060" s="200" t="e">
        <f t="shared" ca="1" si="223"/>
        <v>#N/A</v>
      </c>
      <c r="N1060" s="91" t="e">
        <f t="shared" ca="1" si="224"/>
        <v>#N/A</v>
      </c>
      <c r="O1060" s="91" t="e">
        <f t="shared" ca="1" si="225"/>
        <v>#N/A</v>
      </c>
      <c r="Q1060" s="200" t="e">
        <f t="shared" ca="1" si="226"/>
        <v>#N/A</v>
      </c>
      <c r="R1060" s="91" t="e">
        <f t="shared" ca="1" si="227"/>
        <v>#N/A</v>
      </c>
      <c r="S1060" s="91" t="e">
        <f t="shared" ca="1" si="228"/>
        <v>#N/A</v>
      </c>
      <c r="T1060" s="200" t="e">
        <f ca="1">(($E$9*(RAND()*($E$213-$D$213)+$D$213))*(RAND()*('Your Value Calcs'!$E$209-'Your Value Calcs'!$D$209)+'Your Value Calcs'!$D$209+IF('Your Results'!$D$48&gt;0,'Your Results'!$D$48,0)))+$E$161-$E$201+$E$185-($E$185*(RAND()*($E$215-$D$215)+$D$215))-(($E$205/$C$56)*(RAND()*($E$216-$D$216)+$D$216))</f>
        <v>#N/A</v>
      </c>
      <c r="U1060" s="91"/>
    </row>
    <row r="1061" spans="2:21" x14ac:dyDescent="0.25">
      <c r="B1061" s="198" t="e">
        <f t="shared" ca="1" si="222"/>
        <v>#N/A</v>
      </c>
      <c r="C10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1" s="91"/>
      <c r="E1061" s="91"/>
      <c r="G1061" s="20"/>
      <c r="H1061" s="91"/>
      <c r="I1061" s="91"/>
      <c r="K1061" s="91"/>
      <c r="M1061" s="200" t="e">
        <f t="shared" ca="1" si="223"/>
        <v>#N/A</v>
      </c>
      <c r="N1061" s="91" t="e">
        <f t="shared" ca="1" si="224"/>
        <v>#N/A</v>
      </c>
      <c r="O1061" s="91" t="e">
        <f t="shared" ca="1" si="225"/>
        <v>#N/A</v>
      </c>
      <c r="Q1061" s="200" t="e">
        <f t="shared" ca="1" si="226"/>
        <v>#N/A</v>
      </c>
      <c r="R1061" s="91" t="e">
        <f t="shared" ca="1" si="227"/>
        <v>#N/A</v>
      </c>
      <c r="S1061" s="91" t="e">
        <f t="shared" ca="1" si="228"/>
        <v>#N/A</v>
      </c>
      <c r="T1061" s="200" t="e">
        <f ca="1">(($E$9*(RAND()*($E$213-$D$213)+$D$213))*(RAND()*('Your Value Calcs'!$E$209-'Your Value Calcs'!$D$209)+'Your Value Calcs'!$D$209+IF('Your Results'!$D$48&gt;0,'Your Results'!$D$48,0)))+$E$161-$E$201+$E$185-($E$185*(RAND()*($E$215-$D$215)+$D$215))-(($E$205/$C$56)*(RAND()*($E$216-$D$216)+$D$216))</f>
        <v>#N/A</v>
      </c>
      <c r="U1061" s="91"/>
    </row>
    <row r="1062" spans="2:21" x14ac:dyDescent="0.25">
      <c r="B1062" s="198" t="e">
        <f t="shared" ca="1" si="222"/>
        <v>#N/A</v>
      </c>
      <c r="C10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2" s="91"/>
      <c r="E1062" s="91"/>
      <c r="G1062" s="20"/>
      <c r="H1062" s="91"/>
      <c r="I1062" s="91"/>
      <c r="K1062" s="91"/>
      <c r="M1062" s="200" t="e">
        <f t="shared" ca="1" si="223"/>
        <v>#N/A</v>
      </c>
      <c r="N1062" s="91" t="e">
        <f t="shared" ca="1" si="224"/>
        <v>#N/A</v>
      </c>
      <c r="O1062" s="91" t="e">
        <f t="shared" ca="1" si="225"/>
        <v>#N/A</v>
      </c>
      <c r="Q1062" s="200" t="e">
        <f t="shared" ca="1" si="226"/>
        <v>#N/A</v>
      </c>
      <c r="R1062" s="91" t="e">
        <f t="shared" ca="1" si="227"/>
        <v>#N/A</v>
      </c>
      <c r="S1062" s="91" t="e">
        <f t="shared" ca="1" si="228"/>
        <v>#N/A</v>
      </c>
      <c r="T1062" s="200" t="e">
        <f ca="1">(($E$9*(RAND()*($E$213-$D$213)+$D$213))*(RAND()*('Your Value Calcs'!$E$209-'Your Value Calcs'!$D$209)+'Your Value Calcs'!$D$209+IF('Your Results'!$D$48&gt;0,'Your Results'!$D$48,0)))+$E$161-$E$201+$E$185-($E$185*(RAND()*($E$215-$D$215)+$D$215))-(($E$205/$C$56)*(RAND()*($E$216-$D$216)+$D$216))</f>
        <v>#N/A</v>
      </c>
      <c r="U1062" s="91"/>
    </row>
    <row r="1063" spans="2:21" x14ac:dyDescent="0.25">
      <c r="B1063" s="198" t="e">
        <f t="shared" ca="1" si="222"/>
        <v>#N/A</v>
      </c>
      <c r="C10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3" s="91"/>
      <c r="E1063" s="91"/>
      <c r="G1063" s="20"/>
      <c r="H1063" s="91"/>
      <c r="I1063" s="91"/>
      <c r="K1063" s="91"/>
      <c r="M1063" s="200" t="e">
        <f t="shared" ca="1" si="223"/>
        <v>#N/A</v>
      </c>
      <c r="N1063" s="91" t="e">
        <f t="shared" ca="1" si="224"/>
        <v>#N/A</v>
      </c>
      <c r="O1063" s="91" t="e">
        <f t="shared" ca="1" si="225"/>
        <v>#N/A</v>
      </c>
      <c r="Q1063" s="200" t="e">
        <f t="shared" ca="1" si="226"/>
        <v>#N/A</v>
      </c>
      <c r="R1063" s="91" t="e">
        <f t="shared" ca="1" si="227"/>
        <v>#N/A</v>
      </c>
      <c r="S1063" s="91" t="e">
        <f t="shared" ca="1" si="228"/>
        <v>#N/A</v>
      </c>
      <c r="T1063" s="200" t="e">
        <f ca="1">(($E$9*(RAND()*($E$213-$D$213)+$D$213))*(RAND()*('Your Value Calcs'!$E$209-'Your Value Calcs'!$D$209)+'Your Value Calcs'!$D$209+IF('Your Results'!$D$48&gt;0,'Your Results'!$D$48,0)))+$E$161-$E$201+$E$185-($E$185*(RAND()*($E$215-$D$215)+$D$215))-(($E$205/$C$56)*(RAND()*($E$216-$D$216)+$D$216))</f>
        <v>#N/A</v>
      </c>
      <c r="U1063" s="91"/>
    </row>
    <row r="1064" spans="2:21" x14ac:dyDescent="0.25">
      <c r="B1064" s="198" t="e">
        <f t="shared" ca="1" si="222"/>
        <v>#N/A</v>
      </c>
      <c r="C10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4" s="91"/>
      <c r="E1064" s="91"/>
      <c r="G1064" s="20"/>
      <c r="H1064" s="91"/>
      <c r="I1064" s="91"/>
      <c r="K1064" s="91"/>
      <c r="M1064" s="200" t="e">
        <f t="shared" ca="1" si="223"/>
        <v>#N/A</v>
      </c>
      <c r="N1064" s="91" t="e">
        <f t="shared" ca="1" si="224"/>
        <v>#N/A</v>
      </c>
      <c r="O1064" s="91" t="e">
        <f t="shared" ca="1" si="225"/>
        <v>#N/A</v>
      </c>
      <c r="Q1064" s="200" t="e">
        <f t="shared" ca="1" si="226"/>
        <v>#N/A</v>
      </c>
      <c r="R1064" s="91" t="e">
        <f t="shared" ca="1" si="227"/>
        <v>#N/A</v>
      </c>
      <c r="S1064" s="91" t="e">
        <f t="shared" ca="1" si="228"/>
        <v>#N/A</v>
      </c>
      <c r="T1064" s="200" t="e">
        <f ca="1">(($E$9*(RAND()*($E$213-$D$213)+$D$213))*(RAND()*('Your Value Calcs'!$E$209-'Your Value Calcs'!$D$209)+'Your Value Calcs'!$D$209+IF('Your Results'!$D$48&gt;0,'Your Results'!$D$48,0)))+$E$161-$E$201+$E$185-($E$185*(RAND()*($E$215-$D$215)+$D$215))-(($E$205/$C$56)*(RAND()*($E$216-$D$216)+$D$216))</f>
        <v>#N/A</v>
      </c>
      <c r="U1064" s="91"/>
    </row>
    <row r="1065" spans="2:21" x14ac:dyDescent="0.25">
      <c r="B1065" s="198" t="e">
        <f t="shared" ca="1" si="222"/>
        <v>#N/A</v>
      </c>
      <c r="C10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5" s="91"/>
      <c r="E1065" s="91"/>
      <c r="G1065" s="20"/>
      <c r="H1065" s="91"/>
      <c r="I1065" s="91"/>
      <c r="K1065" s="91"/>
      <c r="M1065" s="200" t="e">
        <f t="shared" ca="1" si="223"/>
        <v>#N/A</v>
      </c>
      <c r="N1065" s="91" t="e">
        <f t="shared" ca="1" si="224"/>
        <v>#N/A</v>
      </c>
      <c r="O1065" s="91" t="e">
        <f t="shared" ca="1" si="225"/>
        <v>#N/A</v>
      </c>
      <c r="Q1065" s="200" t="e">
        <f t="shared" ca="1" si="226"/>
        <v>#N/A</v>
      </c>
      <c r="R1065" s="91" t="e">
        <f t="shared" ca="1" si="227"/>
        <v>#N/A</v>
      </c>
      <c r="S1065" s="91" t="e">
        <f t="shared" ca="1" si="228"/>
        <v>#N/A</v>
      </c>
      <c r="T1065" s="200" t="e">
        <f ca="1">(($E$9*(RAND()*($E$213-$D$213)+$D$213))*(RAND()*('Your Value Calcs'!$E$209-'Your Value Calcs'!$D$209)+'Your Value Calcs'!$D$209+IF('Your Results'!$D$48&gt;0,'Your Results'!$D$48,0)))+$E$161-$E$201+$E$185-($E$185*(RAND()*($E$215-$D$215)+$D$215))-(($E$205/$C$56)*(RAND()*($E$216-$D$216)+$D$216))</f>
        <v>#N/A</v>
      </c>
      <c r="U1065" s="91"/>
    </row>
    <row r="1066" spans="2:21" x14ac:dyDescent="0.25">
      <c r="B1066" s="198" t="e">
        <f t="shared" ca="1" si="222"/>
        <v>#N/A</v>
      </c>
      <c r="C10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6" s="91"/>
      <c r="E1066" s="91"/>
      <c r="G1066" s="20"/>
      <c r="H1066" s="91"/>
      <c r="I1066" s="91"/>
      <c r="K1066" s="91"/>
      <c r="M1066" s="200" t="e">
        <f t="shared" ca="1" si="223"/>
        <v>#N/A</v>
      </c>
      <c r="N1066" s="91" t="e">
        <f t="shared" ca="1" si="224"/>
        <v>#N/A</v>
      </c>
      <c r="O1066" s="91" t="e">
        <f t="shared" ca="1" si="225"/>
        <v>#N/A</v>
      </c>
      <c r="Q1066" s="200" t="e">
        <f t="shared" ca="1" si="226"/>
        <v>#N/A</v>
      </c>
      <c r="R1066" s="91" t="e">
        <f t="shared" ca="1" si="227"/>
        <v>#N/A</v>
      </c>
      <c r="S1066" s="91" t="e">
        <f t="shared" ca="1" si="228"/>
        <v>#N/A</v>
      </c>
      <c r="T1066" s="200" t="e">
        <f ca="1">(($E$9*(RAND()*($E$213-$D$213)+$D$213))*(RAND()*('Your Value Calcs'!$E$209-'Your Value Calcs'!$D$209)+'Your Value Calcs'!$D$209+IF('Your Results'!$D$48&gt;0,'Your Results'!$D$48,0)))+$E$161-$E$201+$E$185-($E$185*(RAND()*($E$215-$D$215)+$D$215))-(($E$205/$C$56)*(RAND()*($E$216-$D$216)+$D$216))</f>
        <v>#N/A</v>
      </c>
      <c r="U1066" s="91"/>
    </row>
    <row r="1067" spans="2:21" x14ac:dyDescent="0.25">
      <c r="B1067" s="198" t="e">
        <f t="shared" ca="1" si="222"/>
        <v>#N/A</v>
      </c>
      <c r="C10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7" s="91"/>
      <c r="E1067" s="91"/>
      <c r="G1067" s="20"/>
      <c r="H1067" s="91"/>
      <c r="I1067" s="91"/>
      <c r="K1067" s="91"/>
      <c r="M1067" s="200" t="e">
        <f t="shared" ca="1" si="223"/>
        <v>#N/A</v>
      </c>
      <c r="N1067" s="91" t="e">
        <f t="shared" ca="1" si="224"/>
        <v>#N/A</v>
      </c>
      <c r="O1067" s="91" t="e">
        <f t="shared" ca="1" si="225"/>
        <v>#N/A</v>
      </c>
      <c r="Q1067" s="200" t="e">
        <f t="shared" ca="1" si="226"/>
        <v>#N/A</v>
      </c>
      <c r="R1067" s="91" t="e">
        <f t="shared" ca="1" si="227"/>
        <v>#N/A</v>
      </c>
      <c r="S1067" s="91" t="e">
        <f t="shared" ca="1" si="228"/>
        <v>#N/A</v>
      </c>
      <c r="T1067" s="200" t="e">
        <f ca="1">(($E$9*(RAND()*($E$213-$D$213)+$D$213))*(RAND()*('Your Value Calcs'!$E$209-'Your Value Calcs'!$D$209)+'Your Value Calcs'!$D$209+IF('Your Results'!$D$48&gt;0,'Your Results'!$D$48,0)))+$E$161-$E$201+$E$185-($E$185*(RAND()*($E$215-$D$215)+$D$215))-(($E$205/$C$56)*(RAND()*($E$216-$D$216)+$D$216))</f>
        <v>#N/A</v>
      </c>
      <c r="U1067" s="91"/>
    </row>
    <row r="1068" spans="2:21" x14ac:dyDescent="0.25">
      <c r="B1068" s="198" t="e">
        <f t="shared" ca="1" si="222"/>
        <v>#N/A</v>
      </c>
      <c r="C10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8" s="91"/>
      <c r="E1068" s="91"/>
      <c r="G1068" s="20"/>
      <c r="H1068" s="91"/>
      <c r="I1068" s="91"/>
      <c r="K1068" s="91"/>
      <c r="M1068" s="200" t="e">
        <f t="shared" ca="1" si="223"/>
        <v>#N/A</v>
      </c>
      <c r="N1068" s="91" t="e">
        <f t="shared" ca="1" si="224"/>
        <v>#N/A</v>
      </c>
      <c r="O1068" s="91" t="e">
        <f t="shared" ca="1" si="225"/>
        <v>#N/A</v>
      </c>
      <c r="Q1068" s="200" t="e">
        <f t="shared" ca="1" si="226"/>
        <v>#N/A</v>
      </c>
      <c r="R1068" s="91" t="e">
        <f t="shared" ca="1" si="227"/>
        <v>#N/A</v>
      </c>
      <c r="S1068" s="91" t="e">
        <f t="shared" ca="1" si="228"/>
        <v>#N/A</v>
      </c>
      <c r="T1068" s="200" t="e">
        <f ca="1">(($E$9*(RAND()*($E$213-$D$213)+$D$213))*(RAND()*('Your Value Calcs'!$E$209-'Your Value Calcs'!$D$209)+'Your Value Calcs'!$D$209+IF('Your Results'!$D$48&gt;0,'Your Results'!$D$48,0)))+$E$161-$E$201+$E$185-($E$185*(RAND()*($E$215-$D$215)+$D$215))-(($E$205/$C$56)*(RAND()*($E$216-$D$216)+$D$216))</f>
        <v>#N/A</v>
      </c>
      <c r="U1068" s="91"/>
    </row>
    <row r="1069" spans="2:21" x14ac:dyDescent="0.25">
      <c r="B1069" s="198" t="e">
        <f t="shared" ca="1" si="222"/>
        <v>#N/A</v>
      </c>
      <c r="C10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69" s="91"/>
      <c r="E1069" s="91"/>
      <c r="G1069" s="20"/>
      <c r="H1069" s="91"/>
      <c r="I1069" s="91"/>
      <c r="K1069" s="91"/>
      <c r="M1069" s="200" t="e">
        <f t="shared" ca="1" si="223"/>
        <v>#N/A</v>
      </c>
      <c r="N1069" s="91" t="e">
        <f t="shared" ca="1" si="224"/>
        <v>#N/A</v>
      </c>
      <c r="O1069" s="91" t="e">
        <f t="shared" ca="1" si="225"/>
        <v>#N/A</v>
      </c>
      <c r="Q1069" s="200" t="e">
        <f t="shared" ca="1" si="226"/>
        <v>#N/A</v>
      </c>
      <c r="R1069" s="91" t="e">
        <f t="shared" ca="1" si="227"/>
        <v>#N/A</v>
      </c>
      <c r="S1069" s="91" t="e">
        <f t="shared" ca="1" si="228"/>
        <v>#N/A</v>
      </c>
      <c r="T1069" s="200" t="e">
        <f ca="1">(($E$9*(RAND()*($E$213-$D$213)+$D$213))*(RAND()*('Your Value Calcs'!$E$209-'Your Value Calcs'!$D$209)+'Your Value Calcs'!$D$209+IF('Your Results'!$D$48&gt;0,'Your Results'!$D$48,0)))+$E$161-$E$201+$E$185-($E$185*(RAND()*($E$215-$D$215)+$D$215))-(($E$205/$C$56)*(RAND()*($E$216-$D$216)+$D$216))</f>
        <v>#N/A</v>
      </c>
      <c r="U1069" s="91"/>
    </row>
    <row r="1070" spans="2:21" x14ac:dyDescent="0.25">
      <c r="B1070" s="198" t="e">
        <f t="shared" ca="1" si="222"/>
        <v>#N/A</v>
      </c>
      <c r="C10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0" s="91"/>
      <c r="E1070" s="91"/>
      <c r="G1070" s="20"/>
      <c r="H1070" s="91"/>
      <c r="I1070" s="91"/>
      <c r="K1070" s="91"/>
      <c r="M1070" s="200" t="e">
        <f t="shared" ca="1" si="223"/>
        <v>#N/A</v>
      </c>
      <c r="N1070" s="91" t="e">
        <f t="shared" ca="1" si="224"/>
        <v>#N/A</v>
      </c>
      <c r="O1070" s="91" t="e">
        <f t="shared" ca="1" si="225"/>
        <v>#N/A</v>
      </c>
      <c r="Q1070" s="200" t="e">
        <f t="shared" ca="1" si="226"/>
        <v>#N/A</v>
      </c>
      <c r="R1070" s="91" t="e">
        <f t="shared" ca="1" si="227"/>
        <v>#N/A</v>
      </c>
      <c r="S1070" s="91" t="e">
        <f t="shared" ca="1" si="228"/>
        <v>#N/A</v>
      </c>
      <c r="T1070" s="200" t="e">
        <f ca="1">(($E$9*(RAND()*($E$213-$D$213)+$D$213))*(RAND()*('Your Value Calcs'!$E$209-'Your Value Calcs'!$D$209)+'Your Value Calcs'!$D$209+IF('Your Results'!$D$48&gt;0,'Your Results'!$D$48,0)))+$E$161-$E$201+$E$185-($E$185*(RAND()*($E$215-$D$215)+$D$215))-(($E$205/$C$56)*(RAND()*($E$216-$D$216)+$D$216))</f>
        <v>#N/A</v>
      </c>
      <c r="U1070" s="91"/>
    </row>
    <row r="1071" spans="2:21" x14ac:dyDescent="0.25">
      <c r="B1071" s="198" t="e">
        <f t="shared" ca="1" si="222"/>
        <v>#N/A</v>
      </c>
      <c r="C10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1" s="91"/>
      <c r="E1071" s="91"/>
      <c r="G1071" s="20"/>
      <c r="H1071" s="91"/>
      <c r="I1071" s="91"/>
      <c r="K1071" s="91"/>
      <c r="M1071" s="200" t="e">
        <f t="shared" ca="1" si="223"/>
        <v>#N/A</v>
      </c>
      <c r="N1071" s="91" t="e">
        <f t="shared" ca="1" si="224"/>
        <v>#N/A</v>
      </c>
      <c r="O1071" s="91" t="e">
        <f t="shared" ca="1" si="225"/>
        <v>#N/A</v>
      </c>
      <c r="Q1071" s="200" t="e">
        <f t="shared" ca="1" si="226"/>
        <v>#N/A</v>
      </c>
      <c r="R1071" s="91" t="e">
        <f t="shared" ca="1" si="227"/>
        <v>#N/A</v>
      </c>
      <c r="S1071" s="91" t="e">
        <f t="shared" ca="1" si="228"/>
        <v>#N/A</v>
      </c>
      <c r="T1071" s="200" t="e">
        <f ca="1">(($E$9*(RAND()*($E$213-$D$213)+$D$213))*(RAND()*('Your Value Calcs'!$E$209-'Your Value Calcs'!$D$209)+'Your Value Calcs'!$D$209+IF('Your Results'!$D$48&gt;0,'Your Results'!$D$48,0)))+$E$161-$E$201+$E$185-($E$185*(RAND()*($E$215-$D$215)+$D$215))-(($E$205/$C$56)*(RAND()*($E$216-$D$216)+$D$216))</f>
        <v>#N/A</v>
      </c>
      <c r="U1071" s="91"/>
    </row>
    <row r="1072" spans="2:21" x14ac:dyDescent="0.25">
      <c r="B1072" s="198" t="e">
        <f t="shared" ca="1" si="222"/>
        <v>#N/A</v>
      </c>
      <c r="C10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2" s="91"/>
      <c r="E1072" s="91"/>
      <c r="G1072" s="20"/>
      <c r="H1072" s="91"/>
      <c r="I1072" s="91"/>
      <c r="K1072" s="91"/>
      <c r="M1072" s="200" t="e">
        <f t="shared" ca="1" si="223"/>
        <v>#N/A</v>
      </c>
      <c r="N1072" s="91" t="e">
        <f t="shared" ca="1" si="224"/>
        <v>#N/A</v>
      </c>
      <c r="O1072" s="91" t="e">
        <f t="shared" ca="1" si="225"/>
        <v>#N/A</v>
      </c>
      <c r="Q1072" s="200" t="e">
        <f t="shared" ca="1" si="226"/>
        <v>#N/A</v>
      </c>
      <c r="R1072" s="91" t="e">
        <f t="shared" ca="1" si="227"/>
        <v>#N/A</v>
      </c>
      <c r="S1072" s="91" t="e">
        <f t="shared" ca="1" si="228"/>
        <v>#N/A</v>
      </c>
      <c r="T1072" s="200" t="e">
        <f ca="1">(($E$9*(RAND()*($E$213-$D$213)+$D$213))*(RAND()*('Your Value Calcs'!$E$209-'Your Value Calcs'!$D$209)+'Your Value Calcs'!$D$209+IF('Your Results'!$D$48&gt;0,'Your Results'!$D$48,0)))+$E$161-$E$201+$E$185-($E$185*(RAND()*($E$215-$D$215)+$D$215))-(($E$205/$C$56)*(RAND()*($E$216-$D$216)+$D$216))</f>
        <v>#N/A</v>
      </c>
      <c r="U1072" s="91"/>
    </row>
    <row r="1073" spans="2:21" x14ac:dyDescent="0.25">
      <c r="B1073" s="198" t="e">
        <f t="shared" ca="1" si="222"/>
        <v>#N/A</v>
      </c>
      <c r="C10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3" s="91"/>
      <c r="E1073" s="91"/>
      <c r="G1073" s="20"/>
      <c r="H1073" s="91"/>
      <c r="I1073" s="91"/>
      <c r="K1073" s="91"/>
      <c r="M1073" s="200" t="e">
        <f t="shared" ca="1" si="223"/>
        <v>#N/A</v>
      </c>
      <c r="N1073" s="91" t="e">
        <f t="shared" ca="1" si="224"/>
        <v>#N/A</v>
      </c>
      <c r="O1073" s="91" t="e">
        <f t="shared" ca="1" si="225"/>
        <v>#N/A</v>
      </c>
      <c r="Q1073" s="200" t="e">
        <f t="shared" ca="1" si="226"/>
        <v>#N/A</v>
      </c>
      <c r="R1073" s="91" t="e">
        <f t="shared" ca="1" si="227"/>
        <v>#N/A</v>
      </c>
      <c r="S1073" s="91" t="e">
        <f t="shared" ca="1" si="228"/>
        <v>#N/A</v>
      </c>
      <c r="T1073" s="200" t="e">
        <f ca="1">(($E$9*(RAND()*($E$213-$D$213)+$D$213))*(RAND()*('Your Value Calcs'!$E$209-'Your Value Calcs'!$D$209)+'Your Value Calcs'!$D$209+IF('Your Results'!$D$48&gt;0,'Your Results'!$D$48,0)))+$E$161-$E$201+$E$185-($E$185*(RAND()*($E$215-$D$215)+$D$215))-(($E$205/$C$56)*(RAND()*($E$216-$D$216)+$D$216))</f>
        <v>#N/A</v>
      </c>
      <c r="U1073" s="91"/>
    </row>
    <row r="1074" spans="2:21" x14ac:dyDescent="0.25">
      <c r="B1074" s="198" t="e">
        <f t="shared" ca="1" si="222"/>
        <v>#N/A</v>
      </c>
      <c r="C10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4" s="91"/>
      <c r="E1074" s="91"/>
      <c r="G1074" s="20"/>
      <c r="H1074" s="91"/>
      <c r="I1074" s="91"/>
      <c r="K1074" s="91"/>
      <c r="M1074" s="200" t="e">
        <f t="shared" ca="1" si="223"/>
        <v>#N/A</v>
      </c>
      <c r="N1074" s="91" t="e">
        <f t="shared" ca="1" si="224"/>
        <v>#N/A</v>
      </c>
      <c r="O1074" s="91" t="e">
        <f t="shared" ca="1" si="225"/>
        <v>#N/A</v>
      </c>
      <c r="Q1074" s="200" t="e">
        <f t="shared" ca="1" si="226"/>
        <v>#N/A</v>
      </c>
      <c r="R1074" s="91" t="e">
        <f t="shared" ca="1" si="227"/>
        <v>#N/A</v>
      </c>
      <c r="S1074" s="91" t="e">
        <f t="shared" ca="1" si="228"/>
        <v>#N/A</v>
      </c>
      <c r="T1074" s="200" t="e">
        <f ca="1">(($E$9*(RAND()*($E$213-$D$213)+$D$213))*(RAND()*('Your Value Calcs'!$E$209-'Your Value Calcs'!$D$209)+'Your Value Calcs'!$D$209+IF('Your Results'!$D$48&gt;0,'Your Results'!$D$48,0)))+$E$161-$E$201+$E$185-($E$185*(RAND()*($E$215-$D$215)+$D$215))-(($E$205/$C$56)*(RAND()*($E$216-$D$216)+$D$216))</f>
        <v>#N/A</v>
      </c>
      <c r="U1074" s="91"/>
    </row>
    <row r="1075" spans="2:21" x14ac:dyDescent="0.25">
      <c r="B1075" s="198" t="e">
        <f t="shared" ca="1" si="222"/>
        <v>#N/A</v>
      </c>
      <c r="C10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5" s="91"/>
      <c r="E1075" s="91"/>
      <c r="G1075" s="20"/>
      <c r="H1075" s="91"/>
      <c r="I1075" s="91"/>
      <c r="K1075" s="91"/>
      <c r="M1075" s="200" t="e">
        <f t="shared" ca="1" si="223"/>
        <v>#N/A</v>
      </c>
      <c r="N1075" s="91" t="e">
        <f t="shared" ca="1" si="224"/>
        <v>#N/A</v>
      </c>
      <c r="O1075" s="91" t="e">
        <f t="shared" ca="1" si="225"/>
        <v>#N/A</v>
      </c>
      <c r="Q1075" s="200" t="e">
        <f t="shared" ca="1" si="226"/>
        <v>#N/A</v>
      </c>
      <c r="R1075" s="91" t="e">
        <f t="shared" ca="1" si="227"/>
        <v>#N/A</v>
      </c>
      <c r="S1075" s="91" t="e">
        <f t="shared" ca="1" si="228"/>
        <v>#N/A</v>
      </c>
      <c r="T1075" s="200" t="e">
        <f ca="1">(($E$9*(RAND()*($E$213-$D$213)+$D$213))*(RAND()*('Your Value Calcs'!$E$209-'Your Value Calcs'!$D$209)+'Your Value Calcs'!$D$209+IF('Your Results'!$D$48&gt;0,'Your Results'!$D$48,0)))+$E$161-$E$201+$E$185-($E$185*(RAND()*($E$215-$D$215)+$D$215))-(($E$205/$C$56)*(RAND()*($E$216-$D$216)+$D$216))</f>
        <v>#N/A</v>
      </c>
      <c r="U1075" s="91"/>
    </row>
    <row r="1076" spans="2:21" x14ac:dyDescent="0.25">
      <c r="B1076" s="198" t="e">
        <f t="shared" ca="1" si="222"/>
        <v>#N/A</v>
      </c>
      <c r="C10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6" s="91"/>
      <c r="E1076" s="91"/>
      <c r="G1076" s="20"/>
      <c r="H1076" s="91"/>
      <c r="I1076" s="91"/>
      <c r="K1076" s="91"/>
      <c r="M1076" s="200" t="e">
        <f t="shared" ca="1" si="223"/>
        <v>#N/A</v>
      </c>
      <c r="N1076" s="91" t="e">
        <f t="shared" ca="1" si="224"/>
        <v>#N/A</v>
      </c>
      <c r="O1076" s="91" t="e">
        <f t="shared" ca="1" si="225"/>
        <v>#N/A</v>
      </c>
      <c r="Q1076" s="200" t="e">
        <f t="shared" ca="1" si="226"/>
        <v>#N/A</v>
      </c>
      <c r="R1076" s="91" t="e">
        <f t="shared" ca="1" si="227"/>
        <v>#N/A</v>
      </c>
      <c r="S1076" s="91" t="e">
        <f t="shared" ca="1" si="228"/>
        <v>#N/A</v>
      </c>
      <c r="T1076" s="200" t="e">
        <f ca="1">(($E$9*(RAND()*($E$213-$D$213)+$D$213))*(RAND()*('Your Value Calcs'!$E$209-'Your Value Calcs'!$D$209)+'Your Value Calcs'!$D$209+IF('Your Results'!$D$48&gt;0,'Your Results'!$D$48,0)))+$E$161-$E$201+$E$185-($E$185*(RAND()*($E$215-$D$215)+$D$215))-(($E$205/$C$56)*(RAND()*($E$216-$D$216)+$D$216))</f>
        <v>#N/A</v>
      </c>
      <c r="U1076" s="91"/>
    </row>
    <row r="1077" spans="2:21" x14ac:dyDescent="0.25">
      <c r="B1077" s="198" t="e">
        <f t="shared" ca="1" si="222"/>
        <v>#N/A</v>
      </c>
      <c r="C10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7" s="91"/>
      <c r="E1077" s="91"/>
      <c r="G1077" s="20"/>
      <c r="H1077" s="91"/>
      <c r="I1077" s="91"/>
      <c r="K1077" s="91"/>
      <c r="M1077" s="200" t="e">
        <f t="shared" ca="1" si="223"/>
        <v>#N/A</v>
      </c>
      <c r="N1077" s="91" t="e">
        <f t="shared" ca="1" si="224"/>
        <v>#N/A</v>
      </c>
      <c r="O1077" s="91" t="e">
        <f t="shared" ca="1" si="225"/>
        <v>#N/A</v>
      </c>
      <c r="Q1077" s="200" t="e">
        <f t="shared" ca="1" si="226"/>
        <v>#N/A</v>
      </c>
      <c r="R1077" s="91" t="e">
        <f t="shared" ca="1" si="227"/>
        <v>#N/A</v>
      </c>
      <c r="S1077" s="91" t="e">
        <f t="shared" ca="1" si="228"/>
        <v>#N/A</v>
      </c>
      <c r="T1077" s="200" t="e">
        <f ca="1">(($E$9*(RAND()*($E$213-$D$213)+$D$213))*(RAND()*('Your Value Calcs'!$E$209-'Your Value Calcs'!$D$209)+'Your Value Calcs'!$D$209+IF('Your Results'!$D$48&gt;0,'Your Results'!$D$48,0)))+$E$161-$E$201+$E$185-($E$185*(RAND()*($E$215-$D$215)+$D$215))-(($E$205/$C$56)*(RAND()*($E$216-$D$216)+$D$216))</f>
        <v>#N/A</v>
      </c>
      <c r="U1077" s="91"/>
    </row>
    <row r="1078" spans="2:21" x14ac:dyDescent="0.25">
      <c r="B1078" s="198" t="e">
        <f t="shared" ca="1" si="222"/>
        <v>#N/A</v>
      </c>
      <c r="C10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8" s="91"/>
      <c r="E1078" s="91"/>
      <c r="G1078" s="20"/>
      <c r="H1078" s="91"/>
      <c r="I1078" s="91"/>
      <c r="K1078" s="91"/>
      <c r="M1078" s="200" t="e">
        <f t="shared" ca="1" si="223"/>
        <v>#N/A</v>
      </c>
      <c r="N1078" s="91" t="e">
        <f t="shared" ca="1" si="224"/>
        <v>#N/A</v>
      </c>
      <c r="O1078" s="91" t="e">
        <f t="shared" ca="1" si="225"/>
        <v>#N/A</v>
      </c>
      <c r="Q1078" s="200" t="e">
        <f t="shared" ca="1" si="226"/>
        <v>#N/A</v>
      </c>
      <c r="R1078" s="91" t="e">
        <f t="shared" ca="1" si="227"/>
        <v>#N/A</v>
      </c>
      <c r="S1078" s="91" t="e">
        <f t="shared" ca="1" si="228"/>
        <v>#N/A</v>
      </c>
      <c r="T1078" s="200" t="e">
        <f ca="1">(($E$9*(RAND()*($E$213-$D$213)+$D$213))*(RAND()*('Your Value Calcs'!$E$209-'Your Value Calcs'!$D$209)+'Your Value Calcs'!$D$209+IF('Your Results'!$D$48&gt;0,'Your Results'!$D$48,0)))+$E$161-$E$201+$E$185-($E$185*(RAND()*($E$215-$D$215)+$D$215))-(($E$205/$C$56)*(RAND()*($E$216-$D$216)+$D$216))</f>
        <v>#N/A</v>
      </c>
      <c r="U1078" s="91"/>
    </row>
    <row r="1079" spans="2:21" x14ac:dyDescent="0.25">
      <c r="B1079" s="198" t="e">
        <f t="shared" ca="1" si="222"/>
        <v>#N/A</v>
      </c>
      <c r="C10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79" s="91"/>
      <c r="E1079" s="91"/>
      <c r="G1079" s="20"/>
      <c r="H1079" s="91"/>
      <c r="I1079" s="91"/>
      <c r="K1079" s="91"/>
      <c r="M1079" s="200" t="e">
        <f t="shared" ca="1" si="223"/>
        <v>#N/A</v>
      </c>
      <c r="N1079" s="91" t="e">
        <f t="shared" ca="1" si="224"/>
        <v>#N/A</v>
      </c>
      <c r="O1079" s="91" t="e">
        <f t="shared" ca="1" si="225"/>
        <v>#N/A</v>
      </c>
      <c r="Q1079" s="200" t="e">
        <f t="shared" ca="1" si="226"/>
        <v>#N/A</v>
      </c>
      <c r="R1079" s="91" t="e">
        <f t="shared" ca="1" si="227"/>
        <v>#N/A</v>
      </c>
      <c r="S1079" s="91" t="e">
        <f t="shared" ca="1" si="228"/>
        <v>#N/A</v>
      </c>
      <c r="T1079" s="200" t="e">
        <f ca="1">(($E$9*(RAND()*($E$213-$D$213)+$D$213))*(RAND()*('Your Value Calcs'!$E$209-'Your Value Calcs'!$D$209)+'Your Value Calcs'!$D$209+IF('Your Results'!$D$48&gt;0,'Your Results'!$D$48,0)))+$E$161-$E$201+$E$185-($E$185*(RAND()*($E$215-$D$215)+$D$215))-(($E$205/$C$56)*(RAND()*($E$216-$D$216)+$D$216))</f>
        <v>#N/A</v>
      </c>
      <c r="U1079" s="91"/>
    </row>
    <row r="1080" spans="2:21" x14ac:dyDescent="0.25">
      <c r="B1080" s="198" t="e">
        <f t="shared" ca="1" si="222"/>
        <v>#N/A</v>
      </c>
      <c r="C10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0" s="91"/>
      <c r="E1080" s="91"/>
      <c r="G1080" s="20"/>
      <c r="H1080" s="91"/>
      <c r="I1080" s="91"/>
      <c r="K1080" s="91"/>
      <c r="M1080" s="200" t="e">
        <f t="shared" ca="1" si="223"/>
        <v>#N/A</v>
      </c>
      <c r="N1080" s="91" t="e">
        <f t="shared" ca="1" si="224"/>
        <v>#N/A</v>
      </c>
      <c r="O1080" s="91" t="e">
        <f t="shared" ca="1" si="225"/>
        <v>#N/A</v>
      </c>
      <c r="Q1080" s="200" t="e">
        <f t="shared" ca="1" si="226"/>
        <v>#N/A</v>
      </c>
      <c r="R1080" s="91" t="e">
        <f t="shared" ca="1" si="227"/>
        <v>#N/A</v>
      </c>
      <c r="S1080" s="91" t="e">
        <f t="shared" ca="1" si="228"/>
        <v>#N/A</v>
      </c>
      <c r="T1080" s="200" t="e">
        <f ca="1">(($E$9*(RAND()*($E$213-$D$213)+$D$213))*(RAND()*('Your Value Calcs'!$E$209-'Your Value Calcs'!$D$209)+'Your Value Calcs'!$D$209+IF('Your Results'!$D$48&gt;0,'Your Results'!$D$48,0)))+$E$161-$E$201+$E$185-($E$185*(RAND()*($E$215-$D$215)+$D$215))-(($E$205/$C$56)*(RAND()*($E$216-$D$216)+$D$216))</f>
        <v>#N/A</v>
      </c>
      <c r="U1080" s="91"/>
    </row>
    <row r="1081" spans="2:21" x14ac:dyDescent="0.25">
      <c r="B1081" s="198" t="e">
        <f t="shared" ca="1" si="222"/>
        <v>#N/A</v>
      </c>
      <c r="C10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1" s="91"/>
      <c r="E1081" s="91"/>
      <c r="G1081" s="20"/>
      <c r="H1081" s="91"/>
      <c r="I1081" s="91"/>
      <c r="K1081" s="91"/>
      <c r="M1081" s="200" t="e">
        <f t="shared" ca="1" si="223"/>
        <v>#N/A</v>
      </c>
      <c r="N1081" s="91" t="e">
        <f t="shared" ca="1" si="224"/>
        <v>#N/A</v>
      </c>
      <c r="O1081" s="91" t="e">
        <f t="shared" ca="1" si="225"/>
        <v>#N/A</v>
      </c>
      <c r="Q1081" s="200" t="e">
        <f t="shared" ca="1" si="226"/>
        <v>#N/A</v>
      </c>
      <c r="R1081" s="91" t="e">
        <f t="shared" ca="1" si="227"/>
        <v>#N/A</v>
      </c>
      <c r="S1081" s="91" t="e">
        <f t="shared" ca="1" si="228"/>
        <v>#N/A</v>
      </c>
      <c r="T1081" s="200" t="e">
        <f ca="1">(($E$9*(RAND()*($E$213-$D$213)+$D$213))*(RAND()*('Your Value Calcs'!$E$209-'Your Value Calcs'!$D$209)+'Your Value Calcs'!$D$209+IF('Your Results'!$D$48&gt;0,'Your Results'!$D$48,0)))+$E$161-$E$201+$E$185-($E$185*(RAND()*($E$215-$D$215)+$D$215))-(($E$205/$C$56)*(RAND()*($E$216-$D$216)+$D$216))</f>
        <v>#N/A</v>
      </c>
      <c r="U1081" s="91"/>
    </row>
    <row r="1082" spans="2:21" x14ac:dyDescent="0.25">
      <c r="B1082" s="198" t="e">
        <f t="shared" ca="1" si="222"/>
        <v>#N/A</v>
      </c>
      <c r="C10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2" s="91"/>
      <c r="E1082" s="91"/>
      <c r="G1082" s="20"/>
      <c r="H1082" s="91"/>
      <c r="I1082" s="91"/>
      <c r="K1082" s="91"/>
      <c r="M1082" s="200" t="e">
        <f t="shared" ca="1" si="223"/>
        <v>#N/A</v>
      </c>
      <c r="N1082" s="91" t="e">
        <f t="shared" ca="1" si="224"/>
        <v>#N/A</v>
      </c>
      <c r="O1082" s="91" t="e">
        <f t="shared" ca="1" si="225"/>
        <v>#N/A</v>
      </c>
      <c r="Q1082" s="200" t="e">
        <f t="shared" ca="1" si="226"/>
        <v>#N/A</v>
      </c>
      <c r="R1082" s="91" t="e">
        <f t="shared" ca="1" si="227"/>
        <v>#N/A</v>
      </c>
      <c r="S1082" s="91" t="e">
        <f t="shared" ca="1" si="228"/>
        <v>#N/A</v>
      </c>
      <c r="T1082" s="200" t="e">
        <f ca="1">(($E$9*(RAND()*($E$213-$D$213)+$D$213))*(RAND()*('Your Value Calcs'!$E$209-'Your Value Calcs'!$D$209)+'Your Value Calcs'!$D$209+IF('Your Results'!$D$48&gt;0,'Your Results'!$D$48,0)))+$E$161-$E$201+$E$185-($E$185*(RAND()*($E$215-$D$215)+$D$215))-(($E$205/$C$56)*(RAND()*($E$216-$D$216)+$D$216))</f>
        <v>#N/A</v>
      </c>
      <c r="U1082" s="91"/>
    </row>
    <row r="1083" spans="2:21" x14ac:dyDescent="0.25">
      <c r="B1083" s="198" t="e">
        <f t="shared" ca="1" si="222"/>
        <v>#N/A</v>
      </c>
      <c r="C10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3" s="91"/>
      <c r="E1083" s="91"/>
      <c r="G1083" s="20"/>
      <c r="H1083" s="91"/>
      <c r="I1083" s="91"/>
      <c r="K1083" s="91"/>
      <c r="M1083" s="200" t="e">
        <f t="shared" ca="1" si="223"/>
        <v>#N/A</v>
      </c>
      <c r="N1083" s="91" t="e">
        <f t="shared" ca="1" si="224"/>
        <v>#N/A</v>
      </c>
      <c r="O1083" s="91" t="e">
        <f t="shared" ca="1" si="225"/>
        <v>#N/A</v>
      </c>
      <c r="Q1083" s="200" t="e">
        <f t="shared" ca="1" si="226"/>
        <v>#N/A</v>
      </c>
      <c r="R1083" s="91" t="e">
        <f t="shared" ca="1" si="227"/>
        <v>#N/A</v>
      </c>
      <c r="S1083" s="91" t="e">
        <f t="shared" ca="1" si="228"/>
        <v>#N/A</v>
      </c>
      <c r="T1083" s="200" t="e">
        <f ca="1">(($E$9*(RAND()*($E$213-$D$213)+$D$213))*(RAND()*('Your Value Calcs'!$E$209-'Your Value Calcs'!$D$209)+'Your Value Calcs'!$D$209+IF('Your Results'!$D$48&gt;0,'Your Results'!$D$48,0)))+$E$161-$E$201+$E$185-($E$185*(RAND()*($E$215-$D$215)+$D$215))-(($E$205/$C$56)*(RAND()*($E$216-$D$216)+$D$216))</f>
        <v>#N/A</v>
      </c>
      <c r="U1083" s="91"/>
    </row>
    <row r="1084" spans="2:21" x14ac:dyDescent="0.25">
      <c r="B1084" s="198" t="e">
        <f t="shared" ca="1" si="222"/>
        <v>#N/A</v>
      </c>
      <c r="C10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4" s="91"/>
      <c r="E1084" s="91"/>
      <c r="G1084" s="20"/>
      <c r="H1084" s="91"/>
      <c r="I1084" s="91"/>
      <c r="K1084" s="91"/>
      <c r="M1084" s="200" t="e">
        <f t="shared" ca="1" si="223"/>
        <v>#N/A</v>
      </c>
      <c r="N1084" s="91" t="e">
        <f t="shared" ca="1" si="224"/>
        <v>#N/A</v>
      </c>
      <c r="O1084" s="91" t="e">
        <f t="shared" ca="1" si="225"/>
        <v>#N/A</v>
      </c>
      <c r="Q1084" s="200" t="e">
        <f t="shared" ca="1" si="226"/>
        <v>#N/A</v>
      </c>
      <c r="R1084" s="91" t="e">
        <f t="shared" ca="1" si="227"/>
        <v>#N/A</v>
      </c>
      <c r="S1084" s="91" t="e">
        <f t="shared" ca="1" si="228"/>
        <v>#N/A</v>
      </c>
      <c r="T1084" s="200" t="e">
        <f ca="1">(($E$9*(RAND()*($E$213-$D$213)+$D$213))*(RAND()*('Your Value Calcs'!$E$209-'Your Value Calcs'!$D$209)+'Your Value Calcs'!$D$209+IF('Your Results'!$D$48&gt;0,'Your Results'!$D$48,0)))+$E$161-$E$201+$E$185-($E$185*(RAND()*($E$215-$D$215)+$D$215))-(($E$205/$C$56)*(RAND()*($E$216-$D$216)+$D$216))</f>
        <v>#N/A</v>
      </c>
      <c r="U1084" s="91"/>
    </row>
    <row r="1085" spans="2:21" x14ac:dyDescent="0.25">
      <c r="B1085" s="198" t="e">
        <f t="shared" ca="1" si="222"/>
        <v>#N/A</v>
      </c>
      <c r="C10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5" s="91"/>
      <c r="E1085" s="91"/>
      <c r="G1085" s="20"/>
      <c r="H1085" s="91"/>
      <c r="I1085" s="91"/>
      <c r="K1085" s="91"/>
      <c r="M1085" s="200" t="e">
        <f t="shared" ca="1" si="223"/>
        <v>#N/A</v>
      </c>
      <c r="N1085" s="91" t="e">
        <f t="shared" ca="1" si="224"/>
        <v>#N/A</v>
      </c>
      <c r="O1085" s="91" t="e">
        <f t="shared" ca="1" si="225"/>
        <v>#N/A</v>
      </c>
      <c r="Q1085" s="200" t="e">
        <f t="shared" ca="1" si="226"/>
        <v>#N/A</v>
      </c>
      <c r="R1085" s="91" t="e">
        <f t="shared" ca="1" si="227"/>
        <v>#N/A</v>
      </c>
      <c r="S1085" s="91" t="e">
        <f t="shared" ca="1" si="228"/>
        <v>#N/A</v>
      </c>
      <c r="T1085" s="200" t="e">
        <f ca="1">(($E$9*(RAND()*($E$213-$D$213)+$D$213))*(RAND()*('Your Value Calcs'!$E$209-'Your Value Calcs'!$D$209)+'Your Value Calcs'!$D$209+IF('Your Results'!$D$48&gt;0,'Your Results'!$D$48,0)))+$E$161-$E$201+$E$185-($E$185*(RAND()*($E$215-$D$215)+$D$215))-(($E$205/$C$56)*(RAND()*($E$216-$D$216)+$D$216))</f>
        <v>#N/A</v>
      </c>
      <c r="U1085" s="91"/>
    </row>
    <row r="1086" spans="2:21" x14ac:dyDescent="0.25">
      <c r="B1086" s="198" t="e">
        <f t="shared" ca="1" si="222"/>
        <v>#N/A</v>
      </c>
      <c r="C10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6" s="91"/>
      <c r="E1086" s="91"/>
      <c r="G1086" s="20"/>
      <c r="H1086" s="91"/>
      <c r="I1086" s="91"/>
      <c r="K1086" s="91"/>
      <c r="M1086" s="200" t="e">
        <f t="shared" ca="1" si="223"/>
        <v>#N/A</v>
      </c>
      <c r="N1086" s="91" t="e">
        <f t="shared" ca="1" si="224"/>
        <v>#N/A</v>
      </c>
      <c r="O1086" s="91" t="e">
        <f t="shared" ca="1" si="225"/>
        <v>#N/A</v>
      </c>
      <c r="Q1086" s="200" t="e">
        <f t="shared" ca="1" si="226"/>
        <v>#N/A</v>
      </c>
      <c r="R1086" s="91" t="e">
        <f t="shared" ca="1" si="227"/>
        <v>#N/A</v>
      </c>
      <c r="S1086" s="91" t="e">
        <f t="shared" ca="1" si="228"/>
        <v>#N/A</v>
      </c>
      <c r="T1086" s="200" t="e">
        <f ca="1">(($E$9*(RAND()*($E$213-$D$213)+$D$213))*(RAND()*('Your Value Calcs'!$E$209-'Your Value Calcs'!$D$209)+'Your Value Calcs'!$D$209+IF('Your Results'!$D$48&gt;0,'Your Results'!$D$48,0)))+$E$161-$E$201+$E$185-($E$185*(RAND()*($E$215-$D$215)+$D$215))-(($E$205/$C$56)*(RAND()*($E$216-$D$216)+$D$216))</f>
        <v>#N/A</v>
      </c>
      <c r="U1086" s="91"/>
    </row>
    <row r="1087" spans="2:21" x14ac:dyDescent="0.25">
      <c r="B1087" s="198" t="e">
        <f t="shared" ca="1" si="222"/>
        <v>#N/A</v>
      </c>
      <c r="C10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7" s="91"/>
      <c r="E1087" s="91"/>
      <c r="G1087" s="20"/>
      <c r="H1087" s="91"/>
      <c r="I1087" s="91"/>
      <c r="K1087" s="91"/>
      <c r="M1087" s="200" t="e">
        <f t="shared" ca="1" si="223"/>
        <v>#N/A</v>
      </c>
      <c r="N1087" s="91" t="e">
        <f t="shared" ca="1" si="224"/>
        <v>#N/A</v>
      </c>
      <c r="O1087" s="91" t="e">
        <f t="shared" ca="1" si="225"/>
        <v>#N/A</v>
      </c>
      <c r="Q1087" s="200" t="e">
        <f t="shared" ca="1" si="226"/>
        <v>#N/A</v>
      </c>
      <c r="R1087" s="91" t="e">
        <f t="shared" ca="1" si="227"/>
        <v>#N/A</v>
      </c>
      <c r="S1087" s="91" t="e">
        <f t="shared" ca="1" si="228"/>
        <v>#N/A</v>
      </c>
      <c r="T1087" s="200" t="e">
        <f ca="1">(($E$9*(RAND()*($E$213-$D$213)+$D$213))*(RAND()*('Your Value Calcs'!$E$209-'Your Value Calcs'!$D$209)+'Your Value Calcs'!$D$209+IF('Your Results'!$D$48&gt;0,'Your Results'!$D$48,0)))+$E$161-$E$201+$E$185-($E$185*(RAND()*($E$215-$D$215)+$D$215))-(($E$205/$C$56)*(RAND()*($E$216-$D$216)+$D$216))</f>
        <v>#N/A</v>
      </c>
      <c r="U1087" s="91"/>
    </row>
    <row r="1088" spans="2:21" x14ac:dyDescent="0.25">
      <c r="B1088" s="198" t="e">
        <f t="shared" ca="1" si="222"/>
        <v>#N/A</v>
      </c>
      <c r="C10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8" s="91"/>
      <c r="E1088" s="91"/>
      <c r="G1088" s="20"/>
      <c r="H1088" s="91"/>
      <c r="I1088" s="91"/>
      <c r="K1088" s="91"/>
      <c r="M1088" s="200" t="e">
        <f t="shared" ca="1" si="223"/>
        <v>#N/A</v>
      </c>
      <c r="N1088" s="91" t="e">
        <f t="shared" ca="1" si="224"/>
        <v>#N/A</v>
      </c>
      <c r="O1088" s="91" t="e">
        <f t="shared" ca="1" si="225"/>
        <v>#N/A</v>
      </c>
      <c r="Q1088" s="200" t="e">
        <f t="shared" ca="1" si="226"/>
        <v>#N/A</v>
      </c>
      <c r="R1088" s="91" t="e">
        <f t="shared" ca="1" si="227"/>
        <v>#N/A</v>
      </c>
      <c r="S1088" s="91" t="e">
        <f t="shared" ca="1" si="228"/>
        <v>#N/A</v>
      </c>
      <c r="T1088" s="200" t="e">
        <f ca="1">(($E$9*(RAND()*($E$213-$D$213)+$D$213))*(RAND()*('Your Value Calcs'!$E$209-'Your Value Calcs'!$D$209)+'Your Value Calcs'!$D$209+IF('Your Results'!$D$48&gt;0,'Your Results'!$D$48,0)))+$E$161-$E$201+$E$185-($E$185*(RAND()*($E$215-$D$215)+$D$215))-(($E$205/$C$56)*(RAND()*($E$216-$D$216)+$D$216))</f>
        <v>#N/A</v>
      </c>
      <c r="U1088" s="91"/>
    </row>
    <row r="1089" spans="2:21" x14ac:dyDescent="0.25">
      <c r="B1089" s="198" t="e">
        <f t="shared" ca="1" si="222"/>
        <v>#N/A</v>
      </c>
      <c r="C10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89" s="91"/>
      <c r="E1089" s="91"/>
      <c r="G1089" s="20"/>
      <c r="H1089" s="91"/>
      <c r="I1089" s="91"/>
      <c r="K1089" s="91"/>
      <c r="M1089" s="200" t="e">
        <f t="shared" ca="1" si="223"/>
        <v>#N/A</v>
      </c>
      <c r="N1089" s="91" t="e">
        <f t="shared" ca="1" si="224"/>
        <v>#N/A</v>
      </c>
      <c r="O1089" s="91" t="e">
        <f t="shared" ca="1" si="225"/>
        <v>#N/A</v>
      </c>
      <c r="Q1089" s="200" t="e">
        <f t="shared" ca="1" si="226"/>
        <v>#N/A</v>
      </c>
      <c r="R1089" s="91" t="e">
        <f t="shared" ca="1" si="227"/>
        <v>#N/A</v>
      </c>
      <c r="S1089" s="91" t="e">
        <f t="shared" ca="1" si="228"/>
        <v>#N/A</v>
      </c>
      <c r="T1089" s="200" t="e">
        <f ca="1">(($E$9*(RAND()*($E$213-$D$213)+$D$213))*(RAND()*('Your Value Calcs'!$E$209-'Your Value Calcs'!$D$209)+'Your Value Calcs'!$D$209+IF('Your Results'!$D$48&gt;0,'Your Results'!$D$48,0)))+$E$161-$E$201+$E$185-($E$185*(RAND()*($E$215-$D$215)+$D$215))-(($E$205/$C$56)*(RAND()*($E$216-$D$216)+$D$216))</f>
        <v>#N/A</v>
      </c>
      <c r="U1089" s="91"/>
    </row>
    <row r="1090" spans="2:21" x14ac:dyDescent="0.25">
      <c r="B1090" s="198" t="e">
        <f t="shared" ref="B1090:B1153" ca="1" si="229">($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0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0" s="91"/>
      <c r="E1090" s="91"/>
      <c r="G1090" s="20"/>
      <c r="H1090" s="91"/>
      <c r="I1090" s="91"/>
      <c r="K1090" s="91"/>
      <c r="M1090" s="200" t="e">
        <f t="shared" ref="M1090:M1153" ca="1" si="230">(($C$9*(RAND()*($E$213-$D$213)+$D$213))*(RAND()*($E$214-$D$214)+$D$214+IF($B$61&gt;0,$B$61,0)))+$C$161-$C$201+$C$185-($C$185*(RAND()*($E$215-$D$215)+$D$215))-($C$55*(RAND()*($E$216-$D$216)+$D$216))</f>
        <v>#N/A</v>
      </c>
      <c r="N1090" s="91" t="e">
        <f t="shared" ref="N1090:N1153" ca="1" si="231">M1090/$B$221</f>
        <v>#N/A</v>
      </c>
      <c r="O1090" s="91" t="e">
        <f t="shared" ref="O1090:O1153" ca="1" si="232">(M1090+$C$205)/$B$220</f>
        <v>#N/A</v>
      </c>
      <c r="Q1090" s="200" t="e">
        <f t="shared" ref="Q1090:Q1153" ca="1" si="233">(($E$9*(RAND()*($E$213-$D$213)+$D$213))*(RAND()*($E$214-$D$214)+$D$214+IF($B$61&gt;0,$B$61,0)))+$E$161-$E$201+$E$185-($E$185*(RAND()*($E$215-$D$215)+$D$215))-(($E$205/$C$56)*(RAND()*($E$216-$D$216)+$D$216))</f>
        <v>#N/A</v>
      </c>
      <c r="R1090" s="91" t="e">
        <f t="shared" ref="R1090:R1153" ca="1" si="234">Q1090/$D$221</f>
        <v>#N/A</v>
      </c>
      <c r="S1090" s="91" t="e">
        <f t="shared" ref="S1090:S1153" ca="1" si="235">(Q1090+$E$205)/$D$220</f>
        <v>#N/A</v>
      </c>
      <c r="T1090" s="200" t="e">
        <f ca="1">(($E$9*(RAND()*($E$213-$D$213)+$D$213))*(RAND()*('Your Value Calcs'!$E$209-'Your Value Calcs'!$D$209)+'Your Value Calcs'!$D$209+IF('Your Results'!$D$48&gt;0,'Your Results'!$D$48,0)))+$E$161-$E$201+$E$185-($E$185*(RAND()*($E$215-$D$215)+$D$215))-(($E$205/$C$56)*(RAND()*($E$216-$D$216)+$D$216))</f>
        <v>#N/A</v>
      </c>
      <c r="U1090" s="91"/>
    </row>
    <row r="1091" spans="2:21" x14ac:dyDescent="0.25">
      <c r="B1091" s="198" t="e">
        <f t="shared" ca="1" si="229"/>
        <v>#N/A</v>
      </c>
      <c r="C10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1" s="91"/>
      <c r="E1091" s="91"/>
      <c r="G1091" s="20"/>
      <c r="H1091" s="91"/>
      <c r="I1091" s="91"/>
      <c r="K1091" s="91"/>
      <c r="M1091" s="200" t="e">
        <f t="shared" ca="1" si="230"/>
        <v>#N/A</v>
      </c>
      <c r="N1091" s="91" t="e">
        <f t="shared" ca="1" si="231"/>
        <v>#N/A</v>
      </c>
      <c r="O1091" s="91" t="e">
        <f t="shared" ca="1" si="232"/>
        <v>#N/A</v>
      </c>
      <c r="Q1091" s="200" t="e">
        <f t="shared" ca="1" si="233"/>
        <v>#N/A</v>
      </c>
      <c r="R1091" s="91" t="e">
        <f t="shared" ca="1" si="234"/>
        <v>#N/A</v>
      </c>
      <c r="S1091" s="91" t="e">
        <f t="shared" ca="1" si="235"/>
        <v>#N/A</v>
      </c>
      <c r="T1091" s="200" t="e">
        <f ca="1">(($E$9*(RAND()*($E$213-$D$213)+$D$213))*(RAND()*('Your Value Calcs'!$E$209-'Your Value Calcs'!$D$209)+'Your Value Calcs'!$D$209+IF('Your Results'!$D$48&gt;0,'Your Results'!$D$48,0)))+$E$161-$E$201+$E$185-($E$185*(RAND()*($E$215-$D$215)+$D$215))-(($E$205/$C$56)*(RAND()*($E$216-$D$216)+$D$216))</f>
        <v>#N/A</v>
      </c>
      <c r="U1091" s="91"/>
    </row>
    <row r="1092" spans="2:21" x14ac:dyDescent="0.25">
      <c r="B1092" s="198" t="e">
        <f t="shared" ca="1" si="229"/>
        <v>#N/A</v>
      </c>
      <c r="C10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2" s="91"/>
      <c r="E1092" s="91"/>
      <c r="G1092" s="20"/>
      <c r="H1092" s="91"/>
      <c r="I1092" s="91"/>
      <c r="K1092" s="91"/>
      <c r="M1092" s="200" t="e">
        <f t="shared" ca="1" si="230"/>
        <v>#N/A</v>
      </c>
      <c r="N1092" s="91" t="e">
        <f t="shared" ca="1" si="231"/>
        <v>#N/A</v>
      </c>
      <c r="O1092" s="91" t="e">
        <f t="shared" ca="1" si="232"/>
        <v>#N/A</v>
      </c>
      <c r="Q1092" s="200" t="e">
        <f t="shared" ca="1" si="233"/>
        <v>#N/A</v>
      </c>
      <c r="R1092" s="91" t="e">
        <f t="shared" ca="1" si="234"/>
        <v>#N/A</v>
      </c>
      <c r="S1092" s="91" t="e">
        <f t="shared" ca="1" si="235"/>
        <v>#N/A</v>
      </c>
      <c r="T1092" s="200" t="e">
        <f ca="1">(($E$9*(RAND()*($E$213-$D$213)+$D$213))*(RAND()*('Your Value Calcs'!$E$209-'Your Value Calcs'!$D$209)+'Your Value Calcs'!$D$209+IF('Your Results'!$D$48&gt;0,'Your Results'!$D$48,0)))+$E$161-$E$201+$E$185-($E$185*(RAND()*($E$215-$D$215)+$D$215))-(($E$205/$C$56)*(RAND()*($E$216-$D$216)+$D$216))</f>
        <v>#N/A</v>
      </c>
      <c r="U1092" s="91"/>
    </row>
    <row r="1093" spans="2:21" x14ac:dyDescent="0.25">
      <c r="B1093" s="198" t="e">
        <f t="shared" ca="1" si="229"/>
        <v>#N/A</v>
      </c>
      <c r="C10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3" s="91"/>
      <c r="E1093" s="91"/>
      <c r="G1093" s="20"/>
      <c r="H1093" s="91"/>
      <c r="I1093" s="91"/>
      <c r="K1093" s="91"/>
      <c r="M1093" s="200" t="e">
        <f t="shared" ca="1" si="230"/>
        <v>#N/A</v>
      </c>
      <c r="N1093" s="91" t="e">
        <f t="shared" ca="1" si="231"/>
        <v>#N/A</v>
      </c>
      <c r="O1093" s="91" t="e">
        <f t="shared" ca="1" si="232"/>
        <v>#N/A</v>
      </c>
      <c r="Q1093" s="200" t="e">
        <f t="shared" ca="1" si="233"/>
        <v>#N/A</v>
      </c>
      <c r="R1093" s="91" t="e">
        <f t="shared" ca="1" si="234"/>
        <v>#N/A</v>
      </c>
      <c r="S1093" s="91" t="e">
        <f t="shared" ca="1" si="235"/>
        <v>#N/A</v>
      </c>
      <c r="T1093" s="200" t="e">
        <f ca="1">(($E$9*(RAND()*($E$213-$D$213)+$D$213))*(RAND()*('Your Value Calcs'!$E$209-'Your Value Calcs'!$D$209)+'Your Value Calcs'!$D$209+IF('Your Results'!$D$48&gt;0,'Your Results'!$D$48,0)))+$E$161-$E$201+$E$185-($E$185*(RAND()*($E$215-$D$215)+$D$215))-(($E$205/$C$56)*(RAND()*($E$216-$D$216)+$D$216))</f>
        <v>#N/A</v>
      </c>
      <c r="U1093" s="91"/>
    </row>
    <row r="1094" spans="2:21" x14ac:dyDescent="0.25">
      <c r="B1094" s="198" t="e">
        <f t="shared" ca="1" si="229"/>
        <v>#N/A</v>
      </c>
      <c r="C10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4" s="91"/>
      <c r="E1094" s="91"/>
      <c r="G1094" s="20"/>
      <c r="H1094" s="91"/>
      <c r="I1094" s="91"/>
      <c r="K1094" s="91"/>
      <c r="M1094" s="200" t="e">
        <f t="shared" ca="1" si="230"/>
        <v>#N/A</v>
      </c>
      <c r="N1094" s="91" t="e">
        <f t="shared" ca="1" si="231"/>
        <v>#N/A</v>
      </c>
      <c r="O1094" s="91" t="e">
        <f t="shared" ca="1" si="232"/>
        <v>#N/A</v>
      </c>
      <c r="Q1094" s="200" t="e">
        <f t="shared" ca="1" si="233"/>
        <v>#N/A</v>
      </c>
      <c r="R1094" s="91" t="e">
        <f t="shared" ca="1" si="234"/>
        <v>#N/A</v>
      </c>
      <c r="S1094" s="91" t="e">
        <f t="shared" ca="1" si="235"/>
        <v>#N/A</v>
      </c>
      <c r="T1094" s="200" t="e">
        <f ca="1">(($E$9*(RAND()*($E$213-$D$213)+$D$213))*(RAND()*('Your Value Calcs'!$E$209-'Your Value Calcs'!$D$209)+'Your Value Calcs'!$D$209+IF('Your Results'!$D$48&gt;0,'Your Results'!$D$48,0)))+$E$161-$E$201+$E$185-($E$185*(RAND()*($E$215-$D$215)+$D$215))-(($E$205/$C$56)*(RAND()*($E$216-$D$216)+$D$216))</f>
        <v>#N/A</v>
      </c>
      <c r="U1094" s="91"/>
    </row>
    <row r="1095" spans="2:21" x14ac:dyDescent="0.25">
      <c r="B1095" s="198" t="e">
        <f t="shared" ca="1" si="229"/>
        <v>#N/A</v>
      </c>
      <c r="C10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5" s="91"/>
      <c r="E1095" s="91"/>
      <c r="G1095" s="20"/>
      <c r="H1095" s="91"/>
      <c r="I1095" s="91"/>
      <c r="K1095" s="91"/>
      <c r="M1095" s="200" t="e">
        <f t="shared" ca="1" si="230"/>
        <v>#N/A</v>
      </c>
      <c r="N1095" s="91" t="e">
        <f t="shared" ca="1" si="231"/>
        <v>#N/A</v>
      </c>
      <c r="O1095" s="91" t="e">
        <f t="shared" ca="1" si="232"/>
        <v>#N/A</v>
      </c>
      <c r="Q1095" s="200" t="e">
        <f t="shared" ca="1" si="233"/>
        <v>#N/A</v>
      </c>
      <c r="R1095" s="91" t="e">
        <f t="shared" ca="1" si="234"/>
        <v>#N/A</v>
      </c>
      <c r="S1095" s="91" t="e">
        <f t="shared" ca="1" si="235"/>
        <v>#N/A</v>
      </c>
      <c r="T1095" s="200" t="e">
        <f ca="1">(($E$9*(RAND()*($E$213-$D$213)+$D$213))*(RAND()*('Your Value Calcs'!$E$209-'Your Value Calcs'!$D$209)+'Your Value Calcs'!$D$209+IF('Your Results'!$D$48&gt;0,'Your Results'!$D$48,0)))+$E$161-$E$201+$E$185-($E$185*(RAND()*($E$215-$D$215)+$D$215))-(($E$205/$C$56)*(RAND()*($E$216-$D$216)+$D$216))</f>
        <v>#N/A</v>
      </c>
      <c r="U1095" s="91"/>
    </row>
    <row r="1096" spans="2:21" x14ac:dyDescent="0.25">
      <c r="B1096" s="198" t="e">
        <f t="shared" ca="1" si="229"/>
        <v>#N/A</v>
      </c>
      <c r="C10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6" s="91"/>
      <c r="E1096" s="91"/>
      <c r="G1096" s="20"/>
      <c r="H1096" s="91"/>
      <c r="I1096" s="91"/>
      <c r="K1096" s="91"/>
      <c r="M1096" s="200" t="e">
        <f t="shared" ca="1" si="230"/>
        <v>#N/A</v>
      </c>
      <c r="N1096" s="91" t="e">
        <f t="shared" ca="1" si="231"/>
        <v>#N/A</v>
      </c>
      <c r="O1096" s="91" t="e">
        <f t="shared" ca="1" si="232"/>
        <v>#N/A</v>
      </c>
      <c r="Q1096" s="200" t="e">
        <f t="shared" ca="1" si="233"/>
        <v>#N/A</v>
      </c>
      <c r="R1096" s="91" t="e">
        <f t="shared" ca="1" si="234"/>
        <v>#N/A</v>
      </c>
      <c r="S1096" s="91" t="e">
        <f t="shared" ca="1" si="235"/>
        <v>#N/A</v>
      </c>
      <c r="T1096" s="200" t="e">
        <f ca="1">(($E$9*(RAND()*($E$213-$D$213)+$D$213))*(RAND()*('Your Value Calcs'!$E$209-'Your Value Calcs'!$D$209)+'Your Value Calcs'!$D$209+IF('Your Results'!$D$48&gt;0,'Your Results'!$D$48,0)))+$E$161-$E$201+$E$185-($E$185*(RAND()*($E$215-$D$215)+$D$215))-(($E$205/$C$56)*(RAND()*($E$216-$D$216)+$D$216))</f>
        <v>#N/A</v>
      </c>
      <c r="U1096" s="91"/>
    </row>
    <row r="1097" spans="2:21" x14ac:dyDescent="0.25">
      <c r="B1097" s="198" t="e">
        <f t="shared" ca="1" si="229"/>
        <v>#N/A</v>
      </c>
      <c r="C10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7" s="91"/>
      <c r="E1097" s="91"/>
      <c r="G1097" s="20"/>
      <c r="H1097" s="91"/>
      <c r="I1097" s="91"/>
      <c r="K1097" s="91"/>
      <c r="M1097" s="200" t="e">
        <f t="shared" ca="1" si="230"/>
        <v>#N/A</v>
      </c>
      <c r="N1097" s="91" t="e">
        <f t="shared" ca="1" si="231"/>
        <v>#N/A</v>
      </c>
      <c r="O1097" s="91" t="e">
        <f t="shared" ca="1" si="232"/>
        <v>#N/A</v>
      </c>
      <c r="Q1097" s="200" t="e">
        <f t="shared" ca="1" si="233"/>
        <v>#N/A</v>
      </c>
      <c r="R1097" s="91" t="e">
        <f t="shared" ca="1" si="234"/>
        <v>#N/A</v>
      </c>
      <c r="S1097" s="91" t="e">
        <f t="shared" ca="1" si="235"/>
        <v>#N/A</v>
      </c>
      <c r="T1097" s="200" t="e">
        <f ca="1">(($E$9*(RAND()*($E$213-$D$213)+$D$213))*(RAND()*('Your Value Calcs'!$E$209-'Your Value Calcs'!$D$209)+'Your Value Calcs'!$D$209+IF('Your Results'!$D$48&gt;0,'Your Results'!$D$48,0)))+$E$161-$E$201+$E$185-($E$185*(RAND()*($E$215-$D$215)+$D$215))-(($E$205/$C$56)*(RAND()*($E$216-$D$216)+$D$216))</f>
        <v>#N/A</v>
      </c>
      <c r="U1097" s="91"/>
    </row>
    <row r="1098" spans="2:21" x14ac:dyDescent="0.25">
      <c r="B1098" s="198" t="e">
        <f t="shared" ca="1" si="229"/>
        <v>#N/A</v>
      </c>
      <c r="C10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8" s="91"/>
      <c r="E1098" s="91"/>
      <c r="G1098" s="20"/>
      <c r="H1098" s="91"/>
      <c r="I1098" s="91"/>
      <c r="K1098" s="91"/>
      <c r="M1098" s="200" t="e">
        <f t="shared" ca="1" si="230"/>
        <v>#N/A</v>
      </c>
      <c r="N1098" s="91" t="e">
        <f t="shared" ca="1" si="231"/>
        <v>#N/A</v>
      </c>
      <c r="O1098" s="91" t="e">
        <f t="shared" ca="1" si="232"/>
        <v>#N/A</v>
      </c>
      <c r="Q1098" s="200" t="e">
        <f t="shared" ca="1" si="233"/>
        <v>#N/A</v>
      </c>
      <c r="R1098" s="91" t="e">
        <f t="shared" ca="1" si="234"/>
        <v>#N/A</v>
      </c>
      <c r="S1098" s="91" t="e">
        <f t="shared" ca="1" si="235"/>
        <v>#N/A</v>
      </c>
      <c r="T1098" s="200" t="e">
        <f ca="1">(($E$9*(RAND()*($E$213-$D$213)+$D$213))*(RAND()*('Your Value Calcs'!$E$209-'Your Value Calcs'!$D$209)+'Your Value Calcs'!$D$209+IF('Your Results'!$D$48&gt;0,'Your Results'!$D$48,0)))+$E$161-$E$201+$E$185-($E$185*(RAND()*($E$215-$D$215)+$D$215))-(($E$205/$C$56)*(RAND()*($E$216-$D$216)+$D$216))</f>
        <v>#N/A</v>
      </c>
      <c r="U1098" s="91"/>
    </row>
    <row r="1099" spans="2:21" x14ac:dyDescent="0.25">
      <c r="B1099" s="198" t="e">
        <f t="shared" ca="1" si="229"/>
        <v>#N/A</v>
      </c>
      <c r="C10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099" s="91"/>
      <c r="E1099" s="91"/>
      <c r="G1099" s="20"/>
      <c r="H1099" s="91"/>
      <c r="I1099" s="91"/>
      <c r="K1099" s="91"/>
      <c r="M1099" s="200" t="e">
        <f t="shared" ca="1" si="230"/>
        <v>#N/A</v>
      </c>
      <c r="N1099" s="91" t="e">
        <f t="shared" ca="1" si="231"/>
        <v>#N/A</v>
      </c>
      <c r="O1099" s="91" t="e">
        <f t="shared" ca="1" si="232"/>
        <v>#N/A</v>
      </c>
      <c r="Q1099" s="200" t="e">
        <f t="shared" ca="1" si="233"/>
        <v>#N/A</v>
      </c>
      <c r="R1099" s="91" t="e">
        <f t="shared" ca="1" si="234"/>
        <v>#N/A</v>
      </c>
      <c r="S1099" s="91" t="e">
        <f t="shared" ca="1" si="235"/>
        <v>#N/A</v>
      </c>
      <c r="T1099" s="200" t="e">
        <f ca="1">(($E$9*(RAND()*($E$213-$D$213)+$D$213))*(RAND()*('Your Value Calcs'!$E$209-'Your Value Calcs'!$D$209)+'Your Value Calcs'!$D$209+IF('Your Results'!$D$48&gt;0,'Your Results'!$D$48,0)))+$E$161-$E$201+$E$185-($E$185*(RAND()*($E$215-$D$215)+$D$215))-(($E$205/$C$56)*(RAND()*($E$216-$D$216)+$D$216))</f>
        <v>#N/A</v>
      </c>
      <c r="U1099" s="91"/>
    </row>
    <row r="1100" spans="2:21" x14ac:dyDescent="0.25">
      <c r="B1100" s="198" t="e">
        <f t="shared" ca="1" si="229"/>
        <v>#N/A</v>
      </c>
      <c r="C11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0" s="91"/>
      <c r="E1100" s="91"/>
      <c r="G1100" s="20"/>
      <c r="H1100" s="91"/>
      <c r="I1100" s="91"/>
      <c r="K1100" s="91"/>
      <c r="M1100" s="200" t="e">
        <f t="shared" ca="1" si="230"/>
        <v>#N/A</v>
      </c>
      <c r="N1100" s="91" t="e">
        <f t="shared" ca="1" si="231"/>
        <v>#N/A</v>
      </c>
      <c r="O1100" s="91" t="e">
        <f t="shared" ca="1" si="232"/>
        <v>#N/A</v>
      </c>
      <c r="Q1100" s="200" t="e">
        <f t="shared" ca="1" si="233"/>
        <v>#N/A</v>
      </c>
      <c r="R1100" s="91" t="e">
        <f t="shared" ca="1" si="234"/>
        <v>#N/A</v>
      </c>
      <c r="S1100" s="91" t="e">
        <f t="shared" ca="1" si="235"/>
        <v>#N/A</v>
      </c>
      <c r="T1100" s="200" t="e">
        <f ca="1">(($E$9*(RAND()*($E$213-$D$213)+$D$213))*(RAND()*('Your Value Calcs'!$E$209-'Your Value Calcs'!$D$209)+'Your Value Calcs'!$D$209+IF('Your Results'!$D$48&gt;0,'Your Results'!$D$48,0)))+$E$161-$E$201+$E$185-($E$185*(RAND()*($E$215-$D$215)+$D$215))-(($E$205/$C$56)*(RAND()*($E$216-$D$216)+$D$216))</f>
        <v>#N/A</v>
      </c>
      <c r="U1100" s="91"/>
    </row>
    <row r="1101" spans="2:21" x14ac:dyDescent="0.25">
      <c r="B1101" s="198" t="e">
        <f t="shared" ca="1" si="229"/>
        <v>#N/A</v>
      </c>
      <c r="C11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1" s="91"/>
      <c r="E1101" s="91"/>
      <c r="G1101" s="20"/>
      <c r="H1101" s="91"/>
      <c r="I1101" s="91"/>
      <c r="K1101" s="91"/>
      <c r="M1101" s="200" t="e">
        <f t="shared" ca="1" si="230"/>
        <v>#N/A</v>
      </c>
      <c r="N1101" s="91" t="e">
        <f t="shared" ca="1" si="231"/>
        <v>#N/A</v>
      </c>
      <c r="O1101" s="91" t="e">
        <f t="shared" ca="1" si="232"/>
        <v>#N/A</v>
      </c>
      <c r="Q1101" s="200" t="e">
        <f t="shared" ca="1" si="233"/>
        <v>#N/A</v>
      </c>
      <c r="R1101" s="91" t="e">
        <f t="shared" ca="1" si="234"/>
        <v>#N/A</v>
      </c>
      <c r="S1101" s="91" t="e">
        <f t="shared" ca="1" si="235"/>
        <v>#N/A</v>
      </c>
      <c r="T1101" s="200" t="e">
        <f ca="1">(($E$9*(RAND()*($E$213-$D$213)+$D$213))*(RAND()*('Your Value Calcs'!$E$209-'Your Value Calcs'!$D$209)+'Your Value Calcs'!$D$209+IF('Your Results'!$D$48&gt;0,'Your Results'!$D$48,0)))+$E$161-$E$201+$E$185-($E$185*(RAND()*($E$215-$D$215)+$D$215))-(($E$205/$C$56)*(RAND()*($E$216-$D$216)+$D$216))</f>
        <v>#N/A</v>
      </c>
      <c r="U1101" s="91"/>
    </row>
    <row r="1102" spans="2:21" x14ac:dyDescent="0.25">
      <c r="B1102" s="198" t="e">
        <f t="shared" ca="1" si="229"/>
        <v>#N/A</v>
      </c>
      <c r="C11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2" s="91"/>
      <c r="E1102" s="91"/>
      <c r="G1102" s="20"/>
      <c r="H1102" s="91"/>
      <c r="I1102" s="91"/>
      <c r="K1102" s="91"/>
      <c r="M1102" s="200" t="e">
        <f t="shared" ca="1" si="230"/>
        <v>#N/A</v>
      </c>
      <c r="N1102" s="91" t="e">
        <f t="shared" ca="1" si="231"/>
        <v>#N/A</v>
      </c>
      <c r="O1102" s="91" t="e">
        <f t="shared" ca="1" si="232"/>
        <v>#N/A</v>
      </c>
      <c r="Q1102" s="200" t="e">
        <f t="shared" ca="1" si="233"/>
        <v>#N/A</v>
      </c>
      <c r="R1102" s="91" t="e">
        <f t="shared" ca="1" si="234"/>
        <v>#N/A</v>
      </c>
      <c r="S1102" s="91" t="e">
        <f t="shared" ca="1" si="235"/>
        <v>#N/A</v>
      </c>
      <c r="T1102" s="200" t="e">
        <f ca="1">(($E$9*(RAND()*($E$213-$D$213)+$D$213))*(RAND()*('Your Value Calcs'!$E$209-'Your Value Calcs'!$D$209)+'Your Value Calcs'!$D$209+IF('Your Results'!$D$48&gt;0,'Your Results'!$D$48,0)))+$E$161-$E$201+$E$185-($E$185*(RAND()*($E$215-$D$215)+$D$215))-(($E$205/$C$56)*(RAND()*($E$216-$D$216)+$D$216))</f>
        <v>#N/A</v>
      </c>
      <c r="U1102" s="91"/>
    </row>
    <row r="1103" spans="2:21" x14ac:dyDescent="0.25">
      <c r="B1103" s="198" t="e">
        <f t="shared" ca="1" si="229"/>
        <v>#N/A</v>
      </c>
      <c r="C11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3" s="91"/>
      <c r="E1103" s="91"/>
      <c r="G1103" s="20"/>
      <c r="H1103" s="91"/>
      <c r="I1103" s="91"/>
      <c r="K1103" s="91"/>
      <c r="M1103" s="200" t="e">
        <f t="shared" ca="1" si="230"/>
        <v>#N/A</v>
      </c>
      <c r="N1103" s="91" t="e">
        <f t="shared" ca="1" si="231"/>
        <v>#N/A</v>
      </c>
      <c r="O1103" s="91" t="e">
        <f t="shared" ca="1" si="232"/>
        <v>#N/A</v>
      </c>
      <c r="Q1103" s="200" t="e">
        <f t="shared" ca="1" si="233"/>
        <v>#N/A</v>
      </c>
      <c r="R1103" s="91" t="e">
        <f t="shared" ca="1" si="234"/>
        <v>#N/A</v>
      </c>
      <c r="S1103" s="91" t="e">
        <f t="shared" ca="1" si="235"/>
        <v>#N/A</v>
      </c>
      <c r="T1103" s="200" t="e">
        <f ca="1">(($E$9*(RAND()*($E$213-$D$213)+$D$213))*(RAND()*('Your Value Calcs'!$E$209-'Your Value Calcs'!$D$209)+'Your Value Calcs'!$D$209+IF('Your Results'!$D$48&gt;0,'Your Results'!$D$48,0)))+$E$161-$E$201+$E$185-($E$185*(RAND()*($E$215-$D$215)+$D$215))-(($E$205/$C$56)*(RAND()*($E$216-$D$216)+$D$216))</f>
        <v>#N/A</v>
      </c>
      <c r="U1103" s="91"/>
    </row>
    <row r="1104" spans="2:21" x14ac:dyDescent="0.25">
      <c r="B1104" s="198" t="e">
        <f t="shared" ca="1" si="229"/>
        <v>#N/A</v>
      </c>
      <c r="C11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4" s="91"/>
      <c r="E1104" s="91"/>
      <c r="G1104" s="20"/>
      <c r="H1104" s="91"/>
      <c r="I1104" s="91"/>
      <c r="K1104" s="91"/>
      <c r="M1104" s="200" t="e">
        <f t="shared" ca="1" si="230"/>
        <v>#N/A</v>
      </c>
      <c r="N1104" s="91" t="e">
        <f t="shared" ca="1" si="231"/>
        <v>#N/A</v>
      </c>
      <c r="O1104" s="91" t="e">
        <f t="shared" ca="1" si="232"/>
        <v>#N/A</v>
      </c>
      <c r="Q1104" s="200" t="e">
        <f t="shared" ca="1" si="233"/>
        <v>#N/A</v>
      </c>
      <c r="R1104" s="91" t="e">
        <f t="shared" ca="1" si="234"/>
        <v>#N/A</v>
      </c>
      <c r="S1104" s="91" t="e">
        <f t="shared" ca="1" si="235"/>
        <v>#N/A</v>
      </c>
      <c r="T1104" s="200" t="e">
        <f ca="1">(($E$9*(RAND()*($E$213-$D$213)+$D$213))*(RAND()*('Your Value Calcs'!$E$209-'Your Value Calcs'!$D$209)+'Your Value Calcs'!$D$209+IF('Your Results'!$D$48&gt;0,'Your Results'!$D$48,0)))+$E$161-$E$201+$E$185-($E$185*(RAND()*($E$215-$D$215)+$D$215))-(($E$205/$C$56)*(RAND()*($E$216-$D$216)+$D$216))</f>
        <v>#N/A</v>
      </c>
      <c r="U1104" s="91"/>
    </row>
    <row r="1105" spans="2:21" x14ac:dyDescent="0.25">
      <c r="B1105" s="198" t="e">
        <f t="shared" ca="1" si="229"/>
        <v>#N/A</v>
      </c>
      <c r="C11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5" s="91"/>
      <c r="E1105" s="91"/>
      <c r="G1105" s="20"/>
      <c r="H1105" s="91"/>
      <c r="I1105" s="91"/>
      <c r="K1105" s="91"/>
      <c r="M1105" s="200" t="e">
        <f t="shared" ca="1" si="230"/>
        <v>#N/A</v>
      </c>
      <c r="N1105" s="91" t="e">
        <f t="shared" ca="1" si="231"/>
        <v>#N/A</v>
      </c>
      <c r="O1105" s="91" t="e">
        <f t="shared" ca="1" si="232"/>
        <v>#N/A</v>
      </c>
      <c r="Q1105" s="200" t="e">
        <f t="shared" ca="1" si="233"/>
        <v>#N/A</v>
      </c>
      <c r="R1105" s="91" t="e">
        <f t="shared" ca="1" si="234"/>
        <v>#N/A</v>
      </c>
      <c r="S1105" s="91" t="e">
        <f t="shared" ca="1" si="235"/>
        <v>#N/A</v>
      </c>
      <c r="T1105" s="200" t="e">
        <f ca="1">(($E$9*(RAND()*($E$213-$D$213)+$D$213))*(RAND()*('Your Value Calcs'!$E$209-'Your Value Calcs'!$D$209)+'Your Value Calcs'!$D$209+IF('Your Results'!$D$48&gt;0,'Your Results'!$D$48,0)))+$E$161-$E$201+$E$185-($E$185*(RAND()*($E$215-$D$215)+$D$215))-(($E$205/$C$56)*(RAND()*($E$216-$D$216)+$D$216))</f>
        <v>#N/A</v>
      </c>
      <c r="U1105" s="91"/>
    </row>
    <row r="1106" spans="2:21" x14ac:dyDescent="0.25">
      <c r="B1106" s="198" t="e">
        <f t="shared" ca="1" si="229"/>
        <v>#N/A</v>
      </c>
      <c r="C11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6" s="91"/>
      <c r="E1106" s="91"/>
      <c r="G1106" s="20"/>
      <c r="H1106" s="91"/>
      <c r="I1106" s="91"/>
      <c r="K1106" s="91"/>
      <c r="M1106" s="200" t="e">
        <f t="shared" ca="1" si="230"/>
        <v>#N/A</v>
      </c>
      <c r="N1106" s="91" t="e">
        <f t="shared" ca="1" si="231"/>
        <v>#N/A</v>
      </c>
      <c r="O1106" s="91" t="e">
        <f t="shared" ca="1" si="232"/>
        <v>#N/A</v>
      </c>
      <c r="Q1106" s="200" t="e">
        <f t="shared" ca="1" si="233"/>
        <v>#N/A</v>
      </c>
      <c r="R1106" s="91" t="e">
        <f t="shared" ca="1" si="234"/>
        <v>#N/A</v>
      </c>
      <c r="S1106" s="91" t="e">
        <f t="shared" ca="1" si="235"/>
        <v>#N/A</v>
      </c>
      <c r="T1106" s="200" t="e">
        <f ca="1">(($E$9*(RAND()*($E$213-$D$213)+$D$213))*(RAND()*('Your Value Calcs'!$E$209-'Your Value Calcs'!$D$209)+'Your Value Calcs'!$D$209+IF('Your Results'!$D$48&gt;0,'Your Results'!$D$48,0)))+$E$161-$E$201+$E$185-($E$185*(RAND()*($E$215-$D$215)+$D$215))-(($E$205/$C$56)*(RAND()*($E$216-$D$216)+$D$216))</f>
        <v>#N/A</v>
      </c>
      <c r="U1106" s="91"/>
    </row>
    <row r="1107" spans="2:21" x14ac:dyDescent="0.25">
      <c r="B1107" s="198" t="e">
        <f t="shared" ca="1" si="229"/>
        <v>#N/A</v>
      </c>
      <c r="C11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7" s="91"/>
      <c r="E1107" s="91"/>
      <c r="G1107" s="20"/>
      <c r="H1107" s="91"/>
      <c r="I1107" s="91"/>
      <c r="K1107" s="91"/>
      <c r="M1107" s="200" t="e">
        <f t="shared" ca="1" si="230"/>
        <v>#N/A</v>
      </c>
      <c r="N1107" s="91" t="e">
        <f t="shared" ca="1" si="231"/>
        <v>#N/A</v>
      </c>
      <c r="O1107" s="91" t="e">
        <f t="shared" ca="1" si="232"/>
        <v>#N/A</v>
      </c>
      <c r="Q1107" s="200" t="e">
        <f t="shared" ca="1" si="233"/>
        <v>#N/A</v>
      </c>
      <c r="R1107" s="91" t="e">
        <f t="shared" ca="1" si="234"/>
        <v>#N/A</v>
      </c>
      <c r="S1107" s="91" t="e">
        <f t="shared" ca="1" si="235"/>
        <v>#N/A</v>
      </c>
      <c r="T1107" s="200" t="e">
        <f ca="1">(($E$9*(RAND()*($E$213-$D$213)+$D$213))*(RAND()*('Your Value Calcs'!$E$209-'Your Value Calcs'!$D$209)+'Your Value Calcs'!$D$209+IF('Your Results'!$D$48&gt;0,'Your Results'!$D$48,0)))+$E$161-$E$201+$E$185-($E$185*(RAND()*($E$215-$D$215)+$D$215))-(($E$205/$C$56)*(RAND()*($E$216-$D$216)+$D$216))</f>
        <v>#N/A</v>
      </c>
      <c r="U1107" s="91"/>
    </row>
    <row r="1108" spans="2:21" x14ac:dyDescent="0.25">
      <c r="B1108" s="198" t="e">
        <f t="shared" ca="1" si="229"/>
        <v>#N/A</v>
      </c>
      <c r="C11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8" s="91"/>
      <c r="E1108" s="91"/>
      <c r="G1108" s="20"/>
      <c r="H1108" s="91"/>
      <c r="I1108" s="91"/>
      <c r="K1108" s="91"/>
      <c r="M1108" s="200" t="e">
        <f t="shared" ca="1" si="230"/>
        <v>#N/A</v>
      </c>
      <c r="N1108" s="91" t="e">
        <f t="shared" ca="1" si="231"/>
        <v>#N/A</v>
      </c>
      <c r="O1108" s="91" t="e">
        <f t="shared" ca="1" si="232"/>
        <v>#N/A</v>
      </c>
      <c r="Q1108" s="200" t="e">
        <f t="shared" ca="1" si="233"/>
        <v>#N/A</v>
      </c>
      <c r="R1108" s="91" t="e">
        <f t="shared" ca="1" si="234"/>
        <v>#N/A</v>
      </c>
      <c r="S1108" s="91" t="e">
        <f t="shared" ca="1" si="235"/>
        <v>#N/A</v>
      </c>
      <c r="T1108" s="200" t="e">
        <f ca="1">(($E$9*(RAND()*($E$213-$D$213)+$D$213))*(RAND()*('Your Value Calcs'!$E$209-'Your Value Calcs'!$D$209)+'Your Value Calcs'!$D$209+IF('Your Results'!$D$48&gt;0,'Your Results'!$D$48,0)))+$E$161-$E$201+$E$185-($E$185*(RAND()*($E$215-$D$215)+$D$215))-(($E$205/$C$56)*(RAND()*($E$216-$D$216)+$D$216))</f>
        <v>#N/A</v>
      </c>
      <c r="U1108" s="91"/>
    </row>
    <row r="1109" spans="2:21" x14ac:dyDescent="0.25">
      <c r="B1109" s="198" t="e">
        <f t="shared" ca="1" si="229"/>
        <v>#N/A</v>
      </c>
      <c r="C11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09" s="91"/>
      <c r="E1109" s="91"/>
      <c r="G1109" s="20"/>
      <c r="H1109" s="91"/>
      <c r="I1109" s="91"/>
      <c r="K1109" s="91"/>
      <c r="M1109" s="200" t="e">
        <f t="shared" ca="1" si="230"/>
        <v>#N/A</v>
      </c>
      <c r="N1109" s="91" t="e">
        <f t="shared" ca="1" si="231"/>
        <v>#N/A</v>
      </c>
      <c r="O1109" s="91" t="e">
        <f t="shared" ca="1" si="232"/>
        <v>#N/A</v>
      </c>
      <c r="Q1109" s="200" t="e">
        <f t="shared" ca="1" si="233"/>
        <v>#N/A</v>
      </c>
      <c r="R1109" s="91" t="e">
        <f t="shared" ca="1" si="234"/>
        <v>#N/A</v>
      </c>
      <c r="S1109" s="91" t="e">
        <f t="shared" ca="1" si="235"/>
        <v>#N/A</v>
      </c>
      <c r="T1109" s="200" t="e">
        <f ca="1">(($E$9*(RAND()*($E$213-$D$213)+$D$213))*(RAND()*('Your Value Calcs'!$E$209-'Your Value Calcs'!$D$209)+'Your Value Calcs'!$D$209+IF('Your Results'!$D$48&gt;0,'Your Results'!$D$48,0)))+$E$161-$E$201+$E$185-($E$185*(RAND()*($E$215-$D$215)+$D$215))-(($E$205/$C$56)*(RAND()*($E$216-$D$216)+$D$216))</f>
        <v>#N/A</v>
      </c>
      <c r="U1109" s="91"/>
    </row>
    <row r="1110" spans="2:21" x14ac:dyDescent="0.25">
      <c r="B1110" s="198" t="e">
        <f t="shared" ca="1" si="229"/>
        <v>#N/A</v>
      </c>
      <c r="C11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0" s="91"/>
      <c r="E1110" s="91"/>
      <c r="G1110" s="20"/>
      <c r="H1110" s="91"/>
      <c r="I1110" s="91"/>
      <c r="K1110" s="91"/>
      <c r="M1110" s="200" t="e">
        <f t="shared" ca="1" si="230"/>
        <v>#N/A</v>
      </c>
      <c r="N1110" s="91" t="e">
        <f t="shared" ca="1" si="231"/>
        <v>#N/A</v>
      </c>
      <c r="O1110" s="91" t="e">
        <f t="shared" ca="1" si="232"/>
        <v>#N/A</v>
      </c>
      <c r="Q1110" s="200" t="e">
        <f t="shared" ca="1" si="233"/>
        <v>#N/A</v>
      </c>
      <c r="R1110" s="91" t="e">
        <f t="shared" ca="1" si="234"/>
        <v>#N/A</v>
      </c>
      <c r="S1110" s="91" t="e">
        <f t="shared" ca="1" si="235"/>
        <v>#N/A</v>
      </c>
      <c r="T1110" s="200" t="e">
        <f ca="1">(($E$9*(RAND()*($E$213-$D$213)+$D$213))*(RAND()*('Your Value Calcs'!$E$209-'Your Value Calcs'!$D$209)+'Your Value Calcs'!$D$209+IF('Your Results'!$D$48&gt;0,'Your Results'!$D$48,0)))+$E$161-$E$201+$E$185-($E$185*(RAND()*($E$215-$D$215)+$D$215))-(($E$205/$C$56)*(RAND()*($E$216-$D$216)+$D$216))</f>
        <v>#N/A</v>
      </c>
      <c r="U1110" s="91"/>
    </row>
    <row r="1111" spans="2:21" x14ac:dyDescent="0.25">
      <c r="B1111" s="198" t="e">
        <f t="shared" ca="1" si="229"/>
        <v>#N/A</v>
      </c>
      <c r="C11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1" s="91"/>
      <c r="E1111" s="91"/>
      <c r="G1111" s="20"/>
      <c r="H1111" s="91"/>
      <c r="I1111" s="91"/>
      <c r="K1111" s="91"/>
      <c r="M1111" s="200" t="e">
        <f t="shared" ca="1" si="230"/>
        <v>#N/A</v>
      </c>
      <c r="N1111" s="91" t="e">
        <f t="shared" ca="1" si="231"/>
        <v>#N/A</v>
      </c>
      <c r="O1111" s="91" t="e">
        <f t="shared" ca="1" si="232"/>
        <v>#N/A</v>
      </c>
      <c r="Q1111" s="200" t="e">
        <f t="shared" ca="1" si="233"/>
        <v>#N/A</v>
      </c>
      <c r="R1111" s="91" t="e">
        <f t="shared" ca="1" si="234"/>
        <v>#N/A</v>
      </c>
      <c r="S1111" s="91" t="e">
        <f t="shared" ca="1" si="235"/>
        <v>#N/A</v>
      </c>
      <c r="T1111" s="200" t="e">
        <f ca="1">(($E$9*(RAND()*($E$213-$D$213)+$D$213))*(RAND()*('Your Value Calcs'!$E$209-'Your Value Calcs'!$D$209)+'Your Value Calcs'!$D$209+IF('Your Results'!$D$48&gt;0,'Your Results'!$D$48,0)))+$E$161-$E$201+$E$185-($E$185*(RAND()*($E$215-$D$215)+$D$215))-(($E$205/$C$56)*(RAND()*($E$216-$D$216)+$D$216))</f>
        <v>#N/A</v>
      </c>
      <c r="U1111" s="91"/>
    </row>
    <row r="1112" spans="2:21" x14ac:dyDescent="0.25">
      <c r="B1112" s="198" t="e">
        <f t="shared" ca="1" si="229"/>
        <v>#N/A</v>
      </c>
      <c r="C11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2" s="91"/>
      <c r="E1112" s="91"/>
      <c r="G1112" s="20"/>
      <c r="H1112" s="91"/>
      <c r="I1112" s="91"/>
      <c r="K1112" s="91"/>
      <c r="M1112" s="200" t="e">
        <f t="shared" ca="1" si="230"/>
        <v>#N/A</v>
      </c>
      <c r="N1112" s="91" t="e">
        <f t="shared" ca="1" si="231"/>
        <v>#N/A</v>
      </c>
      <c r="O1112" s="91" t="e">
        <f t="shared" ca="1" si="232"/>
        <v>#N/A</v>
      </c>
      <c r="Q1112" s="200" t="e">
        <f t="shared" ca="1" si="233"/>
        <v>#N/A</v>
      </c>
      <c r="R1112" s="91" t="e">
        <f t="shared" ca="1" si="234"/>
        <v>#N/A</v>
      </c>
      <c r="S1112" s="91" t="e">
        <f t="shared" ca="1" si="235"/>
        <v>#N/A</v>
      </c>
      <c r="T1112" s="200" t="e">
        <f ca="1">(($E$9*(RAND()*($E$213-$D$213)+$D$213))*(RAND()*('Your Value Calcs'!$E$209-'Your Value Calcs'!$D$209)+'Your Value Calcs'!$D$209+IF('Your Results'!$D$48&gt;0,'Your Results'!$D$48,0)))+$E$161-$E$201+$E$185-($E$185*(RAND()*($E$215-$D$215)+$D$215))-(($E$205/$C$56)*(RAND()*($E$216-$D$216)+$D$216))</f>
        <v>#N/A</v>
      </c>
      <c r="U1112" s="91"/>
    </row>
    <row r="1113" spans="2:21" x14ac:dyDescent="0.25">
      <c r="B1113" s="198" t="e">
        <f t="shared" ca="1" si="229"/>
        <v>#N/A</v>
      </c>
      <c r="C11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3" s="91"/>
      <c r="E1113" s="91"/>
      <c r="G1113" s="20"/>
      <c r="H1113" s="91"/>
      <c r="I1113" s="91"/>
      <c r="K1113" s="91"/>
      <c r="M1113" s="200" t="e">
        <f t="shared" ca="1" si="230"/>
        <v>#N/A</v>
      </c>
      <c r="N1113" s="91" t="e">
        <f t="shared" ca="1" si="231"/>
        <v>#N/A</v>
      </c>
      <c r="O1113" s="91" t="e">
        <f t="shared" ca="1" si="232"/>
        <v>#N/A</v>
      </c>
      <c r="Q1113" s="200" t="e">
        <f t="shared" ca="1" si="233"/>
        <v>#N/A</v>
      </c>
      <c r="R1113" s="91" t="e">
        <f t="shared" ca="1" si="234"/>
        <v>#N/A</v>
      </c>
      <c r="S1113" s="91" t="e">
        <f t="shared" ca="1" si="235"/>
        <v>#N/A</v>
      </c>
      <c r="T1113" s="200" t="e">
        <f ca="1">(($E$9*(RAND()*($E$213-$D$213)+$D$213))*(RAND()*('Your Value Calcs'!$E$209-'Your Value Calcs'!$D$209)+'Your Value Calcs'!$D$209+IF('Your Results'!$D$48&gt;0,'Your Results'!$D$48,0)))+$E$161-$E$201+$E$185-($E$185*(RAND()*($E$215-$D$215)+$D$215))-(($E$205/$C$56)*(RAND()*($E$216-$D$216)+$D$216))</f>
        <v>#N/A</v>
      </c>
      <c r="U1113" s="91"/>
    </row>
    <row r="1114" spans="2:21" x14ac:dyDescent="0.25">
      <c r="B1114" s="198" t="e">
        <f t="shared" ca="1" si="229"/>
        <v>#N/A</v>
      </c>
      <c r="C11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4" s="91"/>
      <c r="E1114" s="91"/>
      <c r="G1114" s="20"/>
      <c r="H1114" s="91"/>
      <c r="I1114" s="91"/>
      <c r="K1114" s="91"/>
      <c r="M1114" s="200" t="e">
        <f t="shared" ca="1" si="230"/>
        <v>#N/A</v>
      </c>
      <c r="N1114" s="91" t="e">
        <f t="shared" ca="1" si="231"/>
        <v>#N/A</v>
      </c>
      <c r="O1114" s="91" t="e">
        <f t="shared" ca="1" si="232"/>
        <v>#N/A</v>
      </c>
      <c r="Q1114" s="200" t="e">
        <f t="shared" ca="1" si="233"/>
        <v>#N/A</v>
      </c>
      <c r="R1114" s="91" t="e">
        <f t="shared" ca="1" si="234"/>
        <v>#N/A</v>
      </c>
      <c r="S1114" s="91" t="e">
        <f t="shared" ca="1" si="235"/>
        <v>#N/A</v>
      </c>
      <c r="T1114" s="200" t="e">
        <f ca="1">(($E$9*(RAND()*($E$213-$D$213)+$D$213))*(RAND()*('Your Value Calcs'!$E$209-'Your Value Calcs'!$D$209)+'Your Value Calcs'!$D$209+IF('Your Results'!$D$48&gt;0,'Your Results'!$D$48,0)))+$E$161-$E$201+$E$185-($E$185*(RAND()*($E$215-$D$215)+$D$215))-(($E$205/$C$56)*(RAND()*($E$216-$D$216)+$D$216))</f>
        <v>#N/A</v>
      </c>
      <c r="U1114" s="91"/>
    </row>
    <row r="1115" spans="2:21" x14ac:dyDescent="0.25">
      <c r="B1115" s="198" t="e">
        <f t="shared" ca="1" si="229"/>
        <v>#N/A</v>
      </c>
      <c r="C11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5" s="91"/>
      <c r="E1115" s="91"/>
      <c r="G1115" s="20"/>
      <c r="H1115" s="91"/>
      <c r="I1115" s="91"/>
      <c r="K1115" s="91"/>
      <c r="M1115" s="200" t="e">
        <f t="shared" ca="1" si="230"/>
        <v>#N/A</v>
      </c>
      <c r="N1115" s="91" t="e">
        <f t="shared" ca="1" si="231"/>
        <v>#N/A</v>
      </c>
      <c r="O1115" s="91" t="e">
        <f t="shared" ca="1" si="232"/>
        <v>#N/A</v>
      </c>
      <c r="Q1115" s="200" t="e">
        <f t="shared" ca="1" si="233"/>
        <v>#N/A</v>
      </c>
      <c r="R1115" s="91" t="e">
        <f t="shared" ca="1" si="234"/>
        <v>#N/A</v>
      </c>
      <c r="S1115" s="91" t="e">
        <f t="shared" ca="1" si="235"/>
        <v>#N/A</v>
      </c>
      <c r="T1115" s="200" t="e">
        <f ca="1">(($E$9*(RAND()*($E$213-$D$213)+$D$213))*(RAND()*('Your Value Calcs'!$E$209-'Your Value Calcs'!$D$209)+'Your Value Calcs'!$D$209+IF('Your Results'!$D$48&gt;0,'Your Results'!$D$48,0)))+$E$161-$E$201+$E$185-($E$185*(RAND()*($E$215-$D$215)+$D$215))-(($E$205/$C$56)*(RAND()*($E$216-$D$216)+$D$216))</f>
        <v>#N/A</v>
      </c>
      <c r="U1115" s="91"/>
    </row>
    <row r="1116" spans="2:21" x14ac:dyDescent="0.25">
      <c r="B1116" s="198" t="e">
        <f t="shared" ca="1" si="229"/>
        <v>#N/A</v>
      </c>
      <c r="C11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6" s="91"/>
      <c r="E1116" s="91"/>
      <c r="G1116" s="20"/>
      <c r="H1116" s="91"/>
      <c r="I1116" s="91"/>
      <c r="K1116" s="91"/>
      <c r="M1116" s="200" t="e">
        <f t="shared" ca="1" si="230"/>
        <v>#N/A</v>
      </c>
      <c r="N1116" s="91" t="e">
        <f t="shared" ca="1" si="231"/>
        <v>#N/A</v>
      </c>
      <c r="O1116" s="91" t="e">
        <f t="shared" ca="1" si="232"/>
        <v>#N/A</v>
      </c>
      <c r="Q1116" s="200" t="e">
        <f t="shared" ca="1" si="233"/>
        <v>#N/A</v>
      </c>
      <c r="R1116" s="91" t="e">
        <f t="shared" ca="1" si="234"/>
        <v>#N/A</v>
      </c>
      <c r="S1116" s="91" t="e">
        <f t="shared" ca="1" si="235"/>
        <v>#N/A</v>
      </c>
      <c r="T1116" s="200" t="e">
        <f ca="1">(($E$9*(RAND()*($E$213-$D$213)+$D$213))*(RAND()*('Your Value Calcs'!$E$209-'Your Value Calcs'!$D$209)+'Your Value Calcs'!$D$209+IF('Your Results'!$D$48&gt;0,'Your Results'!$D$48,0)))+$E$161-$E$201+$E$185-($E$185*(RAND()*($E$215-$D$215)+$D$215))-(($E$205/$C$56)*(RAND()*($E$216-$D$216)+$D$216))</f>
        <v>#N/A</v>
      </c>
      <c r="U1116" s="91"/>
    </row>
    <row r="1117" spans="2:21" x14ac:dyDescent="0.25">
      <c r="B1117" s="198" t="e">
        <f t="shared" ca="1" si="229"/>
        <v>#N/A</v>
      </c>
      <c r="C11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7" s="91"/>
      <c r="E1117" s="91"/>
      <c r="G1117" s="20"/>
      <c r="H1117" s="91"/>
      <c r="I1117" s="91"/>
      <c r="K1117" s="91"/>
      <c r="M1117" s="200" t="e">
        <f t="shared" ca="1" si="230"/>
        <v>#N/A</v>
      </c>
      <c r="N1117" s="91" t="e">
        <f t="shared" ca="1" si="231"/>
        <v>#N/A</v>
      </c>
      <c r="O1117" s="91" t="e">
        <f t="shared" ca="1" si="232"/>
        <v>#N/A</v>
      </c>
      <c r="Q1117" s="200" t="e">
        <f t="shared" ca="1" si="233"/>
        <v>#N/A</v>
      </c>
      <c r="R1117" s="91" t="e">
        <f t="shared" ca="1" si="234"/>
        <v>#N/A</v>
      </c>
      <c r="S1117" s="91" t="e">
        <f t="shared" ca="1" si="235"/>
        <v>#N/A</v>
      </c>
      <c r="T1117" s="200" t="e">
        <f ca="1">(($E$9*(RAND()*($E$213-$D$213)+$D$213))*(RAND()*('Your Value Calcs'!$E$209-'Your Value Calcs'!$D$209)+'Your Value Calcs'!$D$209+IF('Your Results'!$D$48&gt;0,'Your Results'!$D$48,0)))+$E$161-$E$201+$E$185-($E$185*(RAND()*($E$215-$D$215)+$D$215))-(($E$205/$C$56)*(RAND()*($E$216-$D$216)+$D$216))</f>
        <v>#N/A</v>
      </c>
      <c r="U1117" s="91"/>
    </row>
    <row r="1118" spans="2:21" x14ac:dyDescent="0.25">
      <c r="B1118" s="198" t="e">
        <f t="shared" ca="1" si="229"/>
        <v>#N/A</v>
      </c>
      <c r="C11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8" s="91"/>
      <c r="E1118" s="91"/>
      <c r="G1118" s="20"/>
      <c r="H1118" s="91"/>
      <c r="I1118" s="91"/>
      <c r="K1118" s="91"/>
      <c r="M1118" s="200" t="e">
        <f t="shared" ca="1" si="230"/>
        <v>#N/A</v>
      </c>
      <c r="N1118" s="91" t="e">
        <f t="shared" ca="1" si="231"/>
        <v>#N/A</v>
      </c>
      <c r="O1118" s="91" t="e">
        <f t="shared" ca="1" si="232"/>
        <v>#N/A</v>
      </c>
      <c r="Q1118" s="200" t="e">
        <f t="shared" ca="1" si="233"/>
        <v>#N/A</v>
      </c>
      <c r="R1118" s="91" t="e">
        <f t="shared" ca="1" si="234"/>
        <v>#N/A</v>
      </c>
      <c r="S1118" s="91" t="e">
        <f t="shared" ca="1" si="235"/>
        <v>#N/A</v>
      </c>
      <c r="T1118" s="200" t="e">
        <f ca="1">(($E$9*(RAND()*($E$213-$D$213)+$D$213))*(RAND()*('Your Value Calcs'!$E$209-'Your Value Calcs'!$D$209)+'Your Value Calcs'!$D$209+IF('Your Results'!$D$48&gt;0,'Your Results'!$D$48,0)))+$E$161-$E$201+$E$185-($E$185*(RAND()*($E$215-$D$215)+$D$215))-(($E$205/$C$56)*(RAND()*($E$216-$D$216)+$D$216))</f>
        <v>#N/A</v>
      </c>
      <c r="U1118" s="91"/>
    </row>
    <row r="1119" spans="2:21" x14ac:dyDescent="0.25">
      <c r="B1119" s="198" t="e">
        <f t="shared" ca="1" si="229"/>
        <v>#N/A</v>
      </c>
      <c r="C11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19" s="91"/>
      <c r="E1119" s="91"/>
      <c r="G1119" s="20"/>
      <c r="H1119" s="91"/>
      <c r="I1119" s="91"/>
      <c r="K1119" s="91"/>
      <c r="M1119" s="200" t="e">
        <f t="shared" ca="1" si="230"/>
        <v>#N/A</v>
      </c>
      <c r="N1119" s="91" t="e">
        <f t="shared" ca="1" si="231"/>
        <v>#N/A</v>
      </c>
      <c r="O1119" s="91" t="e">
        <f t="shared" ca="1" si="232"/>
        <v>#N/A</v>
      </c>
      <c r="Q1119" s="200" t="e">
        <f t="shared" ca="1" si="233"/>
        <v>#N/A</v>
      </c>
      <c r="R1119" s="91" t="e">
        <f t="shared" ca="1" si="234"/>
        <v>#N/A</v>
      </c>
      <c r="S1119" s="91" t="e">
        <f t="shared" ca="1" si="235"/>
        <v>#N/A</v>
      </c>
      <c r="T1119" s="200" t="e">
        <f ca="1">(($E$9*(RAND()*($E$213-$D$213)+$D$213))*(RAND()*('Your Value Calcs'!$E$209-'Your Value Calcs'!$D$209)+'Your Value Calcs'!$D$209+IF('Your Results'!$D$48&gt;0,'Your Results'!$D$48,0)))+$E$161-$E$201+$E$185-($E$185*(RAND()*($E$215-$D$215)+$D$215))-(($E$205/$C$56)*(RAND()*($E$216-$D$216)+$D$216))</f>
        <v>#N/A</v>
      </c>
      <c r="U1119" s="91"/>
    </row>
    <row r="1120" spans="2:21" x14ac:dyDescent="0.25">
      <c r="B1120" s="198" t="e">
        <f t="shared" ca="1" si="229"/>
        <v>#N/A</v>
      </c>
      <c r="C11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0" s="91"/>
      <c r="E1120" s="91"/>
      <c r="G1120" s="20"/>
      <c r="H1120" s="91"/>
      <c r="I1120" s="91"/>
      <c r="K1120" s="91"/>
      <c r="M1120" s="200" t="e">
        <f t="shared" ca="1" si="230"/>
        <v>#N/A</v>
      </c>
      <c r="N1120" s="91" t="e">
        <f t="shared" ca="1" si="231"/>
        <v>#N/A</v>
      </c>
      <c r="O1120" s="91" t="e">
        <f t="shared" ca="1" si="232"/>
        <v>#N/A</v>
      </c>
      <c r="Q1120" s="200" t="e">
        <f t="shared" ca="1" si="233"/>
        <v>#N/A</v>
      </c>
      <c r="R1120" s="91" t="e">
        <f t="shared" ca="1" si="234"/>
        <v>#N/A</v>
      </c>
      <c r="S1120" s="91" t="e">
        <f t="shared" ca="1" si="235"/>
        <v>#N/A</v>
      </c>
      <c r="T1120" s="200" t="e">
        <f ca="1">(($E$9*(RAND()*($E$213-$D$213)+$D$213))*(RAND()*('Your Value Calcs'!$E$209-'Your Value Calcs'!$D$209)+'Your Value Calcs'!$D$209+IF('Your Results'!$D$48&gt;0,'Your Results'!$D$48,0)))+$E$161-$E$201+$E$185-($E$185*(RAND()*($E$215-$D$215)+$D$215))-(($E$205/$C$56)*(RAND()*($E$216-$D$216)+$D$216))</f>
        <v>#N/A</v>
      </c>
      <c r="U1120" s="91"/>
    </row>
    <row r="1121" spans="2:21" x14ac:dyDescent="0.25">
      <c r="B1121" s="198" t="e">
        <f t="shared" ca="1" si="229"/>
        <v>#N/A</v>
      </c>
      <c r="C11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1" s="91"/>
      <c r="E1121" s="91"/>
      <c r="G1121" s="20"/>
      <c r="H1121" s="91"/>
      <c r="I1121" s="91"/>
      <c r="K1121" s="91"/>
      <c r="M1121" s="200" t="e">
        <f t="shared" ca="1" si="230"/>
        <v>#N/A</v>
      </c>
      <c r="N1121" s="91" t="e">
        <f t="shared" ca="1" si="231"/>
        <v>#N/A</v>
      </c>
      <c r="O1121" s="91" t="e">
        <f t="shared" ca="1" si="232"/>
        <v>#N/A</v>
      </c>
      <c r="Q1121" s="200" t="e">
        <f t="shared" ca="1" si="233"/>
        <v>#N/A</v>
      </c>
      <c r="R1121" s="91" t="e">
        <f t="shared" ca="1" si="234"/>
        <v>#N/A</v>
      </c>
      <c r="S1121" s="91" t="e">
        <f t="shared" ca="1" si="235"/>
        <v>#N/A</v>
      </c>
      <c r="T1121" s="200" t="e">
        <f ca="1">(($E$9*(RAND()*($E$213-$D$213)+$D$213))*(RAND()*('Your Value Calcs'!$E$209-'Your Value Calcs'!$D$209)+'Your Value Calcs'!$D$209+IF('Your Results'!$D$48&gt;0,'Your Results'!$D$48,0)))+$E$161-$E$201+$E$185-($E$185*(RAND()*($E$215-$D$215)+$D$215))-(($E$205/$C$56)*(RAND()*($E$216-$D$216)+$D$216))</f>
        <v>#N/A</v>
      </c>
      <c r="U1121" s="91"/>
    </row>
    <row r="1122" spans="2:21" x14ac:dyDescent="0.25">
      <c r="B1122" s="198" t="e">
        <f t="shared" ca="1" si="229"/>
        <v>#N/A</v>
      </c>
      <c r="C11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2" s="91"/>
      <c r="E1122" s="91"/>
      <c r="G1122" s="20"/>
      <c r="H1122" s="91"/>
      <c r="I1122" s="91"/>
      <c r="K1122" s="91"/>
      <c r="M1122" s="200" t="e">
        <f t="shared" ca="1" si="230"/>
        <v>#N/A</v>
      </c>
      <c r="N1122" s="91" t="e">
        <f t="shared" ca="1" si="231"/>
        <v>#N/A</v>
      </c>
      <c r="O1122" s="91" t="e">
        <f t="shared" ca="1" si="232"/>
        <v>#N/A</v>
      </c>
      <c r="Q1122" s="200" t="e">
        <f t="shared" ca="1" si="233"/>
        <v>#N/A</v>
      </c>
      <c r="R1122" s="91" t="e">
        <f t="shared" ca="1" si="234"/>
        <v>#N/A</v>
      </c>
      <c r="S1122" s="91" t="e">
        <f t="shared" ca="1" si="235"/>
        <v>#N/A</v>
      </c>
      <c r="T1122" s="200" t="e">
        <f ca="1">(($E$9*(RAND()*($E$213-$D$213)+$D$213))*(RAND()*('Your Value Calcs'!$E$209-'Your Value Calcs'!$D$209)+'Your Value Calcs'!$D$209+IF('Your Results'!$D$48&gt;0,'Your Results'!$D$48,0)))+$E$161-$E$201+$E$185-($E$185*(RAND()*($E$215-$D$215)+$D$215))-(($E$205/$C$56)*(RAND()*($E$216-$D$216)+$D$216))</f>
        <v>#N/A</v>
      </c>
      <c r="U1122" s="91"/>
    </row>
    <row r="1123" spans="2:21" x14ac:dyDescent="0.25">
      <c r="B1123" s="198" t="e">
        <f t="shared" ca="1" si="229"/>
        <v>#N/A</v>
      </c>
      <c r="C11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3" s="91"/>
      <c r="E1123" s="91"/>
      <c r="G1123" s="20"/>
      <c r="H1123" s="91"/>
      <c r="I1123" s="91"/>
      <c r="K1123" s="91"/>
      <c r="M1123" s="200" t="e">
        <f t="shared" ca="1" si="230"/>
        <v>#N/A</v>
      </c>
      <c r="N1123" s="91" t="e">
        <f t="shared" ca="1" si="231"/>
        <v>#N/A</v>
      </c>
      <c r="O1123" s="91" t="e">
        <f t="shared" ca="1" si="232"/>
        <v>#N/A</v>
      </c>
      <c r="Q1123" s="200" t="e">
        <f t="shared" ca="1" si="233"/>
        <v>#N/A</v>
      </c>
      <c r="R1123" s="91" t="e">
        <f t="shared" ca="1" si="234"/>
        <v>#N/A</v>
      </c>
      <c r="S1123" s="91" t="e">
        <f t="shared" ca="1" si="235"/>
        <v>#N/A</v>
      </c>
      <c r="T1123" s="200" t="e">
        <f ca="1">(($E$9*(RAND()*($E$213-$D$213)+$D$213))*(RAND()*('Your Value Calcs'!$E$209-'Your Value Calcs'!$D$209)+'Your Value Calcs'!$D$209+IF('Your Results'!$D$48&gt;0,'Your Results'!$D$48,0)))+$E$161-$E$201+$E$185-($E$185*(RAND()*($E$215-$D$215)+$D$215))-(($E$205/$C$56)*(RAND()*($E$216-$D$216)+$D$216))</f>
        <v>#N/A</v>
      </c>
      <c r="U1123" s="91"/>
    </row>
    <row r="1124" spans="2:21" x14ac:dyDescent="0.25">
      <c r="B1124" s="198" t="e">
        <f t="shared" ca="1" si="229"/>
        <v>#N/A</v>
      </c>
      <c r="C11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4" s="91"/>
      <c r="E1124" s="91"/>
      <c r="G1124" s="20"/>
      <c r="H1124" s="91"/>
      <c r="I1124" s="91"/>
      <c r="K1124" s="91"/>
      <c r="M1124" s="200" t="e">
        <f t="shared" ca="1" si="230"/>
        <v>#N/A</v>
      </c>
      <c r="N1124" s="91" t="e">
        <f t="shared" ca="1" si="231"/>
        <v>#N/A</v>
      </c>
      <c r="O1124" s="91" t="e">
        <f t="shared" ca="1" si="232"/>
        <v>#N/A</v>
      </c>
      <c r="Q1124" s="200" t="e">
        <f t="shared" ca="1" si="233"/>
        <v>#N/A</v>
      </c>
      <c r="R1124" s="91" t="e">
        <f t="shared" ca="1" si="234"/>
        <v>#N/A</v>
      </c>
      <c r="S1124" s="91" t="e">
        <f t="shared" ca="1" si="235"/>
        <v>#N/A</v>
      </c>
      <c r="T1124" s="200" t="e">
        <f ca="1">(($E$9*(RAND()*($E$213-$D$213)+$D$213))*(RAND()*('Your Value Calcs'!$E$209-'Your Value Calcs'!$D$209)+'Your Value Calcs'!$D$209+IF('Your Results'!$D$48&gt;0,'Your Results'!$D$48,0)))+$E$161-$E$201+$E$185-($E$185*(RAND()*($E$215-$D$215)+$D$215))-(($E$205/$C$56)*(RAND()*($E$216-$D$216)+$D$216))</f>
        <v>#N/A</v>
      </c>
      <c r="U1124" s="91"/>
    </row>
    <row r="1125" spans="2:21" x14ac:dyDescent="0.25">
      <c r="B1125" s="198" t="e">
        <f t="shared" ca="1" si="229"/>
        <v>#N/A</v>
      </c>
      <c r="C11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5" s="91"/>
      <c r="E1125" s="91"/>
      <c r="G1125" s="20"/>
      <c r="H1125" s="91"/>
      <c r="I1125" s="91"/>
      <c r="K1125" s="91"/>
      <c r="M1125" s="200" t="e">
        <f t="shared" ca="1" si="230"/>
        <v>#N/A</v>
      </c>
      <c r="N1125" s="91" t="e">
        <f t="shared" ca="1" si="231"/>
        <v>#N/A</v>
      </c>
      <c r="O1125" s="91" t="e">
        <f t="shared" ca="1" si="232"/>
        <v>#N/A</v>
      </c>
      <c r="Q1125" s="200" t="e">
        <f t="shared" ca="1" si="233"/>
        <v>#N/A</v>
      </c>
      <c r="R1125" s="91" t="e">
        <f t="shared" ca="1" si="234"/>
        <v>#N/A</v>
      </c>
      <c r="S1125" s="91" t="e">
        <f t="shared" ca="1" si="235"/>
        <v>#N/A</v>
      </c>
      <c r="T1125" s="200" t="e">
        <f ca="1">(($E$9*(RAND()*($E$213-$D$213)+$D$213))*(RAND()*('Your Value Calcs'!$E$209-'Your Value Calcs'!$D$209)+'Your Value Calcs'!$D$209+IF('Your Results'!$D$48&gt;0,'Your Results'!$D$48,0)))+$E$161-$E$201+$E$185-($E$185*(RAND()*($E$215-$D$215)+$D$215))-(($E$205/$C$56)*(RAND()*($E$216-$D$216)+$D$216))</f>
        <v>#N/A</v>
      </c>
      <c r="U1125" s="91"/>
    </row>
    <row r="1126" spans="2:21" x14ac:dyDescent="0.25">
      <c r="B1126" s="198" t="e">
        <f t="shared" ca="1" si="229"/>
        <v>#N/A</v>
      </c>
      <c r="C11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6" s="91"/>
      <c r="E1126" s="91"/>
      <c r="G1126" s="20"/>
      <c r="H1126" s="91"/>
      <c r="I1126" s="91"/>
      <c r="K1126" s="91"/>
      <c r="M1126" s="200" t="e">
        <f t="shared" ca="1" si="230"/>
        <v>#N/A</v>
      </c>
      <c r="N1126" s="91" t="e">
        <f t="shared" ca="1" si="231"/>
        <v>#N/A</v>
      </c>
      <c r="O1126" s="91" t="e">
        <f t="shared" ca="1" si="232"/>
        <v>#N/A</v>
      </c>
      <c r="Q1126" s="200" t="e">
        <f t="shared" ca="1" si="233"/>
        <v>#N/A</v>
      </c>
      <c r="R1126" s="91" t="e">
        <f t="shared" ca="1" si="234"/>
        <v>#N/A</v>
      </c>
      <c r="S1126" s="91" t="e">
        <f t="shared" ca="1" si="235"/>
        <v>#N/A</v>
      </c>
      <c r="T1126" s="200" t="e">
        <f ca="1">(($E$9*(RAND()*($E$213-$D$213)+$D$213))*(RAND()*('Your Value Calcs'!$E$209-'Your Value Calcs'!$D$209)+'Your Value Calcs'!$D$209+IF('Your Results'!$D$48&gt;0,'Your Results'!$D$48,0)))+$E$161-$E$201+$E$185-($E$185*(RAND()*($E$215-$D$215)+$D$215))-(($E$205/$C$56)*(RAND()*($E$216-$D$216)+$D$216))</f>
        <v>#N/A</v>
      </c>
      <c r="U1126" s="91"/>
    </row>
    <row r="1127" spans="2:21" x14ac:dyDescent="0.25">
      <c r="B1127" s="198" t="e">
        <f t="shared" ca="1" si="229"/>
        <v>#N/A</v>
      </c>
      <c r="C11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7" s="91"/>
      <c r="E1127" s="91"/>
      <c r="G1127" s="20"/>
      <c r="H1127" s="91"/>
      <c r="I1127" s="91"/>
      <c r="K1127" s="91"/>
      <c r="M1127" s="200" t="e">
        <f t="shared" ca="1" si="230"/>
        <v>#N/A</v>
      </c>
      <c r="N1127" s="91" t="e">
        <f t="shared" ca="1" si="231"/>
        <v>#N/A</v>
      </c>
      <c r="O1127" s="91" t="e">
        <f t="shared" ca="1" si="232"/>
        <v>#N/A</v>
      </c>
      <c r="Q1127" s="200" t="e">
        <f t="shared" ca="1" si="233"/>
        <v>#N/A</v>
      </c>
      <c r="R1127" s="91" t="e">
        <f t="shared" ca="1" si="234"/>
        <v>#N/A</v>
      </c>
      <c r="S1127" s="91" t="e">
        <f t="shared" ca="1" si="235"/>
        <v>#N/A</v>
      </c>
      <c r="T1127" s="200" t="e">
        <f ca="1">(($E$9*(RAND()*($E$213-$D$213)+$D$213))*(RAND()*('Your Value Calcs'!$E$209-'Your Value Calcs'!$D$209)+'Your Value Calcs'!$D$209+IF('Your Results'!$D$48&gt;0,'Your Results'!$D$48,0)))+$E$161-$E$201+$E$185-($E$185*(RAND()*($E$215-$D$215)+$D$215))-(($E$205/$C$56)*(RAND()*($E$216-$D$216)+$D$216))</f>
        <v>#N/A</v>
      </c>
      <c r="U1127" s="91"/>
    </row>
    <row r="1128" spans="2:21" x14ac:dyDescent="0.25">
      <c r="B1128" s="198" t="e">
        <f t="shared" ca="1" si="229"/>
        <v>#N/A</v>
      </c>
      <c r="C11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8" s="91"/>
      <c r="E1128" s="91"/>
      <c r="G1128" s="20"/>
      <c r="H1128" s="91"/>
      <c r="I1128" s="91"/>
      <c r="K1128" s="91"/>
      <c r="M1128" s="200" t="e">
        <f t="shared" ca="1" si="230"/>
        <v>#N/A</v>
      </c>
      <c r="N1128" s="91" t="e">
        <f t="shared" ca="1" si="231"/>
        <v>#N/A</v>
      </c>
      <c r="O1128" s="91" t="e">
        <f t="shared" ca="1" si="232"/>
        <v>#N/A</v>
      </c>
      <c r="Q1128" s="200" t="e">
        <f t="shared" ca="1" si="233"/>
        <v>#N/A</v>
      </c>
      <c r="R1128" s="91" t="e">
        <f t="shared" ca="1" si="234"/>
        <v>#N/A</v>
      </c>
      <c r="S1128" s="91" t="e">
        <f t="shared" ca="1" si="235"/>
        <v>#N/A</v>
      </c>
      <c r="T1128" s="200" t="e">
        <f ca="1">(($E$9*(RAND()*($E$213-$D$213)+$D$213))*(RAND()*('Your Value Calcs'!$E$209-'Your Value Calcs'!$D$209)+'Your Value Calcs'!$D$209+IF('Your Results'!$D$48&gt;0,'Your Results'!$D$48,0)))+$E$161-$E$201+$E$185-($E$185*(RAND()*($E$215-$D$215)+$D$215))-(($E$205/$C$56)*(RAND()*($E$216-$D$216)+$D$216))</f>
        <v>#N/A</v>
      </c>
      <c r="U1128" s="91"/>
    </row>
    <row r="1129" spans="2:21" x14ac:dyDescent="0.25">
      <c r="B1129" s="198" t="e">
        <f t="shared" ca="1" si="229"/>
        <v>#N/A</v>
      </c>
      <c r="C11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29" s="91"/>
      <c r="E1129" s="91"/>
      <c r="G1129" s="20"/>
      <c r="H1129" s="91"/>
      <c r="I1129" s="91"/>
      <c r="K1129" s="91"/>
      <c r="M1129" s="200" t="e">
        <f t="shared" ca="1" si="230"/>
        <v>#N/A</v>
      </c>
      <c r="N1129" s="91" t="e">
        <f t="shared" ca="1" si="231"/>
        <v>#N/A</v>
      </c>
      <c r="O1129" s="91" t="e">
        <f t="shared" ca="1" si="232"/>
        <v>#N/A</v>
      </c>
      <c r="Q1129" s="200" t="e">
        <f t="shared" ca="1" si="233"/>
        <v>#N/A</v>
      </c>
      <c r="R1129" s="91" t="e">
        <f t="shared" ca="1" si="234"/>
        <v>#N/A</v>
      </c>
      <c r="S1129" s="91" t="e">
        <f t="shared" ca="1" si="235"/>
        <v>#N/A</v>
      </c>
      <c r="T1129" s="200" t="e">
        <f ca="1">(($E$9*(RAND()*($E$213-$D$213)+$D$213))*(RAND()*('Your Value Calcs'!$E$209-'Your Value Calcs'!$D$209)+'Your Value Calcs'!$D$209+IF('Your Results'!$D$48&gt;0,'Your Results'!$D$48,0)))+$E$161-$E$201+$E$185-($E$185*(RAND()*($E$215-$D$215)+$D$215))-(($E$205/$C$56)*(RAND()*($E$216-$D$216)+$D$216))</f>
        <v>#N/A</v>
      </c>
      <c r="U1129" s="91"/>
    </row>
    <row r="1130" spans="2:21" x14ac:dyDescent="0.25">
      <c r="B1130" s="198" t="e">
        <f t="shared" ca="1" si="229"/>
        <v>#N/A</v>
      </c>
      <c r="C11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0" s="91"/>
      <c r="E1130" s="91"/>
      <c r="G1130" s="20"/>
      <c r="H1130" s="91"/>
      <c r="I1130" s="91"/>
      <c r="K1130" s="91"/>
      <c r="M1130" s="200" t="e">
        <f t="shared" ca="1" si="230"/>
        <v>#N/A</v>
      </c>
      <c r="N1130" s="91" t="e">
        <f t="shared" ca="1" si="231"/>
        <v>#N/A</v>
      </c>
      <c r="O1130" s="91" t="e">
        <f t="shared" ca="1" si="232"/>
        <v>#N/A</v>
      </c>
      <c r="Q1130" s="200" t="e">
        <f t="shared" ca="1" si="233"/>
        <v>#N/A</v>
      </c>
      <c r="R1130" s="91" t="e">
        <f t="shared" ca="1" si="234"/>
        <v>#N/A</v>
      </c>
      <c r="S1130" s="91" t="e">
        <f t="shared" ca="1" si="235"/>
        <v>#N/A</v>
      </c>
      <c r="T1130" s="200" t="e">
        <f ca="1">(($E$9*(RAND()*($E$213-$D$213)+$D$213))*(RAND()*('Your Value Calcs'!$E$209-'Your Value Calcs'!$D$209)+'Your Value Calcs'!$D$209+IF('Your Results'!$D$48&gt;0,'Your Results'!$D$48,0)))+$E$161-$E$201+$E$185-($E$185*(RAND()*($E$215-$D$215)+$D$215))-(($E$205/$C$56)*(RAND()*($E$216-$D$216)+$D$216))</f>
        <v>#N/A</v>
      </c>
      <c r="U1130" s="91"/>
    </row>
    <row r="1131" spans="2:21" x14ac:dyDescent="0.25">
      <c r="B1131" s="198" t="e">
        <f t="shared" ca="1" si="229"/>
        <v>#N/A</v>
      </c>
      <c r="C11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1" s="91"/>
      <c r="E1131" s="91"/>
      <c r="G1131" s="20"/>
      <c r="H1131" s="91"/>
      <c r="I1131" s="91"/>
      <c r="K1131" s="91"/>
      <c r="M1131" s="200" t="e">
        <f t="shared" ca="1" si="230"/>
        <v>#N/A</v>
      </c>
      <c r="N1131" s="91" t="e">
        <f t="shared" ca="1" si="231"/>
        <v>#N/A</v>
      </c>
      <c r="O1131" s="91" t="e">
        <f t="shared" ca="1" si="232"/>
        <v>#N/A</v>
      </c>
      <c r="Q1131" s="200" t="e">
        <f t="shared" ca="1" si="233"/>
        <v>#N/A</v>
      </c>
      <c r="R1131" s="91" t="e">
        <f t="shared" ca="1" si="234"/>
        <v>#N/A</v>
      </c>
      <c r="S1131" s="91" t="e">
        <f t="shared" ca="1" si="235"/>
        <v>#N/A</v>
      </c>
      <c r="T1131" s="200" t="e">
        <f ca="1">(($E$9*(RAND()*($E$213-$D$213)+$D$213))*(RAND()*('Your Value Calcs'!$E$209-'Your Value Calcs'!$D$209)+'Your Value Calcs'!$D$209+IF('Your Results'!$D$48&gt;0,'Your Results'!$D$48,0)))+$E$161-$E$201+$E$185-($E$185*(RAND()*($E$215-$D$215)+$D$215))-(($E$205/$C$56)*(RAND()*($E$216-$D$216)+$D$216))</f>
        <v>#N/A</v>
      </c>
      <c r="U1131" s="91"/>
    </row>
    <row r="1132" spans="2:21" x14ac:dyDescent="0.25">
      <c r="B1132" s="198" t="e">
        <f t="shared" ca="1" si="229"/>
        <v>#N/A</v>
      </c>
      <c r="C11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2" s="91"/>
      <c r="E1132" s="91"/>
      <c r="G1132" s="20"/>
      <c r="H1132" s="91"/>
      <c r="I1132" s="91"/>
      <c r="K1132" s="91"/>
      <c r="M1132" s="200" t="e">
        <f t="shared" ca="1" si="230"/>
        <v>#N/A</v>
      </c>
      <c r="N1132" s="91" t="e">
        <f t="shared" ca="1" si="231"/>
        <v>#N/A</v>
      </c>
      <c r="O1132" s="91" t="e">
        <f t="shared" ca="1" si="232"/>
        <v>#N/A</v>
      </c>
      <c r="Q1132" s="200" t="e">
        <f t="shared" ca="1" si="233"/>
        <v>#N/A</v>
      </c>
      <c r="R1132" s="91" t="e">
        <f t="shared" ca="1" si="234"/>
        <v>#N/A</v>
      </c>
      <c r="S1132" s="91" t="e">
        <f t="shared" ca="1" si="235"/>
        <v>#N/A</v>
      </c>
      <c r="T1132" s="200" t="e">
        <f ca="1">(($E$9*(RAND()*($E$213-$D$213)+$D$213))*(RAND()*('Your Value Calcs'!$E$209-'Your Value Calcs'!$D$209)+'Your Value Calcs'!$D$209+IF('Your Results'!$D$48&gt;0,'Your Results'!$D$48,0)))+$E$161-$E$201+$E$185-($E$185*(RAND()*($E$215-$D$215)+$D$215))-(($E$205/$C$56)*(RAND()*($E$216-$D$216)+$D$216))</f>
        <v>#N/A</v>
      </c>
      <c r="U1132" s="91"/>
    </row>
    <row r="1133" spans="2:21" x14ac:dyDescent="0.25">
      <c r="B1133" s="198" t="e">
        <f t="shared" ca="1" si="229"/>
        <v>#N/A</v>
      </c>
      <c r="C11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3" s="91"/>
      <c r="E1133" s="91"/>
      <c r="G1133" s="20"/>
      <c r="H1133" s="91"/>
      <c r="I1133" s="91"/>
      <c r="K1133" s="91"/>
      <c r="M1133" s="200" t="e">
        <f t="shared" ca="1" si="230"/>
        <v>#N/A</v>
      </c>
      <c r="N1133" s="91" t="e">
        <f t="shared" ca="1" si="231"/>
        <v>#N/A</v>
      </c>
      <c r="O1133" s="91" t="e">
        <f t="shared" ca="1" si="232"/>
        <v>#N/A</v>
      </c>
      <c r="Q1133" s="200" t="e">
        <f t="shared" ca="1" si="233"/>
        <v>#N/A</v>
      </c>
      <c r="R1133" s="91" t="e">
        <f t="shared" ca="1" si="234"/>
        <v>#N/A</v>
      </c>
      <c r="S1133" s="91" t="e">
        <f t="shared" ca="1" si="235"/>
        <v>#N/A</v>
      </c>
      <c r="T1133" s="200" t="e">
        <f ca="1">(($E$9*(RAND()*($E$213-$D$213)+$D$213))*(RAND()*('Your Value Calcs'!$E$209-'Your Value Calcs'!$D$209)+'Your Value Calcs'!$D$209+IF('Your Results'!$D$48&gt;0,'Your Results'!$D$48,0)))+$E$161-$E$201+$E$185-($E$185*(RAND()*($E$215-$D$215)+$D$215))-(($E$205/$C$56)*(RAND()*($E$216-$D$216)+$D$216))</f>
        <v>#N/A</v>
      </c>
      <c r="U1133" s="91"/>
    </row>
    <row r="1134" spans="2:21" x14ac:dyDescent="0.25">
      <c r="B1134" s="198" t="e">
        <f t="shared" ca="1" si="229"/>
        <v>#N/A</v>
      </c>
      <c r="C11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4" s="91"/>
      <c r="E1134" s="91"/>
      <c r="G1134" s="20"/>
      <c r="H1134" s="91"/>
      <c r="I1134" s="91"/>
      <c r="K1134" s="91"/>
      <c r="M1134" s="200" t="e">
        <f t="shared" ca="1" si="230"/>
        <v>#N/A</v>
      </c>
      <c r="N1134" s="91" t="e">
        <f t="shared" ca="1" si="231"/>
        <v>#N/A</v>
      </c>
      <c r="O1134" s="91" t="e">
        <f t="shared" ca="1" si="232"/>
        <v>#N/A</v>
      </c>
      <c r="Q1134" s="200" t="e">
        <f t="shared" ca="1" si="233"/>
        <v>#N/A</v>
      </c>
      <c r="R1134" s="91" t="e">
        <f t="shared" ca="1" si="234"/>
        <v>#N/A</v>
      </c>
      <c r="S1134" s="91" t="e">
        <f t="shared" ca="1" si="235"/>
        <v>#N/A</v>
      </c>
      <c r="T1134" s="200" t="e">
        <f ca="1">(($E$9*(RAND()*($E$213-$D$213)+$D$213))*(RAND()*('Your Value Calcs'!$E$209-'Your Value Calcs'!$D$209)+'Your Value Calcs'!$D$209+IF('Your Results'!$D$48&gt;0,'Your Results'!$D$48,0)))+$E$161-$E$201+$E$185-($E$185*(RAND()*($E$215-$D$215)+$D$215))-(($E$205/$C$56)*(RAND()*($E$216-$D$216)+$D$216))</f>
        <v>#N/A</v>
      </c>
      <c r="U1134" s="91"/>
    </row>
    <row r="1135" spans="2:21" x14ac:dyDescent="0.25">
      <c r="B1135" s="198" t="e">
        <f t="shared" ca="1" si="229"/>
        <v>#N/A</v>
      </c>
      <c r="C11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5" s="91"/>
      <c r="E1135" s="91"/>
      <c r="G1135" s="20"/>
      <c r="H1135" s="91"/>
      <c r="I1135" s="91"/>
      <c r="K1135" s="91"/>
      <c r="M1135" s="200" t="e">
        <f t="shared" ca="1" si="230"/>
        <v>#N/A</v>
      </c>
      <c r="N1135" s="91" t="e">
        <f t="shared" ca="1" si="231"/>
        <v>#N/A</v>
      </c>
      <c r="O1135" s="91" t="e">
        <f t="shared" ca="1" si="232"/>
        <v>#N/A</v>
      </c>
      <c r="Q1135" s="200" t="e">
        <f t="shared" ca="1" si="233"/>
        <v>#N/A</v>
      </c>
      <c r="R1135" s="91" t="e">
        <f t="shared" ca="1" si="234"/>
        <v>#N/A</v>
      </c>
      <c r="S1135" s="91" t="e">
        <f t="shared" ca="1" si="235"/>
        <v>#N/A</v>
      </c>
      <c r="T1135" s="200" t="e">
        <f ca="1">(($E$9*(RAND()*($E$213-$D$213)+$D$213))*(RAND()*('Your Value Calcs'!$E$209-'Your Value Calcs'!$D$209)+'Your Value Calcs'!$D$209+IF('Your Results'!$D$48&gt;0,'Your Results'!$D$48,0)))+$E$161-$E$201+$E$185-($E$185*(RAND()*($E$215-$D$215)+$D$215))-(($E$205/$C$56)*(RAND()*($E$216-$D$216)+$D$216))</f>
        <v>#N/A</v>
      </c>
      <c r="U1135" s="91"/>
    </row>
    <row r="1136" spans="2:21" x14ac:dyDescent="0.25">
      <c r="B1136" s="198" t="e">
        <f t="shared" ca="1" si="229"/>
        <v>#N/A</v>
      </c>
      <c r="C11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6" s="91"/>
      <c r="E1136" s="91"/>
      <c r="G1136" s="20"/>
      <c r="H1136" s="91"/>
      <c r="I1136" s="91"/>
      <c r="K1136" s="91"/>
      <c r="M1136" s="200" t="e">
        <f t="shared" ca="1" si="230"/>
        <v>#N/A</v>
      </c>
      <c r="N1136" s="91" t="e">
        <f t="shared" ca="1" si="231"/>
        <v>#N/A</v>
      </c>
      <c r="O1136" s="91" t="e">
        <f t="shared" ca="1" si="232"/>
        <v>#N/A</v>
      </c>
      <c r="Q1136" s="200" t="e">
        <f t="shared" ca="1" si="233"/>
        <v>#N/A</v>
      </c>
      <c r="R1136" s="91" t="e">
        <f t="shared" ca="1" si="234"/>
        <v>#N/A</v>
      </c>
      <c r="S1136" s="91" t="e">
        <f t="shared" ca="1" si="235"/>
        <v>#N/A</v>
      </c>
      <c r="T1136" s="200" t="e">
        <f ca="1">(($E$9*(RAND()*($E$213-$D$213)+$D$213))*(RAND()*('Your Value Calcs'!$E$209-'Your Value Calcs'!$D$209)+'Your Value Calcs'!$D$209+IF('Your Results'!$D$48&gt;0,'Your Results'!$D$48,0)))+$E$161-$E$201+$E$185-($E$185*(RAND()*($E$215-$D$215)+$D$215))-(($E$205/$C$56)*(RAND()*($E$216-$D$216)+$D$216))</f>
        <v>#N/A</v>
      </c>
      <c r="U1136" s="91"/>
    </row>
    <row r="1137" spans="2:21" x14ac:dyDescent="0.25">
      <c r="B1137" s="198" t="e">
        <f t="shared" ca="1" si="229"/>
        <v>#N/A</v>
      </c>
      <c r="C11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7" s="91"/>
      <c r="E1137" s="91"/>
      <c r="G1137" s="20"/>
      <c r="H1137" s="91"/>
      <c r="I1137" s="91"/>
      <c r="K1137" s="91"/>
      <c r="M1137" s="200" t="e">
        <f t="shared" ca="1" si="230"/>
        <v>#N/A</v>
      </c>
      <c r="N1137" s="91" t="e">
        <f t="shared" ca="1" si="231"/>
        <v>#N/A</v>
      </c>
      <c r="O1137" s="91" t="e">
        <f t="shared" ca="1" si="232"/>
        <v>#N/A</v>
      </c>
      <c r="Q1137" s="200" t="e">
        <f t="shared" ca="1" si="233"/>
        <v>#N/A</v>
      </c>
      <c r="R1137" s="91" t="e">
        <f t="shared" ca="1" si="234"/>
        <v>#N/A</v>
      </c>
      <c r="S1137" s="91" t="e">
        <f t="shared" ca="1" si="235"/>
        <v>#N/A</v>
      </c>
      <c r="T1137" s="200" t="e">
        <f ca="1">(($E$9*(RAND()*($E$213-$D$213)+$D$213))*(RAND()*('Your Value Calcs'!$E$209-'Your Value Calcs'!$D$209)+'Your Value Calcs'!$D$209+IF('Your Results'!$D$48&gt;0,'Your Results'!$D$48,0)))+$E$161-$E$201+$E$185-($E$185*(RAND()*($E$215-$D$215)+$D$215))-(($E$205/$C$56)*(RAND()*($E$216-$D$216)+$D$216))</f>
        <v>#N/A</v>
      </c>
      <c r="U1137" s="91"/>
    </row>
    <row r="1138" spans="2:21" x14ac:dyDescent="0.25">
      <c r="B1138" s="198" t="e">
        <f t="shared" ca="1" si="229"/>
        <v>#N/A</v>
      </c>
      <c r="C11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8" s="91"/>
      <c r="E1138" s="91"/>
      <c r="G1138" s="20"/>
      <c r="H1138" s="91"/>
      <c r="I1138" s="91"/>
      <c r="K1138" s="91"/>
      <c r="M1138" s="200" t="e">
        <f t="shared" ca="1" si="230"/>
        <v>#N/A</v>
      </c>
      <c r="N1138" s="91" t="e">
        <f t="shared" ca="1" si="231"/>
        <v>#N/A</v>
      </c>
      <c r="O1138" s="91" t="e">
        <f t="shared" ca="1" si="232"/>
        <v>#N/A</v>
      </c>
      <c r="Q1138" s="200" t="e">
        <f t="shared" ca="1" si="233"/>
        <v>#N/A</v>
      </c>
      <c r="R1138" s="91" t="e">
        <f t="shared" ca="1" si="234"/>
        <v>#N/A</v>
      </c>
      <c r="S1138" s="91" t="e">
        <f t="shared" ca="1" si="235"/>
        <v>#N/A</v>
      </c>
      <c r="T1138" s="200" t="e">
        <f ca="1">(($E$9*(RAND()*($E$213-$D$213)+$D$213))*(RAND()*('Your Value Calcs'!$E$209-'Your Value Calcs'!$D$209)+'Your Value Calcs'!$D$209+IF('Your Results'!$D$48&gt;0,'Your Results'!$D$48,0)))+$E$161-$E$201+$E$185-($E$185*(RAND()*($E$215-$D$215)+$D$215))-(($E$205/$C$56)*(RAND()*($E$216-$D$216)+$D$216))</f>
        <v>#N/A</v>
      </c>
      <c r="U1138" s="91"/>
    </row>
    <row r="1139" spans="2:21" x14ac:dyDescent="0.25">
      <c r="B1139" s="198" t="e">
        <f t="shared" ca="1" si="229"/>
        <v>#N/A</v>
      </c>
      <c r="C11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39" s="91"/>
      <c r="E1139" s="91"/>
      <c r="G1139" s="20"/>
      <c r="H1139" s="91"/>
      <c r="I1139" s="91"/>
      <c r="K1139" s="91"/>
      <c r="M1139" s="200" t="e">
        <f t="shared" ca="1" si="230"/>
        <v>#N/A</v>
      </c>
      <c r="N1139" s="91" t="e">
        <f t="shared" ca="1" si="231"/>
        <v>#N/A</v>
      </c>
      <c r="O1139" s="91" t="e">
        <f t="shared" ca="1" si="232"/>
        <v>#N/A</v>
      </c>
      <c r="Q1139" s="200" t="e">
        <f t="shared" ca="1" si="233"/>
        <v>#N/A</v>
      </c>
      <c r="R1139" s="91" t="e">
        <f t="shared" ca="1" si="234"/>
        <v>#N/A</v>
      </c>
      <c r="S1139" s="91" t="e">
        <f t="shared" ca="1" si="235"/>
        <v>#N/A</v>
      </c>
      <c r="T1139" s="200" t="e">
        <f ca="1">(($E$9*(RAND()*($E$213-$D$213)+$D$213))*(RAND()*('Your Value Calcs'!$E$209-'Your Value Calcs'!$D$209)+'Your Value Calcs'!$D$209+IF('Your Results'!$D$48&gt;0,'Your Results'!$D$48,0)))+$E$161-$E$201+$E$185-($E$185*(RAND()*($E$215-$D$215)+$D$215))-(($E$205/$C$56)*(RAND()*($E$216-$D$216)+$D$216))</f>
        <v>#N/A</v>
      </c>
      <c r="U1139" s="91"/>
    </row>
    <row r="1140" spans="2:21" x14ac:dyDescent="0.25">
      <c r="B1140" s="198" t="e">
        <f t="shared" ca="1" si="229"/>
        <v>#N/A</v>
      </c>
      <c r="C11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0" s="91"/>
      <c r="E1140" s="91"/>
      <c r="G1140" s="20"/>
      <c r="H1140" s="91"/>
      <c r="I1140" s="91"/>
      <c r="K1140" s="91"/>
      <c r="M1140" s="200" t="e">
        <f t="shared" ca="1" si="230"/>
        <v>#N/A</v>
      </c>
      <c r="N1140" s="91" t="e">
        <f t="shared" ca="1" si="231"/>
        <v>#N/A</v>
      </c>
      <c r="O1140" s="91" t="e">
        <f t="shared" ca="1" si="232"/>
        <v>#N/A</v>
      </c>
      <c r="Q1140" s="200" t="e">
        <f t="shared" ca="1" si="233"/>
        <v>#N/A</v>
      </c>
      <c r="R1140" s="91" t="e">
        <f t="shared" ca="1" si="234"/>
        <v>#N/A</v>
      </c>
      <c r="S1140" s="91" t="e">
        <f t="shared" ca="1" si="235"/>
        <v>#N/A</v>
      </c>
      <c r="T1140" s="200" t="e">
        <f ca="1">(($E$9*(RAND()*($E$213-$D$213)+$D$213))*(RAND()*('Your Value Calcs'!$E$209-'Your Value Calcs'!$D$209)+'Your Value Calcs'!$D$209+IF('Your Results'!$D$48&gt;0,'Your Results'!$D$48,0)))+$E$161-$E$201+$E$185-($E$185*(RAND()*($E$215-$D$215)+$D$215))-(($E$205/$C$56)*(RAND()*($E$216-$D$216)+$D$216))</f>
        <v>#N/A</v>
      </c>
      <c r="U1140" s="91"/>
    </row>
    <row r="1141" spans="2:21" x14ac:dyDescent="0.25">
      <c r="B1141" s="198" t="e">
        <f t="shared" ca="1" si="229"/>
        <v>#N/A</v>
      </c>
      <c r="C11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1" s="91"/>
      <c r="E1141" s="91"/>
      <c r="G1141" s="20"/>
      <c r="H1141" s="91"/>
      <c r="I1141" s="91"/>
      <c r="K1141" s="91"/>
      <c r="M1141" s="200" t="e">
        <f t="shared" ca="1" si="230"/>
        <v>#N/A</v>
      </c>
      <c r="N1141" s="91" t="e">
        <f t="shared" ca="1" si="231"/>
        <v>#N/A</v>
      </c>
      <c r="O1141" s="91" t="e">
        <f t="shared" ca="1" si="232"/>
        <v>#N/A</v>
      </c>
      <c r="Q1141" s="200" t="e">
        <f t="shared" ca="1" si="233"/>
        <v>#N/A</v>
      </c>
      <c r="R1141" s="91" t="e">
        <f t="shared" ca="1" si="234"/>
        <v>#N/A</v>
      </c>
      <c r="S1141" s="91" t="e">
        <f t="shared" ca="1" si="235"/>
        <v>#N/A</v>
      </c>
      <c r="T1141" s="200" t="e">
        <f ca="1">(($E$9*(RAND()*($E$213-$D$213)+$D$213))*(RAND()*('Your Value Calcs'!$E$209-'Your Value Calcs'!$D$209)+'Your Value Calcs'!$D$209+IF('Your Results'!$D$48&gt;0,'Your Results'!$D$48,0)))+$E$161-$E$201+$E$185-($E$185*(RAND()*($E$215-$D$215)+$D$215))-(($E$205/$C$56)*(RAND()*($E$216-$D$216)+$D$216))</f>
        <v>#N/A</v>
      </c>
      <c r="U1141" s="91"/>
    </row>
    <row r="1142" spans="2:21" x14ac:dyDescent="0.25">
      <c r="B1142" s="198" t="e">
        <f t="shared" ca="1" si="229"/>
        <v>#N/A</v>
      </c>
      <c r="C11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2" s="91"/>
      <c r="E1142" s="91"/>
      <c r="G1142" s="20"/>
      <c r="H1142" s="91"/>
      <c r="I1142" s="91"/>
      <c r="K1142" s="91"/>
      <c r="M1142" s="200" t="e">
        <f t="shared" ca="1" si="230"/>
        <v>#N/A</v>
      </c>
      <c r="N1142" s="91" t="e">
        <f t="shared" ca="1" si="231"/>
        <v>#N/A</v>
      </c>
      <c r="O1142" s="91" t="e">
        <f t="shared" ca="1" si="232"/>
        <v>#N/A</v>
      </c>
      <c r="Q1142" s="200" t="e">
        <f t="shared" ca="1" si="233"/>
        <v>#N/A</v>
      </c>
      <c r="R1142" s="91" t="e">
        <f t="shared" ca="1" si="234"/>
        <v>#N/A</v>
      </c>
      <c r="S1142" s="91" t="e">
        <f t="shared" ca="1" si="235"/>
        <v>#N/A</v>
      </c>
      <c r="T1142" s="200" t="e">
        <f ca="1">(($E$9*(RAND()*($E$213-$D$213)+$D$213))*(RAND()*('Your Value Calcs'!$E$209-'Your Value Calcs'!$D$209)+'Your Value Calcs'!$D$209+IF('Your Results'!$D$48&gt;0,'Your Results'!$D$48,0)))+$E$161-$E$201+$E$185-($E$185*(RAND()*($E$215-$D$215)+$D$215))-(($E$205/$C$56)*(RAND()*($E$216-$D$216)+$D$216))</f>
        <v>#N/A</v>
      </c>
      <c r="U1142" s="91"/>
    </row>
    <row r="1143" spans="2:21" x14ac:dyDescent="0.25">
      <c r="B1143" s="198" t="e">
        <f t="shared" ca="1" si="229"/>
        <v>#N/A</v>
      </c>
      <c r="C11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3" s="91"/>
      <c r="E1143" s="91"/>
      <c r="G1143" s="20"/>
      <c r="H1143" s="91"/>
      <c r="I1143" s="91"/>
      <c r="K1143" s="91"/>
      <c r="M1143" s="200" t="e">
        <f t="shared" ca="1" si="230"/>
        <v>#N/A</v>
      </c>
      <c r="N1143" s="91" t="e">
        <f t="shared" ca="1" si="231"/>
        <v>#N/A</v>
      </c>
      <c r="O1143" s="91" t="e">
        <f t="shared" ca="1" si="232"/>
        <v>#N/A</v>
      </c>
      <c r="Q1143" s="200" t="e">
        <f t="shared" ca="1" si="233"/>
        <v>#N/A</v>
      </c>
      <c r="R1143" s="91" t="e">
        <f t="shared" ca="1" si="234"/>
        <v>#N/A</v>
      </c>
      <c r="S1143" s="91" t="e">
        <f t="shared" ca="1" si="235"/>
        <v>#N/A</v>
      </c>
      <c r="T1143" s="200" t="e">
        <f ca="1">(($E$9*(RAND()*($E$213-$D$213)+$D$213))*(RAND()*('Your Value Calcs'!$E$209-'Your Value Calcs'!$D$209)+'Your Value Calcs'!$D$209+IF('Your Results'!$D$48&gt;0,'Your Results'!$D$48,0)))+$E$161-$E$201+$E$185-($E$185*(RAND()*($E$215-$D$215)+$D$215))-(($E$205/$C$56)*(RAND()*($E$216-$D$216)+$D$216))</f>
        <v>#N/A</v>
      </c>
      <c r="U1143" s="91"/>
    </row>
    <row r="1144" spans="2:21" x14ac:dyDescent="0.25">
      <c r="B1144" s="198" t="e">
        <f t="shared" ca="1" si="229"/>
        <v>#N/A</v>
      </c>
      <c r="C11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4" s="91"/>
      <c r="E1144" s="91"/>
      <c r="G1144" s="20"/>
      <c r="H1144" s="91"/>
      <c r="I1144" s="91"/>
      <c r="K1144" s="91"/>
      <c r="M1144" s="200" t="e">
        <f t="shared" ca="1" si="230"/>
        <v>#N/A</v>
      </c>
      <c r="N1144" s="91" t="e">
        <f t="shared" ca="1" si="231"/>
        <v>#N/A</v>
      </c>
      <c r="O1144" s="91" t="e">
        <f t="shared" ca="1" si="232"/>
        <v>#N/A</v>
      </c>
      <c r="Q1144" s="200" t="e">
        <f t="shared" ca="1" si="233"/>
        <v>#N/A</v>
      </c>
      <c r="R1144" s="91" t="e">
        <f t="shared" ca="1" si="234"/>
        <v>#N/A</v>
      </c>
      <c r="S1144" s="91" t="e">
        <f t="shared" ca="1" si="235"/>
        <v>#N/A</v>
      </c>
      <c r="T1144" s="200" t="e">
        <f ca="1">(($E$9*(RAND()*($E$213-$D$213)+$D$213))*(RAND()*('Your Value Calcs'!$E$209-'Your Value Calcs'!$D$209)+'Your Value Calcs'!$D$209+IF('Your Results'!$D$48&gt;0,'Your Results'!$D$48,0)))+$E$161-$E$201+$E$185-($E$185*(RAND()*($E$215-$D$215)+$D$215))-(($E$205/$C$56)*(RAND()*($E$216-$D$216)+$D$216))</f>
        <v>#N/A</v>
      </c>
      <c r="U1144" s="91"/>
    </row>
    <row r="1145" spans="2:21" x14ac:dyDescent="0.25">
      <c r="B1145" s="198" t="e">
        <f t="shared" ca="1" si="229"/>
        <v>#N/A</v>
      </c>
      <c r="C11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5" s="91"/>
      <c r="E1145" s="91"/>
      <c r="G1145" s="20"/>
      <c r="H1145" s="91"/>
      <c r="I1145" s="91"/>
      <c r="K1145" s="91"/>
      <c r="M1145" s="200" t="e">
        <f t="shared" ca="1" si="230"/>
        <v>#N/A</v>
      </c>
      <c r="N1145" s="91" t="e">
        <f t="shared" ca="1" si="231"/>
        <v>#N/A</v>
      </c>
      <c r="O1145" s="91" t="e">
        <f t="shared" ca="1" si="232"/>
        <v>#N/A</v>
      </c>
      <c r="Q1145" s="200" t="e">
        <f t="shared" ca="1" si="233"/>
        <v>#N/A</v>
      </c>
      <c r="R1145" s="91" t="e">
        <f t="shared" ca="1" si="234"/>
        <v>#N/A</v>
      </c>
      <c r="S1145" s="91" t="e">
        <f t="shared" ca="1" si="235"/>
        <v>#N/A</v>
      </c>
      <c r="T1145" s="200" t="e">
        <f ca="1">(($E$9*(RAND()*($E$213-$D$213)+$D$213))*(RAND()*('Your Value Calcs'!$E$209-'Your Value Calcs'!$D$209)+'Your Value Calcs'!$D$209+IF('Your Results'!$D$48&gt;0,'Your Results'!$D$48,0)))+$E$161-$E$201+$E$185-($E$185*(RAND()*($E$215-$D$215)+$D$215))-(($E$205/$C$56)*(RAND()*($E$216-$D$216)+$D$216))</f>
        <v>#N/A</v>
      </c>
      <c r="U1145" s="91"/>
    </row>
    <row r="1146" spans="2:21" x14ac:dyDescent="0.25">
      <c r="B1146" s="198" t="e">
        <f t="shared" ca="1" si="229"/>
        <v>#N/A</v>
      </c>
      <c r="C11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6" s="91"/>
      <c r="E1146" s="91"/>
      <c r="G1146" s="20"/>
      <c r="H1146" s="91"/>
      <c r="I1146" s="91"/>
      <c r="K1146" s="91"/>
      <c r="M1146" s="200" t="e">
        <f t="shared" ca="1" si="230"/>
        <v>#N/A</v>
      </c>
      <c r="N1146" s="91" t="e">
        <f t="shared" ca="1" si="231"/>
        <v>#N/A</v>
      </c>
      <c r="O1146" s="91" t="e">
        <f t="shared" ca="1" si="232"/>
        <v>#N/A</v>
      </c>
      <c r="Q1146" s="200" t="e">
        <f t="shared" ca="1" si="233"/>
        <v>#N/A</v>
      </c>
      <c r="R1146" s="91" t="e">
        <f t="shared" ca="1" si="234"/>
        <v>#N/A</v>
      </c>
      <c r="S1146" s="91" t="e">
        <f t="shared" ca="1" si="235"/>
        <v>#N/A</v>
      </c>
      <c r="T1146" s="200" t="e">
        <f ca="1">(($E$9*(RAND()*($E$213-$D$213)+$D$213))*(RAND()*('Your Value Calcs'!$E$209-'Your Value Calcs'!$D$209)+'Your Value Calcs'!$D$209+IF('Your Results'!$D$48&gt;0,'Your Results'!$D$48,0)))+$E$161-$E$201+$E$185-($E$185*(RAND()*($E$215-$D$215)+$D$215))-(($E$205/$C$56)*(RAND()*($E$216-$D$216)+$D$216))</f>
        <v>#N/A</v>
      </c>
      <c r="U1146" s="91"/>
    </row>
    <row r="1147" spans="2:21" x14ac:dyDescent="0.25">
      <c r="B1147" s="198" t="e">
        <f t="shared" ca="1" si="229"/>
        <v>#N/A</v>
      </c>
      <c r="C11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7" s="91"/>
      <c r="E1147" s="91"/>
      <c r="G1147" s="20"/>
      <c r="H1147" s="91"/>
      <c r="I1147" s="91"/>
      <c r="K1147" s="91"/>
      <c r="M1147" s="200" t="e">
        <f t="shared" ca="1" si="230"/>
        <v>#N/A</v>
      </c>
      <c r="N1147" s="91" t="e">
        <f t="shared" ca="1" si="231"/>
        <v>#N/A</v>
      </c>
      <c r="O1147" s="91" t="e">
        <f t="shared" ca="1" si="232"/>
        <v>#N/A</v>
      </c>
      <c r="Q1147" s="200" t="e">
        <f t="shared" ca="1" si="233"/>
        <v>#N/A</v>
      </c>
      <c r="R1147" s="91" t="e">
        <f t="shared" ca="1" si="234"/>
        <v>#N/A</v>
      </c>
      <c r="S1147" s="91" t="e">
        <f t="shared" ca="1" si="235"/>
        <v>#N/A</v>
      </c>
      <c r="T1147" s="200" t="e">
        <f ca="1">(($E$9*(RAND()*($E$213-$D$213)+$D$213))*(RAND()*('Your Value Calcs'!$E$209-'Your Value Calcs'!$D$209)+'Your Value Calcs'!$D$209+IF('Your Results'!$D$48&gt;0,'Your Results'!$D$48,0)))+$E$161-$E$201+$E$185-($E$185*(RAND()*($E$215-$D$215)+$D$215))-(($E$205/$C$56)*(RAND()*($E$216-$D$216)+$D$216))</f>
        <v>#N/A</v>
      </c>
      <c r="U1147" s="91"/>
    </row>
    <row r="1148" spans="2:21" x14ac:dyDescent="0.25">
      <c r="B1148" s="198" t="e">
        <f t="shared" ca="1" si="229"/>
        <v>#N/A</v>
      </c>
      <c r="C11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8" s="91"/>
      <c r="E1148" s="91"/>
      <c r="G1148" s="20"/>
      <c r="H1148" s="91"/>
      <c r="I1148" s="91"/>
      <c r="K1148" s="91"/>
      <c r="M1148" s="200" t="e">
        <f t="shared" ca="1" si="230"/>
        <v>#N/A</v>
      </c>
      <c r="N1148" s="91" t="e">
        <f t="shared" ca="1" si="231"/>
        <v>#N/A</v>
      </c>
      <c r="O1148" s="91" t="e">
        <f t="shared" ca="1" si="232"/>
        <v>#N/A</v>
      </c>
      <c r="Q1148" s="200" t="e">
        <f t="shared" ca="1" si="233"/>
        <v>#N/A</v>
      </c>
      <c r="R1148" s="91" t="e">
        <f t="shared" ca="1" si="234"/>
        <v>#N/A</v>
      </c>
      <c r="S1148" s="91" t="e">
        <f t="shared" ca="1" si="235"/>
        <v>#N/A</v>
      </c>
      <c r="T1148" s="200" t="e">
        <f ca="1">(($E$9*(RAND()*($E$213-$D$213)+$D$213))*(RAND()*('Your Value Calcs'!$E$209-'Your Value Calcs'!$D$209)+'Your Value Calcs'!$D$209+IF('Your Results'!$D$48&gt;0,'Your Results'!$D$48,0)))+$E$161-$E$201+$E$185-($E$185*(RAND()*($E$215-$D$215)+$D$215))-(($E$205/$C$56)*(RAND()*($E$216-$D$216)+$D$216))</f>
        <v>#N/A</v>
      </c>
      <c r="U1148" s="91"/>
    </row>
    <row r="1149" spans="2:21" x14ac:dyDescent="0.25">
      <c r="B1149" s="198" t="e">
        <f t="shared" ca="1" si="229"/>
        <v>#N/A</v>
      </c>
      <c r="C11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49" s="91"/>
      <c r="E1149" s="91"/>
      <c r="G1149" s="20"/>
      <c r="H1149" s="91"/>
      <c r="I1149" s="91"/>
      <c r="K1149" s="91"/>
      <c r="M1149" s="200" t="e">
        <f t="shared" ca="1" si="230"/>
        <v>#N/A</v>
      </c>
      <c r="N1149" s="91" t="e">
        <f t="shared" ca="1" si="231"/>
        <v>#N/A</v>
      </c>
      <c r="O1149" s="91" t="e">
        <f t="shared" ca="1" si="232"/>
        <v>#N/A</v>
      </c>
      <c r="Q1149" s="200" t="e">
        <f t="shared" ca="1" si="233"/>
        <v>#N/A</v>
      </c>
      <c r="R1149" s="91" t="e">
        <f t="shared" ca="1" si="234"/>
        <v>#N/A</v>
      </c>
      <c r="S1149" s="91" t="e">
        <f t="shared" ca="1" si="235"/>
        <v>#N/A</v>
      </c>
      <c r="T1149" s="200" t="e">
        <f ca="1">(($E$9*(RAND()*($E$213-$D$213)+$D$213))*(RAND()*('Your Value Calcs'!$E$209-'Your Value Calcs'!$D$209)+'Your Value Calcs'!$D$209+IF('Your Results'!$D$48&gt;0,'Your Results'!$D$48,0)))+$E$161-$E$201+$E$185-($E$185*(RAND()*($E$215-$D$215)+$D$215))-(($E$205/$C$56)*(RAND()*($E$216-$D$216)+$D$216))</f>
        <v>#N/A</v>
      </c>
      <c r="U1149" s="91"/>
    </row>
    <row r="1150" spans="2:21" x14ac:dyDescent="0.25">
      <c r="B1150" s="198" t="e">
        <f t="shared" ca="1" si="229"/>
        <v>#N/A</v>
      </c>
      <c r="C11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0" s="91"/>
      <c r="E1150" s="91"/>
      <c r="G1150" s="20"/>
      <c r="H1150" s="91"/>
      <c r="I1150" s="91"/>
      <c r="K1150" s="91"/>
      <c r="M1150" s="200" t="e">
        <f t="shared" ca="1" si="230"/>
        <v>#N/A</v>
      </c>
      <c r="N1150" s="91" t="e">
        <f t="shared" ca="1" si="231"/>
        <v>#N/A</v>
      </c>
      <c r="O1150" s="91" t="e">
        <f t="shared" ca="1" si="232"/>
        <v>#N/A</v>
      </c>
      <c r="Q1150" s="200" t="e">
        <f t="shared" ca="1" si="233"/>
        <v>#N/A</v>
      </c>
      <c r="R1150" s="91" t="e">
        <f t="shared" ca="1" si="234"/>
        <v>#N/A</v>
      </c>
      <c r="S1150" s="91" t="e">
        <f t="shared" ca="1" si="235"/>
        <v>#N/A</v>
      </c>
      <c r="T1150" s="200" t="e">
        <f ca="1">(($E$9*(RAND()*($E$213-$D$213)+$D$213))*(RAND()*('Your Value Calcs'!$E$209-'Your Value Calcs'!$D$209)+'Your Value Calcs'!$D$209+IF('Your Results'!$D$48&gt;0,'Your Results'!$D$48,0)))+$E$161-$E$201+$E$185-($E$185*(RAND()*($E$215-$D$215)+$D$215))-(($E$205/$C$56)*(RAND()*($E$216-$D$216)+$D$216))</f>
        <v>#N/A</v>
      </c>
      <c r="U1150" s="91"/>
    </row>
    <row r="1151" spans="2:21" x14ac:dyDescent="0.25">
      <c r="B1151" s="198" t="e">
        <f t="shared" ca="1" si="229"/>
        <v>#N/A</v>
      </c>
      <c r="C11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1" s="91"/>
      <c r="E1151" s="91"/>
      <c r="G1151" s="20"/>
      <c r="H1151" s="91"/>
      <c r="I1151" s="91"/>
      <c r="K1151" s="91"/>
      <c r="M1151" s="200" t="e">
        <f t="shared" ca="1" si="230"/>
        <v>#N/A</v>
      </c>
      <c r="N1151" s="91" t="e">
        <f t="shared" ca="1" si="231"/>
        <v>#N/A</v>
      </c>
      <c r="O1151" s="91" t="e">
        <f t="shared" ca="1" si="232"/>
        <v>#N/A</v>
      </c>
      <c r="Q1151" s="200" t="e">
        <f t="shared" ca="1" si="233"/>
        <v>#N/A</v>
      </c>
      <c r="R1151" s="91" t="e">
        <f t="shared" ca="1" si="234"/>
        <v>#N/A</v>
      </c>
      <c r="S1151" s="91" t="e">
        <f t="shared" ca="1" si="235"/>
        <v>#N/A</v>
      </c>
      <c r="T1151" s="200" t="e">
        <f ca="1">(($E$9*(RAND()*($E$213-$D$213)+$D$213))*(RAND()*('Your Value Calcs'!$E$209-'Your Value Calcs'!$D$209)+'Your Value Calcs'!$D$209+IF('Your Results'!$D$48&gt;0,'Your Results'!$D$48,0)))+$E$161-$E$201+$E$185-($E$185*(RAND()*($E$215-$D$215)+$D$215))-(($E$205/$C$56)*(RAND()*($E$216-$D$216)+$D$216))</f>
        <v>#N/A</v>
      </c>
      <c r="U1151" s="91"/>
    </row>
    <row r="1152" spans="2:21" x14ac:dyDescent="0.25">
      <c r="B1152" s="198" t="e">
        <f t="shared" ca="1" si="229"/>
        <v>#N/A</v>
      </c>
      <c r="C11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2" s="91"/>
      <c r="E1152" s="91"/>
      <c r="G1152" s="20"/>
      <c r="H1152" s="91"/>
      <c r="I1152" s="91"/>
      <c r="K1152" s="91"/>
      <c r="M1152" s="200" t="e">
        <f t="shared" ca="1" si="230"/>
        <v>#N/A</v>
      </c>
      <c r="N1152" s="91" t="e">
        <f t="shared" ca="1" si="231"/>
        <v>#N/A</v>
      </c>
      <c r="O1152" s="91" t="e">
        <f t="shared" ca="1" si="232"/>
        <v>#N/A</v>
      </c>
      <c r="Q1152" s="200" t="e">
        <f t="shared" ca="1" si="233"/>
        <v>#N/A</v>
      </c>
      <c r="R1152" s="91" t="e">
        <f t="shared" ca="1" si="234"/>
        <v>#N/A</v>
      </c>
      <c r="S1152" s="91" t="e">
        <f t="shared" ca="1" si="235"/>
        <v>#N/A</v>
      </c>
      <c r="T1152" s="200" t="e">
        <f ca="1">(($E$9*(RAND()*($E$213-$D$213)+$D$213))*(RAND()*('Your Value Calcs'!$E$209-'Your Value Calcs'!$D$209)+'Your Value Calcs'!$D$209+IF('Your Results'!$D$48&gt;0,'Your Results'!$D$48,0)))+$E$161-$E$201+$E$185-($E$185*(RAND()*($E$215-$D$215)+$D$215))-(($E$205/$C$56)*(RAND()*($E$216-$D$216)+$D$216))</f>
        <v>#N/A</v>
      </c>
      <c r="U1152" s="91"/>
    </row>
    <row r="1153" spans="2:21" x14ac:dyDescent="0.25">
      <c r="B1153" s="198" t="e">
        <f t="shared" ca="1" si="229"/>
        <v>#N/A</v>
      </c>
      <c r="C11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3" s="91"/>
      <c r="E1153" s="91"/>
      <c r="G1153" s="20"/>
      <c r="H1153" s="91"/>
      <c r="I1153" s="91"/>
      <c r="K1153" s="91"/>
      <c r="M1153" s="200" t="e">
        <f t="shared" ca="1" si="230"/>
        <v>#N/A</v>
      </c>
      <c r="N1153" s="91" t="e">
        <f t="shared" ca="1" si="231"/>
        <v>#N/A</v>
      </c>
      <c r="O1153" s="91" t="e">
        <f t="shared" ca="1" si="232"/>
        <v>#N/A</v>
      </c>
      <c r="Q1153" s="200" t="e">
        <f t="shared" ca="1" si="233"/>
        <v>#N/A</v>
      </c>
      <c r="R1153" s="91" t="e">
        <f t="shared" ca="1" si="234"/>
        <v>#N/A</v>
      </c>
      <c r="S1153" s="91" t="e">
        <f t="shared" ca="1" si="235"/>
        <v>#N/A</v>
      </c>
      <c r="T1153" s="200" t="e">
        <f ca="1">(($E$9*(RAND()*($E$213-$D$213)+$D$213))*(RAND()*('Your Value Calcs'!$E$209-'Your Value Calcs'!$D$209)+'Your Value Calcs'!$D$209+IF('Your Results'!$D$48&gt;0,'Your Results'!$D$48,0)))+$E$161-$E$201+$E$185-($E$185*(RAND()*($E$215-$D$215)+$D$215))-(($E$205/$C$56)*(RAND()*($E$216-$D$216)+$D$216))</f>
        <v>#N/A</v>
      </c>
      <c r="U1153" s="91"/>
    </row>
    <row r="1154" spans="2:21" x14ac:dyDescent="0.25">
      <c r="B1154" s="198" t="e">
        <f t="shared" ref="B1154:B1217" ca="1" si="236">($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1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4" s="91"/>
      <c r="E1154" s="91"/>
      <c r="G1154" s="20"/>
      <c r="H1154" s="91"/>
      <c r="I1154" s="91"/>
      <c r="K1154" s="91"/>
      <c r="M1154" s="200" t="e">
        <f t="shared" ref="M1154:M1217" ca="1" si="237">(($C$9*(RAND()*($E$213-$D$213)+$D$213))*(RAND()*($E$214-$D$214)+$D$214+IF($B$61&gt;0,$B$61,0)))+$C$161-$C$201+$C$185-($C$185*(RAND()*($E$215-$D$215)+$D$215))-($C$55*(RAND()*($E$216-$D$216)+$D$216))</f>
        <v>#N/A</v>
      </c>
      <c r="N1154" s="91" t="e">
        <f t="shared" ref="N1154:N1217" ca="1" si="238">M1154/$B$221</f>
        <v>#N/A</v>
      </c>
      <c r="O1154" s="91" t="e">
        <f t="shared" ref="O1154:O1217" ca="1" si="239">(M1154+$C$205)/$B$220</f>
        <v>#N/A</v>
      </c>
      <c r="Q1154" s="200" t="e">
        <f t="shared" ref="Q1154:Q1217" ca="1" si="240">(($E$9*(RAND()*($E$213-$D$213)+$D$213))*(RAND()*($E$214-$D$214)+$D$214+IF($B$61&gt;0,$B$61,0)))+$E$161-$E$201+$E$185-($E$185*(RAND()*($E$215-$D$215)+$D$215))-(($E$205/$C$56)*(RAND()*($E$216-$D$216)+$D$216))</f>
        <v>#N/A</v>
      </c>
      <c r="R1154" s="91" t="e">
        <f t="shared" ref="R1154:R1217" ca="1" si="241">Q1154/$D$221</f>
        <v>#N/A</v>
      </c>
      <c r="S1154" s="91" t="e">
        <f t="shared" ref="S1154:S1217" ca="1" si="242">(Q1154+$E$205)/$D$220</f>
        <v>#N/A</v>
      </c>
      <c r="T1154" s="200" t="e">
        <f ca="1">(($E$9*(RAND()*($E$213-$D$213)+$D$213))*(RAND()*('Your Value Calcs'!$E$209-'Your Value Calcs'!$D$209)+'Your Value Calcs'!$D$209+IF('Your Results'!$D$48&gt;0,'Your Results'!$D$48,0)))+$E$161-$E$201+$E$185-($E$185*(RAND()*($E$215-$D$215)+$D$215))-(($E$205/$C$56)*(RAND()*($E$216-$D$216)+$D$216))</f>
        <v>#N/A</v>
      </c>
      <c r="U1154" s="91"/>
    </row>
    <row r="1155" spans="2:21" x14ac:dyDescent="0.25">
      <c r="B1155" s="198" t="e">
        <f t="shared" ca="1" si="236"/>
        <v>#N/A</v>
      </c>
      <c r="C11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5" s="91"/>
      <c r="E1155" s="91"/>
      <c r="G1155" s="20"/>
      <c r="H1155" s="91"/>
      <c r="I1155" s="91"/>
      <c r="K1155" s="91"/>
      <c r="M1155" s="200" t="e">
        <f t="shared" ca="1" si="237"/>
        <v>#N/A</v>
      </c>
      <c r="N1155" s="91" t="e">
        <f t="shared" ca="1" si="238"/>
        <v>#N/A</v>
      </c>
      <c r="O1155" s="91" t="e">
        <f t="shared" ca="1" si="239"/>
        <v>#N/A</v>
      </c>
      <c r="Q1155" s="200" t="e">
        <f t="shared" ca="1" si="240"/>
        <v>#N/A</v>
      </c>
      <c r="R1155" s="91" t="e">
        <f t="shared" ca="1" si="241"/>
        <v>#N/A</v>
      </c>
      <c r="S1155" s="91" t="e">
        <f t="shared" ca="1" si="242"/>
        <v>#N/A</v>
      </c>
      <c r="T1155" s="200" t="e">
        <f ca="1">(($E$9*(RAND()*($E$213-$D$213)+$D$213))*(RAND()*('Your Value Calcs'!$E$209-'Your Value Calcs'!$D$209)+'Your Value Calcs'!$D$209+IF('Your Results'!$D$48&gt;0,'Your Results'!$D$48,0)))+$E$161-$E$201+$E$185-($E$185*(RAND()*($E$215-$D$215)+$D$215))-(($E$205/$C$56)*(RAND()*($E$216-$D$216)+$D$216))</f>
        <v>#N/A</v>
      </c>
      <c r="U1155" s="91"/>
    </row>
    <row r="1156" spans="2:21" x14ac:dyDescent="0.25">
      <c r="B1156" s="198" t="e">
        <f t="shared" ca="1" si="236"/>
        <v>#N/A</v>
      </c>
      <c r="C11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6" s="91"/>
      <c r="E1156" s="91"/>
      <c r="G1156" s="20"/>
      <c r="H1156" s="91"/>
      <c r="I1156" s="91"/>
      <c r="K1156" s="91"/>
      <c r="M1156" s="200" t="e">
        <f t="shared" ca="1" si="237"/>
        <v>#N/A</v>
      </c>
      <c r="N1156" s="91" t="e">
        <f t="shared" ca="1" si="238"/>
        <v>#N/A</v>
      </c>
      <c r="O1156" s="91" t="e">
        <f t="shared" ca="1" si="239"/>
        <v>#N/A</v>
      </c>
      <c r="Q1156" s="200" t="e">
        <f t="shared" ca="1" si="240"/>
        <v>#N/A</v>
      </c>
      <c r="R1156" s="91" t="e">
        <f t="shared" ca="1" si="241"/>
        <v>#N/A</v>
      </c>
      <c r="S1156" s="91" t="e">
        <f t="shared" ca="1" si="242"/>
        <v>#N/A</v>
      </c>
      <c r="T1156" s="200" t="e">
        <f ca="1">(($E$9*(RAND()*($E$213-$D$213)+$D$213))*(RAND()*('Your Value Calcs'!$E$209-'Your Value Calcs'!$D$209)+'Your Value Calcs'!$D$209+IF('Your Results'!$D$48&gt;0,'Your Results'!$D$48,0)))+$E$161-$E$201+$E$185-($E$185*(RAND()*($E$215-$D$215)+$D$215))-(($E$205/$C$56)*(RAND()*($E$216-$D$216)+$D$216))</f>
        <v>#N/A</v>
      </c>
      <c r="U1156" s="91"/>
    </row>
    <row r="1157" spans="2:21" x14ac:dyDescent="0.25">
      <c r="B1157" s="198" t="e">
        <f t="shared" ca="1" si="236"/>
        <v>#N/A</v>
      </c>
      <c r="C11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7" s="91"/>
      <c r="E1157" s="91"/>
      <c r="G1157" s="20"/>
      <c r="H1157" s="91"/>
      <c r="I1157" s="91"/>
      <c r="K1157" s="91"/>
      <c r="M1157" s="200" t="e">
        <f t="shared" ca="1" si="237"/>
        <v>#N/A</v>
      </c>
      <c r="N1157" s="91" t="e">
        <f t="shared" ca="1" si="238"/>
        <v>#N/A</v>
      </c>
      <c r="O1157" s="91" t="e">
        <f t="shared" ca="1" si="239"/>
        <v>#N/A</v>
      </c>
      <c r="Q1157" s="200" t="e">
        <f t="shared" ca="1" si="240"/>
        <v>#N/A</v>
      </c>
      <c r="R1157" s="91" t="e">
        <f t="shared" ca="1" si="241"/>
        <v>#N/A</v>
      </c>
      <c r="S1157" s="91" t="e">
        <f t="shared" ca="1" si="242"/>
        <v>#N/A</v>
      </c>
      <c r="T1157" s="200" t="e">
        <f ca="1">(($E$9*(RAND()*($E$213-$D$213)+$D$213))*(RAND()*('Your Value Calcs'!$E$209-'Your Value Calcs'!$D$209)+'Your Value Calcs'!$D$209+IF('Your Results'!$D$48&gt;0,'Your Results'!$D$48,0)))+$E$161-$E$201+$E$185-($E$185*(RAND()*($E$215-$D$215)+$D$215))-(($E$205/$C$56)*(RAND()*($E$216-$D$216)+$D$216))</f>
        <v>#N/A</v>
      </c>
      <c r="U1157" s="91"/>
    </row>
    <row r="1158" spans="2:21" x14ac:dyDescent="0.25">
      <c r="B1158" s="198" t="e">
        <f t="shared" ca="1" si="236"/>
        <v>#N/A</v>
      </c>
      <c r="C11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8" s="91"/>
      <c r="E1158" s="91"/>
      <c r="G1158" s="20"/>
      <c r="H1158" s="91"/>
      <c r="I1158" s="91"/>
      <c r="K1158" s="91"/>
      <c r="M1158" s="200" t="e">
        <f t="shared" ca="1" si="237"/>
        <v>#N/A</v>
      </c>
      <c r="N1158" s="91" t="e">
        <f t="shared" ca="1" si="238"/>
        <v>#N/A</v>
      </c>
      <c r="O1158" s="91" t="e">
        <f t="shared" ca="1" si="239"/>
        <v>#N/A</v>
      </c>
      <c r="Q1158" s="200" t="e">
        <f t="shared" ca="1" si="240"/>
        <v>#N/A</v>
      </c>
      <c r="R1158" s="91" t="e">
        <f t="shared" ca="1" si="241"/>
        <v>#N/A</v>
      </c>
      <c r="S1158" s="91" t="e">
        <f t="shared" ca="1" si="242"/>
        <v>#N/A</v>
      </c>
      <c r="T1158" s="200" t="e">
        <f ca="1">(($E$9*(RAND()*($E$213-$D$213)+$D$213))*(RAND()*('Your Value Calcs'!$E$209-'Your Value Calcs'!$D$209)+'Your Value Calcs'!$D$209+IF('Your Results'!$D$48&gt;0,'Your Results'!$D$48,0)))+$E$161-$E$201+$E$185-($E$185*(RAND()*($E$215-$D$215)+$D$215))-(($E$205/$C$56)*(RAND()*($E$216-$D$216)+$D$216))</f>
        <v>#N/A</v>
      </c>
      <c r="U1158" s="91"/>
    </row>
    <row r="1159" spans="2:21" x14ac:dyDescent="0.25">
      <c r="B1159" s="198" t="e">
        <f t="shared" ca="1" si="236"/>
        <v>#N/A</v>
      </c>
      <c r="C11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59" s="91"/>
      <c r="E1159" s="91"/>
      <c r="G1159" s="20"/>
      <c r="H1159" s="91"/>
      <c r="I1159" s="91"/>
      <c r="K1159" s="91"/>
      <c r="M1159" s="200" t="e">
        <f t="shared" ca="1" si="237"/>
        <v>#N/A</v>
      </c>
      <c r="N1159" s="91" t="e">
        <f t="shared" ca="1" si="238"/>
        <v>#N/A</v>
      </c>
      <c r="O1159" s="91" t="e">
        <f t="shared" ca="1" si="239"/>
        <v>#N/A</v>
      </c>
      <c r="Q1159" s="200" t="e">
        <f t="shared" ca="1" si="240"/>
        <v>#N/A</v>
      </c>
      <c r="R1159" s="91" t="e">
        <f t="shared" ca="1" si="241"/>
        <v>#N/A</v>
      </c>
      <c r="S1159" s="91" t="e">
        <f t="shared" ca="1" si="242"/>
        <v>#N/A</v>
      </c>
      <c r="T1159" s="200" t="e">
        <f ca="1">(($E$9*(RAND()*($E$213-$D$213)+$D$213))*(RAND()*('Your Value Calcs'!$E$209-'Your Value Calcs'!$D$209)+'Your Value Calcs'!$D$209+IF('Your Results'!$D$48&gt;0,'Your Results'!$D$48,0)))+$E$161-$E$201+$E$185-($E$185*(RAND()*($E$215-$D$215)+$D$215))-(($E$205/$C$56)*(RAND()*($E$216-$D$216)+$D$216))</f>
        <v>#N/A</v>
      </c>
      <c r="U1159" s="91"/>
    </row>
    <row r="1160" spans="2:21" x14ac:dyDescent="0.25">
      <c r="B1160" s="198" t="e">
        <f t="shared" ca="1" si="236"/>
        <v>#N/A</v>
      </c>
      <c r="C11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0" s="91"/>
      <c r="E1160" s="91"/>
      <c r="G1160" s="20"/>
      <c r="H1160" s="91"/>
      <c r="I1160" s="91"/>
      <c r="K1160" s="91"/>
      <c r="M1160" s="200" t="e">
        <f t="shared" ca="1" si="237"/>
        <v>#N/A</v>
      </c>
      <c r="N1160" s="91" t="e">
        <f t="shared" ca="1" si="238"/>
        <v>#N/A</v>
      </c>
      <c r="O1160" s="91" t="e">
        <f t="shared" ca="1" si="239"/>
        <v>#N/A</v>
      </c>
      <c r="Q1160" s="200" t="e">
        <f t="shared" ca="1" si="240"/>
        <v>#N/A</v>
      </c>
      <c r="R1160" s="91" t="e">
        <f t="shared" ca="1" si="241"/>
        <v>#N/A</v>
      </c>
      <c r="S1160" s="91" t="e">
        <f t="shared" ca="1" si="242"/>
        <v>#N/A</v>
      </c>
      <c r="T1160" s="200" t="e">
        <f ca="1">(($E$9*(RAND()*($E$213-$D$213)+$D$213))*(RAND()*('Your Value Calcs'!$E$209-'Your Value Calcs'!$D$209)+'Your Value Calcs'!$D$209+IF('Your Results'!$D$48&gt;0,'Your Results'!$D$48,0)))+$E$161-$E$201+$E$185-($E$185*(RAND()*($E$215-$D$215)+$D$215))-(($E$205/$C$56)*(RAND()*($E$216-$D$216)+$D$216))</f>
        <v>#N/A</v>
      </c>
      <c r="U1160" s="91"/>
    </row>
    <row r="1161" spans="2:21" x14ac:dyDescent="0.25">
      <c r="B1161" s="198" t="e">
        <f t="shared" ca="1" si="236"/>
        <v>#N/A</v>
      </c>
      <c r="C11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1" s="91"/>
      <c r="E1161" s="91"/>
      <c r="G1161" s="20"/>
      <c r="H1161" s="91"/>
      <c r="I1161" s="91"/>
      <c r="K1161" s="91"/>
      <c r="M1161" s="200" t="e">
        <f t="shared" ca="1" si="237"/>
        <v>#N/A</v>
      </c>
      <c r="N1161" s="91" t="e">
        <f t="shared" ca="1" si="238"/>
        <v>#N/A</v>
      </c>
      <c r="O1161" s="91" t="e">
        <f t="shared" ca="1" si="239"/>
        <v>#N/A</v>
      </c>
      <c r="Q1161" s="200" t="e">
        <f t="shared" ca="1" si="240"/>
        <v>#N/A</v>
      </c>
      <c r="R1161" s="91" t="e">
        <f t="shared" ca="1" si="241"/>
        <v>#N/A</v>
      </c>
      <c r="S1161" s="91" t="e">
        <f t="shared" ca="1" si="242"/>
        <v>#N/A</v>
      </c>
      <c r="T1161" s="200" t="e">
        <f ca="1">(($E$9*(RAND()*($E$213-$D$213)+$D$213))*(RAND()*('Your Value Calcs'!$E$209-'Your Value Calcs'!$D$209)+'Your Value Calcs'!$D$209+IF('Your Results'!$D$48&gt;0,'Your Results'!$D$48,0)))+$E$161-$E$201+$E$185-($E$185*(RAND()*($E$215-$D$215)+$D$215))-(($E$205/$C$56)*(RAND()*($E$216-$D$216)+$D$216))</f>
        <v>#N/A</v>
      </c>
      <c r="U1161" s="91"/>
    </row>
    <row r="1162" spans="2:21" x14ac:dyDescent="0.25">
      <c r="B1162" s="198" t="e">
        <f t="shared" ca="1" si="236"/>
        <v>#N/A</v>
      </c>
      <c r="C11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2" s="91"/>
      <c r="E1162" s="91"/>
      <c r="G1162" s="20"/>
      <c r="H1162" s="91"/>
      <c r="I1162" s="91"/>
      <c r="K1162" s="91"/>
      <c r="M1162" s="200" t="e">
        <f t="shared" ca="1" si="237"/>
        <v>#N/A</v>
      </c>
      <c r="N1162" s="91" t="e">
        <f t="shared" ca="1" si="238"/>
        <v>#N/A</v>
      </c>
      <c r="O1162" s="91" t="e">
        <f t="shared" ca="1" si="239"/>
        <v>#N/A</v>
      </c>
      <c r="Q1162" s="200" t="e">
        <f t="shared" ca="1" si="240"/>
        <v>#N/A</v>
      </c>
      <c r="R1162" s="91" t="e">
        <f t="shared" ca="1" si="241"/>
        <v>#N/A</v>
      </c>
      <c r="S1162" s="91" t="e">
        <f t="shared" ca="1" si="242"/>
        <v>#N/A</v>
      </c>
      <c r="T1162" s="200" t="e">
        <f ca="1">(($E$9*(RAND()*($E$213-$D$213)+$D$213))*(RAND()*('Your Value Calcs'!$E$209-'Your Value Calcs'!$D$209)+'Your Value Calcs'!$D$209+IF('Your Results'!$D$48&gt;0,'Your Results'!$D$48,0)))+$E$161-$E$201+$E$185-($E$185*(RAND()*($E$215-$D$215)+$D$215))-(($E$205/$C$56)*(RAND()*($E$216-$D$216)+$D$216))</f>
        <v>#N/A</v>
      </c>
      <c r="U1162" s="91"/>
    </row>
    <row r="1163" spans="2:21" x14ac:dyDescent="0.25">
      <c r="B1163" s="198" t="e">
        <f t="shared" ca="1" si="236"/>
        <v>#N/A</v>
      </c>
      <c r="C11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3" s="91"/>
      <c r="E1163" s="91"/>
      <c r="G1163" s="20"/>
      <c r="H1163" s="91"/>
      <c r="I1163" s="91"/>
      <c r="K1163" s="91"/>
      <c r="M1163" s="200" t="e">
        <f t="shared" ca="1" si="237"/>
        <v>#N/A</v>
      </c>
      <c r="N1163" s="91" t="e">
        <f t="shared" ca="1" si="238"/>
        <v>#N/A</v>
      </c>
      <c r="O1163" s="91" t="e">
        <f t="shared" ca="1" si="239"/>
        <v>#N/A</v>
      </c>
      <c r="Q1163" s="200" t="e">
        <f t="shared" ca="1" si="240"/>
        <v>#N/A</v>
      </c>
      <c r="R1163" s="91" t="e">
        <f t="shared" ca="1" si="241"/>
        <v>#N/A</v>
      </c>
      <c r="S1163" s="91" t="e">
        <f t="shared" ca="1" si="242"/>
        <v>#N/A</v>
      </c>
      <c r="T1163" s="200" t="e">
        <f ca="1">(($E$9*(RAND()*($E$213-$D$213)+$D$213))*(RAND()*('Your Value Calcs'!$E$209-'Your Value Calcs'!$D$209)+'Your Value Calcs'!$D$209+IF('Your Results'!$D$48&gt;0,'Your Results'!$D$48,0)))+$E$161-$E$201+$E$185-($E$185*(RAND()*($E$215-$D$215)+$D$215))-(($E$205/$C$56)*(RAND()*($E$216-$D$216)+$D$216))</f>
        <v>#N/A</v>
      </c>
      <c r="U1163" s="91"/>
    </row>
    <row r="1164" spans="2:21" x14ac:dyDescent="0.25">
      <c r="B1164" s="198" t="e">
        <f t="shared" ca="1" si="236"/>
        <v>#N/A</v>
      </c>
      <c r="C11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4" s="91"/>
      <c r="E1164" s="91"/>
      <c r="G1164" s="20"/>
      <c r="H1164" s="91"/>
      <c r="I1164" s="91"/>
      <c r="K1164" s="91"/>
      <c r="M1164" s="200" t="e">
        <f t="shared" ca="1" si="237"/>
        <v>#N/A</v>
      </c>
      <c r="N1164" s="91" t="e">
        <f t="shared" ca="1" si="238"/>
        <v>#N/A</v>
      </c>
      <c r="O1164" s="91" t="e">
        <f t="shared" ca="1" si="239"/>
        <v>#N/A</v>
      </c>
      <c r="Q1164" s="200" t="e">
        <f t="shared" ca="1" si="240"/>
        <v>#N/A</v>
      </c>
      <c r="R1164" s="91" t="e">
        <f t="shared" ca="1" si="241"/>
        <v>#N/A</v>
      </c>
      <c r="S1164" s="91" t="e">
        <f t="shared" ca="1" si="242"/>
        <v>#N/A</v>
      </c>
      <c r="T1164" s="200" t="e">
        <f ca="1">(($E$9*(RAND()*($E$213-$D$213)+$D$213))*(RAND()*('Your Value Calcs'!$E$209-'Your Value Calcs'!$D$209)+'Your Value Calcs'!$D$209+IF('Your Results'!$D$48&gt;0,'Your Results'!$D$48,0)))+$E$161-$E$201+$E$185-($E$185*(RAND()*($E$215-$D$215)+$D$215))-(($E$205/$C$56)*(RAND()*($E$216-$D$216)+$D$216))</f>
        <v>#N/A</v>
      </c>
      <c r="U1164" s="91"/>
    </row>
    <row r="1165" spans="2:21" x14ac:dyDescent="0.25">
      <c r="B1165" s="198" t="e">
        <f t="shared" ca="1" si="236"/>
        <v>#N/A</v>
      </c>
      <c r="C11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5" s="91"/>
      <c r="E1165" s="91"/>
      <c r="G1165" s="20"/>
      <c r="H1165" s="91"/>
      <c r="I1165" s="91"/>
      <c r="K1165" s="91"/>
      <c r="M1165" s="200" t="e">
        <f t="shared" ca="1" si="237"/>
        <v>#N/A</v>
      </c>
      <c r="N1165" s="91" t="e">
        <f t="shared" ca="1" si="238"/>
        <v>#N/A</v>
      </c>
      <c r="O1165" s="91" t="e">
        <f t="shared" ca="1" si="239"/>
        <v>#N/A</v>
      </c>
      <c r="Q1165" s="200" t="e">
        <f t="shared" ca="1" si="240"/>
        <v>#N/A</v>
      </c>
      <c r="R1165" s="91" t="e">
        <f t="shared" ca="1" si="241"/>
        <v>#N/A</v>
      </c>
      <c r="S1165" s="91" t="e">
        <f t="shared" ca="1" si="242"/>
        <v>#N/A</v>
      </c>
      <c r="T1165" s="200" t="e">
        <f ca="1">(($E$9*(RAND()*($E$213-$D$213)+$D$213))*(RAND()*('Your Value Calcs'!$E$209-'Your Value Calcs'!$D$209)+'Your Value Calcs'!$D$209+IF('Your Results'!$D$48&gt;0,'Your Results'!$D$48,0)))+$E$161-$E$201+$E$185-($E$185*(RAND()*($E$215-$D$215)+$D$215))-(($E$205/$C$56)*(RAND()*($E$216-$D$216)+$D$216))</f>
        <v>#N/A</v>
      </c>
      <c r="U1165" s="91"/>
    </row>
    <row r="1166" spans="2:21" x14ac:dyDescent="0.25">
      <c r="B1166" s="198" t="e">
        <f t="shared" ca="1" si="236"/>
        <v>#N/A</v>
      </c>
      <c r="C11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6" s="91"/>
      <c r="E1166" s="91"/>
      <c r="G1166" s="20"/>
      <c r="H1166" s="91"/>
      <c r="I1166" s="91"/>
      <c r="K1166" s="91"/>
      <c r="M1166" s="200" t="e">
        <f t="shared" ca="1" si="237"/>
        <v>#N/A</v>
      </c>
      <c r="N1166" s="91" t="e">
        <f t="shared" ca="1" si="238"/>
        <v>#N/A</v>
      </c>
      <c r="O1166" s="91" t="e">
        <f t="shared" ca="1" si="239"/>
        <v>#N/A</v>
      </c>
      <c r="Q1166" s="200" t="e">
        <f t="shared" ca="1" si="240"/>
        <v>#N/A</v>
      </c>
      <c r="R1166" s="91" t="e">
        <f t="shared" ca="1" si="241"/>
        <v>#N/A</v>
      </c>
      <c r="S1166" s="91" t="e">
        <f t="shared" ca="1" si="242"/>
        <v>#N/A</v>
      </c>
      <c r="T1166" s="200" t="e">
        <f ca="1">(($E$9*(RAND()*($E$213-$D$213)+$D$213))*(RAND()*('Your Value Calcs'!$E$209-'Your Value Calcs'!$D$209)+'Your Value Calcs'!$D$209+IF('Your Results'!$D$48&gt;0,'Your Results'!$D$48,0)))+$E$161-$E$201+$E$185-($E$185*(RAND()*($E$215-$D$215)+$D$215))-(($E$205/$C$56)*(RAND()*($E$216-$D$216)+$D$216))</f>
        <v>#N/A</v>
      </c>
      <c r="U1166" s="91"/>
    </row>
    <row r="1167" spans="2:21" x14ac:dyDescent="0.25">
      <c r="B1167" s="198" t="e">
        <f t="shared" ca="1" si="236"/>
        <v>#N/A</v>
      </c>
      <c r="C11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7" s="91"/>
      <c r="E1167" s="91"/>
      <c r="G1167" s="20"/>
      <c r="H1167" s="91"/>
      <c r="I1167" s="91"/>
      <c r="K1167" s="91"/>
      <c r="M1167" s="200" t="e">
        <f t="shared" ca="1" si="237"/>
        <v>#N/A</v>
      </c>
      <c r="N1167" s="91" t="e">
        <f t="shared" ca="1" si="238"/>
        <v>#N/A</v>
      </c>
      <c r="O1167" s="91" t="e">
        <f t="shared" ca="1" si="239"/>
        <v>#N/A</v>
      </c>
      <c r="Q1167" s="200" t="e">
        <f t="shared" ca="1" si="240"/>
        <v>#N/A</v>
      </c>
      <c r="R1167" s="91" t="e">
        <f t="shared" ca="1" si="241"/>
        <v>#N/A</v>
      </c>
      <c r="S1167" s="91" t="e">
        <f t="shared" ca="1" si="242"/>
        <v>#N/A</v>
      </c>
      <c r="T1167" s="200" t="e">
        <f ca="1">(($E$9*(RAND()*($E$213-$D$213)+$D$213))*(RAND()*('Your Value Calcs'!$E$209-'Your Value Calcs'!$D$209)+'Your Value Calcs'!$D$209+IF('Your Results'!$D$48&gt;0,'Your Results'!$D$48,0)))+$E$161-$E$201+$E$185-($E$185*(RAND()*($E$215-$D$215)+$D$215))-(($E$205/$C$56)*(RAND()*($E$216-$D$216)+$D$216))</f>
        <v>#N/A</v>
      </c>
      <c r="U1167" s="91"/>
    </row>
    <row r="1168" spans="2:21" x14ac:dyDescent="0.25">
      <c r="B1168" s="198" t="e">
        <f t="shared" ca="1" si="236"/>
        <v>#N/A</v>
      </c>
      <c r="C11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8" s="91"/>
      <c r="E1168" s="91"/>
      <c r="G1168" s="20"/>
      <c r="H1168" s="91"/>
      <c r="I1168" s="91"/>
      <c r="K1168" s="91"/>
      <c r="M1168" s="200" t="e">
        <f t="shared" ca="1" si="237"/>
        <v>#N/A</v>
      </c>
      <c r="N1168" s="91" t="e">
        <f t="shared" ca="1" si="238"/>
        <v>#N/A</v>
      </c>
      <c r="O1168" s="91" t="e">
        <f t="shared" ca="1" si="239"/>
        <v>#N/A</v>
      </c>
      <c r="Q1168" s="200" t="e">
        <f t="shared" ca="1" si="240"/>
        <v>#N/A</v>
      </c>
      <c r="R1168" s="91" t="e">
        <f t="shared" ca="1" si="241"/>
        <v>#N/A</v>
      </c>
      <c r="S1168" s="91" t="e">
        <f t="shared" ca="1" si="242"/>
        <v>#N/A</v>
      </c>
      <c r="T1168" s="200" t="e">
        <f ca="1">(($E$9*(RAND()*($E$213-$D$213)+$D$213))*(RAND()*('Your Value Calcs'!$E$209-'Your Value Calcs'!$D$209)+'Your Value Calcs'!$D$209+IF('Your Results'!$D$48&gt;0,'Your Results'!$D$48,0)))+$E$161-$E$201+$E$185-($E$185*(RAND()*($E$215-$D$215)+$D$215))-(($E$205/$C$56)*(RAND()*($E$216-$D$216)+$D$216))</f>
        <v>#N/A</v>
      </c>
      <c r="U1168" s="91"/>
    </row>
    <row r="1169" spans="2:21" x14ac:dyDescent="0.25">
      <c r="B1169" s="198" t="e">
        <f t="shared" ca="1" si="236"/>
        <v>#N/A</v>
      </c>
      <c r="C11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69" s="91"/>
      <c r="E1169" s="91"/>
      <c r="G1169" s="20"/>
      <c r="H1169" s="91"/>
      <c r="I1169" s="91"/>
      <c r="K1169" s="91"/>
      <c r="M1169" s="200" t="e">
        <f t="shared" ca="1" si="237"/>
        <v>#N/A</v>
      </c>
      <c r="N1169" s="91" t="e">
        <f t="shared" ca="1" si="238"/>
        <v>#N/A</v>
      </c>
      <c r="O1169" s="91" t="e">
        <f t="shared" ca="1" si="239"/>
        <v>#N/A</v>
      </c>
      <c r="Q1169" s="200" t="e">
        <f t="shared" ca="1" si="240"/>
        <v>#N/A</v>
      </c>
      <c r="R1169" s="91" t="e">
        <f t="shared" ca="1" si="241"/>
        <v>#N/A</v>
      </c>
      <c r="S1169" s="91" t="e">
        <f t="shared" ca="1" si="242"/>
        <v>#N/A</v>
      </c>
      <c r="T1169" s="200" t="e">
        <f ca="1">(($E$9*(RAND()*($E$213-$D$213)+$D$213))*(RAND()*('Your Value Calcs'!$E$209-'Your Value Calcs'!$D$209)+'Your Value Calcs'!$D$209+IF('Your Results'!$D$48&gt;0,'Your Results'!$D$48,0)))+$E$161-$E$201+$E$185-($E$185*(RAND()*($E$215-$D$215)+$D$215))-(($E$205/$C$56)*(RAND()*($E$216-$D$216)+$D$216))</f>
        <v>#N/A</v>
      </c>
      <c r="U1169" s="91"/>
    </row>
    <row r="1170" spans="2:21" x14ac:dyDescent="0.25">
      <c r="B1170" s="198" t="e">
        <f t="shared" ca="1" si="236"/>
        <v>#N/A</v>
      </c>
      <c r="C11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0" s="91"/>
      <c r="E1170" s="91"/>
      <c r="G1170" s="20"/>
      <c r="H1170" s="91"/>
      <c r="I1170" s="91"/>
      <c r="K1170" s="91"/>
      <c r="M1170" s="200" t="e">
        <f t="shared" ca="1" si="237"/>
        <v>#N/A</v>
      </c>
      <c r="N1170" s="91" t="e">
        <f t="shared" ca="1" si="238"/>
        <v>#N/A</v>
      </c>
      <c r="O1170" s="91" t="e">
        <f t="shared" ca="1" si="239"/>
        <v>#N/A</v>
      </c>
      <c r="Q1170" s="200" t="e">
        <f t="shared" ca="1" si="240"/>
        <v>#N/A</v>
      </c>
      <c r="R1170" s="91" t="e">
        <f t="shared" ca="1" si="241"/>
        <v>#N/A</v>
      </c>
      <c r="S1170" s="91" t="e">
        <f t="shared" ca="1" si="242"/>
        <v>#N/A</v>
      </c>
      <c r="T1170" s="200" t="e">
        <f ca="1">(($E$9*(RAND()*($E$213-$D$213)+$D$213))*(RAND()*('Your Value Calcs'!$E$209-'Your Value Calcs'!$D$209)+'Your Value Calcs'!$D$209+IF('Your Results'!$D$48&gt;0,'Your Results'!$D$48,0)))+$E$161-$E$201+$E$185-($E$185*(RAND()*($E$215-$D$215)+$D$215))-(($E$205/$C$56)*(RAND()*($E$216-$D$216)+$D$216))</f>
        <v>#N/A</v>
      </c>
      <c r="U1170" s="91"/>
    </row>
    <row r="1171" spans="2:21" x14ac:dyDescent="0.25">
      <c r="B1171" s="198" t="e">
        <f t="shared" ca="1" si="236"/>
        <v>#N/A</v>
      </c>
      <c r="C11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1" s="91"/>
      <c r="E1171" s="91"/>
      <c r="G1171" s="20"/>
      <c r="H1171" s="91"/>
      <c r="I1171" s="91"/>
      <c r="K1171" s="91"/>
      <c r="M1171" s="200" t="e">
        <f t="shared" ca="1" si="237"/>
        <v>#N/A</v>
      </c>
      <c r="N1171" s="91" t="e">
        <f t="shared" ca="1" si="238"/>
        <v>#N/A</v>
      </c>
      <c r="O1171" s="91" t="e">
        <f t="shared" ca="1" si="239"/>
        <v>#N/A</v>
      </c>
      <c r="Q1171" s="200" t="e">
        <f t="shared" ca="1" si="240"/>
        <v>#N/A</v>
      </c>
      <c r="R1171" s="91" t="e">
        <f t="shared" ca="1" si="241"/>
        <v>#N/A</v>
      </c>
      <c r="S1171" s="91" t="e">
        <f t="shared" ca="1" si="242"/>
        <v>#N/A</v>
      </c>
      <c r="T1171" s="200" t="e">
        <f ca="1">(($E$9*(RAND()*($E$213-$D$213)+$D$213))*(RAND()*('Your Value Calcs'!$E$209-'Your Value Calcs'!$D$209)+'Your Value Calcs'!$D$209+IF('Your Results'!$D$48&gt;0,'Your Results'!$D$48,0)))+$E$161-$E$201+$E$185-($E$185*(RAND()*($E$215-$D$215)+$D$215))-(($E$205/$C$56)*(RAND()*($E$216-$D$216)+$D$216))</f>
        <v>#N/A</v>
      </c>
      <c r="U1171" s="91"/>
    </row>
    <row r="1172" spans="2:21" x14ac:dyDescent="0.25">
      <c r="B1172" s="198" t="e">
        <f t="shared" ca="1" si="236"/>
        <v>#N/A</v>
      </c>
      <c r="C11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2" s="91"/>
      <c r="E1172" s="91"/>
      <c r="G1172" s="20"/>
      <c r="H1172" s="91"/>
      <c r="I1172" s="91"/>
      <c r="K1172" s="91"/>
      <c r="M1172" s="200" t="e">
        <f t="shared" ca="1" si="237"/>
        <v>#N/A</v>
      </c>
      <c r="N1172" s="91" t="e">
        <f t="shared" ca="1" si="238"/>
        <v>#N/A</v>
      </c>
      <c r="O1172" s="91" t="e">
        <f t="shared" ca="1" si="239"/>
        <v>#N/A</v>
      </c>
      <c r="Q1172" s="200" t="e">
        <f t="shared" ca="1" si="240"/>
        <v>#N/A</v>
      </c>
      <c r="R1172" s="91" t="e">
        <f t="shared" ca="1" si="241"/>
        <v>#N/A</v>
      </c>
      <c r="S1172" s="91" t="e">
        <f t="shared" ca="1" si="242"/>
        <v>#N/A</v>
      </c>
      <c r="T1172" s="200" t="e">
        <f ca="1">(($E$9*(RAND()*($E$213-$D$213)+$D$213))*(RAND()*('Your Value Calcs'!$E$209-'Your Value Calcs'!$D$209)+'Your Value Calcs'!$D$209+IF('Your Results'!$D$48&gt;0,'Your Results'!$D$48,0)))+$E$161-$E$201+$E$185-($E$185*(RAND()*($E$215-$D$215)+$D$215))-(($E$205/$C$56)*(RAND()*($E$216-$D$216)+$D$216))</f>
        <v>#N/A</v>
      </c>
      <c r="U1172" s="91"/>
    </row>
    <row r="1173" spans="2:21" x14ac:dyDescent="0.25">
      <c r="B1173" s="198" t="e">
        <f t="shared" ca="1" si="236"/>
        <v>#N/A</v>
      </c>
      <c r="C11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3" s="91"/>
      <c r="E1173" s="91"/>
      <c r="G1173" s="20"/>
      <c r="H1173" s="91"/>
      <c r="I1173" s="91"/>
      <c r="K1173" s="91"/>
      <c r="M1173" s="200" t="e">
        <f t="shared" ca="1" si="237"/>
        <v>#N/A</v>
      </c>
      <c r="N1173" s="91" t="e">
        <f t="shared" ca="1" si="238"/>
        <v>#N/A</v>
      </c>
      <c r="O1173" s="91" t="e">
        <f t="shared" ca="1" si="239"/>
        <v>#N/A</v>
      </c>
      <c r="Q1173" s="200" t="e">
        <f t="shared" ca="1" si="240"/>
        <v>#N/A</v>
      </c>
      <c r="R1173" s="91" t="e">
        <f t="shared" ca="1" si="241"/>
        <v>#N/A</v>
      </c>
      <c r="S1173" s="91" t="e">
        <f t="shared" ca="1" si="242"/>
        <v>#N/A</v>
      </c>
      <c r="T1173" s="200" t="e">
        <f ca="1">(($E$9*(RAND()*($E$213-$D$213)+$D$213))*(RAND()*('Your Value Calcs'!$E$209-'Your Value Calcs'!$D$209)+'Your Value Calcs'!$D$209+IF('Your Results'!$D$48&gt;0,'Your Results'!$D$48,0)))+$E$161-$E$201+$E$185-($E$185*(RAND()*($E$215-$D$215)+$D$215))-(($E$205/$C$56)*(RAND()*($E$216-$D$216)+$D$216))</f>
        <v>#N/A</v>
      </c>
      <c r="U1173" s="91"/>
    </row>
    <row r="1174" spans="2:21" x14ac:dyDescent="0.25">
      <c r="B1174" s="198" t="e">
        <f t="shared" ca="1" si="236"/>
        <v>#N/A</v>
      </c>
      <c r="C11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4" s="91"/>
      <c r="E1174" s="91"/>
      <c r="G1174" s="20"/>
      <c r="H1174" s="91"/>
      <c r="I1174" s="91"/>
      <c r="K1174" s="91"/>
      <c r="M1174" s="200" t="e">
        <f t="shared" ca="1" si="237"/>
        <v>#N/A</v>
      </c>
      <c r="N1174" s="91" t="e">
        <f t="shared" ca="1" si="238"/>
        <v>#N/A</v>
      </c>
      <c r="O1174" s="91" t="e">
        <f t="shared" ca="1" si="239"/>
        <v>#N/A</v>
      </c>
      <c r="Q1174" s="200" t="e">
        <f t="shared" ca="1" si="240"/>
        <v>#N/A</v>
      </c>
      <c r="R1174" s="91" t="e">
        <f t="shared" ca="1" si="241"/>
        <v>#N/A</v>
      </c>
      <c r="S1174" s="91" t="e">
        <f t="shared" ca="1" si="242"/>
        <v>#N/A</v>
      </c>
      <c r="T1174" s="200" t="e">
        <f ca="1">(($E$9*(RAND()*($E$213-$D$213)+$D$213))*(RAND()*('Your Value Calcs'!$E$209-'Your Value Calcs'!$D$209)+'Your Value Calcs'!$D$209+IF('Your Results'!$D$48&gt;0,'Your Results'!$D$48,0)))+$E$161-$E$201+$E$185-($E$185*(RAND()*($E$215-$D$215)+$D$215))-(($E$205/$C$56)*(RAND()*($E$216-$D$216)+$D$216))</f>
        <v>#N/A</v>
      </c>
      <c r="U1174" s="91"/>
    </row>
    <row r="1175" spans="2:21" x14ac:dyDescent="0.25">
      <c r="B1175" s="198" t="e">
        <f t="shared" ca="1" si="236"/>
        <v>#N/A</v>
      </c>
      <c r="C11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5" s="91"/>
      <c r="E1175" s="91"/>
      <c r="G1175" s="20"/>
      <c r="H1175" s="91"/>
      <c r="I1175" s="91"/>
      <c r="K1175" s="91"/>
      <c r="M1175" s="200" t="e">
        <f t="shared" ca="1" si="237"/>
        <v>#N/A</v>
      </c>
      <c r="N1175" s="91" t="e">
        <f t="shared" ca="1" si="238"/>
        <v>#N/A</v>
      </c>
      <c r="O1175" s="91" t="e">
        <f t="shared" ca="1" si="239"/>
        <v>#N/A</v>
      </c>
      <c r="Q1175" s="200" t="e">
        <f t="shared" ca="1" si="240"/>
        <v>#N/A</v>
      </c>
      <c r="R1175" s="91" t="e">
        <f t="shared" ca="1" si="241"/>
        <v>#N/A</v>
      </c>
      <c r="S1175" s="91" t="e">
        <f t="shared" ca="1" si="242"/>
        <v>#N/A</v>
      </c>
      <c r="T1175" s="200" t="e">
        <f ca="1">(($E$9*(RAND()*($E$213-$D$213)+$D$213))*(RAND()*('Your Value Calcs'!$E$209-'Your Value Calcs'!$D$209)+'Your Value Calcs'!$D$209+IF('Your Results'!$D$48&gt;0,'Your Results'!$D$48,0)))+$E$161-$E$201+$E$185-($E$185*(RAND()*($E$215-$D$215)+$D$215))-(($E$205/$C$56)*(RAND()*($E$216-$D$216)+$D$216))</f>
        <v>#N/A</v>
      </c>
      <c r="U1175" s="91"/>
    </row>
    <row r="1176" spans="2:21" x14ac:dyDescent="0.25">
      <c r="B1176" s="198" t="e">
        <f t="shared" ca="1" si="236"/>
        <v>#N/A</v>
      </c>
      <c r="C11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6" s="91"/>
      <c r="E1176" s="91"/>
      <c r="G1176" s="20"/>
      <c r="H1176" s="91"/>
      <c r="I1176" s="91"/>
      <c r="K1176" s="91"/>
      <c r="M1176" s="200" t="e">
        <f t="shared" ca="1" si="237"/>
        <v>#N/A</v>
      </c>
      <c r="N1176" s="91" t="e">
        <f t="shared" ca="1" si="238"/>
        <v>#N/A</v>
      </c>
      <c r="O1176" s="91" t="e">
        <f t="shared" ca="1" si="239"/>
        <v>#N/A</v>
      </c>
      <c r="Q1176" s="200" t="e">
        <f t="shared" ca="1" si="240"/>
        <v>#N/A</v>
      </c>
      <c r="R1176" s="91" t="e">
        <f t="shared" ca="1" si="241"/>
        <v>#N/A</v>
      </c>
      <c r="S1176" s="91" t="e">
        <f t="shared" ca="1" si="242"/>
        <v>#N/A</v>
      </c>
      <c r="T1176" s="200" t="e">
        <f ca="1">(($E$9*(RAND()*($E$213-$D$213)+$D$213))*(RAND()*('Your Value Calcs'!$E$209-'Your Value Calcs'!$D$209)+'Your Value Calcs'!$D$209+IF('Your Results'!$D$48&gt;0,'Your Results'!$D$48,0)))+$E$161-$E$201+$E$185-($E$185*(RAND()*($E$215-$D$215)+$D$215))-(($E$205/$C$56)*(RAND()*($E$216-$D$216)+$D$216))</f>
        <v>#N/A</v>
      </c>
      <c r="U1176" s="91"/>
    </row>
    <row r="1177" spans="2:21" x14ac:dyDescent="0.25">
      <c r="B1177" s="198" t="e">
        <f t="shared" ca="1" si="236"/>
        <v>#N/A</v>
      </c>
      <c r="C11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7" s="91"/>
      <c r="E1177" s="91"/>
      <c r="G1177" s="20"/>
      <c r="H1177" s="91"/>
      <c r="I1177" s="91"/>
      <c r="K1177" s="91"/>
      <c r="M1177" s="200" t="e">
        <f t="shared" ca="1" si="237"/>
        <v>#N/A</v>
      </c>
      <c r="N1177" s="91" t="e">
        <f t="shared" ca="1" si="238"/>
        <v>#N/A</v>
      </c>
      <c r="O1177" s="91" t="e">
        <f t="shared" ca="1" si="239"/>
        <v>#N/A</v>
      </c>
      <c r="Q1177" s="200" t="e">
        <f t="shared" ca="1" si="240"/>
        <v>#N/A</v>
      </c>
      <c r="R1177" s="91" t="e">
        <f t="shared" ca="1" si="241"/>
        <v>#N/A</v>
      </c>
      <c r="S1177" s="91" t="e">
        <f t="shared" ca="1" si="242"/>
        <v>#N/A</v>
      </c>
      <c r="T1177" s="200" t="e">
        <f ca="1">(($E$9*(RAND()*($E$213-$D$213)+$D$213))*(RAND()*('Your Value Calcs'!$E$209-'Your Value Calcs'!$D$209)+'Your Value Calcs'!$D$209+IF('Your Results'!$D$48&gt;0,'Your Results'!$D$48,0)))+$E$161-$E$201+$E$185-($E$185*(RAND()*($E$215-$D$215)+$D$215))-(($E$205/$C$56)*(RAND()*($E$216-$D$216)+$D$216))</f>
        <v>#N/A</v>
      </c>
      <c r="U1177" s="91"/>
    </row>
    <row r="1178" spans="2:21" x14ac:dyDescent="0.25">
      <c r="B1178" s="198" t="e">
        <f t="shared" ca="1" si="236"/>
        <v>#N/A</v>
      </c>
      <c r="C11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8" s="91"/>
      <c r="E1178" s="91"/>
      <c r="G1178" s="20"/>
      <c r="H1178" s="91"/>
      <c r="I1178" s="91"/>
      <c r="K1178" s="91"/>
      <c r="M1178" s="200" t="e">
        <f t="shared" ca="1" si="237"/>
        <v>#N/A</v>
      </c>
      <c r="N1178" s="91" t="e">
        <f t="shared" ca="1" si="238"/>
        <v>#N/A</v>
      </c>
      <c r="O1178" s="91" t="e">
        <f t="shared" ca="1" si="239"/>
        <v>#N/A</v>
      </c>
      <c r="Q1178" s="200" t="e">
        <f t="shared" ca="1" si="240"/>
        <v>#N/A</v>
      </c>
      <c r="R1178" s="91" t="e">
        <f t="shared" ca="1" si="241"/>
        <v>#N/A</v>
      </c>
      <c r="S1178" s="91" t="e">
        <f t="shared" ca="1" si="242"/>
        <v>#N/A</v>
      </c>
      <c r="T1178" s="200" t="e">
        <f ca="1">(($E$9*(RAND()*($E$213-$D$213)+$D$213))*(RAND()*('Your Value Calcs'!$E$209-'Your Value Calcs'!$D$209)+'Your Value Calcs'!$D$209+IF('Your Results'!$D$48&gt;0,'Your Results'!$D$48,0)))+$E$161-$E$201+$E$185-($E$185*(RAND()*($E$215-$D$215)+$D$215))-(($E$205/$C$56)*(RAND()*($E$216-$D$216)+$D$216))</f>
        <v>#N/A</v>
      </c>
      <c r="U1178" s="91"/>
    </row>
    <row r="1179" spans="2:21" x14ac:dyDescent="0.25">
      <c r="B1179" s="198" t="e">
        <f t="shared" ca="1" si="236"/>
        <v>#N/A</v>
      </c>
      <c r="C11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79" s="91"/>
      <c r="E1179" s="91"/>
      <c r="G1179" s="20"/>
      <c r="H1179" s="91"/>
      <c r="I1179" s="91"/>
      <c r="K1179" s="91"/>
      <c r="M1179" s="200" t="e">
        <f t="shared" ca="1" si="237"/>
        <v>#N/A</v>
      </c>
      <c r="N1179" s="91" t="e">
        <f t="shared" ca="1" si="238"/>
        <v>#N/A</v>
      </c>
      <c r="O1179" s="91" t="e">
        <f t="shared" ca="1" si="239"/>
        <v>#N/A</v>
      </c>
      <c r="Q1179" s="200" t="e">
        <f t="shared" ca="1" si="240"/>
        <v>#N/A</v>
      </c>
      <c r="R1179" s="91" t="e">
        <f t="shared" ca="1" si="241"/>
        <v>#N/A</v>
      </c>
      <c r="S1179" s="91" t="e">
        <f t="shared" ca="1" si="242"/>
        <v>#N/A</v>
      </c>
      <c r="T1179" s="200" t="e">
        <f ca="1">(($E$9*(RAND()*($E$213-$D$213)+$D$213))*(RAND()*('Your Value Calcs'!$E$209-'Your Value Calcs'!$D$209)+'Your Value Calcs'!$D$209+IF('Your Results'!$D$48&gt;0,'Your Results'!$D$48,0)))+$E$161-$E$201+$E$185-($E$185*(RAND()*($E$215-$D$215)+$D$215))-(($E$205/$C$56)*(RAND()*($E$216-$D$216)+$D$216))</f>
        <v>#N/A</v>
      </c>
      <c r="U1179" s="91"/>
    </row>
    <row r="1180" spans="2:21" x14ac:dyDescent="0.25">
      <c r="B1180" s="198" t="e">
        <f t="shared" ca="1" si="236"/>
        <v>#N/A</v>
      </c>
      <c r="C11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0" s="91"/>
      <c r="E1180" s="91"/>
      <c r="G1180" s="20"/>
      <c r="H1180" s="91"/>
      <c r="I1180" s="91"/>
      <c r="K1180" s="91"/>
      <c r="M1180" s="200" t="e">
        <f t="shared" ca="1" si="237"/>
        <v>#N/A</v>
      </c>
      <c r="N1180" s="91" t="e">
        <f t="shared" ca="1" si="238"/>
        <v>#N/A</v>
      </c>
      <c r="O1180" s="91" t="e">
        <f t="shared" ca="1" si="239"/>
        <v>#N/A</v>
      </c>
      <c r="Q1180" s="200" t="e">
        <f t="shared" ca="1" si="240"/>
        <v>#N/A</v>
      </c>
      <c r="R1180" s="91" t="e">
        <f t="shared" ca="1" si="241"/>
        <v>#N/A</v>
      </c>
      <c r="S1180" s="91" t="e">
        <f t="shared" ca="1" si="242"/>
        <v>#N/A</v>
      </c>
      <c r="T1180" s="200" t="e">
        <f ca="1">(($E$9*(RAND()*($E$213-$D$213)+$D$213))*(RAND()*('Your Value Calcs'!$E$209-'Your Value Calcs'!$D$209)+'Your Value Calcs'!$D$209+IF('Your Results'!$D$48&gt;0,'Your Results'!$D$48,0)))+$E$161-$E$201+$E$185-($E$185*(RAND()*($E$215-$D$215)+$D$215))-(($E$205/$C$56)*(RAND()*($E$216-$D$216)+$D$216))</f>
        <v>#N/A</v>
      </c>
      <c r="U1180" s="91"/>
    </row>
    <row r="1181" spans="2:21" x14ac:dyDescent="0.25">
      <c r="B1181" s="198" t="e">
        <f t="shared" ca="1" si="236"/>
        <v>#N/A</v>
      </c>
      <c r="C11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1" s="91"/>
      <c r="E1181" s="91"/>
      <c r="G1181" s="20"/>
      <c r="H1181" s="91"/>
      <c r="I1181" s="91"/>
      <c r="K1181" s="91"/>
      <c r="M1181" s="200" t="e">
        <f t="shared" ca="1" si="237"/>
        <v>#N/A</v>
      </c>
      <c r="N1181" s="91" t="e">
        <f t="shared" ca="1" si="238"/>
        <v>#N/A</v>
      </c>
      <c r="O1181" s="91" t="e">
        <f t="shared" ca="1" si="239"/>
        <v>#N/A</v>
      </c>
      <c r="Q1181" s="200" t="e">
        <f t="shared" ca="1" si="240"/>
        <v>#N/A</v>
      </c>
      <c r="R1181" s="91" t="e">
        <f t="shared" ca="1" si="241"/>
        <v>#N/A</v>
      </c>
      <c r="S1181" s="91" t="e">
        <f t="shared" ca="1" si="242"/>
        <v>#N/A</v>
      </c>
      <c r="T1181" s="200" t="e">
        <f ca="1">(($E$9*(RAND()*($E$213-$D$213)+$D$213))*(RAND()*('Your Value Calcs'!$E$209-'Your Value Calcs'!$D$209)+'Your Value Calcs'!$D$209+IF('Your Results'!$D$48&gt;0,'Your Results'!$D$48,0)))+$E$161-$E$201+$E$185-($E$185*(RAND()*($E$215-$D$215)+$D$215))-(($E$205/$C$56)*(RAND()*($E$216-$D$216)+$D$216))</f>
        <v>#N/A</v>
      </c>
      <c r="U1181" s="91"/>
    </row>
    <row r="1182" spans="2:21" x14ac:dyDescent="0.25">
      <c r="B1182" s="198" t="e">
        <f t="shared" ca="1" si="236"/>
        <v>#N/A</v>
      </c>
      <c r="C11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2" s="91"/>
      <c r="E1182" s="91"/>
      <c r="G1182" s="20"/>
      <c r="H1182" s="91"/>
      <c r="I1182" s="91"/>
      <c r="K1182" s="91"/>
      <c r="M1182" s="200" t="e">
        <f t="shared" ca="1" si="237"/>
        <v>#N/A</v>
      </c>
      <c r="N1182" s="91" t="e">
        <f t="shared" ca="1" si="238"/>
        <v>#N/A</v>
      </c>
      <c r="O1182" s="91" t="e">
        <f t="shared" ca="1" si="239"/>
        <v>#N/A</v>
      </c>
      <c r="Q1182" s="200" t="e">
        <f t="shared" ca="1" si="240"/>
        <v>#N/A</v>
      </c>
      <c r="R1182" s="91" t="e">
        <f t="shared" ca="1" si="241"/>
        <v>#N/A</v>
      </c>
      <c r="S1182" s="91" t="e">
        <f t="shared" ca="1" si="242"/>
        <v>#N/A</v>
      </c>
      <c r="T1182" s="200" t="e">
        <f ca="1">(($E$9*(RAND()*($E$213-$D$213)+$D$213))*(RAND()*('Your Value Calcs'!$E$209-'Your Value Calcs'!$D$209)+'Your Value Calcs'!$D$209+IF('Your Results'!$D$48&gt;0,'Your Results'!$D$48,0)))+$E$161-$E$201+$E$185-($E$185*(RAND()*($E$215-$D$215)+$D$215))-(($E$205/$C$56)*(RAND()*($E$216-$D$216)+$D$216))</f>
        <v>#N/A</v>
      </c>
      <c r="U1182" s="91"/>
    </row>
    <row r="1183" spans="2:21" x14ac:dyDescent="0.25">
      <c r="B1183" s="198" t="e">
        <f t="shared" ca="1" si="236"/>
        <v>#N/A</v>
      </c>
      <c r="C11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3" s="91"/>
      <c r="E1183" s="91"/>
      <c r="G1183" s="20"/>
      <c r="H1183" s="91"/>
      <c r="I1183" s="91"/>
      <c r="K1183" s="91"/>
      <c r="M1183" s="200" t="e">
        <f t="shared" ca="1" si="237"/>
        <v>#N/A</v>
      </c>
      <c r="N1183" s="91" t="e">
        <f t="shared" ca="1" si="238"/>
        <v>#N/A</v>
      </c>
      <c r="O1183" s="91" t="e">
        <f t="shared" ca="1" si="239"/>
        <v>#N/A</v>
      </c>
      <c r="Q1183" s="200" t="e">
        <f t="shared" ca="1" si="240"/>
        <v>#N/A</v>
      </c>
      <c r="R1183" s="91" t="e">
        <f t="shared" ca="1" si="241"/>
        <v>#N/A</v>
      </c>
      <c r="S1183" s="91" t="e">
        <f t="shared" ca="1" si="242"/>
        <v>#N/A</v>
      </c>
      <c r="T1183" s="200" t="e">
        <f ca="1">(($E$9*(RAND()*($E$213-$D$213)+$D$213))*(RAND()*('Your Value Calcs'!$E$209-'Your Value Calcs'!$D$209)+'Your Value Calcs'!$D$209+IF('Your Results'!$D$48&gt;0,'Your Results'!$D$48,0)))+$E$161-$E$201+$E$185-($E$185*(RAND()*($E$215-$D$215)+$D$215))-(($E$205/$C$56)*(RAND()*($E$216-$D$216)+$D$216))</f>
        <v>#N/A</v>
      </c>
      <c r="U1183" s="91"/>
    </row>
    <row r="1184" spans="2:21" x14ac:dyDescent="0.25">
      <c r="B1184" s="198" t="e">
        <f t="shared" ca="1" si="236"/>
        <v>#N/A</v>
      </c>
      <c r="C11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4" s="91"/>
      <c r="E1184" s="91"/>
      <c r="G1184" s="20"/>
      <c r="H1184" s="91"/>
      <c r="I1184" s="91"/>
      <c r="K1184" s="91"/>
      <c r="M1184" s="200" t="e">
        <f t="shared" ca="1" si="237"/>
        <v>#N/A</v>
      </c>
      <c r="N1184" s="91" t="e">
        <f t="shared" ca="1" si="238"/>
        <v>#N/A</v>
      </c>
      <c r="O1184" s="91" t="e">
        <f t="shared" ca="1" si="239"/>
        <v>#N/A</v>
      </c>
      <c r="Q1184" s="200" t="e">
        <f t="shared" ca="1" si="240"/>
        <v>#N/A</v>
      </c>
      <c r="R1184" s="91" t="e">
        <f t="shared" ca="1" si="241"/>
        <v>#N/A</v>
      </c>
      <c r="S1184" s="91" t="e">
        <f t="shared" ca="1" si="242"/>
        <v>#N/A</v>
      </c>
      <c r="T1184" s="200" t="e">
        <f ca="1">(($E$9*(RAND()*($E$213-$D$213)+$D$213))*(RAND()*('Your Value Calcs'!$E$209-'Your Value Calcs'!$D$209)+'Your Value Calcs'!$D$209+IF('Your Results'!$D$48&gt;0,'Your Results'!$D$48,0)))+$E$161-$E$201+$E$185-($E$185*(RAND()*($E$215-$D$215)+$D$215))-(($E$205/$C$56)*(RAND()*($E$216-$D$216)+$D$216))</f>
        <v>#N/A</v>
      </c>
      <c r="U1184" s="91"/>
    </row>
    <row r="1185" spans="2:21" x14ac:dyDescent="0.25">
      <c r="B1185" s="198" t="e">
        <f t="shared" ca="1" si="236"/>
        <v>#N/A</v>
      </c>
      <c r="C11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5" s="91"/>
      <c r="E1185" s="91"/>
      <c r="G1185" s="20"/>
      <c r="H1185" s="91"/>
      <c r="I1185" s="91"/>
      <c r="K1185" s="91"/>
      <c r="M1185" s="200" t="e">
        <f t="shared" ca="1" si="237"/>
        <v>#N/A</v>
      </c>
      <c r="N1185" s="91" t="e">
        <f t="shared" ca="1" si="238"/>
        <v>#N/A</v>
      </c>
      <c r="O1185" s="91" t="e">
        <f t="shared" ca="1" si="239"/>
        <v>#N/A</v>
      </c>
      <c r="Q1185" s="200" t="e">
        <f t="shared" ca="1" si="240"/>
        <v>#N/A</v>
      </c>
      <c r="R1185" s="91" t="e">
        <f t="shared" ca="1" si="241"/>
        <v>#N/A</v>
      </c>
      <c r="S1185" s="91" t="e">
        <f t="shared" ca="1" si="242"/>
        <v>#N/A</v>
      </c>
      <c r="T1185" s="200" t="e">
        <f ca="1">(($E$9*(RAND()*($E$213-$D$213)+$D$213))*(RAND()*('Your Value Calcs'!$E$209-'Your Value Calcs'!$D$209)+'Your Value Calcs'!$D$209+IF('Your Results'!$D$48&gt;0,'Your Results'!$D$48,0)))+$E$161-$E$201+$E$185-($E$185*(RAND()*($E$215-$D$215)+$D$215))-(($E$205/$C$56)*(RAND()*($E$216-$D$216)+$D$216))</f>
        <v>#N/A</v>
      </c>
      <c r="U1185" s="91"/>
    </row>
    <row r="1186" spans="2:21" x14ac:dyDescent="0.25">
      <c r="B1186" s="198" t="e">
        <f t="shared" ca="1" si="236"/>
        <v>#N/A</v>
      </c>
      <c r="C11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6" s="91"/>
      <c r="E1186" s="91"/>
      <c r="G1186" s="20"/>
      <c r="H1186" s="91"/>
      <c r="I1186" s="91"/>
      <c r="K1186" s="91"/>
      <c r="M1186" s="200" t="e">
        <f t="shared" ca="1" si="237"/>
        <v>#N/A</v>
      </c>
      <c r="N1186" s="91" t="e">
        <f t="shared" ca="1" si="238"/>
        <v>#N/A</v>
      </c>
      <c r="O1186" s="91" t="e">
        <f t="shared" ca="1" si="239"/>
        <v>#N/A</v>
      </c>
      <c r="Q1186" s="200" t="e">
        <f t="shared" ca="1" si="240"/>
        <v>#N/A</v>
      </c>
      <c r="R1186" s="91" t="e">
        <f t="shared" ca="1" si="241"/>
        <v>#N/A</v>
      </c>
      <c r="S1186" s="91" t="e">
        <f t="shared" ca="1" si="242"/>
        <v>#N/A</v>
      </c>
      <c r="T1186" s="200" t="e">
        <f ca="1">(($E$9*(RAND()*($E$213-$D$213)+$D$213))*(RAND()*('Your Value Calcs'!$E$209-'Your Value Calcs'!$D$209)+'Your Value Calcs'!$D$209+IF('Your Results'!$D$48&gt;0,'Your Results'!$D$48,0)))+$E$161-$E$201+$E$185-($E$185*(RAND()*($E$215-$D$215)+$D$215))-(($E$205/$C$56)*(RAND()*($E$216-$D$216)+$D$216))</f>
        <v>#N/A</v>
      </c>
      <c r="U1186" s="91"/>
    </row>
    <row r="1187" spans="2:21" x14ac:dyDescent="0.25">
      <c r="B1187" s="198" t="e">
        <f t="shared" ca="1" si="236"/>
        <v>#N/A</v>
      </c>
      <c r="C11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7" s="91"/>
      <c r="E1187" s="91"/>
      <c r="G1187" s="20"/>
      <c r="H1187" s="91"/>
      <c r="I1187" s="91"/>
      <c r="K1187" s="91"/>
      <c r="M1187" s="200" t="e">
        <f t="shared" ca="1" si="237"/>
        <v>#N/A</v>
      </c>
      <c r="N1187" s="91" t="e">
        <f t="shared" ca="1" si="238"/>
        <v>#N/A</v>
      </c>
      <c r="O1187" s="91" t="e">
        <f t="shared" ca="1" si="239"/>
        <v>#N/A</v>
      </c>
      <c r="Q1187" s="200" t="e">
        <f t="shared" ca="1" si="240"/>
        <v>#N/A</v>
      </c>
      <c r="R1187" s="91" t="e">
        <f t="shared" ca="1" si="241"/>
        <v>#N/A</v>
      </c>
      <c r="S1187" s="91" t="e">
        <f t="shared" ca="1" si="242"/>
        <v>#N/A</v>
      </c>
      <c r="T1187" s="200" t="e">
        <f ca="1">(($E$9*(RAND()*($E$213-$D$213)+$D$213))*(RAND()*('Your Value Calcs'!$E$209-'Your Value Calcs'!$D$209)+'Your Value Calcs'!$D$209+IF('Your Results'!$D$48&gt;0,'Your Results'!$D$48,0)))+$E$161-$E$201+$E$185-($E$185*(RAND()*($E$215-$D$215)+$D$215))-(($E$205/$C$56)*(RAND()*($E$216-$D$216)+$D$216))</f>
        <v>#N/A</v>
      </c>
      <c r="U1187" s="91"/>
    </row>
    <row r="1188" spans="2:21" x14ac:dyDescent="0.25">
      <c r="B1188" s="198" t="e">
        <f t="shared" ca="1" si="236"/>
        <v>#N/A</v>
      </c>
      <c r="C11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8" s="91"/>
      <c r="E1188" s="91"/>
      <c r="G1188" s="20"/>
      <c r="H1188" s="91"/>
      <c r="I1188" s="91"/>
      <c r="K1188" s="91"/>
      <c r="M1188" s="200" t="e">
        <f t="shared" ca="1" si="237"/>
        <v>#N/A</v>
      </c>
      <c r="N1188" s="91" t="e">
        <f t="shared" ca="1" si="238"/>
        <v>#N/A</v>
      </c>
      <c r="O1188" s="91" t="e">
        <f t="shared" ca="1" si="239"/>
        <v>#N/A</v>
      </c>
      <c r="Q1188" s="200" t="e">
        <f t="shared" ca="1" si="240"/>
        <v>#N/A</v>
      </c>
      <c r="R1188" s="91" t="e">
        <f t="shared" ca="1" si="241"/>
        <v>#N/A</v>
      </c>
      <c r="S1188" s="91" t="e">
        <f t="shared" ca="1" si="242"/>
        <v>#N/A</v>
      </c>
      <c r="T1188" s="200" t="e">
        <f ca="1">(($E$9*(RAND()*($E$213-$D$213)+$D$213))*(RAND()*('Your Value Calcs'!$E$209-'Your Value Calcs'!$D$209)+'Your Value Calcs'!$D$209+IF('Your Results'!$D$48&gt;0,'Your Results'!$D$48,0)))+$E$161-$E$201+$E$185-($E$185*(RAND()*($E$215-$D$215)+$D$215))-(($E$205/$C$56)*(RAND()*($E$216-$D$216)+$D$216))</f>
        <v>#N/A</v>
      </c>
      <c r="U1188" s="91"/>
    </row>
    <row r="1189" spans="2:21" x14ac:dyDescent="0.25">
      <c r="B1189" s="198" t="e">
        <f t="shared" ca="1" si="236"/>
        <v>#N/A</v>
      </c>
      <c r="C11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89" s="91"/>
      <c r="E1189" s="91"/>
      <c r="G1189" s="20"/>
      <c r="H1189" s="91"/>
      <c r="I1189" s="91"/>
      <c r="K1189" s="91"/>
      <c r="M1189" s="200" t="e">
        <f t="shared" ca="1" si="237"/>
        <v>#N/A</v>
      </c>
      <c r="N1189" s="91" t="e">
        <f t="shared" ca="1" si="238"/>
        <v>#N/A</v>
      </c>
      <c r="O1189" s="91" t="e">
        <f t="shared" ca="1" si="239"/>
        <v>#N/A</v>
      </c>
      <c r="Q1189" s="200" t="e">
        <f t="shared" ca="1" si="240"/>
        <v>#N/A</v>
      </c>
      <c r="R1189" s="91" t="e">
        <f t="shared" ca="1" si="241"/>
        <v>#N/A</v>
      </c>
      <c r="S1189" s="91" t="e">
        <f t="shared" ca="1" si="242"/>
        <v>#N/A</v>
      </c>
      <c r="T1189" s="200" t="e">
        <f ca="1">(($E$9*(RAND()*($E$213-$D$213)+$D$213))*(RAND()*('Your Value Calcs'!$E$209-'Your Value Calcs'!$D$209)+'Your Value Calcs'!$D$209+IF('Your Results'!$D$48&gt;0,'Your Results'!$D$48,0)))+$E$161-$E$201+$E$185-($E$185*(RAND()*($E$215-$D$215)+$D$215))-(($E$205/$C$56)*(RAND()*($E$216-$D$216)+$D$216))</f>
        <v>#N/A</v>
      </c>
      <c r="U1189" s="91"/>
    </row>
    <row r="1190" spans="2:21" x14ac:dyDescent="0.25">
      <c r="B1190" s="198" t="e">
        <f t="shared" ca="1" si="236"/>
        <v>#N/A</v>
      </c>
      <c r="C11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0" s="91"/>
      <c r="E1190" s="91"/>
      <c r="G1190" s="20"/>
      <c r="H1190" s="91"/>
      <c r="I1190" s="91"/>
      <c r="K1190" s="91"/>
      <c r="M1190" s="200" t="e">
        <f t="shared" ca="1" si="237"/>
        <v>#N/A</v>
      </c>
      <c r="N1190" s="91" t="e">
        <f t="shared" ca="1" si="238"/>
        <v>#N/A</v>
      </c>
      <c r="O1190" s="91" t="e">
        <f t="shared" ca="1" si="239"/>
        <v>#N/A</v>
      </c>
      <c r="Q1190" s="200" t="e">
        <f t="shared" ca="1" si="240"/>
        <v>#N/A</v>
      </c>
      <c r="R1190" s="91" t="e">
        <f t="shared" ca="1" si="241"/>
        <v>#N/A</v>
      </c>
      <c r="S1190" s="91" t="e">
        <f t="shared" ca="1" si="242"/>
        <v>#N/A</v>
      </c>
      <c r="T1190" s="200" t="e">
        <f ca="1">(($E$9*(RAND()*($E$213-$D$213)+$D$213))*(RAND()*('Your Value Calcs'!$E$209-'Your Value Calcs'!$D$209)+'Your Value Calcs'!$D$209+IF('Your Results'!$D$48&gt;0,'Your Results'!$D$48,0)))+$E$161-$E$201+$E$185-($E$185*(RAND()*($E$215-$D$215)+$D$215))-(($E$205/$C$56)*(RAND()*($E$216-$D$216)+$D$216))</f>
        <v>#N/A</v>
      </c>
      <c r="U1190" s="91"/>
    </row>
    <row r="1191" spans="2:21" x14ac:dyDescent="0.25">
      <c r="B1191" s="198" t="e">
        <f t="shared" ca="1" si="236"/>
        <v>#N/A</v>
      </c>
      <c r="C11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1" s="91"/>
      <c r="E1191" s="91"/>
      <c r="G1191" s="20"/>
      <c r="H1191" s="91"/>
      <c r="I1191" s="91"/>
      <c r="K1191" s="91"/>
      <c r="M1191" s="200" t="e">
        <f t="shared" ca="1" si="237"/>
        <v>#N/A</v>
      </c>
      <c r="N1191" s="91" t="e">
        <f t="shared" ca="1" si="238"/>
        <v>#N/A</v>
      </c>
      <c r="O1191" s="91" t="e">
        <f t="shared" ca="1" si="239"/>
        <v>#N/A</v>
      </c>
      <c r="Q1191" s="200" t="e">
        <f t="shared" ca="1" si="240"/>
        <v>#N/A</v>
      </c>
      <c r="R1191" s="91" t="e">
        <f t="shared" ca="1" si="241"/>
        <v>#N/A</v>
      </c>
      <c r="S1191" s="91" t="e">
        <f t="shared" ca="1" si="242"/>
        <v>#N/A</v>
      </c>
      <c r="T1191" s="200" t="e">
        <f ca="1">(($E$9*(RAND()*($E$213-$D$213)+$D$213))*(RAND()*('Your Value Calcs'!$E$209-'Your Value Calcs'!$D$209)+'Your Value Calcs'!$D$209+IF('Your Results'!$D$48&gt;0,'Your Results'!$D$48,0)))+$E$161-$E$201+$E$185-($E$185*(RAND()*($E$215-$D$215)+$D$215))-(($E$205/$C$56)*(RAND()*($E$216-$D$216)+$D$216))</f>
        <v>#N/A</v>
      </c>
      <c r="U1191" s="91"/>
    </row>
    <row r="1192" spans="2:21" x14ac:dyDescent="0.25">
      <c r="B1192" s="198" t="e">
        <f t="shared" ca="1" si="236"/>
        <v>#N/A</v>
      </c>
      <c r="C11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2" s="91"/>
      <c r="E1192" s="91"/>
      <c r="G1192" s="20"/>
      <c r="H1192" s="91"/>
      <c r="I1192" s="91"/>
      <c r="K1192" s="91"/>
      <c r="M1192" s="200" t="e">
        <f t="shared" ca="1" si="237"/>
        <v>#N/A</v>
      </c>
      <c r="N1192" s="91" t="e">
        <f t="shared" ca="1" si="238"/>
        <v>#N/A</v>
      </c>
      <c r="O1192" s="91" t="e">
        <f t="shared" ca="1" si="239"/>
        <v>#N/A</v>
      </c>
      <c r="Q1192" s="200" t="e">
        <f t="shared" ca="1" si="240"/>
        <v>#N/A</v>
      </c>
      <c r="R1192" s="91" t="e">
        <f t="shared" ca="1" si="241"/>
        <v>#N/A</v>
      </c>
      <c r="S1192" s="91" t="e">
        <f t="shared" ca="1" si="242"/>
        <v>#N/A</v>
      </c>
      <c r="T1192" s="200" t="e">
        <f ca="1">(($E$9*(RAND()*($E$213-$D$213)+$D$213))*(RAND()*('Your Value Calcs'!$E$209-'Your Value Calcs'!$D$209)+'Your Value Calcs'!$D$209+IF('Your Results'!$D$48&gt;0,'Your Results'!$D$48,0)))+$E$161-$E$201+$E$185-($E$185*(RAND()*($E$215-$D$215)+$D$215))-(($E$205/$C$56)*(RAND()*($E$216-$D$216)+$D$216))</f>
        <v>#N/A</v>
      </c>
      <c r="U1192" s="91"/>
    </row>
    <row r="1193" spans="2:21" x14ac:dyDescent="0.25">
      <c r="B1193" s="198" t="e">
        <f t="shared" ca="1" si="236"/>
        <v>#N/A</v>
      </c>
      <c r="C11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3" s="91"/>
      <c r="E1193" s="91"/>
      <c r="G1193" s="20"/>
      <c r="H1193" s="91"/>
      <c r="I1193" s="91"/>
      <c r="K1193" s="91"/>
      <c r="M1193" s="200" t="e">
        <f t="shared" ca="1" si="237"/>
        <v>#N/A</v>
      </c>
      <c r="N1193" s="91" t="e">
        <f t="shared" ca="1" si="238"/>
        <v>#N/A</v>
      </c>
      <c r="O1193" s="91" t="e">
        <f t="shared" ca="1" si="239"/>
        <v>#N/A</v>
      </c>
      <c r="Q1193" s="200" t="e">
        <f t="shared" ca="1" si="240"/>
        <v>#N/A</v>
      </c>
      <c r="R1193" s="91" t="e">
        <f t="shared" ca="1" si="241"/>
        <v>#N/A</v>
      </c>
      <c r="S1193" s="91" t="e">
        <f t="shared" ca="1" si="242"/>
        <v>#N/A</v>
      </c>
      <c r="T1193" s="200" t="e">
        <f ca="1">(($E$9*(RAND()*($E$213-$D$213)+$D$213))*(RAND()*('Your Value Calcs'!$E$209-'Your Value Calcs'!$D$209)+'Your Value Calcs'!$D$209+IF('Your Results'!$D$48&gt;0,'Your Results'!$D$48,0)))+$E$161-$E$201+$E$185-($E$185*(RAND()*($E$215-$D$215)+$D$215))-(($E$205/$C$56)*(RAND()*($E$216-$D$216)+$D$216))</f>
        <v>#N/A</v>
      </c>
      <c r="U1193" s="91"/>
    </row>
    <row r="1194" spans="2:21" x14ac:dyDescent="0.25">
      <c r="B1194" s="198" t="e">
        <f t="shared" ca="1" si="236"/>
        <v>#N/A</v>
      </c>
      <c r="C11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4" s="91"/>
      <c r="E1194" s="91"/>
      <c r="G1194" s="20"/>
      <c r="H1194" s="91"/>
      <c r="I1194" s="91"/>
      <c r="K1194" s="91"/>
      <c r="M1194" s="200" t="e">
        <f t="shared" ca="1" si="237"/>
        <v>#N/A</v>
      </c>
      <c r="N1194" s="91" t="e">
        <f t="shared" ca="1" si="238"/>
        <v>#N/A</v>
      </c>
      <c r="O1194" s="91" t="e">
        <f t="shared" ca="1" si="239"/>
        <v>#N/A</v>
      </c>
      <c r="Q1194" s="200" t="e">
        <f t="shared" ca="1" si="240"/>
        <v>#N/A</v>
      </c>
      <c r="R1194" s="91" t="e">
        <f t="shared" ca="1" si="241"/>
        <v>#N/A</v>
      </c>
      <c r="S1194" s="91" t="e">
        <f t="shared" ca="1" si="242"/>
        <v>#N/A</v>
      </c>
      <c r="T1194" s="200" t="e">
        <f ca="1">(($E$9*(RAND()*($E$213-$D$213)+$D$213))*(RAND()*('Your Value Calcs'!$E$209-'Your Value Calcs'!$D$209)+'Your Value Calcs'!$D$209+IF('Your Results'!$D$48&gt;0,'Your Results'!$D$48,0)))+$E$161-$E$201+$E$185-($E$185*(RAND()*($E$215-$D$215)+$D$215))-(($E$205/$C$56)*(RAND()*($E$216-$D$216)+$D$216))</f>
        <v>#N/A</v>
      </c>
      <c r="U1194" s="91"/>
    </row>
    <row r="1195" spans="2:21" x14ac:dyDescent="0.25">
      <c r="B1195" s="198" t="e">
        <f t="shared" ca="1" si="236"/>
        <v>#N/A</v>
      </c>
      <c r="C11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5" s="91"/>
      <c r="E1195" s="91"/>
      <c r="G1195" s="20"/>
      <c r="H1195" s="91"/>
      <c r="I1195" s="91"/>
      <c r="K1195" s="91"/>
      <c r="M1195" s="200" t="e">
        <f t="shared" ca="1" si="237"/>
        <v>#N/A</v>
      </c>
      <c r="N1195" s="91" t="e">
        <f t="shared" ca="1" si="238"/>
        <v>#N/A</v>
      </c>
      <c r="O1195" s="91" t="e">
        <f t="shared" ca="1" si="239"/>
        <v>#N/A</v>
      </c>
      <c r="Q1195" s="200" t="e">
        <f t="shared" ca="1" si="240"/>
        <v>#N/A</v>
      </c>
      <c r="R1195" s="91" t="e">
        <f t="shared" ca="1" si="241"/>
        <v>#N/A</v>
      </c>
      <c r="S1195" s="91" t="e">
        <f t="shared" ca="1" si="242"/>
        <v>#N/A</v>
      </c>
      <c r="T1195" s="200" t="e">
        <f ca="1">(($E$9*(RAND()*($E$213-$D$213)+$D$213))*(RAND()*('Your Value Calcs'!$E$209-'Your Value Calcs'!$D$209)+'Your Value Calcs'!$D$209+IF('Your Results'!$D$48&gt;0,'Your Results'!$D$48,0)))+$E$161-$E$201+$E$185-($E$185*(RAND()*($E$215-$D$215)+$D$215))-(($E$205/$C$56)*(RAND()*($E$216-$D$216)+$D$216))</f>
        <v>#N/A</v>
      </c>
      <c r="U1195" s="91"/>
    </row>
    <row r="1196" spans="2:21" x14ac:dyDescent="0.25">
      <c r="B1196" s="198" t="e">
        <f t="shared" ca="1" si="236"/>
        <v>#N/A</v>
      </c>
      <c r="C11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6" s="91"/>
      <c r="E1196" s="91"/>
      <c r="G1196" s="20"/>
      <c r="H1196" s="91"/>
      <c r="I1196" s="91"/>
      <c r="K1196" s="91"/>
      <c r="M1196" s="200" t="e">
        <f t="shared" ca="1" si="237"/>
        <v>#N/A</v>
      </c>
      <c r="N1196" s="91" t="e">
        <f t="shared" ca="1" si="238"/>
        <v>#N/A</v>
      </c>
      <c r="O1196" s="91" t="e">
        <f t="shared" ca="1" si="239"/>
        <v>#N/A</v>
      </c>
      <c r="Q1196" s="200" t="e">
        <f t="shared" ca="1" si="240"/>
        <v>#N/A</v>
      </c>
      <c r="R1196" s="91" t="e">
        <f t="shared" ca="1" si="241"/>
        <v>#N/A</v>
      </c>
      <c r="S1196" s="91" t="e">
        <f t="shared" ca="1" si="242"/>
        <v>#N/A</v>
      </c>
      <c r="T1196" s="200" t="e">
        <f ca="1">(($E$9*(RAND()*($E$213-$D$213)+$D$213))*(RAND()*('Your Value Calcs'!$E$209-'Your Value Calcs'!$D$209)+'Your Value Calcs'!$D$209+IF('Your Results'!$D$48&gt;0,'Your Results'!$D$48,0)))+$E$161-$E$201+$E$185-($E$185*(RAND()*($E$215-$D$215)+$D$215))-(($E$205/$C$56)*(RAND()*($E$216-$D$216)+$D$216))</f>
        <v>#N/A</v>
      </c>
      <c r="U1196" s="91"/>
    </row>
    <row r="1197" spans="2:21" x14ac:dyDescent="0.25">
      <c r="B1197" s="198" t="e">
        <f t="shared" ca="1" si="236"/>
        <v>#N/A</v>
      </c>
      <c r="C11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7" s="91"/>
      <c r="E1197" s="91"/>
      <c r="G1197" s="20"/>
      <c r="H1197" s="91"/>
      <c r="I1197" s="91"/>
      <c r="K1197" s="91"/>
      <c r="M1197" s="200" t="e">
        <f t="shared" ca="1" si="237"/>
        <v>#N/A</v>
      </c>
      <c r="N1197" s="91" t="e">
        <f t="shared" ca="1" si="238"/>
        <v>#N/A</v>
      </c>
      <c r="O1197" s="91" t="e">
        <f t="shared" ca="1" si="239"/>
        <v>#N/A</v>
      </c>
      <c r="Q1197" s="200" t="e">
        <f t="shared" ca="1" si="240"/>
        <v>#N/A</v>
      </c>
      <c r="R1197" s="91" t="e">
        <f t="shared" ca="1" si="241"/>
        <v>#N/A</v>
      </c>
      <c r="S1197" s="91" t="e">
        <f t="shared" ca="1" si="242"/>
        <v>#N/A</v>
      </c>
      <c r="T1197" s="200" t="e">
        <f ca="1">(($E$9*(RAND()*($E$213-$D$213)+$D$213))*(RAND()*('Your Value Calcs'!$E$209-'Your Value Calcs'!$D$209)+'Your Value Calcs'!$D$209+IF('Your Results'!$D$48&gt;0,'Your Results'!$D$48,0)))+$E$161-$E$201+$E$185-($E$185*(RAND()*($E$215-$D$215)+$D$215))-(($E$205/$C$56)*(RAND()*($E$216-$D$216)+$D$216))</f>
        <v>#N/A</v>
      </c>
      <c r="U1197" s="91"/>
    </row>
    <row r="1198" spans="2:21" x14ac:dyDescent="0.25">
      <c r="B1198" s="198" t="e">
        <f t="shared" ca="1" si="236"/>
        <v>#N/A</v>
      </c>
      <c r="C11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8" s="91"/>
      <c r="E1198" s="91"/>
      <c r="G1198" s="20"/>
      <c r="H1198" s="91"/>
      <c r="I1198" s="91"/>
      <c r="K1198" s="91"/>
      <c r="M1198" s="200" t="e">
        <f t="shared" ca="1" si="237"/>
        <v>#N/A</v>
      </c>
      <c r="N1198" s="91" t="e">
        <f t="shared" ca="1" si="238"/>
        <v>#N/A</v>
      </c>
      <c r="O1198" s="91" t="e">
        <f t="shared" ca="1" si="239"/>
        <v>#N/A</v>
      </c>
      <c r="Q1198" s="200" t="e">
        <f t="shared" ca="1" si="240"/>
        <v>#N/A</v>
      </c>
      <c r="R1198" s="91" t="e">
        <f t="shared" ca="1" si="241"/>
        <v>#N/A</v>
      </c>
      <c r="S1198" s="91" t="e">
        <f t="shared" ca="1" si="242"/>
        <v>#N/A</v>
      </c>
      <c r="T1198" s="200" t="e">
        <f ca="1">(($E$9*(RAND()*($E$213-$D$213)+$D$213))*(RAND()*('Your Value Calcs'!$E$209-'Your Value Calcs'!$D$209)+'Your Value Calcs'!$D$209+IF('Your Results'!$D$48&gt;0,'Your Results'!$D$48,0)))+$E$161-$E$201+$E$185-($E$185*(RAND()*($E$215-$D$215)+$D$215))-(($E$205/$C$56)*(RAND()*($E$216-$D$216)+$D$216))</f>
        <v>#N/A</v>
      </c>
      <c r="U1198" s="91"/>
    </row>
    <row r="1199" spans="2:21" x14ac:dyDescent="0.25">
      <c r="B1199" s="198" t="e">
        <f t="shared" ca="1" si="236"/>
        <v>#N/A</v>
      </c>
      <c r="C11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199" s="91"/>
      <c r="E1199" s="91"/>
      <c r="G1199" s="20"/>
      <c r="H1199" s="91"/>
      <c r="I1199" s="91"/>
      <c r="K1199" s="91"/>
      <c r="M1199" s="200" t="e">
        <f t="shared" ca="1" si="237"/>
        <v>#N/A</v>
      </c>
      <c r="N1199" s="91" t="e">
        <f t="shared" ca="1" si="238"/>
        <v>#N/A</v>
      </c>
      <c r="O1199" s="91" t="e">
        <f t="shared" ca="1" si="239"/>
        <v>#N/A</v>
      </c>
      <c r="Q1199" s="200" t="e">
        <f t="shared" ca="1" si="240"/>
        <v>#N/A</v>
      </c>
      <c r="R1199" s="91" t="e">
        <f t="shared" ca="1" si="241"/>
        <v>#N/A</v>
      </c>
      <c r="S1199" s="91" t="e">
        <f t="shared" ca="1" si="242"/>
        <v>#N/A</v>
      </c>
      <c r="T1199" s="200" t="e">
        <f ca="1">(($E$9*(RAND()*($E$213-$D$213)+$D$213))*(RAND()*('Your Value Calcs'!$E$209-'Your Value Calcs'!$D$209)+'Your Value Calcs'!$D$209+IF('Your Results'!$D$48&gt;0,'Your Results'!$D$48,0)))+$E$161-$E$201+$E$185-($E$185*(RAND()*($E$215-$D$215)+$D$215))-(($E$205/$C$56)*(RAND()*($E$216-$D$216)+$D$216))</f>
        <v>#N/A</v>
      </c>
      <c r="U1199" s="91"/>
    </row>
    <row r="1200" spans="2:21" x14ac:dyDescent="0.25">
      <c r="B1200" s="198" t="e">
        <f t="shared" ca="1" si="236"/>
        <v>#N/A</v>
      </c>
      <c r="C12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0" s="91"/>
      <c r="E1200" s="91"/>
      <c r="G1200" s="20"/>
      <c r="H1200" s="91"/>
      <c r="I1200" s="91"/>
      <c r="K1200" s="91"/>
      <c r="M1200" s="200" t="e">
        <f t="shared" ca="1" si="237"/>
        <v>#N/A</v>
      </c>
      <c r="N1200" s="91" t="e">
        <f t="shared" ca="1" si="238"/>
        <v>#N/A</v>
      </c>
      <c r="O1200" s="91" t="e">
        <f t="shared" ca="1" si="239"/>
        <v>#N/A</v>
      </c>
      <c r="Q1200" s="200" t="e">
        <f t="shared" ca="1" si="240"/>
        <v>#N/A</v>
      </c>
      <c r="R1200" s="91" t="e">
        <f t="shared" ca="1" si="241"/>
        <v>#N/A</v>
      </c>
      <c r="S1200" s="91" t="e">
        <f t="shared" ca="1" si="242"/>
        <v>#N/A</v>
      </c>
      <c r="T1200" s="200" t="e">
        <f ca="1">(($E$9*(RAND()*($E$213-$D$213)+$D$213))*(RAND()*('Your Value Calcs'!$E$209-'Your Value Calcs'!$D$209)+'Your Value Calcs'!$D$209+IF('Your Results'!$D$48&gt;0,'Your Results'!$D$48,0)))+$E$161-$E$201+$E$185-($E$185*(RAND()*($E$215-$D$215)+$D$215))-(($E$205/$C$56)*(RAND()*($E$216-$D$216)+$D$216))</f>
        <v>#N/A</v>
      </c>
      <c r="U1200" s="91"/>
    </row>
    <row r="1201" spans="2:21" x14ac:dyDescent="0.25">
      <c r="B1201" s="198" t="e">
        <f t="shared" ca="1" si="236"/>
        <v>#N/A</v>
      </c>
      <c r="C12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1" s="91"/>
      <c r="E1201" s="91"/>
      <c r="G1201" s="20"/>
      <c r="H1201" s="91"/>
      <c r="I1201" s="91"/>
      <c r="K1201" s="91"/>
      <c r="M1201" s="200" t="e">
        <f t="shared" ca="1" si="237"/>
        <v>#N/A</v>
      </c>
      <c r="N1201" s="91" t="e">
        <f t="shared" ca="1" si="238"/>
        <v>#N/A</v>
      </c>
      <c r="O1201" s="91" t="e">
        <f t="shared" ca="1" si="239"/>
        <v>#N/A</v>
      </c>
      <c r="Q1201" s="200" t="e">
        <f t="shared" ca="1" si="240"/>
        <v>#N/A</v>
      </c>
      <c r="R1201" s="91" t="e">
        <f t="shared" ca="1" si="241"/>
        <v>#N/A</v>
      </c>
      <c r="S1201" s="91" t="e">
        <f t="shared" ca="1" si="242"/>
        <v>#N/A</v>
      </c>
      <c r="T1201" s="200" t="e">
        <f ca="1">(($E$9*(RAND()*($E$213-$D$213)+$D$213))*(RAND()*('Your Value Calcs'!$E$209-'Your Value Calcs'!$D$209)+'Your Value Calcs'!$D$209+IF('Your Results'!$D$48&gt;0,'Your Results'!$D$48,0)))+$E$161-$E$201+$E$185-($E$185*(RAND()*($E$215-$D$215)+$D$215))-(($E$205/$C$56)*(RAND()*($E$216-$D$216)+$D$216))</f>
        <v>#N/A</v>
      </c>
      <c r="U1201" s="91"/>
    </row>
    <row r="1202" spans="2:21" x14ac:dyDescent="0.25">
      <c r="B1202" s="198" t="e">
        <f t="shared" ca="1" si="236"/>
        <v>#N/A</v>
      </c>
      <c r="C12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2" s="91"/>
      <c r="E1202" s="91"/>
      <c r="G1202" s="20"/>
      <c r="H1202" s="91"/>
      <c r="I1202" s="91"/>
      <c r="K1202" s="91"/>
      <c r="M1202" s="200" t="e">
        <f t="shared" ca="1" si="237"/>
        <v>#N/A</v>
      </c>
      <c r="N1202" s="91" t="e">
        <f t="shared" ca="1" si="238"/>
        <v>#N/A</v>
      </c>
      <c r="O1202" s="91" t="e">
        <f t="shared" ca="1" si="239"/>
        <v>#N/A</v>
      </c>
      <c r="Q1202" s="200" t="e">
        <f t="shared" ca="1" si="240"/>
        <v>#N/A</v>
      </c>
      <c r="R1202" s="91" t="e">
        <f t="shared" ca="1" si="241"/>
        <v>#N/A</v>
      </c>
      <c r="S1202" s="91" t="e">
        <f t="shared" ca="1" si="242"/>
        <v>#N/A</v>
      </c>
      <c r="T1202" s="200" t="e">
        <f ca="1">(($E$9*(RAND()*($E$213-$D$213)+$D$213))*(RAND()*('Your Value Calcs'!$E$209-'Your Value Calcs'!$D$209)+'Your Value Calcs'!$D$209+IF('Your Results'!$D$48&gt;0,'Your Results'!$D$48,0)))+$E$161-$E$201+$E$185-($E$185*(RAND()*($E$215-$D$215)+$D$215))-(($E$205/$C$56)*(RAND()*($E$216-$D$216)+$D$216))</f>
        <v>#N/A</v>
      </c>
      <c r="U1202" s="91"/>
    </row>
    <row r="1203" spans="2:21" x14ac:dyDescent="0.25">
      <c r="B1203" s="198" t="e">
        <f t="shared" ca="1" si="236"/>
        <v>#N/A</v>
      </c>
      <c r="C12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3" s="91"/>
      <c r="E1203" s="91"/>
      <c r="G1203" s="20"/>
      <c r="H1203" s="91"/>
      <c r="I1203" s="91"/>
      <c r="K1203" s="91"/>
      <c r="M1203" s="200" t="e">
        <f t="shared" ca="1" si="237"/>
        <v>#N/A</v>
      </c>
      <c r="N1203" s="91" t="e">
        <f t="shared" ca="1" si="238"/>
        <v>#N/A</v>
      </c>
      <c r="O1203" s="91" t="e">
        <f t="shared" ca="1" si="239"/>
        <v>#N/A</v>
      </c>
      <c r="Q1203" s="200" t="e">
        <f t="shared" ca="1" si="240"/>
        <v>#N/A</v>
      </c>
      <c r="R1203" s="91" t="e">
        <f t="shared" ca="1" si="241"/>
        <v>#N/A</v>
      </c>
      <c r="S1203" s="91" t="e">
        <f t="shared" ca="1" si="242"/>
        <v>#N/A</v>
      </c>
      <c r="T1203" s="200" t="e">
        <f ca="1">(($E$9*(RAND()*($E$213-$D$213)+$D$213))*(RAND()*('Your Value Calcs'!$E$209-'Your Value Calcs'!$D$209)+'Your Value Calcs'!$D$209+IF('Your Results'!$D$48&gt;0,'Your Results'!$D$48,0)))+$E$161-$E$201+$E$185-($E$185*(RAND()*($E$215-$D$215)+$D$215))-(($E$205/$C$56)*(RAND()*($E$216-$D$216)+$D$216))</f>
        <v>#N/A</v>
      </c>
      <c r="U1203" s="91"/>
    </row>
    <row r="1204" spans="2:21" x14ac:dyDescent="0.25">
      <c r="B1204" s="198" t="e">
        <f t="shared" ca="1" si="236"/>
        <v>#N/A</v>
      </c>
      <c r="C12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4" s="91"/>
      <c r="E1204" s="91"/>
      <c r="G1204" s="20"/>
      <c r="H1204" s="91"/>
      <c r="I1204" s="91"/>
      <c r="K1204" s="91"/>
      <c r="M1204" s="200" t="e">
        <f t="shared" ca="1" si="237"/>
        <v>#N/A</v>
      </c>
      <c r="N1204" s="91" t="e">
        <f t="shared" ca="1" si="238"/>
        <v>#N/A</v>
      </c>
      <c r="O1204" s="91" t="e">
        <f t="shared" ca="1" si="239"/>
        <v>#N/A</v>
      </c>
      <c r="Q1204" s="200" t="e">
        <f t="shared" ca="1" si="240"/>
        <v>#N/A</v>
      </c>
      <c r="R1204" s="91" t="e">
        <f t="shared" ca="1" si="241"/>
        <v>#N/A</v>
      </c>
      <c r="S1204" s="91" t="e">
        <f t="shared" ca="1" si="242"/>
        <v>#N/A</v>
      </c>
      <c r="T1204" s="200" t="e">
        <f ca="1">(($E$9*(RAND()*($E$213-$D$213)+$D$213))*(RAND()*('Your Value Calcs'!$E$209-'Your Value Calcs'!$D$209)+'Your Value Calcs'!$D$209+IF('Your Results'!$D$48&gt;0,'Your Results'!$D$48,0)))+$E$161-$E$201+$E$185-($E$185*(RAND()*($E$215-$D$215)+$D$215))-(($E$205/$C$56)*(RAND()*($E$216-$D$216)+$D$216))</f>
        <v>#N/A</v>
      </c>
      <c r="U1204" s="91"/>
    </row>
    <row r="1205" spans="2:21" x14ac:dyDescent="0.25">
      <c r="B1205" s="198" t="e">
        <f t="shared" ca="1" si="236"/>
        <v>#N/A</v>
      </c>
      <c r="C12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5" s="91"/>
      <c r="E1205" s="91"/>
      <c r="G1205" s="20"/>
      <c r="H1205" s="91"/>
      <c r="I1205" s="91"/>
      <c r="K1205" s="91"/>
      <c r="M1205" s="200" t="e">
        <f t="shared" ca="1" si="237"/>
        <v>#N/A</v>
      </c>
      <c r="N1205" s="91" t="e">
        <f t="shared" ca="1" si="238"/>
        <v>#N/A</v>
      </c>
      <c r="O1205" s="91" t="e">
        <f t="shared" ca="1" si="239"/>
        <v>#N/A</v>
      </c>
      <c r="Q1205" s="200" t="e">
        <f t="shared" ca="1" si="240"/>
        <v>#N/A</v>
      </c>
      <c r="R1205" s="91" t="e">
        <f t="shared" ca="1" si="241"/>
        <v>#N/A</v>
      </c>
      <c r="S1205" s="91" t="e">
        <f t="shared" ca="1" si="242"/>
        <v>#N/A</v>
      </c>
      <c r="T1205" s="200" t="e">
        <f ca="1">(($E$9*(RAND()*($E$213-$D$213)+$D$213))*(RAND()*('Your Value Calcs'!$E$209-'Your Value Calcs'!$D$209)+'Your Value Calcs'!$D$209+IF('Your Results'!$D$48&gt;0,'Your Results'!$D$48,0)))+$E$161-$E$201+$E$185-($E$185*(RAND()*($E$215-$D$215)+$D$215))-(($E$205/$C$56)*(RAND()*($E$216-$D$216)+$D$216))</f>
        <v>#N/A</v>
      </c>
      <c r="U1205" s="91"/>
    </row>
    <row r="1206" spans="2:21" x14ac:dyDescent="0.25">
      <c r="B1206" s="198" t="e">
        <f t="shared" ca="1" si="236"/>
        <v>#N/A</v>
      </c>
      <c r="C12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6" s="91"/>
      <c r="E1206" s="91"/>
      <c r="G1206" s="20"/>
      <c r="H1206" s="91"/>
      <c r="I1206" s="91"/>
      <c r="K1206" s="91"/>
      <c r="M1206" s="200" t="e">
        <f t="shared" ca="1" si="237"/>
        <v>#N/A</v>
      </c>
      <c r="N1206" s="91" t="e">
        <f t="shared" ca="1" si="238"/>
        <v>#N/A</v>
      </c>
      <c r="O1206" s="91" t="e">
        <f t="shared" ca="1" si="239"/>
        <v>#N/A</v>
      </c>
      <c r="Q1206" s="200" t="e">
        <f t="shared" ca="1" si="240"/>
        <v>#N/A</v>
      </c>
      <c r="R1206" s="91" t="e">
        <f t="shared" ca="1" si="241"/>
        <v>#N/A</v>
      </c>
      <c r="S1206" s="91" t="e">
        <f t="shared" ca="1" si="242"/>
        <v>#N/A</v>
      </c>
      <c r="T1206" s="200" t="e">
        <f ca="1">(($E$9*(RAND()*($E$213-$D$213)+$D$213))*(RAND()*('Your Value Calcs'!$E$209-'Your Value Calcs'!$D$209)+'Your Value Calcs'!$D$209+IF('Your Results'!$D$48&gt;0,'Your Results'!$D$48,0)))+$E$161-$E$201+$E$185-($E$185*(RAND()*($E$215-$D$215)+$D$215))-(($E$205/$C$56)*(RAND()*($E$216-$D$216)+$D$216))</f>
        <v>#N/A</v>
      </c>
      <c r="U1206" s="91"/>
    </row>
    <row r="1207" spans="2:21" x14ac:dyDescent="0.25">
      <c r="B1207" s="198" t="e">
        <f t="shared" ca="1" si="236"/>
        <v>#N/A</v>
      </c>
      <c r="C12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7" s="91"/>
      <c r="E1207" s="91"/>
      <c r="G1207" s="20"/>
      <c r="H1207" s="91"/>
      <c r="I1207" s="91"/>
      <c r="K1207" s="91"/>
      <c r="M1207" s="200" t="e">
        <f t="shared" ca="1" si="237"/>
        <v>#N/A</v>
      </c>
      <c r="N1207" s="91" t="e">
        <f t="shared" ca="1" si="238"/>
        <v>#N/A</v>
      </c>
      <c r="O1207" s="91" t="e">
        <f t="shared" ca="1" si="239"/>
        <v>#N/A</v>
      </c>
      <c r="Q1207" s="200" t="e">
        <f t="shared" ca="1" si="240"/>
        <v>#N/A</v>
      </c>
      <c r="R1207" s="91" t="e">
        <f t="shared" ca="1" si="241"/>
        <v>#N/A</v>
      </c>
      <c r="S1207" s="91" t="e">
        <f t="shared" ca="1" si="242"/>
        <v>#N/A</v>
      </c>
      <c r="T1207" s="200" t="e">
        <f ca="1">(($E$9*(RAND()*($E$213-$D$213)+$D$213))*(RAND()*('Your Value Calcs'!$E$209-'Your Value Calcs'!$D$209)+'Your Value Calcs'!$D$209+IF('Your Results'!$D$48&gt;0,'Your Results'!$D$48,0)))+$E$161-$E$201+$E$185-($E$185*(RAND()*($E$215-$D$215)+$D$215))-(($E$205/$C$56)*(RAND()*($E$216-$D$216)+$D$216))</f>
        <v>#N/A</v>
      </c>
      <c r="U1207" s="91"/>
    </row>
    <row r="1208" spans="2:21" x14ac:dyDescent="0.25">
      <c r="B1208" s="198" t="e">
        <f t="shared" ca="1" si="236"/>
        <v>#N/A</v>
      </c>
      <c r="C12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8" s="91"/>
      <c r="E1208" s="91"/>
      <c r="G1208" s="20"/>
      <c r="H1208" s="91"/>
      <c r="I1208" s="91"/>
      <c r="K1208" s="91"/>
      <c r="M1208" s="200" t="e">
        <f t="shared" ca="1" si="237"/>
        <v>#N/A</v>
      </c>
      <c r="N1208" s="91" t="e">
        <f t="shared" ca="1" si="238"/>
        <v>#N/A</v>
      </c>
      <c r="O1208" s="91" t="e">
        <f t="shared" ca="1" si="239"/>
        <v>#N/A</v>
      </c>
      <c r="Q1208" s="200" t="e">
        <f t="shared" ca="1" si="240"/>
        <v>#N/A</v>
      </c>
      <c r="R1208" s="91" t="e">
        <f t="shared" ca="1" si="241"/>
        <v>#N/A</v>
      </c>
      <c r="S1208" s="91" t="e">
        <f t="shared" ca="1" si="242"/>
        <v>#N/A</v>
      </c>
      <c r="T1208" s="200" t="e">
        <f ca="1">(($E$9*(RAND()*($E$213-$D$213)+$D$213))*(RAND()*('Your Value Calcs'!$E$209-'Your Value Calcs'!$D$209)+'Your Value Calcs'!$D$209+IF('Your Results'!$D$48&gt;0,'Your Results'!$D$48,0)))+$E$161-$E$201+$E$185-($E$185*(RAND()*($E$215-$D$215)+$D$215))-(($E$205/$C$56)*(RAND()*($E$216-$D$216)+$D$216))</f>
        <v>#N/A</v>
      </c>
      <c r="U1208" s="91"/>
    </row>
    <row r="1209" spans="2:21" x14ac:dyDescent="0.25">
      <c r="B1209" s="198" t="e">
        <f t="shared" ca="1" si="236"/>
        <v>#N/A</v>
      </c>
      <c r="C12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09" s="91"/>
      <c r="E1209" s="91"/>
      <c r="G1209" s="20"/>
      <c r="H1209" s="91"/>
      <c r="I1209" s="91"/>
      <c r="K1209" s="91"/>
      <c r="M1209" s="200" t="e">
        <f t="shared" ca="1" si="237"/>
        <v>#N/A</v>
      </c>
      <c r="N1209" s="91" t="e">
        <f t="shared" ca="1" si="238"/>
        <v>#N/A</v>
      </c>
      <c r="O1209" s="91" t="e">
        <f t="shared" ca="1" si="239"/>
        <v>#N/A</v>
      </c>
      <c r="Q1209" s="200" t="e">
        <f t="shared" ca="1" si="240"/>
        <v>#N/A</v>
      </c>
      <c r="R1209" s="91" t="e">
        <f t="shared" ca="1" si="241"/>
        <v>#N/A</v>
      </c>
      <c r="S1209" s="91" t="e">
        <f t="shared" ca="1" si="242"/>
        <v>#N/A</v>
      </c>
      <c r="T1209" s="200" t="e">
        <f ca="1">(($E$9*(RAND()*($E$213-$D$213)+$D$213))*(RAND()*('Your Value Calcs'!$E$209-'Your Value Calcs'!$D$209)+'Your Value Calcs'!$D$209+IF('Your Results'!$D$48&gt;0,'Your Results'!$D$48,0)))+$E$161-$E$201+$E$185-($E$185*(RAND()*($E$215-$D$215)+$D$215))-(($E$205/$C$56)*(RAND()*($E$216-$D$216)+$D$216))</f>
        <v>#N/A</v>
      </c>
      <c r="U1209" s="91"/>
    </row>
    <row r="1210" spans="2:21" x14ac:dyDescent="0.25">
      <c r="B1210" s="198" t="e">
        <f t="shared" ca="1" si="236"/>
        <v>#N/A</v>
      </c>
      <c r="C12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0" s="91"/>
      <c r="E1210" s="91"/>
      <c r="G1210" s="20"/>
      <c r="H1210" s="91"/>
      <c r="I1210" s="91"/>
      <c r="K1210" s="91"/>
      <c r="M1210" s="200" t="e">
        <f t="shared" ca="1" si="237"/>
        <v>#N/A</v>
      </c>
      <c r="N1210" s="91" t="e">
        <f t="shared" ca="1" si="238"/>
        <v>#N/A</v>
      </c>
      <c r="O1210" s="91" t="e">
        <f t="shared" ca="1" si="239"/>
        <v>#N/A</v>
      </c>
      <c r="Q1210" s="200" t="e">
        <f t="shared" ca="1" si="240"/>
        <v>#N/A</v>
      </c>
      <c r="R1210" s="91" t="e">
        <f t="shared" ca="1" si="241"/>
        <v>#N/A</v>
      </c>
      <c r="S1210" s="91" t="e">
        <f t="shared" ca="1" si="242"/>
        <v>#N/A</v>
      </c>
      <c r="T1210" s="200" t="e">
        <f ca="1">(($E$9*(RAND()*($E$213-$D$213)+$D$213))*(RAND()*('Your Value Calcs'!$E$209-'Your Value Calcs'!$D$209)+'Your Value Calcs'!$D$209+IF('Your Results'!$D$48&gt;0,'Your Results'!$D$48,0)))+$E$161-$E$201+$E$185-($E$185*(RAND()*($E$215-$D$215)+$D$215))-(($E$205/$C$56)*(RAND()*($E$216-$D$216)+$D$216))</f>
        <v>#N/A</v>
      </c>
      <c r="U1210" s="91"/>
    </row>
    <row r="1211" spans="2:21" x14ac:dyDescent="0.25">
      <c r="B1211" s="198" t="e">
        <f t="shared" ca="1" si="236"/>
        <v>#N/A</v>
      </c>
      <c r="C12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1" s="91"/>
      <c r="E1211" s="91"/>
      <c r="G1211" s="20"/>
      <c r="H1211" s="91"/>
      <c r="I1211" s="91"/>
      <c r="K1211" s="91"/>
      <c r="M1211" s="200" t="e">
        <f t="shared" ca="1" si="237"/>
        <v>#N/A</v>
      </c>
      <c r="N1211" s="91" t="e">
        <f t="shared" ca="1" si="238"/>
        <v>#N/A</v>
      </c>
      <c r="O1211" s="91" t="e">
        <f t="shared" ca="1" si="239"/>
        <v>#N/A</v>
      </c>
      <c r="Q1211" s="200" t="e">
        <f t="shared" ca="1" si="240"/>
        <v>#N/A</v>
      </c>
      <c r="R1211" s="91" t="e">
        <f t="shared" ca="1" si="241"/>
        <v>#N/A</v>
      </c>
      <c r="S1211" s="91" t="e">
        <f t="shared" ca="1" si="242"/>
        <v>#N/A</v>
      </c>
      <c r="T1211" s="200" t="e">
        <f ca="1">(($E$9*(RAND()*($E$213-$D$213)+$D$213))*(RAND()*('Your Value Calcs'!$E$209-'Your Value Calcs'!$D$209)+'Your Value Calcs'!$D$209+IF('Your Results'!$D$48&gt;0,'Your Results'!$D$48,0)))+$E$161-$E$201+$E$185-($E$185*(RAND()*($E$215-$D$215)+$D$215))-(($E$205/$C$56)*(RAND()*($E$216-$D$216)+$D$216))</f>
        <v>#N/A</v>
      </c>
      <c r="U1211" s="91"/>
    </row>
    <row r="1212" spans="2:21" x14ac:dyDescent="0.25">
      <c r="B1212" s="198" t="e">
        <f t="shared" ca="1" si="236"/>
        <v>#N/A</v>
      </c>
      <c r="C12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2" s="91"/>
      <c r="E1212" s="91"/>
      <c r="G1212" s="20"/>
      <c r="H1212" s="91"/>
      <c r="I1212" s="91"/>
      <c r="K1212" s="91"/>
      <c r="M1212" s="200" t="e">
        <f t="shared" ca="1" si="237"/>
        <v>#N/A</v>
      </c>
      <c r="N1212" s="91" t="e">
        <f t="shared" ca="1" si="238"/>
        <v>#N/A</v>
      </c>
      <c r="O1212" s="91" t="e">
        <f t="shared" ca="1" si="239"/>
        <v>#N/A</v>
      </c>
      <c r="Q1212" s="200" t="e">
        <f t="shared" ca="1" si="240"/>
        <v>#N/A</v>
      </c>
      <c r="R1212" s="91" t="e">
        <f t="shared" ca="1" si="241"/>
        <v>#N/A</v>
      </c>
      <c r="S1212" s="91" t="e">
        <f t="shared" ca="1" si="242"/>
        <v>#N/A</v>
      </c>
      <c r="T1212" s="200" t="e">
        <f ca="1">(($E$9*(RAND()*($E$213-$D$213)+$D$213))*(RAND()*('Your Value Calcs'!$E$209-'Your Value Calcs'!$D$209)+'Your Value Calcs'!$D$209+IF('Your Results'!$D$48&gt;0,'Your Results'!$D$48,0)))+$E$161-$E$201+$E$185-($E$185*(RAND()*($E$215-$D$215)+$D$215))-(($E$205/$C$56)*(RAND()*($E$216-$D$216)+$D$216))</f>
        <v>#N/A</v>
      </c>
      <c r="U1212" s="91"/>
    </row>
    <row r="1213" spans="2:21" x14ac:dyDescent="0.25">
      <c r="B1213" s="198" t="e">
        <f t="shared" ca="1" si="236"/>
        <v>#N/A</v>
      </c>
      <c r="C12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3" s="91"/>
      <c r="E1213" s="91"/>
      <c r="G1213" s="20"/>
      <c r="H1213" s="91"/>
      <c r="I1213" s="91"/>
      <c r="K1213" s="91"/>
      <c r="M1213" s="200" t="e">
        <f t="shared" ca="1" si="237"/>
        <v>#N/A</v>
      </c>
      <c r="N1213" s="91" t="e">
        <f t="shared" ca="1" si="238"/>
        <v>#N/A</v>
      </c>
      <c r="O1213" s="91" t="e">
        <f t="shared" ca="1" si="239"/>
        <v>#N/A</v>
      </c>
      <c r="Q1213" s="200" t="e">
        <f t="shared" ca="1" si="240"/>
        <v>#N/A</v>
      </c>
      <c r="R1213" s="91" t="e">
        <f t="shared" ca="1" si="241"/>
        <v>#N/A</v>
      </c>
      <c r="S1213" s="91" t="e">
        <f t="shared" ca="1" si="242"/>
        <v>#N/A</v>
      </c>
      <c r="T1213" s="200" t="e">
        <f ca="1">(($E$9*(RAND()*($E$213-$D$213)+$D$213))*(RAND()*('Your Value Calcs'!$E$209-'Your Value Calcs'!$D$209)+'Your Value Calcs'!$D$209+IF('Your Results'!$D$48&gt;0,'Your Results'!$D$48,0)))+$E$161-$E$201+$E$185-($E$185*(RAND()*($E$215-$D$215)+$D$215))-(($E$205/$C$56)*(RAND()*($E$216-$D$216)+$D$216))</f>
        <v>#N/A</v>
      </c>
      <c r="U1213" s="91"/>
    </row>
    <row r="1214" spans="2:21" x14ac:dyDescent="0.25">
      <c r="B1214" s="198" t="e">
        <f t="shared" ca="1" si="236"/>
        <v>#N/A</v>
      </c>
      <c r="C12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4" s="91"/>
      <c r="E1214" s="91"/>
      <c r="G1214" s="20"/>
      <c r="H1214" s="91"/>
      <c r="I1214" s="91"/>
      <c r="K1214" s="91"/>
      <c r="M1214" s="200" t="e">
        <f t="shared" ca="1" si="237"/>
        <v>#N/A</v>
      </c>
      <c r="N1214" s="91" t="e">
        <f t="shared" ca="1" si="238"/>
        <v>#N/A</v>
      </c>
      <c r="O1214" s="91" t="e">
        <f t="shared" ca="1" si="239"/>
        <v>#N/A</v>
      </c>
      <c r="Q1214" s="200" t="e">
        <f t="shared" ca="1" si="240"/>
        <v>#N/A</v>
      </c>
      <c r="R1214" s="91" t="e">
        <f t="shared" ca="1" si="241"/>
        <v>#N/A</v>
      </c>
      <c r="S1214" s="91" t="e">
        <f t="shared" ca="1" si="242"/>
        <v>#N/A</v>
      </c>
      <c r="T1214" s="200" t="e">
        <f ca="1">(($E$9*(RAND()*($E$213-$D$213)+$D$213))*(RAND()*('Your Value Calcs'!$E$209-'Your Value Calcs'!$D$209)+'Your Value Calcs'!$D$209+IF('Your Results'!$D$48&gt;0,'Your Results'!$D$48,0)))+$E$161-$E$201+$E$185-($E$185*(RAND()*($E$215-$D$215)+$D$215))-(($E$205/$C$56)*(RAND()*($E$216-$D$216)+$D$216))</f>
        <v>#N/A</v>
      </c>
      <c r="U1214" s="91"/>
    </row>
    <row r="1215" spans="2:21" x14ac:dyDescent="0.25">
      <c r="B1215" s="198" t="e">
        <f t="shared" ca="1" si="236"/>
        <v>#N/A</v>
      </c>
      <c r="C12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5" s="91"/>
      <c r="E1215" s="91"/>
      <c r="G1215" s="20"/>
      <c r="H1215" s="91"/>
      <c r="I1215" s="91"/>
      <c r="K1215" s="91"/>
      <c r="M1215" s="200" t="e">
        <f t="shared" ca="1" si="237"/>
        <v>#N/A</v>
      </c>
      <c r="N1215" s="91" t="e">
        <f t="shared" ca="1" si="238"/>
        <v>#N/A</v>
      </c>
      <c r="O1215" s="91" t="e">
        <f t="shared" ca="1" si="239"/>
        <v>#N/A</v>
      </c>
      <c r="Q1215" s="200" t="e">
        <f t="shared" ca="1" si="240"/>
        <v>#N/A</v>
      </c>
      <c r="R1215" s="91" t="e">
        <f t="shared" ca="1" si="241"/>
        <v>#N/A</v>
      </c>
      <c r="S1215" s="91" t="e">
        <f t="shared" ca="1" si="242"/>
        <v>#N/A</v>
      </c>
      <c r="T1215" s="200" t="e">
        <f ca="1">(($E$9*(RAND()*($E$213-$D$213)+$D$213))*(RAND()*('Your Value Calcs'!$E$209-'Your Value Calcs'!$D$209)+'Your Value Calcs'!$D$209+IF('Your Results'!$D$48&gt;0,'Your Results'!$D$48,0)))+$E$161-$E$201+$E$185-($E$185*(RAND()*($E$215-$D$215)+$D$215))-(($E$205/$C$56)*(RAND()*($E$216-$D$216)+$D$216))</f>
        <v>#N/A</v>
      </c>
      <c r="U1215" s="91"/>
    </row>
    <row r="1216" spans="2:21" x14ac:dyDescent="0.25">
      <c r="B1216" s="198" t="e">
        <f t="shared" ca="1" si="236"/>
        <v>#N/A</v>
      </c>
      <c r="C12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6" s="91"/>
      <c r="E1216" s="91"/>
      <c r="G1216" s="20"/>
      <c r="H1216" s="91"/>
      <c r="I1216" s="91"/>
      <c r="K1216" s="91"/>
      <c r="M1216" s="200" t="e">
        <f t="shared" ca="1" si="237"/>
        <v>#N/A</v>
      </c>
      <c r="N1216" s="91" t="e">
        <f t="shared" ca="1" si="238"/>
        <v>#N/A</v>
      </c>
      <c r="O1216" s="91" t="e">
        <f t="shared" ca="1" si="239"/>
        <v>#N/A</v>
      </c>
      <c r="Q1216" s="200" t="e">
        <f t="shared" ca="1" si="240"/>
        <v>#N/A</v>
      </c>
      <c r="R1216" s="91" t="e">
        <f t="shared" ca="1" si="241"/>
        <v>#N/A</v>
      </c>
      <c r="S1216" s="91" t="e">
        <f t="shared" ca="1" si="242"/>
        <v>#N/A</v>
      </c>
      <c r="T1216" s="200" t="e">
        <f ca="1">(($E$9*(RAND()*($E$213-$D$213)+$D$213))*(RAND()*('Your Value Calcs'!$E$209-'Your Value Calcs'!$D$209)+'Your Value Calcs'!$D$209+IF('Your Results'!$D$48&gt;0,'Your Results'!$D$48,0)))+$E$161-$E$201+$E$185-($E$185*(RAND()*($E$215-$D$215)+$D$215))-(($E$205/$C$56)*(RAND()*($E$216-$D$216)+$D$216))</f>
        <v>#N/A</v>
      </c>
      <c r="U1216" s="91"/>
    </row>
    <row r="1217" spans="2:21" x14ac:dyDescent="0.25">
      <c r="B1217" s="198" t="e">
        <f t="shared" ca="1" si="236"/>
        <v>#N/A</v>
      </c>
      <c r="C12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7" s="91"/>
      <c r="E1217" s="91"/>
      <c r="G1217" s="20"/>
      <c r="H1217" s="91"/>
      <c r="I1217" s="91"/>
      <c r="K1217" s="91"/>
      <c r="M1217" s="200" t="e">
        <f t="shared" ca="1" si="237"/>
        <v>#N/A</v>
      </c>
      <c r="N1217" s="91" t="e">
        <f t="shared" ca="1" si="238"/>
        <v>#N/A</v>
      </c>
      <c r="O1217" s="91" t="e">
        <f t="shared" ca="1" si="239"/>
        <v>#N/A</v>
      </c>
      <c r="Q1217" s="200" t="e">
        <f t="shared" ca="1" si="240"/>
        <v>#N/A</v>
      </c>
      <c r="R1217" s="91" t="e">
        <f t="shared" ca="1" si="241"/>
        <v>#N/A</v>
      </c>
      <c r="S1217" s="91" t="e">
        <f t="shared" ca="1" si="242"/>
        <v>#N/A</v>
      </c>
      <c r="T1217" s="200" t="e">
        <f ca="1">(($E$9*(RAND()*($E$213-$D$213)+$D$213))*(RAND()*('Your Value Calcs'!$E$209-'Your Value Calcs'!$D$209)+'Your Value Calcs'!$D$209+IF('Your Results'!$D$48&gt;0,'Your Results'!$D$48,0)))+$E$161-$E$201+$E$185-($E$185*(RAND()*($E$215-$D$215)+$D$215))-(($E$205/$C$56)*(RAND()*($E$216-$D$216)+$D$216))</f>
        <v>#N/A</v>
      </c>
      <c r="U1217" s="91"/>
    </row>
    <row r="1218" spans="2:21" x14ac:dyDescent="0.25">
      <c r="B1218" s="198" t="e">
        <f t="shared" ref="B1218:B1281" ca="1" si="243">($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2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8" s="91"/>
      <c r="E1218" s="91"/>
      <c r="G1218" s="20"/>
      <c r="H1218" s="91"/>
      <c r="I1218" s="91"/>
      <c r="K1218" s="91"/>
      <c r="M1218" s="200" t="e">
        <f t="shared" ref="M1218:M1258" ca="1" si="244">(($C$9*(RAND()*($E$213-$D$213)+$D$213))*(RAND()*($E$214-$D$214)+$D$214+IF($B$61&gt;0,$B$61,0)))+$C$161-$C$201+$C$185-($C$185*(RAND()*($E$215-$D$215)+$D$215))-($C$55*(RAND()*($E$216-$D$216)+$D$216))</f>
        <v>#N/A</v>
      </c>
      <c r="N1218" s="91" t="e">
        <f t="shared" ref="N1218:N1258" ca="1" si="245">M1218/$B$221</f>
        <v>#N/A</v>
      </c>
      <c r="O1218" s="91" t="e">
        <f t="shared" ref="O1218:O1258" ca="1" si="246">(M1218+$C$205)/$B$220</f>
        <v>#N/A</v>
      </c>
      <c r="Q1218" s="200" t="e">
        <f t="shared" ref="Q1218:Q1258" ca="1" si="247">(($E$9*(RAND()*($E$213-$D$213)+$D$213))*(RAND()*($E$214-$D$214)+$D$214+IF($B$61&gt;0,$B$61,0)))+$E$161-$E$201+$E$185-($E$185*(RAND()*($E$215-$D$215)+$D$215))-(($E$205/$C$56)*(RAND()*($E$216-$D$216)+$D$216))</f>
        <v>#N/A</v>
      </c>
      <c r="R1218" s="91" t="e">
        <f t="shared" ref="R1218:R1258" ca="1" si="248">Q1218/$D$221</f>
        <v>#N/A</v>
      </c>
      <c r="S1218" s="91" t="e">
        <f t="shared" ref="S1218:S1258" ca="1" si="249">(Q1218+$E$205)/$D$220</f>
        <v>#N/A</v>
      </c>
      <c r="T1218" s="200" t="e">
        <f ca="1">(($E$9*(RAND()*($E$213-$D$213)+$D$213))*(RAND()*('Your Value Calcs'!$E$209-'Your Value Calcs'!$D$209)+'Your Value Calcs'!$D$209+IF('Your Results'!$D$48&gt;0,'Your Results'!$D$48,0)))+$E$161-$E$201+$E$185-($E$185*(RAND()*($E$215-$D$215)+$D$215))-(($E$205/$C$56)*(RAND()*($E$216-$D$216)+$D$216))</f>
        <v>#N/A</v>
      </c>
      <c r="U1218" s="91"/>
    </row>
    <row r="1219" spans="2:21" x14ac:dyDescent="0.25">
      <c r="B1219" s="198" t="e">
        <f t="shared" ca="1" si="243"/>
        <v>#N/A</v>
      </c>
      <c r="C12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19" s="91"/>
      <c r="E1219" s="91"/>
      <c r="G1219" s="20"/>
      <c r="H1219" s="91"/>
      <c r="I1219" s="91"/>
      <c r="K1219" s="91"/>
      <c r="M1219" s="200" t="e">
        <f t="shared" ca="1" si="244"/>
        <v>#N/A</v>
      </c>
      <c r="N1219" s="91" t="e">
        <f t="shared" ca="1" si="245"/>
        <v>#N/A</v>
      </c>
      <c r="O1219" s="91" t="e">
        <f t="shared" ca="1" si="246"/>
        <v>#N/A</v>
      </c>
      <c r="Q1219" s="200" t="e">
        <f t="shared" ca="1" si="247"/>
        <v>#N/A</v>
      </c>
      <c r="R1219" s="91" t="e">
        <f t="shared" ca="1" si="248"/>
        <v>#N/A</v>
      </c>
      <c r="S1219" s="91" t="e">
        <f t="shared" ca="1" si="249"/>
        <v>#N/A</v>
      </c>
      <c r="T1219" s="200" t="e">
        <f ca="1">(($E$9*(RAND()*($E$213-$D$213)+$D$213))*(RAND()*('Your Value Calcs'!$E$209-'Your Value Calcs'!$D$209)+'Your Value Calcs'!$D$209+IF('Your Results'!$D$48&gt;0,'Your Results'!$D$48,0)))+$E$161-$E$201+$E$185-($E$185*(RAND()*($E$215-$D$215)+$D$215))-(($E$205/$C$56)*(RAND()*($E$216-$D$216)+$D$216))</f>
        <v>#N/A</v>
      </c>
      <c r="U1219" s="91"/>
    </row>
    <row r="1220" spans="2:21" x14ac:dyDescent="0.25">
      <c r="B1220" s="198" t="e">
        <f t="shared" ca="1" si="243"/>
        <v>#N/A</v>
      </c>
      <c r="C12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0" s="91"/>
      <c r="E1220" s="91"/>
      <c r="G1220" s="20"/>
      <c r="H1220" s="91"/>
      <c r="I1220" s="91"/>
      <c r="K1220" s="91"/>
      <c r="M1220" s="200" t="e">
        <f t="shared" ca="1" si="244"/>
        <v>#N/A</v>
      </c>
      <c r="N1220" s="91" t="e">
        <f t="shared" ca="1" si="245"/>
        <v>#N/A</v>
      </c>
      <c r="O1220" s="91" t="e">
        <f t="shared" ca="1" si="246"/>
        <v>#N/A</v>
      </c>
      <c r="Q1220" s="200" t="e">
        <f t="shared" ca="1" si="247"/>
        <v>#N/A</v>
      </c>
      <c r="R1220" s="91" t="e">
        <f t="shared" ca="1" si="248"/>
        <v>#N/A</v>
      </c>
      <c r="S1220" s="91" t="e">
        <f t="shared" ca="1" si="249"/>
        <v>#N/A</v>
      </c>
      <c r="T1220" s="200" t="e">
        <f ca="1">(($E$9*(RAND()*($E$213-$D$213)+$D$213))*(RAND()*('Your Value Calcs'!$E$209-'Your Value Calcs'!$D$209)+'Your Value Calcs'!$D$209+IF('Your Results'!$D$48&gt;0,'Your Results'!$D$48,0)))+$E$161-$E$201+$E$185-($E$185*(RAND()*($E$215-$D$215)+$D$215))-(($E$205/$C$56)*(RAND()*($E$216-$D$216)+$D$216))</f>
        <v>#N/A</v>
      </c>
      <c r="U1220" s="91"/>
    </row>
    <row r="1221" spans="2:21" x14ac:dyDescent="0.25">
      <c r="B1221" s="198" t="e">
        <f t="shared" ca="1" si="243"/>
        <v>#N/A</v>
      </c>
      <c r="C12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1" s="91"/>
      <c r="E1221" s="91"/>
      <c r="G1221" s="20"/>
      <c r="H1221" s="91"/>
      <c r="I1221" s="91"/>
      <c r="K1221" s="91"/>
      <c r="M1221" s="200" t="e">
        <f t="shared" ca="1" si="244"/>
        <v>#N/A</v>
      </c>
      <c r="N1221" s="91" t="e">
        <f t="shared" ca="1" si="245"/>
        <v>#N/A</v>
      </c>
      <c r="O1221" s="91" t="e">
        <f t="shared" ca="1" si="246"/>
        <v>#N/A</v>
      </c>
      <c r="Q1221" s="200" t="e">
        <f t="shared" ca="1" si="247"/>
        <v>#N/A</v>
      </c>
      <c r="R1221" s="91" t="e">
        <f t="shared" ca="1" si="248"/>
        <v>#N/A</v>
      </c>
      <c r="S1221" s="91" t="e">
        <f t="shared" ca="1" si="249"/>
        <v>#N/A</v>
      </c>
      <c r="T1221" s="200" t="e">
        <f ca="1">(($E$9*(RAND()*($E$213-$D$213)+$D$213))*(RAND()*('Your Value Calcs'!$E$209-'Your Value Calcs'!$D$209)+'Your Value Calcs'!$D$209+IF('Your Results'!$D$48&gt;0,'Your Results'!$D$48,0)))+$E$161-$E$201+$E$185-($E$185*(RAND()*($E$215-$D$215)+$D$215))-(($E$205/$C$56)*(RAND()*($E$216-$D$216)+$D$216))</f>
        <v>#N/A</v>
      </c>
      <c r="U1221" s="91"/>
    </row>
    <row r="1222" spans="2:21" x14ac:dyDescent="0.25">
      <c r="B1222" s="198" t="e">
        <f t="shared" ca="1" si="243"/>
        <v>#N/A</v>
      </c>
      <c r="C12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2" s="91"/>
      <c r="E1222" s="91"/>
      <c r="G1222" s="20"/>
      <c r="H1222" s="91"/>
      <c r="I1222" s="91"/>
      <c r="K1222" s="91"/>
      <c r="M1222" s="200" t="e">
        <f t="shared" ca="1" si="244"/>
        <v>#N/A</v>
      </c>
      <c r="N1222" s="91" t="e">
        <f t="shared" ca="1" si="245"/>
        <v>#N/A</v>
      </c>
      <c r="O1222" s="91" t="e">
        <f t="shared" ca="1" si="246"/>
        <v>#N/A</v>
      </c>
      <c r="Q1222" s="200" t="e">
        <f t="shared" ca="1" si="247"/>
        <v>#N/A</v>
      </c>
      <c r="R1222" s="91" t="e">
        <f t="shared" ca="1" si="248"/>
        <v>#N/A</v>
      </c>
      <c r="S1222" s="91" t="e">
        <f t="shared" ca="1" si="249"/>
        <v>#N/A</v>
      </c>
      <c r="T1222" s="200" t="e">
        <f ca="1">(($E$9*(RAND()*($E$213-$D$213)+$D$213))*(RAND()*('Your Value Calcs'!$E$209-'Your Value Calcs'!$D$209)+'Your Value Calcs'!$D$209+IF('Your Results'!$D$48&gt;0,'Your Results'!$D$48,0)))+$E$161-$E$201+$E$185-($E$185*(RAND()*($E$215-$D$215)+$D$215))-(($E$205/$C$56)*(RAND()*($E$216-$D$216)+$D$216))</f>
        <v>#N/A</v>
      </c>
      <c r="U1222" s="91"/>
    </row>
    <row r="1223" spans="2:21" x14ac:dyDescent="0.25">
      <c r="B1223" s="198" t="e">
        <f t="shared" ca="1" si="243"/>
        <v>#N/A</v>
      </c>
      <c r="C12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3" s="91"/>
      <c r="E1223" s="91"/>
      <c r="G1223" s="20"/>
      <c r="H1223" s="91"/>
      <c r="I1223" s="91"/>
      <c r="K1223" s="91"/>
      <c r="M1223" s="200" t="e">
        <f t="shared" ca="1" si="244"/>
        <v>#N/A</v>
      </c>
      <c r="N1223" s="91" t="e">
        <f t="shared" ca="1" si="245"/>
        <v>#N/A</v>
      </c>
      <c r="O1223" s="91" t="e">
        <f t="shared" ca="1" si="246"/>
        <v>#N/A</v>
      </c>
      <c r="Q1223" s="200" t="e">
        <f t="shared" ca="1" si="247"/>
        <v>#N/A</v>
      </c>
      <c r="R1223" s="91" t="e">
        <f t="shared" ca="1" si="248"/>
        <v>#N/A</v>
      </c>
      <c r="S1223" s="91" t="e">
        <f t="shared" ca="1" si="249"/>
        <v>#N/A</v>
      </c>
      <c r="T1223" s="200" t="e">
        <f ca="1">(($E$9*(RAND()*($E$213-$D$213)+$D$213))*(RAND()*('Your Value Calcs'!$E$209-'Your Value Calcs'!$D$209)+'Your Value Calcs'!$D$209+IF('Your Results'!$D$48&gt;0,'Your Results'!$D$48,0)))+$E$161-$E$201+$E$185-($E$185*(RAND()*($E$215-$D$215)+$D$215))-(($E$205/$C$56)*(RAND()*($E$216-$D$216)+$D$216))</f>
        <v>#N/A</v>
      </c>
      <c r="U1223" s="91"/>
    </row>
    <row r="1224" spans="2:21" x14ac:dyDescent="0.25">
      <c r="B1224" s="198" t="e">
        <f t="shared" ca="1" si="243"/>
        <v>#N/A</v>
      </c>
      <c r="C12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4" s="91"/>
      <c r="E1224" s="91"/>
      <c r="G1224" s="20"/>
      <c r="H1224" s="91"/>
      <c r="I1224" s="91"/>
      <c r="K1224" s="91"/>
      <c r="M1224" s="200" t="e">
        <f t="shared" ca="1" si="244"/>
        <v>#N/A</v>
      </c>
      <c r="N1224" s="91" t="e">
        <f t="shared" ca="1" si="245"/>
        <v>#N/A</v>
      </c>
      <c r="O1224" s="91" t="e">
        <f t="shared" ca="1" si="246"/>
        <v>#N/A</v>
      </c>
      <c r="Q1224" s="200" t="e">
        <f t="shared" ca="1" si="247"/>
        <v>#N/A</v>
      </c>
      <c r="R1224" s="91" t="e">
        <f t="shared" ca="1" si="248"/>
        <v>#N/A</v>
      </c>
      <c r="S1224" s="91" t="e">
        <f t="shared" ca="1" si="249"/>
        <v>#N/A</v>
      </c>
      <c r="T1224" s="200" t="e">
        <f ca="1">(($E$9*(RAND()*($E$213-$D$213)+$D$213))*(RAND()*('Your Value Calcs'!$E$209-'Your Value Calcs'!$D$209)+'Your Value Calcs'!$D$209+IF('Your Results'!$D$48&gt;0,'Your Results'!$D$48,0)))+$E$161-$E$201+$E$185-($E$185*(RAND()*($E$215-$D$215)+$D$215))-(($E$205/$C$56)*(RAND()*($E$216-$D$216)+$D$216))</f>
        <v>#N/A</v>
      </c>
      <c r="U1224" s="91"/>
    </row>
    <row r="1225" spans="2:21" x14ac:dyDescent="0.25">
      <c r="B1225" s="198" t="e">
        <f t="shared" ca="1" si="243"/>
        <v>#N/A</v>
      </c>
      <c r="C12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5" s="91"/>
      <c r="E1225" s="91"/>
      <c r="G1225" s="20"/>
      <c r="H1225" s="91"/>
      <c r="I1225" s="91"/>
      <c r="K1225" s="91"/>
      <c r="M1225" s="200" t="e">
        <f t="shared" ca="1" si="244"/>
        <v>#N/A</v>
      </c>
      <c r="N1225" s="91" t="e">
        <f t="shared" ca="1" si="245"/>
        <v>#N/A</v>
      </c>
      <c r="O1225" s="91" t="e">
        <f t="shared" ca="1" si="246"/>
        <v>#N/A</v>
      </c>
      <c r="Q1225" s="200" t="e">
        <f t="shared" ca="1" si="247"/>
        <v>#N/A</v>
      </c>
      <c r="R1225" s="91" t="e">
        <f t="shared" ca="1" si="248"/>
        <v>#N/A</v>
      </c>
      <c r="S1225" s="91" t="e">
        <f t="shared" ca="1" si="249"/>
        <v>#N/A</v>
      </c>
      <c r="T1225" s="200" t="e">
        <f ca="1">(($E$9*(RAND()*($E$213-$D$213)+$D$213))*(RAND()*('Your Value Calcs'!$E$209-'Your Value Calcs'!$D$209)+'Your Value Calcs'!$D$209+IF('Your Results'!$D$48&gt;0,'Your Results'!$D$48,0)))+$E$161-$E$201+$E$185-($E$185*(RAND()*($E$215-$D$215)+$D$215))-(($E$205/$C$56)*(RAND()*($E$216-$D$216)+$D$216))</f>
        <v>#N/A</v>
      </c>
      <c r="U1225" s="91"/>
    </row>
    <row r="1226" spans="2:21" x14ac:dyDescent="0.25">
      <c r="B1226" s="198" t="e">
        <f t="shared" ca="1" si="243"/>
        <v>#N/A</v>
      </c>
      <c r="C12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6" s="91"/>
      <c r="E1226" s="91"/>
      <c r="G1226" s="20"/>
      <c r="H1226" s="91"/>
      <c r="I1226" s="91"/>
      <c r="K1226" s="91"/>
      <c r="M1226" s="200" t="e">
        <f t="shared" ca="1" si="244"/>
        <v>#N/A</v>
      </c>
      <c r="N1226" s="91" t="e">
        <f t="shared" ca="1" si="245"/>
        <v>#N/A</v>
      </c>
      <c r="O1226" s="91" t="e">
        <f t="shared" ca="1" si="246"/>
        <v>#N/A</v>
      </c>
      <c r="Q1226" s="200" t="e">
        <f t="shared" ca="1" si="247"/>
        <v>#N/A</v>
      </c>
      <c r="R1226" s="91" t="e">
        <f t="shared" ca="1" si="248"/>
        <v>#N/A</v>
      </c>
      <c r="S1226" s="91" t="e">
        <f t="shared" ca="1" si="249"/>
        <v>#N/A</v>
      </c>
      <c r="T1226" s="200" t="e">
        <f ca="1">(($E$9*(RAND()*($E$213-$D$213)+$D$213))*(RAND()*('Your Value Calcs'!$E$209-'Your Value Calcs'!$D$209)+'Your Value Calcs'!$D$209+IF('Your Results'!$D$48&gt;0,'Your Results'!$D$48,0)))+$E$161-$E$201+$E$185-($E$185*(RAND()*($E$215-$D$215)+$D$215))-(($E$205/$C$56)*(RAND()*($E$216-$D$216)+$D$216))</f>
        <v>#N/A</v>
      </c>
      <c r="U1226" s="91"/>
    </row>
    <row r="1227" spans="2:21" x14ac:dyDescent="0.25">
      <c r="B1227" s="198" t="e">
        <f t="shared" ca="1" si="243"/>
        <v>#N/A</v>
      </c>
      <c r="C12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7" s="91"/>
      <c r="E1227" s="91"/>
      <c r="G1227" s="20"/>
      <c r="H1227" s="91"/>
      <c r="I1227" s="91"/>
      <c r="K1227" s="91"/>
      <c r="M1227" s="200" t="e">
        <f t="shared" ca="1" si="244"/>
        <v>#N/A</v>
      </c>
      <c r="N1227" s="91" t="e">
        <f t="shared" ca="1" si="245"/>
        <v>#N/A</v>
      </c>
      <c r="O1227" s="91" t="e">
        <f t="shared" ca="1" si="246"/>
        <v>#N/A</v>
      </c>
      <c r="Q1227" s="200" t="e">
        <f t="shared" ca="1" si="247"/>
        <v>#N/A</v>
      </c>
      <c r="R1227" s="91" t="e">
        <f t="shared" ca="1" si="248"/>
        <v>#N/A</v>
      </c>
      <c r="S1227" s="91" t="e">
        <f t="shared" ca="1" si="249"/>
        <v>#N/A</v>
      </c>
      <c r="T1227" s="200" t="e">
        <f ca="1">(($E$9*(RAND()*($E$213-$D$213)+$D$213))*(RAND()*('Your Value Calcs'!$E$209-'Your Value Calcs'!$D$209)+'Your Value Calcs'!$D$209+IF('Your Results'!$D$48&gt;0,'Your Results'!$D$48,0)))+$E$161-$E$201+$E$185-($E$185*(RAND()*($E$215-$D$215)+$D$215))-(($E$205/$C$56)*(RAND()*($E$216-$D$216)+$D$216))</f>
        <v>#N/A</v>
      </c>
      <c r="U1227" s="91"/>
    </row>
    <row r="1228" spans="2:21" x14ac:dyDescent="0.25">
      <c r="B1228" s="198" t="e">
        <f t="shared" ca="1" si="243"/>
        <v>#N/A</v>
      </c>
      <c r="C12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8" s="91"/>
      <c r="E1228" s="91"/>
      <c r="G1228" s="20"/>
      <c r="H1228" s="91"/>
      <c r="I1228" s="91"/>
      <c r="K1228" s="91"/>
      <c r="M1228" s="200" t="e">
        <f t="shared" ca="1" si="244"/>
        <v>#N/A</v>
      </c>
      <c r="N1228" s="91" t="e">
        <f t="shared" ca="1" si="245"/>
        <v>#N/A</v>
      </c>
      <c r="O1228" s="91" t="e">
        <f t="shared" ca="1" si="246"/>
        <v>#N/A</v>
      </c>
      <c r="Q1228" s="200" t="e">
        <f t="shared" ca="1" si="247"/>
        <v>#N/A</v>
      </c>
      <c r="R1228" s="91" t="e">
        <f t="shared" ca="1" si="248"/>
        <v>#N/A</v>
      </c>
      <c r="S1228" s="91" t="e">
        <f t="shared" ca="1" si="249"/>
        <v>#N/A</v>
      </c>
      <c r="T1228" s="200" t="e">
        <f ca="1">(($E$9*(RAND()*($E$213-$D$213)+$D$213))*(RAND()*('Your Value Calcs'!$E$209-'Your Value Calcs'!$D$209)+'Your Value Calcs'!$D$209+IF('Your Results'!$D$48&gt;0,'Your Results'!$D$48,0)))+$E$161-$E$201+$E$185-($E$185*(RAND()*($E$215-$D$215)+$D$215))-(($E$205/$C$56)*(RAND()*($E$216-$D$216)+$D$216))</f>
        <v>#N/A</v>
      </c>
      <c r="U1228" s="91"/>
    </row>
    <row r="1229" spans="2:21" x14ac:dyDescent="0.25">
      <c r="B1229" s="198" t="e">
        <f t="shared" ca="1" si="243"/>
        <v>#N/A</v>
      </c>
      <c r="C12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29" s="91"/>
      <c r="E1229" s="91"/>
      <c r="G1229" s="20"/>
      <c r="H1229" s="91"/>
      <c r="I1229" s="91"/>
      <c r="K1229" s="91"/>
      <c r="M1229" s="200" t="e">
        <f t="shared" ca="1" si="244"/>
        <v>#N/A</v>
      </c>
      <c r="N1229" s="91" t="e">
        <f t="shared" ca="1" si="245"/>
        <v>#N/A</v>
      </c>
      <c r="O1229" s="91" t="e">
        <f t="shared" ca="1" si="246"/>
        <v>#N/A</v>
      </c>
      <c r="Q1229" s="200" t="e">
        <f t="shared" ca="1" si="247"/>
        <v>#N/A</v>
      </c>
      <c r="R1229" s="91" t="e">
        <f t="shared" ca="1" si="248"/>
        <v>#N/A</v>
      </c>
      <c r="S1229" s="91" t="e">
        <f t="shared" ca="1" si="249"/>
        <v>#N/A</v>
      </c>
      <c r="T1229" s="200" t="e">
        <f ca="1">(($E$9*(RAND()*($E$213-$D$213)+$D$213))*(RAND()*('Your Value Calcs'!$E$209-'Your Value Calcs'!$D$209)+'Your Value Calcs'!$D$209+IF('Your Results'!$D$48&gt;0,'Your Results'!$D$48,0)))+$E$161-$E$201+$E$185-($E$185*(RAND()*($E$215-$D$215)+$D$215))-(($E$205/$C$56)*(RAND()*($E$216-$D$216)+$D$216))</f>
        <v>#N/A</v>
      </c>
      <c r="U1229" s="91"/>
    </row>
    <row r="1230" spans="2:21" x14ac:dyDescent="0.25">
      <c r="B1230" s="198" t="e">
        <f t="shared" ca="1" si="243"/>
        <v>#N/A</v>
      </c>
      <c r="C12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0" s="91"/>
      <c r="E1230" s="91"/>
      <c r="G1230" s="20"/>
      <c r="H1230" s="91"/>
      <c r="I1230" s="91"/>
      <c r="K1230" s="91"/>
      <c r="M1230" s="200" t="e">
        <f t="shared" ca="1" si="244"/>
        <v>#N/A</v>
      </c>
      <c r="N1230" s="91" t="e">
        <f t="shared" ca="1" si="245"/>
        <v>#N/A</v>
      </c>
      <c r="O1230" s="91" t="e">
        <f t="shared" ca="1" si="246"/>
        <v>#N/A</v>
      </c>
      <c r="Q1230" s="200" t="e">
        <f t="shared" ca="1" si="247"/>
        <v>#N/A</v>
      </c>
      <c r="R1230" s="91" t="e">
        <f t="shared" ca="1" si="248"/>
        <v>#N/A</v>
      </c>
      <c r="S1230" s="91" t="e">
        <f t="shared" ca="1" si="249"/>
        <v>#N/A</v>
      </c>
      <c r="T1230" s="200" t="e">
        <f ca="1">(($E$9*(RAND()*($E$213-$D$213)+$D$213))*(RAND()*('Your Value Calcs'!$E$209-'Your Value Calcs'!$D$209)+'Your Value Calcs'!$D$209+IF('Your Results'!$D$48&gt;0,'Your Results'!$D$48,0)))+$E$161-$E$201+$E$185-($E$185*(RAND()*($E$215-$D$215)+$D$215))-(($E$205/$C$56)*(RAND()*($E$216-$D$216)+$D$216))</f>
        <v>#N/A</v>
      </c>
      <c r="U1230" s="91"/>
    </row>
    <row r="1231" spans="2:21" x14ac:dyDescent="0.25">
      <c r="B1231" s="198" t="e">
        <f t="shared" ca="1" si="243"/>
        <v>#N/A</v>
      </c>
      <c r="C12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1" s="91"/>
      <c r="E1231" s="91"/>
      <c r="G1231" s="20"/>
      <c r="H1231" s="91"/>
      <c r="I1231" s="91"/>
      <c r="K1231" s="91"/>
      <c r="M1231" s="200" t="e">
        <f t="shared" ca="1" si="244"/>
        <v>#N/A</v>
      </c>
      <c r="N1231" s="91" t="e">
        <f t="shared" ca="1" si="245"/>
        <v>#N/A</v>
      </c>
      <c r="O1231" s="91" t="e">
        <f t="shared" ca="1" si="246"/>
        <v>#N/A</v>
      </c>
      <c r="Q1231" s="200" t="e">
        <f t="shared" ca="1" si="247"/>
        <v>#N/A</v>
      </c>
      <c r="R1231" s="91" t="e">
        <f t="shared" ca="1" si="248"/>
        <v>#N/A</v>
      </c>
      <c r="S1231" s="91" t="e">
        <f t="shared" ca="1" si="249"/>
        <v>#N/A</v>
      </c>
      <c r="T1231" s="200" t="e">
        <f ca="1">(($E$9*(RAND()*($E$213-$D$213)+$D$213))*(RAND()*('Your Value Calcs'!$E$209-'Your Value Calcs'!$D$209)+'Your Value Calcs'!$D$209+IF('Your Results'!$D$48&gt;0,'Your Results'!$D$48,0)))+$E$161-$E$201+$E$185-($E$185*(RAND()*($E$215-$D$215)+$D$215))-(($E$205/$C$56)*(RAND()*($E$216-$D$216)+$D$216))</f>
        <v>#N/A</v>
      </c>
      <c r="U1231" s="91"/>
    </row>
    <row r="1232" spans="2:21" x14ac:dyDescent="0.25">
      <c r="B1232" s="198" t="e">
        <f t="shared" ca="1" si="243"/>
        <v>#N/A</v>
      </c>
      <c r="C12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2" s="91"/>
      <c r="E1232" s="91"/>
      <c r="G1232" s="20"/>
      <c r="H1232" s="91"/>
      <c r="I1232" s="91"/>
      <c r="K1232" s="91"/>
      <c r="M1232" s="200" t="e">
        <f t="shared" ca="1" si="244"/>
        <v>#N/A</v>
      </c>
      <c r="N1232" s="91" t="e">
        <f t="shared" ca="1" si="245"/>
        <v>#N/A</v>
      </c>
      <c r="O1232" s="91" t="e">
        <f t="shared" ca="1" si="246"/>
        <v>#N/A</v>
      </c>
      <c r="Q1232" s="200" t="e">
        <f t="shared" ca="1" si="247"/>
        <v>#N/A</v>
      </c>
      <c r="R1232" s="91" t="e">
        <f t="shared" ca="1" si="248"/>
        <v>#N/A</v>
      </c>
      <c r="S1232" s="91" t="e">
        <f t="shared" ca="1" si="249"/>
        <v>#N/A</v>
      </c>
      <c r="T1232" s="200" t="e">
        <f ca="1">(($E$9*(RAND()*($E$213-$D$213)+$D$213))*(RAND()*('Your Value Calcs'!$E$209-'Your Value Calcs'!$D$209)+'Your Value Calcs'!$D$209+IF('Your Results'!$D$48&gt;0,'Your Results'!$D$48,0)))+$E$161-$E$201+$E$185-($E$185*(RAND()*($E$215-$D$215)+$D$215))-(($E$205/$C$56)*(RAND()*($E$216-$D$216)+$D$216))</f>
        <v>#N/A</v>
      </c>
      <c r="U1232" s="91"/>
    </row>
    <row r="1233" spans="2:21" x14ac:dyDescent="0.25">
      <c r="B1233" s="198" t="e">
        <f t="shared" ca="1" si="243"/>
        <v>#N/A</v>
      </c>
      <c r="C12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3" s="91"/>
      <c r="E1233" s="91"/>
      <c r="G1233" s="20"/>
      <c r="H1233" s="91"/>
      <c r="I1233" s="91"/>
      <c r="K1233" s="91"/>
      <c r="M1233" s="200" t="e">
        <f t="shared" ca="1" si="244"/>
        <v>#N/A</v>
      </c>
      <c r="N1233" s="91" t="e">
        <f t="shared" ca="1" si="245"/>
        <v>#N/A</v>
      </c>
      <c r="O1233" s="91" t="e">
        <f t="shared" ca="1" si="246"/>
        <v>#N/A</v>
      </c>
      <c r="Q1233" s="200" t="e">
        <f t="shared" ca="1" si="247"/>
        <v>#N/A</v>
      </c>
      <c r="R1233" s="91" t="e">
        <f t="shared" ca="1" si="248"/>
        <v>#N/A</v>
      </c>
      <c r="S1233" s="91" t="e">
        <f t="shared" ca="1" si="249"/>
        <v>#N/A</v>
      </c>
      <c r="T1233" s="200" t="e">
        <f ca="1">(($E$9*(RAND()*($E$213-$D$213)+$D$213))*(RAND()*('Your Value Calcs'!$E$209-'Your Value Calcs'!$D$209)+'Your Value Calcs'!$D$209+IF('Your Results'!$D$48&gt;0,'Your Results'!$D$48,0)))+$E$161-$E$201+$E$185-($E$185*(RAND()*($E$215-$D$215)+$D$215))-(($E$205/$C$56)*(RAND()*($E$216-$D$216)+$D$216))</f>
        <v>#N/A</v>
      </c>
      <c r="U1233" s="91"/>
    </row>
    <row r="1234" spans="2:21" x14ac:dyDescent="0.25">
      <c r="B1234" s="198" t="e">
        <f t="shared" ca="1" si="243"/>
        <v>#N/A</v>
      </c>
      <c r="C12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4" s="91"/>
      <c r="E1234" s="91"/>
      <c r="G1234" s="20"/>
      <c r="H1234" s="91"/>
      <c r="I1234" s="91"/>
      <c r="K1234" s="91"/>
      <c r="M1234" s="200" t="e">
        <f t="shared" ca="1" si="244"/>
        <v>#N/A</v>
      </c>
      <c r="N1234" s="91" t="e">
        <f t="shared" ca="1" si="245"/>
        <v>#N/A</v>
      </c>
      <c r="O1234" s="91" t="e">
        <f t="shared" ca="1" si="246"/>
        <v>#N/A</v>
      </c>
      <c r="Q1234" s="200" t="e">
        <f t="shared" ca="1" si="247"/>
        <v>#N/A</v>
      </c>
      <c r="R1234" s="91" t="e">
        <f t="shared" ca="1" si="248"/>
        <v>#N/A</v>
      </c>
      <c r="S1234" s="91" t="e">
        <f t="shared" ca="1" si="249"/>
        <v>#N/A</v>
      </c>
      <c r="T1234" s="200" t="e">
        <f ca="1">(($E$9*(RAND()*($E$213-$D$213)+$D$213))*(RAND()*('Your Value Calcs'!$E$209-'Your Value Calcs'!$D$209)+'Your Value Calcs'!$D$209+IF('Your Results'!$D$48&gt;0,'Your Results'!$D$48,0)))+$E$161-$E$201+$E$185-($E$185*(RAND()*($E$215-$D$215)+$D$215))-(($E$205/$C$56)*(RAND()*($E$216-$D$216)+$D$216))</f>
        <v>#N/A</v>
      </c>
      <c r="U1234" s="91"/>
    </row>
    <row r="1235" spans="2:21" x14ac:dyDescent="0.25">
      <c r="B1235" s="198" t="e">
        <f t="shared" ca="1" si="243"/>
        <v>#N/A</v>
      </c>
      <c r="C12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5" s="91"/>
      <c r="E1235" s="91"/>
      <c r="G1235" s="20"/>
      <c r="H1235" s="91"/>
      <c r="I1235" s="91"/>
      <c r="K1235" s="91"/>
      <c r="M1235" s="200" t="e">
        <f t="shared" ca="1" si="244"/>
        <v>#N/A</v>
      </c>
      <c r="N1235" s="91" t="e">
        <f t="shared" ca="1" si="245"/>
        <v>#N/A</v>
      </c>
      <c r="O1235" s="91" t="e">
        <f t="shared" ca="1" si="246"/>
        <v>#N/A</v>
      </c>
      <c r="Q1235" s="200" t="e">
        <f t="shared" ca="1" si="247"/>
        <v>#N/A</v>
      </c>
      <c r="R1235" s="91" t="e">
        <f t="shared" ca="1" si="248"/>
        <v>#N/A</v>
      </c>
      <c r="S1235" s="91" t="e">
        <f t="shared" ca="1" si="249"/>
        <v>#N/A</v>
      </c>
      <c r="T1235" s="200" t="e">
        <f ca="1">(($E$9*(RAND()*($E$213-$D$213)+$D$213))*(RAND()*('Your Value Calcs'!$E$209-'Your Value Calcs'!$D$209)+'Your Value Calcs'!$D$209+IF('Your Results'!$D$48&gt;0,'Your Results'!$D$48,0)))+$E$161-$E$201+$E$185-($E$185*(RAND()*($E$215-$D$215)+$D$215))-(($E$205/$C$56)*(RAND()*($E$216-$D$216)+$D$216))</f>
        <v>#N/A</v>
      </c>
      <c r="U1235" s="91"/>
    </row>
    <row r="1236" spans="2:21" x14ac:dyDescent="0.25">
      <c r="B1236" s="198" t="e">
        <f t="shared" ca="1" si="243"/>
        <v>#N/A</v>
      </c>
      <c r="C12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6" s="91"/>
      <c r="E1236" s="91"/>
      <c r="G1236" s="20"/>
      <c r="H1236" s="91"/>
      <c r="I1236" s="91"/>
      <c r="K1236" s="91"/>
      <c r="M1236" s="200" t="e">
        <f t="shared" ca="1" si="244"/>
        <v>#N/A</v>
      </c>
      <c r="N1236" s="91" t="e">
        <f t="shared" ca="1" si="245"/>
        <v>#N/A</v>
      </c>
      <c r="O1236" s="91" t="e">
        <f t="shared" ca="1" si="246"/>
        <v>#N/A</v>
      </c>
      <c r="Q1236" s="200" t="e">
        <f t="shared" ca="1" si="247"/>
        <v>#N/A</v>
      </c>
      <c r="R1236" s="91" t="e">
        <f t="shared" ca="1" si="248"/>
        <v>#N/A</v>
      </c>
      <c r="S1236" s="91" t="e">
        <f t="shared" ca="1" si="249"/>
        <v>#N/A</v>
      </c>
      <c r="T1236" s="200" t="e">
        <f ca="1">(($E$9*(RAND()*($E$213-$D$213)+$D$213))*(RAND()*('Your Value Calcs'!$E$209-'Your Value Calcs'!$D$209)+'Your Value Calcs'!$D$209+IF('Your Results'!$D$48&gt;0,'Your Results'!$D$48,0)))+$E$161-$E$201+$E$185-($E$185*(RAND()*($E$215-$D$215)+$D$215))-(($E$205/$C$56)*(RAND()*($E$216-$D$216)+$D$216))</f>
        <v>#N/A</v>
      </c>
      <c r="U1236" s="91"/>
    </row>
    <row r="1237" spans="2:21" x14ac:dyDescent="0.25">
      <c r="B1237" s="198" t="e">
        <f t="shared" ca="1" si="243"/>
        <v>#N/A</v>
      </c>
      <c r="C12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7" s="91"/>
      <c r="E1237" s="91"/>
      <c r="G1237" s="20"/>
      <c r="H1237" s="91"/>
      <c r="I1237" s="91"/>
      <c r="K1237" s="91"/>
      <c r="M1237" s="200" t="e">
        <f t="shared" ca="1" si="244"/>
        <v>#N/A</v>
      </c>
      <c r="N1237" s="91" t="e">
        <f t="shared" ca="1" si="245"/>
        <v>#N/A</v>
      </c>
      <c r="O1237" s="91" t="e">
        <f t="shared" ca="1" si="246"/>
        <v>#N/A</v>
      </c>
      <c r="Q1237" s="200" t="e">
        <f t="shared" ca="1" si="247"/>
        <v>#N/A</v>
      </c>
      <c r="R1237" s="91" t="e">
        <f t="shared" ca="1" si="248"/>
        <v>#N/A</v>
      </c>
      <c r="S1237" s="91" t="e">
        <f t="shared" ca="1" si="249"/>
        <v>#N/A</v>
      </c>
      <c r="T1237" s="200" t="e">
        <f ca="1">(($E$9*(RAND()*($E$213-$D$213)+$D$213))*(RAND()*('Your Value Calcs'!$E$209-'Your Value Calcs'!$D$209)+'Your Value Calcs'!$D$209+IF('Your Results'!$D$48&gt;0,'Your Results'!$D$48,0)))+$E$161-$E$201+$E$185-($E$185*(RAND()*($E$215-$D$215)+$D$215))-(($E$205/$C$56)*(RAND()*($E$216-$D$216)+$D$216))</f>
        <v>#N/A</v>
      </c>
      <c r="U1237" s="91"/>
    </row>
    <row r="1238" spans="2:21" x14ac:dyDescent="0.25">
      <c r="B1238" s="198" t="e">
        <f t="shared" ca="1" si="243"/>
        <v>#N/A</v>
      </c>
      <c r="C12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8" s="91"/>
      <c r="E1238" s="91"/>
      <c r="G1238" s="20"/>
      <c r="H1238" s="91"/>
      <c r="I1238" s="91"/>
      <c r="K1238" s="91"/>
      <c r="M1238" s="200" t="e">
        <f t="shared" ca="1" si="244"/>
        <v>#N/A</v>
      </c>
      <c r="N1238" s="91" t="e">
        <f t="shared" ca="1" si="245"/>
        <v>#N/A</v>
      </c>
      <c r="O1238" s="91" t="e">
        <f t="shared" ca="1" si="246"/>
        <v>#N/A</v>
      </c>
      <c r="Q1238" s="200" t="e">
        <f t="shared" ca="1" si="247"/>
        <v>#N/A</v>
      </c>
      <c r="R1238" s="91" t="e">
        <f t="shared" ca="1" si="248"/>
        <v>#N/A</v>
      </c>
      <c r="S1238" s="91" t="e">
        <f t="shared" ca="1" si="249"/>
        <v>#N/A</v>
      </c>
      <c r="T1238" s="200" t="e">
        <f ca="1">(($E$9*(RAND()*($E$213-$D$213)+$D$213))*(RAND()*('Your Value Calcs'!$E$209-'Your Value Calcs'!$D$209)+'Your Value Calcs'!$D$209+IF('Your Results'!$D$48&gt;0,'Your Results'!$D$48,0)))+$E$161-$E$201+$E$185-($E$185*(RAND()*($E$215-$D$215)+$D$215))-(($E$205/$C$56)*(RAND()*($E$216-$D$216)+$D$216))</f>
        <v>#N/A</v>
      </c>
      <c r="U1238" s="91"/>
    </row>
    <row r="1239" spans="2:21" x14ac:dyDescent="0.25">
      <c r="B1239" s="198" t="e">
        <f t="shared" ca="1" si="243"/>
        <v>#N/A</v>
      </c>
      <c r="C12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39" s="91"/>
      <c r="E1239" s="91"/>
      <c r="G1239" s="20"/>
      <c r="H1239" s="91"/>
      <c r="I1239" s="91"/>
      <c r="K1239" s="91"/>
      <c r="M1239" s="200" t="e">
        <f t="shared" ca="1" si="244"/>
        <v>#N/A</v>
      </c>
      <c r="N1239" s="91" t="e">
        <f t="shared" ca="1" si="245"/>
        <v>#N/A</v>
      </c>
      <c r="O1239" s="91" t="e">
        <f t="shared" ca="1" si="246"/>
        <v>#N/A</v>
      </c>
      <c r="Q1239" s="200" t="e">
        <f t="shared" ca="1" si="247"/>
        <v>#N/A</v>
      </c>
      <c r="R1239" s="91" t="e">
        <f t="shared" ca="1" si="248"/>
        <v>#N/A</v>
      </c>
      <c r="S1239" s="91" t="e">
        <f t="shared" ca="1" si="249"/>
        <v>#N/A</v>
      </c>
      <c r="T1239" s="200" t="e">
        <f ca="1">(($E$9*(RAND()*($E$213-$D$213)+$D$213))*(RAND()*('Your Value Calcs'!$E$209-'Your Value Calcs'!$D$209)+'Your Value Calcs'!$D$209+IF('Your Results'!$D$48&gt;0,'Your Results'!$D$48,0)))+$E$161-$E$201+$E$185-($E$185*(RAND()*($E$215-$D$215)+$D$215))-(($E$205/$C$56)*(RAND()*($E$216-$D$216)+$D$216))</f>
        <v>#N/A</v>
      </c>
      <c r="U1239" s="91"/>
    </row>
    <row r="1240" spans="2:21" x14ac:dyDescent="0.25">
      <c r="B1240" s="198" t="e">
        <f t="shared" ca="1" si="243"/>
        <v>#N/A</v>
      </c>
      <c r="C12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0" s="91"/>
      <c r="E1240" s="91"/>
      <c r="G1240" s="20"/>
      <c r="H1240" s="91"/>
      <c r="I1240" s="91"/>
      <c r="K1240" s="91"/>
      <c r="M1240" s="200" t="e">
        <f t="shared" ca="1" si="244"/>
        <v>#N/A</v>
      </c>
      <c r="N1240" s="91" t="e">
        <f t="shared" ca="1" si="245"/>
        <v>#N/A</v>
      </c>
      <c r="O1240" s="91" t="e">
        <f t="shared" ca="1" si="246"/>
        <v>#N/A</v>
      </c>
      <c r="Q1240" s="200" t="e">
        <f t="shared" ca="1" si="247"/>
        <v>#N/A</v>
      </c>
      <c r="R1240" s="91" t="e">
        <f t="shared" ca="1" si="248"/>
        <v>#N/A</v>
      </c>
      <c r="S1240" s="91" t="e">
        <f t="shared" ca="1" si="249"/>
        <v>#N/A</v>
      </c>
      <c r="T1240" s="200" t="e">
        <f ca="1">(($E$9*(RAND()*($E$213-$D$213)+$D$213))*(RAND()*('Your Value Calcs'!$E$209-'Your Value Calcs'!$D$209)+'Your Value Calcs'!$D$209+IF('Your Results'!$D$48&gt;0,'Your Results'!$D$48,0)))+$E$161-$E$201+$E$185-($E$185*(RAND()*($E$215-$D$215)+$D$215))-(($E$205/$C$56)*(RAND()*($E$216-$D$216)+$D$216))</f>
        <v>#N/A</v>
      </c>
      <c r="U1240" s="91"/>
    </row>
    <row r="1241" spans="2:21" x14ac:dyDescent="0.25">
      <c r="B1241" s="198" t="e">
        <f t="shared" ca="1" si="243"/>
        <v>#N/A</v>
      </c>
      <c r="C12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1" s="91"/>
      <c r="E1241" s="91"/>
      <c r="G1241" s="20"/>
      <c r="H1241" s="91"/>
      <c r="I1241" s="91"/>
      <c r="K1241" s="91"/>
      <c r="M1241" s="200" t="e">
        <f t="shared" ca="1" si="244"/>
        <v>#N/A</v>
      </c>
      <c r="N1241" s="91" t="e">
        <f t="shared" ca="1" si="245"/>
        <v>#N/A</v>
      </c>
      <c r="O1241" s="91" t="e">
        <f t="shared" ca="1" si="246"/>
        <v>#N/A</v>
      </c>
      <c r="Q1241" s="200" t="e">
        <f t="shared" ca="1" si="247"/>
        <v>#N/A</v>
      </c>
      <c r="R1241" s="91" t="e">
        <f t="shared" ca="1" si="248"/>
        <v>#N/A</v>
      </c>
      <c r="S1241" s="91" t="e">
        <f t="shared" ca="1" si="249"/>
        <v>#N/A</v>
      </c>
      <c r="T1241" s="200" t="e">
        <f ca="1">(($E$9*(RAND()*($E$213-$D$213)+$D$213))*(RAND()*('Your Value Calcs'!$E$209-'Your Value Calcs'!$D$209)+'Your Value Calcs'!$D$209+IF('Your Results'!$D$48&gt;0,'Your Results'!$D$48,0)))+$E$161-$E$201+$E$185-($E$185*(RAND()*($E$215-$D$215)+$D$215))-(($E$205/$C$56)*(RAND()*($E$216-$D$216)+$D$216))</f>
        <v>#N/A</v>
      </c>
      <c r="U1241" s="91"/>
    </row>
    <row r="1242" spans="2:21" x14ac:dyDescent="0.25">
      <c r="B1242" s="198" t="e">
        <f t="shared" ca="1" si="243"/>
        <v>#N/A</v>
      </c>
      <c r="C12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2" s="91"/>
      <c r="E1242" s="91"/>
      <c r="G1242" s="20"/>
      <c r="H1242" s="91"/>
      <c r="I1242" s="91"/>
      <c r="K1242" s="91"/>
      <c r="M1242" s="200" t="e">
        <f t="shared" ca="1" si="244"/>
        <v>#N/A</v>
      </c>
      <c r="N1242" s="91" t="e">
        <f t="shared" ca="1" si="245"/>
        <v>#N/A</v>
      </c>
      <c r="O1242" s="91" t="e">
        <f t="shared" ca="1" si="246"/>
        <v>#N/A</v>
      </c>
      <c r="Q1242" s="200" t="e">
        <f t="shared" ca="1" si="247"/>
        <v>#N/A</v>
      </c>
      <c r="R1242" s="91" t="e">
        <f t="shared" ca="1" si="248"/>
        <v>#N/A</v>
      </c>
      <c r="S1242" s="91" t="e">
        <f t="shared" ca="1" si="249"/>
        <v>#N/A</v>
      </c>
      <c r="T1242" s="200" t="e">
        <f ca="1">(($E$9*(RAND()*($E$213-$D$213)+$D$213))*(RAND()*('Your Value Calcs'!$E$209-'Your Value Calcs'!$D$209)+'Your Value Calcs'!$D$209+IF('Your Results'!$D$48&gt;0,'Your Results'!$D$48,0)))+$E$161-$E$201+$E$185-($E$185*(RAND()*($E$215-$D$215)+$D$215))-(($E$205/$C$56)*(RAND()*($E$216-$D$216)+$D$216))</f>
        <v>#N/A</v>
      </c>
      <c r="U1242" s="91"/>
    </row>
    <row r="1243" spans="2:21" x14ac:dyDescent="0.25">
      <c r="B1243" s="198" t="e">
        <f t="shared" ca="1" si="243"/>
        <v>#N/A</v>
      </c>
      <c r="C12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3" s="91"/>
      <c r="E1243" s="91"/>
      <c r="G1243" s="20"/>
      <c r="H1243" s="91"/>
      <c r="I1243" s="91"/>
      <c r="K1243" s="91"/>
      <c r="M1243" s="200" t="e">
        <f t="shared" ca="1" si="244"/>
        <v>#N/A</v>
      </c>
      <c r="N1243" s="91" t="e">
        <f t="shared" ca="1" si="245"/>
        <v>#N/A</v>
      </c>
      <c r="O1243" s="91" t="e">
        <f t="shared" ca="1" si="246"/>
        <v>#N/A</v>
      </c>
      <c r="Q1243" s="200" t="e">
        <f t="shared" ca="1" si="247"/>
        <v>#N/A</v>
      </c>
      <c r="R1243" s="91" t="e">
        <f t="shared" ca="1" si="248"/>
        <v>#N/A</v>
      </c>
      <c r="S1243" s="91" t="e">
        <f t="shared" ca="1" si="249"/>
        <v>#N/A</v>
      </c>
      <c r="T1243" s="200" t="e">
        <f ca="1">(($E$9*(RAND()*($E$213-$D$213)+$D$213))*(RAND()*('Your Value Calcs'!$E$209-'Your Value Calcs'!$D$209)+'Your Value Calcs'!$D$209+IF('Your Results'!$D$48&gt;0,'Your Results'!$D$48,0)))+$E$161-$E$201+$E$185-($E$185*(RAND()*($E$215-$D$215)+$D$215))-(($E$205/$C$56)*(RAND()*($E$216-$D$216)+$D$216))</f>
        <v>#N/A</v>
      </c>
      <c r="U1243" s="91"/>
    </row>
    <row r="1244" spans="2:21" x14ac:dyDescent="0.25">
      <c r="B1244" s="198" t="e">
        <f t="shared" ca="1" si="243"/>
        <v>#N/A</v>
      </c>
      <c r="C12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4" s="91"/>
      <c r="E1244" s="91"/>
      <c r="G1244" s="20"/>
      <c r="H1244" s="91"/>
      <c r="I1244" s="91"/>
      <c r="K1244" s="91"/>
      <c r="M1244" s="200" t="e">
        <f t="shared" ca="1" si="244"/>
        <v>#N/A</v>
      </c>
      <c r="N1244" s="91" t="e">
        <f t="shared" ca="1" si="245"/>
        <v>#N/A</v>
      </c>
      <c r="O1244" s="91" t="e">
        <f t="shared" ca="1" si="246"/>
        <v>#N/A</v>
      </c>
      <c r="Q1244" s="200" t="e">
        <f t="shared" ca="1" si="247"/>
        <v>#N/A</v>
      </c>
      <c r="R1244" s="91" t="e">
        <f t="shared" ca="1" si="248"/>
        <v>#N/A</v>
      </c>
      <c r="S1244" s="91" t="e">
        <f t="shared" ca="1" si="249"/>
        <v>#N/A</v>
      </c>
      <c r="T1244" s="200" t="e">
        <f ca="1">(($E$9*(RAND()*($E$213-$D$213)+$D$213))*(RAND()*('Your Value Calcs'!$E$209-'Your Value Calcs'!$D$209)+'Your Value Calcs'!$D$209+IF('Your Results'!$D$48&gt;0,'Your Results'!$D$48,0)))+$E$161-$E$201+$E$185-($E$185*(RAND()*($E$215-$D$215)+$D$215))-(($E$205/$C$56)*(RAND()*($E$216-$D$216)+$D$216))</f>
        <v>#N/A</v>
      </c>
      <c r="U1244" s="91"/>
    </row>
    <row r="1245" spans="2:21" x14ac:dyDescent="0.25">
      <c r="B1245" s="198" t="e">
        <f t="shared" ca="1" si="243"/>
        <v>#N/A</v>
      </c>
      <c r="C12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5" s="91"/>
      <c r="E1245" s="91"/>
      <c r="G1245" s="20"/>
      <c r="H1245" s="91"/>
      <c r="I1245" s="91"/>
      <c r="K1245" s="91"/>
      <c r="M1245" s="200" t="e">
        <f t="shared" ca="1" si="244"/>
        <v>#N/A</v>
      </c>
      <c r="N1245" s="91" t="e">
        <f t="shared" ca="1" si="245"/>
        <v>#N/A</v>
      </c>
      <c r="O1245" s="91" t="e">
        <f t="shared" ca="1" si="246"/>
        <v>#N/A</v>
      </c>
      <c r="Q1245" s="200" t="e">
        <f t="shared" ca="1" si="247"/>
        <v>#N/A</v>
      </c>
      <c r="R1245" s="91" t="e">
        <f t="shared" ca="1" si="248"/>
        <v>#N/A</v>
      </c>
      <c r="S1245" s="91" t="e">
        <f t="shared" ca="1" si="249"/>
        <v>#N/A</v>
      </c>
      <c r="T1245" s="200" t="e">
        <f ca="1">(($E$9*(RAND()*($E$213-$D$213)+$D$213))*(RAND()*('Your Value Calcs'!$E$209-'Your Value Calcs'!$D$209)+'Your Value Calcs'!$D$209+IF('Your Results'!$D$48&gt;0,'Your Results'!$D$48,0)))+$E$161-$E$201+$E$185-($E$185*(RAND()*($E$215-$D$215)+$D$215))-(($E$205/$C$56)*(RAND()*($E$216-$D$216)+$D$216))</f>
        <v>#N/A</v>
      </c>
      <c r="U1245" s="91"/>
    </row>
    <row r="1246" spans="2:21" x14ac:dyDescent="0.25">
      <c r="B1246" s="198" t="e">
        <f t="shared" ca="1" si="243"/>
        <v>#N/A</v>
      </c>
      <c r="C12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6" s="91"/>
      <c r="E1246" s="91"/>
      <c r="G1246" s="20"/>
      <c r="H1246" s="91"/>
      <c r="I1246" s="91"/>
      <c r="K1246" s="91"/>
      <c r="M1246" s="200" t="e">
        <f t="shared" ca="1" si="244"/>
        <v>#N/A</v>
      </c>
      <c r="N1246" s="91" t="e">
        <f t="shared" ca="1" si="245"/>
        <v>#N/A</v>
      </c>
      <c r="O1246" s="91" t="e">
        <f t="shared" ca="1" si="246"/>
        <v>#N/A</v>
      </c>
      <c r="Q1246" s="200" t="e">
        <f t="shared" ca="1" si="247"/>
        <v>#N/A</v>
      </c>
      <c r="R1246" s="91" t="e">
        <f t="shared" ca="1" si="248"/>
        <v>#N/A</v>
      </c>
      <c r="S1246" s="91" t="e">
        <f t="shared" ca="1" si="249"/>
        <v>#N/A</v>
      </c>
      <c r="T1246" s="200" t="e">
        <f ca="1">(($E$9*(RAND()*($E$213-$D$213)+$D$213))*(RAND()*('Your Value Calcs'!$E$209-'Your Value Calcs'!$D$209)+'Your Value Calcs'!$D$209+IF('Your Results'!$D$48&gt;0,'Your Results'!$D$48,0)))+$E$161-$E$201+$E$185-($E$185*(RAND()*($E$215-$D$215)+$D$215))-(($E$205/$C$56)*(RAND()*($E$216-$D$216)+$D$216))</f>
        <v>#N/A</v>
      </c>
      <c r="U1246" s="91"/>
    </row>
    <row r="1247" spans="2:21" x14ac:dyDescent="0.25">
      <c r="B1247" s="198" t="e">
        <f t="shared" ca="1" si="243"/>
        <v>#N/A</v>
      </c>
      <c r="C12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7" s="91"/>
      <c r="E1247" s="91"/>
      <c r="G1247" s="20"/>
      <c r="H1247" s="91"/>
      <c r="I1247" s="91"/>
      <c r="K1247" s="91"/>
      <c r="M1247" s="200" t="e">
        <f t="shared" ca="1" si="244"/>
        <v>#N/A</v>
      </c>
      <c r="N1247" s="91" t="e">
        <f t="shared" ca="1" si="245"/>
        <v>#N/A</v>
      </c>
      <c r="O1247" s="91" t="e">
        <f t="shared" ca="1" si="246"/>
        <v>#N/A</v>
      </c>
      <c r="Q1247" s="200" t="e">
        <f t="shared" ca="1" si="247"/>
        <v>#N/A</v>
      </c>
      <c r="R1247" s="91" t="e">
        <f t="shared" ca="1" si="248"/>
        <v>#N/A</v>
      </c>
      <c r="S1247" s="91" t="e">
        <f t="shared" ca="1" si="249"/>
        <v>#N/A</v>
      </c>
      <c r="T1247" s="200" t="e">
        <f ca="1">(($E$9*(RAND()*($E$213-$D$213)+$D$213))*(RAND()*('Your Value Calcs'!$E$209-'Your Value Calcs'!$D$209)+'Your Value Calcs'!$D$209+IF('Your Results'!$D$48&gt;0,'Your Results'!$D$48,0)))+$E$161-$E$201+$E$185-($E$185*(RAND()*($E$215-$D$215)+$D$215))-(($E$205/$C$56)*(RAND()*($E$216-$D$216)+$D$216))</f>
        <v>#N/A</v>
      </c>
      <c r="U1247" s="91"/>
    </row>
    <row r="1248" spans="2:21" x14ac:dyDescent="0.25">
      <c r="B1248" s="198" t="e">
        <f t="shared" ca="1" si="243"/>
        <v>#N/A</v>
      </c>
      <c r="C12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8" s="91"/>
      <c r="E1248" s="91"/>
      <c r="G1248" s="20"/>
      <c r="H1248" s="91"/>
      <c r="I1248" s="91"/>
      <c r="K1248" s="91"/>
      <c r="M1248" s="200" t="e">
        <f t="shared" ca="1" si="244"/>
        <v>#N/A</v>
      </c>
      <c r="N1248" s="91" t="e">
        <f t="shared" ca="1" si="245"/>
        <v>#N/A</v>
      </c>
      <c r="O1248" s="91" t="e">
        <f t="shared" ca="1" si="246"/>
        <v>#N/A</v>
      </c>
      <c r="Q1248" s="200" t="e">
        <f t="shared" ca="1" si="247"/>
        <v>#N/A</v>
      </c>
      <c r="R1248" s="91" t="e">
        <f t="shared" ca="1" si="248"/>
        <v>#N/A</v>
      </c>
      <c r="S1248" s="91" t="e">
        <f t="shared" ca="1" si="249"/>
        <v>#N/A</v>
      </c>
      <c r="T1248" s="200" t="e">
        <f ca="1">(($E$9*(RAND()*($E$213-$D$213)+$D$213))*(RAND()*('Your Value Calcs'!$E$209-'Your Value Calcs'!$D$209)+'Your Value Calcs'!$D$209+IF('Your Results'!$D$48&gt;0,'Your Results'!$D$48,0)))+$E$161-$E$201+$E$185-($E$185*(RAND()*($E$215-$D$215)+$D$215))-(($E$205/$C$56)*(RAND()*($E$216-$D$216)+$D$216))</f>
        <v>#N/A</v>
      </c>
      <c r="U1248" s="91"/>
    </row>
    <row r="1249" spans="2:21" x14ac:dyDescent="0.25">
      <c r="B1249" s="198" t="e">
        <f t="shared" ca="1" si="243"/>
        <v>#N/A</v>
      </c>
      <c r="C12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49" s="91"/>
      <c r="E1249" s="91"/>
      <c r="G1249" s="20"/>
      <c r="H1249" s="91"/>
      <c r="I1249" s="91"/>
      <c r="K1249" s="91"/>
      <c r="M1249" s="200" t="e">
        <f t="shared" ca="1" si="244"/>
        <v>#N/A</v>
      </c>
      <c r="N1249" s="91" t="e">
        <f t="shared" ca="1" si="245"/>
        <v>#N/A</v>
      </c>
      <c r="O1249" s="91" t="e">
        <f t="shared" ca="1" si="246"/>
        <v>#N/A</v>
      </c>
      <c r="Q1249" s="200" t="e">
        <f t="shared" ca="1" si="247"/>
        <v>#N/A</v>
      </c>
      <c r="R1249" s="91" t="e">
        <f t="shared" ca="1" si="248"/>
        <v>#N/A</v>
      </c>
      <c r="S1249" s="91" t="e">
        <f t="shared" ca="1" si="249"/>
        <v>#N/A</v>
      </c>
      <c r="T1249" s="200" t="e">
        <f ca="1">(($E$9*(RAND()*($E$213-$D$213)+$D$213))*(RAND()*('Your Value Calcs'!$E$209-'Your Value Calcs'!$D$209)+'Your Value Calcs'!$D$209+IF('Your Results'!$D$48&gt;0,'Your Results'!$D$48,0)))+$E$161-$E$201+$E$185-($E$185*(RAND()*($E$215-$D$215)+$D$215))-(($E$205/$C$56)*(RAND()*($E$216-$D$216)+$D$216))</f>
        <v>#N/A</v>
      </c>
      <c r="U1249" s="91"/>
    </row>
    <row r="1250" spans="2:21" x14ac:dyDescent="0.25">
      <c r="B1250" s="198" t="e">
        <f t="shared" ca="1" si="243"/>
        <v>#N/A</v>
      </c>
      <c r="C12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0" s="91"/>
      <c r="E1250" s="91"/>
      <c r="G1250" s="20"/>
      <c r="H1250" s="91"/>
      <c r="I1250" s="91"/>
      <c r="K1250" s="91"/>
      <c r="M1250" s="200" t="e">
        <f t="shared" ca="1" si="244"/>
        <v>#N/A</v>
      </c>
      <c r="N1250" s="91" t="e">
        <f t="shared" ca="1" si="245"/>
        <v>#N/A</v>
      </c>
      <c r="O1250" s="91" t="e">
        <f t="shared" ca="1" si="246"/>
        <v>#N/A</v>
      </c>
      <c r="Q1250" s="200" t="e">
        <f t="shared" ca="1" si="247"/>
        <v>#N/A</v>
      </c>
      <c r="R1250" s="91" t="e">
        <f t="shared" ca="1" si="248"/>
        <v>#N/A</v>
      </c>
      <c r="S1250" s="91" t="e">
        <f t="shared" ca="1" si="249"/>
        <v>#N/A</v>
      </c>
      <c r="T1250" s="200" t="e">
        <f ca="1">(($E$9*(RAND()*($E$213-$D$213)+$D$213))*(RAND()*('Your Value Calcs'!$E$209-'Your Value Calcs'!$D$209)+'Your Value Calcs'!$D$209+IF('Your Results'!$D$48&gt;0,'Your Results'!$D$48,0)))+$E$161-$E$201+$E$185-($E$185*(RAND()*($E$215-$D$215)+$D$215))-(($E$205/$C$56)*(RAND()*($E$216-$D$216)+$D$216))</f>
        <v>#N/A</v>
      </c>
      <c r="U1250" s="91"/>
    </row>
    <row r="1251" spans="2:21" x14ac:dyDescent="0.25">
      <c r="B1251" s="198" t="e">
        <f t="shared" ca="1" si="243"/>
        <v>#N/A</v>
      </c>
      <c r="C12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1" s="91"/>
      <c r="E1251" s="91"/>
      <c r="G1251" s="20"/>
      <c r="H1251" s="91"/>
      <c r="I1251" s="91"/>
      <c r="K1251" s="91"/>
      <c r="M1251" s="200" t="e">
        <f t="shared" ca="1" si="244"/>
        <v>#N/A</v>
      </c>
      <c r="N1251" s="91" t="e">
        <f t="shared" ca="1" si="245"/>
        <v>#N/A</v>
      </c>
      <c r="O1251" s="91" t="e">
        <f t="shared" ca="1" si="246"/>
        <v>#N/A</v>
      </c>
      <c r="Q1251" s="200" t="e">
        <f t="shared" ca="1" si="247"/>
        <v>#N/A</v>
      </c>
      <c r="R1251" s="91" t="e">
        <f t="shared" ca="1" si="248"/>
        <v>#N/A</v>
      </c>
      <c r="S1251" s="91" t="e">
        <f t="shared" ca="1" si="249"/>
        <v>#N/A</v>
      </c>
      <c r="T1251" s="200" t="e">
        <f ca="1">(($E$9*(RAND()*($E$213-$D$213)+$D$213))*(RAND()*('Your Value Calcs'!$E$209-'Your Value Calcs'!$D$209)+'Your Value Calcs'!$D$209+IF('Your Results'!$D$48&gt;0,'Your Results'!$D$48,0)))+$E$161-$E$201+$E$185-($E$185*(RAND()*($E$215-$D$215)+$D$215))-(($E$205/$C$56)*(RAND()*($E$216-$D$216)+$D$216))</f>
        <v>#N/A</v>
      </c>
      <c r="U1251" s="91"/>
    </row>
    <row r="1252" spans="2:21" x14ac:dyDescent="0.25">
      <c r="B1252" s="198" t="e">
        <f t="shared" ca="1" si="243"/>
        <v>#N/A</v>
      </c>
      <c r="C12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2" s="91"/>
      <c r="E1252" s="91"/>
      <c r="G1252" s="20"/>
      <c r="H1252" s="91"/>
      <c r="I1252" s="91"/>
      <c r="K1252" s="91"/>
      <c r="M1252" s="200" t="e">
        <f t="shared" ca="1" si="244"/>
        <v>#N/A</v>
      </c>
      <c r="N1252" s="91" t="e">
        <f t="shared" ca="1" si="245"/>
        <v>#N/A</v>
      </c>
      <c r="O1252" s="91" t="e">
        <f t="shared" ca="1" si="246"/>
        <v>#N/A</v>
      </c>
      <c r="Q1252" s="200" t="e">
        <f t="shared" ca="1" si="247"/>
        <v>#N/A</v>
      </c>
      <c r="R1252" s="91" t="e">
        <f t="shared" ca="1" si="248"/>
        <v>#N/A</v>
      </c>
      <c r="S1252" s="91" t="e">
        <f t="shared" ca="1" si="249"/>
        <v>#N/A</v>
      </c>
      <c r="T1252" s="200" t="e">
        <f ca="1">(($E$9*(RAND()*($E$213-$D$213)+$D$213))*(RAND()*('Your Value Calcs'!$E$209-'Your Value Calcs'!$D$209)+'Your Value Calcs'!$D$209+IF('Your Results'!$D$48&gt;0,'Your Results'!$D$48,0)))+$E$161-$E$201+$E$185-($E$185*(RAND()*($E$215-$D$215)+$D$215))-(($E$205/$C$56)*(RAND()*($E$216-$D$216)+$D$216))</f>
        <v>#N/A</v>
      </c>
      <c r="U1252" s="91"/>
    </row>
    <row r="1253" spans="2:21" x14ac:dyDescent="0.25">
      <c r="B1253" s="198" t="e">
        <f t="shared" ca="1" si="243"/>
        <v>#N/A</v>
      </c>
      <c r="C12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3" s="91"/>
      <c r="E1253" s="91"/>
      <c r="G1253" s="20"/>
      <c r="H1253" s="91"/>
      <c r="I1253" s="91"/>
      <c r="K1253" s="91"/>
      <c r="M1253" s="200" t="e">
        <f t="shared" ca="1" si="244"/>
        <v>#N/A</v>
      </c>
      <c r="N1253" s="91" t="e">
        <f t="shared" ca="1" si="245"/>
        <v>#N/A</v>
      </c>
      <c r="O1253" s="91" t="e">
        <f t="shared" ca="1" si="246"/>
        <v>#N/A</v>
      </c>
      <c r="Q1253" s="200" t="e">
        <f t="shared" ca="1" si="247"/>
        <v>#N/A</v>
      </c>
      <c r="R1253" s="91" t="e">
        <f t="shared" ca="1" si="248"/>
        <v>#N/A</v>
      </c>
      <c r="S1253" s="91" t="e">
        <f t="shared" ca="1" si="249"/>
        <v>#N/A</v>
      </c>
      <c r="T1253" s="200" t="e">
        <f ca="1">(($E$9*(RAND()*($E$213-$D$213)+$D$213))*(RAND()*('Your Value Calcs'!$E$209-'Your Value Calcs'!$D$209)+'Your Value Calcs'!$D$209+IF('Your Results'!$D$48&gt;0,'Your Results'!$D$48,0)))+$E$161-$E$201+$E$185-($E$185*(RAND()*($E$215-$D$215)+$D$215))-(($E$205/$C$56)*(RAND()*($E$216-$D$216)+$D$216))</f>
        <v>#N/A</v>
      </c>
      <c r="U1253" s="91"/>
    </row>
    <row r="1254" spans="2:21" x14ac:dyDescent="0.25">
      <c r="B1254" s="198" t="e">
        <f t="shared" ca="1" si="243"/>
        <v>#N/A</v>
      </c>
      <c r="C12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4" s="91"/>
      <c r="E1254" s="91"/>
      <c r="G1254" s="20"/>
      <c r="H1254" s="91"/>
      <c r="I1254" s="91"/>
      <c r="K1254" s="91"/>
      <c r="M1254" s="200" t="e">
        <f t="shared" ca="1" si="244"/>
        <v>#N/A</v>
      </c>
      <c r="N1254" s="91" t="e">
        <f t="shared" ca="1" si="245"/>
        <v>#N/A</v>
      </c>
      <c r="O1254" s="91" t="e">
        <f t="shared" ca="1" si="246"/>
        <v>#N/A</v>
      </c>
      <c r="Q1254" s="200" t="e">
        <f t="shared" ca="1" si="247"/>
        <v>#N/A</v>
      </c>
      <c r="R1254" s="91" t="e">
        <f t="shared" ca="1" si="248"/>
        <v>#N/A</v>
      </c>
      <c r="S1254" s="91" t="e">
        <f t="shared" ca="1" si="249"/>
        <v>#N/A</v>
      </c>
      <c r="T1254" s="200" t="e">
        <f ca="1">(($E$9*(RAND()*($E$213-$D$213)+$D$213))*(RAND()*('Your Value Calcs'!$E$209-'Your Value Calcs'!$D$209)+'Your Value Calcs'!$D$209+IF('Your Results'!$D$48&gt;0,'Your Results'!$D$48,0)))+$E$161-$E$201+$E$185-($E$185*(RAND()*($E$215-$D$215)+$D$215))-(($E$205/$C$56)*(RAND()*($E$216-$D$216)+$D$216))</f>
        <v>#N/A</v>
      </c>
      <c r="U1254" s="91"/>
    </row>
    <row r="1255" spans="2:21" x14ac:dyDescent="0.25">
      <c r="B1255" s="198" t="e">
        <f t="shared" ca="1" si="243"/>
        <v>#N/A</v>
      </c>
      <c r="C12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5" s="91"/>
      <c r="E1255" s="91"/>
      <c r="G1255" s="20"/>
      <c r="H1255" s="91"/>
      <c r="I1255" s="91"/>
      <c r="K1255" s="91"/>
      <c r="M1255" s="200" t="e">
        <f t="shared" ca="1" si="244"/>
        <v>#N/A</v>
      </c>
      <c r="N1255" s="91" t="e">
        <f t="shared" ca="1" si="245"/>
        <v>#N/A</v>
      </c>
      <c r="O1255" s="91" t="e">
        <f t="shared" ca="1" si="246"/>
        <v>#N/A</v>
      </c>
      <c r="Q1255" s="200" t="e">
        <f t="shared" ca="1" si="247"/>
        <v>#N/A</v>
      </c>
      <c r="R1255" s="91" t="e">
        <f t="shared" ca="1" si="248"/>
        <v>#N/A</v>
      </c>
      <c r="S1255" s="91" t="e">
        <f t="shared" ca="1" si="249"/>
        <v>#N/A</v>
      </c>
      <c r="T1255" s="200" t="e">
        <f ca="1">(($E$9*(RAND()*($E$213-$D$213)+$D$213))*(RAND()*('Your Value Calcs'!$E$209-'Your Value Calcs'!$D$209)+'Your Value Calcs'!$D$209+IF('Your Results'!$D$48&gt;0,'Your Results'!$D$48,0)))+$E$161-$E$201+$E$185-($E$185*(RAND()*($E$215-$D$215)+$D$215))-(($E$205/$C$56)*(RAND()*($E$216-$D$216)+$D$216))</f>
        <v>#N/A</v>
      </c>
      <c r="U1255" s="91"/>
    </row>
    <row r="1256" spans="2:21" x14ac:dyDescent="0.25">
      <c r="B1256" s="198" t="e">
        <f t="shared" ca="1" si="243"/>
        <v>#N/A</v>
      </c>
      <c r="C12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6" s="91"/>
      <c r="E1256" s="91"/>
      <c r="G1256" s="20"/>
      <c r="H1256" s="91"/>
      <c r="I1256" s="91"/>
      <c r="K1256" s="91"/>
      <c r="M1256" s="200" t="e">
        <f t="shared" ca="1" si="244"/>
        <v>#N/A</v>
      </c>
      <c r="N1256" s="91" t="e">
        <f t="shared" ca="1" si="245"/>
        <v>#N/A</v>
      </c>
      <c r="O1256" s="91" t="e">
        <f t="shared" ca="1" si="246"/>
        <v>#N/A</v>
      </c>
      <c r="Q1256" s="200" t="e">
        <f t="shared" ca="1" si="247"/>
        <v>#N/A</v>
      </c>
      <c r="R1256" s="91" t="e">
        <f t="shared" ca="1" si="248"/>
        <v>#N/A</v>
      </c>
      <c r="S1256" s="91" t="e">
        <f t="shared" ca="1" si="249"/>
        <v>#N/A</v>
      </c>
      <c r="T1256" s="200" t="e">
        <f ca="1">(($E$9*(RAND()*($E$213-$D$213)+$D$213))*(RAND()*('Your Value Calcs'!$E$209-'Your Value Calcs'!$D$209)+'Your Value Calcs'!$D$209+IF('Your Results'!$D$48&gt;0,'Your Results'!$D$48,0)))+$E$161-$E$201+$E$185-($E$185*(RAND()*($E$215-$D$215)+$D$215))-(($E$205/$C$56)*(RAND()*($E$216-$D$216)+$D$216))</f>
        <v>#N/A</v>
      </c>
      <c r="U1256" s="91"/>
    </row>
    <row r="1257" spans="2:21" x14ac:dyDescent="0.25">
      <c r="B1257" s="198" t="e">
        <f t="shared" ca="1" si="243"/>
        <v>#N/A</v>
      </c>
      <c r="C12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7" s="91"/>
      <c r="E1257" s="91"/>
      <c r="G1257" s="20"/>
      <c r="H1257" s="91"/>
      <c r="I1257" s="91"/>
      <c r="K1257" s="91"/>
      <c r="M1257" s="200" t="e">
        <f t="shared" ca="1" si="244"/>
        <v>#N/A</v>
      </c>
      <c r="N1257" s="91" t="e">
        <f t="shared" ca="1" si="245"/>
        <v>#N/A</v>
      </c>
      <c r="O1257" s="91" t="e">
        <f t="shared" ca="1" si="246"/>
        <v>#N/A</v>
      </c>
      <c r="Q1257" s="200" t="e">
        <f t="shared" ca="1" si="247"/>
        <v>#N/A</v>
      </c>
      <c r="R1257" s="91" t="e">
        <f t="shared" ca="1" si="248"/>
        <v>#N/A</v>
      </c>
      <c r="S1257" s="91" t="e">
        <f t="shared" ca="1" si="249"/>
        <v>#N/A</v>
      </c>
      <c r="T1257" s="200" t="e">
        <f ca="1">(($E$9*(RAND()*($E$213-$D$213)+$D$213))*(RAND()*('Your Value Calcs'!$E$209-'Your Value Calcs'!$D$209)+'Your Value Calcs'!$D$209+IF('Your Results'!$D$48&gt;0,'Your Results'!$D$48,0)))+$E$161-$E$201+$E$185-($E$185*(RAND()*($E$215-$D$215)+$D$215))-(($E$205/$C$56)*(RAND()*($E$216-$D$216)+$D$216))</f>
        <v>#N/A</v>
      </c>
      <c r="U1257" s="91"/>
    </row>
    <row r="1258" spans="2:21" x14ac:dyDescent="0.25">
      <c r="B1258" s="198" t="e">
        <f t="shared" ca="1" si="243"/>
        <v>#N/A</v>
      </c>
      <c r="C12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8" s="91"/>
      <c r="E1258" s="91"/>
      <c r="G1258" s="20"/>
      <c r="H1258" s="91"/>
      <c r="I1258" s="91"/>
      <c r="K1258" s="91"/>
      <c r="M1258" s="200" t="e">
        <f t="shared" ca="1" si="244"/>
        <v>#N/A</v>
      </c>
      <c r="N1258" s="91" t="e">
        <f t="shared" ca="1" si="245"/>
        <v>#N/A</v>
      </c>
      <c r="O1258" s="91" t="e">
        <f t="shared" ca="1" si="246"/>
        <v>#N/A</v>
      </c>
      <c r="Q1258" s="200" t="e">
        <f t="shared" ca="1" si="247"/>
        <v>#N/A</v>
      </c>
      <c r="R1258" s="91" t="e">
        <f t="shared" ca="1" si="248"/>
        <v>#N/A</v>
      </c>
      <c r="S1258" s="91" t="e">
        <f t="shared" ca="1" si="249"/>
        <v>#N/A</v>
      </c>
      <c r="T1258" s="200" t="e">
        <f ca="1">(($E$9*(RAND()*($E$213-$D$213)+$D$213))*(RAND()*('Your Value Calcs'!$E$209-'Your Value Calcs'!$D$209)+'Your Value Calcs'!$D$209+IF('Your Results'!$D$48&gt;0,'Your Results'!$D$48,0)))+$E$161-$E$201+$E$185-($E$185*(RAND()*($E$215-$D$215)+$D$215))-(($E$205/$C$56)*(RAND()*($E$216-$D$216)+$D$216))</f>
        <v>#N/A</v>
      </c>
      <c r="U1258" s="91"/>
    </row>
    <row r="1259" spans="2:21" x14ac:dyDescent="0.25">
      <c r="B1259" s="198" t="e">
        <f t="shared" ca="1" si="243"/>
        <v>#N/A</v>
      </c>
      <c r="C12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59" s="91"/>
      <c r="E1259" s="91"/>
      <c r="G1259" s="20"/>
      <c r="H1259" s="91"/>
      <c r="I1259" s="91"/>
      <c r="K1259" s="91"/>
    </row>
    <row r="1260" spans="2:21" x14ac:dyDescent="0.25">
      <c r="B1260" s="198" t="e">
        <f t="shared" ca="1" si="243"/>
        <v>#N/A</v>
      </c>
      <c r="C12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0" s="91"/>
      <c r="E1260" s="91"/>
      <c r="G1260" s="20"/>
      <c r="H1260" s="91"/>
      <c r="I1260" s="91"/>
      <c r="K1260" s="91"/>
    </row>
    <row r="1261" spans="2:21" x14ac:dyDescent="0.25">
      <c r="B1261" s="198" t="e">
        <f t="shared" ca="1" si="243"/>
        <v>#N/A</v>
      </c>
      <c r="C12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1" s="91"/>
      <c r="E1261" s="91"/>
      <c r="G1261" s="20"/>
      <c r="H1261" s="91"/>
      <c r="I1261" s="91"/>
      <c r="K1261" s="91"/>
    </row>
    <row r="1262" spans="2:21" x14ac:dyDescent="0.25">
      <c r="B1262" s="198" t="e">
        <f t="shared" ca="1" si="243"/>
        <v>#N/A</v>
      </c>
      <c r="C12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2" s="91"/>
      <c r="E1262" s="91"/>
      <c r="G1262" s="20"/>
      <c r="H1262" s="91"/>
      <c r="I1262" s="91"/>
      <c r="K1262" s="91"/>
    </row>
    <row r="1263" spans="2:21" x14ac:dyDescent="0.25">
      <c r="B1263" s="198" t="e">
        <f t="shared" ca="1" si="243"/>
        <v>#N/A</v>
      </c>
      <c r="C12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3" s="91"/>
      <c r="E1263" s="91"/>
      <c r="G1263" s="20"/>
      <c r="H1263" s="91"/>
      <c r="I1263" s="91"/>
      <c r="K1263" s="91"/>
    </row>
    <row r="1264" spans="2:21" x14ac:dyDescent="0.25">
      <c r="B1264" s="198" t="e">
        <f t="shared" ca="1" si="243"/>
        <v>#N/A</v>
      </c>
      <c r="C12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4" s="91"/>
      <c r="E1264" s="91"/>
      <c r="G1264" s="20"/>
      <c r="H1264" s="91"/>
      <c r="I1264" s="91"/>
      <c r="K1264" s="91"/>
    </row>
    <row r="1265" spans="2:11" x14ac:dyDescent="0.25">
      <c r="B1265" s="198" t="e">
        <f t="shared" ca="1" si="243"/>
        <v>#N/A</v>
      </c>
      <c r="C12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5" s="91"/>
      <c r="E1265" s="91"/>
      <c r="G1265" s="20"/>
      <c r="H1265" s="91"/>
      <c r="I1265" s="91"/>
      <c r="K1265" s="91"/>
    </row>
    <row r="1266" spans="2:11" x14ac:dyDescent="0.25">
      <c r="B1266" s="198" t="e">
        <f t="shared" ca="1" si="243"/>
        <v>#N/A</v>
      </c>
      <c r="C12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6" s="91"/>
      <c r="E1266" s="91"/>
      <c r="G1266" s="20"/>
      <c r="H1266" s="91"/>
      <c r="I1266" s="91"/>
      <c r="K1266" s="91"/>
    </row>
    <row r="1267" spans="2:11" x14ac:dyDescent="0.25">
      <c r="B1267" s="198" t="e">
        <f t="shared" ca="1" si="243"/>
        <v>#N/A</v>
      </c>
      <c r="C12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7" s="91"/>
      <c r="E1267" s="91"/>
      <c r="G1267" s="20"/>
      <c r="H1267" s="91"/>
      <c r="I1267" s="91"/>
      <c r="K1267" s="91"/>
    </row>
    <row r="1268" spans="2:11" x14ac:dyDescent="0.25">
      <c r="B1268" s="198" t="e">
        <f t="shared" ca="1" si="243"/>
        <v>#N/A</v>
      </c>
      <c r="C12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8" s="91"/>
      <c r="E1268" s="91"/>
      <c r="G1268" s="20"/>
      <c r="H1268" s="91"/>
      <c r="I1268" s="91"/>
      <c r="K1268" s="91"/>
    </row>
    <row r="1269" spans="2:11" x14ac:dyDescent="0.25">
      <c r="B1269" s="198" t="e">
        <f t="shared" ca="1" si="243"/>
        <v>#N/A</v>
      </c>
      <c r="C12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69" s="91"/>
      <c r="E1269" s="91"/>
      <c r="G1269" s="20"/>
      <c r="H1269" s="91"/>
      <c r="I1269" s="91"/>
      <c r="K1269" s="91"/>
    </row>
    <row r="1270" spans="2:11" x14ac:dyDescent="0.25">
      <c r="B1270" s="198" t="e">
        <f t="shared" ca="1" si="243"/>
        <v>#N/A</v>
      </c>
      <c r="C12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70" s="91"/>
      <c r="E1270" s="91"/>
      <c r="G1270" s="20"/>
      <c r="H1270" s="91"/>
      <c r="I1270" s="91"/>
      <c r="K1270" s="91"/>
    </row>
    <row r="1271" spans="2:11" x14ac:dyDescent="0.25">
      <c r="B1271" s="198" t="e">
        <f t="shared" ca="1" si="243"/>
        <v>#N/A</v>
      </c>
      <c r="C12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71" s="91"/>
      <c r="E1271" s="91"/>
      <c r="G1271" s="20"/>
      <c r="H1271" s="91"/>
      <c r="I1271" s="91"/>
      <c r="K1271" s="91"/>
    </row>
    <row r="1272" spans="2:11" x14ac:dyDescent="0.25">
      <c r="B1272" s="198" t="e">
        <f t="shared" ca="1" si="243"/>
        <v>#N/A</v>
      </c>
      <c r="C12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72" s="91"/>
      <c r="E1272" s="91"/>
      <c r="G1272" s="20"/>
      <c r="H1272" s="91"/>
      <c r="I1272" s="91"/>
      <c r="K1272" s="91"/>
    </row>
    <row r="1273" spans="2:11" x14ac:dyDescent="0.25">
      <c r="B1273" s="198" t="e">
        <f t="shared" ca="1" si="243"/>
        <v>#N/A</v>
      </c>
      <c r="C12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73" s="91"/>
      <c r="E1273" s="91"/>
      <c r="G1273" s="20"/>
      <c r="H1273" s="91"/>
      <c r="I1273" s="91"/>
      <c r="K1273" s="91"/>
    </row>
    <row r="1274" spans="2:11" x14ac:dyDescent="0.25">
      <c r="B1274" s="198" t="e">
        <f t="shared" ca="1" si="243"/>
        <v>#N/A</v>
      </c>
      <c r="C12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74" s="91"/>
      <c r="E1274" s="91"/>
      <c r="G1274" s="20"/>
      <c r="H1274" s="91"/>
      <c r="I1274" s="91"/>
      <c r="K1274" s="91"/>
    </row>
    <row r="1275" spans="2:11" x14ac:dyDescent="0.25">
      <c r="B1275" s="198" t="e">
        <f t="shared" ca="1" si="243"/>
        <v>#N/A</v>
      </c>
      <c r="C12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75" s="91"/>
      <c r="E1275" s="91"/>
      <c r="G1275" s="20"/>
      <c r="H1275" s="91"/>
      <c r="I1275" s="91"/>
      <c r="K1275" s="91"/>
    </row>
    <row r="1276" spans="2:11" x14ac:dyDescent="0.25">
      <c r="B1276" s="198" t="e">
        <f t="shared" ca="1" si="243"/>
        <v>#N/A</v>
      </c>
      <c r="C12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c r="D1276" s="91"/>
      <c r="E1276" s="91"/>
      <c r="G1276" s="20"/>
      <c r="H1276" s="91"/>
      <c r="I1276" s="91"/>
      <c r="K1276" s="91"/>
    </row>
    <row r="1277" spans="2:11" x14ac:dyDescent="0.25">
      <c r="B1277" s="198" t="e">
        <f t="shared" ca="1" si="243"/>
        <v>#N/A</v>
      </c>
      <c r="C12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78" spans="2:11" x14ac:dyDescent="0.25">
      <c r="B1278" s="198" t="e">
        <f t="shared" ca="1" si="243"/>
        <v>#N/A</v>
      </c>
      <c r="C12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79" spans="2:11" x14ac:dyDescent="0.25">
      <c r="B1279" s="198" t="e">
        <f t="shared" ca="1" si="243"/>
        <v>#N/A</v>
      </c>
      <c r="C12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0" spans="2:11" x14ac:dyDescent="0.25">
      <c r="B1280" s="198" t="e">
        <f t="shared" ca="1" si="243"/>
        <v>#N/A</v>
      </c>
      <c r="C12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1" spans="2:3" x14ac:dyDescent="0.25">
      <c r="B1281" s="198" t="e">
        <f t="shared" ca="1" si="243"/>
        <v>#N/A</v>
      </c>
      <c r="C12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2" spans="2:3" x14ac:dyDescent="0.25">
      <c r="B1282" s="198" t="e">
        <f t="shared" ref="B1282:B1345" ca="1" si="250">($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2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3" spans="2:3" x14ac:dyDescent="0.25">
      <c r="B1283" s="198" t="e">
        <f t="shared" ca="1" si="250"/>
        <v>#N/A</v>
      </c>
      <c r="C12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4" spans="2:3" x14ac:dyDescent="0.25">
      <c r="B1284" s="198" t="e">
        <f t="shared" ca="1" si="250"/>
        <v>#N/A</v>
      </c>
      <c r="C12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5" spans="2:3" x14ac:dyDescent="0.25">
      <c r="B1285" s="198" t="e">
        <f t="shared" ca="1" si="250"/>
        <v>#N/A</v>
      </c>
      <c r="C12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6" spans="2:3" x14ac:dyDescent="0.25">
      <c r="B1286" s="198" t="e">
        <f t="shared" ca="1" si="250"/>
        <v>#N/A</v>
      </c>
      <c r="C12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7" spans="2:3" x14ac:dyDescent="0.25">
      <c r="B1287" s="198" t="e">
        <f t="shared" ca="1" si="250"/>
        <v>#N/A</v>
      </c>
      <c r="C12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8" spans="2:3" x14ac:dyDescent="0.25">
      <c r="B1288" s="198" t="e">
        <f t="shared" ca="1" si="250"/>
        <v>#N/A</v>
      </c>
      <c r="C12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89" spans="2:3" x14ac:dyDescent="0.25">
      <c r="B1289" s="198" t="e">
        <f t="shared" ca="1" si="250"/>
        <v>#N/A</v>
      </c>
      <c r="C12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0" spans="2:3" x14ac:dyDescent="0.25">
      <c r="B1290" s="198" t="e">
        <f t="shared" ca="1" si="250"/>
        <v>#N/A</v>
      </c>
      <c r="C12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1" spans="2:3" x14ac:dyDescent="0.25">
      <c r="B1291" s="198" t="e">
        <f t="shared" ca="1" si="250"/>
        <v>#N/A</v>
      </c>
      <c r="C12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2" spans="2:3" x14ac:dyDescent="0.25">
      <c r="B1292" s="198" t="e">
        <f t="shared" ca="1" si="250"/>
        <v>#N/A</v>
      </c>
      <c r="C12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3" spans="2:3" x14ac:dyDescent="0.25">
      <c r="B1293" s="198" t="e">
        <f t="shared" ca="1" si="250"/>
        <v>#N/A</v>
      </c>
      <c r="C12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4" spans="2:3" x14ac:dyDescent="0.25">
      <c r="B1294" s="198" t="e">
        <f t="shared" ca="1" si="250"/>
        <v>#N/A</v>
      </c>
      <c r="C12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5" spans="2:3" x14ac:dyDescent="0.25">
      <c r="B1295" s="198" t="e">
        <f t="shared" ca="1" si="250"/>
        <v>#N/A</v>
      </c>
      <c r="C12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6" spans="2:3" x14ac:dyDescent="0.25">
      <c r="B1296" s="198" t="e">
        <f t="shared" ca="1" si="250"/>
        <v>#N/A</v>
      </c>
      <c r="C12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7" spans="2:3" x14ac:dyDescent="0.25">
      <c r="B1297" s="198" t="e">
        <f t="shared" ca="1" si="250"/>
        <v>#N/A</v>
      </c>
      <c r="C12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8" spans="2:3" x14ac:dyDescent="0.25">
      <c r="B1298" s="198" t="e">
        <f t="shared" ca="1" si="250"/>
        <v>#N/A</v>
      </c>
      <c r="C12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299" spans="2:3" x14ac:dyDescent="0.25">
      <c r="B1299" s="198" t="e">
        <f t="shared" ca="1" si="250"/>
        <v>#N/A</v>
      </c>
      <c r="C12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0" spans="2:3" x14ac:dyDescent="0.25">
      <c r="B1300" s="198" t="e">
        <f t="shared" ca="1" si="250"/>
        <v>#N/A</v>
      </c>
      <c r="C13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1" spans="2:3" x14ac:dyDescent="0.25">
      <c r="B1301" s="198" t="e">
        <f t="shared" ca="1" si="250"/>
        <v>#N/A</v>
      </c>
      <c r="C13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2" spans="2:3" x14ac:dyDescent="0.25">
      <c r="B1302" s="198" t="e">
        <f t="shared" ca="1" si="250"/>
        <v>#N/A</v>
      </c>
      <c r="C13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3" spans="2:3" x14ac:dyDescent="0.25">
      <c r="B1303" s="198" t="e">
        <f t="shared" ca="1" si="250"/>
        <v>#N/A</v>
      </c>
      <c r="C13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4" spans="2:3" x14ac:dyDescent="0.25">
      <c r="B1304" s="198" t="e">
        <f t="shared" ca="1" si="250"/>
        <v>#N/A</v>
      </c>
      <c r="C13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5" spans="2:3" x14ac:dyDescent="0.25">
      <c r="B1305" s="198" t="e">
        <f t="shared" ca="1" si="250"/>
        <v>#N/A</v>
      </c>
      <c r="C13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6" spans="2:3" x14ac:dyDescent="0.25">
      <c r="B1306" s="198" t="e">
        <f t="shared" ca="1" si="250"/>
        <v>#N/A</v>
      </c>
      <c r="C13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7" spans="2:3" x14ac:dyDescent="0.25">
      <c r="B1307" s="198" t="e">
        <f t="shared" ca="1" si="250"/>
        <v>#N/A</v>
      </c>
      <c r="C13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8" spans="2:3" x14ac:dyDescent="0.25">
      <c r="B1308" s="198" t="e">
        <f t="shared" ca="1" si="250"/>
        <v>#N/A</v>
      </c>
      <c r="C13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09" spans="2:3" x14ac:dyDescent="0.25">
      <c r="B1309" s="198" t="e">
        <f t="shared" ca="1" si="250"/>
        <v>#N/A</v>
      </c>
      <c r="C13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0" spans="2:3" x14ac:dyDescent="0.25">
      <c r="B1310" s="198" t="e">
        <f t="shared" ca="1" si="250"/>
        <v>#N/A</v>
      </c>
      <c r="C13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1" spans="2:3" x14ac:dyDescent="0.25">
      <c r="B1311" s="198" t="e">
        <f t="shared" ca="1" si="250"/>
        <v>#N/A</v>
      </c>
      <c r="C13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2" spans="2:3" x14ac:dyDescent="0.25">
      <c r="B1312" s="198" t="e">
        <f t="shared" ca="1" si="250"/>
        <v>#N/A</v>
      </c>
      <c r="C13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3" spans="2:3" x14ac:dyDescent="0.25">
      <c r="B1313" s="198" t="e">
        <f t="shared" ca="1" si="250"/>
        <v>#N/A</v>
      </c>
      <c r="C13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4" spans="2:3" x14ac:dyDescent="0.25">
      <c r="B1314" s="198" t="e">
        <f t="shared" ca="1" si="250"/>
        <v>#N/A</v>
      </c>
      <c r="C13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5" spans="2:3" x14ac:dyDescent="0.25">
      <c r="B1315" s="198" t="e">
        <f t="shared" ca="1" si="250"/>
        <v>#N/A</v>
      </c>
      <c r="C13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6" spans="2:3" x14ac:dyDescent="0.25">
      <c r="B1316" s="198" t="e">
        <f t="shared" ca="1" si="250"/>
        <v>#N/A</v>
      </c>
      <c r="C13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7" spans="2:3" x14ac:dyDescent="0.25">
      <c r="B1317" s="198" t="e">
        <f t="shared" ca="1" si="250"/>
        <v>#N/A</v>
      </c>
      <c r="C13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8" spans="2:3" x14ac:dyDescent="0.25">
      <c r="B1318" s="198" t="e">
        <f t="shared" ca="1" si="250"/>
        <v>#N/A</v>
      </c>
      <c r="C13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19" spans="2:3" x14ac:dyDescent="0.25">
      <c r="B1319" s="198" t="e">
        <f t="shared" ca="1" si="250"/>
        <v>#N/A</v>
      </c>
      <c r="C13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0" spans="2:3" x14ac:dyDescent="0.25">
      <c r="B1320" s="198" t="e">
        <f t="shared" ca="1" si="250"/>
        <v>#N/A</v>
      </c>
      <c r="C13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1" spans="2:3" x14ac:dyDescent="0.25">
      <c r="B1321" s="198" t="e">
        <f t="shared" ca="1" si="250"/>
        <v>#N/A</v>
      </c>
      <c r="C13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2" spans="2:3" x14ac:dyDescent="0.25">
      <c r="B1322" s="198" t="e">
        <f t="shared" ca="1" si="250"/>
        <v>#N/A</v>
      </c>
      <c r="C13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3" spans="2:3" x14ac:dyDescent="0.25">
      <c r="B1323" s="198" t="e">
        <f t="shared" ca="1" si="250"/>
        <v>#N/A</v>
      </c>
      <c r="C13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4" spans="2:3" x14ac:dyDescent="0.25">
      <c r="B1324" s="198" t="e">
        <f t="shared" ca="1" si="250"/>
        <v>#N/A</v>
      </c>
      <c r="C13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5" spans="2:3" x14ac:dyDescent="0.25">
      <c r="B1325" s="198" t="e">
        <f t="shared" ca="1" si="250"/>
        <v>#N/A</v>
      </c>
      <c r="C13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6" spans="2:3" x14ac:dyDescent="0.25">
      <c r="B1326" s="198" t="e">
        <f t="shared" ca="1" si="250"/>
        <v>#N/A</v>
      </c>
      <c r="C13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7" spans="2:3" x14ac:dyDescent="0.25">
      <c r="B1327" s="198" t="e">
        <f t="shared" ca="1" si="250"/>
        <v>#N/A</v>
      </c>
      <c r="C13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8" spans="2:3" x14ac:dyDescent="0.25">
      <c r="B1328" s="198" t="e">
        <f t="shared" ca="1" si="250"/>
        <v>#N/A</v>
      </c>
      <c r="C13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29" spans="2:3" x14ac:dyDescent="0.25">
      <c r="B1329" s="198" t="e">
        <f t="shared" ca="1" si="250"/>
        <v>#N/A</v>
      </c>
      <c r="C13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0" spans="2:3" x14ac:dyDescent="0.25">
      <c r="B1330" s="198" t="e">
        <f t="shared" ca="1" si="250"/>
        <v>#N/A</v>
      </c>
      <c r="C13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1" spans="2:3" x14ac:dyDescent="0.25">
      <c r="B1331" s="198" t="e">
        <f t="shared" ca="1" si="250"/>
        <v>#N/A</v>
      </c>
      <c r="C13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2" spans="2:3" x14ac:dyDescent="0.25">
      <c r="B1332" s="198" t="e">
        <f t="shared" ca="1" si="250"/>
        <v>#N/A</v>
      </c>
      <c r="C13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3" spans="2:3" x14ac:dyDescent="0.25">
      <c r="B1333" s="198" t="e">
        <f t="shared" ca="1" si="250"/>
        <v>#N/A</v>
      </c>
      <c r="C13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4" spans="2:3" x14ac:dyDescent="0.25">
      <c r="B1334" s="198" t="e">
        <f t="shared" ca="1" si="250"/>
        <v>#N/A</v>
      </c>
      <c r="C13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5" spans="2:3" x14ac:dyDescent="0.25">
      <c r="B1335" s="198" t="e">
        <f t="shared" ca="1" si="250"/>
        <v>#N/A</v>
      </c>
      <c r="C13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6" spans="2:3" x14ac:dyDescent="0.25">
      <c r="B1336" s="198" t="e">
        <f t="shared" ca="1" si="250"/>
        <v>#N/A</v>
      </c>
      <c r="C13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7" spans="2:3" x14ac:dyDescent="0.25">
      <c r="B1337" s="198" t="e">
        <f t="shared" ca="1" si="250"/>
        <v>#N/A</v>
      </c>
      <c r="C13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8" spans="2:3" x14ac:dyDescent="0.25">
      <c r="B1338" s="198" t="e">
        <f t="shared" ca="1" si="250"/>
        <v>#N/A</v>
      </c>
      <c r="C13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39" spans="2:3" x14ac:dyDescent="0.25">
      <c r="B1339" s="198" t="e">
        <f t="shared" ca="1" si="250"/>
        <v>#N/A</v>
      </c>
      <c r="C13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0" spans="2:3" x14ac:dyDescent="0.25">
      <c r="B1340" s="198" t="e">
        <f t="shared" ca="1" si="250"/>
        <v>#N/A</v>
      </c>
      <c r="C13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1" spans="2:3" x14ac:dyDescent="0.25">
      <c r="B1341" s="198" t="e">
        <f t="shared" ca="1" si="250"/>
        <v>#N/A</v>
      </c>
      <c r="C13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2" spans="2:3" x14ac:dyDescent="0.25">
      <c r="B1342" s="198" t="e">
        <f t="shared" ca="1" si="250"/>
        <v>#N/A</v>
      </c>
      <c r="C13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3" spans="2:3" x14ac:dyDescent="0.25">
      <c r="B1343" s="198" t="e">
        <f t="shared" ca="1" si="250"/>
        <v>#N/A</v>
      </c>
      <c r="C13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4" spans="2:3" x14ac:dyDescent="0.25">
      <c r="B1344" s="198" t="e">
        <f t="shared" ca="1" si="250"/>
        <v>#N/A</v>
      </c>
      <c r="C13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5" spans="2:3" x14ac:dyDescent="0.25">
      <c r="B1345" s="198" t="e">
        <f t="shared" ca="1" si="250"/>
        <v>#N/A</v>
      </c>
      <c r="C13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6" spans="2:3" x14ac:dyDescent="0.25">
      <c r="B1346" s="198" t="e">
        <f t="shared" ref="B1346:B1409" ca="1" si="251">($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3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7" spans="2:3" x14ac:dyDescent="0.25">
      <c r="B1347" s="198" t="e">
        <f t="shared" ca="1" si="251"/>
        <v>#N/A</v>
      </c>
      <c r="C13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8" spans="2:3" x14ac:dyDescent="0.25">
      <c r="B1348" s="198" t="e">
        <f t="shared" ca="1" si="251"/>
        <v>#N/A</v>
      </c>
      <c r="C13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49" spans="2:3" x14ac:dyDescent="0.25">
      <c r="B1349" s="198" t="e">
        <f t="shared" ca="1" si="251"/>
        <v>#N/A</v>
      </c>
      <c r="C13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0" spans="2:3" x14ac:dyDescent="0.25">
      <c r="B1350" s="198" t="e">
        <f t="shared" ca="1" si="251"/>
        <v>#N/A</v>
      </c>
      <c r="C13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1" spans="2:3" x14ac:dyDescent="0.25">
      <c r="B1351" s="198" t="e">
        <f t="shared" ca="1" si="251"/>
        <v>#N/A</v>
      </c>
      <c r="C13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2" spans="2:3" x14ac:dyDescent="0.25">
      <c r="B1352" s="198" t="e">
        <f t="shared" ca="1" si="251"/>
        <v>#N/A</v>
      </c>
      <c r="C13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3" spans="2:3" x14ac:dyDescent="0.25">
      <c r="B1353" s="198" t="e">
        <f t="shared" ca="1" si="251"/>
        <v>#N/A</v>
      </c>
      <c r="C13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4" spans="2:3" x14ac:dyDescent="0.25">
      <c r="B1354" s="198" t="e">
        <f t="shared" ca="1" si="251"/>
        <v>#N/A</v>
      </c>
      <c r="C13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5" spans="2:3" x14ac:dyDescent="0.25">
      <c r="B1355" s="198" t="e">
        <f t="shared" ca="1" si="251"/>
        <v>#N/A</v>
      </c>
      <c r="C13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6" spans="2:3" x14ac:dyDescent="0.25">
      <c r="B1356" s="198" t="e">
        <f t="shared" ca="1" si="251"/>
        <v>#N/A</v>
      </c>
      <c r="C13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7" spans="2:3" x14ac:dyDescent="0.25">
      <c r="B1357" s="198" t="e">
        <f t="shared" ca="1" si="251"/>
        <v>#N/A</v>
      </c>
      <c r="C13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8" spans="2:3" x14ac:dyDescent="0.25">
      <c r="B1358" s="198" t="e">
        <f t="shared" ca="1" si="251"/>
        <v>#N/A</v>
      </c>
      <c r="C13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59" spans="2:3" x14ac:dyDescent="0.25">
      <c r="B1359" s="198" t="e">
        <f t="shared" ca="1" si="251"/>
        <v>#N/A</v>
      </c>
      <c r="C13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0" spans="2:3" x14ac:dyDescent="0.25">
      <c r="B1360" s="198" t="e">
        <f t="shared" ca="1" si="251"/>
        <v>#N/A</v>
      </c>
      <c r="C13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1" spans="2:3" x14ac:dyDescent="0.25">
      <c r="B1361" s="198" t="e">
        <f t="shared" ca="1" si="251"/>
        <v>#N/A</v>
      </c>
      <c r="C13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2" spans="2:3" x14ac:dyDescent="0.25">
      <c r="B1362" s="198" t="e">
        <f t="shared" ca="1" si="251"/>
        <v>#N/A</v>
      </c>
      <c r="C13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3" spans="2:3" x14ac:dyDescent="0.25">
      <c r="B1363" s="198" t="e">
        <f t="shared" ca="1" si="251"/>
        <v>#N/A</v>
      </c>
      <c r="C13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4" spans="2:3" x14ac:dyDescent="0.25">
      <c r="B1364" s="198" t="e">
        <f t="shared" ca="1" si="251"/>
        <v>#N/A</v>
      </c>
      <c r="C13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5" spans="2:3" x14ac:dyDescent="0.25">
      <c r="B1365" s="198" t="e">
        <f t="shared" ca="1" si="251"/>
        <v>#N/A</v>
      </c>
      <c r="C13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6" spans="2:3" x14ac:dyDescent="0.25">
      <c r="B1366" s="198" t="e">
        <f t="shared" ca="1" si="251"/>
        <v>#N/A</v>
      </c>
      <c r="C13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7" spans="2:3" x14ac:dyDescent="0.25">
      <c r="B1367" s="198" t="e">
        <f t="shared" ca="1" si="251"/>
        <v>#N/A</v>
      </c>
      <c r="C13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8" spans="2:3" x14ac:dyDescent="0.25">
      <c r="B1368" s="198" t="e">
        <f t="shared" ca="1" si="251"/>
        <v>#N/A</v>
      </c>
      <c r="C13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69" spans="2:3" x14ac:dyDescent="0.25">
      <c r="B1369" s="198" t="e">
        <f t="shared" ca="1" si="251"/>
        <v>#N/A</v>
      </c>
      <c r="C13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0" spans="2:3" x14ac:dyDescent="0.25">
      <c r="B1370" s="198" t="e">
        <f t="shared" ca="1" si="251"/>
        <v>#N/A</v>
      </c>
      <c r="C13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1" spans="2:3" x14ac:dyDescent="0.25">
      <c r="B1371" s="198" t="e">
        <f t="shared" ca="1" si="251"/>
        <v>#N/A</v>
      </c>
      <c r="C13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2" spans="2:3" x14ac:dyDescent="0.25">
      <c r="B1372" s="198" t="e">
        <f t="shared" ca="1" si="251"/>
        <v>#N/A</v>
      </c>
      <c r="C13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3" spans="2:3" x14ac:dyDescent="0.25">
      <c r="B1373" s="198" t="e">
        <f t="shared" ca="1" si="251"/>
        <v>#N/A</v>
      </c>
      <c r="C13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4" spans="2:3" x14ac:dyDescent="0.25">
      <c r="B1374" s="198" t="e">
        <f t="shared" ca="1" si="251"/>
        <v>#N/A</v>
      </c>
      <c r="C13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5" spans="2:3" x14ac:dyDescent="0.25">
      <c r="B1375" s="198" t="e">
        <f t="shared" ca="1" si="251"/>
        <v>#N/A</v>
      </c>
      <c r="C13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6" spans="2:3" x14ac:dyDescent="0.25">
      <c r="B1376" s="198" t="e">
        <f t="shared" ca="1" si="251"/>
        <v>#N/A</v>
      </c>
      <c r="C13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7" spans="2:3" x14ac:dyDescent="0.25">
      <c r="B1377" s="198" t="e">
        <f t="shared" ca="1" si="251"/>
        <v>#N/A</v>
      </c>
      <c r="C13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8" spans="2:3" x14ac:dyDescent="0.25">
      <c r="B1378" s="198" t="e">
        <f t="shared" ca="1" si="251"/>
        <v>#N/A</v>
      </c>
      <c r="C13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79" spans="2:3" x14ac:dyDescent="0.25">
      <c r="B1379" s="198" t="e">
        <f t="shared" ca="1" si="251"/>
        <v>#N/A</v>
      </c>
      <c r="C13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0" spans="2:3" x14ac:dyDescent="0.25">
      <c r="B1380" s="198" t="e">
        <f t="shared" ca="1" si="251"/>
        <v>#N/A</v>
      </c>
      <c r="C13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1" spans="2:3" x14ac:dyDescent="0.25">
      <c r="B1381" s="198" t="e">
        <f t="shared" ca="1" si="251"/>
        <v>#N/A</v>
      </c>
      <c r="C13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2" spans="2:3" x14ac:dyDescent="0.25">
      <c r="B1382" s="198" t="e">
        <f t="shared" ca="1" si="251"/>
        <v>#N/A</v>
      </c>
      <c r="C13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3" spans="2:3" x14ac:dyDescent="0.25">
      <c r="B1383" s="198" t="e">
        <f t="shared" ca="1" si="251"/>
        <v>#N/A</v>
      </c>
      <c r="C13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4" spans="2:3" x14ac:dyDescent="0.25">
      <c r="B1384" s="198" t="e">
        <f t="shared" ca="1" si="251"/>
        <v>#N/A</v>
      </c>
      <c r="C13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5" spans="2:3" x14ac:dyDescent="0.25">
      <c r="B1385" s="198" t="e">
        <f t="shared" ca="1" si="251"/>
        <v>#N/A</v>
      </c>
      <c r="C13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6" spans="2:3" x14ac:dyDescent="0.25">
      <c r="B1386" s="198" t="e">
        <f t="shared" ca="1" si="251"/>
        <v>#N/A</v>
      </c>
      <c r="C13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7" spans="2:3" x14ac:dyDescent="0.25">
      <c r="B1387" s="198" t="e">
        <f t="shared" ca="1" si="251"/>
        <v>#N/A</v>
      </c>
      <c r="C13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8" spans="2:3" x14ac:dyDescent="0.25">
      <c r="B1388" s="198" t="e">
        <f t="shared" ca="1" si="251"/>
        <v>#N/A</v>
      </c>
      <c r="C13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89" spans="2:3" x14ac:dyDescent="0.25">
      <c r="B1389" s="198" t="e">
        <f t="shared" ca="1" si="251"/>
        <v>#N/A</v>
      </c>
      <c r="C13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0" spans="2:3" x14ac:dyDescent="0.25">
      <c r="B1390" s="198" t="e">
        <f t="shared" ca="1" si="251"/>
        <v>#N/A</v>
      </c>
      <c r="C13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1" spans="2:3" x14ac:dyDescent="0.25">
      <c r="B1391" s="198" t="e">
        <f t="shared" ca="1" si="251"/>
        <v>#N/A</v>
      </c>
      <c r="C13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2" spans="2:3" x14ac:dyDescent="0.25">
      <c r="B1392" s="198" t="e">
        <f t="shared" ca="1" si="251"/>
        <v>#N/A</v>
      </c>
      <c r="C13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3" spans="2:3" x14ac:dyDescent="0.25">
      <c r="B1393" s="198" t="e">
        <f t="shared" ca="1" si="251"/>
        <v>#N/A</v>
      </c>
      <c r="C13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4" spans="2:3" x14ac:dyDescent="0.25">
      <c r="B1394" s="198" t="e">
        <f t="shared" ca="1" si="251"/>
        <v>#N/A</v>
      </c>
      <c r="C13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5" spans="2:3" x14ac:dyDescent="0.25">
      <c r="B1395" s="198" t="e">
        <f t="shared" ca="1" si="251"/>
        <v>#N/A</v>
      </c>
      <c r="C13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6" spans="2:3" x14ac:dyDescent="0.25">
      <c r="B1396" s="198" t="e">
        <f t="shared" ca="1" si="251"/>
        <v>#N/A</v>
      </c>
      <c r="C13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7" spans="2:3" x14ac:dyDescent="0.25">
      <c r="B1397" s="198" t="e">
        <f t="shared" ca="1" si="251"/>
        <v>#N/A</v>
      </c>
      <c r="C13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8" spans="2:3" x14ac:dyDescent="0.25">
      <c r="B1398" s="198" t="e">
        <f t="shared" ca="1" si="251"/>
        <v>#N/A</v>
      </c>
      <c r="C13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399" spans="2:3" x14ac:dyDescent="0.25">
      <c r="B1399" s="198" t="e">
        <f t="shared" ca="1" si="251"/>
        <v>#N/A</v>
      </c>
      <c r="C13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0" spans="2:3" x14ac:dyDescent="0.25">
      <c r="B1400" s="198" t="e">
        <f t="shared" ca="1" si="251"/>
        <v>#N/A</v>
      </c>
      <c r="C14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1" spans="2:3" x14ac:dyDescent="0.25">
      <c r="B1401" s="198" t="e">
        <f t="shared" ca="1" si="251"/>
        <v>#N/A</v>
      </c>
      <c r="C14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2" spans="2:3" x14ac:dyDescent="0.25">
      <c r="B1402" s="198" t="e">
        <f t="shared" ca="1" si="251"/>
        <v>#N/A</v>
      </c>
      <c r="C14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3" spans="2:3" x14ac:dyDescent="0.25">
      <c r="B1403" s="198" t="e">
        <f t="shared" ca="1" si="251"/>
        <v>#N/A</v>
      </c>
      <c r="C14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4" spans="2:3" x14ac:dyDescent="0.25">
      <c r="B1404" s="198" t="e">
        <f t="shared" ca="1" si="251"/>
        <v>#N/A</v>
      </c>
      <c r="C14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5" spans="2:3" x14ac:dyDescent="0.25">
      <c r="B1405" s="198" t="e">
        <f t="shared" ca="1" si="251"/>
        <v>#N/A</v>
      </c>
      <c r="C14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6" spans="2:3" x14ac:dyDescent="0.25">
      <c r="B1406" s="198" t="e">
        <f t="shared" ca="1" si="251"/>
        <v>#N/A</v>
      </c>
      <c r="C14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7" spans="2:3" x14ac:dyDescent="0.25">
      <c r="B1407" s="198" t="e">
        <f t="shared" ca="1" si="251"/>
        <v>#N/A</v>
      </c>
      <c r="C14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8" spans="2:3" x14ac:dyDescent="0.25">
      <c r="B1408" s="198" t="e">
        <f t="shared" ca="1" si="251"/>
        <v>#N/A</v>
      </c>
      <c r="C14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09" spans="2:3" x14ac:dyDescent="0.25">
      <c r="B1409" s="198" t="e">
        <f t="shared" ca="1" si="251"/>
        <v>#N/A</v>
      </c>
      <c r="C14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0" spans="2:3" x14ac:dyDescent="0.25">
      <c r="B1410" s="198" t="e">
        <f t="shared" ref="B1410:B1473" ca="1" si="252">($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4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1" spans="2:3" x14ac:dyDescent="0.25">
      <c r="B1411" s="198" t="e">
        <f t="shared" ca="1" si="252"/>
        <v>#N/A</v>
      </c>
      <c r="C14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2" spans="2:3" x14ac:dyDescent="0.25">
      <c r="B1412" s="198" t="e">
        <f t="shared" ca="1" si="252"/>
        <v>#N/A</v>
      </c>
      <c r="C14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3" spans="2:3" x14ac:dyDescent="0.25">
      <c r="B1413" s="198" t="e">
        <f t="shared" ca="1" si="252"/>
        <v>#N/A</v>
      </c>
      <c r="C14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4" spans="2:3" x14ac:dyDescent="0.25">
      <c r="B1414" s="198" t="e">
        <f t="shared" ca="1" si="252"/>
        <v>#N/A</v>
      </c>
      <c r="C14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5" spans="2:3" x14ac:dyDescent="0.25">
      <c r="B1415" s="198" t="e">
        <f t="shared" ca="1" si="252"/>
        <v>#N/A</v>
      </c>
      <c r="C14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6" spans="2:3" x14ac:dyDescent="0.25">
      <c r="B1416" s="198" t="e">
        <f t="shared" ca="1" si="252"/>
        <v>#N/A</v>
      </c>
      <c r="C14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7" spans="2:3" x14ac:dyDescent="0.25">
      <c r="B1417" s="198" t="e">
        <f t="shared" ca="1" si="252"/>
        <v>#N/A</v>
      </c>
      <c r="C14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8" spans="2:3" x14ac:dyDescent="0.25">
      <c r="B1418" s="198" t="e">
        <f t="shared" ca="1" si="252"/>
        <v>#N/A</v>
      </c>
      <c r="C14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19" spans="2:3" x14ac:dyDescent="0.25">
      <c r="B1419" s="198" t="e">
        <f t="shared" ca="1" si="252"/>
        <v>#N/A</v>
      </c>
      <c r="C14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0" spans="2:3" x14ac:dyDescent="0.25">
      <c r="B1420" s="198" t="e">
        <f t="shared" ca="1" si="252"/>
        <v>#N/A</v>
      </c>
      <c r="C14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1" spans="2:3" x14ac:dyDescent="0.25">
      <c r="B1421" s="198" t="e">
        <f t="shared" ca="1" si="252"/>
        <v>#N/A</v>
      </c>
      <c r="C14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2" spans="2:3" x14ac:dyDescent="0.25">
      <c r="B1422" s="198" t="e">
        <f t="shared" ca="1" si="252"/>
        <v>#N/A</v>
      </c>
      <c r="C14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3" spans="2:3" x14ac:dyDescent="0.25">
      <c r="B1423" s="198" t="e">
        <f t="shared" ca="1" si="252"/>
        <v>#N/A</v>
      </c>
      <c r="C14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4" spans="2:3" x14ac:dyDescent="0.25">
      <c r="B1424" s="198" t="e">
        <f t="shared" ca="1" si="252"/>
        <v>#N/A</v>
      </c>
      <c r="C14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5" spans="2:3" x14ac:dyDescent="0.25">
      <c r="B1425" s="198" t="e">
        <f t="shared" ca="1" si="252"/>
        <v>#N/A</v>
      </c>
      <c r="C14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6" spans="2:3" x14ac:dyDescent="0.25">
      <c r="B1426" s="198" t="e">
        <f t="shared" ca="1" si="252"/>
        <v>#N/A</v>
      </c>
      <c r="C14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7" spans="2:3" x14ac:dyDescent="0.25">
      <c r="B1427" s="198" t="e">
        <f t="shared" ca="1" si="252"/>
        <v>#N/A</v>
      </c>
      <c r="C14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8" spans="2:3" x14ac:dyDescent="0.25">
      <c r="B1428" s="198" t="e">
        <f t="shared" ca="1" si="252"/>
        <v>#N/A</v>
      </c>
      <c r="C14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29" spans="2:3" x14ac:dyDescent="0.25">
      <c r="B1429" s="198" t="e">
        <f t="shared" ca="1" si="252"/>
        <v>#N/A</v>
      </c>
      <c r="C14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0" spans="2:3" x14ac:dyDescent="0.25">
      <c r="B1430" s="198" t="e">
        <f t="shared" ca="1" si="252"/>
        <v>#N/A</v>
      </c>
      <c r="C14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1" spans="2:3" x14ac:dyDescent="0.25">
      <c r="B1431" s="198" t="e">
        <f t="shared" ca="1" si="252"/>
        <v>#N/A</v>
      </c>
      <c r="C14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2" spans="2:3" x14ac:dyDescent="0.25">
      <c r="B1432" s="198" t="e">
        <f t="shared" ca="1" si="252"/>
        <v>#N/A</v>
      </c>
      <c r="C14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3" spans="2:3" x14ac:dyDescent="0.25">
      <c r="B1433" s="198" t="e">
        <f t="shared" ca="1" si="252"/>
        <v>#N/A</v>
      </c>
      <c r="C14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4" spans="2:3" x14ac:dyDescent="0.25">
      <c r="B1434" s="198" t="e">
        <f t="shared" ca="1" si="252"/>
        <v>#N/A</v>
      </c>
      <c r="C14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5" spans="2:3" x14ac:dyDescent="0.25">
      <c r="B1435" s="198" t="e">
        <f t="shared" ca="1" si="252"/>
        <v>#N/A</v>
      </c>
      <c r="C14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6" spans="2:3" x14ac:dyDescent="0.25">
      <c r="B1436" s="198" t="e">
        <f t="shared" ca="1" si="252"/>
        <v>#N/A</v>
      </c>
      <c r="C14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7" spans="2:3" x14ac:dyDescent="0.25">
      <c r="B1437" s="198" t="e">
        <f t="shared" ca="1" si="252"/>
        <v>#N/A</v>
      </c>
      <c r="C14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8" spans="2:3" x14ac:dyDescent="0.25">
      <c r="B1438" s="198" t="e">
        <f t="shared" ca="1" si="252"/>
        <v>#N/A</v>
      </c>
      <c r="C14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39" spans="2:3" x14ac:dyDescent="0.25">
      <c r="B1439" s="198" t="e">
        <f t="shared" ca="1" si="252"/>
        <v>#N/A</v>
      </c>
      <c r="C14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0" spans="2:3" x14ac:dyDescent="0.25">
      <c r="B1440" s="198" t="e">
        <f t="shared" ca="1" si="252"/>
        <v>#N/A</v>
      </c>
      <c r="C14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1" spans="2:3" x14ac:dyDescent="0.25">
      <c r="B1441" s="198" t="e">
        <f t="shared" ca="1" si="252"/>
        <v>#N/A</v>
      </c>
      <c r="C14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2" spans="2:3" x14ac:dyDescent="0.25">
      <c r="B1442" s="198" t="e">
        <f t="shared" ca="1" si="252"/>
        <v>#N/A</v>
      </c>
      <c r="C14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3" spans="2:3" x14ac:dyDescent="0.25">
      <c r="B1443" s="198" t="e">
        <f t="shared" ca="1" si="252"/>
        <v>#N/A</v>
      </c>
      <c r="C14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4" spans="2:3" x14ac:dyDescent="0.25">
      <c r="B1444" s="198" t="e">
        <f t="shared" ca="1" si="252"/>
        <v>#N/A</v>
      </c>
      <c r="C14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5" spans="2:3" x14ac:dyDescent="0.25">
      <c r="B1445" s="198" t="e">
        <f t="shared" ca="1" si="252"/>
        <v>#N/A</v>
      </c>
      <c r="C14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6" spans="2:3" x14ac:dyDescent="0.25">
      <c r="B1446" s="198" t="e">
        <f t="shared" ca="1" si="252"/>
        <v>#N/A</v>
      </c>
      <c r="C14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7" spans="2:3" x14ac:dyDescent="0.25">
      <c r="B1447" s="198" t="e">
        <f t="shared" ca="1" si="252"/>
        <v>#N/A</v>
      </c>
      <c r="C14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8" spans="2:3" x14ac:dyDescent="0.25">
      <c r="B1448" s="198" t="e">
        <f t="shared" ca="1" si="252"/>
        <v>#N/A</v>
      </c>
      <c r="C14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49" spans="2:3" x14ac:dyDescent="0.25">
      <c r="B1449" s="198" t="e">
        <f t="shared" ca="1" si="252"/>
        <v>#N/A</v>
      </c>
      <c r="C14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0" spans="2:3" x14ac:dyDescent="0.25">
      <c r="B1450" s="198" t="e">
        <f t="shared" ca="1" si="252"/>
        <v>#N/A</v>
      </c>
      <c r="C14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1" spans="2:3" x14ac:dyDescent="0.25">
      <c r="B1451" s="198" t="e">
        <f t="shared" ca="1" si="252"/>
        <v>#N/A</v>
      </c>
      <c r="C14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2" spans="2:3" x14ac:dyDescent="0.25">
      <c r="B1452" s="198" t="e">
        <f t="shared" ca="1" si="252"/>
        <v>#N/A</v>
      </c>
      <c r="C14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3" spans="2:3" x14ac:dyDescent="0.25">
      <c r="B1453" s="198" t="e">
        <f t="shared" ca="1" si="252"/>
        <v>#N/A</v>
      </c>
      <c r="C14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4" spans="2:3" x14ac:dyDescent="0.25">
      <c r="B1454" s="198" t="e">
        <f t="shared" ca="1" si="252"/>
        <v>#N/A</v>
      </c>
      <c r="C14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5" spans="2:3" x14ac:dyDescent="0.25">
      <c r="B1455" s="198" t="e">
        <f t="shared" ca="1" si="252"/>
        <v>#N/A</v>
      </c>
      <c r="C14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6" spans="2:3" x14ac:dyDescent="0.25">
      <c r="B1456" s="198" t="e">
        <f t="shared" ca="1" si="252"/>
        <v>#N/A</v>
      </c>
      <c r="C14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7" spans="2:3" x14ac:dyDescent="0.25">
      <c r="B1457" s="198" t="e">
        <f t="shared" ca="1" si="252"/>
        <v>#N/A</v>
      </c>
      <c r="C14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8" spans="2:3" x14ac:dyDescent="0.25">
      <c r="B1458" s="198" t="e">
        <f t="shared" ca="1" si="252"/>
        <v>#N/A</v>
      </c>
      <c r="C14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59" spans="2:3" x14ac:dyDescent="0.25">
      <c r="B1459" s="198" t="e">
        <f t="shared" ca="1" si="252"/>
        <v>#N/A</v>
      </c>
      <c r="C14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0" spans="2:3" x14ac:dyDescent="0.25">
      <c r="B1460" s="198" t="e">
        <f t="shared" ca="1" si="252"/>
        <v>#N/A</v>
      </c>
      <c r="C14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1" spans="2:3" x14ac:dyDescent="0.25">
      <c r="B1461" s="198" t="e">
        <f t="shared" ca="1" si="252"/>
        <v>#N/A</v>
      </c>
      <c r="C14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2" spans="2:3" x14ac:dyDescent="0.25">
      <c r="B1462" s="198" t="e">
        <f t="shared" ca="1" si="252"/>
        <v>#N/A</v>
      </c>
      <c r="C14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3" spans="2:3" x14ac:dyDescent="0.25">
      <c r="B1463" s="198" t="e">
        <f t="shared" ca="1" si="252"/>
        <v>#N/A</v>
      </c>
      <c r="C14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4" spans="2:3" x14ac:dyDescent="0.25">
      <c r="B1464" s="198" t="e">
        <f t="shared" ca="1" si="252"/>
        <v>#N/A</v>
      </c>
      <c r="C14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5" spans="2:3" x14ac:dyDescent="0.25">
      <c r="B1465" s="198" t="e">
        <f t="shared" ca="1" si="252"/>
        <v>#N/A</v>
      </c>
      <c r="C14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6" spans="2:3" x14ac:dyDescent="0.25">
      <c r="B1466" s="198" t="e">
        <f t="shared" ca="1" si="252"/>
        <v>#N/A</v>
      </c>
      <c r="C14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7" spans="2:3" x14ac:dyDescent="0.25">
      <c r="B1467" s="198" t="e">
        <f t="shared" ca="1" si="252"/>
        <v>#N/A</v>
      </c>
      <c r="C14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8" spans="2:3" x14ac:dyDescent="0.25">
      <c r="B1468" s="198" t="e">
        <f t="shared" ca="1" si="252"/>
        <v>#N/A</v>
      </c>
      <c r="C14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69" spans="2:3" x14ac:dyDescent="0.25">
      <c r="B1469" s="198" t="e">
        <f t="shared" ca="1" si="252"/>
        <v>#N/A</v>
      </c>
      <c r="C14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0" spans="2:3" x14ac:dyDescent="0.25">
      <c r="B1470" s="198" t="e">
        <f t="shared" ca="1" si="252"/>
        <v>#N/A</v>
      </c>
      <c r="C14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1" spans="2:3" x14ac:dyDescent="0.25">
      <c r="B1471" s="198" t="e">
        <f t="shared" ca="1" si="252"/>
        <v>#N/A</v>
      </c>
      <c r="C14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2" spans="2:3" x14ac:dyDescent="0.25">
      <c r="B1472" s="198" t="e">
        <f t="shared" ca="1" si="252"/>
        <v>#N/A</v>
      </c>
      <c r="C14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3" spans="2:3" x14ac:dyDescent="0.25">
      <c r="B1473" s="198" t="e">
        <f t="shared" ca="1" si="252"/>
        <v>#N/A</v>
      </c>
      <c r="C14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4" spans="2:3" x14ac:dyDescent="0.25">
      <c r="B1474" s="198" t="e">
        <f t="shared" ref="B1474:B1537" ca="1" si="253">($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4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5" spans="2:3" x14ac:dyDescent="0.25">
      <c r="B1475" s="198" t="e">
        <f t="shared" ca="1" si="253"/>
        <v>#N/A</v>
      </c>
      <c r="C14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6" spans="2:3" x14ac:dyDescent="0.25">
      <c r="B1476" s="198" t="e">
        <f t="shared" ca="1" si="253"/>
        <v>#N/A</v>
      </c>
      <c r="C14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7" spans="2:3" x14ac:dyDescent="0.25">
      <c r="B1477" s="198" t="e">
        <f t="shared" ca="1" si="253"/>
        <v>#N/A</v>
      </c>
      <c r="C14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8" spans="2:3" x14ac:dyDescent="0.25">
      <c r="B1478" s="198" t="e">
        <f t="shared" ca="1" si="253"/>
        <v>#N/A</v>
      </c>
      <c r="C14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79" spans="2:3" x14ac:dyDescent="0.25">
      <c r="B1479" s="198" t="e">
        <f t="shared" ca="1" si="253"/>
        <v>#N/A</v>
      </c>
      <c r="C14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0" spans="2:3" x14ac:dyDescent="0.25">
      <c r="B1480" s="198" t="e">
        <f t="shared" ca="1" si="253"/>
        <v>#N/A</v>
      </c>
      <c r="C14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1" spans="2:3" x14ac:dyDescent="0.25">
      <c r="B1481" s="198" t="e">
        <f t="shared" ca="1" si="253"/>
        <v>#N/A</v>
      </c>
      <c r="C14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2" spans="2:3" x14ac:dyDescent="0.25">
      <c r="B1482" s="198" t="e">
        <f t="shared" ca="1" si="253"/>
        <v>#N/A</v>
      </c>
      <c r="C14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3" spans="2:3" x14ac:dyDescent="0.25">
      <c r="B1483" s="198" t="e">
        <f t="shared" ca="1" si="253"/>
        <v>#N/A</v>
      </c>
      <c r="C14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4" spans="2:3" x14ac:dyDescent="0.25">
      <c r="B1484" s="198" t="e">
        <f t="shared" ca="1" si="253"/>
        <v>#N/A</v>
      </c>
      <c r="C14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5" spans="2:3" x14ac:dyDescent="0.25">
      <c r="B1485" s="198" t="e">
        <f t="shared" ca="1" si="253"/>
        <v>#N/A</v>
      </c>
      <c r="C14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6" spans="2:3" x14ac:dyDescent="0.25">
      <c r="B1486" s="198" t="e">
        <f t="shared" ca="1" si="253"/>
        <v>#N/A</v>
      </c>
      <c r="C14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7" spans="2:3" x14ac:dyDescent="0.25">
      <c r="B1487" s="198" t="e">
        <f t="shared" ca="1" si="253"/>
        <v>#N/A</v>
      </c>
      <c r="C14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8" spans="2:3" x14ac:dyDescent="0.25">
      <c r="B1488" s="198" t="e">
        <f t="shared" ca="1" si="253"/>
        <v>#N/A</v>
      </c>
      <c r="C14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89" spans="2:3" x14ac:dyDescent="0.25">
      <c r="B1489" s="198" t="e">
        <f t="shared" ca="1" si="253"/>
        <v>#N/A</v>
      </c>
      <c r="C14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0" spans="2:3" x14ac:dyDescent="0.25">
      <c r="B1490" s="198" t="e">
        <f t="shared" ca="1" si="253"/>
        <v>#N/A</v>
      </c>
      <c r="C14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1" spans="2:3" x14ac:dyDescent="0.25">
      <c r="B1491" s="198" t="e">
        <f t="shared" ca="1" si="253"/>
        <v>#N/A</v>
      </c>
      <c r="C14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2" spans="2:3" x14ac:dyDescent="0.25">
      <c r="B1492" s="198" t="e">
        <f t="shared" ca="1" si="253"/>
        <v>#N/A</v>
      </c>
      <c r="C14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3" spans="2:3" x14ac:dyDescent="0.25">
      <c r="B1493" s="198" t="e">
        <f t="shared" ca="1" si="253"/>
        <v>#N/A</v>
      </c>
      <c r="C14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4" spans="2:3" x14ac:dyDescent="0.25">
      <c r="B1494" s="198" t="e">
        <f t="shared" ca="1" si="253"/>
        <v>#N/A</v>
      </c>
      <c r="C14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5" spans="2:3" x14ac:dyDescent="0.25">
      <c r="B1495" s="198" t="e">
        <f t="shared" ca="1" si="253"/>
        <v>#N/A</v>
      </c>
      <c r="C14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6" spans="2:3" x14ac:dyDescent="0.25">
      <c r="B1496" s="198" t="e">
        <f t="shared" ca="1" si="253"/>
        <v>#N/A</v>
      </c>
      <c r="C14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7" spans="2:3" x14ac:dyDescent="0.25">
      <c r="B1497" s="198" t="e">
        <f t="shared" ca="1" si="253"/>
        <v>#N/A</v>
      </c>
      <c r="C14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8" spans="2:3" x14ac:dyDescent="0.25">
      <c r="B1498" s="198" t="e">
        <f t="shared" ca="1" si="253"/>
        <v>#N/A</v>
      </c>
      <c r="C14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499" spans="2:3" x14ac:dyDescent="0.25">
      <c r="B1499" s="198" t="e">
        <f t="shared" ca="1" si="253"/>
        <v>#N/A</v>
      </c>
      <c r="C14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0" spans="2:3" x14ac:dyDescent="0.25">
      <c r="B1500" s="198" t="e">
        <f t="shared" ca="1" si="253"/>
        <v>#N/A</v>
      </c>
      <c r="C15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1" spans="2:3" x14ac:dyDescent="0.25">
      <c r="B1501" s="198" t="e">
        <f t="shared" ca="1" si="253"/>
        <v>#N/A</v>
      </c>
      <c r="C15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2" spans="2:3" x14ac:dyDescent="0.25">
      <c r="B1502" s="198" t="e">
        <f t="shared" ca="1" si="253"/>
        <v>#N/A</v>
      </c>
      <c r="C15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3" spans="2:3" x14ac:dyDescent="0.25">
      <c r="B1503" s="198" t="e">
        <f t="shared" ca="1" si="253"/>
        <v>#N/A</v>
      </c>
      <c r="C15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4" spans="2:3" x14ac:dyDescent="0.25">
      <c r="B1504" s="198" t="e">
        <f t="shared" ca="1" si="253"/>
        <v>#N/A</v>
      </c>
      <c r="C15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5" spans="2:3" x14ac:dyDescent="0.25">
      <c r="B1505" s="198" t="e">
        <f t="shared" ca="1" si="253"/>
        <v>#N/A</v>
      </c>
      <c r="C15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6" spans="2:3" x14ac:dyDescent="0.25">
      <c r="B1506" s="198" t="e">
        <f t="shared" ca="1" si="253"/>
        <v>#N/A</v>
      </c>
      <c r="C15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7" spans="2:3" x14ac:dyDescent="0.25">
      <c r="B1507" s="198" t="e">
        <f t="shared" ca="1" si="253"/>
        <v>#N/A</v>
      </c>
      <c r="C15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8" spans="2:3" x14ac:dyDescent="0.25">
      <c r="B1508" s="198" t="e">
        <f t="shared" ca="1" si="253"/>
        <v>#N/A</v>
      </c>
      <c r="C15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09" spans="2:3" x14ac:dyDescent="0.25">
      <c r="B1509" s="198" t="e">
        <f t="shared" ca="1" si="253"/>
        <v>#N/A</v>
      </c>
      <c r="C15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0" spans="2:3" x14ac:dyDescent="0.25">
      <c r="B1510" s="198" t="e">
        <f t="shared" ca="1" si="253"/>
        <v>#N/A</v>
      </c>
      <c r="C15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1" spans="2:3" x14ac:dyDescent="0.25">
      <c r="B1511" s="198" t="e">
        <f t="shared" ca="1" si="253"/>
        <v>#N/A</v>
      </c>
      <c r="C15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2" spans="2:3" x14ac:dyDescent="0.25">
      <c r="B1512" s="198" t="e">
        <f t="shared" ca="1" si="253"/>
        <v>#N/A</v>
      </c>
      <c r="C15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3" spans="2:3" x14ac:dyDescent="0.25">
      <c r="B1513" s="198" t="e">
        <f t="shared" ca="1" si="253"/>
        <v>#N/A</v>
      </c>
      <c r="C15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4" spans="2:3" x14ac:dyDescent="0.25">
      <c r="B1514" s="198" t="e">
        <f t="shared" ca="1" si="253"/>
        <v>#N/A</v>
      </c>
      <c r="C15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5" spans="2:3" x14ac:dyDescent="0.25">
      <c r="B1515" s="198" t="e">
        <f t="shared" ca="1" si="253"/>
        <v>#N/A</v>
      </c>
      <c r="C15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6" spans="2:3" x14ac:dyDescent="0.25">
      <c r="B1516" s="198" t="e">
        <f t="shared" ca="1" si="253"/>
        <v>#N/A</v>
      </c>
      <c r="C15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7" spans="2:3" x14ac:dyDescent="0.25">
      <c r="B1517" s="198" t="e">
        <f t="shared" ca="1" si="253"/>
        <v>#N/A</v>
      </c>
      <c r="C15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8" spans="2:3" x14ac:dyDescent="0.25">
      <c r="B1518" s="198" t="e">
        <f t="shared" ca="1" si="253"/>
        <v>#N/A</v>
      </c>
      <c r="C15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19" spans="2:3" x14ac:dyDescent="0.25">
      <c r="B1519" s="198" t="e">
        <f t="shared" ca="1" si="253"/>
        <v>#N/A</v>
      </c>
      <c r="C15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0" spans="2:3" x14ac:dyDescent="0.25">
      <c r="B1520" s="198" t="e">
        <f t="shared" ca="1" si="253"/>
        <v>#N/A</v>
      </c>
      <c r="C15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1" spans="2:3" x14ac:dyDescent="0.25">
      <c r="B1521" s="198" t="e">
        <f t="shared" ca="1" si="253"/>
        <v>#N/A</v>
      </c>
      <c r="C15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2" spans="2:3" x14ac:dyDescent="0.25">
      <c r="B1522" s="198" t="e">
        <f t="shared" ca="1" si="253"/>
        <v>#N/A</v>
      </c>
      <c r="C15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3" spans="2:3" x14ac:dyDescent="0.25">
      <c r="B1523" s="198" t="e">
        <f t="shared" ca="1" si="253"/>
        <v>#N/A</v>
      </c>
      <c r="C15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4" spans="2:3" x14ac:dyDescent="0.25">
      <c r="B1524" s="198" t="e">
        <f t="shared" ca="1" si="253"/>
        <v>#N/A</v>
      </c>
      <c r="C15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5" spans="2:3" x14ac:dyDescent="0.25">
      <c r="B1525" s="198" t="e">
        <f t="shared" ca="1" si="253"/>
        <v>#N/A</v>
      </c>
      <c r="C15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6" spans="2:3" x14ac:dyDescent="0.25">
      <c r="B1526" s="198" t="e">
        <f t="shared" ca="1" si="253"/>
        <v>#N/A</v>
      </c>
      <c r="C15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7" spans="2:3" x14ac:dyDescent="0.25">
      <c r="B1527" s="198" t="e">
        <f t="shared" ca="1" si="253"/>
        <v>#N/A</v>
      </c>
      <c r="C15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8" spans="2:3" x14ac:dyDescent="0.25">
      <c r="B1528" s="198" t="e">
        <f t="shared" ca="1" si="253"/>
        <v>#N/A</v>
      </c>
      <c r="C15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29" spans="2:3" x14ac:dyDescent="0.25">
      <c r="B1529" s="198" t="e">
        <f t="shared" ca="1" si="253"/>
        <v>#N/A</v>
      </c>
      <c r="C15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0" spans="2:3" x14ac:dyDescent="0.25">
      <c r="B1530" s="198" t="e">
        <f t="shared" ca="1" si="253"/>
        <v>#N/A</v>
      </c>
      <c r="C15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1" spans="2:3" x14ac:dyDescent="0.25">
      <c r="B1531" s="198" t="e">
        <f t="shared" ca="1" si="253"/>
        <v>#N/A</v>
      </c>
      <c r="C15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2" spans="2:3" x14ac:dyDescent="0.25">
      <c r="B1532" s="198" t="e">
        <f t="shared" ca="1" si="253"/>
        <v>#N/A</v>
      </c>
      <c r="C15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3" spans="2:3" x14ac:dyDescent="0.25">
      <c r="B1533" s="198" t="e">
        <f t="shared" ca="1" si="253"/>
        <v>#N/A</v>
      </c>
      <c r="C15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4" spans="2:3" x14ac:dyDescent="0.25">
      <c r="B1534" s="198" t="e">
        <f t="shared" ca="1" si="253"/>
        <v>#N/A</v>
      </c>
      <c r="C15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5" spans="2:3" x14ac:dyDescent="0.25">
      <c r="B1535" s="198" t="e">
        <f t="shared" ca="1" si="253"/>
        <v>#N/A</v>
      </c>
      <c r="C15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6" spans="2:3" x14ac:dyDescent="0.25">
      <c r="B1536" s="198" t="e">
        <f t="shared" ca="1" si="253"/>
        <v>#N/A</v>
      </c>
      <c r="C15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7" spans="2:3" x14ac:dyDescent="0.25">
      <c r="B1537" s="198" t="e">
        <f t="shared" ca="1" si="253"/>
        <v>#N/A</v>
      </c>
      <c r="C15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8" spans="2:3" x14ac:dyDescent="0.25">
      <c r="B1538" s="198" t="e">
        <f t="shared" ref="B1538:B1601" ca="1" si="254">($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5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39" spans="2:3" x14ac:dyDescent="0.25">
      <c r="B1539" s="198" t="e">
        <f t="shared" ca="1" si="254"/>
        <v>#N/A</v>
      </c>
      <c r="C15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0" spans="2:3" x14ac:dyDescent="0.25">
      <c r="B1540" s="198" t="e">
        <f t="shared" ca="1" si="254"/>
        <v>#N/A</v>
      </c>
      <c r="C15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1" spans="2:3" x14ac:dyDescent="0.25">
      <c r="B1541" s="198" t="e">
        <f t="shared" ca="1" si="254"/>
        <v>#N/A</v>
      </c>
      <c r="C15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2" spans="2:3" x14ac:dyDescent="0.25">
      <c r="B1542" s="198" t="e">
        <f t="shared" ca="1" si="254"/>
        <v>#N/A</v>
      </c>
      <c r="C15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3" spans="2:3" x14ac:dyDescent="0.25">
      <c r="B1543" s="198" t="e">
        <f t="shared" ca="1" si="254"/>
        <v>#N/A</v>
      </c>
      <c r="C15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4" spans="2:3" x14ac:dyDescent="0.25">
      <c r="B1544" s="198" t="e">
        <f t="shared" ca="1" si="254"/>
        <v>#N/A</v>
      </c>
      <c r="C15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5" spans="2:3" x14ac:dyDescent="0.25">
      <c r="B1545" s="198" t="e">
        <f t="shared" ca="1" si="254"/>
        <v>#N/A</v>
      </c>
      <c r="C15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6" spans="2:3" x14ac:dyDescent="0.25">
      <c r="B1546" s="198" t="e">
        <f t="shared" ca="1" si="254"/>
        <v>#N/A</v>
      </c>
      <c r="C15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7" spans="2:3" x14ac:dyDescent="0.25">
      <c r="B1547" s="198" t="e">
        <f t="shared" ca="1" si="254"/>
        <v>#N/A</v>
      </c>
      <c r="C15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8" spans="2:3" x14ac:dyDescent="0.25">
      <c r="B1548" s="198" t="e">
        <f t="shared" ca="1" si="254"/>
        <v>#N/A</v>
      </c>
      <c r="C15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49" spans="2:3" x14ac:dyDescent="0.25">
      <c r="B1549" s="198" t="e">
        <f t="shared" ca="1" si="254"/>
        <v>#N/A</v>
      </c>
      <c r="C15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0" spans="2:3" x14ac:dyDescent="0.25">
      <c r="B1550" s="198" t="e">
        <f t="shared" ca="1" si="254"/>
        <v>#N/A</v>
      </c>
      <c r="C15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1" spans="2:3" x14ac:dyDescent="0.25">
      <c r="B1551" s="198" t="e">
        <f t="shared" ca="1" si="254"/>
        <v>#N/A</v>
      </c>
      <c r="C15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2" spans="2:3" x14ac:dyDescent="0.25">
      <c r="B1552" s="198" t="e">
        <f t="shared" ca="1" si="254"/>
        <v>#N/A</v>
      </c>
      <c r="C15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3" spans="2:3" x14ac:dyDescent="0.25">
      <c r="B1553" s="198" t="e">
        <f t="shared" ca="1" si="254"/>
        <v>#N/A</v>
      </c>
      <c r="C15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4" spans="2:3" x14ac:dyDescent="0.25">
      <c r="B1554" s="198" t="e">
        <f t="shared" ca="1" si="254"/>
        <v>#N/A</v>
      </c>
      <c r="C15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5" spans="2:3" x14ac:dyDescent="0.25">
      <c r="B1555" s="198" t="e">
        <f t="shared" ca="1" si="254"/>
        <v>#N/A</v>
      </c>
      <c r="C15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6" spans="2:3" x14ac:dyDescent="0.25">
      <c r="B1556" s="198" t="e">
        <f t="shared" ca="1" si="254"/>
        <v>#N/A</v>
      </c>
      <c r="C15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7" spans="2:3" x14ac:dyDescent="0.25">
      <c r="B1557" s="198" t="e">
        <f t="shared" ca="1" si="254"/>
        <v>#N/A</v>
      </c>
      <c r="C15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8" spans="2:3" x14ac:dyDescent="0.25">
      <c r="B1558" s="198" t="e">
        <f t="shared" ca="1" si="254"/>
        <v>#N/A</v>
      </c>
      <c r="C15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59" spans="2:3" x14ac:dyDescent="0.25">
      <c r="B1559" s="198" t="e">
        <f t="shared" ca="1" si="254"/>
        <v>#N/A</v>
      </c>
      <c r="C15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0" spans="2:3" x14ac:dyDescent="0.25">
      <c r="B1560" s="198" t="e">
        <f t="shared" ca="1" si="254"/>
        <v>#N/A</v>
      </c>
      <c r="C15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1" spans="2:3" x14ac:dyDescent="0.25">
      <c r="B1561" s="198" t="e">
        <f t="shared" ca="1" si="254"/>
        <v>#N/A</v>
      </c>
      <c r="C15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2" spans="2:3" x14ac:dyDescent="0.25">
      <c r="B1562" s="198" t="e">
        <f t="shared" ca="1" si="254"/>
        <v>#N/A</v>
      </c>
      <c r="C15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3" spans="2:3" x14ac:dyDescent="0.25">
      <c r="B1563" s="198" t="e">
        <f t="shared" ca="1" si="254"/>
        <v>#N/A</v>
      </c>
      <c r="C15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4" spans="2:3" x14ac:dyDescent="0.25">
      <c r="B1564" s="198" t="e">
        <f t="shared" ca="1" si="254"/>
        <v>#N/A</v>
      </c>
      <c r="C15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5" spans="2:3" x14ac:dyDescent="0.25">
      <c r="B1565" s="198" t="e">
        <f t="shared" ca="1" si="254"/>
        <v>#N/A</v>
      </c>
      <c r="C15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6" spans="2:3" x14ac:dyDescent="0.25">
      <c r="B1566" s="198" t="e">
        <f t="shared" ca="1" si="254"/>
        <v>#N/A</v>
      </c>
      <c r="C15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7" spans="2:3" x14ac:dyDescent="0.25">
      <c r="B1567" s="198" t="e">
        <f t="shared" ca="1" si="254"/>
        <v>#N/A</v>
      </c>
      <c r="C15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8" spans="2:3" x14ac:dyDescent="0.25">
      <c r="B1568" s="198" t="e">
        <f t="shared" ca="1" si="254"/>
        <v>#N/A</v>
      </c>
      <c r="C15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69" spans="2:3" x14ac:dyDescent="0.25">
      <c r="B1569" s="198" t="e">
        <f t="shared" ca="1" si="254"/>
        <v>#N/A</v>
      </c>
      <c r="C15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0" spans="2:3" x14ac:dyDescent="0.25">
      <c r="B1570" s="198" t="e">
        <f t="shared" ca="1" si="254"/>
        <v>#N/A</v>
      </c>
      <c r="C15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1" spans="2:3" x14ac:dyDescent="0.25">
      <c r="B1571" s="198" t="e">
        <f t="shared" ca="1" si="254"/>
        <v>#N/A</v>
      </c>
      <c r="C15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2" spans="2:3" x14ac:dyDescent="0.25">
      <c r="B1572" s="198" t="e">
        <f t="shared" ca="1" si="254"/>
        <v>#N/A</v>
      </c>
      <c r="C15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3" spans="2:3" x14ac:dyDescent="0.25">
      <c r="B1573" s="198" t="e">
        <f t="shared" ca="1" si="254"/>
        <v>#N/A</v>
      </c>
      <c r="C15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4" spans="2:3" x14ac:dyDescent="0.25">
      <c r="B1574" s="198" t="e">
        <f t="shared" ca="1" si="254"/>
        <v>#N/A</v>
      </c>
      <c r="C15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5" spans="2:3" x14ac:dyDescent="0.25">
      <c r="B1575" s="198" t="e">
        <f t="shared" ca="1" si="254"/>
        <v>#N/A</v>
      </c>
      <c r="C15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6" spans="2:3" x14ac:dyDescent="0.25">
      <c r="B1576" s="198" t="e">
        <f t="shared" ca="1" si="254"/>
        <v>#N/A</v>
      </c>
      <c r="C15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7" spans="2:3" x14ac:dyDescent="0.25">
      <c r="B1577" s="198" t="e">
        <f t="shared" ca="1" si="254"/>
        <v>#N/A</v>
      </c>
      <c r="C15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8" spans="2:3" x14ac:dyDescent="0.25">
      <c r="B1578" s="198" t="e">
        <f t="shared" ca="1" si="254"/>
        <v>#N/A</v>
      </c>
      <c r="C15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79" spans="2:3" x14ac:dyDescent="0.25">
      <c r="B1579" s="198" t="e">
        <f t="shared" ca="1" si="254"/>
        <v>#N/A</v>
      </c>
      <c r="C15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0" spans="2:3" x14ac:dyDescent="0.25">
      <c r="B1580" s="198" t="e">
        <f t="shared" ca="1" si="254"/>
        <v>#N/A</v>
      </c>
      <c r="C15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1" spans="2:3" x14ac:dyDescent="0.25">
      <c r="B1581" s="198" t="e">
        <f t="shared" ca="1" si="254"/>
        <v>#N/A</v>
      </c>
      <c r="C15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2" spans="2:3" x14ac:dyDescent="0.25">
      <c r="B1582" s="198" t="e">
        <f t="shared" ca="1" si="254"/>
        <v>#N/A</v>
      </c>
      <c r="C15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3" spans="2:3" x14ac:dyDescent="0.25">
      <c r="B1583" s="198" t="e">
        <f t="shared" ca="1" si="254"/>
        <v>#N/A</v>
      </c>
      <c r="C15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4" spans="2:3" x14ac:dyDescent="0.25">
      <c r="B1584" s="198" t="e">
        <f t="shared" ca="1" si="254"/>
        <v>#N/A</v>
      </c>
      <c r="C15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5" spans="2:3" x14ac:dyDescent="0.25">
      <c r="B1585" s="198" t="e">
        <f t="shared" ca="1" si="254"/>
        <v>#N/A</v>
      </c>
      <c r="C15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6" spans="2:3" x14ac:dyDescent="0.25">
      <c r="B1586" s="198" t="e">
        <f t="shared" ca="1" si="254"/>
        <v>#N/A</v>
      </c>
      <c r="C15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7" spans="2:3" x14ac:dyDescent="0.25">
      <c r="B1587" s="198" t="e">
        <f t="shared" ca="1" si="254"/>
        <v>#N/A</v>
      </c>
      <c r="C15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8" spans="2:3" x14ac:dyDescent="0.25">
      <c r="B1588" s="198" t="e">
        <f t="shared" ca="1" si="254"/>
        <v>#N/A</v>
      </c>
      <c r="C15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89" spans="2:3" x14ac:dyDescent="0.25">
      <c r="B1589" s="198" t="e">
        <f t="shared" ca="1" si="254"/>
        <v>#N/A</v>
      </c>
      <c r="C15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0" spans="2:3" x14ac:dyDescent="0.25">
      <c r="B1590" s="198" t="e">
        <f t="shared" ca="1" si="254"/>
        <v>#N/A</v>
      </c>
      <c r="C15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1" spans="2:3" x14ac:dyDescent="0.25">
      <c r="B1591" s="198" t="e">
        <f t="shared" ca="1" si="254"/>
        <v>#N/A</v>
      </c>
      <c r="C15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2" spans="2:3" x14ac:dyDescent="0.25">
      <c r="B1592" s="198" t="e">
        <f t="shared" ca="1" si="254"/>
        <v>#N/A</v>
      </c>
      <c r="C15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3" spans="2:3" x14ac:dyDescent="0.25">
      <c r="B1593" s="198" t="e">
        <f t="shared" ca="1" si="254"/>
        <v>#N/A</v>
      </c>
      <c r="C15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4" spans="2:3" x14ac:dyDescent="0.25">
      <c r="B1594" s="198" t="e">
        <f t="shared" ca="1" si="254"/>
        <v>#N/A</v>
      </c>
      <c r="C15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5" spans="2:3" x14ac:dyDescent="0.25">
      <c r="B1595" s="198" t="e">
        <f t="shared" ca="1" si="254"/>
        <v>#N/A</v>
      </c>
      <c r="C15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6" spans="2:3" x14ac:dyDescent="0.25">
      <c r="B1596" s="198" t="e">
        <f t="shared" ca="1" si="254"/>
        <v>#N/A</v>
      </c>
      <c r="C15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7" spans="2:3" x14ac:dyDescent="0.25">
      <c r="B1597" s="198" t="e">
        <f t="shared" ca="1" si="254"/>
        <v>#N/A</v>
      </c>
      <c r="C15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8" spans="2:3" x14ac:dyDescent="0.25">
      <c r="B1598" s="198" t="e">
        <f t="shared" ca="1" si="254"/>
        <v>#N/A</v>
      </c>
      <c r="C15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599" spans="2:3" x14ac:dyDescent="0.25">
      <c r="B1599" s="198" t="e">
        <f t="shared" ca="1" si="254"/>
        <v>#N/A</v>
      </c>
      <c r="C15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0" spans="2:3" x14ac:dyDescent="0.25">
      <c r="B1600" s="198" t="e">
        <f t="shared" ca="1" si="254"/>
        <v>#N/A</v>
      </c>
      <c r="C16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1" spans="2:3" x14ac:dyDescent="0.25">
      <c r="B1601" s="198" t="e">
        <f t="shared" ca="1" si="254"/>
        <v>#N/A</v>
      </c>
      <c r="C16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2" spans="2:3" x14ac:dyDescent="0.25">
      <c r="B1602" s="198" t="e">
        <f t="shared" ref="B1602:B1665" ca="1" si="255">($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6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3" spans="2:3" x14ac:dyDescent="0.25">
      <c r="B1603" s="198" t="e">
        <f t="shared" ca="1" si="255"/>
        <v>#N/A</v>
      </c>
      <c r="C16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4" spans="2:3" x14ac:dyDescent="0.25">
      <c r="B1604" s="198" t="e">
        <f t="shared" ca="1" si="255"/>
        <v>#N/A</v>
      </c>
      <c r="C16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5" spans="2:3" x14ac:dyDescent="0.25">
      <c r="B1605" s="198" t="e">
        <f t="shared" ca="1" si="255"/>
        <v>#N/A</v>
      </c>
      <c r="C16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6" spans="2:3" x14ac:dyDescent="0.25">
      <c r="B1606" s="198" t="e">
        <f t="shared" ca="1" si="255"/>
        <v>#N/A</v>
      </c>
      <c r="C16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7" spans="2:3" x14ac:dyDescent="0.25">
      <c r="B1607" s="198" t="e">
        <f t="shared" ca="1" si="255"/>
        <v>#N/A</v>
      </c>
      <c r="C16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8" spans="2:3" x14ac:dyDescent="0.25">
      <c r="B1608" s="198" t="e">
        <f t="shared" ca="1" si="255"/>
        <v>#N/A</v>
      </c>
      <c r="C16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09" spans="2:3" x14ac:dyDescent="0.25">
      <c r="B1609" s="198" t="e">
        <f t="shared" ca="1" si="255"/>
        <v>#N/A</v>
      </c>
      <c r="C16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0" spans="2:3" x14ac:dyDescent="0.25">
      <c r="B1610" s="198" t="e">
        <f t="shared" ca="1" si="255"/>
        <v>#N/A</v>
      </c>
      <c r="C16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1" spans="2:3" x14ac:dyDescent="0.25">
      <c r="B1611" s="198" t="e">
        <f t="shared" ca="1" si="255"/>
        <v>#N/A</v>
      </c>
      <c r="C16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2" spans="2:3" x14ac:dyDescent="0.25">
      <c r="B1612" s="198" t="e">
        <f t="shared" ca="1" si="255"/>
        <v>#N/A</v>
      </c>
      <c r="C16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3" spans="2:3" x14ac:dyDescent="0.25">
      <c r="B1613" s="198" t="e">
        <f t="shared" ca="1" si="255"/>
        <v>#N/A</v>
      </c>
      <c r="C16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4" spans="2:3" x14ac:dyDescent="0.25">
      <c r="B1614" s="198" t="e">
        <f t="shared" ca="1" si="255"/>
        <v>#N/A</v>
      </c>
      <c r="C16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5" spans="2:3" x14ac:dyDescent="0.25">
      <c r="B1615" s="198" t="e">
        <f t="shared" ca="1" si="255"/>
        <v>#N/A</v>
      </c>
      <c r="C16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6" spans="2:3" x14ac:dyDescent="0.25">
      <c r="B1616" s="198" t="e">
        <f t="shared" ca="1" si="255"/>
        <v>#N/A</v>
      </c>
      <c r="C16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7" spans="2:3" x14ac:dyDescent="0.25">
      <c r="B1617" s="198" t="e">
        <f t="shared" ca="1" si="255"/>
        <v>#N/A</v>
      </c>
      <c r="C16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8" spans="2:3" x14ac:dyDescent="0.25">
      <c r="B1618" s="198" t="e">
        <f t="shared" ca="1" si="255"/>
        <v>#N/A</v>
      </c>
      <c r="C16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19" spans="2:3" x14ac:dyDescent="0.25">
      <c r="B1619" s="198" t="e">
        <f t="shared" ca="1" si="255"/>
        <v>#N/A</v>
      </c>
      <c r="C16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0" spans="2:3" x14ac:dyDescent="0.25">
      <c r="B1620" s="198" t="e">
        <f t="shared" ca="1" si="255"/>
        <v>#N/A</v>
      </c>
      <c r="C16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1" spans="2:3" x14ac:dyDescent="0.25">
      <c r="B1621" s="198" t="e">
        <f t="shared" ca="1" si="255"/>
        <v>#N/A</v>
      </c>
      <c r="C16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2" spans="2:3" x14ac:dyDescent="0.25">
      <c r="B1622" s="198" t="e">
        <f t="shared" ca="1" si="255"/>
        <v>#N/A</v>
      </c>
      <c r="C16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3" spans="2:3" x14ac:dyDescent="0.25">
      <c r="B1623" s="198" t="e">
        <f t="shared" ca="1" si="255"/>
        <v>#N/A</v>
      </c>
      <c r="C16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4" spans="2:3" x14ac:dyDescent="0.25">
      <c r="B1624" s="198" t="e">
        <f t="shared" ca="1" si="255"/>
        <v>#N/A</v>
      </c>
      <c r="C16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5" spans="2:3" x14ac:dyDescent="0.25">
      <c r="B1625" s="198" t="e">
        <f t="shared" ca="1" si="255"/>
        <v>#N/A</v>
      </c>
      <c r="C16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6" spans="2:3" x14ac:dyDescent="0.25">
      <c r="B1626" s="198" t="e">
        <f t="shared" ca="1" si="255"/>
        <v>#N/A</v>
      </c>
      <c r="C16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7" spans="2:3" x14ac:dyDescent="0.25">
      <c r="B1627" s="198" t="e">
        <f t="shared" ca="1" si="255"/>
        <v>#N/A</v>
      </c>
      <c r="C16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8" spans="2:3" x14ac:dyDescent="0.25">
      <c r="B1628" s="198" t="e">
        <f t="shared" ca="1" si="255"/>
        <v>#N/A</v>
      </c>
      <c r="C16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29" spans="2:3" x14ac:dyDescent="0.25">
      <c r="B1629" s="198" t="e">
        <f t="shared" ca="1" si="255"/>
        <v>#N/A</v>
      </c>
      <c r="C16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0" spans="2:3" x14ac:dyDescent="0.25">
      <c r="B1630" s="198" t="e">
        <f t="shared" ca="1" si="255"/>
        <v>#N/A</v>
      </c>
      <c r="C16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1" spans="2:3" x14ac:dyDescent="0.25">
      <c r="B1631" s="198" t="e">
        <f t="shared" ca="1" si="255"/>
        <v>#N/A</v>
      </c>
      <c r="C16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2" spans="2:3" x14ac:dyDescent="0.25">
      <c r="B1632" s="198" t="e">
        <f t="shared" ca="1" si="255"/>
        <v>#N/A</v>
      </c>
      <c r="C16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3" spans="2:3" x14ac:dyDescent="0.25">
      <c r="B1633" s="198" t="e">
        <f t="shared" ca="1" si="255"/>
        <v>#N/A</v>
      </c>
      <c r="C16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4" spans="2:3" x14ac:dyDescent="0.25">
      <c r="B1634" s="198" t="e">
        <f t="shared" ca="1" si="255"/>
        <v>#N/A</v>
      </c>
      <c r="C16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5" spans="2:3" x14ac:dyDescent="0.25">
      <c r="B1635" s="198" t="e">
        <f t="shared" ca="1" si="255"/>
        <v>#N/A</v>
      </c>
      <c r="C16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6" spans="2:3" x14ac:dyDescent="0.25">
      <c r="B1636" s="198" t="e">
        <f t="shared" ca="1" si="255"/>
        <v>#N/A</v>
      </c>
      <c r="C16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7" spans="2:3" x14ac:dyDescent="0.25">
      <c r="B1637" s="198" t="e">
        <f t="shared" ca="1" si="255"/>
        <v>#N/A</v>
      </c>
      <c r="C16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8" spans="2:3" x14ac:dyDescent="0.25">
      <c r="B1638" s="198" t="e">
        <f t="shared" ca="1" si="255"/>
        <v>#N/A</v>
      </c>
      <c r="C16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39" spans="2:3" x14ac:dyDescent="0.25">
      <c r="B1639" s="198" t="e">
        <f t="shared" ca="1" si="255"/>
        <v>#N/A</v>
      </c>
      <c r="C16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0" spans="2:3" x14ac:dyDescent="0.25">
      <c r="B1640" s="198" t="e">
        <f t="shared" ca="1" si="255"/>
        <v>#N/A</v>
      </c>
      <c r="C16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1" spans="2:3" x14ac:dyDescent="0.25">
      <c r="B1641" s="198" t="e">
        <f t="shared" ca="1" si="255"/>
        <v>#N/A</v>
      </c>
      <c r="C16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2" spans="2:3" x14ac:dyDescent="0.25">
      <c r="B1642" s="198" t="e">
        <f t="shared" ca="1" si="255"/>
        <v>#N/A</v>
      </c>
      <c r="C16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3" spans="2:3" x14ac:dyDescent="0.25">
      <c r="B1643" s="198" t="e">
        <f t="shared" ca="1" si="255"/>
        <v>#N/A</v>
      </c>
      <c r="C16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4" spans="2:3" x14ac:dyDescent="0.25">
      <c r="B1644" s="198" t="e">
        <f t="shared" ca="1" si="255"/>
        <v>#N/A</v>
      </c>
      <c r="C16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5" spans="2:3" x14ac:dyDescent="0.25">
      <c r="B1645" s="198" t="e">
        <f t="shared" ca="1" si="255"/>
        <v>#N/A</v>
      </c>
      <c r="C16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6" spans="2:3" x14ac:dyDescent="0.25">
      <c r="B1646" s="198" t="e">
        <f t="shared" ca="1" si="255"/>
        <v>#N/A</v>
      </c>
      <c r="C16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7" spans="2:3" x14ac:dyDescent="0.25">
      <c r="B1647" s="198" t="e">
        <f t="shared" ca="1" si="255"/>
        <v>#N/A</v>
      </c>
      <c r="C16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8" spans="2:3" x14ac:dyDescent="0.25">
      <c r="B1648" s="198" t="e">
        <f t="shared" ca="1" si="255"/>
        <v>#N/A</v>
      </c>
      <c r="C16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49" spans="2:3" x14ac:dyDescent="0.25">
      <c r="B1649" s="198" t="e">
        <f t="shared" ca="1" si="255"/>
        <v>#N/A</v>
      </c>
      <c r="C16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0" spans="2:3" x14ac:dyDescent="0.25">
      <c r="B1650" s="198" t="e">
        <f t="shared" ca="1" si="255"/>
        <v>#N/A</v>
      </c>
      <c r="C16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1" spans="2:3" x14ac:dyDescent="0.25">
      <c r="B1651" s="198" t="e">
        <f t="shared" ca="1" si="255"/>
        <v>#N/A</v>
      </c>
      <c r="C16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2" spans="2:3" x14ac:dyDescent="0.25">
      <c r="B1652" s="198" t="e">
        <f t="shared" ca="1" si="255"/>
        <v>#N/A</v>
      </c>
      <c r="C16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3" spans="2:3" x14ac:dyDescent="0.25">
      <c r="B1653" s="198" t="e">
        <f t="shared" ca="1" si="255"/>
        <v>#N/A</v>
      </c>
      <c r="C16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4" spans="2:3" x14ac:dyDescent="0.25">
      <c r="B1654" s="198" t="e">
        <f t="shared" ca="1" si="255"/>
        <v>#N/A</v>
      </c>
      <c r="C16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5" spans="2:3" x14ac:dyDescent="0.25">
      <c r="B1655" s="198" t="e">
        <f t="shared" ca="1" si="255"/>
        <v>#N/A</v>
      </c>
      <c r="C16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6" spans="2:3" x14ac:dyDescent="0.25">
      <c r="B1656" s="198" t="e">
        <f t="shared" ca="1" si="255"/>
        <v>#N/A</v>
      </c>
      <c r="C16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7" spans="2:3" x14ac:dyDescent="0.25">
      <c r="B1657" s="198" t="e">
        <f t="shared" ca="1" si="255"/>
        <v>#N/A</v>
      </c>
      <c r="C16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8" spans="2:3" x14ac:dyDescent="0.25">
      <c r="B1658" s="198" t="e">
        <f t="shared" ca="1" si="255"/>
        <v>#N/A</v>
      </c>
      <c r="C16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59" spans="2:3" x14ac:dyDescent="0.25">
      <c r="B1659" s="198" t="e">
        <f t="shared" ca="1" si="255"/>
        <v>#N/A</v>
      </c>
      <c r="C16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0" spans="2:3" x14ac:dyDescent="0.25">
      <c r="B1660" s="198" t="e">
        <f t="shared" ca="1" si="255"/>
        <v>#N/A</v>
      </c>
      <c r="C16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1" spans="2:3" x14ac:dyDescent="0.25">
      <c r="B1661" s="198" t="e">
        <f t="shared" ca="1" si="255"/>
        <v>#N/A</v>
      </c>
      <c r="C16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2" spans="2:3" x14ac:dyDescent="0.25">
      <c r="B1662" s="198" t="e">
        <f t="shared" ca="1" si="255"/>
        <v>#N/A</v>
      </c>
      <c r="C16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3" spans="2:3" x14ac:dyDescent="0.25">
      <c r="B1663" s="198" t="e">
        <f t="shared" ca="1" si="255"/>
        <v>#N/A</v>
      </c>
      <c r="C16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4" spans="2:3" x14ac:dyDescent="0.25">
      <c r="B1664" s="198" t="e">
        <f t="shared" ca="1" si="255"/>
        <v>#N/A</v>
      </c>
      <c r="C16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5" spans="2:3" x14ac:dyDescent="0.25">
      <c r="B1665" s="198" t="e">
        <f t="shared" ca="1" si="255"/>
        <v>#N/A</v>
      </c>
      <c r="C16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6" spans="2:3" x14ac:dyDescent="0.25">
      <c r="B1666" s="198" t="e">
        <f t="shared" ref="B1666:B1729" ca="1" si="256">($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6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7" spans="2:3" x14ac:dyDescent="0.25">
      <c r="B1667" s="198" t="e">
        <f t="shared" ca="1" si="256"/>
        <v>#N/A</v>
      </c>
      <c r="C16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8" spans="2:3" x14ac:dyDescent="0.25">
      <c r="B1668" s="198" t="e">
        <f t="shared" ca="1" si="256"/>
        <v>#N/A</v>
      </c>
      <c r="C16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69" spans="2:3" x14ac:dyDescent="0.25">
      <c r="B1669" s="198" t="e">
        <f t="shared" ca="1" si="256"/>
        <v>#N/A</v>
      </c>
      <c r="C16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0" spans="2:3" x14ac:dyDescent="0.25">
      <c r="B1670" s="198" t="e">
        <f t="shared" ca="1" si="256"/>
        <v>#N/A</v>
      </c>
      <c r="C16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1" spans="2:3" x14ac:dyDescent="0.25">
      <c r="B1671" s="198" t="e">
        <f t="shared" ca="1" si="256"/>
        <v>#N/A</v>
      </c>
      <c r="C16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2" spans="2:3" x14ac:dyDescent="0.25">
      <c r="B1672" s="198" t="e">
        <f t="shared" ca="1" si="256"/>
        <v>#N/A</v>
      </c>
      <c r="C16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3" spans="2:3" x14ac:dyDescent="0.25">
      <c r="B1673" s="198" t="e">
        <f t="shared" ca="1" si="256"/>
        <v>#N/A</v>
      </c>
      <c r="C16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4" spans="2:3" x14ac:dyDescent="0.25">
      <c r="B1674" s="198" t="e">
        <f t="shared" ca="1" si="256"/>
        <v>#N/A</v>
      </c>
      <c r="C16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5" spans="2:3" x14ac:dyDescent="0.25">
      <c r="B1675" s="198" t="e">
        <f t="shared" ca="1" si="256"/>
        <v>#N/A</v>
      </c>
      <c r="C16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6" spans="2:3" x14ac:dyDescent="0.25">
      <c r="B1676" s="198" t="e">
        <f t="shared" ca="1" si="256"/>
        <v>#N/A</v>
      </c>
      <c r="C16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7" spans="2:3" x14ac:dyDescent="0.25">
      <c r="B1677" s="198" t="e">
        <f t="shared" ca="1" si="256"/>
        <v>#N/A</v>
      </c>
      <c r="C16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8" spans="2:3" x14ac:dyDescent="0.25">
      <c r="B1678" s="198" t="e">
        <f t="shared" ca="1" si="256"/>
        <v>#N/A</v>
      </c>
      <c r="C16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79" spans="2:3" x14ac:dyDescent="0.25">
      <c r="B1679" s="198" t="e">
        <f t="shared" ca="1" si="256"/>
        <v>#N/A</v>
      </c>
      <c r="C16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0" spans="2:3" x14ac:dyDescent="0.25">
      <c r="B1680" s="198" t="e">
        <f t="shared" ca="1" si="256"/>
        <v>#N/A</v>
      </c>
      <c r="C16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1" spans="2:3" x14ac:dyDescent="0.25">
      <c r="B1681" s="198" t="e">
        <f t="shared" ca="1" si="256"/>
        <v>#N/A</v>
      </c>
      <c r="C16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2" spans="2:3" x14ac:dyDescent="0.25">
      <c r="B1682" s="198" t="e">
        <f t="shared" ca="1" si="256"/>
        <v>#N/A</v>
      </c>
      <c r="C16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3" spans="2:3" x14ac:dyDescent="0.25">
      <c r="B1683" s="198" t="e">
        <f t="shared" ca="1" si="256"/>
        <v>#N/A</v>
      </c>
      <c r="C16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4" spans="2:3" x14ac:dyDescent="0.25">
      <c r="B1684" s="198" t="e">
        <f t="shared" ca="1" si="256"/>
        <v>#N/A</v>
      </c>
      <c r="C16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5" spans="2:3" x14ac:dyDescent="0.25">
      <c r="B1685" s="198" t="e">
        <f t="shared" ca="1" si="256"/>
        <v>#N/A</v>
      </c>
      <c r="C16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6" spans="2:3" x14ac:dyDescent="0.25">
      <c r="B1686" s="198" t="e">
        <f t="shared" ca="1" si="256"/>
        <v>#N/A</v>
      </c>
      <c r="C16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7" spans="2:3" x14ac:dyDescent="0.25">
      <c r="B1687" s="198" t="e">
        <f t="shared" ca="1" si="256"/>
        <v>#N/A</v>
      </c>
      <c r="C16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8" spans="2:3" x14ac:dyDescent="0.25">
      <c r="B1688" s="198" t="e">
        <f t="shared" ca="1" si="256"/>
        <v>#N/A</v>
      </c>
      <c r="C16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89" spans="2:3" x14ac:dyDescent="0.25">
      <c r="B1689" s="198" t="e">
        <f t="shared" ca="1" si="256"/>
        <v>#N/A</v>
      </c>
      <c r="C16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0" spans="2:3" x14ac:dyDescent="0.25">
      <c r="B1690" s="198" t="e">
        <f t="shared" ca="1" si="256"/>
        <v>#N/A</v>
      </c>
      <c r="C16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1" spans="2:3" x14ac:dyDescent="0.25">
      <c r="B1691" s="198" t="e">
        <f t="shared" ca="1" si="256"/>
        <v>#N/A</v>
      </c>
      <c r="C16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2" spans="2:3" x14ac:dyDescent="0.25">
      <c r="B1692" s="198" t="e">
        <f t="shared" ca="1" si="256"/>
        <v>#N/A</v>
      </c>
      <c r="C16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3" spans="2:3" x14ac:dyDescent="0.25">
      <c r="B1693" s="198" t="e">
        <f t="shared" ca="1" si="256"/>
        <v>#N/A</v>
      </c>
      <c r="C16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4" spans="2:3" x14ac:dyDescent="0.25">
      <c r="B1694" s="198" t="e">
        <f t="shared" ca="1" si="256"/>
        <v>#N/A</v>
      </c>
      <c r="C16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5" spans="2:3" x14ac:dyDescent="0.25">
      <c r="B1695" s="198" t="e">
        <f t="shared" ca="1" si="256"/>
        <v>#N/A</v>
      </c>
      <c r="C16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6" spans="2:3" x14ac:dyDescent="0.25">
      <c r="B1696" s="198" t="e">
        <f t="shared" ca="1" si="256"/>
        <v>#N/A</v>
      </c>
      <c r="C16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7" spans="2:3" x14ac:dyDescent="0.25">
      <c r="B1697" s="198" t="e">
        <f t="shared" ca="1" si="256"/>
        <v>#N/A</v>
      </c>
      <c r="C16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8" spans="2:3" x14ac:dyDescent="0.25">
      <c r="B1698" s="198" t="e">
        <f t="shared" ca="1" si="256"/>
        <v>#N/A</v>
      </c>
      <c r="C16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699" spans="2:3" x14ac:dyDescent="0.25">
      <c r="B1699" s="198" t="e">
        <f t="shared" ca="1" si="256"/>
        <v>#N/A</v>
      </c>
      <c r="C16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0" spans="2:3" x14ac:dyDescent="0.25">
      <c r="B1700" s="198" t="e">
        <f t="shared" ca="1" si="256"/>
        <v>#N/A</v>
      </c>
      <c r="C17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1" spans="2:3" x14ac:dyDescent="0.25">
      <c r="B1701" s="198" t="e">
        <f t="shared" ca="1" si="256"/>
        <v>#N/A</v>
      </c>
      <c r="C17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2" spans="2:3" x14ac:dyDescent="0.25">
      <c r="B1702" s="198" t="e">
        <f t="shared" ca="1" si="256"/>
        <v>#N/A</v>
      </c>
      <c r="C17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3" spans="2:3" x14ac:dyDescent="0.25">
      <c r="B1703" s="198" t="e">
        <f t="shared" ca="1" si="256"/>
        <v>#N/A</v>
      </c>
      <c r="C17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4" spans="2:3" x14ac:dyDescent="0.25">
      <c r="B1704" s="198" t="e">
        <f t="shared" ca="1" si="256"/>
        <v>#N/A</v>
      </c>
      <c r="C17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5" spans="2:3" x14ac:dyDescent="0.25">
      <c r="B1705" s="198" t="e">
        <f t="shared" ca="1" si="256"/>
        <v>#N/A</v>
      </c>
      <c r="C17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6" spans="2:3" x14ac:dyDescent="0.25">
      <c r="B1706" s="198" t="e">
        <f t="shared" ca="1" si="256"/>
        <v>#N/A</v>
      </c>
      <c r="C17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7" spans="2:3" x14ac:dyDescent="0.25">
      <c r="B1707" s="198" t="e">
        <f t="shared" ca="1" si="256"/>
        <v>#N/A</v>
      </c>
      <c r="C17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8" spans="2:3" x14ac:dyDescent="0.25">
      <c r="B1708" s="198" t="e">
        <f t="shared" ca="1" si="256"/>
        <v>#N/A</v>
      </c>
      <c r="C17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09" spans="2:3" x14ac:dyDescent="0.25">
      <c r="B1709" s="198" t="e">
        <f t="shared" ca="1" si="256"/>
        <v>#N/A</v>
      </c>
      <c r="C17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0" spans="2:3" x14ac:dyDescent="0.25">
      <c r="B1710" s="198" t="e">
        <f t="shared" ca="1" si="256"/>
        <v>#N/A</v>
      </c>
      <c r="C17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1" spans="2:3" x14ac:dyDescent="0.25">
      <c r="B1711" s="198" t="e">
        <f t="shared" ca="1" si="256"/>
        <v>#N/A</v>
      </c>
      <c r="C17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2" spans="2:3" x14ac:dyDescent="0.25">
      <c r="B1712" s="198" t="e">
        <f t="shared" ca="1" si="256"/>
        <v>#N/A</v>
      </c>
      <c r="C17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3" spans="2:3" x14ac:dyDescent="0.25">
      <c r="B1713" s="198" t="e">
        <f t="shared" ca="1" si="256"/>
        <v>#N/A</v>
      </c>
      <c r="C17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4" spans="2:3" x14ac:dyDescent="0.25">
      <c r="B1714" s="198" t="e">
        <f t="shared" ca="1" si="256"/>
        <v>#N/A</v>
      </c>
      <c r="C17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5" spans="2:3" x14ac:dyDescent="0.25">
      <c r="B1715" s="198" t="e">
        <f t="shared" ca="1" si="256"/>
        <v>#N/A</v>
      </c>
      <c r="C17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6" spans="2:3" x14ac:dyDescent="0.25">
      <c r="B1716" s="198" t="e">
        <f t="shared" ca="1" si="256"/>
        <v>#N/A</v>
      </c>
      <c r="C17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7" spans="2:3" x14ac:dyDescent="0.25">
      <c r="B1717" s="198" t="e">
        <f t="shared" ca="1" si="256"/>
        <v>#N/A</v>
      </c>
      <c r="C17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8" spans="2:3" x14ac:dyDescent="0.25">
      <c r="B1718" s="198" t="e">
        <f t="shared" ca="1" si="256"/>
        <v>#N/A</v>
      </c>
      <c r="C17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19" spans="2:3" x14ac:dyDescent="0.25">
      <c r="B1719" s="198" t="e">
        <f t="shared" ca="1" si="256"/>
        <v>#N/A</v>
      </c>
      <c r="C17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0" spans="2:3" x14ac:dyDescent="0.25">
      <c r="B1720" s="198" t="e">
        <f t="shared" ca="1" si="256"/>
        <v>#N/A</v>
      </c>
      <c r="C17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1" spans="2:3" x14ac:dyDescent="0.25">
      <c r="B1721" s="198" t="e">
        <f t="shared" ca="1" si="256"/>
        <v>#N/A</v>
      </c>
      <c r="C17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2" spans="2:3" x14ac:dyDescent="0.25">
      <c r="B1722" s="198" t="e">
        <f t="shared" ca="1" si="256"/>
        <v>#N/A</v>
      </c>
      <c r="C17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3" spans="2:3" x14ac:dyDescent="0.25">
      <c r="B1723" s="198" t="e">
        <f t="shared" ca="1" si="256"/>
        <v>#N/A</v>
      </c>
      <c r="C17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4" spans="2:3" x14ac:dyDescent="0.25">
      <c r="B1724" s="198" t="e">
        <f t="shared" ca="1" si="256"/>
        <v>#N/A</v>
      </c>
      <c r="C17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5" spans="2:3" x14ac:dyDescent="0.25">
      <c r="B1725" s="198" t="e">
        <f t="shared" ca="1" si="256"/>
        <v>#N/A</v>
      </c>
      <c r="C17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6" spans="2:3" x14ac:dyDescent="0.25">
      <c r="B1726" s="198" t="e">
        <f t="shared" ca="1" si="256"/>
        <v>#N/A</v>
      </c>
      <c r="C17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7" spans="2:3" x14ac:dyDescent="0.25">
      <c r="B1727" s="198" t="e">
        <f t="shared" ca="1" si="256"/>
        <v>#N/A</v>
      </c>
      <c r="C17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8" spans="2:3" x14ac:dyDescent="0.25">
      <c r="B1728" s="198" t="e">
        <f t="shared" ca="1" si="256"/>
        <v>#N/A</v>
      </c>
      <c r="C17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29" spans="2:3" x14ac:dyDescent="0.25">
      <c r="B1729" s="198" t="e">
        <f t="shared" ca="1" si="256"/>
        <v>#N/A</v>
      </c>
      <c r="C17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0" spans="2:3" x14ac:dyDescent="0.25">
      <c r="B1730" s="198" t="e">
        <f t="shared" ref="B1730:B1793" ca="1" si="257">($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7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1" spans="2:3" x14ac:dyDescent="0.25">
      <c r="B1731" s="198" t="e">
        <f t="shared" ca="1" si="257"/>
        <v>#N/A</v>
      </c>
      <c r="C17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2" spans="2:3" x14ac:dyDescent="0.25">
      <c r="B1732" s="198" t="e">
        <f t="shared" ca="1" si="257"/>
        <v>#N/A</v>
      </c>
      <c r="C17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3" spans="2:3" x14ac:dyDescent="0.25">
      <c r="B1733" s="198" t="e">
        <f t="shared" ca="1" si="257"/>
        <v>#N/A</v>
      </c>
      <c r="C17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4" spans="2:3" x14ac:dyDescent="0.25">
      <c r="B1734" s="198" t="e">
        <f t="shared" ca="1" si="257"/>
        <v>#N/A</v>
      </c>
      <c r="C17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5" spans="2:3" x14ac:dyDescent="0.25">
      <c r="B1735" s="198" t="e">
        <f t="shared" ca="1" si="257"/>
        <v>#N/A</v>
      </c>
      <c r="C17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6" spans="2:3" x14ac:dyDescent="0.25">
      <c r="B1736" s="198" t="e">
        <f t="shared" ca="1" si="257"/>
        <v>#N/A</v>
      </c>
      <c r="C17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7" spans="2:3" x14ac:dyDescent="0.25">
      <c r="B1737" s="198" t="e">
        <f t="shared" ca="1" si="257"/>
        <v>#N/A</v>
      </c>
      <c r="C17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8" spans="2:3" x14ac:dyDescent="0.25">
      <c r="B1738" s="198" t="e">
        <f t="shared" ca="1" si="257"/>
        <v>#N/A</v>
      </c>
      <c r="C17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39" spans="2:3" x14ac:dyDescent="0.25">
      <c r="B1739" s="198" t="e">
        <f t="shared" ca="1" si="257"/>
        <v>#N/A</v>
      </c>
      <c r="C17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0" spans="2:3" x14ac:dyDescent="0.25">
      <c r="B1740" s="198" t="e">
        <f t="shared" ca="1" si="257"/>
        <v>#N/A</v>
      </c>
      <c r="C17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1" spans="2:3" x14ac:dyDescent="0.25">
      <c r="B1741" s="198" t="e">
        <f t="shared" ca="1" si="257"/>
        <v>#N/A</v>
      </c>
      <c r="C17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2" spans="2:3" x14ac:dyDescent="0.25">
      <c r="B1742" s="198" t="e">
        <f t="shared" ca="1" si="257"/>
        <v>#N/A</v>
      </c>
      <c r="C17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3" spans="2:3" x14ac:dyDescent="0.25">
      <c r="B1743" s="198" t="e">
        <f t="shared" ca="1" si="257"/>
        <v>#N/A</v>
      </c>
      <c r="C17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4" spans="2:3" x14ac:dyDescent="0.25">
      <c r="B1744" s="198" t="e">
        <f t="shared" ca="1" si="257"/>
        <v>#N/A</v>
      </c>
      <c r="C17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5" spans="2:3" x14ac:dyDescent="0.25">
      <c r="B1745" s="198" t="e">
        <f t="shared" ca="1" si="257"/>
        <v>#N/A</v>
      </c>
      <c r="C17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6" spans="2:3" x14ac:dyDescent="0.25">
      <c r="B1746" s="198" t="e">
        <f t="shared" ca="1" si="257"/>
        <v>#N/A</v>
      </c>
      <c r="C17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7" spans="2:3" x14ac:dyDescent="0.25">
      <c r="B1747" s="198" t="e">
        <f t="shared" ca="1" si="257"/>
        <v>#N/A</v>
      </c>
      <c r="C17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8" spans="2:3" x14ac:dyDescent="0.25">
      <c r="B1748" s="198" t="e">
        <f t="shared" ca="1" si="257"/>
        <v>#N/A</v>
      </c>
      <c r="C17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49" spans="2:3" x14ac:dyDescent="0.25">
      <c r="B1749" s="198" t="e">
        <f t="shared" ca="1" si="257"/>
        <v>#N/A</v>
      </c>
      <c r="C17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0" spans="2:3" x14ac:dyDescent="0.25">
      <c r="B1750" s="198" t="e">
        <f t="shared" ca="1" si="257"/>
        <v>#N/A</v>
      </c>
      <c r="C17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1" spans="2:3" x14ac:dyDescent="0.25">
      <c r="B1751" s="198" t="e">
        <f t="shared" ca="1" si="257"/>
        <v>#N/A</v>
      </c>
      <c r="C17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2" spans="2:3" x14ac:dyDescent="0.25">
      <c r="B1752" s="198" t="e">
        <f t="shared" ca="1" si="257"/>
        <v>#N/A</v>
      </c>
      <c r="C17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3" spans="2:3" x14ac:dyDescent="0.25">
      <c r="B1753" s="198" t="e">
        <f t="shared" ca="1" si="257"/>
        <v>#N/A</v>
      </c>
      <c r="C17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4" spans="2:3" x14ac:dyDescent="0.25">
      <c r="B1754" s="198" t="e">
        <f t="shared" ca="1" si="257"/>
        <v>#N/A</v>
      </c>
      <c r="C17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5" spans="2:3" x14ac:dyDescent="0.25">
      <c r="B1755" s="198" t="e">
        <f t="shared" ca="1" si="257"/>
        <v>#N/A</v>
      </c>
      <c r="C17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6" spans="2:3" x14ac:dyDescent="0.25">
      <c r="B1756" s="198" t="e">
        <f t="shared" ca="1" si="257"/>
        <v>#N/A</v>
      </c>
      <c r="C17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7" spans="2:3" x14ac:dyDescent="0.25">
      <c r="B1757" s="198" t="e">
        <f t="shared" ca="1" si="257"/>
        <v>#N/A</v>
      </c>
      <c r="C17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8" spans="2:3" x14ac:dyDescent="0.25">
      <c r="B1758" s="198" t="e">
        <f t="shared" ca="1" si="257"/>
        <v>#N/A</v>
      </c>
      <c r="C17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59" spans="2:3" x14ac:dyDescent="0.25">
      <c r="B1759" s="198" t="e">
        <f t="shared" ca="1" si="257"/>
        <v>#N/A</v>
      </c>
      <c r="C17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0" spans="2:3" x14ac:dyDescent="0.25">
      <c r="B1760" s="198" t="e">
        <f t="shared" ca="1" si="257"/>
        <v>#N/A</v>
      </c>
      <c r="C17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1" spans="2:3" x14ac:dyDescent="0.25">
      <c r="B1761" s="198" t="e">
        <f t="shared" ca="1" si="257"/>
        <v>#N/A</v>
      </c>
      <c r="C17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2" spans="2:3" x14ac:dyDescent="0.25">
      <c r="B1762" s="198" t="e">
        <f t="shared" ca="1" si="257"/>
        <v>#N/A</v>
      </c>
      <c r="C17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3" spans="2:3" x14ac:dyDescent="0.25">
      <c r="B1763" s="198" t="e">
        <f t="shared" ca="1" si="257"/>
        <v>#N/A</v>
      </c>
      <c r="C17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4" spans="2:3" x14ac:dyDescent="0.25">
      <c r="B1764" s="198" t="e">
        <f t="shared" ca="1" si="257"/>
        <v>#N/A</v>
      </c>
      <c r="C17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5" spans="2:3" x14ac:dyDescent="0.25">
      <c r="B1765" s="198" t="e">
        <f t="shared" ca="1" si="257"/>
        <v>#N/A</v>
      </c>
      <c r="C17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6" spans="2:3" x14ac:dyDescent="0.25">
      <c r="B1766" s="198" t="e">
        <f t="shared" ca="1" si="257"/>
        <v>#N/A</v>
      </c>
      <c r="C17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7" spans="2:3" x14ac:dyDescent="0.25">
      <c r="B1767" s="198" t="e">
        <f t="shared" ca="1" si="257"/>
        <v>#N/A</v>
      </c>
      <c r="C17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8" spans="2:3" x14ac:dyDescent="0.25">
      <c r="B1768" s="198" t="e">
        <f t="shared" ca="1" si="257"/>
        <v>#N/A</v>
      </c>
      <c r="C17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69" spans="2:3" x14ac:dyDescent="0.25">
      <c r="B1769" s="198" t="e">
        <f t="shared" ca="1" si="257"/>
        <v>#N/A</v>
      </c>
      <c r="C17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0" spans="2:3" x14ac:dyDescent="0.25">
      <c r="B1770" s="198" t="e">
        <f t="shared" ca="1" si="257"/>
        <v>#N/A</v>
      </c>
      <c r="C17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1" spans="2:3" x14ac:dyDescent="0.25">
      <c r="B1771" s="198" t="e">
        <f t="shared" ca="1" si="257"/>
        <v>#N/A</v>
      </c>
      <c r="C17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2" spans="2:3" x14ac:dyDescent="0.25">
      <c r="B1772" s="198" t="e">
        <f t="shared" ca="1" si="257"/>
        <v>#N/A</v>
      </c>
      <c r="C17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3" spans="2:3" x14ac:dyDescent="0.25">
      <c r="B1773" s="198" t="e">
        <f t="shared" ca="1" si="257"/>
        <v>#N/A</v>
      </c>
      <c r="C17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4" spans="2:3" x14ac:dyDescent="0.25">
      <c r="B1774" s="198" t="e">
        <f t="shared" ca="1" si="257"/>
        <v>#N/A</v>
      </c>
      <c r="C17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5" spans="2:3" x14ac:dyDescent="0.25">
      <c r="B1775" s="198" t="e">
        <f t="shared" ca="1" si="257"/>
        <v>#N/A</v>
      </c>
      <c r="C17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6" spans="2:3" x14ac:dyDescent="0.25">
      <c r="B1776" s="198" t="e">
        <f t="shared" ca="1" si="257"/>
        <v>#N/A</v>
      </c>
      <c r="C17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7" spans="2:3" x14ac:dyDescent="0.25">
      <c r="B1777" s="198" t="e">
        <f t="shared" ca="1" si="257"/>
        <v>#N/A</v>
      </c>
      <c r="C17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8" spans="2:3" x14ac:dyDescent="0.25">
      <c r="B1778" s="198" t="e">
        <f t="shared" ca="1" si="257"/>
        <v>#N/A</v>
      </c>
      <c r="C17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79" spans="2:3" x14ac:dyDescent="0.25">
      <c r="B1779" s="198" t="e">
        <f t="shared" ca="1" si="257"/>
        <v>#N/A</v>
      </c>
      <c r="C17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0" spans="2:3" x14ac:dyDescent="0.25">
      <c r="B1780" s="198" t="e">
        <f t="shared" ca="1" si="257"/>
        <v>#N/A</v>
      </c>
      <c r="C17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1" spans="2:3" x14ac:dyDescent="0.25">
      <c r="B1781" s="198" t="e">
        <f t="shared" ca="1" si="257"/>
        <v>#N/A</v>
      </c>
      <c r="C17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2" spans="2:3" x14ac:dyDescent="0.25">
      <c r="B1782" s="198" t="e">
        <f t="shared" ca="1" si="257"/>
        <v>#N/A</v>
      </c>
      <c r="C17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3" spans="2:3" x14ac:dyDescent="0.25">
      <c r="B1783" s="198" t="e">
        <f t="shared" ca="1" si="257"/>
        <v>#N/A</v>
      </c>
      <c r="C17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4" spans="2:3" x14ac:dyDescent="0.25">
      <c r="B1784" s="198" t="e">
        <f t="shared" ca="1" si="257"/>
        <v>#N/A</v>
      </c>
      <c r="C17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5" spans="2:3" x14ac:dyDescent="0.25">
      <c r="B1785" s="198" t="e">
        <f t="shared" ca="1" si="257"/>
        <v>#N/A</v>
      </c>
      <c r="C17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6" spans="2:3" x14ac:dyDescent="0.25">
      <c r="B1786" s="198" t="e">
        <f t="shared" ca="1" si="257"/>
        <v>#N/A</v>
      </c>
      <c r="C17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7" spans="2:3" x14ac:dyDescent="0.25">
      <c r="B1787" s="198" t="e">
        <f t="shared" ca="1" si="257"/>
        <v>#N/A</v>
      </c>
      <c r="C17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8" spans="2:3" x14ac:dyDescent="0.25">
      <c r="B1788" s="198" t="e">
        <f t="shared" ca="1" si="257"/>
        <v>#N/A</v>
      </c>
      <c r="C17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89" spans="2:3" x14ac:dyDescent="0.25">
      <c r="B1789" s="198" t="e">
        <f t="shared" ca="1" si="257"/>
        <v>#N/A</v>
      </c>
      <c r="C17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0" spans="2:3" x14ac:dyDescent="0.25">
      <c r="B1790" s="198" t="e">
        <f t="shared" ca="1" si="257"/>
        <v>#N/A</v>
      </c>
      <c r="C17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1" spans="2:3" x14ac:dyDescent="0.25">
      <c r="B1791" s="198" t="e">
        <f t="shared" ca="1" si="257"/>
        <v>#N/A</v>
      </c>
      <c r="C17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2" spans="2:3" x14ac:dyDescent="0.25">
      <c r="B1792" s="198" t="e">
        <f t="shared" ca="1" si="257"/>
        <v>#N/A</v>
      </c>
      <c r="C17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3" spans="2:3" x14ac:dyDescent="0.25">
      <c r="B1793" s="198" t="e">
        <f t="shared" ca="1" si="257"/>
        <v>#N/A</v>
      </c>
      <c r="C17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4" spans="2:3" x14ac:dyDescent="0.25">
      <c r="B1794" s="198" t="e">
        <f t="shared" ref="B1794:B1857" ca="1" si="258">($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7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5" spans="2:3" x14ac:dyDescent="0.25">
      <c r="B1795" s="198" t="e">
        <f t="shared" ca="1" si="258"/>
        <v>#N/A</v>
      </c>
      <c r="C17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6" spans="2:3" x14ac:dyDescent="0.25">
      <c r="B1796" s="198" t="e">
        <f t="shared" ca="1" si="258"/>
        <v>#N/A</v>
      </c>
      <c r="C17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7" spans="2:3" x14ac:dyDescent="0.25">
      <c r="B1797" s="198" t="e">
        <f t="shared" ca="1" si="258"/>
        <v>#N/A</v>
      </c>
      <c r="C17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8" spans="2:3" x14ac:dyDescent="0.25">
      <c r="B1798" s="198" t="e">
        <f t="shared" ca="1" si="258"/>
        <v>#N/A</v>
      </c>
      <c r="C17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799" spans="2:3" x14ac:dyDescent="0.25">
      <c r="B1799" s="198" t="e">
        <f t="shared" ca="1" si="258"/>
        <v>#N/A</v>
      </c>
      <c r="C17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0" spans="2:3" x14ac:dyDescent="0.25">
      <c r="B1800" s="198" t="e">
        <f t="shared" ca="1" si="258"/>
        <v>#N/A</v>
      </c>
      <c r="C18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1" spans="2:3" x14ac:dyDescent="0.25">
      <c r="B1801" s="198" t="e">
        <f t="shared" ca="1" si="258"/>
        <v>#N/A</v>
      </c>
      <c r="C18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2" spans="2:3" x14ac:dyDescent="0.25">
      <c r="B1802" s="198" t="e">
        <f t="shared" ca="1" si="258"/>
        <v>#N/A</v>
      </c>
      <c r="C18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3" spans="2:3" x14ac:dyDescent="0.25">
      <c r="B1803" s="198" t="e">
        <f t="shared" ca="1" si="258"/>
        <v>#N/A</v>
      </c>
      <c r="C18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4" spans="2:3" x14ac:dyDescent="0.25">
      <c r="B1804" s="198" t="e">
        <f t="shared" ca="1" si="258"/>
        <v>#N/A</v>
      </c>
      <c r="C18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5" spans="2:3" x14ac:dyDescent="0.25">
      <c r="B1805" s="198" t="e">
        <f t="shared" ca="1" si="258"/>
        <v>#N/A</v>
      </c>
      <c r="C18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6" spans="2:3" x14ac:dyDescent="0.25">
      <c r="B1806" s="198" t="e">
        <f t="shared" ca="1" si="258"/>
        <v>#N/A</v>
      </c>
      <c r="C18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7" spans="2:3" x14ac:dyDescent="0.25">
      <c r="B1807" s="198" t="e">
        <f t="shared" ca="1" si="258"/>
        <v>#N/A</v>
      </c>
      <c r="C18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8" spans="2:3" x14ac:dyDescent="0.25">
      <c r="B1808" s="198" t="e">
        <f t="shared" ca="1" si="258"/>
        <v>#N/A</v>
      </c>
      <c r="C18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09" spans="2:3" x14ac:dyDescent="0.25">
      <c r="B1809" s="198" t="e">
        <f t="shared" ca="1" si="258"/>
        <v>#N/A</v>
      </c>
      <c r="C18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0" spans="2:3" x14ac:dyDescent="0.25">
      <c r="B1810" s="198" t="e">
        <f t="shared" ca="1" si="258"/>
        <v>#N/A</v>
      </c>
      <c r="C18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1" spans="2:3" x14ac:dyDescent="0.25">
      <c r="B1811" s="198" t="e">
        <f t="shared" ca="1" si="258"/>
        <v>#N/A</v>
      </c>
      <c r="C18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2" spans="2:3" x14ac:dyDescent="0.25">
      <c r="B1812" s="198" t="e">
        <f t="shared" ca="1" si="258"/>
        <v>#N/A</v>
      </c>
      <c r="C18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3" spans="2:3" x14ac:dyDescent="0.25">
      <c r="B1813" s="198" t="e">
        <f t="shared" ca="1" si="258"/>
        <v>#N/A</v>
      </c>
      <c r="C18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4" spans="2:3" x14ac:dyDescent="0.25">
      <c r="B1814" s="198" t="e">
        <f t="shared" ca="1" si="258"/>
        <v>#N/A</v>
      </c>
      <c r="C18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5" spans="2:3" x14ac:dyDescent="0.25">
      <c r="B1815" s="198" t="e">
        <f t="shared" ca="1" si="258"/>
        <v>#N/A</v>
      </c>
      <c r="C18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6" spans="2:3" x14ac:dyDescent="0.25">
      <c r="B1816" s="198" t="e">
        <f t="shared" ca="1" si="258"/>
        <v>#N/A</v>
      </c>
      <c r="C18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7" spans="2:3" x14ac:dyDescent="0.25">
      <c r="B1817" s="198" t="e">
        <f t="shared" ca="1" si="258"/>
        <v>#N/A</v>
      </c>
      <c r="C18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8" spans="2:3" x14ac:dyDescent="0.25">
      <c r="B1818" s="198" t="e">
        <f t="shared" ca="1" si="258"/>
        <v>#N/A</v>
      </c>
      <c r="C18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19" spans="2:3" x14ac:dyDescent="0.25">
      <c r="B1819" s="198" t="e">
        <f t="shared" ca="1" si="258"/>
        <v>#N/A</v>
      </c>
      <c r="C18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0" spans="2:3" x14ac:dyDescent="0.25">
      <c r="B1820" s="198" t="e">
        <f t="shared" ca="1" si="258"/>
        <v>#N/A</v>
      </c>
      <c r="C18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1" spans="2:3" x14ac:dyDescent="0.25">
      <c r="B1821" s="198" t="e">
        <f t="shared" ca="1" si="258"/>
        <v>#N/A</v>
      </c>
      <c r="C18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2" spans="2:3" x14ac:dyDescent="0.25">
      <c r="B1822" s="198" t="e">
        <f t="shared" ca="1" si="258"/>
        <v>#N/A</v>
      </c>
      <c r="C18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3" spans="2:3" x14ac:dyDescent="0.25">
      <c r="B1823" s="198" t="e">
        <f t="shared" ca="1" si="258"/>
        <v>#N/A</v>
      </c>
      <c r="C18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4" spans="2:3" x14ac:dyDescent="0.25">
      <c r="B1824" s="198" t="e">
        <f t="shared" ca="1" si="258"/>
        <v>#N/A</v>
      </c>
      <c r="C18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5" spans="2:3" x14ac:dyDescent="0.25">
      <c r="B1825" s="198" t="e">
        <f t="shared" ca="1" si="258"/>
        <v>#N/A</v>
      </c>
      <c r="C18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6" spans="2:3" x14ac:dyDescent="0.25">
      <c r="B1826" s="198" t="e">
        <f t="shared" ca="1" si="258"/>
        <v>#N/A</v>
      </c>
      <c r="C18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7" spans="2:3" x14ac:dyDescent="0.25">
      <c r="B1827" s="198" t="e">
        <f t="shared" ca="1" si="258"/>
        <v>#N/A</v>
      </c>
      <c r="C18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8" spans="2:3" x14ac:dyDescent="0.25">
      <c r="B1828" s="198" t="e">
        <f t="shared" ca="1" si="258"/>
        <v>#N/A</v>
      </c>
      <c r="C18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29" spans="2:3" x14ac:dyDescent="0.25">
      <c r="B1829" s="198" t="e">
        <f t="shared" ca="1" si="258"/>
        <v>#N/A</v>
      </c>
      <c r="C18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0" spans="2:3" x14ac:dyDescent="0.25">
      <c r="B1830" s="198" t="e">
        <f t="shared" ca="1" si="258"/>
        <v>#N/A</v>
      </c>
      <c r="C18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1" spans="2:3" x14ac:dyDescent="0.25">
      <c r="B1831" s="198" t="e">
        <f t="shared" ca="1" si="258"/>
        <v>#N/A</v>
      </c>
      <c r="C18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2" spans="2:3" x14ac:dyDescent="0.25">
      <c r="B1832" s="198" t="e">
        <f t="shared" ca="1" si="258"/>
        <v>#N/A</v>
      </c>
      <c r="C18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3" spans="2:3" x14ac:dyDescent="0.25">
      <c r="B1833" s="198" t="e">
        <f t="shared" ca="1" si="258"/>
        <v>#N/A</v>
      </c>
      <c r="C18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4" spans="2:3" x14ac:dyDescent="0.25">
      <c r="B1834" s="198" t="e">
        <f t="shared" ca="1" si="258"/>
        <v>#N/A</v>
      </c>
      <c r="C18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5" spans="2:3" x14ac:dyDescent="0.25">
      <c r="B1835" s="198" t="e">
        <f t="shared" ca="1" si="258"/>
        <v>#N/A</v>
      </c>
      <c r="C18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6" spans="2:3" x14ac:dyDescent="0.25">
      <c r="B1836" s="198" t="e">
        <f t="shared" ca="1" si="258"/>
        <v>#N/A</v>
      </c>
      <c r="C18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7" spans="2:3" x14ac:dyDescent="0.25">
      <c r="B1837" s="198" t="e">
        <f t="shared" ca="1" si="258"/>
        <v>#N/A</v>
      </c>
      <c r="C18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8" spans="2:3" x14ac:dyDescent="0.25">
      <c r="B1838" s="198" t="e">
        <f t="shared" ca="1" si="258"/>
        <v>#N/A</v>
      </c>
      <c r="C18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39" spans="2:3" x14ac:dyDescent="0.25">
      <c r="B1839" s="198" t="e">
        <f t="shared" ca="1" si="258"/>
        <v>#N/A</v>
      </c>
      <c r="C18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0" spans="2:3" x14ac:dyDescent="0.25">
      <c r="B1840" s="198" t="e">
        <f t="shared" ca="1" si="258"/>
        <v>#N/A</v>
      </c>
      <c r="C18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1" spans="2:3" x14ac:dyDescent="0.25">
      <c r="B1841" s="198" t="e">
        <f t="shared" ca="1" si="258"/>
        <v>#N/A</v>
      </c>
      <c r="C18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2" spans="2:3" x14ac:dyDescent="0.25">
      <c r="B1842" s="198" t="e">
        <f t="shared" ca="1" si="258"/>
        <v>#N/A</v>
      </c>
      <c r="C18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3" spans="2:3" x14ac:dyDescent="0.25">
      <c r="B1843" s="198" t="e">
        <f t="shared" ca="1" si="258"/>
        <v>#N/A</v>
      </c>
      <c r="C18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4" spans="2:3" x14ac:dyDescent="0.25">
      <c r="B1844" s="198" t="e">
        <f t="shared" ca="1" si="258"/>
        <v>#N/A</v>
      </c>
      <c r="C18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5" spans="2:3" x14ac:dyDescent="0.25">
      <c r="B1845" s="198" t="e">
        <f t="shared" ca="1" si="258"/>
        <v>#N/A</v>
      </c>
      <c r="C18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6" spans="2:3" x14ac:dyDescent="0.25">
      <c r="B1846" s="198" t="e">
        <f t="shared" ca="1" si="258"/>
        <v>#N/A</v>
      </c>
      <c r="C18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7" spans="2:3" x14ac:dyDescent="0.25">
      <c r="B1847" s="198" t="e">
        <f t="shared" ca="1" si="258"/>
        <v>#N/A</v>
      </c>
      <c r="C18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8" spans="2:3" x14ac:dyDescent="0.25">
      <c r="B1848" s="198" t="e">
        <f t="shared" ca="1" si="258"/>
        <v>#N/A</v>
      </c>
      <c r="C18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49" spans="2:3" x14ac:dyDescent="0.25">
      <c r="B1849" s="198" t="e">
        <f t="shared" ca="1" si="258"/>
        <v>#N/A</v>
      </c>
      <c r="C18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0" spans="2:3" x14ac:dyDescent="0.25">
      <c r="B1850" s="198" t="e">
        <f t="shared" ca="1" si="258"/>
        <v>#N/A</v>
      </c>
      <c r="C18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1" spans="2:3" x14ac:dyDescent="0.25">
      <c r="B1851" s="198" t="e">
        <f t="shared" ca="1" si="258"/>
        <v>#N/A</v>
      </c>
      <c r="C18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2" spans="2:3" x14ac:dyDescent="0.25">
      <c r="B1852" s="198" t="e">
        <f t="shared" ca="1" si="258"/>
        <v>#N/A</v>
      </c>
      <c r="C18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3" spans="2:3" x14ac:dyDescent="0.25">
      <c r="B1853" s="198" t="e">
        <f t="shared" ca="1" si="258"/>
        <v>#N/A</v>
      </c>
      <c r="C18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4" spans="2:3" x14ac:dyDescent="0.25">
      <c r="B1854" s="198" t="e">
        <f t="shared" ca="1" si="258"/>
        <v>#N/A</v>
      </c>
      <c r="C18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5" spans="2:3" x14ac:dyDescent="0.25">
      <c r="B1855" s="198" t="e">
        <f t="shared" ca="1" si="258"/>
        <v>#N/A</v>
      </c>
      <c r="C18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6" spans="2:3" x14ac:dyDescent="0.25">
      <c r="B1856" s="198" t="e">
        <f t="shared" ca="1" si="258"/>
        <v>#N/A</v>
      </c>
      <c r="C18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7" spans="2:3" x14ac:dyDescent="0.25">
      <c r="B1857" s="198" t="e">
        <f t="shared" ca="1" si="258"/>
        <v>#N/A</v>
      </c>
      <c r="C18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8" spans="2:3" x14ac:dyDescent="0.25">
      <c r="B1858" s="198" t="e">
        <f t="shared" ref="B1858:B1921" ca="1" si="259">($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8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59" spans="2:3" x14ac:dyDescent="0.25">
      <c r="B1859" s="198" t="e">
        <f t="shared" ca="1" si="259"/>
        <v>#N/A</v>
      </c>
      <c r="C18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0" spans="2:3" x14ac:dyDescent="0.25">
      <c r="B1860" s="198" t="e">
        <f t="shared" ca="1" si="259"/>
        <v>#N/A</v>
      </c>
      <c r="C18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1" spans="2:3" x14ac:dyDescent="0.25">
      <c r="B1861" s="198" t="e">
        <f t="shared" ca="1" si="259"/>
        <v>#N/A</v>
      </c>
      <c r="C18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2" spans="2:3" x14ac:dyDescent="0.25">
      <c r="B1862" s="198" t="e">
        <f t="shared" ca="1" si="259"/>
        <v>#N/A</v>
      </c>
      <c r="C18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3" spans="2:3" x14ac:dyDescent="0.25">
      <c r="B1863" s="198" t="e">
        <f t="shared" ca="1" si="259"/>
        <v>#N/A</v>
      </c>
      <c r="C18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4" spans="2:3" x14ac:dyDescent="0.25">
      <c r="B1864" s="198" t="e">
        <f t="shared" ca="1" si="259"/>
        <v>#N/A</v>
      </c>
      <c r="C18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5" spans="2:3" x14ac:dyDescent="0.25">
      <c r="B1865" s="198" t="e">
        <f t="shared" ca="1" si="259"/>
        <v>#N/A</v>
      </c>
      <c r="C18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6" spans="2:3" x14ac:dyDescent="0.25">
      <c r="B1866" s="198" t="e">
        <f t="shared" ca="1" si="259"/>
        <v>#N/A</v>
      </c>
      <c r="C18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7" spans="2:3" x14ac:dyDescent="0.25">
      <c r="B1867" s="198" t="e">
        <f t="shared" ca="1" si="259"/>
        <v>#N/A</v>
      </c>
      <c r="C18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8" spans="2:3" x14ac:dyDescent="0.25">
      <c r="B1868" s="198" t="e">
        <f t="shared" ca="1" si="259"/>
        <v>#N/A</v>
      </c>
      <c r="C18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69" spans="2:3" x14ac:dyDescent="0.25">
      <c r="B1869" s="198" t="e">
        <f t="shared" ca="1" si="259"/>
        <v>#N/A</v>
      </c>
      <c r="C18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0" spans="2:3" x14ac:dyDescent="0.25">
      <c r="B1870" s="198" t="e">
        <f t="shared" ca="1" si="259"/>
        <v>#N/A</v>
      </c>
      <c r="C18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1" spans="2:3" x14ac:dyDescent="0.25">
      <c r="B1871" s="198" t="e">
        <f t="shared" ca="1" si="259"/>
        <v>#N/A</v>
      </c>
      <c r="C18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2" spans="2:3" x14ac:dyDescent="0.25">
      <c r="B1872" s="198" t="e">
        <f t="shared" ca="1" si="259"/>
        <v>#N/A</v>
      </c>
      <c r="C18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3" spans="2:3" x14ac:dyDescent="0.25">
      <c r="B1873" s="198" t="e">
        <f t="shared" ca="1" si="259"/>
        <v>#N/A</v>
      </c>
      <c r="C18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4" spans="2:3" x14ac:dyDescent="0.25">
      <c r="B1874" s="198" t="e">
        <f t="shared" ca="1" si="259"/>
        <v>#N/A</v>
      </c>
      <c r="C18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5" spans="2:3" x14ac:dyDescent="0.25">
      <c r="B1875" s="198" t="e">
        <f t="shared" ca="1" si="259"/>
        <v>#N/A</v>
      </c>
      <c r="C18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6" spans="2:3" x14ac:dyDescent="0.25">
      <c r="B1876" s="198" t="e">
        <f t="shared" ca="1" si="259"/>
        <v>#N/A</v>
      </c>
      <c r="C18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7" spans="2:3" x14ac:dyDescent="0.25">
      <c r="B1877" s="198" t="e">
        <f t="shared" ca="1" si="259"/>
        <v>#N/A</v>
      </c>
      <c r="C18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8" spans="2:3" x14ac:dyDescent="0.25">
      <c r="B1878" s="198" t="e">
        <f t="shared" ca="1" si="259"/>
        <v>#N/A</v>
      </c>
      <c r="C18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79" spans="2:3" x14ac:dyDescent="0.25">
      <c r="B1879" s="198" t="e">
        <f t="shared" ca="1" si="259"/>
        <v>#N/A</v>
      </c>
      <c r="C18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0" spans="2:3" x14ac:dyDescent="0.25">
      <c r="B1880" s="198" t="e">
        <f t="shared" ca="1" si="259"/>
        <v>#N/A</v>
      </c>
      <c r="C18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1" spans="2:3" x14ac:dyDescent="0.25">
      <c r="B1881" s="198" t="e">
        <f t="shared" ca="1" si="259"/>
        <v>#N/A</v>
      </c>
      <c r="C18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2" spans="2:3" x14ac:dyDescent="0.25">
      <c r="B1882" s="198" t="e">
        <f t="shared" ca="1" si="259"/>
        <v>#N/A</v>
      </c>
      <c r="C18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3" spans="2:3" x14ac:dyDescent="0.25">
      <c r="B1883" s="198" t="e">
        <f t="shared" ca="1" si="259"/>
        <v>#N/A</v>
      </c>
      <c r="C18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4" spans="2:3" x14ac:dyDescent="0.25">
      <c r="B1884" s="198" t="e">
        <f t="shared" ca="1" si="259"/>
        <v>#N/A</v>
      </c>
      <c r="C18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5" spans="2:3" x14ac:dyDescent="0.25">
      <c r="B1885" s="198" t="e">
        <f t="shared" ca="1" si="259"/>
        <v>#N/A</v>
      </c>
      <c r="C18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6" spans="2:3" x14ac:dyDescent="0.25">
      <c r="B1886" s="198" t="e">
        <f t="shared" ca="1" si="259"/>
        <v>#N/A</v>
      </c>
      <c r="C18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7" spans="2:3" x14ac:dyDescent="0.25">
      <c r="B1887" s="198" t="e">
        <f t="shared" ca="1" si="259"/>
        <v>#N/A</v>
      </c>
      <c r="C18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8" spans="2:3" x14ac:dyDescent="0.25">
      <c r="B1888" s="198" t="e">
        <f t="shared" ca="1" si="259"/>
        <v>#N/A</v>
      </c>
      <c r="C18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89" spans="2:3" x14ac:dyDescent="0.25">
      <c r="B1889" s="198" t="e">
        <f t="shared" ca="1" si="259"/>
        <v>#N/A</v>
      </c>
      <c r="C18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0" spans="2:3" x14ac:dyDescent="0.25">
      <c r="B1890" s="198" t="e">
        <f t="shared" ca="1" si="259"/>
        <v>#N/A</v>
      </c>
      <c r="C18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1" spans="2:3" x14ac:dyDescent="0.25">
      <c r="B1891" s="198" t="e">
        <f t="shared" ca="1" si="259"/>
        <v>#N/A</v>
      </c>
      <c r="C18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2" spans="2:3" x14ac:dyDescent="0.25">
      <c r="B1892" s="198" t="e">
        <f t="shared" ca="1" si="259"/>
        <v>#N/A</v>
      </c>
      <c r="C18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3" spans="2:3" x14ac:dyDescent="0.25">
      <c r="B1893" s="198" t="e">
        <f t="shared" ca="1" si="259"/>
        <v>#N/A</v>
      </c>
      <c r="C18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4" spans="2:3" x14ac:dyDescent="0.25">
      <c r="B1894" s="198" t="e">
        <f t="shared" ca="1" si="259"/>
        <v>#N/A</v>
      </c>
      <c r="C18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5" spans="2:3" x14ac:dyDescent="0.25">
      <c r="B1895" s="198" t="e">
        <f t="shared" ca="1" si="259"/>
        <v>#N/A</v>
      </c>
      <c r="C18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6" spans="2:3" x14ac:dyDescent="0.25">
      <c r="B1896" s="198" t="e">
        <f t="shared" ca="1" si="259"/>
        <v>#N/A</v>
      </c>
      <c r="C18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7" spans="2:3" x14ac:dyDescent="0.25">
      <c r="B1897" s="198" t="e">
        <f t="shared" ca="1" si="259"/>
        <v>#N/A</v>
      </c>
      <c r="C18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8" spans="2:3" x14ac:dyDescent="0.25">
      <c r="B1898" s="198" t="e">
        <f t="shared" ca="1" si="259"/>
        <v>#N/A</v>
      </c>
      <c r="C18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899" spans="2:3" x14ac:dyDescent="0.25">
      <c r="B1899" s="198" t="e">
        <f t="shared" ca="1" si="259"/>
        <v>#N/A</v>
      </c>
      <c r="C18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0" spans="2:3" x14ac:dyDescent="0.25">
      <c r="B1900" s="198" t="e">
        <f t="shared" ca="1" si="259"/>
        <v>#N/A</v>
      </c>
      <c r="C19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1" spans="2:3" x14ac:dyDescent="0.25">
      <c r="B1901" s="198" t="e">
        <f t="shared" ca="1" si="259"/>
        <v>#N/A</v>
      </c>
      <c r="C19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2" spans="2:3" x14ac:dyDescent="0.25">
      <c r="B1902" s="198" t="e">
        <f t="shared" ca="1" si="259"/>
        <v>#N/A</v>
      </c>
      <c r="C19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3" spans="2:3" x14ac:dyDescent="0.25">
      <c r="B1903" s="198" t="e">
        <f t="shared" ca="1" si="259"/>
        <v>#N/A</v>
      </c>
      <c r="C19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4" spans="2:3" x14ac:dyDescent="0.25">
      <c r="B1904" s="198" t="e">
        <f t="shared" ca="1" si="259"/>
        <v>#N/A</v>
      </c>
      <c r="C19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5" spans="2:3" x14ac:dyDescent="0.25">
      <c r="B1905" s="198" t="e">
        <f t="shared" ca="1" si="259"/>
        <v>#N/A</v>
      </c>
      <c r="C19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6" spans="2:3" x14ac:dyDescent="0.25">
      <c r="B1906" s="198" t="e">
        <f t="shared" ca="1" si="259"/>
        <v>#N/A</v>
      </c>
      <c r="C19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7" spans="2:3" x14ac:dyDescent="0.25">
      <c r="B1907" s="198" t="e">
        <f t="shared" ca="1" si="259"/>
        <v>#N/A</v>
      </c>
      <c r="C19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8" spans="2:3" x14ac:dyDescent="0.25">
      <c r="B1908" s="198" t="e">
        <f t="shared" ca="1" si="259"/>
        <v>#N/A</v>
      </c>
      <c r="C19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09" spans="2:3" x14ac:dyDescent="0.25">
      <c r="B1909" s="198" t="e">
        <f t="shared" ca="1" si="259"/>
        <v>#N/A</v>
      </c>
      <c r="C19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0" spans="2:3" x14ac:dyDescent="0.25">
      <c r="B1910" s="198" t="e">
        <f t="shared" ca="1" si="259"/>
        <v>#N/A</v>
      </c>
      <c r="C19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1" spans="2:3" x14ac:dyDescent="0.25">
      <c r="B1911" s="198" t="e">
        <f t="shared" ca="1" si="259"/>
        <v>#N/A</v>
      </c>
      <c r="C19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2" spans="2:3" x14ac:dyDescent="0.25">
      <c r="B1912" s="198" t="e">
        <f t="shared" ca="1" si="259"/>
        <v>#N/A</v>
      </c>
      <c r="C19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3" spans="2:3" x14ac:dyDescent="0.25">
      <c r="B1913" s="198" t="e">
        <f t="shared" ca="1" si="259"/>
        <v>#N/A</v>
      </c>
      <c r="C19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4" spans="2:3" x14ac:dyDescent="0.25">
      <c r="B1914" s="198" t="e">
        <f t="shared" ca="1" si="259"/>
        <v>#N/A</v>
      </c>
      <c r="C19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5" spans="2:3" x14ac:dyDescent="0.25">
      <c r="B1915" s="198" t="e">
        <f t="shared" ca="1" si="259"/>
        <v>#N/A</v>
      </c>
      <c r="C19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6" spans="2:3" x14ac:dyDescent="0.25">
      <c r="B1916" s="198" t="e">
        <f t="shared" ca="1" si="259"/>
        <v>#N/A</v>
      </c>
      <c r="C19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7" spans="2:3" x14ac:dyDescent="0.25">
      <c r="B1917" s="198" t="e">
        <f t="shared" ca="1" si="259"/>
        <v>#N/A</v>
      </c>
      <c r="C19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8" spans="2:3" x14ac:dyDescent="0.25">
      <c r="B1918" s="198" t="e">
        <f t="shared" ca="1" si="259"/>
        <v>#N/A</v>
      </c>
      <c r="C19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19" spans="2:3" x14ac:dyDescent="0.25">
      <c r="B1919" s="198" t="e">
        <f t="shared" ca="1" si="259"/>
        <v>#N/A</v>
      </c>
      <c r="C19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0" spans="2:3" x14ac:dyDescent="0.25">
      <c r="B1920" s="198" t="e">
        <f t="shared" ca="1" si="259"/>
        <v>#N/A</v>
      </c>
      <c r="C19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1" spans="2:3" x14ac:dyDescent="0.25">
      <c r="B1921" s="198" t="e">
        <f t="shared" ca="1" si="259"/>
        <v>#N/A</v>
      </c>
      <c r="C19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2" spans="2:3" x14ac:dyDescent="0.25">
      <c r="B1922" s="198" t="e">
        <f t="shared" ref="B1922:B1985" ca="1" si="260">($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9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3" spans="2:3" x14ac:dyDescent="0.25">
      <c r="B1923" s="198" t="e">
        <f t="shared" ca="1" si="260"/>
        <v>#N/A</v>
      </c>
      <c r="C19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4" spans="2:3" x14ac:dyDescent="0.25">
      <c r="B1924" s="198" t="e">
        <f t="shared" ca="1" si="260"/>
        <v>#N/A</v>
      </c>
      <c r="C19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5" spans="2:3" x14ac:dyDescent="0.25">
      <c r="B1925" s="198" t="e">
        <f t="shared" ca="1" si="260"/>
        <v>#N/A</v>
      </c>
      <c r="C19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6" spans="2:3" x14ac:dyDescent="0.25">
      <c r="B1926" s="198" t="e">
        <f t="shared" ca="1" si="260"/>
        <v>#N/A</v>
      </c>
      <c r="C19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7" spans="2:3" x14ac:dyDescent="0.25">
      <c r="B1927" s="198" t="e">
        <f t="shared" ca="1" si="260"/>
        <v>#N/A</v>
      </c>
      <c r="C19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8" spans="2:3" x14ac:dyDescent="0.25">
      <c r="B1928" s="198" t="e">
        <f t="shared" ca="1" si="260"/>
        <v>#N/A</v>
      </c>
      <c r="C19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29" spans="2:3" x14ac:dyDescent="0.25">
      <c r="B1929" s="198" t="e">
        <f t="shared" ca="1" si="260"/>
        <v>#N/A</v>
      </c>
      <c r="C19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0" spans="2:3" x14ac:dyDescent="0.25">
      <c r="B1930" s="198" t="e">
        <f t="shared" ca="1" si="260"/>
        <v>#N/A</v>
      </c>
      <c r="C19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1" spans="2:3" x14ac:dyDescent="0.25">
      <c r="B1931" s="198" t="e">
        <f t="shared" ca="1" si="260"/>
        <v>#N/A</v>
      </c>
      <c r="C19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2" spans="2:3" x14ac:dyDescent="0.25">
      <c r="B1932" s="198" t="e">
        <f t="shared" ca="1" si="260"/>
        <v>#N/A</v>
      </c>
      <c r="C19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3" spans="2:3" x14ac:dyDescent="0.25">
      <c r="B1933" s="198" t="e">
        <f t="shared" ca="1" si="260"/>
        <v>#N/A</v>
      </c>
      <c r="C19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4" spans="2:3" x14ac:dyDescent="0.25">
      <c r="B1934" s="198" t="e">
        <f t="shared" ca="1" si="260"/>
        <v>#N/A</v>
      </c>
      <c r="C19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5" spans="2:3" x14ac:dyDescent="0.25">
      <c r="B1935" s="198" t="e">
        <f t="shared" ca="1" si="260"/>
        <v>#N/A</v>
      </c>
      <c r="C19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6" spans="2:3" x14ac:dyDescent="0.25">
      <c r="B1936" s="198" t="e">
        <f t="shared" ca="1" si="260"/>
        <v>#N/A</v>
      </c>
      <c r="C19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7" spans="2:3" x14ac:dyDescent="0.25">
      <c r="B1937" s="198" t="e">
        <f t="shared" ca="1" si="260"/>
        <v>#N/A</v>
      </c>
      <c r="C19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8" spans="2:3" x14ac:dyDescent="0.25">
      <c r="B1938" s="198" t="e">
        <f t="shared" ca="1" si="260"/>
        <v>#N/A</v>
      </c>
      <c r="C19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39" spans="2:3" x14ac:dyDescent="0.25">
      <c r="B1939" s="198" t="e">
        <f t="shared" ca="1" si="260"/>
        <v>#N/A</v>
      </c>
      <c r="C19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0" spans="2:3" x14ac:dyDescent="0.25">
      <c r="B1940" s="198" t="e">
        <f t="shared" ca="1" si="260"/>
        <v>#N/A</v>
      </c>
      <c r="C19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1" spans="2:3" x14ac:dyDescent="0.25">
      <c r="B1941" s="198" t="e">
        <f t="shared" ca="1" si="260"/>
        <v>#N/A</v>
      </c>
      <c r="C19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2" spans="2:3" x14ac:dyDescent="0.25">
      <c r="B1942" s="198" t="e">
        <f t="shared" ca="1" si="260"/>
        <v>#N/A</v>
      </c>
      <c r="C19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3" spans="2:3" x14ac:dyDescent="0.25">
      <c r="B1943" s="198" t="e">
        <f t="shared" ca="1" si="260"/>
        <v>#N/A</v>
      </c>
      <c r="C19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4" spans="2:3" x14ac:dyDescent="0.25">
      <c r="B1944" s="198" t="e">
        <f t="shared" ca="1" si="260"/>
        <v>#N/A</v>
      </c>
      <c r="C19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5" spans="2:3" x14ac:dyDescent="0.25">
      <c r="B1945" s="198" t="e">
        <f t="shared" ca="1" si="260"/>
        <v>#N/A</v>
      </c>
      <c r="C19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6" spans="2:3" x14ac:dyDescent="0.25">
      <c r="B1946" s="198" t="e">
        <f t="shared" ca="1" si="260"/>
        <v>#N/A</v>
      </c>
      <c r="C19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7" spans="2:3" x14ac:dyDescent="0.25">
      <c r="B1947" s="198" t="e">
        <f t="shared" ca="1" si="260"/>
        <v>#N/A</v>
      </c>
      <c r="C19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8" spans="2:3" x14ac:dyDescent="0.25">
      <c r="B1948" s="198" t="e">
        <f t="shared" ca="1" si="260"/>
        <v>#N/A</v>
      </c>
      <c r="C19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49" spans="2:3" x14ac:dyDescent="0.25">
      <c r="B1949" s="198" t="e">
        <f t="shared" ca="1" si="260"/>
        <v>#N/A</v>
      </c>
      <c r="C19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0" spans="2:3" x14ac:dyDescent="0.25">
      <c r="B1950" s="198" t="e">
        <f t="shared" ca="1" si="260"/>
        <v>#N/A</v>
      </c>
      <c r="C19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1" spans="2:3" x14ac:dyDescent="0.25">
      <c r="B1951" s="198" t="e">
        <f t="shared" ca="1" si="260"/>
        <v>#N/A</v>
      </c>
      <c r="C19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2" spans="2:3" x14ac:dyDescent="0.25">
      <c r="B1952" s="198" t="e">
        <f t="shared" ca="1" si="260"/>
        <v>#N/A</v>
      </c>
      <c r="C19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3" spans="2:3" x14ac:dyDescent="0.25">
      <c r="B1953" s="198" t="e">
        <f t="shared" ca="1" si="260"/>
        <v>#N/A</v>
      </c>
      <c r="C19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4" spans="2:3" x14ac:dyDescent="0.25">
      <c r="B1954" s="198" t="e">
        <f t="shared" ca="1" si="260"/>
        <v>#N/A</v>
      </c>
      <c r="C19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5" spans="2:3" x14ac:dyDescent="0.25">
      <c r="B1955" s="198" t="e">
        <f t="shared" ca="1" si="260"/>
        <v>#N/A</v>
      </c>
      <c r="C19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6" spans="2:3" x14ac:dyDescent="0.25">
      <c r="B1956" s="198" t="e">
        <f t="shared" ca="1" si="260"/>
        <v>#N/A</v>
      </c>
      <c r="C19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7" spans="2:3" x14ac:dyDescent="0.25">
      <c r="B1957" s="198" t="e">
        <f t="shared" ca="1" si="260"/>
        <v>#N/A</v>
      </c>
      <c r="C19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8" spans="2:3" x14ac:dyDescent="0.25">
      <c r="B1958" s="198" t="e">
        <f t="shared" ca="1" si="260"/>
        <v>#N/A</v>
      </c>
      <c r="C19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59" spans="2:3" x14ac:dyDescent="0.25">
      <c r="B1959" s="198" t="e">
        <f t="shared" ca="1" si="260"/>
        <v>#N/A</v>
      </c>
      <c r="C19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0" spans="2:3" x14ac:dyDescent="0.25">
      <c r="B1960" s="198" t="e">
        <f t="shared" ca="1" si="260"/>
        <v>#N/A</v>
      </c>
      <c r="C19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1" spans="2:3" x14ac:dyDescent="0.25">
      <c r="B1961" s="198" t="e">
        <f t="shared" ca="1" si="260"/>
        <v>#N/A</v>
      </c>
      <c r="C19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2" spans="2:3" x14ac:dyDescent="0.25">
      <c r="B1962" s="198" t="e">
        <f t="shared" ca="1" si="260"/>
        <v>#N/A</v>
      </c>
      <c r="C19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3" spans="2:3" x14ac:dyDescent="0.25">
      <c r="B1963" s="198" t="e">
        <f t="shared" ca="1" si="260"/>
        <v>#N/A</v>
      </c>
      <c r="C19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4" spans="2:3" x14ac:dyDescent="0.25">
      <c r="B1964" s="198" t="e">
        <f t="shared" ca="1" si="260"/>
        <v>#N/A</v>
      </c>
      <c r="C19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5" spans="2:3" x14ac:dyDescent="0.25">
      <c r="B1965" s="198" t="e">
        <f t="shared" ca="1" si="260"/>
        <v>#N/A</v>
      </c>
      <c r="C19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6" spans="2:3" x14ac:dyDescent="0.25">
      <c r="B1966" s="198" t="e">
        <f t="shared" ca="1" si="260"/>
        <v>#N/A</v>
      </c>
      <c r="C19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7" spans="2:3" x14ac:dyDescent="0.25">
      <c r="B1967" s="198" t="e">
        <f t="shared" ca="1" si="260"/>
        <v>#N/A</v>
      </c>
      <c r="C19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8" spans="2:3" x14ac:dyDescent="0.25">
      <c r="B1968" s="198" t="e">
        <f t="shared" ca="1" si="260"/>
        <v>#N/A</v>
      </c>
      <c r="C19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69" spans="2:3" x14ac:dyDescent="0.25">
      <c r="B1969" s="198" t="e">
        <f t="shared" ca="1" si="260"/>
        <v>#N/A</v>
      </c>
      <c r="C19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0" spans="2:3" x14ac:dyDescent="0.25">
      <c r="B1970" s="198" t="e">
        <f t="shared" ca="1" si="260"/>
        <v>#N/A</v>
      </c>
      <c r="C19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1" spans="2:3" x14ac:dyDescent="0.25">
      <c r="B1971" s="198" t="e">
        <f t="shared" ca="1" si="260"/>
        <v>#N/A</v>
      </c>
      <c r="C19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2" spans="2:3" x14ac:dyDescent="0.25">
      <c r="B1972" s="198" t="e">
        <f t="shared" ca="1" si="260"/>
        <v>#N/A</v>
      </c>
      <c r="C19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3" spans="2:3" x14ac:dyDescent="0.25">
      <c r="B1973" s="198" t="e">
        <f t="shared" ca="1" si="260"/>
        <v>#N/A</v>
      </c>
      <c r="C19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4" spans="2:3" x14ac:dyDescent="0.25">
      <c r="B1974" s="198" t="e">
        <f t="shared" ca="1" si="260"/>
        <v>#N/A</v>
      </c>
      <c r="C19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5" spans="2:3" x14ac:dyDescent="0.25">
      <c r="B1975" s="198" t="e">
        <f t="shared" ca="1" si="260"/>
        <v>#N/A</v>
      </c>
      <c r="C19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6" spans="2:3" x14ac:dyDescent="0.25">
      <c r="B1976" s="198" t="e">
        <f t="shared" ca="1" si="260"/>
        <v>#N/A</v>
      </c>
      <c r="C19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7" spans="2:3" x14ac:dyDescent="0.25">
      <c r="B1977" s="198" t="e">
        <f t="shared" ca="1" si="260"/>
        <v>#N/A</v>
      </c>
      <c r="C19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8" spans="2:3" x14ac:dyDescent="0.25">
      <c r="B1978" s="198" t="e">
        <f t="shared" ca="1" si="260"/>
        <v>#N/A</v>
      </c>
      <c r="C19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79" spans="2:3" x14ac:dyDescent="0.25">
      <c r="B1979" s="198" t="e">
        <f t="shared" ca="1" si="260"/>
        <v>#N/A</v>
      </c>
      <c r="C19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0" spans="2:3" x14ac:dyDescent="0.25">
      <c r="B1980" s="198" t="e">
        <f t="shared" ca="1" si="260"/>
        <v>#N/A</v>
      </c>
      <c r="C19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1" spans="2:3" x14ac:dyDescent="0.25">
      <c r="B1981" s="198" t="e">
        <f t="shared" ca="1" si="260"/>
        <v>#N/A</v>
      </c>
      <c r="C19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2" spans="2:3" x14ac:dyDescent="0.25">
      <c r="B1982" s="198" t="e">
        <f t="shared" ca="1" si="260"/>
        <v>#N/A</v>
      </c>
      <c r="C19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3" spans="2:3" x14ac:dyDescent="0.25">
      <c r="B1983" s="198" t="e">
        <f t="shared" ca="1" si="260"/>
        <v>#N/A</v>
      </c>
      <c r="C19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4" spans="2:3" x14ac:dyDescent="0.25">
      <c r="B1984" s="198" t="e">
        <f t="shared" ca="1" si="260"/>
        <v>#N/A</v>
      </c>
      <c r="C19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5" spans="2:3" x14ac:dyDescent="0.25">
      <c r="B1985" s="198" t="e">
        <f t="shared" ca="1" si="260"/>
        <v>#N/A</v>
      </c>
      <c r="C19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6" spans="2:3" x14ac:dyDescent="0.25">
      <c r="B1986" s="198" t="e">
        <f t="shared" ref="B1986:B2049" ca="1" si="261">($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19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7" spans="2:3" x14ac:dyDescent="0.25">
      <c r="B1987" s="198" t="e">
        <f t="shared" ca="1" si="261"/>
        <v>#N/A</v>
      </c>
      <c r="C19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8" spans="2:3" x14ac:dyDescent="0.25">
      <c r="B1988" s="198" t="e">
        <f t="shared" ca="1" si="261"/>
        <v>#N/A</v>
      </c>
      <c r="C19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89" spans="2:3" x14ac:dyDescent="0.25">
      <c r="B1989" s="198" t="e">
        <f t="shared" ca="1" si="261"/>
        <v>#N/A</v>
      </c>
      <c r="C19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0" spans="2:3" x14ac:dyDescent="0.25">
      <c r="B1990" s="198" t="e">
        <f t="shared" ca="1" si="261"/>
        <v>#N/A</v>
      </c>
      <c r="C19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1" spans="2:3" x14ac:dyDescent="0.25">
      <c r="B1991" s="198" t="e">
        <f t="shared" ca="1" si="261"/>
        <v>#N/A</v>
      </c>
      <c r="C19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2" spans="2:3" x14ac:dyDescent="0.25">
      <c r="B1992" s="198" t="e">
        <f t="shared" ca="1" si="261"/>
        <v>#N/A</v>
      </c>
      <c r="C19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3" spans="2:3" x14ac:dyDescent="0.25">
      <c r="B1993" s="198" t="e">
        <f t="shared" ca="1" si="261"/>
        <v>#N/A</v>
      </c>
      <c r="C19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4" spans="2:3" x14ac:dyDescent="0.25">
      <c r="B1994" s="198" t="e">
        <f t="shared" ca="1" si="261"/>
        <v>#N/A</v>
      </c>
      <c r="C19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5" spans="2:3" x14ac:dyDescent="0.25">
      <c r="B1995" s="198" t="e">
        <f t="shared" ca="1" si="261"/>
        <v>#N/A</v>
      </c>
      <c r="C19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6" spans="2:3" x14ac:dyDescent="0.25">
      <c r="B1996" s="198" t="e">
        <f t="shared" ca="1" si="261"/>
        <v>#N/A</v>
      </c>
      <c r="C19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7" spans="2:3" x14ac:dyDescent="0.25">
      <c r="B1997" s="198" t="e">
        <f t="shared" ca="1" si="261"/>
        <v>#N/A</v>
      </c>
      <c r="C19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8" spans="2:3" x14ac:dyDescent="0.25">
      <c r="B1998" s="198" t="e">
        <f t="shared" ca="1" si="261"/>
        <v>#N/A</v>
      </c>
      <c r="C19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1999" spans="2:3" x14ac:dyDescent="0.25">
      <c r="B1999" s="198" t="e">
        <f t="shared" ca="1" si="261"/>
        <v>#N/A</v>
      </c>
      <c r="C19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0" spans="2:3" x14ac:dyDescent="0.25">
      <c r="B2000" s="198" t="e">
        <f t="shared" ca="1" si="261"/>
        <v>#N/A</v>
      </c>
      <c r="C20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1" spans="2:3" x14ac:dyDescent="0.25">
      <c r="B2001" s="198" t="e">
        <f t="shared" ca="1" si="261"/>
        <v>#N/A</v>
      </c>
      <c r="C20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2" spans="2:3" x14ac:dyDescent="0.25">
      <c r="B2002" s="198" t="e">
        <f t="shared" ca="1" si="261"/>
        <v>#N/A</v>
      </c>
      <c r="C20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3" spans="2:3" x14ac:dyDescent="0.25">
      <c r="B2003" s="198" t="e">
        <f t="shared" ca="1" si="261"/>
        <v>#N/A</v>
      </c>
      <c r="C20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4" spans="2:3" x14ac:dyDescent="0.25">
      <c r="B2004" s="198" t="e">
        <f t="shared" ca="1" si="261"/>
        <v>#N/A</v>
      </c>
      <c r="C20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5" spans="2:3" x14ac:dyDescent="0.25">
      <c r="B2005" s="198" t="e">
        <f t="shared" ca="1" si="261"/>
        <v>#N/A</v>
      </c>
      <c r="C20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6" spans="2:3" x14ac:dyDescent="0.25">
      <c r="B2006" s="198" t="e">
        <f t="shared" ca="1" si="261"/>
        <v>#N/A</v>
      </c>
      <c r="C20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7" spans="2:3" x14ac:dyDescent="0.25">
      <c r="B2007" s="198" t="e">
        <f t="shared" ca="1" si="261"/>
        <v>#N/A</v>
      </c>
      <c r="C20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8" spans="2:3" x14ac:dyDescent="0.25">
      <c r="B2008" s="198" t="e">
        <f t="shared" ca="1" si="261"/>
        <v>#N/A</v>
      </c>
      <c r="C20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09" spans="2:3" x14ac:dyDescent="0.25">
      <c r="B2009" s="198" t="e">
        <f t="shared" ca="1" si="261"/>
        <v>#N/A</v>
      </c>
      <c r="C20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0" spans="2:3" x14ac:dyDescent="0.25">
      <c r="B2010" s="198" t="e">
        <f t="shared" ca="1" si="261"/>
        <v>#N/A</v>
      </c>
      <c r="C20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1" spans="2:3" x14ac:dyDescent="0.25">
      <c r="B2011" s="198" t="e">
        <f t="shared" ca="1" si="261"/>
        <v>#N/A</v>
      </c>
      <c r="C20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2" spans="2:3" x14ac:dyDescent="0.25">
      <c r="B2012" s="198" t="e">
        <f t="shared" ca="1" si="261"/>
        <v>#N/A</v>
      </c>
      <c r="C20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3" spans="2:3" x14ac:dyDescent="0.25">
      <c r="B2013" s="198" t="e">
        <f t="shared" ca="1" si="261"/>
        <v>#N/A</v>
      </c>
      <c r="C20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4" spans="2:3" x14ac:dyDescent="0.25">
      <c r="B2014" s="198" t="e">
        <f t="shared" ca="1" si="261"/>
        <v>#N/A</v>
      </c>
      <c r="C20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5" spans="2:3" x14ac:dyDescent="0.25">
      <c r="B2015" s="198" t="e">
        <f t="shared" ca="1" si="261"/>
        <v>#N/A</v>
      </c>
      <c r="C20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6" spans="2:3" x14ac:dyDescent="0.25">
      <c r="B2016" s="198" t="e">
        <f t="shared" ca="1" si="261"/>
        <v>#N/A</v>
      </c>
      <c r="C20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7" spans="2:3" x14ac:dyDescent="0.25">
      <c r="B2017" s="198" t="e">
        <f t="shared" ca="1" si="261"/>
        <v>#N/A</v>
      </c>
      <c r="C20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8" spans="2:3" x14ac:dyDescent="0.25">
      <c r="B2018" s="198" t="e">
        <f t="shared" ca="1" si="261"/>
        <v>#N/A</v>
      </c>
      <c r="C20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19" spans="2:3" x14ac:dyDescent="0.25">
      <c r="B2019" s="198" t="e">
        <f t="shared" ca="1" si="261"/>
        <v>#N/A</v>
      </c>
      <c r="C20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0" spans="2:3" x14ac:dyDescent="0.25">
      <c r="B2020" s="198" t="e">
        <f t="shared" ca="1" si="261"/>
        <v>#N/A</v>
      </c>
      <c r="C20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1" spans="2:3" x14ac:dyDescent="0.25">
      <c r="B2021" s="198" t="e">
        <f t="shared" ca="1" si="261"/>
        <v>#N/A</v>
      </c>
      <c r="C20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2" spans="2:3" x14ac:dyDescent="0.25">
      <c r="B2022" s="198" t="e">
        <f t="shared" ca="1" si="261"/>
        <v>#N/A</v>
      </c>
      <c r="C20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3" spans="2:3" x14ac:dyDescent="0.25">
      <c r="B2023" s="198" t="e">
        <f t="shared" ca="1" si="261"/>
        <v>#N/A</v>
      </c>
      <c r="C20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4" spans="2:3" x14ac:dyDescent="0.25">
      <c r="B2024" s="198" t="e">
        <f t="shared" ca="1" si="261"/>
        <v>#N/A</v>
      </c>
      <c r="C20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5" spans="2:3" x14ac:dyDescent="0.25">
      <c r="B2025" s="198" t="e">
        <f t="shared" ca="1" si="261"/>
        <v>#N/A</v>
      </c>
      <c r="C20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6" spans="2:3" x14ac:dyDescent="0.25">
      <c r="B2026" s="198" t="e">
        <f t="shared" ca="1" si="261"/>
        <v>#N/A</v>
      </c>
      <c r="C20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7" spans="2:3" x14ac:dyDescent="0.25">
      <c r="B2027" s="198" t="e">
        <f t="shared" ca="1" si="261"/>
        <v>#N/A</v>
      </c>
      <c r="C20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8" spans="2:3" x14ac:dyDescent="0.25">
      <c r="B2028" s="198" t="e">
        <f t="shared" ca="1" si="261"/>
        <v>#N/A</v>
      </c>
      <c r="C20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29" spans="2:3" x14ac:dyDescent="0.25">
      <c r="B2029" s="198" t="e">
        <f t="shared" ca="1" si="261"/>
        <v>#N/A</v>
      </c>
      <c r="C20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0" spans="2:3" x14ac:dyDescent="0.25">
      <c r="B2030" s="198" t="e">
        <f t="shared" ca="1" si="261"/>
        <v>#N/A</v>
      </c>
      <c r="C20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1" spans="2:3" x14ac:dyDescent="0.25">
      <c r="B2031" s="198" t="e">
        <f t="shared" ca="1" si="261"/>
        <v>#N/A</v>
      </c>
      <c r="C20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2" spans="2:3" x14ac:dyDescent="0.25">
      <c r="B2032" s="198" t="e">
        <f t="shared" ca="1" si="261"/>
        <v>#N/A</v>
      </c>
      <c r="C20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3" spans="2:3" x14ac:dyDescent="0.25">
      <c r="B2033" s="198" t="e">
        <f t="shared" ca="1" si="261"/>
        <v>#N/A</v>
      </c>
      <c r="C20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4" spans="2:3" x14ac:dyDescent="0.25">
      <c r="B2034" s="198" t="e">
        <f t="shared" ca="1" si="261"/>
        <v>#N/A</v>
      </c>
      <c r="C20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5" spans="2:3" x14ac:dyDescent="0.25">
      <c r="B2035" s="198" t="e">
        <f t="shared" ca="1" si="261"/>
        <v>#N/A</v>
      </c>
      <c r="C20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6" spans="2:3" x14ac:dyDescent="0.25">
      <c r="B2036" s="198" t="e">
        <f t="shared" ca="1" si="261"/>
        <v>#N/A</v>
      </c>
      <c r="C20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7" spans="2:3" x14ac:dyDescent="0.25">
      <c r="B2037" s="198" t="e">
        <f t="shared" ca="1" si="261"/>
        <v>#N/A</v>
      </c>
      <c r="C20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8" spans="2:3" x14ac:dyDescent="0.25">
      <c r="B2038" s="198" t="e">
        <f t="shared" ca="1" si="261"/>
        <v>#N/A</v>
      </c>
      <c r="C20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39" spans="2:3" x14ac:dyDescent="0.25">
      <c r="B2039" s="198" t="e">
        <f t="shared" ca="1" si="261"/>
        <v>#N/A</v>
      </c>
      <c r="C20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0" spans="2:3" x14ac:dyDescent="0.25">
      <c r="B2040" s="198" t="e">
        <f t="shared" ca="1" si="261"/>
        <v>#N/A</v>
      </c>
      <c r="C20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1" spans="2:3" x14ac:dyDescent="0.25">
      <c r="B2041" s="198" t="e">
        <f t="shared" ca="1" si="261"/>
        <v>#N/A</v>
      </c>
      <c r="C20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2" spans="2:3" x14ac:dyDescent="0.25">
      <c r="B2042" s="198" t="e">
        <f t="shared" ca="1" si="261"/>
        <v>#N/A</v>
      </c>
      <c r="C20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3" spans="2:3" x14ac:dyDescent="0.25">
      <c r="B2043" s="198" t="e">
        <f t="shared" ca="1" si="261"/>
        <v>#N/A</v>
      </c>
      <c r="C20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4" spans="2:3" x14ac:dyDescent="0.25">
      <c r="B2044" s="198" t="e">
        <f t="shared" ca="1" si="261"/>
        <v>#N/A</v>
      </c>
      <c r="C20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5" spans="2:3" x14ac:dyDescent="0.25">
      <c r="B2045" s="198" t="e">
        <f t="shared" ca="1" si="261"/>
        <v>#N/A</v>
      </c>
      <c r="C20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6" spans="2:3" x14ac:dyDescent="0.25">
      <c r="B2046" s="198" t="e">
        <f t="shared" ca="1" si="261"/>
        <v>#N/A</v>
      </c>
      <c r="C20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7" spans="2:3" x14ac:dyDescent="0.25">
      <c r="B2047" s="198" t="e">
        <f t="shared" ca="1" si="261"/>
        <v>#N/A</v>
      </c>
      <c r="C20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8" spans="2:3" x14ac:dyDescent="0.25">
      <c r="B2048" s="198" t="e">
        <f t="shared" ca="1" si="261"/>
        <v>#N/A</v>
      </c>
      <c r="C20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49" spans="2:3" x14ac:dyDescent="0.25">
      <c r="B2049" s="198" t="e">
        <f t="shared" ca="1" si="261"/>
        <v>#N/A</v>
      </c>
      <c r="C20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0" spans="2:3" x14ac:dyDescent="0.25">
      <c r="B2050" s="198" t="e">
        <f t="shared" ref="B2050:B2113" ca="1" si="262">($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0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1" spans="2:3" x14ac:dyDescent="0.25">
      <c r="B2051" s="198" t="e">
        <f t="shared" ca="1" si="262"/>
        <v>#N/A</v>
      </c>
      <c r="C20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2" spans="2:3" x14ac:dyDescent="0.25">
      <c r="B2052" s="198" t="e">
        <f t="shared" ca="1" si="262"/>
        <v>#N/A</v>
      </c>
      <c r="C20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3" spans="2:3" x14ac:dyDescent="0.25">
      <c r="B2053" s="198" t="e">
        <f t="shared" ca="1" si="262"/>
        <v>#N/A</v>
      </c>
      <c r="C20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4" spans="2:3" x14ac:dyDescent="0.25">
      <c r="B2054" s="198" t="e">
        <f t="shared" ca="1" si="262"/>
        <v>#N/A</v>
      </c>
      <c r="C20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5" spans="2:3" x14ac:dyDescent="0.25">
      <c r="B2055" s="198" t="e">
        <f t="shared" ca="1" si="262"/>
        <v>#N/A</v>
      </c>
      <c r="C20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6" spans="2:3" x14ac:dyDescent="0.25">
      <c r="B2056" s="198" t="e">
        <f t="shared" ca="1" si="262"/>
        <v>#N/A</v>
      </c>
      <c r="C20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7" spans="2:3" x14ac:dyDescent="0.25">
      <c r="B2057" s="198" t="e">
        <f t="shared" ca="1" si="262"/>
        <v>#N/A</v>
      </c>
      <c r="C20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8" spans="2:3" x14ac:dyDescent="0.25">
      <c r="B2058" s="198" t="e">
        <f t="shared" ca="1" si="262"/>
        <v>#N/A</v>
      </c>
      <c r="C20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59" spans="2:3" x14ac:dyDescent="0.25">
      <c r="B2059" s="198" t="e">
        <f t="shared" ca="1" si="262"/>
        <v>#N/A</v>
      </c>
      <c r="C20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0" spans="2:3" x14ac:dyDescent="0.25">
      <c r="B2060" s="198" t="e">
        <f t="shared" ca="1" si="262"/>
        <v>#N/A</v>
      </c>
      <c r="C20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1" spans="2:3" x14ac:dyDescent="0.25">
      <c r="B2061" s="198" t="e">
        <f t="shared" ca="1" si="262"/>
        <v>#N/A</v>
      </c>
      <c r="C20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2" spans="2:3" x14ac:dyDescent="0.25">
      <c r="B2062" s="198" t="e">
        <f t="shared" ca="1" si="262"/>
        <v>#N/A</v>
      </c>
      <c r="C20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3" spans="2:3" x14ac:dyDescent="0.25">
      <c r="B2063" s="198" t="e">
        <f t="shared" ca="1" si="262"/>
        <v>#N/A</v>
      </c>
      <c r="C20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4" spans="2:3" x14ac:dyDescent="0.25">
      <c r="B2064" s="198" t="e">
        <f t="shared" ca="1" si="262"/>
        <v>#N/A</v>
      </c>
      <c r="C20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5" spans="2:3" x14ac:dyDescent="0.25">
      <c r="B2065" s="198" t="e">
        <f t="shared" ca="1" si="262"/>
        <v>#N/A</v>
      </c>
      <c r="C20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6" spans="2:3" x14ac:dyDescent="0.25">
      <c r="B2066" s="198" t="e">
        <f t="shared" ca="1" si="262"/>
        <v>#N/A</v>
      </c>
      <c r="C20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7" spans="2:3" x14ac:dyDescent="0.25">
      <c r="B2067" s="198" t="e">
        <f t="shared" ca="1" si="262"/>
        <v>#N/A</v>
      </c>
      <c r="C20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8" spans="2:3" x14ac:dyDescent="0.25">
      <c r="B2068" s="198" t="e">
        <f t="shared" ca="1" si="262"/>
        <v>#N/A</v>
      </c>
      <c r="C20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69" spans="2:3" x14ac:dyDescent="0.25">
      <c r="B2069" s="198" t="e">
        <f t="shared" ca="1" si="262"/>
        <v>#N/A</v>
      </c>
      <c r="C20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0" spans="2:3" x14ac:dyDescent="0.25">
      <c r="B2070" s="198" t="e">
        <f t="shared" ca="1" si="262"/>
        <v>#N/A</v>
      </c>
      <c r="C20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1" spans="2:3" x14ac:dyDescent="0.25">
      <c r="B2071" s="198" t="e">
        <f t="shared" ca="1" si="262"/>
        <v>#N/A</v>
      </c>
      <c r="C20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2" spans="2:3" x14ac:dyDescent="0.25">
      <c r="B2072" s="198" t="e">
        <f t="shared" ca="1" si="262"/>
        <v>#N/A</v>
      </c>
      <c r="C20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3" spans="2:3" x14ac:dyDescent="0.25">
      <c r="B2073" s="198" t="e">
        <f t="shared" ca="1" si="262"/>
        <v>#N/A</v>
      </c>
      <c r="C20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4" spans="2:3" x14ac:dyDescent="0.25">
      <c r="B2074" s="198" t="e">
        <f t="shared" ca="1" si="262"/>
        <v>#N/A</v>
      </c>
      <c r="C20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5" spans="2:3" x14ac:dyDescent="0.25">
      <c r="B2075" s="198" t="e">
        <f t="shared" ca="1" si="262"/>
        <v>#N/A</v>
      </c>
      <c r="C20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6" spans="2:3" x14ac:dyDescent="0.25">
      <c r="B2076" s="198" t="e">
        <f t="shared" ca="1" si="262"/>
        <v>#N/A</v>
      </c>
      <c r="C20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7" spans="2:3" x14ac:dyDescent="0.25">
      <c r="B2077" s="198" t="e">
        <f t="shared" ca="1" si="262"/>
        <v>#N/A</v>
      </c>
      <c r="C20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8" spans="2:3" x14ac:dyDescent="0.25">
      <c r="B2078" s="198" t="e">
        <f t="shared" ca="1" si="262"/>
        <v>#N/A</v>
      </c>
      <c r="C20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79" spans="2:3" x14ac:dyDescent="0.25">
      <c r="B2079" s="198" t="e">
        <f t="shared" ca="1" si="262"/>
        <v>#N/A</v>
      </c>
      <c r="C20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0" spans="2:3" x14ac:dyDescent="0.25">
      <c r="B2080" s="198" t="e">
        <f t="shared" ca="1" si="262"/>
        <v>#N/A</v>
      </c>
      <c r="C20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1" spans="2:3" x14ac:dyDescent="0.25">
      <c r="B2081" s="198" t="e">
        <f t="shared" ca="1" si="262"/>
        <v>#N/A</v>
      </c>
      <c r="C20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2" spans="2:3" x14ac:dyDescent="0.25">
      <c r="B2082" s="198" t="e">
        <f t="shared" ca="1" si="262"/>
        <v>#N/A</v>
      </c>
      <c r="C20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3" spans="2:3" x14ac:dyDescent="0.25">
      <c r="B2083" s="198" t="e">
        <f t="shared" ca="1" si="262"/>
        <v>#N/A</v>
      </c>
      <c r="C20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4" spans="2:3" x14ac:dyDescent="0.25">
      <c r="B2084" s="198" t="e">
        <f t="shared" ca="1" si="262"/>
        <v>#N/A</v>
      </c>
      <c r="C20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5" spans="2:3" x14ac:dyDescent="0.25">
      <c r="B2085" s="198" t="e">
        <f t="shared" ca="1" si="262"/>
        <v>#N/A</v>
      </c>
      <c r="C20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6" spans="2:3" x14ac:dyDescent="0.25">
      <c r="B2086" s="198" t="e">
        <f t="shared" ca="1" si="262"/>
        <v>#N/A</v>
      </c>
      <c r="C20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7" spans="2:3" x14ac:dyDescent="0.25">
      <c r="B2087" s="198" t="e">
        <f t="shared" ca="1" si="262"/>
        <v>#N/A</v>
      </c>
      <c r="C20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8" spans="2:3" x14ac:dyDescent="0.25">
      <c r="B2088" s="198" t="e">
        <f t="shared" ca="1" si="262"/>
        <v>#N/A</v>
      </c>
      <c r="C20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89" spans="2:3" x14ac:dyDescent="0.25">
      <c r="B2089" s="198" t="e">
        <f t="shared" ca="1" si="262"/>
        <v>#N/A</v>
      </c>
      <c r="C20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0" spans="2:3" x14ac:dyDescent="0.25">
      <c r="B2090" s="198" t="e">
        <f t="shared" ca="1" si="262"/>
        <v>#N/A</v>
      </c>
      <c r="C20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1" spans="2:3" x14ac:dyDescent="0.25">
      <c r="B2091" s="198" t="e">
        <f t="shared" ca="1" si="262"/>
        <v>#N/A</v>
      </c>
      <c r="C20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2" spans="2:3" x14ac:dyDescent="0.25">
      <c r="B2092" s="198" t="e">
        <f t="shared" ca="1" si="262"/>
        <v>#N/A</v>
      </c>
      <c r="C20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3" spans="2:3" x14ac:dyDescent="0.25">
      <c r="B2093" s="198" t="e">
        <f t="shared" ca="1" si="262"/>
        <v>#N/A</v>
      </c>
      <c r="C20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4" spans="2:3" x14ac:dyDescent="0.25">
      <c r="B2094" s="198" t="e">
        <f t="shared" ca="1" si="262"/>
        <v>#N/A</v>
      </c>
      <c r="C20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5" spans="2:3" x14ac:dyDescent="0.25">
      <c r="B2095" s="198" t="e">
        <f t="shared" ca="1" si="262"/>
        <v>#N/A</v>
      </c>
      <c r="C20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6" spans="2:3" x14ac:dyDescent="0.25">
      <c r="B2096" s="198" t="e">
        <f t="shared" ca="1" si="262"/>
        <v>#N/A</v>
      </c>
      <c r="C20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7" spans="2:3" x14ac:dyDescent="0.25">
      <c r="B2097" s="198" t="e">
        <f t="shared" ca="1" si="262"/>
        <v>#N/A</v>
      </c>
      <c r="C20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8" spans="2:3" x14ac:dyDescent="0.25">
      <c r="B2098" s="198" t="e">
        <f t="shared" ca="1" si="262"/>
        <v>#N/A</v>
      </c>
      <c r="C20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099" spans="2:3" x14ac:dyDescent="0.25">
      <c r="B2099" s="198" t="e">
        <f t="shared" ca="1" si="262"/>
        <v>#N/A</v>
      </c>
      <c r="C20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0" spans="2:3" x14ac:dyDescent="0.25">
      <c r="B2100" s="198" t="e">
        <f t="shared" ca="1" si="262"/>
        <v>#N/A</v>
      </c>
      <c r="C21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1" spans="2:3" x14ac:dyDescent="0.25">
      <c r="B2101" s="198" t="e">
        <f t="shared" ca="1" si="262"/>
        <v>#N/A</v>
      </c>
      <c r="C21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2" spans="2:3" x14ac:dyDescent="0.25">
      <c r="B2102" s="198" t="e">
        <f t="shared" ca="1" si="262"/>
        <v>#N/A</v>
      </c>
      <c r="C21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3" spans="2:3" x14ac:dyDescent="0.25">
      <c r="B2103" s="198" t="e">
        <f t="shared" ca="1" si="262"/>
        <v>#N/A</v>
      </c>
      <c r="C21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4" spans="2:3" x14ac:dyDescent="0.25">
      <c r="B2104" s="198" t="e">
        <f t="shared" ca="1" si="262"/>
        <v>#N/A</v>
      </c>
      <c r="C21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5" spans="2:3" x14ac:dyDescent="0.25">
      <c r="B2105" s="198" t="e">
        <f t="shared" ca="1" si="262"/>
        <v>#N/A</v>
      </c>
      <c r="C21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6" spans="2:3" x14ac:dyDescent="0.25">
      <c r="B2106" s="198" t="e">
        <f t="shared" ca="1" si="262"/>
        <v>#N/A</v>
      </c>
      <c r="C21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7" spans="2:3" x14ac:dyDescent="0.25">
      <c r="B2107" s="198" t="e">
        <f t="shared" ca="1" si="262"/>
        <v>#N/A</v>
      </c>
      <c r="C21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8" spans="2:3" x14ac:dyDescent="0.25">
      <c r="B2108" s="198" t="e">
        <f t="shared" ca="1" si="262"/>
        <v>#N/A</v>
      </c>
      <c r="C21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09" spans="2:3" x14ac:dyDescent="0.25">
      <c r="B2109" s="198" t="e">
        <f t="shared" ca="1" si="262"/>
        <v>#N/A</v>
      </c>
      <c r="C21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0" spans="2:3" x14ac:dyDescent="0.25">
      <c r="B2110" s="198" t="e">
        <f t="shared" ca="1" si="262"/>
        <v>#N/A</v>
      </c>
      <c r="C21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1" spans="2:3" x14ac:dyDescent="0.25">
      <c r="B2111" s="198" t="e">
        <f t="shared" ca="1" si="262"/>
        <v>#N/A</v>
      </c>
      <c r="C21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2" spans="2:3" x14ac:dyDescent="0.25">
      <c r="B2112" s="198" t="e">
        <f t="shared" ca="1" si="262"/>
        <v>#N/A</v>
      </c>
      <c r="C21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3" spans="2:3" x14ac:dyDescent="0.25">
      <c r="B2113" s="198" t="e">
        <f t="shared" ca="1" si="262"/>
        <v>#N/A</v>
      </c>
      <c r="C21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4" spans="2:3" x14ac:dyDescent="0.25">
      <c r="B2114" s="198" t="e">
        <f t="shared" ref="B2114:B2177" ca="1" si="263">($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1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5" spans="2:3" x14ac:dyDescent="0.25">
      <c r="B2115" s="198" t="e">
        <f t="shared" ca="1" si="263"/>
        <v>#N/A</v>
      </c>
      <c r="C21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6" spans="2:3" x14ac:dyDescent="0.25">
      <c r="B2116" s="198" t="e">
        <f t="shared" ca="1" si="263"/>
        <v>#N/A</v>
      </c>
      <c r="C21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7" spans="2:3" x14ac:dyDescent="0.25">
      <c r="B2117" s="198" t="e">
        <f t="shared" ca="1" si="263"/>
        <v>#N/A</v>
      </c>
      <c r="C21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8" spans="2:3" x14ac:dyDescent="0.25">
      <c r="B2118" s="198" t="e">
        <f t="shared" ca="1" si="263"/>
        <v>#N/A</v>
      </c>
      <c r="C21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19" spans="2:3" x14ac:dyDescent="0.25">
      <c r="B2119" s="198" t="e">
        <f t="shared" ca="1" si="263"/>
        <v>#N/A</v>
      </c>
      <c r="C21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0" spans="2:3" x14ac:dyDescent="0.25">
      <c r="B2120" s="198" t="e">
        <f t="shared" ca="1" si="263"/>
        <v>#N/A</v>
      </c>
      <c r="C21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1" spans="2:3" x14ac:dyDescent="0.25">
      <c r="B2121" s="198" t="e">
        <f t="shared" ca="1" si="263"/>
        <v>#N/A</v>
      </c>
      <c r="C21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2" spans="2:3" x14ac:dyDescent="0.25">
      <c r="B2122" s="198" t="e">
        <f t="shared" ca="1" si="263"/>
        <v>#N/A</v>
      </c>
      <c r="C21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3" spans="2:3" x14ac:dyDescent="0.25">
      <c r="B2123" s="198" t="e">
        <f t="shared" ca="1" si="263"/>
        <v>#N/A</v>
      </c>
      <c r="C21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4" spans="2:3" x14ac:dyDescent="0.25">
      <c r="B2124" s="198" t="e">
        <f t="shared" ca="1" si="263"/>
        <v>#N/A</v>
      </c>
      <c r="C21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5" spans="2:3" x14ac:dyDescent="0.25">
      <c r="B2125" s="198" t="e">
        <f t="shared" ca="1" si="263"/>
        <v>#N/A</v>
      </c>
      <c r="C21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6" spans="2:3" x14ac:dyDescent="0.25">
      <c r="B2126" s="198" t="e">
        <f t="shared" ca="1" si="263"/>
        <v>#N/A</v>
      </c>
      <c r="C21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7" spans="2:3" x14ac:dyDescent="0.25">
      <c r="B2127" s="198" t="e">
        <f t="shared" ca="1" si="263"/>
        <v>#N/A</v>
      </c>
      <c r="C21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8" spans="2:3" x14ac:dyDescent="0.25">
      <c r="B2128" s="198" t="e">
        <f t="shared" ca="1" si="263"/>
        <v>#N/A</v>
      </c>
      <c r="C21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29" spans="2:3" x14ac:dyDescent="0.25">
      <c r="B2129" s="198" t="e">
        <f t="shared" ca="1" si="263"/>
        <v>#N/A</v>
      </c>
      <c r="C21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0" spans="2:3" x14ac:dyDescent="0.25">
      <c r="B2130" s="198" t="e">
        <f t="shared" ca="1" si="263"/>
        <v>#N/A</v>
      </c>
      <c r="C21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1" spans="2:3" x14ac:dyDescent="0.25">
      <c r="B2131" s="198" t="e">
        <f t="shared" ca="1" si="263"/>
        <v>#N/A</v>
      </c>
      <c r="C21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2" spans="2:3" x14ac:dyDescent="0.25">
      <c r="B2132" s="198" t="e">
        <f t="shared" ca="1" si="263"/>
        <v>#N/A</v>
      </c>
      <c r="C21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3" spans="2:3" x14ac:dyDescent="0.25">
      <c r="B2133" s="198" t="e">
        <f t="shared" ca="1" si="263"/>
        <v>#N/A</v>
      </c>
      <c r="C21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4" spans="2:3" x14ac:dyDescent="0.25">
      <c r="B2134" s="198" t="e">
        <f t="shared" ca="1" si="263"/>
        <v>#N/A</v>
      </c>
      <c r="C21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5" spans="2:3" x14ac:dyDescent="0.25">
      <c r="B2135" s="198" t="e">
        <f t="shared" ca="1" si="263"/>
        <v>#N/A</v>
      </c>
      <c r="C21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6" spans="2:3" x14ac:dyDescent="0.25">
      <c r="B2136" s="198" t="e">
        <f t="shared" ca="1" si="263"/>
        <v>#N/A</v>
      </c>
      <c r="C21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7" spans="2:3" x14ac:dyDescent="0.25">
      <c r="B2137" s="198" t="e">
        <f t="shared" ca="1" si="263"/>
        <v>#N/A</v>
      </c>
      <c r="C21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8" spans="2:3" x14ac:dyDescent="0.25">
      <c r="B2138" s="198" t="e">
        <f t="shared" ca="1" si="263"/>
        <v>#N/A</v>
      </c>
      <c r="C21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39" spans="2:3" x14ac:dyDescent="0.25">
      <c r="B2139" s="198" t="e">
        <f t="shared" ca="1" si="263"/>
        <v>#N/A</v>
      </c>
      <c r="C21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0" spans="2:3" x14ac:dyDescent="0.25">
      <c r="B2140" s="198" t="e">
        <f t="shared" ca="1" si="263"/>
        <v>#N/A</v>
      </c>
      <c r="C21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1" spans="2:3" x14ac:dyDescent="0.25">
      <c r="B2141" s="198" t="e">
        <f t="shared" ca="1" si="263"/>
        <v>#N/A</v>
      </c>
      <c r="C21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2" spans="2:3" x14ac:dyDescent="0.25">
      <c r="B2142" s="198" t="e">
        <f t="shared" ca="1" si="263"/>
        <v>#N/A</v>
      </c>
      <c r="C21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3" spans="2:3" x14ac:dyDescent="0.25">
      <c r="B2143" s="198" t="e">
        <f t="shared" ca="1" si="263"/>
        <v>#N/A</v>
      </c>
      <c r="C21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4" spans="2:3" x14ac:dyDescent="0.25">
      <c r="B2144" s="198" t="e">
        <f t="shared" ca="1" si="263"/>
        <v>#N/A</v>
      </c>
      <c r="C21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5" spans="2:3" x14ac:dyDescent="0.25">
      <c r="B2145" s="198" t="e">
        <f t="shared" ca="1" si="263"/>
        <v>#N/A</v>
      </c>
      <c r="C21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6" spans="2:3" x14ac:dyDescent="0.25">
      <c r="B2146" s="198" t="e">
        <f t="shared" ca="1" si="263"/>
        <v>#N/A</v>
      </c>
      <c r="C21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7" spans="2:3" x14ac:dyDescent="0.25">
      <c r="B2147" s="198" t="e">
        <f t="shared" ca="1" si="263"/>
        <v>#N/A</v>
      </c>
      <c r="C21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8" spans="2:3" x14ac:dyDescent="0.25">
      <c r="B2148" s="198" t="e">
        <f t="shared" ca="1" si="263"/>
        <v>#N/A</v>
      </c>
      <c r="C21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49" spans="2:3" x14ac:dyDescent="0.25">
      <c r="B2149" s="198" t="e">
        <f t="shared" ca="1" si="263"/>
        <v>#N/A</v>
      </c>
      <c r="C21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0" spans="2:3" x14ac:dyDescent="0.25">
      <c r="B2150" s="198" t="e">
        <f t="shared" ca="1" si="263"/>
        <v>#N/A</v>
      </c>
      <c r="C21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1" spans="2:3" x14ac:dyDescent="0.25">
      <c r="B2151" s="198" t="e">
        <f t="shared" ca="1" si="263"/>
        <v>#N/A</v>
      </c>
      <c r="C21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2" spans="2:3" x14ac:dyDescent="0.25">
      <c r="B2152" s="198" t="e">
        <f t="shared" ca="1" si="263"/>
        <v>#N/A</v>
      </c>
      <c r="C21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3" spans="2:3" x14ac:dyDescent="0.25">
      <c r="B2153" s="198" t="e">
        <f t="shared" ca="1" si="263"/>
        <v>#N/A</v>
      </c>
      <c r="C21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4" spans="2:3" x14ac:dyDescent="0.25">
      <c r="B2154" s="198" t="e">
        <f t="shared" ca="1" si="263"/>
        <v>#N/A</v>
      </c>
      <c r="C21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5" spans="2:3" x14ac:dyDescent="0.25">
      <c r="B2155" s="198" t="e">
        <f t="shared" ca="1" si="263"/>
        <v>#N/A</v>
      </c>
      <c r="C21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6" spans="2:3" x14ac:dyDescent="0.25">
      <c r="B2156" s="198" t="e">
        <f t="shared" ca="1" si="263"/>
        <v>#N/A</v>
      </c>
      <c r="C21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7" spans="2:3" x14ac:dyDescent="0.25">
      <c r="B2157" s="198" t="e">
        <f t="shared" ca="1" si="263"/>
        <v>#N/A</v>
      </c>
      <c r="C21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8" spans="2:3" x14ac:dyDescent="0.25">
      <c r="B2158" s="198" t="e">
        <f t="shared" ca="1" si="263"/>
        <v>#N/A</v>
      </c>
      <c r="C21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59" spans="2:3" x14ac:dyDescent="0.25">
      <c r="B2159" s="198" t="e">
        <f t="shared" ca="1" si="263"/>
        <v>#N/A</v>
      </c>
      <c r="C21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0" spans="2:3" x14ac:dyDescent="0.25">
      <c r="B2160" s="198" t="e">
        <f t="shared" ca="1" si="263"/>
        <v>#N/A</v>
      </c>
      <c r="C21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1" spans="2:3" x14ac:dyDescent="0.25">
      <c r="B2161" s="198" t="e">
        <f t="shared" ca="1" si="263"/>
        <v>#N/A</v>
      </c>
      <c r="C21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2" spans="2:3" x14ac:dyDescent="0.25">
      <c r="B2162" s="198" t="e">
        <f t="shared" ca="1" si="263"/>
        <v>#N/A</v>
      </c>
      <c r="C21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3" spans="2:3" x14ac:dyDescent="0.25">
      <c r="B2163" s="198" t="e">
        <f t="shared" ca="1" si="263"/>
        <v>#N/A</v>
      </c>
      <c r="C21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4" spans="2:3" x14ac:dyDescent="0.25">
      <c r="B2164" s="198" t="e">
        <f t="shared" ca="1" si="263"/>
        <v>#N/A</v>
      </c>
      <c r="C21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5" spans="2:3" x14ac:dyDescent="0.25">
      <c r="B2165" s="198" t="e">
        <f t="shared" ca="1" si="263"/>
        <v>#N/A</v>
      </c>
      <c r="C21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6" spans="2:3" x14ac:dyDescent="0.25">
      <c r="B2166" s="198" t="e">
        <f t="shared" ca="1" si="263"/>
        <v>#N/A</v>
      </c>
      <c r="C21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7" spans="2:3" x14ac:dyDescent="0.25">
      <c r="B2167" s="198" t="e">
        <f t="shared" ca="1" si="263"/>
        <v>#N/A</v>
      </c>
      <c r="C21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8" spans="2:3" x14ac:dyDescent="0.25">
      <c r="B2168" s="198" t="e">
        <f t="shared" ca="1" si="263"/>
        <v>#N/A</v>
      </c>
      <c r="C21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69" spans="2:3" x14ac:dyDescent="0.25">
      <c r="B2169" s="198" t="e">
        <f t="shared" ca="1" si="263"/>
        <v>#N/A</v>
      </c>
      <c r="C21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0" spans="2:3" x14ac:dyDescent="0.25">
      <c r="B2170" s="198" t="e">
        <f t="shared" ca="1" si="263"/>
        <v>#N/A</v>
      </c>
      <c r="C21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1" spans="2:3" x14ac:dyDescent="0.25">
      <c r="B2171" s="198" t="e">
        <f t="shared" ca="1" si="263"/>
        <v>#N/A</v>
      </c>
      <c r="C21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2" spans="2:3" x14ac:dyDescent="0.25">
      <c r="B2172" s="198" t="e">
        <f t="shared" ca="1" si="263"/>
        <v>#N/A</v>
      </c>
      <c r="C21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3" spans="2:3" x14ac:dyDescent="0.25">
      <c r="B2173" s="198" t="e">
        <f t="shared" ca="1" si="263"/>
        <v>#N/A</v>
      </c>
      <c r="C21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4" spans="2:3" x14ac:dyDescent="0.25">
      <c r="B2174" s="198" t="e">
        <f t="shared" ca="1" si="263"/>
        <v>#N/A</v>
      </c>
      <c r="C21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5" spans="2:3" x14ac:dyDescent="0.25">
      <c r="B2175" s="198" t="e">
        <f t="shared" ca="1" si="263"/>
        <v>#N/A</v>
      </c>
      <c r="C21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6" spans="2:3" x14ac:dyDescent="0.25">
      <c r="B2176" s="198" t="e">
        <f t="shared" ca="1" si="263"/>
        <v>#N/A</v>
      </c>
      <c r="C21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7" spans="2:3" x14ac:dyDescent="0.25">
      <c r="B2177" s="198" t="e">
        <f t="shared" ca="1" si="263"/>
        <v>#N/A</v>
      </c>
      <c r="C21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8" spans="2:3" x14ac:dyDescent="0.25">
      <c r="B2178" s="198" t="e">
        <f t="shared" ref="B2178:B2241" ca="1" si="264">($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1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79" spans="2:3" x14ac:dyDescent="0.25">
      <c r="B2179" s="198" t="e">
        <f t="shared" ca="1" si="264"/>
        <v>#N/A</v>
      </c>
      <c r="C21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0" spans="2:3" x14ac:dyDescent="0.25">
      <c r="B2180" s="198" t="e">
        <f t="shared" ca="1" si="264"/>
        <v>#N/A</v>
      </c>
      <c r="C21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1" spans="2:3" x14ac:dyDescent="0.25">
      <c r="B2181" s="198" t="e">
        <f t="shared" ca="1" si="264"/>
        <v>#N/A</v>
      </c>
      <c r="C21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2" spans="2:3" x14ac:dyDescent="0.25">
      <c r="B2182" s="198" t="e">
        <f t="shared" ca="1" si="264"/>
        <v>#N/A</v>
      </c>
      <c r="C21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3" spans="2:3" x14ac:dyDescent="0.25">
      <c r="B2183" s="198" t="e">
        <f t="shared" ca="1" si="264"/>
        <v>#N/A</v>
      </c>
      <c r="C21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4" spans="2:3" x14ac:dyDescent="0.25">
      <c r="B2184" s="198" t="e">
        <f t="shared" ca="1" si="264"/>
        <v>#N/A</v>
      </c>
      <c r="C21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5" spans="2:3" x14ac:dyDescent="0.25">
      <c r="B2185" s="198" t="e">
        <f t="shared" ca="1" si="264"/>
        <v>#N/A</v>
      </c>
      <c r="C21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6" spans="2:3" x14ac:dyDescent="0.25">
      <c r="B2186" s="198" t="e">
        <f t="shared" ca="1" si="264"/>
        <v>#N/A</v>
      </c>
      <c r="C21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7" spans="2:3" x14ac:dyDescent="0.25">
      <c r="B2187" s="198" t="e">
        <f t="shared" ca="1" si="264"/>
        <v>#N/A</v>
      </c>
      <c r="C21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8" spans="2:3" x14ac:dyDescent="0.25">
      <c r="B2188" s="198" t="e">
        <f t="shared" ca="1" si="264"/>
        <v>#N/A</v>
      </c>
      <c r="C21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89" spans="2:3" x14ac:dyDescent="0.25">
      <c r="B2189" s="198" t="e">
        <f t="shared" ca="1" si="264"/>
        <v>#N/A</v>
      </c>
      <c r="C21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0" spans="2:3" x14ac:dyDescent="0.25">
      <c r="B2190" s="198" t="e">
        <f t="shared" ca="1" si="264"/>
        <v>#N/A</v>
      </c>
      <c r="C21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1" spans="2:3" x14ac:dyDescent="0.25">
      <c r="B2191" s="198" t="e">
        <f t="shared" ca="1" si="264"/>
        <v>#N/A</v>
      </c>
      <c r="C21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2" spans="2:3" x14ac:dyDescent="0.25">
      <c r="B2192" s="198" t="e">
        <f t="shared" ca="1" si="264"/>
        <v>#N/A</v>
      </c>
      <c r="C21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3" spans="2:3" x14ac:dyDescent="0.25">
      <c r="B2193" s="198" t="e">
        <f t="shared" ca="1" si="264"/>
        <v>#N/A</v>
      </c>
      <c r="C21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4" spans="2:3" x14ac:dyDescent="0.25">
      <c r="B2194" s="198" t="e">
        <f t="shared" ca="1" si="264"/>
        <v>#N/A</v>
      </c>
      <c r="C21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5" spans="2:3" x14ac:dyDescent="0.25">
      <c r="B2195" s="198" t="e">
        <f t="shared" ca="1" si="264"/>
        <v>#N/A</v>
      </c>
      <c r="C21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6" spans="2:3" x14ac:dyDescent="0.25">
      <c r="B2196" s="198" t="e">
        <f t="shared" ca="1" si="264"/>
        <v>#N/A</v>
      </c>
      <c r="C21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7" spans="2:3" x14ac:dyDescent="0.25">
      <c r="B2197" s="198" t="e">
        <f t="shared" ca="1" si="264"/>
        <v>#N/A</v>
      </c>
      <c r="C21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8" spans="2:3" x14ac:dyDescent="0.25">
      <c r="B2198" s="198" t="e">
        <f t="shared" ca="1" si="264"/>
        <v>#N/A</v>
      </c>
      <c r="C21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199" spans="2:3" x14ac:dyDescent="0.25">
      <c r="B2199" s="198" t="e">
        <f t="shared" ca="1" si="264"/>
        <v>#N/A</v>
      </c>
      <c r="C21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0" spans="2:3" x14ac:dyDescent="0.25">
      <c r="B2200" s="198" t="e">
        <f t="shared" ca="1" si="264"/>
        <v>#N/A</v>
      </c>
      <c r="C22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1" spans="2:3" x14ac:dyDescent="0.25">
      <c r="B2201" s="198" t="e">
        <f t="shared" ca="1" si="264"/>
        <v>#N/A</v>
      </c>
      <c r="C22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2" spans="2:3" x14ac:dyDescent="0.25">
      <c r="B2202" s="198" t="e">
        <f t="shared" ca="1" si="264"/>
        <v>#N/A</v>
      </c>
      <c r="C22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3" spans="2:3" x14ac:dyDescent="0.25">
      <c r="B2203" s="198" t="e">
        <f t="shared" ca="1" si="264"/>
        <v>#N/A</v>
      </c>
      <c r="C22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4" spans="2:3" x14ac:dyDescent="0.25">
      <c r="B2204" s="198" t="e">
        <f t="shared" ca="1" si="264"/>
        <v>#N/A</v>
      </c>
      <c r="C22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5" spans="2:3" x14ac:dyDescent="0.25">
      <c r="B2205" s="198" t="e">
        <f t="shared" ca="1" si="264"/>
        <v>#N/A</v>
      </c>
      <c r="C22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6" spans="2:3" x14ac:dyDescent="0.25">
      <c r="B2206" s="198" t="e">
        <f t="shared" ca="1" si="264"/>
        <v>#N/A</v>
      </c>
      <c r="C22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7" spans="2:3" x14ac:dyDescent="0.25">
      <c r="B2207" s="198" t="e">
        <f t="shared" ca="1" si="264"/>
        <v>#N/A</v>
      </c>
      <c r="C22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8" spans="2:3" x14ac:dyDescent="0.25">
      <c r="B2208" s="198" t="e">
        <f t="shared" ca="1" si="264"/>
        <v>#N/A</v>
      </c>
      <c r="C22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09" spans="2:3" x14ac:dyDescent="0.25">
      <c r="B2209" s="198" t="e">
        <f t="shared" ca="1" si="264"/>
        <v>#N/A</v>
      </c>
      <c r="C22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0" spans="2:3" x14ac:dyDescent="0.25">
      <c r="B2210" s="198" t="e">
        <f t="shared" ca="1" si="264"/>
        <v>#N/A</v>
      </c>
      <c r="C22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1" spans="2:3" x14ac:dyDescent="0.25">
      <c r="B2211" s="198" t="e">
        <f t="shared" ca="1" si="264"/>
        <v>#N/A</v>
      </c>
      <c r="C22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2" spans="2:3" x14ac:dyDescent="0.25">
      <c r="B2212" s="198" t="e">
        <f t="shared" ca="1" si="264"/>
        <v>#N/A</v>
      </c>
      <c r="C22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3" spans="2:3" x14ac:dyDescent="0.25">
      <c r="B2213" s="198" t="e">
        <f t="shared" ca="1" si="264"/>
        <v>#N/A</v>
      </c>
      <c r="C22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4" spans="2:3" x14ac:dyDescent="0.25">
      <c r="B2214" s="198" t="e">
        <f t="shared" ca="1" si="264"/>
        <v>#N/A</v>
      </c>
      <c r="C22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5" spans="2:3" x14ac:dyDescent="0.25">
      <c r="B2215" s="198" t="e">
        <f t="shared" ca="1" si="264"/>
        <v>#N/A</v>
      </c>
      <c r="C22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6" spans="2:3" x14ac:dyDescent="0.25">
      <c r="B2216" s="198" t="e">
        <f t="shared" ca="1" si="264"/>
        <v>#N/A</v>
      </c>
      <c r="C22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7" spans="2:3" x14ac:dyDescent="0.25">
      <c r="B2217" s="198" t="e">
        <f t="shared" ca="1" si="264"/>
        <v>#N/A</v>
      </c>
      <c r="C22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8" spans="2:3" x14ac:dyDescent="0.25">
      <c r="B2218" s="198" t="e">
        <f t="shared" ca="1" si="264"/>
        <v>#N/A</v>
      </c>
      <c r="C22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19" spans="2:3" x14ac:dyDescent="0.25">
      <c r="B2219" s="198" t="e">
        <f t="shared" ca="1" si="264"/>
        <v>#N/A</v>
      </c>
      <c r="C22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0" spans="2:3" x14ac:dyDescent="0.25">
      <c r="B2220" s="198" t="e">
        <f t="shared" ca="1" si="264"/>
        <v>#N/A</v>
      </c>
      <c r="C22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1" spans="2:3" x14ac:dyDescent="0.25">
      <c r="B2221" s="198" t="e">
        <f t="shared" ca="1" si="264"/>
        <v>#N/A</v>
      </c>
      <c r="C22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2" spans="2:3" x14ac:dyDescent="0.25">
      <c r="B2222" s="198" t="e">
        <f t="shared" ca="1" si="264"/>
        <v>#N/A</v>
      </c>
      <c r="C22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3" spans="2:3" x14ac:dyDescent="0.25">
      <c r="B2223" s="198" t="e">
        <f t="shared" ca="1" si="264"/>
        <v>#N/A</v>
      </c>
      <c r="C22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4" spans="2:3" x14ac:dyDescent="0.25">
      <c r="B2224" s="198" t="e">
        <f t="shared" ca="1" si="264"/>
        <v>#N/A</v>
      </c>
      <c r="C22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5" spans="2:3" x14ac:dyDescent="0.25">
      <c r="B2225" s="198" t="e">
        <f t="shared" ca="1" si="264"/>
        <v>#N/A</v>
      </c>
      <c r="C22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6" spans="2:3" x14ac:dyDescent="0.25">
      <c r="B2226" s="198" t="e">
        <f t="shared" ca="1" si="264"/>
        <v>#N/A</v>
      </c>
      <c r="C22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7" spans="2:3" x14ac:dyDescent="0.25">
      <c r="B2227" s="198" t="e">
        <f t="shared" ca="1" si="264"/>
        <v>#N/A</v>
      </c>
      <c r="C22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8" spans="2:3" x14ac:dyDescent="0.25">
      <c r="B2228" s="198" t="e">
        <f t="shared" ca="1" si="264"/>
        <v>#N/A</v>
      </c>
      <c r="C22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29" spans="2:3" x14ac:dyDescent="0.25">
      <c r="B2229" s="198" t="e">
        <f t="shared" ca="1" si="264"/>
        <v>#N/A</v>
      </c>
      <c r="C22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0" spans="2:3" x14ac:dyDescent="0.25">
      <c r="B2230" s="198" t="e">
        <f t="shared" ca="1" si="264"/>
        <v>#N/A</v>
      </c>
      <c r="C22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1" spans="2:3" x14ac:dyDescent="0.25">
      <c r="B2231" s="198" t="e">
        <f t="shared" ca="1" si="264"/>
        <v>#N/A</v>
      </c>
      <c r="C22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2" spans="2:3" x14ac:dyDescent="0.25">
      <c r="B2232" s="198" t="e">
        <f t="shared" ca="1" si="264"/>
        <v>#N/A</v>
      </c>
      <c r="C22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3" spans="2:3" x14ac:dyDescent="0.25">
      <c r="B2233" s="198" t="e">
        <f t="shared" ca="1" si="264"/>
        <v>#N/A</v>
      </c>
      <c r="C22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4" spans="2:3" x14ac:dyDescent="0.25">
      <c r="B2234" s="198" t="e">
        <f t="shared" ca="1" si="264"/>
        <v>#N/A</v>
      </c>
      <c r="C22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5" spans="2:3" x14ac:dyDescent="0.25">
      <c r="B2235" s="198" t="e">
        <f t="shared" ca="1" si="264"/>
        <v>#N/A</v>
      </c>
      <c r="C22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6" spans="2:3" x14ac:dyDescent="0.25">
      <c r="B2236" s="198" t="e">
        <f t="shared" ca="1" si="264"/>
        <v>#N/A</v>
      </c>
      <c r="C22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7" spans="2:3" x14ac:dyDescent="0.25">
      <c r="B2237" s="198" t="e">
        <f t="shared" ca="1" si="264"/>
        <v>#N/A</v>
      </c>
      <c r="C22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8" spans="2:3" x14ac:dyDescent="0.25">
      <c r="B2238" s="198" t="e">
        <f t="shared" ca="1" si="264"/>
        <v>#N/A</v>
      </c>
      <c r="C22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39" spans="2:3" x14ac:dyDescent="0.25">
      <c r="B2239" s="198" t="e">
        <f t="shared" ca="1" si="264"/>
        <v>#N/A</v>
      </c>
      <c r="C22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0" spans="2:3" x14ac:dyDescent="0.25">
      <c r="B2240" s="198" t="e">
        <f t="shared" ca="1" si="264"/>
        <v>#N/A</v>
      </c>
      <c r="C22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1" spans="2:3" x14ac:dyDescent="0.25">
      <c r="B2241" s="198" t="e">
        <f t="shared" ca="1" si="264"/>
        <v>#N/A</v>
      </c>
      <c r="C22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2" spans="2:3" x14ac:dyDescent="0.25">
      <c r="B2242" s="198" t="e">
        <f t="shared" ref="B2242:B2305" ca="1" si="265">($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2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3" spans="2:3" x14ac:dyDescent="0.25">
      <c r="B2243" s="198" t="e">
        <f t="shared" ca="1" si="265"/>
        <v>#N/A</v>
      </c>
      <c r="C22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4" spans="2:3" x14ac:dyDescent="0.25">
      <c r="B2244" s="198" t="e">
        <f t="shared" ca="1" si="265"/>
        <v>#N/A</v>
      </c>
      <c r="C22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5" spans="2:3" x14ac:dyDescent="0.25">
      <c r="B2245" s="198" t="e">
        <f t="shared" ca="1" si="265"/>
        <v>#N/A</v>
      </c>
      <c r="C22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6" spans="2:3" x14ac:dyDescent="0.25">
      <c r="B2246" s="198" t="e">
        <f t="shared" ca="1" si="265"/>
        <v>#N/A</v>
      </c>
      <c r="C22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7" spans="2:3" x14ac:dyDescent="0.25">
      <c r="B2247" s="198" t="e">
        <f t="shared" ca="1" si="265"/>
        <v>#N/A</v>
      </c>
      <c r="C22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8" spans="2:3" x14ac:dyDescent="0.25">
      <c r="B2248" s="198" t="e">
        <f t="shared" ca="1" si="265"/>
        <v>#N/A</v>
      </c>
      <c r="C22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49" spans="2:3" x14ac:dyDescent="0.25">
      <c r="B2249" s="198" t="e">
        <f t="shared" ca="1" si="265"/>
        <v>#N/A</v>
      </c>
      <c r="C22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0" spans="2:3" x14ac:dyDescent="0.25">
      <c r="B2250" s="198" t="e">
        <f t="shared" ca="1" si="265"/>
        <v>#N/A</v>
      </c>
      <c r="C22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1" spans="2:3" x14ac:dyDescent="0.25">
      <c r="B2251" s="198" t="e">
        <f t="shared" ca="1" si="265"/>
        <v>#N/A</v>
      </c>
      <c r="C22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2" spans="2:3" x14ac:dyDescent="0.25">
      <c r="B2252" s="198" t="e">
        <f t="shared" ca="1" si="265"/>
        <v>#N/A</v>
      </c>
      <c r="C22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3" spans="2:3" x14ac:dyDescent="0.25">
      <c r="B2253" s="198" t="e">
        <f t="shared" ca="1" si="265"/>
        <v>#N/A</v>
      </c>
      <c r="C22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4" spans="2:3" x14ac:dyDescent="0.25">
      <c r="B2254" s="198" t="e">
        <f t="shared" ca="1" si="265"/>
        <v>#N/A</v>
      </c>
      <c r="C22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5" spans="2:3" x14ac:dyDescent="0.25">
      <c r="B2255" s="198" t="e">
        <f t="shared" ca="1" si="265"/>
        <v>#N/A</v>
      </c>
      <c r="C22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6" spans="2:3" x14ac:dyDescent="0.25">
      <c r="B2256" s="198" t="e">
        <f t="shared" ca="1" si="265"/>
        <v>#N/A</v>
      </c>
      <c r="C22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7" spans="2:3" x14ac:dyDescent="0.25">
      <c r="B2257" s="198" t="e">
        <f t="shared" ca="1" si="265"/>
        <v>#N/A</v>
      </c>
      <c r="C22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8" spans="2:3" x14ac:dyDescent="0.25">
      <c r="B2258" s="198" t="e">
        <f t="shared" ca="1" si="265"/>
        <v>#N/A</v>
      </c>
      <c r="C22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59" spans="2:3" x14ac:dyDescent="0.25">
      <c r="B2259" s="198" t="e">
        <f t="shared" ca="1" si="265"/>
        <v>#N/A</v>
      </c>
      <c r="C22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0" spans="2:3" x14ac:dyDescent="0.25">
      <c r="B2260" s="198" t="e">
        <f t="shared" ca="1" si="265"/>
        <v>#N/A</v>
      </c>
      <c r="C22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1" spans="2:3" x14ac:dyDescent="0.25">
      <c r="B2261" s="198" t="e">
        <f t="shared" ca="1" si="265"/>
        <v>#N/A</v>
      </c>
      <c r="C22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2" spans="2:3" x14ac:dyDescent="0.25">
      <c r="B2262" s="198" t="e">
        <f t="shared" ca="1" si="265"/>
        <v>#N/A</v>
      </c>
      <c r="C22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3" spans="2:3" x14ac:dyDescent="0.25">
      <c r="B2263" s="198" t="e">
        <f t="shared" ca="1" si="265"/>
        <v>#N/A</v>
      </c>
      <c r="C22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4" spans="2:3" x14ac:dyDescent="0.25">
      <c r="B2264" s="198" t="e">
        <f t="shared" ca="1" si="265"/>
        <v>#N/A</v>
      </c>
      <c r="C22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5" spans="2:3" x14ac:dyDescent="0.25">
      <c r="B2265" s="198" t="e">
        <f t="shared" ca="1" si="265"/>
        <v>#N/A</v>
      </c>
      <c r="C22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6" spans="2:3" x14ac:dyDescent="0.25">
      <c r="B2266" s="198" t="e">
        <f t="shared" ca="1" si="265"/>
        <v>#N/A</v>
      </c>
      <c r="C22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7" spans="2:3" x14ac:dyDescent="0.25">
      <c r="B2267" s="198" t="e">
        <f t="shared" ca="1" si="265"/>
        <v>#N/A</v>
      </c>
      <c r="C22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8" spans="2:3" x14ac:dyDescent="0.25">
      <c r="B2268" s="198" t="e">
        <f t="shared" ca="1" si="265"/>
        <v>#N/A</v>
      </c>
      <c r="C22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69" spans="2:3" x14ac:dyDescent="0.25">
      <c r="B2269" s="198" t="e">
        <f t="shared" ca="1" si="265"/>
        <v>#N/A</v>
      </c>
      <c r="C22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0" spans="2:3" x14ac:dyDescent="0.25">
      <c r="B2270" s="198" t="e">
        <f t="shared" ca="1" si="265"/>
        <v>#N/A</v>
      </c>
      <c r="C22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1" spans="2:3" x14ac:dyDescent="0.25">
      <c r="B2271" s="198" t="e">
        <f t="shared" ca="1" si="265"/>
        <v>#N/A</v>
      </c>
      <c r="C22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2" spans="2:3" x14ac:dyDescent="0.25">
      <c r="B2272" s="198" t="e">
        <f t="shared" ca="1" si="265"/>
        <v>#N/A</v>
      </c>
      <c r="C22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3" spans="2:3" x14ac:dyDescent="0.25">
      <c r="B2273" s="198" t="e">
        <f t="shared" ca="1" si="265"/>
        <v>#N/A</v>
      </c>
      <c r="C22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4" spans="2:3" x14ac:dyDescent="0.25">
      <c r="B2274" s="198" t="e">
        <f t="shared" ca="1" si="265"/>
        <v>#N/A</v>
      </c>
      <c r="C22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5" spans="2:3" x14ac:dyDescent="0.25">
      <c r="B2275" s="198" t="e">
        <f t="shared" ca="1" si="265"/>
        <v>#N/A</v>
      </c>
      <c r="C22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6" spans="2:3" x14ac:dyDescent="0.25">
      <c r="B2276" s="198" t="e">
        <f t="shared" ca="1" si="265"/>
        <v>#N/A</v>
      </c>
      <c r="C22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7" spans="2:3" x14ac:dyDescent="0.25">
      <c r="B2277" s="198" t="e">
        <f t="shared" ca="1" si="265"/>
        <v>#N/A</v>
      </c>
      <c r="C22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8" spans="2:3" x14ac:dyDescent="0.25">
      <c r="B2278" s="198" t="e">
        <f t="shared" ca="1" si="265"/>
        <v>#N/A</v>
      </c>
      <c r="C22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79" spans="2:3" x14ac:dyDescent="0.25">
      <c r="B2279" s="198" t="e">
        <f t="shared" ca="1" si="265"/>
        <v>#N/A</v>
      </c>
      <c r="C22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0" spans="2:3" x14ac:dyDescent="0.25">
      <c r="B2280" s="198" t="e">
        <f t="shared" ca="1" si="265"/>
        <v>#N/A</v>
      </c>
      <c r="C22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1" spans="2:3" x14ac:dyDescent="0.25">
      <c r="B2281" s="198" t="e">
        <f t="shared" ca="1" si="265"/>
        <v>#N/A</v>
      </c>
      <c r="C22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2" spans="2:3" x14ac:dyDescent="0.25">
      <c r="B2282" s="198" t="e">
        <f t="shared" ca="1" si="265"/>
        <v>#N/A</v>
      </c>
      <c r="C22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3" spans="2:3" x14ac:dyDescent="0.25">
      <c r="B2283" s="198" t="e">
        <f t="shared" ca="1" si="265"/>
        <v>#N/A</v>
      </c>
      <c r="C22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4" spans="2:3" x14ac:dyDescent="0.25">
      <c r="B2284" s="198" t="e">
        <f t="shared" ca="1" si="265"/>
        <v>#N/A</v>
      </c>
      <c r="C22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5" spans="2:3" x14ac:dyDescent="0.25">
      <c r="B2285" s="198" t="e">
        <f t="shared" ca="1" si="265"/>
        <v>#N/A</v>
      </c>
      <c r="C22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6" spans="2:3" x14ac:dyDescent="0.25">
      <c r="B2286" s="198" t="e">
        <f t="shared" ca="1" si="265"/>
        <v>#N/A</v>
      </c>
      <c r="C22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7" spans="2:3" x14ac:dyDescent="0.25">
      <c r="B2287" s="198" t="e">
        <f t="shared" ca="1" si="265"/>
        <v>#N/A</v>
      </c>
      <c r="C22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8" spans="2:3" x14ac:dyDescent="0.25">
      <c r="B2288" s="198" t="e">
        <f t="shared" ca="1" si="265"/>
        <v>#N/A</v>
      </c>
      <c r="C22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89" spans="2:3" x14ac:dyDescent="0.25">
      <c r="B2289" s="198" t="e">
        <f t="shared" ca="1" si="265"/>
        <v>#N/A</v>
      </c>
      <c r="C22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0" spans="2:3" x14ac:dyDescent="0.25">
      <c r="B2290" s="198" t="e">
        <f t="shared" ca="1" si="265"/>
        <v>#N/A</v>
      </c>
      <c r="C22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1" spans="2:3" x14ac:dyDescent="0.25">
      <c r="B2291" s="198" t="e">
        <f t="shared" ca="1" si="265"/>
        <v>#N/A</v>
      </c>
      <c r="C22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2" spans="2:3" x14ac:dyDescent="0.25">
      <c r="B2292" s="198" t="e">
        <f t="shared" ca="1" si="265"/>
        <v>#N/A</v>
      </c>
      <c r="C22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3" spans="2:3" x14ac:dyDescent="0.25">
      <c r="B2293" s="198" t="e">
        <f t="shared" ca="1" si="265"/>
        <v>#N/A</v>
      </c>
      <c r="C22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4" spans="2:3" x14ac:dyDescent="0.25">
      <c r="B2294" s="198" t="e">
        <f t="shared" ca="1" si="265"/>
        <v>#N/A</v>
      </c>
      <c r="C22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5" spans="2:3" x14ac:dyDescent="0.25">
      <c r="B2295" s="198" t="e">
        <f t="shared" ca="1" si="265"/>
        <v>#N/A</v>
      </c>
      <c r="C22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6" spans="2:3" x14ac:dyDescent="0.25">
      <c r="B2296" s="198" t="e">
        <f t="shared" ca="1" si="265"/>
        <v>#N/A</v>
      </c>
      <c r="C22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7" spans="2:3" x14ac:dyDescent="0.25">
      <c r="B2297" s="198" t="e">
        <f t="shared" ca="1" si="265"/>
        <v>#N/A</v>
      </c>
      <c r="C22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8" spans="2:3" x14ac:dyDescent="0.25">
      <c r="B2298" s="198" t="e">
        <f t="shared" ca="1" si="265"/>
        <v>#N/A</v>
      </c>
      <c r="C22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299" spans="2:3" x14ac:dyDescent="0.25">
      <c r="B2299" s="198" t="e">
        <f t="shared" ca="1" si="265"/>
        <v>#N/A</v>
      </c>
      <c r="C22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0" spans="2:3" x14ac:dyDescent="0.25">
      <c r="B2300" s="198" t="e">
        <f t="shared" ca="1" si="265"/>
        <v>#N/A</v>
      </c>
      <c r="C23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1" spans="2:3" x14ac:dyDescent="0.25">
      <c r="B2301" s="198" t="e">
        <f t="shared" ca="1" si="265"/>
        <v>#N/A</v>
      </c>
      <c r="C23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2" spans="2:3" x14ac:dyDescent="0.25">
      <c r="B2302" s="198" t="e">
        <f t="shared" ca="1" si="265"/>
        <v>#N/A</v>
      </c>
      <c r="C23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3" spans="2:3" x14ac:dyDescent="0.25">
      <c r="B2303" s="198" t="e">
        <f t="shared" ca="1" si="265"/>
        <v>#N/A</v>
      </c>
      <c r="C23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4" spans="2:3" x14ac:dyDescent="0.25">
      <c r="B2304" s="198" t="e">
        <f t="shared" ca="1" si="265"/>
        <v>#N/A</v>
      </c>
      <c r="C23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5" spans="2:3" x14ac:dyDescent="0.25">
      <c r="B2305" s="198" t="e">
        <f t="shared" ca="1" si="265"/>
        <v>#N/A</v>
      </c>
      <c r="C23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6" spans="2:3" x14ac:dyDescent="0.25">
      <c r="B2306" s="198" t="e">
        <f t="shared" ref="B2306:B2369" ca="1" si="266">($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3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7" spans="2:3" x14ac:dyDescent="0.25">
      <c r="B2307" s="198" t="e">
        <f t="shared" ca="1" si="266"/>
        <v>#N/A</v>
      </c>
      <c r="C23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8" spans="2:3" x14ac:dyDescent="0.25">
      <c r="B2308" s="198" t="e">
        <f t="shared" ca="1" si="266"/>
        <v>#N/A</v>
      </c>
      <c r="C23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09" spans="2:3" x14ac:dyDescent="0.25">
      <c r="B2309" s="198" t="e">
        <f t="shared" ca="1" si="266"/>
        <v>#N/A</v>
      </c>
      <c r="C23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0" spans="2:3" x14ac:dyDescent="0.25">
      <c r="B2310" s="198" t="e">
        <f t="shared" ca="1" si="266"/>
        <v>#N/A</v>
      </c>
      <c r="C23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1" spans="2:3" x14ac:dyDescent="0.25">
      <c r="B2311" s="198" t="e">
        <f t="shared" ca="1" si="266"/>
        <v>#N/A</v>
      </c>
      <c r="C23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2" spans="2:3" x14ac:dyDescent="0.25">
      <c r="B2312" s="198" t="e">
        <f t="shared" ca="1" si="266"/>
        <v>#N/A</v>
      </c>
      <c r="C23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3" spans="2:3" x14ac:dyDescent="0.25">
      <c r="B2313" s="198" t="e">
        <f t="shared" ca="1" si="266"/>
        <v>#N/A</v>
      </c>
      <c r="C23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4" spans="2:3" x14ac:dyDescent="0.25">
      <c r="B2314" s="198" t="e">
        <f t="shared" ca="1" si="266"/>
        <v>#N/A</v>
      </c>
      <c r="C23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5" spans="2:3" x14ac:dyDescent="0.25">
      <c r="B2315" s="198" t="e">
        <f t="shared" ca="1" si="266"/>
        <v>#N/A</v>
      </c>
      <c r="C23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6" spans="2:3" x14ac:dyDescent="0.25">
      <c r="B2316" s="198" t="e">
        <f t="shared" ca="1" si="266"/>
        <v>#N/A</v>
      </c>
      <c r="C23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7" spans="2:3" x14ac:dyDescent="0.25">
      <c r="B2317" s="198" t="e">
        <f t="shared" ca="1" si="266"/>
        <v>#N/A</v>
      </c>
      <c r="C23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8" spans="2:3" x14ac:dyDescent="0.25">
      <c r="B2318" s="198" t="e">
        <f t="shared" ca="1" si="266"/>
        <v>#N/A</v>
      </c>
      <c r="C23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19" spans="2:3" x14ac:dyDescent="0.25">
      <c r="B2319" s="198" t="e">
        <f t="shared" ca="1" si="266"/>
        <v>#N/A</v>
      </c>
      <c r="C23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0" spans="2:3" x14ac:dyDescent="0.25">
      <c r="B2320" s="198" t="e">
        <f t="shared" ca="1" si="266"/>
        <v>#N/A</v>
      </c>
      <c r="C23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1" spans="2:3" x14ac:dyDescent="0.25">
      <c r="B2321" s="198" t="e">
        <f t="shared" ca="1" si="266"/>
        <v>#N/A</v>
      </c>
      <c r="C23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2" spans="2:3" x14ac:dyDescent="0.25">
      <c r="B2322" s="198" t="e">
        <f t="shared" ca="1" si="266"/>
        <v>#N/A</v>
      </c>
      <c r="C23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3" spans="2:3" x14ac:dyDescent="0.25">
      <c r="B2323" s="198" t="e">
        <f t="shared" ca="1" si="266"/>
        <v>#N/A</v>
      </c>
      <c r="C23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4" spans="2:3" x14ac:dyDescent="0.25">
      <c r="B2324" s="198" t="e">
        <f t="shared" ca="1" si="266"/>
        <v>#N/A</v>
      </c>
      <c r="C23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5" spans="2:3" x14ac:dyDescent="0.25">
      <c r="B2325" s="198" t="e">
        <f t="shared" ca="1" si="266"/>
        <v>#N/A</v>
      </c>
      <c r="C23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6" spans="2:3" x14ac:dyDescent="0.25">
      <c r="B2326" s="198" t="e">
        <f t="shared" ca="1" si="266"/>
        <v>#N/A</v>
      </c>
      <c r="C23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7" spans="2:3" x14ac:dyDescent="0.25">
      <c r="B2327" s="198" t="e">
        <f t="shared" ca="1" si="266"/>
        <v>#N/A</v>
      </c>
      <c r="C23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8" spans="2:3" x14ac:dyDescent="0.25">
      <c r="B2328" s="198" t="e">
        <f t="shared" ca="1" si="266"/>
        <v>#N/A</v>
      </c>
      <c r="C23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29" spans="2:3" x14ac:dyDescent="0.25">
      <c r="B2329" s="198" t="e">
        <f t="shared" ca="1" si="266"/>
        <v>#N/A</v>
      </c>
      <c r="C23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0" spans="2:3" x14ac:dyDescent="0.25">
      <c r="B2330" s="198" t="e">
        <f t="shared" ca="1" si="266"/>
        <v>#N/A</v>
      </c>
      <c r="C23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1" spans="2:3" x14ac:dyDescent="0.25">
      <c r="B2331" s="198" t="e">
        <f t="shared" ca="1" si="266"/>
        <v>#N/A</v>
      </c>
      <c r="C23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2" spans="2:3" x14ac:dyDescent="0.25">
      <c r="B2332" s="198" t="e">
        <f t="shared" ca="1" si="266"/>
        <v>#N/A</v>
      </c>
      <c r="C23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3" spans="2:3" x14ac:dyDescent="0.25">
      <c r="B2333" s="198" t="e">
        <f t="shared" ca="1" si="266"/>
        <v>#N/A</v>
      </c>
      <c r="C23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4" spans="2:3" x14ac:dyDescent="0.25">
      <c r="B2334" s="198" t="e">
        <f t="shared" ca="1" si="266"/>
        <v>#N/A</v>
      </c>
      <c r="C23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5" spans="2:3" x14ac:dyDescent="0.25">
      <c r="B2335" s="198" t="e">
        <f t="shared" ca="1" si="266"/>
        <v>#N/A</v>
      </c>
      <c r="C23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6" spans="2:3" x14ac:dyDescent="0.25">
      <c r="B2336" s="198" t="e">
        <f t="shared" ca="1" si="266"/>
        <v>#N/A</v>
      </c>
      <c r="C23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7" spans="2:3" x14ac:dyDescent="0.25">
      <c r="B2337" s="198" t="e">
        <f t="shared" ca="1" si="266"/>
        <v>#N/A</v>
      </c>
      <c r="C23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8" spans="2:3" x14ac:dyDescent="0.25">
      <c r="B2338" s="198" t="e">
        <f t="shared" ca="1" si="266"/>
        <v>#N/A</v>
      </c>
      <c r="C23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39" spans="2:3" x14ac:dyDescent="0.25">
      <c r="B2339" s="198" t="e">
        <f t="shared" ca="1" si="266"/>
        <v>#N/A</v>
      </c>
      <c r="C23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0" spans="2:3" x14ac:dyDescent="0.25">
      <c r="B2340" s="198" t="e">
        <f t="shared" ca="1" si="266"/>
        <v>#N/A</v>
      </c>
      <c r="C23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1" spans="2:3" x14ac:dyDescent="0.25">
      <c r="B2341" s="198" t="e">
        <f t="shared" ca="1" si="266"/>
        <v>#N/A</v>
      </c>
      <c r="C23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2" spans="2:3" x14ac:dyDescent="0.25">
      <c r="B2342" s="198" t="e">
        <f t="shared" ca="1" si="266"/>
        <v>#N/A</v>
      </c>
      <c r="C23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3" spans="2:3" x14ac:dyDescent="0.25">
      <c r="B2343" s="198" t="e">
        <f t="shared" ca="1" si="266"/>
        <v>#N/A</v>
      </c>
      <c r="C23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4" spans="2:3" x14ac:dyDescent="0.25">
      <c r="B2344" s="198" t="e">
        <f t="shared" ca="1" si="266"/>
        <v>#N/A</v>
      </c>
      <c r="C23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5" spans="2:3" x14ac:dyDescent="0.25">
      <c r="B2345" s="198" t="e">
        <f t="shared" ca="1" si="266"/>
        <v>#N/A</v>
      </c>
      <c r="C23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6" spans="2:3" x14ac:dyDescent="0.25">
      <c r="B2346" s="198" t="e">
        <f t="shared" ca="1" si="266"/>
        <v>#N/A</v>
      </c>
      <c r="C23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7" spans="2:3" x14ac:dyDescent="0.25">
      <c r="B2347" s="198" t="e">
        <f t="shared" ca="1" si="266"/>
        <v>#N/A</v>
      </c>
      <c r="C23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8" spans="2:3" x14ac:dyDescent="0.25">
      <c r="B2348" s="198" t="e">
        <f t="shared" ca="1" si="266"/>
        <v>#N/A</v>
      </c>
      <c r="C23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49" spans="2:3" x14ac:dyDescent="0.25">
      <c r="B2349" s="198" t="e">
        <f t="shared" ca="1" si="266"/>
        <v>#N/A</v>
      </c>
      <c r="C23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0" spans="2:3" x14ac:dyDescent="0.25">
      <c r="B2350" s="198" t="e">
        <f t="shared" ca="1" si="266"/>
        <v>#N/A</v>
      </c>
      <c r="C23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1" spans="2:3" x14ac:dyDescent="0.25">
      <c r="B2351" s="198" t="e">
        <f t="shared" ca="1" si="266"/>
        <v>#N/A</v>
      </c>
      <c r="C23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2" spans="2:3" x14ac:dyDescent="0.25">
      <c r="B2352" s="198" t="e">
        <f t="shared" ca="1" si="266"/>
        <v>#N/A</v>
      </c>
      <c r="C23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3" spans="2:3" x14ac:dyDescent="0.25">
      <c r="B2353" s="198" t="e">
        <f t="shared" ca="1" si="266"/>
        <v>#N/A</v>
      </c>
      <c r="C23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4" spans="2:3" x14ac:dyDescent="0.25">
      <c r="B2354" s="198" t="e">
        <f t="shared" ca="1" si="266"/>
        <v>#N/A</v>
      </c>
      <c r="C23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5" spans="2:3" x14ac:dyDescent="0.25">
      <c r="B2355" s="198" t="e">
        <f t="shared" ca="1" si="266"/>
        <v>#N/A</v>
      </c>
      <c r="C23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6" spans="2:3" x14ac:dyDescent="0.25">
      <c r="B2356" s="198" t="e">
        <f t="shared" ca="1" si="266"/>
        <v>#N/A</v>
      </c>
      <c r="C23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7" spans="2:3" x14ac:dyDescent="0.25">
      <c r="B2357" s="198" t="e">
        <f t="shared" ca="1" si="266"/>
        <v>#N/A</v>
      </c>
      <c r="C23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8" spans="2:3" x14ac:dyDescent="0.25">
      <c r="B2358" s="198" t="e">
        <f t="shared" ca="1" si="266"/>
        <v>#N/A</v>
      </c>
      <c r="C23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59" spans="2:3" x14ac:dyDescent="0.25">
      <c r="B2359" s="198" t="e">
        <f t="shared" ca="1" si="266"/>
        <v>#N/A</v>
      </c>
      <c r="C23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0" spans="2:3" x14ac:dyDescent="0.25">
      <c r="B2360" s="198" t="e">
        <f t="shared" ca="1" si="266"/>
        <v>#N/A</v>
      </c>
      <c r="C23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1" spans="2:3" x14ac:dyDescent="0.25">
      <c r="B2361" s="198" t="e">
        <f t="shared" ca="1" si="266"/>
        <v>#N/A</v>
      </c>
      <c r="C23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2" spans="2:3" x14ac:dyDescent="0.25">
      <c r="B2362" s="198" t="e">
        <f t="shared" ca="1" si="266"/>
        <v>#N/A</v>
      </c>
      <c r="C23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3" spans="2:3" x14ac:dyDescent="0.25">
      <c r="B2363" s="198" t="e">
        <f t="shared" ca="1" si="266"/>
        <v>#N/A</v>
      </c>
      <c r="C23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4" spans="2:3" x14ac:dyDescent="0.25">
      <c r="B2364" s="198" t="e">
        <f t="shared" ca="1" si="266"/>
        <v>#N/A</v>
      </c>
      <c r="C23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5" spans="2:3" x14ac:dyDescent="0.25">
      <c r="B2365" s="198" t="e">
        <f t="shared" ca="1" si="266"/>
        <v>#N/A</v>
      </c>
      <c r="C23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6" spans="2:3" x14ac:dyDescent="0.25">
      <c r="B2366" s="198" t="e">
        <f t="shared" ca="1" si="266"/>
        <v>#N/A</v>
      </c>
      <c r="C23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7" spans="2:3" x14ac:dyDescent="0.25">
      <c r="B2367" s="198" t="e">
        <f t="shared" ca="1" si="266"/>
        <v>#N/A</v>
      </c>
      <c r="C23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8" spans="2:3" x14ac:dyDescent="0.25">
      <c r="B2368" s="198" t="e">
        <f t="shared" ca="1" si="266"/>
        <v>#N/A</v>
      </c>
      <c r="C23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69" spans="2:3" x14ac:dyDescent="0.25">
      <c r="B2369" s="198" t="e">
        <f t="shared" ca="1" si="266"/>
        <v>#N/A</v>
      </c>
      <c r="C23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0" spans="2:3" x14ac:dyDescent="0.25">
      <c r="B2370" s="198" t="e">
        <f t="shared" ref="B2370:B2433" ca="1" si="267">($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3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1" spans="2:3" x14ac:dyDescent="0.25">
      <c r="B2371" s="198" t="e">
        <f t="shared" ca="1" si="267"/>
        <v>#N/A</v>
      </c>
      <c r="C23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2" spans="2:3" x14ac:dyDescent="0.25">
      <c r="B2372" s="198" t="e">
        <f t="shared" ca="1" si="267"/>
        <v>#N/A</v>
      </c>
      <c r="C23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3" spans="2:3" x14ac:dyDescent="0.25">
      <c r="B2373" s="198" t="e">
        <f t="shared" ca="1" si="267"/>
        <v>#N/A</v>
      </c>
      <c r="C23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4" spans="2:3" x14ac:dyDescent="0.25">
      <c r="B2374" s="198" t="e">
        <f t="shared" ca="1" si="267"/>
        <v>#N/A</v>
      </c>
      <c r="C23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5" spans="2:3" x14ac:dyDescent="0.25">
      <c r="B2375" s="198" t="e">
        <f t="shared" ca="1" si="267"/>
        <v>#N/A</v>
      </c>
      <c r="C23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6" spans="2:3" x14ac:dyDescent="0.25">
      <c r="B2376" s="198" t="e">
        <f t="shared" ca="1" si="267"/>
        <v>#N/A</v>
      </c>
      <c r="C23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7" spans="2:3" x14ac:dyDescent="0.25">
      <c r="B2377" s="198" t="e">
        <f t="shared" ca="1" si="267"/>
        <v>#N/A</v>
      </c>
      <c r="C23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8" spans="2:3" x14ac:dyDescent="0.25">
      <c r="B2378" s="198" t="e">
        <f t="shared" ca="1" si="267"/>
        <v>#N/A</v>
      </c>
      <c r="C23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79" spans="2:3" x14ac:dyDescent="0.25">
      <c r="B2379" s="198" t="e">
        <f t="shared" ca="1" si="267"/>
        <v>#N/A</v>
      </c>
      <c r="C23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0" spans="2:3" x14ac:dyDescent="0.25">
      <c r="B2380" s="198" t="e">
        <f t="shared" ca="1" si="267"/>
        <v>#N/A</v>
      </c>
      <c r="C23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1" spans="2:3" x14ac:dyDescent="0.25">
      <c r="B2381" s="198" t="e">
        <f t="shared" ca="1" si="267"/>
        <v>#N/A</v>
      </c>
      <c r="C23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2" spans="2:3" x14ac:dyDescent="0.25">
      <c r="B2382" s="198" t="e">
        <f t="shared" ca="1" si="267"/>
        <v>#N/A</v>
      </c>
      <c r="C23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3" spans="2:3" x14ac:dyDescent="0.25">
      <c r="B2383" s="198" t="e">
        <f t="shared" ca="1" si="267"/>
        <v>#N/A</v>
      </c>
      <c r="C23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4" spans="2:3" x14ac:dyDescent="0.25">
      <c r="B2384" s="198" t="e">
        <f t="shared" ca="1" si="267"/>
        <v>#N/A</v>
      </c>
      <c r="C23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5" spans="2:3" x14ac:dyDescent="0.25">
      <c r="B2385" s="198" t="e">
        <f t="shared" ca="1" si="267"/>
        <v>#N/A</v>
      </c>
      <c r="C23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6" spans="2:3" x14ac:dyDescent="0.25">
      <c r="B2386" s="198" t="e">
        <f t="shared" ca="1" si="267"/>
        <v>#N/A</v>
      </c>
      <c r="C23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7" spans="2:3" x14ac:dyDescent="0.25">
      <c r="B2387" s="198" t="e">
        <f t="shared" ca="1" si="267"/>
        <v>#N/A</v>
      </c>
      <c r="C23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8" spans="2:3" x14ac:dyDescent="0.25">
      <c r="B2388" s="198" t="e">
        <f t="shared" ca="1" si="267"/>
        <v>#N/A</v>
      </c>
      <c r="C23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89" spans="2:3" x14ac:dyDescent="0.25">
      <c r="B2389" s="198" t="e">
        <f t="shared" ca="1" si="267"/>
        <v>#N/A</v>
      </c>
      <c r="C23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0" spans="2:3" x14ac:dyDescent="0.25">
      <c r="B2390" s="198" t="e">
        <f t="shared" ca="1" si="267"/>
        <v>#N/A</v>
      </c>
      <c r="C23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1" spans="2:3" x14ac:dyDescent="0.25">
      <c r="B2391" s="198" t="e">
        <f t="shared" ca="1" si="267"/>
        <v>#N/A</v>
      </c>
      <c r="C23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2" spans="2:3" x14ac:dyDescent="0.25">
      <c r="B2392" s="198" t="e">
        <f t="shared" ca="1" si="267"/>
        <v>#N/A</v>
      </c>
      <c r="C23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3" spans="2:3" x14ac:dyDescent="0.25">
      <c r="B2393" s="198" t="e">
        <f t="shared" ca="1" si="267"/>
        <v>#N/A</v>
      </c>
      <c r="C23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4" spans="2:3" x14ac:dyDescent="0.25">
      <c r="B2394" s="198" t="e">
        <f t="shared" ca="1" si="267"/>
        <v>#N/A</v>
      </c>
      <c r="C23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5" spans="2:3" x14ac:dyDescent="0.25">
      <c r="B2395" s="198" t="e">
        <f t="shared" ca="1" si="267"/>
        <v>#N/A</v>
      </c>
      <c r="C23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6" spans="2:3" x14ac:dyDescent="0.25">
      <c r="B2396" s="198" t="e">
        <f t="shared" ca="1" si="267"/>
        <v>#N/A</v>
      </c>
      <c r="C23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7" spans="2:3" x14ac:dyDescent="0.25">
      <c r="B2397" s="198" t="e">
        <f t="shared" ca="1" si="267"/>
        <v>#N/A</v>
      </c>
      <c r="C23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8" spans="2:3" x14ac:dyDescent="0.25">
      <c r="B2398" s="198" t="e">
        <f t="shared" ca="1" si="267"/>
        <v>#N/A</v>
      </c>
      <c r="C23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399" spans="2:3" x14ac:dyDescent="0.25">
      <c r="B2399" s="198" t="e">
        <f t="shared" ca="1" si="267"/>
        <v>#N/A</v>
      </c>
      <c r="C23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0" spans="2:3" x14ac:dyDescent="0.25">
      <c r="B2400" s="198" t="e">
        <f t="shared" ca="1" si="267"/>
        <v>#N/A</v>
      </c>
      <c r="C24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1" spans="2:3" x14ac:dyDescent="0.25">
      <c r="B2401" s="198" t="e">
        <f t="shared" ca="1" si="267"/>
        <v>#N/A</v>
      </c>
      <c r="C24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2" spans="2:3" x14ac:dyDescent="0.25">
      <c r="B2402" s="198" t="e">
        <f t="shared" ca="1" si="267"/>
        <v>#N/A</v>
      </c>
      <c r="C24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3" spans="2:3" x14ac:dyDescent="0.25">
      <c r="B2403" s="198" t="e">
        <f t="shared" ca="1" si="267"/>
        <v>#N/A</v>
      </c>
      <c r="C24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4" spans="2:3" x14ac:dyDescent="0.25">
      <c r="B2404" s="198" t="e">
        <f t="shared" ca="1" si="267"/>
        <v>#N/A</v>
      </c>
      <c r="C24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5" spans="2:3" x14ac:dyDescent="0.25">
      <c r="B2405" s="198" t="e">
        <f t="shared" ca="1" si="267"/>
        <v>#N/A</v>
      </c>
      <c r="C24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6" spans="2:3" x14ac:dyDescent="0.25">
      <c r="B2406" s="198" t="e">
        <f t="shared" ca="1" si="267"/>
        <v>#N/A</v>
      </c>
      <c r="C24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7" spans="2:3" x14ac:dyDescent="0.25">
      <c r="B2407" s="198" t="e">
        <f t="shared" ca="1" si="267"/>
        <v>#N/A</v>
      </c>
      <c r="C24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8" spans="2:3" x14ac:dyDescent="0.25">
      <c r="B2408" s="198" t="e">
        <f t="shared" ca="1" si="267"/>
        <v>#N/A</v>
      </c>
      <c r="C24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09" spans="2:3" x14ac:dyDescent="0.25">
      <c r="B2409" s="198" t="e">
        <f t="shared" ca="1" si="267"/>
        <v>#N/A</v>
      </c>
      <c r="C24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0" spans="2:3" x14ac:dyDescent="0.25">
      <c r="B2410" s="198" t="e">
        <f t="shared" ca="1" si="267"/>
        <v>#N/A</v>
      </c>
      <c r="C24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1" spans="2:3" x14ac:dyDescent="0.25">
      <c r="B2411" s="198" t="e">
        <f t="shared" ca="1" si="267"/>
        <v>#N/A</v>
      </c>
      <c r="C24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2" spans="2:3" x14ac:dyDescent="0.25">
      <c r="B2412" s="198" t="e">
        <f t="shared" ca="1" si="267"/>
        <v>#N/A</v>
      </c>
      <c r="C24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3" spans="2:3" x14ac:dyDescent="0.25">
      <c r="B2413" s="198" t="e">
        <f t="shared" ca="1" si="267"/>
        <v>#N/A</v>
      </c>
      <c r="C24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4" spans="2:3" x14ac:dyDescent="0.25">
      <c r="B2414" s="198" t="e">
        <f t="shared" ca="1" si="267"/>
        <v>#N/A</v>
      </c>
      <c r="C24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5" spans="2:3" x14ac:dyDescent="0.25">
      <c r="B2415" s="198" t="e">
        <f t="shared" ca="1" si="267"/>
        <v>#N/A</v>
      </c>
      <c r="C24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6" spans="2:3" x14ac:dyDescent="0.25">
      <c r="B2416" s="198" t="e">
        <f t="shared" ca="1" si="267"/>
        <v>#N/A</v>
      </c>
      <c r="C24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7" spans="2:3" x14ac:dyDescent="0.25">
      <c r="B2417" s="198" t="e">
        <f t="shared" ca="1" si="267"/>
        <v>#N/A</v>
      </c>
      <c r="C24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8" spans="2:3" x14ac:dyDescent="0.25">
      <c r="B2418" s="198" t="e">
        <f t="shared" ca="1" si="267"/>
        <v>#N/A</v>
      </c>
      <c r="C24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19" spans="2:3" x14ac:dyDescent="0.25">
      <c r="B2419" s="198" t="e">
        <f t="shared" ca="1" si="267"/>
        <v>#N/A</v>
      </c>
      <c r="C24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0" spans="2:3" x14ac:dyDescent="0.25">
      <c r="B2420" s="198" t="e">
        <f t="shared" ca="1" si="267"/>
        <v>#N/A</v>
      </c>
      <c r="C24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1" spans="2:3" x14ac:dyDescent="0.25">
      <c r="B2421" s="198" t="e">
        <f t="shared" ca="1" si="267"/>
        <v>#N/A</v>
      </c>
      <c r="C24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2" spans="2:3" x14ac:dyDescent="0.25">
      <c r="B2422" s="198" t="e">
        <f t="shared" ca="1" si="267"/>
        <v>#N/A</v>
      </c>
      <c r="C24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3" spans="2:3" x14ac:dyDescent="0.25">
      <c r="B2423" s="198" t="e">
        <f t="shared" ca="1" si="267"/>
        <v>#N/A</v>
      </c>
      <c r="C24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4" spans="2:3" x14ac:dyDescent="0.25">
      <c r="B2424" s="198" t="e">
        <f t="shared" ca="1" si="267"/>
        <v>#N/A</v>
      </c>
      <c r="C24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5" spans="2:3" x14ac:dyDescent="0.25">
      <c r="B2425" s="198" t="e">
        <f t="shared" ca="1" si="267"/>
        <v>#N/A</v>
      </c>
      <c r="C24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6" spans="2:3" x14ac:dyDescent="0.25">
      <c r="B2426" s="198" t="e">
        <f t="shared" ca="1" si="267"/>
        <v>#N/A</v>
      </c>
      <c r="C24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7" spans="2:3" x14ac:dyDescent="0.25">
      <c r="B2427" s="198" t="e">
        <f t="shared" ca="1" si="267"/>
        <v>#N/A</v>
      </c>
      <c r="C24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8" spans="2:3" x14ac:dyDescent="0.25">
      <c r="B2428" s="198" t="e">
        <f t="shared" ca="1" si="267"/>
        <v>#N/A</v>
      </c>
      <c r="C24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29" spans="2:3" x14ac:dyDescent="0.25">
      <c r="B2429" s="198" t="e">
        <f t="shared" ca="1" si="267"/>
        <v>#N/A</v>
      </c>
      <c r="C24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0" spans="2:3" x14ac:dyDescent="0.25">
      <c r="B2430" s="198" t="e">
        <f t="shared" ca="1" si="267"/>
        <v>#N/A</v>
      </c>
      <c r="C24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1" spans="2:3" x14ac:dyDescent="0.25">
      <c r="B2431" s="198" t="e">
        <f t="shared" ca="1" si="267"/>
        <v>#N/A</v>
      </c>
      <c r="C24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2" spans="2:3" x14ac:dyDescent="0.25">
      <c r="B2432" s="198" t="e">
        <f t="shared" ca="1" si="267"/>
        <v>#N/A</v>
      </c>
      <c r="C24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3" spans="2:3" x14ac:dyDescent="0.25">
      <c r="B2433" s="198" t="e">
        <f t="shared" ca="1" si="267"/>
        <v>#N/A</v>
      </c>
      <c r="C24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4" spans="2:3" x14ac:dyDescent="0.25">
      <c r="B2434" s="198" t="e">
        <f t="shared" ref="B2434:B2497" ca="1" si="268">($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4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5" spans="2:3" x14ac:dyDescent="0.25">
      <c r="B2435" s="198" t="e">
        <f t="shared" ca="1" si="268"/>
        <v>#N/A</v>
      </c>
      <c r="C24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6" spans="2:3" x14ac:dyDescent="0.25">
      <c r="B2436" s="198" t="e">
        <f t="shared" ca="1" si="268"/>
        <v>#N/A</v>
      </c>
      <c r="C24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7" spans="2:3" x14ac:dyDescent="0.25">
      <c r="B2437" s="198" t="e">
        <f t="shared" ca="1" si="268"/>
        <v>#N/A</v>
      </c>
      <c r="C24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8" spans="2:3" x14ac:dyDescent="0.25">
      <c r="B2438" s="198" t="e">
        <f t="shared" ca="1" si="268"/>
        <v>#N/A</v>
      </c>
      <c r="C24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39" spans="2:3" x14ac:dyDescent="0.25">
      <c r="B2439" s="198" t="e">
        <f t="shared" ca="1" si="268"/>
        <v>#N/A</v>
      </c>
      <c r="C24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0" spans="2:3" x14ac:dyDescent="0.25">
      <c r="B2440" s="198" t="e">
        <f t="shared" ca="1" si="268"/>
        <v>#N/A</v>
      </c>
      <c r="C24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1" spans="2:3" x14ac:dyDescent="0.25">
      <c r="B2441" s="198" t="e">
        <f t="shared" ca="1" si="268"/>
        <v>#N/A</v>
      </c>
      <c r="C24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2" spans="2:3" x14ac:dyDescent="0.25">
      <c r="B2442" s="198" t="e">
        <f t="shared" ca="1" si="268"/>
        <v>#N/A</v>
      </c>
      <c r="C24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3" spans="2:3" x14ac:dyDescent="0.25">
      <c r="B2443" s="198" t="e">
        <f t="shared" ca="1" si="268"/>
        <v>#N/A</v>
      </c>
      <c r="C24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4" spans="2:3" x14ac:dyDescent="0.25">
      <c r="B2444" s="198" t="e">
        <f t="shared" ca="1" si="268"/>
        <v>#N/A</v>
      </c>
      <c r="C24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5" spans="2:3" x14ac:dyDescent="0.25">
      <c r="B2445" s="198" t="e">
        <f t="shared" ca="1" si="268"/>
        <v>#N/A</v>
      </c>
      <c r="C24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6" spans="2:3" x14ac:dyDescent="0.25">
      <c r="B2446" s="198" t="e">
        <f t="shared" ca="1" si="268"/>
        <v>#N/A</v>
      </c>
      <c r="C24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7" spans="2:3" x14ac:dyDescent="0.25">
      <c r="B2447" s="198" t="e">
        <f t="shared" ca="1" si="268"/>
        <v>#N/A</v>
      </c>
      <c r="C24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8" spans="2:3" x14ac:dyDescent="0.25">
      <c r="B2448" s="198" t="e">
        <f t="shared" ca="1" si="268"/>
        <v>#N/A</v>
      </c>
      <c r="C24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49" spans="2:3" x14ac:dyDescent="0.25">
      <c r="B2449" s="198" t="e">
        <f t="shared" ca="1" si="268"/>
        <v>#N/A</v>
      </c>
      <c r="C24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0" spans="2:3" x14ac:dyDescent="0.25">
      <c r="B2450" s="198" t="e">
        <f t="shared" ca="1" si="268"/>
        <v>#N/A</v>
      </c>
      <c r="C24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1" spans="2:3" x14ac:dyDescent="0.25">
      <c r="B2451" s="198" t="e">
        <f t="shared" ca="1" si="268"/>
        <v>#N/A</v>
      </c>
      <c r="C24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2" spans="2:3" x14ac:dyDescent="0.25">
      <c r="B2452" s="198" t="e">
        <f t="shared" ca="1" si="268"/>
        <v>#N/A</v>
      </c>
      <c r="C24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3" spans="2:3" x14ac:dyDescent="0.25">
      <c r="B2453" s="198" t="e">
        <f t="shared" ca="1" si="268"/>
        <v>#N/A</v>
      </c>
      <c r="C24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4" spans="2:3" x14ac:dyDescent="0.25">
      <c r="B2454" s="198" t="e">
        <f t="shared" ca="1" si="268"/>
        <v>#N/A</v>
      </c>
      <c r="C24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5" spans="2:3" x14ac:dyDescent="0.25">
      <c r="B2455" s="198" t="e">
        <f t="shared" ca="1" si="268"/>
        <v>#N/A</v>
      </c>
      <c r="C24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6" spans="2:3" x14ac:dyDescent="0.25">
      <c r="B2456" s="198" t="e">
        <f t="shared" ca="1" si="268"/>
        <v>#N/A</v>
      </c>
      <c r="C24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7" spans="2:3" x14ac:dyDescent="0.25">
      <c r="B2457" s="198" t="e">
        <f t="shared" ca="1" si="268"/>
        <v>#N/A</v>
      </c>
      <c r="C24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8" spans="2:3" x14ac:dyDescent="0.25">
      <c r="B2458" s="198" t="e">
        <f t="shared" ca="1" si="268"/>
        <v>#N/A</v>
      </c>
      <c r="C24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59" spans="2:3" x14ac:dyDescent="0.25">
      <c r="B2459" s="198" t="e">
        <f t="shared" ca="1" si="268"/>
        <v>#N/A</v>
      </c>
      <c r="C24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0" spans="2:3" x14ac:dyDescent="0.25">
      <c r="B2460" s="198" t="e">
        <f t="shared" ca="1" si="268"/>
        <v>#N/A</v>
      </c>
      <c r="C24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1" spans="2:3" x14ac:dyDescent="0.25">
      <c r="B2461" s="198" t="e">
        <f t="shared" ca="1" si="268"/>
        <v>#N/A</v>
      </c>
      <c r="C24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2" spans="2:3" x14ac:dyDescent="0.25">
      <c r="B2462" s="198" t="e">
        <f t="shared" ca="1" si="268"/>
        <v>#N/A</v>
      </c>
      <c r="C24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3" spans="2:3" x14ac:dyDescent="0.25">
      <c r="B2463" s="198" t="e">
        <f t="shared" ca="1" si="268"/>
        <v>#N/A</v>
      </c>
      <c r="C24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4" spans="2:3" x14ac:dyDescent="0.25">
      <c r="B2464" s="198" t="e">
        <f t="shared" ca="1" si="268"/>
        <v>#N/A</v>
      </c>
      <c r="C24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5" spans="2:3" x14ac:dyDescent="0.25">
      <c r="B2465" s="198" t="e">
        <f t="shared" ca="1" si="268"/>
        <v>#N/A</v>
      </c>
      <c r="C24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6" spans="2:3" x14ac:dyDescent="0.25">
      <c r="B2466" s="198" t="e">
        <f t="shared" ca="1" si="268"/>
        <v>#N/A</v>
      </c>
      <c r="C24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7" spans="2:3" x14ac:dyDescent="0.25">
      <c r="B2467" s="198" t="e">
        <f t="shared" ca="1" si="268"/>
        <v>#N/A</v>
      </c>
      <c r="C24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8" spans="2:3" x14ac:dyDescent="0.25">
      <c r="B2468" s="198" t="e">
        <f t="shared" ca="1" si="268"/>
        <v>#N/A</v>
      </c>
      <c r="C24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69" spans="2:3" x14ac:dyDescent="0.25">
      <c r="B2469" s="198" t="e">
        <f t="shared" ca="1" si="268"/>
        <v>#N/A</v>
      </c>
      <c r="C24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0" spans="2:3" x14ac:dyDescent="0.25">
      <c r="B2470" s="198" t="e">
        <f t="shared" ca="1" si="268"/>
        <v>#N/A</v>
      </c>
      <c r="C24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1" spans="2:3" x14ac:dyDescent="0.25">
      <c r="B2471" s="198" t="e">
        <f t="shared" ca="1" si="268"/>
        <v>#N/A</v>
      </c>
      <c r="C24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2" spans="2:3" x14ac:dyDescent="0.25">
      <c r="B2472" s="198" t="e">
        <f t="shared" ca="1" si="268"/>
        <v>#N/A</v>
      </c>
      <c r="C24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3" spans="2:3" x14ac:dyDescent="0.25">
      <c r="B2473" s="198" t="e">
        <f t="shared" ca="1" si="268"/>
        <v>#N/A</v>
      </c>
      <c r="C24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4" spans="2:3" x14ac:dyDescent="0.25">
      <c r="B2474" s="198" t="e">
        <f t="shared" ca="1" si="268"/>
        <v>#N/A</v>
      </c>
      <c r="C24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5" spans="2:3" x14ac:dyDescent="0.25">
      <c r="B2475" s="198" t="e">
        <f t="shared" ca="1" si="268"/>
        <v>#N/A</v>
      </c>
      <c r="C24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6" spans="2:3" x14ac:dyDescent="0.25">
      <c r="B2476" s="198" t="e">
        <f t="shared" ca="1" si="268"/>
        <v>#N/A</v>
      </c>
      <c r="C24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7" spans="2:3" x14ac:dyDescent="0.25">
      <c r="B2477" s="198" t="e">
        <f t="shared" ca="1" si="268"/>
        <v>#N/A</v>
      </c>
      <c r="C24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8" spans="2:3" x14ac:dyDescent="0.25">
      <c r="B2478" s="198" t="e">
        <f t="shared" ca="1" si="268"/>
        <v>#N/A</v>
      </c>
      <c r="C24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79" spans="2:3" x14ac:dyDescent="0.25">
      <c r="B2479" s="198" t="e">
        <f t="shared" ca="1" si="268"/>
        <v>#N/A</v>
      </c>
      <c r="C24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0" spans="2:3" x14ac:dyDescent="0.25">
      <c r="B2480" s="198" t="e">
        <f t="shared" ca="1" si="268"/>
        <v>#N/A</v>
      </c>
      <c r="C24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1" spans="2:3" x14ac:dyDescent="0.25">
      <c r="B2481" s="198" t="e">
        <f t="shared" ca="1" si="268"/>
        <v>#N/A</v>
      </c>
      <c r="C24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2" spans="2:3" x14ac:dyDescent="0.25">
      <c r="B2482" s="198" t="e">
        <f t="shared" ca="1" si="268"/>
        <v>#N/A</v>
      </c>
      <c r="C24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3" spans="2:3" x14ac:dyDescent="0.25">
      <c r="B2483" s="198" t="e">
        <f t="shared" ca="1" si="268"/>
        <v>#N/A</v>
      </c>
      <c r="C24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4" spans="2:3" x14ac:dyDescent="0.25">
      <c r="B2484" s="198" t="e">
        <f t="shared" ca="1" si="268"/>
        <v>#N/A</v>
      </c>
      <c r="C24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5" spans="2:3" x14ac:dyDescent="0.25">
      <c r="B2485" s="198" t="e">
        <f t="shared" ca="1" si="268"/>
        <v>#N/A</v>
      </c>
      <c r="C24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6" spans="2:3" x14ac:dyDescent="0.25">
      <c r="B2486" s="198" t="e">
        <f t="shared" ca="1" si="268"/>
        <v>#N/A</v>
      </c>
      <c r="C24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7" spans="2:3" x14ac:dyDescent="0.25">
      <c r="B2487" s="198" t="e">
        <f t="shared" ca="1" si="268"/>
        <v>#N/A</v>
      </c>
      <c r="C24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8" spans="2:3" x14ac:dyDescent="0.25">
      <c r="B2488" s="198" t="e">
        <f t="shared" ca="1" si="268"/>
        <v>#N/A</v>
      </c>
      <c r="C24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89" spans="2:3" x14ac:dyDescent="0.25">
      <c r="B2489" s="198" t="e">
        <f t="shared" ca="1" si="268"/>
        <v>#N/A</v>
      </c>
      <c r="C24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0" spans="2:3" x14ac:dyDescent="0.25">
      <c r="B2490" s="198" t="e">
        <f t="shared" ca="1" si="268"/>
        <v>#N/A</v>
      </c>
      <c r="C24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1" spans="2:3" x14ac:dyDescent="0.25">
      <c r="B2491" s="198" t="e">
        <f t="shared" ca="1" si="268"/>
        <v>#N/A</v>
      </c>
      <c r="C24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2" spans="2:3" x14ac:dyDescent="0.25">
      <c r="B2492" s="198" t="e">
        <f t="shared" ca="1" si="268"/>
        <v>#N/A</v>
      </c>
      <c r="C24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3" spans="2:3" x14ac:dyDescent="0.25">
      <c r="B2493" s="198" t="e">
        <f t="shared" ca="1" si="268"/>
        <v>#N/A</v>
      </c>
      <c r="C24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4" spans="2:3" x14ac:dyDescent="0.25">
      <c r="B2494" s="198" t="e">
        <f t="shared" ca="1" si="268"/>
        <v>#N/A</v>
      </c>
      <c r="C24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5" spans="2:3" x14ac:dyDescent="0.25">
      <c r="B2495" s="198" t="e">
        <f t="shared" ca="1" si="268"/>
        <v>#N/A</v>
      </c>
      <c r="C24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6" spans="2:3" x14ac:dyDescent="0.25">
      <c r="B2496" s="198" t="e">
        <f t="shared" ca="1" si="268"/>
        <v>#N/A</v>
      </c>
      <c r="C24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7" spans="2:3" x14ac:dyDescent="0.25">
      <c r="B2497" s="198" t="e">
        <f t="shared" ca="1" si="268"/>
        <v>#N/A</v>
      </c>
      <c r="C24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8" spans="2:3" x14ac:dyDescent="0.25">
      <c r="B2498" s="198" t="e">
        <f t="shared" ref="B2498:B2561" ca="1" si="269">($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4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499" spans="2:3" x14ac:dyDescent="0.25">
      <c r="B2499" s="198" t="e">
        <f t="shared" ca="1" si="269"/>
        <v>#N/A</v>
      </c>
      <c r="C24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0" spans="2:3" x14ac:dyDescent="0.25">
      <c r="B2500" s="198" t="e">
        <f t="shared" ca="1" si="269"/>
        <v>#N/A</v>
      </c>
      <c r="C25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1" spans="2:3" x14ac:dyDescent="0.25">
      <c r="B2501" s="198" t="e">
        <f t="shared" ca="1" si="269"/>
        <v>#N/A</v>
      </c>
      <c r="C25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2" spans="2:3" x14ac:dyDescent="0.25">
      <c r="B2502" s="198" t="e">
        <f t="shared" ca="1" si="269"/>
        <v>#N/A</v>
      </c>
      <c r="C25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3" spans="2:3" x14ac:dyDescent="0.25">
      <c r="B2503" s="198" t="e">
        <f t="shared" ca="1" si="269"/>
        <v>#N/A</v>
      </c>
      <c r="C25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4" spans="2:3" x14ac:dyDescent="0.25">
      <c r="B2504" s="198" t="e">
        <f t="shared" ca="1" si="269"/>
        <v>#N/A</v>
      </c>
      <c r="C25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5" spans="2:3" x14ac:dyDescent="0.25">
      <c r="B2505" s="198" t="e">
        <f t="shared" ca="1" si="269"/>
        <v>#N/A</v>
      </c>
      <c r="C25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6" spans="2:3" x14ac:dyDescent="0.25">
      <c r="B2506" s="198" t="e">
        <f t="shared" ca="1" si="269"/>
        <v>#N/A</v>
      </c>
      <c r="C25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7" spans="2:3" x14ac:dyDescent="0.25">
      <c r="B2507" s="198" t="e">
        <f t="shared" ca="1" si="269"/>
        <v>#N/A</v>
      </c>
      <c r="C25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8" spans="2:3" x14ac:dyDescent="0.25">
      <c r="B2508" s="198" t="e">
        <f t="shared" ca="1" si="269"/>
        <v>#N/A</v>
      </c>
      <c r="C25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09" spans="2:3" x14ac:dyDescent="0.25">
      <c r="B2509" s="198" t="e">
        <f t="shared" ca="1" si="269"/>
        <v>#N/A</v>
      </c>
      <c r="C25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0" spans="2:3" x14ac:dyDescent="0.25">
      <c r="B2510" s="198" t="e">
        <f t="shared" ca="1" si="269"/>
        <v>#N/A</v>
      </c>
      <c r="C25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1" spans="2:3" x14ac:dyDescent="0.25">
      <c r="B2511" s="198" t="e">
        <f t="shared" ca="1" si="269"/>
        <v>#N/A</v>
      </c>
      <c r="C25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2" spans="2:3" x14ac:dyDescent="0.25">
      <c r="B2512" s="198" t="e">
        <f t="shared" ca="1" si="269"/>
        <v>#N/A</v>
      </c>
      <c r="C25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3" spans="2:3" x14ac:dyDescent="0.25">
      <c r="B2513" s="198" t="e">
        <f t="shared" ca="1" si="269"/>
        <v>#N/A</v>
      </c>
      <c r="C25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4" spans="2:3" x14ac:dyDescent="0.25">
      <c r="B2514" s="198" t="e">
        <f t="shared" ca="1" si="269"/>
        <v>#N/A</v>
      </c>
      <c r="C25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5" spans="2:3" x14ac:dyDescent="0.25">
      <c r="B2515" s="198" t="e">
        <f t="shared" ca="1" si="269"/>
        <v>#N/A</v>
      </c>
      <c r="C25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6" spans="2:3" x14ac:dyDescent="0.25">
      <c r="B2516" s="198" t="e">
        <f t="shared" ca="1" si="269"/>
        <v>#N/A</v>
      </c>
      <c r="C25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7" spans="2:3" x14ac:dyDescent="0.25">
      <c r="B2517" s="198" t="e">
        <f t="shared" ca="1" si="269"/>
        <v>#N/A</v>
      </c>
      <c r="C25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8" spans="2:3" x14ac:dyDescent="0.25">
      <c r="B2518" s="198" t="e">
        <f t="shared" ca="1" si="269"/>
        <v>#N/A</v>
      </c>
      <c r="C25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19" spans="2:3" x14ac:dyDescent="0.25">
      <c r="B2519" s="198" t="e">
        <f t="shared" ca="1" si="269"/>
        <v>#N/A</v>
      </c>
      <c r="C25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0" spans="2:3" x14ac:dyDescent="0.25">
      <c r="B2520" s="198" t="e">
        <f t="shared" ca="1" si="269"/>
        <v>#N/A</v>
      </c>
      <c r="C25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1" spans="2:3" x14ac:dyDescent="0.25">
      <c r="B2521" s="198" t="e">
        <f t="shared" ca="1" si="269"/>
        <v>#N/A</v>
      </c>
      <c r="C25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2" spans="2:3" x14ac:dyDescent="0.25">
      <c r="B2522" s="198" t="e">
        <f t="shared" ca="1" si="269"/>
        <v>#N/A</v>
      </c>
      <c r="C25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3" spans="2:3" x14ac:dyDescent="0.25">
      <c r="B2523" s="198" t="e">
        <f t="shared" ca="1" si="269"/>
        <v>#N/A</v>
      </c>
      <c r="C25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4" spans="2:3" x14ac:dyDescent="0.25">
      <c r="B2524" s="198" t="e">
        <f t="shared" ca="1" si="269"/>
        <v>#N/A</v>
      </c>
      <c r="C25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5" spans="2:3" x14ac:dyDescent="0.25">
      <c r="B2525" s="198" t="e">
        <f t="shared" ca="1" si="269"/>
        <v>#N/A</v>
      </c>
      <c r="C25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6" spans="2:3" x14ac:dyDescent="0.25">
      <c r="B2526" s="198" t="e">
        <f t="shared" ca="1" si="269"/>
        <v>#N/A</v>
      </c>
      <c r="C25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7" spans="2:3" x14ac:dyDescent="0.25">
      <c r="B2527" s="198" t="e">
        <f t="shared" ca="1" si="269"/>
        <v>#N/A</v>
      </c>
      <c r="C25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8" spans="2:3" x14ac:dyDescent="0.25">
      <c r="B2528" s="198" t="e">
        <f t="shared" ca="1" si="269"/>
        <v>#N/A</v>
      </c>
      <c r="C25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29" spans="2:3" x14ac:dyDescent="0.25">
      <c r="B2529" s="198" t="e">
        <f t="shared" ca="1" si="269"/>
        <v>#N/A</v>
      </c>
      <c r="C25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0" spans="2:3" x14ac:dyDescent="0.25">
      <c r="B2530" s="198" t="e">
        <f t="shared" ca="1" si="269"/>
        <v>#N/A</v>
      </c>
      <c r="C25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1" spans="2:3" x14ac:dyDescent="0.25">
      <c r="B2531" s="198" t="e">
        <f t="shared" ca="1" si="269"/>
        <v>#N/A</v>
      </c>
      <c r="C25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2" spans="2:3" x14ac:dyDescent="0.25">
      <c r="B2532" s="198" t="e">
        <f t="shared" ca="1" si="269"/>
        <v>#N/A</v>
      </c>
      <c r="C25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3" spans="2:3" x14ac:dyDescent="0.25">
      <c r="B2533" s="198" t="e">
        <f t="shared" ca="1" si="269"/>
        <v>#N/A</v>
      </c>
      <c r="C25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4" spans="2:3" x14ac:dyDescent="0.25">
      <c r="B2534" s="198" t="e">
        <f t="shared" ca="1" si="269"/>
        <v>#N/A</v>
      </c>
      <c r="C25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5" spans="2:3" x14ac:dyDescent="0.25">
      <c r="B2535" s="198" t="e">
        <f t="shared" ca="1" si="269"/>
        <v>#N/A</v>
      </c>
      <c r="C25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6" spans="2:3" x14ac:dyDescent="0.25">
      <c r="B2536" s="198" t="e">
        <f t="shared" ca="1" si="269"/>
        <v>#N/A</v>
      </c>
      <c r="C25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7" spans="2:3" x14ac:dyDescent="0.25">
      <c r="B2537" s="198" t="e">
        <f t="shared" ca="1" si="269"/>
        <v>#N/A</v>
      </c>
      <c r="C25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8" spans="2:3" x14ac:dyDescent="0.25">
      <c r="B2538" s="198" t="e">
        <f t="shared" ca="1" si="269"/>
        <v>#N/A</v>
      </c>
      <c r="C25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39" spans="2:3" x14ac:dyDescent="0.25">
      <c r="B2539" s="198" t="e">
        <f t="shared" ca="1" si="269"/>
        <v>#N/A</v>
      </c>
      <c r="C25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0" spans="2:3" x14ac:dyDescent="0.25">
      <c r="B2540" s="198" t="e">
        <f t="shared" ca="1" si="269"/>
        <v>#N/A</v>
      </c>
      <c r="C25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1" spans="2:3" x14ac:dyDescent="0.25">
      <c r="B2541" s="198" t="e">
        <f t="shared" ca="1" si="269"/>
        <v>#N/A</v>
      </c>
      <c r="C25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2" spans="2:3" x14ac:dyDescent="0.25">
      <c r="B2542" s="198" t="e">
        <f t="shared" ca="1" si="269"/>
        <v>#N/A</v>
      </c>
      <c r="C25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3" spans="2:3" x14ac:dyDescent="0.25">
      <c r="B2543" s="198" t="e">
        <f t="shared" ca="1" si="269"/>
        <v>#N/A</v>
      </c>
      <c r="C25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4" spans="2:3" x14ac:dyDescent="0.25">
      <c r="B2544" s="198" t="e">
        <f t="shared" ca="1" si="269"/>
        <v>#N/A</v>
      </c>
      <c r="C25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5" spans="2:3" x14ac:dyDescent="0.25">
      <c r="B2545" s="198" t="e">
        <f t="shared" ca="1" si="269"/>
        <v>#N/A</v>
      </c>
      <c r="C25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6" spans="2:3" x14ac:dyDescent="0.25">
      <c r="B2546" s="198" t="e">
        <f t="shared" ca="1" si="269"/>
        <v>#N/A</v>
      </c>
      <c r="C25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7" spans="2:3" x14ac:dyDescent="0.25">
      <c r="B2547" s="198" t="e">
        <f t="shared" ca="1" si="269"/>
        <v>#N/A</v>
      </c>
      <c r="C25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8" spans="2:3" x14ac:dyDescent="0.25">
      <c r="B2548" s="198" t="e">
        <f t="shared" ca="1" si="269"/>
        <v>#N/A</v>
      </c>
      <c r="C25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49" spans="2:3" x14ac:dyDescent="0.25">
      <c r="B2549" s="198" t="e">
        <f t="shared" ca="1" si="269"/>
        <v>#N/A</v>
      </c>
      <c r="C25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0" spans="2:3" x14ac:dyDescent="0.25">
      <c r="B2550" s="198" t="e">
        <f t="shared" ca="1" si="269"/>
        <v>#N/A</v>
      </c>
      <c r="C25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1" spans="2:3" x14ac:dyDescent="0.25">
      <c r="B2551" s="198" t="e">
        <f t="shared" ca="1" si="269"/>
        <v>#N/A</v>
      </c>
      <c r="C25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2" spans="2:3" x14ac:dyDescent="0.25">
      <c r="B2552" s="198" t="e">
        <f t="shared" ca="1" si="269"/>
        <v>#N/A</v>
      </c>
      <c r="C25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3" spans="2:3" x14ac:dyDescent="0.25">
      <c r="B2553" s="198" t="e">
        <f t="shared" ca="1" si="269"/>
        <v>#N/A</v>
      </c>
      <c r="C25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4" spans="2:3" x14ac:dyDescent="0.25">
      <c r="B2554" s="198" t="e">
        <f t="shared" ca="1" si="269"/>
        <v>#N/A</v>
      </c>
      <c r="C25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5" spans="2:3" x14ac:dyDescent="0.25">
      <c r="B2555" s="198" t="e">
        <f t="shared" ca="1" si="269"/>
        <v>#N/A</v>
      </c>
      <c r="C25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6" spans="2:3" x14ac:dyDescent="0.25">
      <c r="B2556" s="198" t="e">
        <f t="shared" ca="1" si="269"/>
        <v>#N/A</v>
      </c>
      <c r="C25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7" spans="2:3" x14ac:dyDescent="0.25">
      <c r="B2557" s="198" t="e">
        <f t="shared" ca="1" si="269"/>
        <v>#N/A</v>
      </c>
      <c r="C25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8" spans="2:3" x14ac:dyDescent="0.25">
      <c r="B2558" s="198" t="e">
        <f t="shared" ca="1" si="269"/>
        <v>#N/A</v>
      </c>
      <c r="C25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59" spans="2:3" x14ac:dyDescent="0.25">
      <c r="B2559" s="198" t="e">
        <f t="shared" ca="1" si="269"/>
        <v>#N/A</v>
      </c>
      <c r="C25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0" spans="2:3" x14ac:dyDescent="0.25">
      <c r="B2560" s="198" t="e">
        <f t="shared" ca="1" si="269"/>
        <v>#N/A</v>
      </c>
      <c r="C25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1" spans="2:3" x14ac:dyDescent="0.25">
      <c r="B2561" s="198" t="e">
        <f t="shared" ca="1" si="269"/>
        <v>#N/A</v>
      </c>
      <c r="C25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2" spans="2:3" x14ac:dyDescent="0.25">
      <c r="B2562" s="198" t="e">
        <f t="shared" ref="B2562:B2625" ca="1" si="270">($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5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3" spans="2:3" x14ac:dyDescent="0.25">
      <c r="B2563" s="198" t="e">
        <f t="shared" ca="1" si="270"/>
        <v>#N/A</v>
      </c>
      <c r="C25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4" spans="2:3" x14ac:dyDescent="0.25">
      <c r="B2564" s="198" t="e">
        <f t="shared" ca="1" si="270"/>
        <v>#N/A</v>
      </c>
      <c r="C25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5" spans="2:3" x14ac:dyDescent="0.25">
      <c r="B2565" s="198" t="e">
        <f t="shared" ca="1" si="270"/>
        <v>#N/A</v>
      </c>
      <c r="C25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6" spans="2:3" x14ac:dyDescent="0.25">
      <c r="B2566" s="198" t="e">
        <f t="shared" ca="1" si="270"/>
        <v>#N/A</v>
      </c>
      <c r="C25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7" spans="2:3" x14ac:dyDescent="0.25">
      <c r="B2567" s="198" t="e">
        <f t="shared" ca="1" si="270"/>
        <v>#N/A</v>
      </c>
      <c r="C25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8" spans="2:3" x14ac:dyDescent="0.25">
      <c r="B2568" s="198" t="e">
        <f t="shared" ca="1" si="270"/>
        <v>#N/A</v>
      </c>
      <c r="C25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69" spans="2:3" x14ac:dyDescent="0.25">
      <c r="B2569" s="198" t="e">
        <f t="shared" ca="1" si="270"/>
        <v>#N/A</v>
      </c>
      <c r="C25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0" spans="2:3" x14ac:dyDescent="0.25">
      <c r="B2570" s="198" t="e">
        <f t="shared" ca="1" si="270"/>
        <v>#N/A</v>
      </c>
      <c r="C25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1" spans="2:3" x14ac:dyDescent="0.25">
      <c r="B2571" s="198" t="e">
        <f t="shared" ca="1" si="270"/>
        <v>#N/A</v>
      </c>
      <c r="C25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2" spans="2:3" x14ac:dyDescent="0.25">
      <c r="B2572" s="198" t="e">
        <f t="shared" ca="1" si="270"/>
        <v>#N/A</v>
      </c>
      <c r="C25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3" spans="2:3" x14ac:dyDescent="0.25">
      <c r="B2573" s="198" t="e">
        <f t="shared" ca="1" si="270"/>
        <v>#N/A</v>
      </c>
      <c r="C25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4" spans="2:3" x14ac:dyDescent="0.25">
      <c r="B2574" s="198" t="e">
        <f t="shared" ca="1" si="270"/>
        <v>#N/A</v>
      </c>
      <c r="C25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5" spans="2:3" x14ac:dyDescent="0.25">
      <c r="B2575" s="198" t="e">
        <f t="shared" ca="1" si="270"/>
        <v>#N/A</v>
      </c>
      <c r="C25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6" spans="2:3" x14ac:dyDescent="0.25">
      <c r="B2576" s="198" t="e">
        <f t="shared" ca="1" si="270"/>
        <v>#N/A</v>
      </c>
      <c r="C25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7" spans="2:3" x14ac:dyDescent="0.25">
      <c r="B2577" s="198" t="e">
        <f t="shared" ca="1" si="270"/>
        <v>#N/A</v>
      </c>
      <c r="C25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8" spans="2:3" x14ac:dyDescent="0.25">
      <c r="B2578" s="198" t="e">
        <f t="shared" ca="1" si="270"/>
        <v>#N/A</v>
      </c>
      <c r="C25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79" spans="2:3" x14ac:dyDescent="0.25">
      <c r="B2579" s="198" t="e">
        <f t="shared" ca="1" si="270"/>
        <v>#N/A</v>
      </c>
      <c r="C25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0" spans="2:3" x14ac:dyDescent="0.25">
      <c r="B2580" s="198" t="e">
        <f t="shared" ca="1" si="270"/>
        <v>#N/A</v>
      </c>
      <c r="C25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1" spans="2:3" x14ac:dyDescent="0.25">
      <c r="B2581" s="198" t="e">
        <f t="shared" ca="1" si="270"/>
        <v>#N/A</v>
      </c>
      <c r="C25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2" spans="2:3" x14ac:dyDescent="0.25">
      <c r="B2582" s="198" t="e">
        <f t="shared" ca="1" si="270"/>
        <v>#N/A</v>
      </c>
      <c r="C25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3" spans="2:3" x14ac:dyDescent="0.25">
      <c r="B2583" s="198" t="e">
        <f t="shared" ca="1" si="270"/>
        <v>#N/A</v>
      </c>
      <c r="C25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4" spans="2:3" x14ac:dyDescent="0.25">
      <c r="B2584" s="198" t="e">
        <f t="shared" ca="1" si="270"/>
        <v>#N/A</v>
      </c>
      <c r="C25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5" spans="2:3" x14ac:dyDescent="0.25">
      <c r="B2585" s="198" t="e">
        <f t="shared" ca="1" si="270"/>
        <v>#N/A</v>
      </c>
      <c r="C25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6" spans="2:3" x14ac:dyDescent="0.25">
      <c r="B2586" s="198" t="e">
        <f t="shared" ca="1" si="270"/>
        <v>#N/A</v>
      </c>
      <c r="C25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7" spans="2:3" x14ac:dyDescent="0.25">
      <c r="B2587" s="198" t="e">
        <f t="shared" ca="1" si="270"/>
        <v>#N/A</v>
      </c>
      <c r="C25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8" spans="2:3" x14ac:dyDescent="0.25">
      <c r="B2588" s="198" t="e">
        <f t="shared" ca="1" si="270"/>
        <v>#N/A</v>
      </c>
      <c r="C25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89" spans="2:3" x14ac:dyDescent="0.25">
      <c r="B2589" s="198" t="e">
        <f t="shared" ca="1" si="270"/>
        <v>#N/A</v>
      </c>
      <c r="C25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0" spans="2:3" x14ac:dyDescent="0.25">
      <c r="B2590" s="198" t="e">
        <f t="shared" ca="1" si="270"/>
        <v>#N/A</v>
      </c>
      <c r="C25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1" spans="2:3" x14ac:dyDescent="0.25">
      <c r="B2591" s="198" t="e">
        <f t="shared" ca="1" si="270"/>
        <v>#N/A</v>
      </c>
      <c r="C25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2" spans="2:3" x14ac:dyDescent="0.25">
      <c r="B2592" s="198" t="e">
        <f t="shared" ca="1" si="270"/>
        <v>#N/A</v>
      </c>
      <c r="C25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3" spans="2:3" x14ac:dyDescent="0.25">
      <c r="B2593" s="198" t="e">
        <f t="shared" ca="1" si="270"/>
        <v>#N/A</v>
      </c>
      <c r="C25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4" spans="2:3" x14ac:dyDescent="0.25">
      <c r="B2594" s="198" t="e">
        <f t="shared" ca="1" si="270"/>
        <v>#N/A</v>
      </c>
      <c r="C25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5" spans="2:3" x14ac:dyDescent="0.25">
      <c r="B2595" s="198" t="e">
        <f t="shared" ca="1" si="270"/>
        <v>#N/A</v>
      </c>
      <c r="C25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6" spans="2:3" x14ac:dyDescent="0.25">
      <c r="B2596" s="198" t="e">
        <f t="shared" ca="1" si="270"/>
        <v>#N/A</v>
      </c>
      <c r="C25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7" spans="2:3" x14ac:dyDescent="0.25">
      <c r="B2597" s="198" t="e">
        <f t="shared" ca="1" si="270"/>
        <v>#N/A</v>
      </c>
      <c r="C25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8" spans="2:3" x14ac:dyDescent="0.25">
      <c r="B2598" s="198" t="e">
        <f t="shared" ca="1" si="270"/>
        <v>#N/A</v>
      </c>
      <c r="C25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599" spans="2:3" x14ac:dyDescent="0.25">
      <c r="B2599" s="198" t="e">
        <f t="shared" ca="1" si="270"/>
        <v>#N/A</v>
      </c>
      <c r="C25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0" spans="2:3" x14ac:dyDescent="0.25">
      <c r="B2600" s="198" t="e">
        <f t="shared" ca="1" si="270"/>
        <v>#N/A</v>
      </c>
      <c r="C26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1" spans="2:3" x14ac:dyDescent="0.25">
      <c r="B2601" s="198" t="e">
        <f t="shared" ca="1" si="270"/>
        <v>#N/A</v>
      </c>
      <c r="C26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2" spans="2:3" x14ac:dyDescent="0.25">
      <c r="B2602" s="198" t="e">
        <f t="shared" ca="1" si="270"/>
        <v>#N/A</v>
      </c>
      <c r="C26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3" spans="2:3" x14ac:dyDescent="0.25">
      <c r="B2603" s="198" t="e">
        <f t="shared" ca="1" si="270"/>
        <v>#N/A</v>
      </c>
      <c r="C26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4" spans="2:3" x14ac:dyDescent="0.25">
      <c r="B2604" s="198" t="e">
        <f t="shared" ca="1" si="270"/>
        <v>#N/A</v>
      </c>
      <c r="C26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5" spans="2:3" x14ac:dyDescent="0.25">
      <c r="B2605" s="198" t="e">
        <f t="shared" ca="1" si="270"/>
        <v>#N/A</v>
      </c>
      <c r="C26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6" spans="2:3" x14ac:dyDescent="0.25">
      <c r="B2606" s="198" t="e">
        <f t="shared" ca="1" si="270"/>
        <v>#N/A</v>
      </c>
      <c r="C26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7" spans="2:3" x14ac:dyDescent="0.25">
      <c r="B2607" s="198" t="e">
        <f t="shared" ca="1" si="270"/>
        <v>#N/A</v>
      </c>
      <c r="C26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8" spans="2:3" x14ac:dyDescent="0.25">
      <c r="B2608" s="198" t="e">
        <f t="shared" ca="1" si="270"/>
        <v>#N/A</v>
      </c>
      <c r="C26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09" spans="2:3" x14ac:dyDescent="0.25">
      <c r="B2609" s="198" t="e">
        <f t="shared" ca="1" si="270"/>
        <v>#N/A</v>
      </c>
      <c r="C26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0" spans="2:3" x14ac:dyDescent="0.25">
      <c r="B2610" s="198" t="e">
        <f t="shared" ca="1" si="270"/>
        <v>#N/A</v>
      </c>
      <c r="C26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1" spans="2:3" x14ac:dyDescent="0.25">
      <c r="B2611" s="198" t="e">
        <f t="shared" ca="1" si="270"/>
        <v>#N/A</v>
      </c>
      <c r="C26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2" spans="2:3" x14ac:dyDescent="0.25">
      <c r="B2612" s="198" t="e">
        <f t="shared" ca="1" si="270"/>
        <v>#N/A</v>
      </c>
      <c r="C26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3" spans="2:3" x14ac:dyDescent="0.25">
      <c r="B2613" s="198" t="e">
        <f t="shared" ca="1" si="270"/>
        <v>#N/A</v>
      </c>
      <c r="C26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4" spans="2:3" x14ac:dyDescent="0.25">
      <c r="B2614" s="198" t="e">
        <f t="shared" ca="1" si="270"/>
        <v>#N/A</v>
      </c>
      <c r="C26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5" spans="2:3" x14ac:dyDescent="0.25">
      <c r="B2615" s="198" t="e">
        <f t="shared" ca="1" si="270"/>
        <v>#N/A</v>
      </c>
      <c r="C26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6" spans="2:3" x14ac:dyDescent="0.25">
      <c r="B2616" s="198" t="e">
        <f t="shared" ca="1" si="270"/>
        <v>#N/A</v>
      </c>
      <c r="C26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7" spans="2:3" x14ac:dyDescent="0.25">
      <c r="B2617" s="198" t="e">
        <f t="shared" ca="1" si="270"/>
        <v>#N/A</v>
      </c>
      <c r="C26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8" spans="2:3" x14ac:dyDescent="0.25">
      <c r="B2618" s="198" t="e">
        <f t="shared" ca="1" si="270"/>
        <v>#N/A</v>
      </c>
      <c r="C26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19" spans="2:3" x14ac:dyDescent="0.25">
      <c r="B2619" s="198" t="e">
        <f t="shared" ca="1" si="270"/>
        <v>#N/A</v>
      </c>
      <c r="C26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0" spans="2:3" x14ac:dyDescent="0.25">
      <c r="B2620" s="198" t="e">
        <f t="shared" ca="1" si="270"/>
        <v>#N/A</v>
      </c>
      <c r="C26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1" spans="2:3" x14ac:dyDescent="0.25">
      <c r="B2621" s="198" t="e">
        <f t="shared" ca="1" si="270"/>
        <v>#N/A</v>
      </c>
      <c r="C26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2" spans="2:3" x14ac:dyDescent="0.25">
      <c r="B2622" s="198" t="e">
        <f t="shared" ca="1" si="270"/>
        <v>#N/A</v>
      </c>
      <c r="C26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3" spans="2:3" x14ac:dyDescent="0.25">
      <c r="B2623" s="198" t="e">
        <f t="shared" ca="1" si="270"/>
        <v>#N/A</v>
      </c>
      <c r="C26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4" spans="2:3" x14ac:dyDescent="0.25">
      <c r="B2624" s="198" t="e">
        <f t="shared" ca="1" si="270"/>
        <v>#N/A</v>
      </c>
      <c r="C26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5" spans="2:3" x14ac:dyDescent="0.25">
      <c r="B2625" s="198" t="e">
        <f t="shared" ca="1" si="270"/>
        <v>#N/A</v>
      </c>
      <c r="C26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6" spans="2:3" x14ac:dyDescent="0.25">
      <c r="B2626" s="198" t="e">
        <f t="shared" ref="B2626:B2689" ca="1" si="271">($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6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7" spans="2:3" x14ac:dyDescent="0.25">
      <c r="B2627" s="198" t="e">
        <f t="shared" ca="1" si="271"/>
        <v>#N/A</v>
      </c>
      <c r="C26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8" spans="2:3" x14ac:dyDescent="0.25">
      <c r="B2628" s="198" t="e">
        <f t="shared" ca="1" si="271"/>
        <v>#N/A</v>
      </c>
      <c r="C26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29" spans="2:3" x14ac:dyDescent="0.25">
      <c r="B2629" s="198" t="e">
        <f t="shared" ca="1" si="271"/>
        <v>#N/A</v>
      </c>
      <c r="C26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0" spans="2:3" x14ac:dyDescent="0.25">
      <c r="B2630" s="198" t="e">
        <f t="shared" ca="1" si="271"/>
        <v>#N/A</v>
      </c>
      <c r="C26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1" spans="2:3" x14ac:dyDescent="0.25">
      <c r="B2631" s="198" t="e">
        <f t="shared" ca="1" si="271"/>
        <v>#N/A</v>
      </c>
      <c r="C26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2" spans="2:3" x14ac:dyDescent="0.25">
      <c r="B2632" s="198" t="e">
        <f t="shared" ca="1" si="271"/>
        <v>#N/A</v>
      </c>
      <c r="C26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3" spans="2:3" x14ac:dyDescent="0.25">
      <c r="B2633" s="198" t="e">
        <f t="shared" ca="1" si="271"/>
        <v>#N/A</v>
      </c>
      <c r="C26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4" spans="2:3" x14ac:dyDescent="0.25">
      <c r="B2634" s="198" t="e">
        <f t="shared" ca="1" si="271"/>
        <v>#N/A</v>
      </c>
      <c r="C26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5" spans="2:3" x14ac:dyDescent="0.25">
      <c r="B2635" s="198" t="e">
        <f t="shared" ca="1" si="271"/>
        <v>#N/A</v>
      </c>
      <c r="C26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6" spans="2:3" x14ac:dyDescent="0.25">
      <c r="B2636" s="198" t="e">
        <f t="shared" ca="1" si="271"/>
        <v>#N/A</v>
      </c>
      <c r="C26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7" spans="2:3" x14ac:dyDescent="0.25">
      <c r="B2637" s="198" t="e">
        <f t="shared" ca="1" si="271"/>
        <v>#N/A</v>
      </c>
      <c r="C26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8" spans="2:3" x14ac:dyDescent="0.25">
      <c r="B2638" s="198" t="e">
        <f t="shared" ca="1" si="271"/>
        <v>#N/A</v>
      </c>
      <c r="C26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39" spans="2:3" x14ac:dyDescent="0.25">
      <c r="B2639" s="198" t="e">
        <f t="shared" ca="1" si="271"/>
        <v>#N/A</v>
      </c>
      <c r="C26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0" spans="2:3" x14ac:dyDescent="0.25">
      <c r="B2640" s="198" t="e">
        <f t="shared" ca="1" si="271"/>
        <v>#N/A</v>
      </c>
      <c r="C26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1" spans="2:3" x14ac:dyDescent="0.25">
      <c r="B2641" s="198" t="e">
        <f t="shared" ca="1" si="271"/>
        <v>#N/A</v>
      </c>
      <c r="C26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2" spans="2:3" x14ac:dyDescent="0.25">
      <c r="B2642" s="198" t="e">
        <f t="shared" ca="1" si="271"/>
        <v>#N/A</v>
      </c>
      <c r="C26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3" spans="2:3" x14ac:dyDescent="0.25">
      <c r="B2643" s="198" t="e">
        <f t="shared" ca="1" si="271"/>
        <v>#N/A</v>
      </c>
      <c r="C26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4" spans="2:3" x14ac:dyDescent="0.25">
      <c r="B2644" s="198" t="e">
        <f t="shared" ca="1" si="271"/>
        <v>#N/A</v>
      </c>
      <c r="C26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5" spans="2:3" x14ac:dyDescent="0.25">
      <c r="B2645" s="198" t="e">
        <f t="shared" ca="1" si="271"/>
        <v>#N/A</v>
      </c>
      <c r="C26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6" spans="2:3" x14ac:dyDescent="0.25">
      <c r="B2646" s="198" t="e">
        <f t="shared" ca="1" si="271"/>
        <v>#N/A</v>
      </c>
      <c r="C26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7" spans="2:3" x14ac:dyDescent="0.25">
      <c r="B2647" s="198" t="e">
        <f t="shared" ca="1" si="271"/>
        <v>#N/A</v>
      </c>
      <c r="C26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8" spans="2:3" x14ac:dyDescent="0.25">
      <c r="B2648" s="198" t="e">
        <f t="shared" ca="1" si="271"/>
        <v>#N/A</v>
      </c>
      <c r="C26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49" spans="2:3" x14ac:dyDescent="0.25">
      <c r="B2649" s="198" t="e">
        <f t="shared" ca="1" si="271"/>
        <v>#N/A</v>
      </c>
      <c r="C26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0" spans="2:3" x14ac:dyDescent="0.25">
      <c r="B2650" s="198" t="e">
        <f t="shared" ca="1" si="271"/>
        <v>#N/A</v>
      </c>
      <c r="C26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1" spans="2:3" x14ac:dyDescent="0.25">
      <c r="B2651" s="198" t="e">
        <f t="shared" ca="1" si="271"/>
        <v>#N/A</v>
      </c>
      <c r="C26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2" spans="2:3" x14ac:dyDescent="0.25">
      <c r="B2652" s="198" t="e">
        <f t="shared" ca="1" si="271"/>
        <v>#N/A</v>
      </c>
      <c r="C26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3" spans="2:3" x14ac:dyDescent="0.25">
      <c r="B2653" s="198" t="e">
        <f t="shared" ca="1" si="271"/>
        <v>#N/A</v>
      </c>
      <c r="C26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4" spans="2:3" x14ac:dyDescent="0.25">
      <c r="B2654" s="198" t="e">
        <f t="shared" ca="1" si="271"/>
        <v>#N/A</v>
      </c>
      <c r="C26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5" spans="2:3" x14ac:dyDescent="0.25">
      <c r="B2655" s="198" t="e">
        <f t="shared" ca="1" si="271"/>
        <v>#N/A</v>
      </c>
      <c r="C26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6" spans="2:3" x14ac:dyDescent="0.25">
      <c r="B2656" s="198" t="e">
        <f t="shared" ca="1" si="271"/>
        <v>#N/A</v>
      </c>
      <c r="C26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7" spans="2:3" x14ac:dyDescent="0.25">
      <c r="B2657" s="198" t="e">
        <f t="shared" ca="1" si="271"/>
        <v>#N/A</v>
      </c>
      <c r="C26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8" spans="2:3" x14ac:dyDescent="0.25">
      <c r="B2658" s="198" t="e">
        <f t="shared" ca="1" si="271"/>
        <v>#N/A</v>
      </c>
      <c r="C26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59" spans="2:3" x14ac:dyDescent="0.25">
      <c r="B2659" s="198" t="e">
        <f t="shared" ca="1" si="271"/>
        <v>#N/A</v>
      </c>
      <c r="C26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0" spans="2:3" x14ac:dyDescent="0.25">
      <c r="B2660" s="198" t="e">
        <f t="shared" ca="1" si="271"/>
        <v>#N/A</v>
      </c>
      <c r="C26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1" spans="2:3" x14ac:dyDescent="0.25">
      <c r="B2661" s="198" t="e">
        <f t="shared" ca="1" si="271"/>
        <v>#N/A</v>
      </c>
      <c r="C26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2" spans="2:3" x14ac:dyDescent="0.25">
      <c r="B2662" s="198" t="e">
        <f t="shared" ca="1" si="271"/>
        <v>#N/A</v>
      </c>
      <c r="C26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3" spans="2:3" x14ac:dyDescent="0.25">
      <c r="B2663" s="198" t="e">
        <f t="shared" ca="1" si="271"/>
        <v>#N/A</v>
      </c>
      <c r="C26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4" spans="2:3" x14ac:dyDescent="0.25">
      <c r="B2664" s="198" t="e">
        <f t="shared" ca="1" si="271"/>
        <v>#N/A</v>
      </c>
      <c r="C26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5" spans="2:3" x14ac:dyDescent="0.25">
      <c r="B2665" s="198" t="e">
        <f t="shared" ca="1" si="271"/>
        <v>#N/A</v>
      </c>
      <c r="C26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6" spans="2:3" x14ac:dyDescent="0.25">
      <c r="B2666" s="198" t="e">
        <f t="shared" ca="1" si="271"/>
        <v>#N/A</v>
      </c>
      <c r="C26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7" spans="2:3" x14ac:dyDescent="0.25">
      <c r="B2667" s="198" t="e">
        <f t="shared" ca="1" si="271"/>
        <v>#N/A</v>
      </c>
      <c r="C26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8" spans="2:3" x14ac:dyDescent="0.25">
      <c r="B2668" s="198" t="e">
        <f t="shared" ca="1" si="271"/>
        <v>#N/A</v>
      </c>
      <c r="C26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69" spans="2:3" x14ac:dyDescent="0.25">
      <c r="B2669" s="198" t="e">
        <f t="shared" ca="1" si="271"/>
        <v>#N/A</v>
      </c>
      <c r="C26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0" spans="2:3" x14ac:dyDescent="0.25">
      <c r="B2670" s="198" t="e">
        <f t="shared" ca="1" si="271"/>
        <v>#N/A</v>
      </c>
      <c r="C26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1" spans="2:3" x14ac:dyDescent="0.25">
      <c r="B2671" s="198" t="e">
        <f t="shared" ca="1" si="271"/>
        <v>#N/A</v>
      </c>
      <c r="C26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2" spans="2:3" x14ac:dyDescent="0.25">
      <c r="B2672" s="198" t="e">
        <f t="shared" ca="1" si="271"/>
        <v>#N/A</v>
      </c>
      <c r="C26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3" spans="2:3" x14ac:dyDescent="0.25">
      <c r="B2673" s="198" t="e">
        <f t="shared" ca="1" si="271"/>
        <v>#N/A</v>
      </c>
      <c r="C26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4" spans="2:3" x14ac:dyDescent="0.25">
      <c r="B2674" s="198" t="e">
        <f t="shared" ca="1" si="271"/>
        <v>#N/A</v>
      </c>
      <c r="C26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5" spans="2:3" x14ac:dyDescent="0.25">
      <c r="B2675" s="198" t="e">
        <f t="shared" ca="1" si="271"/>
        <v>#N/A</v>
      </c>
      <c r="C26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6" spans="2:3" x14ac:dyDescent="0.25">
      <c r="B2676" s="198" t="e">
        <f t="shared" ca="1" si="271"/>
        <v>#N/A</v>
      </c>
      <c r="C26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7" spans="2:3" x14ac:dyDescent="0.25">
      <c r="B2677" s="198" t="e">
        <f t="shared" ca="1" si="271"/>
        <v>#N/A</v>
      </c>
      <c r="C26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8" spans="2:3" x14ac:dyDescent="0.25">
      <c r="B2678" s="198" t="e">
        <f t="shared" ca="1" si="271"/>
        <v>#N/A</v>
      </c>
      <c r="C26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79" spans="2:3" x14ac:dyDescent="0.25">
      <c r="B2679" s="198" t="e">
        <f t="shared" ca="1" si="271"/>
        <v>#N/A</v>
      </c>
      <c r="C26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0" spans="2:3" x14ac:dyDescent="0.25">
      <c r="B2680" s="198" t="e">
        <f t="shared" ca="1" si="271"/>
        <v>#N/A</v>
      </c>
      <c r="C26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1" spans="2:3" x14ac:dyDescent="0.25">
      <c r="B2681" s="198" t="e">
        <f t="shared" ca="1" si="271"/>
        <v>#N/A</v>
      </c>
      <c r="C26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2" spans="2:3" x14ac:dyDescent="0.25">
      <c r="B2682" s="198" t="e">
        <f t="shared" ca="1" si="271"/>
        <v>#N/A</v>
      </c>
      <c r="C26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3" spans="2:3" x14ac:dyDescent="0.25">
      <c r="B2683" s="198" t="e">
        <f t="shared" ca="1" si="271"/>
        <v>#N/A</v>
      </c>
      <c r="C26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4" spans="2:3" x14ac:dyDescent="0.25">
      <c r="B2684" s="198" t="e">
        <f t="shared" ca="1" si="271"/>
        <v>#N/A</v>
      </c>
      <c r="C26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5" spans="2:3" x14ac:dyDescent="0.25">
      <c r="B2685" s="198" t="e">
        <f t="shared" ca="1" si="271"/>
        <v>#N/A</v>
      </c>
      <c r="C26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6" spans="2:3" x14ac:dyDescent="0.25">
      <c r="B2686" s="198" t="e">
        <f t="shared" ca="1" si="271"/>
        <v>#N/A</v>
      </c>
      <c r="C26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7" spans="2:3" x14ac:dyDescent="0.25">
      <c r="B2687" s="198" t="e">
        <f t="shared" ca="1" si="271"/>
        <v>#N/A</v>
      </c>
      <c r="C26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8" spans="2:3" x14ac:dyDescent="0.25">
      <c r="B2688" s="198" t="e">
        <f t="shared" ca="1" si="271"/>
        <v>#N/A</v>
      </c>
      <c r="C26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89" spans="2:3" x14ac:dyDescent="0.25">
      <c r="B2689" s="198" t="e">
        <f t="shared" ca="1" si="271"/>
        <v>#N/A</v>
      </c>
      <c r="C26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0" spans="2:3" x14ac:dyDescent="0.25">
      <c r="B2690" s="198" t="e">
        <f t="shared" ref="B2690:B2753" ca="1" si="272">($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6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1" spans="2:3" x14ac:dyDescent="0.25">
      <c r="B2691" s="198" t="e">
        <f t="shared" ca="1" si="272"/>
        <v>#N/A</v>
      </c>
      <c r="C26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2" spans="2:3" x14ac:dyDescent="0.25">
      <c r="B2692" s="198" t="e">
        <f t="shared" ca="1" si="272"/>
        <v>#N/A</v>
      </c>
      <c r="C26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3" spans="2:3" x14ac:dyDescent="0.25">
      <c r="B2693" s="198" t="e">
        <f t="shared" ca="1" si="272"/>
        <v>#N/A</v>
      </c>
      <c r="C26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4" spans="2:3" x14ac:dyDescent="0.25">
      <c r="B2694" s="198" t="e">
        <f t="shared" ca="1" si="272"/>
        <v>#N/A</v>
      </c>
      <c r="C26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5" spans="2:3" x14ac:dyDescent="0.25">
      <c r="B2695" s="198" t="e">
        <f t="shared" ca="1" si="272"/>
        <v>#N/A</v>
      </c>
      <c r="C26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6" spans="2:3" x14ac:dyDescent="0.25">
      <c r="B2696" s="198" t="e">
        <f t="shared" ca="1" si="272"/>
        <v>#N/A</v>
      </c>
      <c r="C26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7" spans="2:3" x14ac:dyDescent="0.25">
      <c r="B2697" s="198" t="e">
        <f t="shared" ca="1" si="272"/>
        <v>#N/A</v>
      </c>
      <c r="C26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8" spans="2:3" x14ac:dyDescent="0.25">
      <c r="B2698" s="198" t="e">
        <f t="shared" ca="1" si="272"/>
        <v>#N/A</v>
      </c>
      <c r="C26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699" spans="2:3" x14ac:dyDescent="0.25">
      <c r="B2699" s="198" t="e">
        <f t="shared" ca="1" si="272"/>
        <v>#N/A</v>
      </c>
      <c r="C26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0" spans="2:3" x14ac:dyDescent="0.25">
      <c r="B2700" s="198" t="e">
        <f t="shared" ca="1" si="272"/>
        <v>#N/A</v>
      </c>
      <c r="C27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1" spans="2:3" x14ac:dyDescent="0.25">
      <c r="B2701" s="198" t="e">
        <f t="shared" ca="1" si="272"/>
        <v>#N/A</v>
      </c>
      <c r="C27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2" spans="2:3" x14ac:dyDescent="0.25">
      <c r="B2702" s="198" t="e">
        <f t="shared" ca="1" si="272"/>
        <v>#N/A</v>
      </c>
      <c r="C27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3" spans="2:3" x14ac:dyDescent="0.25">
      <c r="B2703" s="198" t="e">
        <f t="shared" ca="1" si="272"/>
        <v>#N/A</v>
      </c>
      <c r="C27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4" spans="2:3" x14ac:dyDescent="0.25">
      <c r="B2704" s="198" t="e">
        <f t="shared" ca="1" si="272"/>
        <v>#N/A</v>
      </c>
      <c r="C27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5" spans="2:3" x14ac:dyDescent="0.25">
      <c r="B2705" s="198" t="e">
        <f t="shared" ca="1" si="272"/>
        <v>#N/A</v>
      </c>
      <c r="C27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6" spans="2:3" x14ac:dyDescent="0.25">
      <c r="B2706" s="198" t="e">
        <f t="shared" ca="1" si="272"/>
        <v>#N/A</v>
      </c>
      <c r="C27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7" spans="2:3" x14ac:dyDescent="0.25">
      <c r="B2707" s="198" t="e">
        <f t="shared" ca="1" si="272"/>
        <v>#N/A</v>
      </c>
      <c r="C27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8" spans="2:3" x14ac:dyDescent="0.25">
      <c r="B2708" s="198" t="e">
        <f t="shared" ca="1" si="272"/>
        <v>#N/A</v>
      </c>
      <c r="C27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09" spans="2:3" x14ac:dyDescent="0.25">
      <c r="B2709" s="198" t="e">
        <f t="shared" ca="1" si="272"/>
        <v>#N/A</v>
      </c>
      <c r="C27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0" spans="2:3" x14ac:dyDescent="0.25">
      <c r="B2710" s="198" t="e">
        <f t="shared" ca="1" si="272"/>
        <v>#N/A</v>
      </c>
      <c r="C27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1" spans="2:3" x14ac:dyDescent="0.25">
      <c r="B2711" s="198" t="e">
        <f t="shared" ca="1" si="272"/>
        <v>#N/A</v>
      </c>
      <c r="C27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2" spans="2:3" x14ac:dyDescent="0.25">
      <c r="B2712" s="198" t="e">
        <f t="shared" ca="1" si="272"/>
        <v>#N/A</v>
      </c>
      <c r="C27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3" spans="2:3" x14ac:dyDescent="0.25">
      <c r="B2713" s="198" t="e">
        <f t="shared" ca="1" si="272"/>
        <v>#N/A</v>
      </c>
      <c r="C27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4" spans="2:3" x14ac:dyDescent="0.25">
      <c r="B2714" s="198" t="e">
        <f t="shared" ca="1" si="272"/>
        <v>#N/A</v>
      </c>
      <c r="C27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5" spans="2:3" x14ac:dyDescent="0.25">
      <c r="B2715" s="198" t="e">
        <f t="shared" ca="1" si="272"/>
        <v>#N/A</v>
      </c>
      <c r="C27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6" spans="2:3" x14ac:dyDescent="0.25">
      <c r="B2716" s="198" t="e">
        <f t="shared" ca="1" si="272"/>
        <v>#N/A</v>
      </c>
      <c r="C27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7" spans="2:3" x14ac:dyDescent="0.25">
      <c r="B2717" s="198" t="e">
        <f t="shared" ca="1" si="272"/>
        <v>#N/A</v>
      </c>
      <c r="C27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8" spans="2:3" x14ac:dyDescent="0.25">
      <c r="B2718" s="198" t="e">
        <f t="shared" ca="1" si="272"/>
        <v>#N/A</v>
      </c>
      <c r="C27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19" spans="2:3" x14ac:dyDescent="0.25">
      <c r="B2719" s="198" t="e">
        <f t="shared" ca="1" si="272"/>
        <v>#N/A</v>
      </c>
      <c r="C27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0" spans="2:3" x14ac:dyDescent="0.25">
      <c r="B2720" s="198" t="e">
        <f t="shared" ca="1" si="272"/>
        <v>#N/A</v>
      </c>
      <c r="C27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1" spans="2:3" x14ac:dyDescent="0.25">
      <c r="B2721" s="198" t="e">
        <f t="shared" ca="1" si="272"/>
        <v>#N/A</v>
      </c>
      <c r="C27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2" spans="2:3" x14ac:dyDescent="0.25">
      <c r="B2722" s="198" t="e">
        <f t="shared" ca="1" si="272"/>
        <v>#N/A</v>
      </c>
      <c r="C27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3" spans="2:3" x14ac:dyDescent="0.25">
      <c r="B2723" s="198" t="e">
        <f t="shared" ca="1" si="272"/>
        <v>#N/A</v>
      </c>
      <c r="C27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4" spans="2:3" x14ac:dyDescent="0.25">
      <c r="B2724" s="198" t="e">
        <f t="shared" ca="1" si="272"/>
        <v>#N/A</v>
      </c>
      <c r="C27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5" spans="2:3" x14ac:dyDescent="0.25">
      <c r="B2725" s="198" t="e">
        <f t="shared" ca="1" si="272"/>
        <v>#N/A</v>
      </c>
      <c r="C27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6" spans="2:3" x14ac:dyDescent="0.25">
      <c r="B2726" s="198" t="e">
        <f t="shared" ca="1" si="272"/>
        <v>#N/A</v>
      </c>
      <c r="C27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7" spans="2:3" x14ac:dyDescent="0.25">
      <c r="B2727" s="198" t="e">
        <f t="shared" ca="1" si="272"/>
        <v>#N/A</v>
      </c>
      <c r="C27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8" spans="2:3" x14ac:dyDescent="0.25">
      <c r="B2728" s="198" t="e">
        <f t="shared" ca="1" si="272"/>
        <v>#N/A</v>
      </c>
      <c r="C27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29" spans="2:3" x14ac:dyDescent="0.25">
      <c r="B2729" s="198" t="e">
        <f t="shared" ca="1" si="272"/>
        <v>#N/A</v>
      </c>
      <c r="C27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0" spans="2:3" x14ac:dyDescent="0.25">
      <c r="B2730" s="198" t="e">
        <f t="shared" ca="1" si="272"/>
        <v>#N/A</v>
      </c>
      <c r="C27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1" spans="2:3" x14ac:dyDescent="0.25">
      <c r="B2731" s="198" t="e">
        <f t="shared" ca="1" si="272"/>
        <v>#N/A</v>
      </c>
      <c r="C27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2" spans="2:3" x14ac:dyDescent="0.25">
      <c r="B2732" s="198" t="e">
        <f t="shared" ca="1" si="272"/>
        <v>#N/A</v>
      </c>
      <c r="C27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3" spans="2:3" x14ac:dyDescent="0.25">
      <c r="B2733" s="198" t="e">
        <f t="shared" ca="1" si="272"/>
        <v>#N/A</v>
      </c>
      <c r="C27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4" spans="2:3" x14ac:dyDescent="0.25">
      <c r="B2734" s="198" t="e">
        <f t="shared" ca="1" si="272"/>
        <v>#N/A</v>
      </c>
      <c r="C27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5" spans="2:3" x14ac:dyDescent="0.25">
      <c r="B2735" s="198" t="e">
        <f t="shared" ca="1" si="272"/>
        <v>#N/A</v>
      </c>
      <c r="C27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6" spans="2:3" x14ac:dyDescent="0.25">
      <c r="B2736" s="198" t="e">
        <f t="shared" ca="1" si="272"/>
        <v>#N/A</v>
      </c>
      <c r="C27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7" spans="2:3" x14ac:dyDescent="0.25">
      <c r="B2737" s="198" t="e">
        <f t="shared" ca="1" si="272"/>
        <v>#N/A</v>
      </c>
      <c r="C27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8" spans="2:3" x14ac:dyDescent="0.25">
      <c r="B2738" s="198" t="e">
        <f t="shared" ca="1" si="272"/>
        <v>#N/A</v>
      </c>
      <c r="C27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39" spans="2:3" x14ac:dyDescent="0.25">
      <c r="B2739" s="198" t="e">
        <f t="shared" ca="1" si="272"/>
        <v>#N/A</v>
      </c>
      <c r="C27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0" spans="2:3" x14ac:dyDescent="0.25">
      <c r="B2740" s="198" t="e">
        <f t="shared" ca="1" si="272"/>
        <v>#N/A</v>
      </c>
      <c r="C27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1" spans="2:3" x14ac:dyDescent="0.25">
      <c r="B2741" s="198" t="e">
        <f t="shared" ca="1" si="272"/>
        <v>#N/A</v>
      </c>
      <c r="C27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2" spans="2:3" x14ac:dyDescent="0.25">
      <c r="B2742" s="198" t="e">
        <f t="shared" ca="1" si="272"/>
        <v>#N/A</v>
      </c>
      <c r="C27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3" spans="2:3" x14ac:dyDescent="0.25">
      <c r="B2743" s="198" t="e">
        <f t="shared" ca="1" si="272"/>
        <v>#N/A</v>
      </c>
      <c r="C27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4" spans="2:3" x14ac:dyDescent="0.25">
      <c r="B2744" s="198" t="e">
        <f t="shared" ca="1" si="272"/>
        <v>#N/A</v>
      </c>
      <c r="C27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5" spans="2:3" x14ac:dyDescent="0.25">
      <c r="B2745" s="198" t="e">
        <f t="shared" ca="1" si="272"/>
        <v>#N/A</v>
      </c>
      <c r="C27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6" spans="2:3" x14ac:dyDescent="0.25">
      <c r="B2746" s="198" t="e">
        <f t="shared" ca="1" si="272"/>
        <v>#N/A</v>
      </c>
      <c r="C27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7" spans="2:3" x14ac:dyDescent="0.25">
      <c r="B2747" s="198" t="e">
        <f t="shared" ca="1" si="272"/>
        <v>#N/A</v>
      </c>
      <c r="C27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8" spans="2:3" x14ac:dyDescent="0.25">
      <c r="B2748" s="198" t="e">
        <f t="shared" ca="1" si="272"/>
        <v>#N/A</v>
      </c>
      <c r="C27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49" spans="2:3" x14ac:dyDescent="0.25">
      <c r="B2749" s="198" t="e">
        <f t="shared" ca="1" si="272"/>
        <v>#N/A</v>
      </c>
      <c r="C27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0" spans="2:3" x14ac:dyDescent="0.25">
      <c r="B2750" s="198" t="e">
        <f t="shared" ca="1" si="272"/>
        <v>#N/A</v>
      </c>
      <c r="C27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1" spans="2:3" x14ac:dyDescent="0.25">
      <c r="B2751" s="198" t="e">
        <f t="shared" ca="1" si="272"/>
        <v>#N/A</v>
      </c>
      <c r="C27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2" spans="2:3" x14ac:dyDescent="0.25">
      <c r="B2752" s="198" t="e">
        <f t="shared" ca="1" si="272"/>
        <v>#N/A</v>
      </c>
      <c r="C27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3" spans="2:3" x14ac:dyDescent="0.25">
      <c r="B2753" s="198" t="e">
        <f t="shared" ca="1" si="272"/>
        <v>#N/A</v>
      </c>
      <c r="C27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4" spans="2:3" x14ac:dyDescent="0.25">
      <c r="B2754" s="198" t="e">
        <f t="shared" ref="B2754:B2817" ca="1" si="273">($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7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5" spans="2:3" x14ac:dyDescent="0.25">
      <c r="B2755" s="198" t="e">
        <f t="shared" ca="1" si="273"/>
        <v>#N/A</v>
      </c>
      <c r="C27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6" spans="2:3" x14ac:dyDescent="0.25">
      <c r="B2756" s="198" t="e">
        <f t="shared" ca="1" si="273"/>
        <v>#N/A</v>
      </c>
      <c r="C27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7" spans="2:3" x14ac:dyDescent="0.25">
      <c r="B2757" s="198" t="e">
        <f t="shared" ca="1" si="273"/>
        <v>#N/A</v>
      </c>
      <c r="C27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8" spans="2:3" x14ac:dyDescent="0.25">
      <c r="B2758" s="198" t="e">
        <f t="shared" ca="1" si="273"/>
        <v>#N/A</v>
      </c>
      <c r="C27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59" spans="2:3" x14ac:dyDescent="0.25">
      <c r="B2759" s="198" t="e">
        <f t="shared" ca="1" si="273"/>
        <v>#N/A</v>
      </c>
      <c r="C27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0" spans="2:3" x14ac:dyDescent="0.25">
      <c r="B2760" s="198" t="e">
        <f t="shared" ca="1" si="273"/>
        <v>#N/A</v>
      </c>
      <c r="C27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1" spans="2:3" x14ac:dyDescent="0.25">
      <c r="B2761" s="198" t="e">
        <f t="shared" ca="1" si="273"/>
        <v>#N/A</v>
      </c>
      <c r="C27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2" spans="2:3" x14ac:dyDescent="0.25">
      <c r="B2762" s="198" t="e">
        <f t="shared" ca="1" si="273"/>
        <v>#N/A</v>
      </c>
      <c r="C27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3" spans="2:3" x14ac:dyDescent="0.25">
      <c r="B2763" s="198" t="e">
        <f t="shared" ca="1" si="273"/>
        <v>#N/A</v>
      </c>
      <c r="C27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4" spans="2:3" x14ac:dyDescent="0.25">
      <c r="B2764" s="198" t="e">
        <f t="shared" ca="1" si="273"/>
        <v>#N/A</v>
      </c>
      <c r="C27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5" spans="2:3" x14ac:dyDescent="0.25">
      <c r="B2765" s="198" t="e">
        <f t="shared" ca="1" si="273"/>
        <v>#N/A</v>
      </c>
      <c r="C27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6" spans="2:3" x14ac:dyDescent="0.25">
      <c r="B2766" s="198" t="e">
        <f t="shared" ca="1" si="273"/>
        <v>#N/A</v>
      </c>
      <c r="C27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7" spans="2:3" x14ac:dyDescent="0.25">
      <c r="B2767" s="198" t="e">
        <f t="shared" ca="1" si="273"/>
        <v>#N/A</v>
      </c>
      <c r="C27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8" spans="2:3" x14ac:dyDescent="0.25">
      <c r="B2768" s="198" t="e">
        <f t="shared" ca="1" si="273"/>
        <v>#N/A</v>
      </c>
      <c r="C27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69" spans="2:3" x14ac:dyDescent="0.25">
      <c r="B2769" s="198" t="e">
        <f t="shared" ca="1" si="273"/>
        <v>#N/A</v>
      </c>
      <c r="C27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0" spans="2:3" x14ac:dyDescent="0.25">
      <c r="B2770" s="198" t="e">
        <f t="shared" ca="1" si="273"/>
        <v>#N/A</v>
      </c>
      <c r="C27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1" spans="2:3" x14ac:dyDescent="0.25">
      <c r="B2771" s="198" t="e">
        <f t="shared" ca="1" si="273"/>
        <v>#N/A</v>
      </c>
      <c r="C27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2" spans="2:3" x14ac:dyDescent="0.25">
      <c r="B2772" s="198" t="e">
        <f t="shared" ca="1" si="273"/>
        <v>#N/A</v>
      </c>
      <c r="C27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3" spans="2:3" x14ac:dyDescent="0.25">
      <c r="B2773" s="198" t="e">
        <f t="shared" ca="1" si="273"/>
        <v>#N/A</v>
      </c>
      <c r="C27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4" spans="2:3" x14ac:dyDescent="0.25">
      <c r="B2774" s="198" t="e">
        <f t="shared" ca="1" si="273"/>
        <v>#N/A</v>
      </c>
      <c r="C27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5" spans="2:3" x14ac:dyDescent="0.25">
      <c r="B2775" s="198" t="e">
        <f t="shared" ca="1" si="273"/>
        <v>#N/A</v>
      </c>
      <c r="C27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6" spans="2:3" x14ac:dyDescent="0.25">
      <c r="B2776" s="198" t="e">
        <f t="shared" ca="1" si="273"/>
        <v>#N/A</v>
      </c>
      <c r="C27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7" spans="2:3" x14ac:dyDescent="0.25">
      <c r="B2777" s="198" t="e">
        <f t="shared" ca="1" si="273"/>
        <v>#N/A</v>
      </c>
      <c r="C27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8" spans="2:3" x14ac:dyDescent="0.25">
      <c r="B2778" s="198" t="e">
        <f t="shared" ca="1" si="273"/>
        <v>#N/A</v>
      </c>
      <c r="C27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79" spans="2:3" x14ac:dyDescent="0.25">
      <c r="B2779" s="198" t="e">
        <f t="shared" ca="1" si="273"/>
        <v>#N/A</v>
      </c>
      <c r="C27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0" spans="2:3" x14ac:dyDescent="0.25">
      <c r="B2780" s="198" t="e">
        <f t="shared" ca="1" si="273"/>
        <v>#N/A</v>
      </c>
      <c r="C27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1" spans="2:3" x14ac:dyDescent="0.25">
      <c r="B2781" s="198" t="e">
        <f t="shared" ca="1" si="273"/>
        <v>#N/A</v>
      </c>
      <c r="C27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2" spans="2:3" x14ac:dyDescent="0.25">
      <c r="B2782" s="198" t="e">
        <f t="shared" ca="1" si="273"/>
        <v>#N/A</v>
      </c>
      <c r="C27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3" spans="2:3" x14ac:dyDescent="0.25">
      <c r="B2783" s="198" t="e">
        <f t="shared" ca="1" si="273"/>
        <v>#N/A</v>
      </c>
      <c r="C27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4" spans="2:3" x14ac:dyDescent="0.25">
      <c r="B2784" s="198" t="e">
        <f t="shared" ca="1" si="273"/>
        <v>#N/A</v>
      </c>
      <c r="C27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5" spans="2:3" x14ac:dyDescent="0.25">
      <c r="B2785" s="198" t="e">
        <f t="shared" ca="1" si="273"/>
        <v>#N/A</v>
      </c>
      <c r="C27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6" spans="2:3" x14ac:dyDescent="0.25">
      <c r="B2786" s="198" t="e">
        <f t="shared" ca="1" si="273"/>
        <v>#N/A</v>
      </c>
      <c r="C27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7" spans="2:3" x14ac:dyDescent="0.25">
      <c r="B2787" s="198" t="e">
        <f t="shared" ca="1" si="273"/>
        <v>#N/A</v>
      </c>
      <c r="C27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8" spans="2:3" x14ac:dyDescent="0.25">
      <c r="B2788" s="198" t="e">
        <f t="shared" ca="1" si="273"/>
        <v>#N/A</v>
      </c>
      <c r="C27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89" spans="2:3" x14ac:dyDescent="0.25">
      <c r="B2789" s="198" t="e">
        <f t="shared" ca="1" si="273"/>
        <v>#N/A</v>
      </c>
      <c r="C27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0" spans="2:3" x14ac:dyDescent="0.25">
      <c r="B2790" s="198" t="e">
        <f t="shared" ca="1" si="273"/>
        <v>#N/A</v>
      </c>
      <c r="C27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1" spans="2:3" x14ac:dyDescent="0.25">
      <c r="B2791" s="198" t="e">
        <f t="shared" ca="1" si="273"/>
        <v>#N/A</v>
      </c>
      <c r="C27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2" spans="2:3" x14ac:dyDescent="0.25">
      <c r="B2792" s="198" t="e">
        <f t="shared" ca="1" si="273"/>
        <v>#N/A</v>
      </c>
      <c r="C27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3" spans="2:3" x14ac:dyDescent="0.25">
      <c r="B2793" s="198" t="e">
        <f t="shared" ca="1" si="273"/>
        <v>#N/A</v>
      </c>
      <c r="C27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4" spans="2:3" x14ac:dyDescent="0.25">
      <c r="B2794" s="198" t="e">
        <f t="shared" ca="1" si="273"/>
        <v>#N/A</v>
      </c>
      <c r="C27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5" spans="2:3" x14ac:dyDescent="0.25">
      <c r="B2795" s="198" t="e">
        <f t="shared" ca="1" si="273"/>
        <v>#N/A</v>
      </c>
      <c r="C27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6" spans="2:3" x14ac:dyDescent="0.25">
      <c r="B2796" s="198" t="e">
        <f t="shared" ca="1" si="273"/>
        <v>#N/A</v>
      </c>
      <c r="C27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7" spans="2:3" x14ac:dyDescent="0.25">
      <c r="B2797" s="198" t="e">
        <f t="shared" ca="1" si="273"/>
        <v>#N/A</v>
      </c>
      <c r="C27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8" spans="2:3" x14ac:dyDescent="0.25">
      <c r="B2798" s="198" t="e">
        <f t="shared" ca="1" si="273"/>
        <v>#N/A</v>
      </c>
      <c r="C27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799" spans="2:3" x14ac:dyDescent="0.25">
      <c r="B2799" s="198" t="e">
        <f t="shared" ca="1" si="273"/>
        <v>#N/A</v>
      </c>
      <c r="C27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0" spans="2:3" x14ac:dyDescent="0.25">
      <c r="B2800" s="198" t="e">
        <f t="shared" ca="1" si="273"/>
        <v>#N/A</v>
      </c>
      <c r="C28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1" spans="2:3" x14ac:dyDescent="0.25">
      <c r="B2801" s="198" t="e">
        <f t="shared" ca="1" si="273"/>
        <v>#N/A</v>
      </c>
      <c r="C28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2" spans="2:3" x14ac:dyDescent="0.25">
      <c r="B2802" s="198" t="e">
        <f t="shared" ca="1" si="273"/>
        <v>#N/A</v>
      </c>
      <c r="C28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3" spans="2:3" x14ac:dyDescent="0.25">
      <c r="B2803" s="198" t="e">
        <f t="shared" ca="1" si="273"/>
        <v>#N/A</v>
      </c>
      <c r="C28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4" spans="2:3" x14ac:dyDescent="0.25">
      <c r="B2804" s="198" t="e">
        <f t="shared" ca="1" si="273"/>
        <v>#N/A</v>
      </c>
      <c r="C28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5" spans="2:3" x14ac:dyDescent="0.25">
      <c r="B2805" s="198" t="e">
        <f t="shared" ca="1" si="273"/>
        <v>#N/A</v>
      </c>
      <c r="C28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6" spans="2:3" x14ac:dyDescent="0.25">
      <c r="B2806" s="198" t="e">
        <f t="shared" ca="1" si="273"/>
        <v>#N/A</v>
      </c>
      <c r="C28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7" spans="2:3" x14ac:dyDescent="0.25">
      <c r="B2807" s="198" t="e">
        <f t="shared" ca="1" si="273"/>
        <v>#N/A</v>
      </c>
      <c r="C28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8" spans="2:3" x14ac:dyDescent="0.25">
      <c r="B2808" s="198" t="e">
        <f t="shared" ca="1" si="273"/>
        <v>#N/A</v>
      </c>
      <c r="C28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09" spans="2:3" x14ac:dyDescent="0.25">
      <c r="B2809" s="198" t="e">
        <f t="shared" ca="1" si="273"/>
        <v>#N/A</v>
      </c>
      <c r="C28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0" spans="2:3" x14ac:dyDescent="0.25">
      <c r="B2810" s="198" t="e">
        <f t="shared" ca="1" si="273"/>
        <v>#N/A</v>
      </c>
      <c r="C28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1" spans="2:3" x14ac:dyDescent="0.25">
      <c r="B2811" s="198" t="e">
        <f t="shared" ca="1" si="273"/>
        <v>#N/A</v>
      </c>
      <c r="C28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2" spans="2:3" x14ac:dyDescent="0.25">
      <c r="B2812" s="198" t="e">
        <f t="shared" ca="1" si="273"/>
        <v>#N/A</v>
      </c>
      <c r="C28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3" spans="2:3" x14ac:dyDescent="0.25">
      <c r="B2813" s="198" t="e">
        <f t="shared" ca="1" si="273"/>
        <v>#N/A</v>
      </c>
      <c r="C28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4" spans="2:3" x14ac:dyDescent="0.25">
      <c r="B2814" s="198" t="e">
        <f t="shared" ca="1" si="273"/>
        <v>#N/A</v>
      </c>
      <c r="C28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5" spans="2:3" x14ac:dyDescent="0.25">
      <c r="B2815" s="198" t="e">
        <f t="shared" ca="1" si="273"/>
        <v>#N/A</v>
      </c>
      <c r="C28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6" spans="2:3" x14ac:dyDescent="0.25">
      <c r="B2816" s="198" t="e">
        <f t="shared" ca="1" si="273"/>
        <v>#N/A</v>
      </c>
      <c r="C28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7" spans="2:3" x14ac:dyDescent="0.25">
      <c r="B2817" s="198" t="e">
        <f t="shared" ca="1" si="273"/>
        <v>#N/A</v>
      </c>
      <c r="C28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8" spans="2:3" x14ac:dyDescent="0.25">
      <c r="B2818" s="198" t="e">
        <f t="shared" ref="B2818:B2881" ca="1" si="274">($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8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19" spans="2:3" x14ac:dyDescent="0.25">
      <c r="B2819" s="198" t="e">
        <f t="shared" ca="1" si="274"/>
        <v>#N/A</v>
      </c>
      <c r="C28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0" spans="2:3" x14ac:dyDescent="0.25">
      <c r="B2820" s="198" t="e">
        <f t="shared" ca="1" si="274"/>
        <v>#N/A</v>
      </c>
      <c r="C28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1" spans="2:3" x14ac:dyDescent="0.25">
      <c r="B2821" s="198" t="e">
        <f t="shared" ca="1" si="274"/>
        <v>#N/A</v>
      </c>
      <c r="C28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2" spans="2:3" x14ac:dyDescent="0.25">
      <c r="B2822" s="198" t="e">
        <f t="shared" ca="1" si="274"/>
        <v>#N/A</v>
      </c>
      <c r="C28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3" spans="2:3" x14ac:dyDescent="0.25">
      <c r="B2823" s="198" t="e">
        <f t="shared" ca="1" si="274"/>
        <v>#N/A</v>
      </c>
      <c r="C28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4" spans="2:3" x14ac:dyDescent="0.25">
      <c r="B2824" s="198" t="e">
        <f t="shared" ca="1" si="274"/>
        <v>#N/A</v>
      </c>
      <c r="C28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5" spans="2:3" x14ac:dyDescent="0.25">
      <c r="B2825" s="198" t="e">
        <f t="shared" ca="1" si="274"/>
        <v>#N/A</v>
      </c>
      <c r="C28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6" spans="2:3" x14ac:dyDescent="0.25">
      <c r="B2826" s="198" t="e">
        <f t="shared" ca="1" si="274"/>
        <v>#N/A</v>
      </c>
      <c r="C28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7" spans="2:3" x14ac:dyDescent="0.25">
      <c r="B2827" s="198" t="e">
        <f t="shared" ca="1" si="274"/>
        <v>#N/A</v>
      </c>
      <c r="C28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8" spans="2:3" x14ac:dyDescent="0.25">
      <c r="B2828" s="198" t="e">
        <f t="shared" ca="1" si="274"/>
        <v>#N/A</v>
      </c>
      <c r="C28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29" spans="2:3" x14ac:dyDescent="0.25">
      <c r="B2829" s="198" t="e">
        <f t="shared" ca="1" si="274"/>
        <v>#N/A</v>
      </c>
      <c r="C28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0" spans="2:3" x14ac:dyDescent="0.25">
      <c r="B2830" s="198" t="e">
        <f t="shared" ca="1" si="274"/>
        <v>#N/A</v>
      </c>
      <c r="C28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1" spans="2:3" x14ac:dyDescent="0.25">
      <c r="B2831" s="198" t="e">
        <f t="shared" ca="1" si="274"/>
        <v>#N/A</v>
      </c>
      <c r="C28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2" spans="2:3" x14ac:dyDescent="0.25">
      <c r="B2832" s="198" t="e">
        <f t="shared" ca="1" si="274"/>
        <v>#N/A</v>
      </c>
      <c r="C28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3" spans="2:3" x14ac:dyDescent="0.25">
      <c r="B2833" s="198" t="e">
        <f t="shared" ca="1" si="274"/>
        <v>#N/A</v>
      </c>
      <c r="C28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4" spans="2:3" x14ac:dyDescent="0.25">
      <c r="B2834" s="198" t="e">
        <f t="shared" ca="1" si="274"/>
        <v>#N/A</v>
      </c>
      <c r="C28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5" spans="2:3" x14ac:dyDescent="0.25">
      <c r="B2835" s="198" t="e">
        <f t="shared" ca="1" si="274"/>
        <v>#N/A</v>
      </c>
      <c r="C28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6" spans="2:3" x14ac:dyDescent="0.25">
      <c r="B2836" s="198" t="e">
        <f t="shared" ca="1" si="274"/>
        <v>#N/A</v>
      </c>
      <c r="C28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7" spans="2:3" x14ac:dyDescent="0.25">
      <c r="B2837" s="198" t="e">
        <f t="shared" ca="1" si="274"/>
        <v>#N/A</v>
      </c>
      <c r="C28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8" spans="2:3" x14ac:dyDescent="0.25">
      <c r="B2838" s="198" t="e">
        <f t="shared" ca="1" si="274"/>
        <v>#N/A</v>
      </c>
      <c r="C28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39" spans="2:3" x14ac:dyDescent="0.25">
      <c r="B2839" s="198" t="e">
        <f t="shared" ca="1" si="274"/>
        <v>#N/A</v>
      </c>
      <c r="C28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0" spans="2:3" x14ac:dyDescent="0.25">
      <c r="B2840" s="198" t="e">
        <f t="shared" ca="1" si="274"/>
        <v>#N/A</v>
      </c>
      <c r="C28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1" spans="2:3" x14ac:dyDescent="0.25">
      <c r="B2841" s="198" t="e">
        <f t="shared" ca="1" si="274"/>
        <v>#N/A</v>
      </c>
      <c r="C28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2" spans="2:3" x14ac:dyDescent="0.25">
      <c r="B2842" s="198" t="e">
        <f t="shared" ca="1" si="274"/>
        <v>#N/A</v>
      </c>
      <c r="C28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3" spans="2:3" x14ac:dyDescent="0.25">
      <c r="B2843" s="198" t="e">
        <f t="shared" ca="1" si="274"/>
        <v>#N/A</v>
      </c>
      <c r="C28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4" spans="2:3" x14ac:dyDescent="0.25">
      <c r="B2844" s="198" t="e">
        <f t="shared" ca="1" si="274"/>
        <v>#N/A</v>
      </c>
      <c r="C28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5" spans="2:3" x14ac:dyDescent="0.25">
      <c r="B2845" s="198" t="e">
        <f t="shared" ca="1" si="274"/>
        <v>#N/A</v>
      </c>
      <c r="C28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6" spans="2:3" x14ac:dyDescent="0.25">
      <c r="B2846" s="198" t="e">
        <f t="shared" ca="1" si="274"/>
        <v>#N/A</v>
      </c>
      <c r="C28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7" spans="2:3" x14ac:dyDescent="0.25">
      <c r="B2847" s="198" t="e">
        <f t="shared" ca="1" si="274"/>
        <v>#N/A</v>
      </c>
      <c r="C28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8" spans="2:3" x14ac:dyDescent="0.25">
      <c r="B2848" s="198" t="e">
        <f t="shared" ca="1" si="274"/>
        <v>#N/A</v>
      </c>
      <c r="C28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49" spans="2:3" x14ac:dyDescent="0.25">
      <c r="B2849" s="198" t="e">
        <f t="shared" ca="1" si="274"/>
        <v>#N/A</v>
      </c>
      <c r="C28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0" spans="2:3" x14ac:dyDescent="0.25">
      <c r="B2850" s="198" t="e">
        <f t="shared" ca="1" si="274"/>
        <v>#N/A</v>
      </c>
      <c r="C28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1" spans="2:3" x14ac:dyDescent="0.25">
      <c r="B2851" s="198" t="e">
        <f t="shared" ca="1" si="274"/>
        <v>#N/A</v>
      </c>
      <c r="C28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2" spans="2:3" x14ac:dyDescent="0.25">
      <c r="B2852" s="198" t="e">
        <f t="shared" ca="1" si="274"/>
        <v>#N/A</v>
      </c>
      <c r="C28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3" spans="2:3" x14ac:dyDescent="0.25">
      <c r="B2853" s="198" t="e">
        <f t="shared" ca="1" si="274"/>
        <v>#N/A</v>
      </c>
      <c r="C28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4" spans="2:3" x14ac:dyDescent="0.25">
      <c r="B2854" s="198" t="e">
        <f t="shared" ca="1" si="274"/>
        <v>#N/A</v>
      </c>
      <c r="C28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5" spans="2:3" x14ac:dyDescent="0.25">
      <c r="B2855" s="198" t="e">
        <f t="shared" ca="1" si="274"/>
        <v>#N/A</v>
      </c>
      <c r="C28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6" spans="2:3" x14ac:dyDescent="0.25">
      <c r="B2856" s="198" t="e">
        <f t="shared" ca="1" si="274"/>
        <v>#N/A</v>
      </c>
      <c r="C28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7" spans="2:3" x14ac:dyDescent="0.25">
      <c r="B2857" s="198" t="e">
        <f t="shared" ca="1" si="274"/>
        <v>#N/A</v>
      </c>
      <c r="C28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8" spans="2:3" x14ac:dyDescent="0.25">
      <c r="B2858" s="198" t="e">
        <f t="shared" ca="1" si="274"/>
        <v>#N/A</v>
      </c>
      <c r="C28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59" spans="2:3" x14ac:dyDescent="0.25">
      <c r="B2859" s="198" t="e">
        <f t="shared" ca="1" si="274"/>
        <v>#N/A</v>
      </c>
      <c r="C28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0" spans="2:3" x14ac:dyDescent="0.25">
      <c r="B2860" s="198" t="e">
        <f t="shared" ca="1" si="274"/>
        <v>#N/A</v>
      </c>
      <c r="C28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1" spans="2:3" x14ac:dyDescent="0.25">
      <c r="B2861" s="198" t="e">
        <f t="shared" ca="1" si="274"/>
        <v>#N/A</v>
      </c>
      <c r="C28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2" spans="2:3" x14ac:dyDescent="0.25">
      <c r="B2862" s="198" t="e">
        <f t="shared" ca="1" si="274"/>
        <v>#N/A</v>
      </c>
      <c r="C28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3" spans="2:3" x14ac:dyDescent="0.25">
      <c r="B2863" s="198" t="e">
        <f t="shared" ca="1" si="274"/>
        <v>#N/A</v>
      </c>
      <c r="C28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4" spans="2:3" x14ac:dyDescent="0.25">
      <c r="B2864" s="198" t="e">
        <f t="shared" ca="1" si="274"/>
        <v>#N/A</v>
      </c>
      <c r="C28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5" spans="2:3" x14ac:dyDescent="0.25">
      <c r="B2865" s="198" t="e">
        <f t="shared" ca="1" si="274"/>
        <v>#N/A</v>
      </c>
      <c r="C28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6" spans="2:3" x14ac:dyDescent="0.25">
      <c r="B2866" s="198" t="e">
        <f t="shared" ca="1" si="274"/>
        <v>#N/A</v>
      </c>
      <c r="C28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7" spans="2:3" x14ac:dyDescent="0.25">
      <c r="B2867" s="198" t="e">
        <f t="shared" ca="1" si="274"/>
        <v>#N/A</v>
      </c>
      <c r="C28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8" spans="2:3" x14ac:dyDescent="0.25">
      <c r="B2868" s="198" t="e">
        <f t="shared" ca="1" si="274"/>
        <v>#N/A</v>
      </c>
      <c r="C28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69" spans="2:3" x14ac:dyDescent="0.25">
      <c r="B2869" s="198" t="e">
        <f t="shared" ca="1" si="274"/>
        <v>#N/A</v>
      </c>
      <c r="C28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0" spans="2:3" x14ac:dyDescent="0.25">
      <c r="B2870" s="198" t="e">
        <f t="shared" ca="1" si="274"/>
        <v>#N/A</v>
      </c>
      <c r="C28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1" spans="2:3" x14ac:dyDescent="0.25">
      <c r="B2871" s="198" t="e">
        <f t="shared" ca="1" si="274"/>
        <v>#N/A</v>
      </c>
      <c r="C28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2" spans="2:3" x14ac:dyDescent="0.25">
      <c r="B2872" s="198" t="e">
        <f t="shared" ca="1" si="274"/>
        <v>#N/A</v>
      </c>
      <c r="C28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3" spans="2:3" x14ac:dyDescent="0.25">
      <c r="B2873" s="198" t="e">
        <f t="shared" ca="1" si="274"/>
        <v>#N/A</v>
      </c>
      <c r="C28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4" spans="2:3" x14ac:dyDescent="0.25">
      <c r="B2874" s="198" t="e">
        <f t="shared" ca="1" si="274"/>
        <v>#N/A</v>
      </c>
      <c r="C28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5" spans="2:3" x14ac:dyDescent="0.25">
      <c r="B2875" s="198" t="e">
        <f t="shared" ca="1" si="274"/>
        <v>#N/A</v>
      </c>
      <c r="C28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6" spans="2:3" x14ac:dyDescent="0.25">
      <c r="B2876" s="198" t="e">
        <f t="shared" ca="1" si="274"/>
        <v>#N/A</v>
      </c>
      <c r="C28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7" spans="2:3" x14ac:dyDescent="0.25">
      <c r="B2877" s="198" t="e">
        <f t="shared" ca="1" si="274"/>
        <v>#N/A</v>
      </c>
      <c r="C28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8" spans="2:3" x14ac:dyDescent="0.25">
      <c r="B2878" s="198" t="e">
        <f t="shared" ca="1" si="274"/>
        <v>#N/A</v>
      </c>
      <c r="C28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79" spans="2:3" x14ac:dyDescent="0.25">
      <c r="B2879" s="198" t="e">
        <f t="shared" ca="1" si="274"/>
        <v>#N/A</v>
      </c>
      <c r="C28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0" spans="2:3" x14ac:dyDescent="0.25">
      <c r="B2880" s="198" t="e">
        <f t="shared" ca="1" si="274"/>
        <v>#N/A</v>
      </c>
      <c r="C28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1" spans="2:3" x14ac:dyDescent="0.25">
      <c r="B2881" s="198" t="e">
        <f t="shared" ca="1" si="274"/>
        <v>#N/A</v>
      </c>
      <c r="C28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2" spans="2:3" x14ac:dyDescent="0.25">
      <c r="B2882" s="198" t="e">
        <f t="shared" ref="B2882:B2945" ca="1" si="275">($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8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3" spans="2:3" x14ac:dyDescent="0.25">
      <c r="B2883" s="198" t="e">
        <f t="shared" ca="1" si="275"/>
        <v>#N/A</v>
      </c>
      <c r="C28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4" spans="2:3" x14ac:dyDescent="0.25">
      <c r="B2884" s="198" t="e">
        <f t="shared" ca="1" si="275"/>
        <v>#N/A</v>
      </c>
      <c r="C28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5" spans="2:3" x14ac:dyDescent="0.25">
      <c r="B2885" s="198" t="e">
        <f t="shared" ca="1" si="275"/>
        <v>#N/A</v>
      </c>
      <c r="C28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6" spans="2:3" x14ac:dyDescent="0.25">
      <c r="B2886" s="198" t="e">
        <f t="shared" ca="1" si="275"/>
        <v>#N/A</v>
      </c>
      <c r="C28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7" spans="2:3" x14ac:dyDescent="0.25">
      <c r="B2887" s="198" t="e">
        <f t="shared" ca="1" si="275"/>
        <v>#N/A</v>
      </c>
      <c r="C28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8" spans="2:3" x14ac:dyDescent="0.25">
      <c r="B2888" s="198" t="e">
        <f t="shared" ca="1" si="275"/>
        <v>#N/A</v>
      </c>
      <c r="C28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89" spans="2:3" x14ac:dyDescent="0.25">
      <c r="B2889" s="198" t="e">
        <f t="shared" ca="1" si="275"/>
        <v>#N/A</v>
      </c>
      <c r="C28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0" spans="2:3" x14ac:dyDescent="0.25">
      <c r="B2890" s="198" t="e">
        <f t="shared" ca="1" si="275"/>
        <v>#N/A</v>
      </c>
      <c r="C28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1" spans="2:3" x14ac:dyDescent="0.25">
      <c r="B2891" s="198" t="e">
        <f t="shared" ca="1" si="275"/>
        <v>#N/A</v>
      </c>
      <c r="C28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2" spans="2:3" x14ac:dyDescent="0.25">
      <c r="B2892" s="198" t="e">
        <f t="shared" ca="1" si="275"/>
        <v>#N/A</v>
      </c>
      <c r="C28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3" spans="2:3" x14ac:dyDescent="0.25">
      <c r="B2893" s="198" t="e">
        <f t="shared" ca="1" si="275"/>
        <v>#N/A</v>
      </c>
      <c r="C28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4" spans="2:3" x14ac:dyDescent="0.25">
      <c r="B2894" s="198" t="e">
        <f t="shared" ca="1" si="275"/>
        <v>#N/A</v>
      </c>
      <c r="C28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5" spans="2:3" x14ac:dyDescent="0.25">
      <c r="B2895" s="198" t="e">
        <f t="shared" ca="1" si="275"/>
        <v>#N/A</v>
      </c>
      <c r="C28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6" spans="2:3" x14ac:dyDescent="0.25">
      <c r="B2896" s="198" t="e">
        <f t="shared" ca="1" si="275"/>
        <v>#N/A</v>
      </c>
      <c r="C28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7" spans="2:3" x14ac:dyDescent="0.25">
      <c r="B2897" s="198" t="e">
        <f t="shared" ca="1" si="275"/>
        <v>#N/A</v>
      </c>
      <c r="C28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8" spans="2:3" x14ac:dyDescent="0.25">
      <c r="B2898" s="198" t="e">
        <f t="shared" ca="1" si="275"/>
        <v>#N/A</v>
      </c>
      <c r="C28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899" spans="2:3" x14ac:dyDescent="0.25">
      <c r="B2899" s="198" t="e">
        <f t="shared" ca="1" si="275"/>
        <v>#N/A</v>
      </c>
      <c r="C28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0" spans="2:3" x14ac:dyDescent="0.25">
      <c r="B2900" s="198" t="e">
        <f t="shared" ca="1" si="275"/>
        <v>#N/A</v>
      </c>
      <c r="C29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1" spans="2:3" x14ac:dyDescent="0.25">
      <c r="B2901" s="198" t="e">
        <f t="shared" ca="1" si="275"/>
        <v>#N/A</v>
      </c>
      <c r="C29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2" spans="2:3" x14ac:dyDescent="0.25">
      <c r="B2902" s="198" t="e">
        <f t="shared" ca="1" si="275"/>
        <v>#N/A</v>
      </c>
      <c r="C29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3" spans="2:3" x14ac:dyDescent="0.25">
      <c r="B2903" s="198" t="e">
        <f t="shared" ca="1" si="275"/>
        <v>#N/A</v>
      </c>
      <c r="C29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4" spans="2:3" x14ac:dyDescent="0.25">
      <c r="B2904" s="198" t="e">
        <f t="shared" ca="1" si="275"/>
        <v>#N/A</v>
      </c>
      <c r="C29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5" spans="2:3" x14ac:dyDescent="0.25">
      <c r="B2905" s="198" t="e">
        <f t="shared" ca="1" si="275"/>
        <v>#N/A</v>
      </c>
      <c r="C29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6" spans="2:3" x14ac:dyDescent="0.25">
      <c r="B2906" s="198" t="e">
        <f t="shared" ca="1" si="275"/>
        <v>#N/A</v>
      </c>
      <c r="C29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7" spans="2:3" x14ac:dyDescent="0.25">
      <c r="B2907" s="198" t="e">
        <f t="shared" ca="1" si="275"/>
        <v>#N/A</v>
      </c>
      <c r="C29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8" spans="2:3" x14ac:dyDescent="0.25">
      <c r="B2908" s="198" t="e">
        <f t="shared" ca="1" si="275"/>
        <v>#N/A</v>
      </c>
      <c r="C29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09" spans="2:3" x14ac:dyDescent="0.25">
      <c r="B2909" s="198" t="e">
        <f t="shared" ca="1" si="275"/>
        <v>#N/A</v>
      </c>
      <c r="C29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0" spans="2:3" x14ac:dyDescent="0.25">
      <c r="B2910" s="198" t="e">
        <f t="shared" ca="1" si="275"/>
        <v>#N/A</v>
      </c>
      <c r="C29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1" spans="2:3" x14ac:dyDescent="0.25">
      <c r="B2911" s="198" t="e">
        <f t="shared" ca="1" si="275"/>
        <v>#N/A</v>
      </c>
      <c r="C29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2" spans="2:3" x14ac:dyDescent="0.25">
      <c r="B2912" s="198" t="e">
        <f t="shared" ca="1" si="275"/>
        <v>#N/A</v>
      </c>
      <c r="C29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3" spans="2:3" x14ac:dyDescent="0.25">
      <c r="B2913" s="198" t="e">
        <f t="shared" ca="1" si="275"/>
        <v>#N/A</v>
      </c>
      <c r="C29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4" spans="2:3" x14ac:dyDescent="0.25">
      <c r="B2914" s="198" t="e">
        <f t="shared" ca="1" si="275"/>
        <v>#N/A</v>
      </c>
      <c r="C29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5" spans="2:3" x14ac:dyDescent="0.25">
      <c r="B2915" s="198" t="e">
        <f t="shared" ca="1" si="275"/>
        <v>#N/A</v>
      </c>
      <c r="C29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6" spans="2:3" x14ac:dyDescent="0.25">
      <c r="B2916" s="198" t="e">
        <f t="shared" ca="1" si="275"/>
        <v>#N/A</v>
      </c>
      <c r="C29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7" spans="2:3" x14ac:dyDescent="0.25">
      <c r="B2917" s="198" t="e">
        <f t="shared" ca="1" si="275"/>
        <v>#N/A</v>
      </c>
      <c r="C29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8" spans="2:3" x14ac:dyDescent="0.25">
      <c r="B2918" s="198" t="e">
        <f t="shared" ca="1" si="275"/>
        <v>#N/A</v>
      </c>
      <c r="C29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19" spans="2:3" x14ac:dyDescent="0.25">
      <c r="B2919" s="198" t="e">
        <f t="shared" ca="1" si="275"/>
        <v>#N/A</v>
      </c>
      <c r="C29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0" spans="2:3" x14ac:dyDescent="0.25">
      <c r="B2920" s="198" t="e">
        <f t="shared" ca="1" si="275"/>
        <v>#N/A</v>
      </c>
      <c r="C29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1" spans="2:3" x14ac:dyDescent="0.25">
      <c r="B2921" s="198" t="e">
        <f t="shared" ca="1" si="275"/>
        <v>#N/A</v>
      </c>
      <c r="C29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2" spans="2:3" x14ac:dyDescent="0.25">
      <c r="B2922" s="198" t="e">
        <f t="shared" ca="1" si="275"/>
        <v>#N/A</v>
      </c>
      <c r="C29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3" spans="2:3" x14ac:dyDescent="0.25">
      <c r="B2923" s="198" t="e">
        <f t="shared" ca="1" si="275"/>
        <v>#N/A</v>
      </c>
      <c r="C29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4" spans="2:3" x14ac:dyDescent="0.25">
      <c r="B2924" s="198" t="e">
        <f t="shared" ca="1" si="275"/>
        <v>#N/A</v>
      </c>
      <c r="C29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5" spans="2:3" x14ac:dyDescent="0.25">
      <c r="B2925" s="198" t="e">
        <f t="shared" ca="1" si="275"/>
        <v>#N/A</v>
      </c>
      <c r="C29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6" spans="2:3" x14ac:dyDescent="0.25">
      <c r="B2926" s="198" t="e">
        <f t="shared" ca="1" si="275"/>
        <v>#N/A</v>
      </c>
      <c r="C29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7" spans="2:3" x14ac:dyDescent="0.25">
      <c r="B2927" s="198" t="e">
        <f t="shared" ca="1" si="275"/>
        <v>#N/A</v>
      </c>
      <c r="C29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8" spans="2:3" x14ac:dyDescent="0.25">
      <c r="B2928" s="198" t="e">
        <f t="shared" ca="1" si="275"/>
        <v>#N/A</v>
      </c>
      <c r="C29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29" spans="2:3" x14ac:dyDescent="0.25">
      <c r="B2929" s="198" t="e">
        <f t="shared" ca="1" si="275"/>
        <v>#N/A</v>
      </c>
      <c r="C29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0" spans="2:3" x14ac:dyDescent="0.25">
      <c r="B2930" s="198" t="e">
        <f t="shared" ca="1" si="275"/>
        <v>#N/A</v>
      </c>
      <c r="C29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1" spans="2:3" x14ac:dyDescent="0.25">
      <c r="B2931" s="198" t="e">
        <f t="shared" ca="1" si="275"/>
        <v>#N/A</v>
      </c>
      <c r="C29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2" spans="2:3" x14ac:dyDescent="0.25">
      <c r="B2932" s="198" t="e">
        <f t="shared" ca="1" si="275"/>
        <v>#N/A</v>
      </c>
      <c r="C29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3" spans="2:3" x14ac:dyDescent="0.25">
      <c r="B2933" s="198" t="e">
        <f t="shared" ca="1" si="275"/>
        <v>#N/A</v>
      </c>
      <c r="C29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4" spans="2:3" x14ac:dyDescent="0.25">
      <c r="B2934" s="198" t="e">
        <f t="shared" ca="1" si="275"/>
        <v>#N/A</v>
      </c>
      <c r="C29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5" spans="2:3" x14ac:dyDescent="0.25">
      <c r="B2935" s="198" t="e">
        <f t="shared" ca="1" si="275"/>
        <v>#N/A</v>
      </c>
      <c r="C29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6" spans="2:3" x14ac:dyDescent="0.25">
      <c r="B2936" s="198" t="e">
        <f t="shared" ca="1" si="275"/>
        <v>#N/A</v>
      </c>
      <c r="C29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7" spans="2:3" x14ac:dyDescent="0.25">
      <c r="B2937" s="198" t="e">
        <f t="shared" ca="1" si="275"/>
        <v>#N/A</v>
      </c>
      <c r="C29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8" spans="2:3" x14ac:dyDescent="0.25">
      <c r="B2938" s="198" t="e">
        <f t="shared" ca="1" si="275"/>
        <v>#N/A</v>
      </c>
      <c r="C29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39" spans="2:3" x14ac:dyDescent="0.25">
      <c r="B2939" s="198" t="e">
        <f t="shared" ca="1" si="275"/>
        <v>#N/A</v>
      </c>
      <c r="C29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0" spans="2:3" x14ac:dyDescent="0.25">
      <c r="B2940" s="198" t="e">
        <f t="shared" ca="1" si="275"/>
        <v>#N/A</v>
      </c>
      <c r="C29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1" spans="2:3" x14ac:dyDescent="0.25">
      <c r="B2941" s="198" t="e">
        <f t="shared" ca="1" si="275"/>
        <v>#N/A</v>
      </c>
      <c r="C29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2" spans="2:3" x14ac:dyDescent="0.25">
      <c r="B2942" s="198" t="e">
        <f t="shared" ca="1" si="275"/>
        <v>#N/A</v>
      </c>
      <c r="C29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3" spans="2:3" x14ac:dyDescent="0.25">
      <c r="B2943" s="198" t="e">
        <f t="shared" ca="1" si="275"/>
        <v>#N/A</v>
      </c>
      <c r="C29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4" spans="2:3" x14ac:dyDescent="0.25">
      <c r="B2944" s="198" t="e">
        <f t="shared" ca="1" si="275"/>
        <v>#N/A</v>
      </c>
      <c r="C29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5" spans="2:3" x14ac:dyDescent="0.25">
      <c r="B2945" s="198" t="e">
        <f t="shared" ca="1" si="275"/>
        <v>#N/A</v>
      </c>
      <c r="C29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6" spans="2:3" x14ac:dyDescent="0.25">
      <c r="B2946" s="198" t="e">
        <f t="shared" ref="B2946:B3009" ca="1" si="276">($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29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7" spans="2:3" x14ac:dyDescent="0.25">
      <c r="B2947" s="198" t="e">
        <f t="shared" ca="1" si="276"/>
        <v>#N/A</v>
      </c>
      <c r="C29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8" spans="2:3" x14ac:dyDescent="0.25">
      <c r="B2948" s="198" t="e">
        <f t="shared" ca="1" si="276"/>
        <v>#N/A</v>
      </c>
      <c r="C29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49" spans="2:3" x14ac:dyDescent="0.25">
      <c r="B2949" s="198" t="e">
        <f t="shared" ca="1" si="276"/>
        <v>#N/A</v>
      </c>
      <c r="C29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0" spans="2:3" x14ac:dyDescent="0.25">
      <c r="B2950" s="198" t="e">
        <f t="shared" ca="1" si="276"/>
        <v>#N/A</v>
      </c>
      <c r="C29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1" spans="2:3" x14ac:dyDescent="0.25">
      <c r="B2951" s="198" t="e">
        <f t="shared" ca="1" si="276"/>
        <v>#N/A</v>
      </c>
      <c r="C29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2" spans="2:3" x14ac:dyDescent="0.25">
      <c r="B2952" s="198" t="e">
        <f t="shared" ca="1" si="276"/>
        <v>#N/A</v>
      </c>
      <c r="C29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3" spans="2:3" x14ac:dyDescent="0.25">
      <c r="B2953" s="198" t="e">
        <f t="shared" ca="1" si="276"/>
        <v>#N/A</v>
      </c>
      <c r="C29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4" spans="2:3" x14ac:dyDescent="0.25">
      <c r="B2954" s="198" t="e">
        <f t="shared" ca="1" si="276"/>
        <v>#N/A</v>
      </c>
      <c r="C29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5" spans="2:3" x14ac:dyDescent="0.25">
      <c r="B2955" s="198" t="e">
        <f t="shared" ca="1" si="276"/>
        <v>#N/A</v>
      </c>
      <c r="C29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6" spans="2:3" x14ac:dyDescent="0.25">
      <c r="B2956" s="198" t="e">
        <f t="shared" ca="1" si="276"/>
        <v>#N/A</v>
      </c>
      <c r="C29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7" spans="2:3" x14ac:dyDescent="0.25">
      <c r="B2957" s="198" t="e">
        <f t="shared" ca="1" si="276"/>
        <v>#N/A</v>
      </c>
      <c r="C29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8" spans="2:3" x14ac:dyDescent="0.25">
      <c r="B2958" s="198" t="e">
        <f t="shared" ca="1" si="276"/>
        <v>#N/A</v>
      </c>
      <c r="C29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59" spans="2:3" x14ac:dyDescent="0.25">
      <c r="B2959" s="198" t="e">
        <f t="shared" ca="1" si="276"/>
        <v>#N/A</v>
      </c>
      <c r="C29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0" spans="2:3" x14ac:dyDescent="0.25">
      <c r="B2960" s="198" t="e">
        <f t="shared" ca="1" si="276"/>
        <v>#N/A</v>
      </c>
      <c r="C29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1" spans="2:3" x14ac:dyDescent="0.25">
      <c r="B2961" s="198" t="e">
        <f t="shared" ca="1" si="276"/>
        <v>#N/A</v>
      </c>
      <c r="C29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2" spans="2:3" x14ac:dyDescent="0.25">
      <c r="B2962" s="198" t="e">
        <f t="shared" ca="1" si="276"/>
        <v>#N/A</v>
      </c>
      <c r="C29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3" spans="2:3" x14ac:dyDescent="0.25">
      <c r="B2963" s="198" t="e">
        <f t="shared" ca="1" si="276"/>
        <v>#N/A</v>
      </c>
      <c r="C29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4" spans="2:3" x14ac:dyDescent="0.25">
      <c r="B2964" s="198" t="e">
        <f t="shared" ca="1" si="276"/>
        <v>#N/A</v>
      </c>
      <c r="C29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5" spans="2:3" x14ac:dyDescent="0.25">
      <c r="B2965" s="198" t="e">
        <f t="shared" ca="1" si="276"/>
        <v>#N/A</v>
      </c>
      <c r="C29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6" spans="2:3" x14ac:dyDescent="0.25">
      <c r="B2966" s="198" t="e">
        <f t="shared" ca="1" si="276"/>
        <v>#N/A</v>
      </c>
      <c r="C29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7" spans="2:3" x14ac:dyDescent="0.25">
      <c r="B2967" s="198" t="e">
        <f t="shared" ca="1" si="276"/>
        <v>#N/A</v>
      </c>
      <c r="C29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8" spans="2:3" x14ac:dyDescent="0.25">
      <c r="B2968" s="198" t="e">
        <f t="shared" ca="1" si="276"/>
        <v>#N/A</v>
      </c>
      <c r="C29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69" spans="2:3" x14ac:dyDescent="0.25">
      <c r="B2969" s="198" t="e">
        <f t="shared" ca="1" si="276"/>
        <v>#N/A</v>
      </c>
      <c r="C29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0" spans="2:3" x14ac:dyDescent="0.25">
      <c r="B2970" s="198" t="e">
        <f t="shared" ca="1" si="276"/>
        <v>#N/A</v>
      </c>
      <c r="C29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1" spans="2:3" x14ac:dyDescent="0.25">
      <c r="B2971" s="198" t="e">
        <f t="shared" ca="1" si="276"/>
        <v>#N/A</v>
      </c>
      <c r="C29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2" spans="2:3" x14ac:dyDescent="0.25">
      <c r="B2972" s="198" t="e">
        <f t="shared" ca="1" si="276"/>
        <v>#N/A</v>
      </c>
      <c r="C29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3" spans="2:3" x14ac:dyDescent="0.25">
      <c r="B2973" s="198" t="e">
        <f t="shared" ca="1" si="276"/>
        <v>#N/A</v>
      </c>
      <c r="C29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4" spans="2:3" x14ac:dyDescent="0.25">
      <c r="B2974" s="198" t="e">
        <f t="shared" ca="1" si="276"/>
        <v>#N/A</v>
      </c>
      <c r="C29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5" spans="2:3" x14ac:dyDescent="0.25">
      <c r="B2975" s="198" t="e">
        <f t="shared" ca="1" si="276"/>
        <v>#N/A</v>
      </c>
      <c r="C29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6" spans="2:3" x14ac:dyDescent="0.25">
      <c r="B2976" s="198" t="e">
        <f t="shared" ca="1" si="276"/>
        <v>#N/A</v>
      </c>
      <c r="C29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7" spans="2:3" x14ac:dyDescent="0.25">
      <c r="B2977" s="198" t="e">
        <f t="shared" ca="1" si="276"/>
        <v>#N/A</v>
      </c>
      <c r="C29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8" spans="2:3" x14ac:dyDescent="0.25">
      <c r="B2978" s="198" t="e">
        <f t="shared" ca="1" si="276"/>
        <v>#N/A</v>
      </c>
      <c r="C29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79" spans="2:3" x14ac:dyDescent="0.25">
      <c r="B2979" s="198" t="e">
        <f t="shared" ca="1" si="276"/>
        <v>#N/A</v>
      </c>
      <c r="C29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0" spans="2:3" x14ac:dyDescent="0.25">
      <c r="B2980" s="198" t="e">
        <f t="shared" ca="1" si="276"/>
        <v>#N/A</v>
      </c>
      <c r="C29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1" spans="2:3" x14ac:dyDescent="0.25">
      <c r="B2981" s="198" t="e">
        <f t="shared" ca="1" si="276"/>
        <v>#N/A</v>
      </c>
      <c r="C29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2" spans="2:3" x14ac:dyDescent="0.25">
      <c r="B2982" s="198" t="e">
        <f t="shared" ca="1" si="276"/>
        <v>#N/A</v>
      </c>
      <c r="C29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3" spans="2:3" x14ac:dyDescent="0.25">
      <c r="B2983" s="198" t="e">
        <f t="shared" ca="1" si="276"/>
        <v>#N/A</v>
      </c>
      <c r="C29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4" spans="2:3" x14ac:dyDescent="0.25">
      <c r="B2984" s="198" t="e">
        <f t="shared" ca="1" si="276"/>
        <v>#N/A</v>
      </c>
      <c r="C29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5" spans="2:3" x14ac:dyDescent="0.25">
      <c r="B2985" s="198" t="e">
        <f t="shared" ca="1" si="276"/>
        <v>#N/A</v>
      </c>
      <c r="C29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6" spans="2:3" x14ac:dyDescent="0.25">
      <c r="B2986" s="198" t="e">
        <f t="shared" ca="1" si="276"/>
        <v>#N/A</v>
      </c>
      <c r="C29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7" spans="2:3" x14ac:dyDescent="0.25">
      <c r="B2987" s="198" t="e">
        <f t="shared" ca="1" si="276"/>
        <v>#N/A</v>
      </c>
      <c r="C29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8" spans="2:3" x14ac:dyDescent="0.25">
      <c r="B2988" s="198" t="e">
        <f t="shared" ca="1" si="276"/>
        <v>#N/A</v>
      </c>
      <c r="C29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89" spans="2:3" x14ac:dyDescent="0.25">
      <c r="B2989" s="198" t="e">
        <f t="shared" ca="1" si="276"/>
        <v>#N/A</v>
      </c>
      <c r="C29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0" spans="2:3" x14ac:dyDescent="0.25">
      <c r="B2990" s="198" t="e">
        <f t="shared" ca="1" si="276"/>
        <v>#N/A</v>
      </c>
      <c r="C29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1" spans="2:3" x14ac:dyDescent="0.25">
      <c r="B2991" s="198" t="e">
        <f t="shared" ca="1" si="276"/>
        <v>#N/A</v>
      </c>
      <c r="C29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2" spans="2:3" x14ac:dyDescent="0.25">
      <c r="B2992" s="198" t="e">
        <f t="shared" ca="1" si="276"/>
        <v>#N/A</v>
      </c>
      <c r="C29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3" spans="2:3" x14ac:dyDescent="0.25">
      <c r="B2993" s="198" t="e">
        <f t="shared" ca="1" si="276"/>
        <v>#N/A</v>
      </c>
      <c r="C29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4" spans="2:3" x14ac:dyDescent="0.25">
      <c r="B2994" s="198" t="e">
        <f t="shared" ca="1" si="276"/>
        <v>#N/A</v>
      </c>
      <c r="C29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5" spans="2:3" x14ac:dyDescent="0.25">
      <c r="B2995" s="198" t="e">
        <f t="shared" ca="1" si="276"/>
        <v>#N/A</v>
      </c>
      <c r="C29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6" spans="2:3" x14ac:dyDescent="0.25">
      <c r="B2996" s="198" t="e">
        <f t="shared" ca="1" si="276"/>
        <v>#N/A</v>
      </c>
      <c r="C29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7" spans="2:3" x14ac:dyDescent="0.25">
      <c r="B2997" s="198" t="e">
        <f t="shared" ca="1" si="276"/>
        <v>#N/A</v>
      </c>
      <c r="C29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8" spans="2:3" x14ac:dyDescent="0.25">
      <c r="B2998" s="198" t="e">
        <f t="shared" ca="1" si="276"/>
        <v>#N/A</v>
      </c>
      <c r="C29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2999" spans="2:3" x14ac:dyDescent="0.25">
      <c r="B2999" s="198" t="e">
        <f t="shared" ca="1" si="276"/>
        <v>#N/A</v>
      </c>
      <c r="C29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0" spans="2:3" x14ac:dyDescent="0.25">
      <c r="B3000" s="198" t="e">
        <f t="shared" ca="1" si="276"/>
        <v>#N/A</v>
      </c>
      <c r="C30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1" spans="2:3" x14ac:dyDescent="0.25">
      <c r="B3001" s="198" t="e">
        <f t="shared" ca="1" si="276"/>
        <v>#N/A</v>
      </c>
      <c r="C30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2" spans="2:3" x14ac:dyDescent="0.25">
      <c r="B3002" s="198" t="e">
        <f t="shared" ca="1" si="276"/>
        <v>#N/A</v>
      </c>
      <c r="C30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3" spans="2:3" x14ac:dyDescent="0.25">
      <c r="B3003" s="198" t="e">
        <f t="shared" ca="1" si="276"/>
        <v>#N/A</v>
      </c>
      <c r="C30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4" spans="2:3" x14ac:dyDescent="0.25">
      <c r="B3004" s="198" t="e">
        <f t="shared" ca="1" si="276"/>
        <v>#N/A</v>
      </c>
      <c r="C30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5" spans="2:3" x14ac:dyDescent="0.25">
      <c r="B3005" s="198" t="e">
        <f t="shared" ca="1" si="276"/>
        <v>#N/A</v>
      </c>
      <c r="C30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6" spans="2:3" x14ac:dyDescent="0.25">
      <c r="B3006" s="198" t="e">
        <f t="shared" ca="1" si="276"/>
        <v>#N/A</v>
      </c>
      <c r="C30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7" spans="2:3" x14ac:dyDescent="0.25">
      <c r="B3007" s="198" t="e">
        <f t="shared" ca="1" si="276"/>
        <v>#N/A</v>
      </c>
      <c r="C30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8" spans="2:3" x14ac:dyDescent="0.25">
      <c r="B3008" s="198" t="e">
        <f t="shared" ca="1" si="276"/>
        <v>#N/A</v>
      </c>
      <c r="C30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09" spans="2:3" x14ac:dyDescent="0.25">
      <c r="B3009" s="198" t="e">
        <f t="shared" ca="1" si="276"/>
        <v>#N/A</v>
      </c>
      <c r="C30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0" spans="2:3" x14ac:dyDescent="0.25">
      <c r="B3010" s="198" t="e">
        <f t="shared" ref="B3010:B3073" ca="1" si="277">($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30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1" spans="2:3" x14ac:dyDescent="0.25">
      <c r="B3011" s="198" t="e">
        <f t="shared" ca="1" si="277"/>
        <v>#N/A</v>
      </c>
      <c r="C30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2" spans="2:3" x14ac:dyDescent="0.25">
      <c r="B3012" s="198" t="e">
        <f t="shared" ca="1" si="277"/>
        <v>#N/A</v>
      </c>
      <c r="C30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3" spans="2:3" x14ac:dyDescent="0.25">
      <c r="B3013" s="198" t="e">
        <f t="shared" ca="1" si="277"/>
        <v>#N/A</v>
      </c>
      <c r="C30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4" spans="2:3" x14ac:dyDescent="0.25">
      <c r="B3014" s="198" t="e">
        <f t="shared" ca="1" si="277"/>
        <v>#N/A</v>
      </c>
      <c r="C30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5" spans="2:3" x14ac:dyDescent="0.25">
      <c r="B3015" s="198" t="e">
        <f t="shared" ca="1" si="277"/>
        <v>#N/A</v>
      </c>
      <c r="C30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6" spans="2:3" x14ac:dyDescent="0.25">
      <c r="B3016" s="198" t="e">
        <f t="shared" ca="1" si="277"/>
        <v>#N/A</v>
      </c>
      <c r="C30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7" spans="2:3" x14ac:dyDescent="0.25">
      <c r="B3017" s="198" t="e">
        <f t="shared" ca="1" si="277"/>
        <v>#N/A</v>
      </c>
      <c r="C30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8" spans="2:3" x14ac:dyDescent="0.25">
      <c r="B3018" s="198" t="e">
        <f t="shared" ca="1" si="277"/>
        <v>#N/A</v>
      </c>
      <c r="C30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19" spans="2:3" x14ac:dyDescent="0.25">
      <c r="B3019" s="198" t="e">
        <f t="shared" ca="1" si="277"/>
        <v>#N/A</v>
      </c>
      <c r="C30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0" spans="2:3" x14ac:dyDescent="0.25">
      <c r="B3020" s="198" t="e">
        <f t="shared" ca="1" si="277"/>
        <v>#N/A</v>
      </c>
      <c r="C30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1" spans="2:3" x14ac:dyDescent="0.25">
      <c r="B3021" s="198" t="e">
        <f t="shared" ca="1" si="277"/>
        <v>#N/A</v>
      </c>
      <c r="C30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2" spans="2:3" x14ac:dyDescent="0.25">
      <c r="B3022" s="198" t="e">
        <f t="shared" ca="1" si="277"/>
        <v>#N/A</v>
      </c>
      <c r="C30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3" spans="2:3" x14ac:dyDescent="0.25">
      <c r="B3023" s="198" t="e">
        <f t="shared" ca="1" si="277"/>
        <v>#N/A</v>
      </c>
      <c r="C30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4" spans="2:3" x14ac:dyDescent="0.25">
      <c r="B3024" s="198" t="e">
        <f t="shared" ca="1" si="277"/>
        <v>#N/A</v>
      </c>
      <c r="C30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5" spans="2:3" x14ac:dyDescent="0.25">
      <c r="B3025" s="198" t="e">
        <f t="shared" ca="1" si="277"/>
        <v>#N/A</v>
      </c>
      <c r="C30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6" spans="2:3" x14ac:dyDescent="0.25">
      <c r="B3026" s="198" t="e">
        <f t="shared" ca="1" si="277"/>
        <v>#N/A</v>
      </c>
      <c r="C30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7" spans="2:3" x14ac:dyDescent="0.25">
      <c r="B3027" s="198" t="e">
        <f t="shared" ca="1" si="277"/>
        <v>#N/A</v>
      </c>
      <c r="C30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8" spans="2:3" x14ac:dyDescent="0.25">
      <c r="B3028" s="198" t="e">
        <f t="shared" ca="1" si="277"/>
        <v>#N/A</v>
      </c>
      <c r="C30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29" spans="2:3" x14ac:dyDescent="0.25">
      <c r="B3029" s="198" t="e">
        <f t="shared" ca="1" si="277"/>
        <v>#N/A</v>
      </c>
      <c r="C30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0" spans="2:3" x14ac:dyDescent="0.25">
      <c r="B3030" s="198" t="e">
        <f t="shared" ca="1" si="277"/>
        <v>#N/A</v>
      </c>
      <c r="C30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1" spans="2:3" x14ac:dyDescent="0.25">
      <c r="B3031" s="198" t="e">
        <f t="shared" ca="1" si="277"/>
        <v>#N/A</v>
      </c>
      <c r="C30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2" spans="2:3" x14ac:dyDescent="0.25">
      <c r="B3032" s="198" t="e">
        <f t="shared" ca="1" si="277"/>
        <v>#N/A</v>
      </c>
      <c r="C30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3" spans="2:3" x14ac:dyDescent="0.25">
      <c r="B3033" s="198" t="e">
        <f t="shared" ca="1" si="277"/>
        <v>#N/A</v>
      </c>
      <c r="C30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4" spans="2:3" x14ac:dyDescent="0.25">
      <c r="B3034" s="198" t="e">
        <f t="shared" ca="1" si="277"/>
        <v>#N/A</v>
      </c>
      <c r="C30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5" spans="2:3" x14ac:dyDescent="0.25">
      <c r="B3035" s="198" t="e">
        <f t="shared" ca="1" si="277"/>
        <v>#N/A</v>
      </c>
      <c r="C30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6" spans="2:3" x14ac:dyDescent="0.25">
      <c r="B3036" s="198" t="e">
        <f t="shared" ca="1" si="277"/>
        <v>#N/A</v>
      </c>
      <c r="C30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7" spans="2:3" x14ac:dyDescent="0.25">
      <c r="B3037" s="198" t="e">
        <f t="shared" ca="1" si="277"/>
        <v>#N/A</v>
      </c>
      <c r="C30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8" spans="2:3" x14ac:dyDescent="0.25">
      <c r="B3038" s="198" t="e">
        <f t="shared" ca="1" si="277"/>
        <v>#N/A</v>
      </c>
      <c r="C30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39" spans="2:3" x14ac:dyDescent="0.25">
      <c r="B3039" s="198" t="e">
        <f t="shared" ca="1" si="277"/>
        <v>#N/A</v>
      </c>
      <c r="C30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0" spans="2:3" x14ac:dyDescent="0.25">
      <c r="B3040" s="198" t="e">
        <f t="shared" ca="1" si="277"/>
        <v>#N/A</v>
      </c>
      <c r="C30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1" spans="2:3" x14ac:dyDescent="0.25">
      <c r="B3041" s="198" t="e">
        <f t="shared" ca="1" si="277"/>
        <v>#N/A</v>
      </c>
      <c r="C30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2" spans="2:3" x14ac:dyDescent="0.25">
      <c r="B3042" s="198" t="e">
        <f t="shared" ca="1" si="277"/>
        <v>#N/A</v>
      </c>
      <c r="C30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3" spans="2:3" x14ac:dyDescent="0.25">
      <c r="B3043" s="198" t="e">
        <f t="shared" ca="1" si="277"/>
        <v>#N/A</v>
      </c>
      <c r="C30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4" spans="2:3" x14ac:dyDescent="0.25">
      <c r="B3044" s="198" t="e">
        <f t="shared" ca="1" si="277"/>
        <v>#N/A</v>
      </c>
      <c r="C30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5" spans="2:3" x14ac:dyDescent="0.25">
      <c r="B3045" s="198" t="e">
        <f t="shared" ca="1" si="277"/>
        <v>#N/A</v>
      </c>
      <c r="C30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6" spans="2:3" x14ac:dyDescent="0.25">
      <c r="B3046" s="198" t="e">
        <f t="shared" ca="1" si="277"/>
        <v>#N/A</v>
      </c>
      <c r="C30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7" spans="2:3" x14ac:dyDescent="0.25">
      <c r="B3047" s="198" t="e">
        <f t="shared" ca="1" si="277"/>
        <v>#N/A</v>
      </c>
      <c r="C30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8" spans="2:3" x14ac:dyDescent="0.25">
      <c r="B3048" s="198" t="e">
        <f t="shared" ca="1" si="277"/>
        <v>#N/A</v>
      </c>
      <c r="C30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49" spans="2:3" x14ac:dyDescent="0.25">
      <c r="B3049" s="198" t="e">
        <f t="shared" ca="1" si="277"/>
        <v>#N/A</v>
      </c>
      <c r="C30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0" spans="2:3" x14ac:dyDescent="0.25">
      <c r="B3050" s="198" t="e">
        <f t="shared" ca="1" si="277"/>
        <v>#N/A</v>
      </c>
      <c r="C30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1" spans="2:3" x14ac:dyDescent="0.25">
      <c r="B3051" s="198" t="e">
        <f t="shared" ca="1" si="277"/>
        <v>#N/A</v>
      </c>
      <c r="C30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2" spans="2:3" x14ac:dyDescent="0.25">
      <c r="B3052" s="198" t="e">
        <f t="shared" ca="1" si="277"/>
        <v>#N/A</v>
      </c>
      <c r="C30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3" spans="2:3" x14ac:dyDescent="0.25">
      <c r="B3053" s="198" t="e">
        <f t="shared" ca="1" si="277"/>
        <v>#N/A</v>
      </c>
      <c r="C30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4" spans="2:3" x14ac:dyDescent="0.25">
      <c r="B3054" s="198" t="e">
        <f t="shared" ca="1" si="277"/>
        <v>#N/A</v>
      </c>
      <c r="C30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5" spans="2:3" x14ac:dyDescent="0.25">
      <c r="B3055" s="198" t="e">
        <f t="shared" ca="1" si="277"/>
        <v>#N/A</v>
      </c>
      <c r="C30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6" spans="2:3" x14ac:dyDescent="0.25">
      <c r="B3056" s="198" t="e">
        <f t="shared" ca="1" si="277"/>
        <v>#N/A</v>
      </c>
      <c r="C30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7" spans="2:3" x14ac:dyDescent="0.25">
      <c r="B3057" s="198" t="e">
        <f t="shared" ca="1" si="277"/>
        <v>#N/A</v>
      </c>
      <c r="C30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8" spans="2:3" x14ac:dyDescent="0.25">
      <c r="B3058" s="198" t="e">
        <f t="shared" ca="1" si="277"/>
        <v>#N/A</v>
      </c>
      <c r="C30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59" spans="2:3" x14ac:dyDescent="0.25">
      <c r="B3059" s="198" t="e">
        <f t="shared" ca="1" si="277"/>
        <v>#N/A</v>
      </c>
      <c r="C30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0" spans="2:3" x14ac:dyDescent="0.25">
      <c r="B3060" s="198" t="e">
        <f t="shared" ca="1" si="277"/>
        <v>#N/A</v>
      </c>
      <c r="C30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1" spans="2:3" x14ac:dyDescent="0.25">
      <c r="B3061" s="198" t="e">
        <f t="shared" ca="1" si="277"/>
        <v>#N/A</v>
      </c>
      <c r="C30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2" spans="2:3" x14ac:dyDescent="0.25">
      <c r="B3062" s="198" t="e">
        <f t="shared" ca="1" si="277"/>
        <v>#N/A</v>
      </c>
      <c r="C30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3" spans="2:3" x14ac:dyDescent="0.25">
      <c r="B3063" s="198" t="e">
        <f t="shared" ca="1" si="277"/>
        <v>#N/A</v>
      </c>
      <c r="C30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4" spans="2:3" x14ac:dyDescent="0.25">
      <c r="B3064" s="198" t="e">
        <f t="shared" ca="1" si="277"/>
        <v>#N/A</v>
      </c>
      <c r="C30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5" spans="2:3" x14ac:dyDescent="0.25">
      <c r="B3065" s="198" t="e">
        <f t="shared" ca="1" si="277"/>
        <v>#N/A</v>
      </c>
      <c r="C30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6" spans="2:3" x14ac:dyDescent="0.25">
      <c r="B3066" s="198" t="e">
        <f t="shared" ca="1" si="277"/>
        <v>#N/A</v>
      </c>
      <c r="C30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7" spans="2:3" x14ac:dyDescent="0.25">
      <c r="B3067" s="198" t="e">
        <f t="shared" ca="1" si="277"/>
        <v>#N/A</v>
      </c>
      <c r="C30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8" spans="2:3" x14ac:dyDescent="0.25">
      <c r="B3068" s="198" t="e">
        <f t="shared" ca="1" si="277"/>
        <v>#N/A</v>
      </c>
      <c r="C30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69" spans="2:3" x14ac:dyDescent="0.25">
      <c r="B3069" s="198" t="e">
        <f t="shared" ca="1" si="277"/>
        <v>#N/A</v>
      </c>
      <c r="C30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0" spans="2:3" x14ac:dyDescent="0.25">
      <c r="B3070" s="198" t="e">
        <f t="shared" ca="1" si="277"/>
        <v>#N/A</v>
      </c>
      <c r="C30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1" spans="2:3" x14ac:dyDescent="0.25">
      <c r="B3071" s="198" t="e">
        <f t="shared" ca="1" si="277"/>
        <v>#N/A</v>
      </c>
      <c r="C30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2" spans="2:3" x14ac:dyDescent="0.25">
      <c r="B3072" s="198" t="e">
        <f t="shared" ca="1" si="277"/>
        <v>#N/A</v>
      </c>
      <c r="C30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3" spans="2:3" x14ac:dyDescent="0.25">
      <c r="B3073" s="198" t="e">
        <f t="shared" ca="1" si="277"/>
        <v>#N/A</v>
      </c>
      <c r="C30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4" spans="2:3" x14ac:dyDescent="0.25">
      <c r="B3074" s="198" t="e">
        <f t="shared" ref="B3074:B3137" ca="1" si="278">($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30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5" spans="2:3" x14ac:dyDescent="0.25">
      <c r="B3075" s="198" t="e">
        <f t="shared" ca="1" si="278"/>
        <v>#N/A</v>
      </c>
      <c r="C30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6" spans="2:3" x14ac:dyDescent="0.25">
      <c r="B3076" s="198" t="e">
        <f t="shared" ca="1" si="278"/>
        <v>#N/A</v>
      </c>
      <c r="C30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7" spans="2:3" x14ac:dyDescent="0.25">
      <c r="B3077" s="198" t="e">
        <f t="shared" ca="1" si="278"/>
        <v>#N/A</v>
      </c>
      <c r="C30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8" spans="2:3" x14ac:dyDescent="0.25">
      <c r="B3078" s="198" t="e">
        <f t="shared" ca="1" si="278"/>
        <v>#N/A</v>
      </c>
      <c r="C30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79" spans="2:3" x14ac:dyDescent="0.25">
      <c r="B3079" s="198" t="e">
        <f t="shared" ca="1" si="278"/>
        <v>#N/A</v>
      </c>
      <c r="C30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0" spans="2:3" x14ac:dyDescent="0.25">
      <c r="B3080" s="198" t="e">
        <f t="shared" ca="1" si="278"/>
        <v>#N/A</v>
      </c>
      <c r="C30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1" spans="2:3" x14ac:dyDescent="0.25">
      <c r="B3081" s="198" t="e">
        <f t="shared" ca="1" si="278"/>
        <v>#N/A</v>
      </c>
      <c r="C30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2" spans="2:3" x14ac:dyDescent="0.25">
      <c r="B3082" s="198" t="e">
        <f t="shared" ca="1" si="278"/>
        <v>#N/A</v>
      </c>
      <c r="C30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3" spans="2:3" x14ac:dyDescent="0.25">
      <c r="B3083" s="198" t="e">
        <f t="shared" ca="1" si="278"/>
        <v>#N/A</v>
      </c>
      <c r="C30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4" spans="2:3" x14ac:dyDescent="0.25">
      <c r="B3084" s="198" t="e">
        <f t="shared" ca="1" si="278"/>
        <v>#N/A</v>
      </c>
      <c r="C30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5" spans="2:3" x14ac:dyDescent="0.25">
      <c r="B3085" s="198" t="e">
        <f t="shared" ca="1" si="278"/>
        <v>#N/A</v>
      </c>
      <c r="C30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6" spans="2:3" x14ac:dyDescent="0.25">
      <c r="B3086" s="198" t="e">
        <f t="shared" ca="1" si="278"/>
        <v>#N/A</v>
      </c>
      <c r="C30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7" spans="2:3" x14ac:dyDescent="0.25">
      <c r="B3087" s="198" t="e">
        <f t="shared" ca="1" si="278"/>
        <v>#N/A</v>
      </c>
      <c r="C30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8" spans="2:3" x14ac:dyDescent="0.25">
      <c r="B3088" s="198" t="e">
        <f t="shared" ca="1" si="278"/>
        <v>#N/A</v>
      </c>
      <c r="C30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89" spans="2:3" x14ac:dyDescent="0.25">
      <c r="B3089" s="198" t="e">
        <f t="shared" ca="1" si="278"/>
        <v>#N/A</v>
      </c>
      <c r="C30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0" spans="2:3" x14ac:dyDescent="0.25">
      <c r="B3090" s="198" t="e">
        <f t="shared" ca="1" si="278"/>
        <v>#N/A</v>
      </c>
      <c r="C30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1" spans="2:3" x14ac:dyDescent="0.25">
      <c r="B3091" s="198" t="e">
        <f t="shared" ca="1" si="278"/>
        <v>#N/A</v>
      </c>
      <c r="C30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2" spans="2:3" x14ac:dyDescent="0.25">
      <c r="B3092" s="198" t="e">
        <f t="shared" ca="1" si="278"/>
        <v>#N/A</v>
      </c>
      <c r="C30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3" spans="2:3" x14ac:dyDescent="0.25">
      <c r="B3093" s="198" t="e">
        <f t="shared" ca="1" si="278"/>
        <v>#N/A</v>
      </c>
      <c r="C30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4" spans="2:3" x14ac:dyDescent="0.25">
      <c r="B3094" s="198" t="e">
        <f t="shared" ca="1" si="278"/>
        <v>#N/A</v>
      </c>
      <c r="C30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5" spans="2:3" x14ac:dyDescent="0.25">
      <c r="B3095" s="198" t="e">
        <f t="shared" ca="1" si="278"/>
        <v>#N/A</v>
      </c>
      <c r="C30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6" spans="2:3" x14ac:dyDescent="0.25">
      <c r="B3096" s="198" t="e">
        <f t="shared" ca="1" si="278"/>
        <v>#N/A</v>
      </c>
      <c r="C30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7" spans="2:3" x14ac:dyDescent="0.25">
      <c r="B3097" s="198" t="e">
        <f t="shared" ca="1" si="278"/>
        <v>#N/A</v>
      </c>
      <c r="C30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8" spans="2:3" x14ac:dyDescent="0.25">
      <c r="B3098" s="198" t="e">
        <f t="shared" ca="1" si="278"/>
        <v>#N/A</v>
      </c>
      <c r="C30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099" spans="2:3" x14ac:dyDescent="0.25">
      <c r="B3099" s="198" t="e">
        <f t="shared" ca="1" si="278"/>
        <v>#N/A</v>
      </c>
      <c r="C30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0" spans="2:3" x14ac:dyDescent="0.25">
      <c r="B3100" s="198" t="e">
        <f t="shared" ca="1" si="278"/>
        <v>#N/A</v>
      </c>
      <c r="C31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1" spans="2:3" x14ac:dyDescent="0.25">
      <c r="B3101" s="198" t="e">
        <f t="shared" ca="1" si="278"/>
        <v>#N/A</v>
      </c>
      <c r="C31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2" spans="2:3" x14ac:dyDescent="0.25">
      <c r="B3102" s="198" t="e">
        <f t="shared" ca="1" si="278"/>
        <v>#N/A</v>
      </c>
      <c r="C31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3" spans="2:3" x14ac:dyDescent="0.25">
      <c r="B3103" s="198" t="e">
        <f t="shared" ca="1" si="278"/>
        <v>#N/A</v>
      </c>
      <c r="C31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4" spans="2:3" x14ac:dyDescent="0.25">
      <c r="B3104" s="198" t="e">
        <f t="shared" ca="1" si="278"/>
        <v>#N/A</v>
      </c>
      <c r="C31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5" spans="2:3" x14ac:dyDescent="0.25">
      <c r="B3105" s="198" t="e">
        <f t="shared" ca="1" si="278"/>
        <v>#N/A</v>
      </c>
      <c r="C31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6" spans="2:3" x14ac:dyDescent="0.25">
      <c r="B3106" s="198" t="e">
        <f t="shared" ca="1" si="278"/>
        <v>#N/A</v>
      </c>
      <c r="C31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7" spans="2:3" x14ac:dyDescent="0.25">
      <c r="B3107" s="198" t="e">
        <f t="shared" ca="1" si="278"/>
        <v>#N/A</v>
      </c>
      <c r="C31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8" spans="2:3" x14ac:dyDescent="0.25">
      <c r="B3108" s="198" t="e">
        <f t="shared" ca="1" si="278"/>
        <v>#N/A</v>
      </c>
      <c r="C31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09" spans="2:3" x14ac:dyDescent="0.25">
      <c r="B3109" s="198" t="e">
        <f t="shared" ca="1" si="278"/>
        <v>#N/A</v>
      </c>
      <c r="C31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0" spans="2:3" x14ac:dyDescent="0.25">
      <c r="B3110" s="198" t="e">
        <f t="shared" ca="1" si="278"/>
        <v>#N/A</v>
      </c>
      <c r="C31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1" spans="2:3" x14ac:dyDescent="0.25">
      <c r="B3111" s="198" t="e">
        <f t="shared" ca="1" si="278"/>
        <v>#N/A</v>
      </c>
      <c r="C31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2" spans="2:3" x14ac:dyDescent="0.25">
      <c r="B3112" s="198" t="e">
        <f t="shared" ca="1" si="278"/>
        <v>#N/A</v>
      </c>
      <c r="C31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3" spans="2:3" x14ac:dyDescent="0.25">
      <c r="B3113" s="198" t="e">
        <f t="shared" ca="1" si="278"/>
        <v>#N/A</v>
      </c>
      <c r="C31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4" spans="2:3" x14ac:dyDescent="0.25">
      <c r="B3114" s="198" t="e">
        <f t="shared" ca="1" si="278"/>
        <v>#N/A</v>
      </c>
      <c r="C31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5" spans="2:3" x14ac:dyDescent="0.25">
      <c r="B3115" s="198" t="e">
        <f t="shared" ca="1" si="278"/>
        <v>#N/A</v>
      </c>
      <c r="C31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6" spans="2:3" x14ac:dyDescent="0.25">
      <c r="B3116" s="198" t="e">
        <f t="shared" ca="1" si="278"/>
        <v>#N/A</v>
      </c>
      <c r="C31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7" spans="2:3" x14ac:dyDescent="0.25">
      <c r="B3117" s="198" t="e">
        <f t="shared" ca="1" si="278"/>
        <v>#N/A</v>
      </c>
      <c r="C31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8" spans="2:3" x14ac:dyDescent="0.25">
      <c r="B3118" s="198" t="e">
        <f t="shared" ca="1" si="278"/>
        <v>#N/A</v>
      </c>
      <c r="C31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19" spans="2:3" x14ac:dyDescent="0.25">
      <c r="B3119" s="198" t="e">
        <f t="shared" ca="1" si="278"/>
        <v>#N/A</v>
      </c>
      <c r="C31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0" spans="2:3" x14ac:dyDescent="0.25">
      <c r="B3120" s="198" t="e">
        <f t="shared" ca="1" si="278"/>
        <v>#N/A</v>
      </c>
      <c r="C31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1" spans="2:3" x14ac:dyDescent="0.25">
      <c r="B3121" s="198" t="e">
        <f t="shared" ca="1" si="278"/>
        <v>#N/A</v>
      </c>
      <c r="C31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2" spans="2:3" x14ac:dyDescent="0.25">
      <c r="B3122" s="198" t="e">
        <f t="shared" ca="1" si="278"/>
        <v>#N/A</v>
      </c>
      <c r="C31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3" spans="2:3" x14ac:dyDescent="0.25">
      <c r="B3123" s="198" t="e">
        <f t="shared" ca="1" si="278"/>
        <v>#N/A</v>
      </c>
      <c r="C31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4" spans="2:3" x14ac:dyDescent="0.25">
      <c r="B3124" s="198" t="e">
        <f t="shared" ca="1" si="278"/>
        <v>#N/A</v>
      </c>
      <c r="C31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5" spans="2:3" x14ac:dyDescent="0.25">
      <c r="B3125" s="198" t="e">
        <f t="shared" ca="1" si="278"/>
        <v>#N/A</v>
      </c>
      <c r="C31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6" spans="2:3" x14ac:dyDescent="0.25">
      <c r="B3126" s="198" t="e">
        <f t="shared" ca="1" si="278"/>
        <v>#N/A</v>
      </c>
      <c r="C31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7" spans="2:3" x14ac:dyDescent="0.25">
      <c r="B3127" s="198" t="e">
        <f t="shared" ca="1" si="278"/>
        <v>#N/A</v>
      </c>
      <c r="C31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8" spans="2:3" x14ac:dyDescent="0.25">
      <c r="B3128" s="198" t="e">
        <f t="shared" ca="1" si="278"/>
        <v>#N/A</v>
      </c>
      <c r="C31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29" spans="2:3" x14ac:dyDescent="0.25">
      <c r="B3129" s="198" t="e">
        <f t="shared" ca="1" si="278"/>
        <v>#N/A</v>
      </c>
      <c r="C31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0" spans="2:3" x14ac:dyDescent="0.25">
      <c r="B3130" s="198" t="e">
        <f t="shared" ca="1" si="278"/>
        <v>#N/A</v>
      </c>
      <c r="C31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1" spans="2:3" x14ac:dyDescent="0.25">
      <c r="B3131" s="198" t="e">
        <f t="shared" ca="1" si="278"/>
        <v>#N/A</v>
      </c>
      <c r="C31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2" spans="2:3" x14ac:dyDescent="0.25">
      <c r="B3132" s="198" t="e">
        <f t="shared" ca="1" si="278"/>
        <v>#N/A</v>
      </c>
      <c r="C31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3" spans="2:3" x14ac:dyDescent="0.25">
      <c r="B3133" s="198" t="e">
        <f t="shared" ca="1" si="278"/>
        <v>#N/A</v>
      </c>
      <c r="C31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4" spans="2:3" x14ac:dyDescent="0.25">
      <c r="B3134" s="198" t="e">
        <f t="shared" ca="1" si="278"/>
        <v>#N/A</v>
      </c>
      <c r="C31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5" spans="2:3" x14ac:dyDescent="0.25">
      <c r="B3135" s="198" t="e">
        <f t="shared" ca="1" si="278"/>
        <v>#N/A</v>
      </c>
      <c r="C31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6" spans="2:3" x14ac:dyDescent="0.25">
      <c r="B3136" s="198" t="e">
        <f t="shared" ca="1" si="278"/>
        <v>#N/A</v>
      </c>
      <c r="C31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7" spans="2:3" x14ac:dyDescent="0.25">
      <c r="B3137" s="198" t="e">
        <f t="shared" ca="1" si="278"/>
        <v>#N/A</v>
      </c>
      <c r="C31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8" spans="2:3" x14ac:dyDescent="0.25">
      <c r="B3138" s="198" t="e">
        <f t="shared" ref="B3138:B3201" ca="1" si="279">($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31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39" spans="2:3" x14ac:dyDescent="0.25">
      <c r="B3139" s="198" t="e">
        <f t="shared" ca="1" si="279"/>
        <v>#N/A</v>
      </c>
      <c r="C31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0" spans="2:3" x14ac:dyDescent="0.25">
      <c r="B3140" s="198" t="e">
        <f t="shared" ca="1" si="279"/>
        <v>#N/A</v>
      </c>
      <c r="C31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1" spans="2:3" x14ac:dyDescent="0.25">
      <c r="B3141" s="198" t="e">
        <f t="shared" ca="1" si="279"/>
        <v>#N/A</v>
      </c>
      <c r="C31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2" spans="2:3" x14ac:dyDescent="0.25">
      <c r="B3142" s="198" t="e">
        <f t="shared" ca="1" si="279"/>
        <v>#N/A</v>
      </c>
      <c r="C31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3" spans="2:3" x14ac:dyDescent="0.25">
      <c r="B3143" s="198" t="e">
        <f t="shared" ca="1" si="279"/>
        <v>#N/A</v>
      </c>
      <c r="C31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4" spans="2:3" x14ac:dyDescent="0.25">
      <c r="B3144" s="198" t="e">
        <f t="shared" ca="1" si="279"/>
        <v>#N/A</v>
      </c>
      <c r="C31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5" spans="2:3" x14ac:dyDescent="0.25">
      <c r="B3145" s="198" t="e">
        <f t="shared" ca="1" si="279"/>
        <v>#N/A</v>
      </c>
      <c r="C31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6" spans="2:3" x14ac:dyDescent="0.25">
      <c r="B3146" s="198" t="e">
        <f t="shared" ca="1" si="279"/>
        <v>#N/A</v>
      </c>
      <c r="C31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7" spans="2:3" x14ac:dyDescent="0.25">
      <c r="B3147" s="198" t="e">
        <f t="shared" ca="1" si="279"/>
        <v>#N/A</v>
      </c>
      <c r="C31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8" spans="2:3" x14ac:dyDescent="0.25">
      <c r="B3148" s="198" t="e">
        <f t="shared" ca="1" si="279"/>
        <v>#N/A</v>
      </c>
      <c r="C31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49" spans="2:3" x14ac:dyDescent="0.25">
      <c r="B3149" s="198" t="e">
        <f t="shared" ca="1" si="279"/>
        <v>#N/A</v>
      </c>
      <c r="C31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0" spans="2:3" x14ac:dyDescent="0.25">
      <c r="B3150" s="198" t="e">
        <f t="shared" ca="1" si="279"/>
        <v>#N/A</v>
      </c>
      <c r="C31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1" spans="2:3" x14ac:dyDescent="0.25">
      <c r="B3151" s="198" t="e">
        <f t="shared" ca="1" si="279"/>
        <v>#N/A</v>
      </c>
      <c r="C31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2" spans="2:3" x14ac:dyDescent="0.25">
      <c r="B3152" s="198" t="e">
        <f t="shared" ca="1" si="279"/>
        <v>#N/A</v>
      </c>
      <c r="C31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3" spans="2:3" x14ac:dyDescent="0.25">
      <c r="B3153" s="198" t="e">
        <f t="shared" ca="1" si="279"/>
        <v>#N/A</v>
      </c>
      <c r="C31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4" spans="2:3" x14ac:dyDescent="0.25">
      <c r="B3154" s="198" t="e">
        <f t="shared" ca="1" si="279"/>
        <v>#N/A</v>
      </c>
      <c r="C31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5" spans="2:3" x14ac:dyDescent="0.25">
      <c r="B3155" s="198" t="e">
        <f t="shared" ca="1" si="279"/>
        <v>#N/A</v>
      </c>
      <c r="C31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6" spans="2:3" x14ac:dyDescent="0.25">
      <c r="B3156" s="198" t="e">
        <f t="shared" ca="1" si="279"/>
        <v>#N/A</v>
      </c>
      <c r="C31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7" spans="2:3" x14ac:dyDescent="0.25">
      <c r="B3157" s="198" t="e">
        <f t="shared" ca="1" si="279"/>
        <v>#N/A</v>
      </c>
      <c r="C31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8" spans="2:3" x14ac:dyDescent="0.25">
      <c r="B3158" s="198" t="e">
        <f t="shared" ca="1" si="279"/>
        <v>#N/A</v>
      </c>
      <c r="C315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59" spans="2:3" x14ac:dyDescent="0.25">
      <c r="B3159" s="198" t="e">
        <f t="shared" ca="1" si="279"/>
        <v>#N/A</v>
      </c>
      <c r="C315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0" spans="2:3" x14ac:dyDescent="0.25">
      <c r="B3160" s="198" t="e">
        <f t="shared" ca="1" si="279"/>
        <v>#N/A</v>
      </c>
      <c r="C316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1" spans="2:3" x14ac:dyDescent="0.25">
      <c r="B3161" s="198" t="e">
        <f t="shared" ca="1" si="279"/>
        <v>#N/A</v>
      </c>
      <c r="C316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2" spans="2:3" x14ac:dyDescent="0.25">
      <c r="B3162" s="198" t="e">
        <f t="shared" ca="1" si="279"/>
        <v>#N/A</v>
      </c>
      <c r="C316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3" spans="2:3" x14ac:dyDescent="0.25">
      <c r="B3163" s="198" t="e">
        <f t="shared" ca="1" si="279"/>
        <v>#N/A</v>
      </c>
      <c r="C316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4" spans="2:3" x14ac:dyDescent="0.25">
      <c r="B3164" s="198" t="e">
        <f t="shared" ca="1" si="279"/>
        <v>#N/A</v>
      </c>
      <c r="C316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5" spans="2:3" x14ac:dyDescent="0.25">
      <c r="B3165" s="198" t="e">
        <f t="shared" ca="1" si="279"/>
        <v>#N/A</v>
      </c>
      <c r="C316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6" spans="2:3" x14ac:dyDescent="0.25">
      <c r="B3166" s="198" t="e">
        <f t="shared" ca="1" si="279"/>
        <v>#N/A</v>
      </c>
      <c r="C316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7" spans="2:3" x14ac:dyDescent="0.25">
      <c r="B3167" s="198" t="e">
        <f t="shared" ca="1" si="279"/>
        <v>#N/A</v>
      </c>
      <c r="C316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8" spans="2:3" x14ac:dyDescent="0.25">
      <c r="B3168" s="198" t="e">
        <f t="shared" ca="1" si="279"/>
        <v>#N/A</v>
      </c>
      <c r="C316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69" spans="2:3" x14ac:dyDescent="0.25">
      <c r="B3169" s="198" t="e">
        <f t="shared" ca="1" si="279"/>
        <v>#N/A</v>
      </c>
      <c r="C316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0" spans="2:3" x14ac:dyDescent="0.25">
      <c r="B3170" s="198" t="e">
        <f t="shared" ca="1" si="279"/>
        <v>#N/A</v>
      </c>
      <c r="C317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1" spans="2:3" x14ac:dyDescent="0.25">
      <c r="B3171" s="198" t="e">
        <f t="shared" ca="1" si="279"/>
        <v>#N/A</v>
      </c>
      <c r="C317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2" spans="2:3" x14ac:dyDescent="0.25">
      <c r="B3172" s="198" t="e">
        <f t="shared" ca="1" si="279"/>
        <v>#N/A</v>
      </c>
      <c r="C317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3" spans="2:3" x14ac:dyDescent="0.25">
      <c r="B3173" s="198" t="e">
        <f t="shared" ca="1" si="279"/>
        <v>#N/A</v>
      </c>
      <c r="C317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4" spans="2:3" x14ac:dyDescent="0.25">
      <c r="B3174" s="198" t="e">
        <f t="shared" ca="1" si="279"/>
        <v>#N/A</v>
      </c>
      <c r="C317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5" spans="2:3" x14ac:dyDescent="0.25">
      <c r="B3175" s="198" t="e">
        <f t="shared" ca="1" si="279"/>
        <v>#N/A</v>
      </c>
      <c r="C317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6" spans="2:3" x14ac:dyDescent="0.25">
      <c r="B3176" s="198" t="e">
        <f t="shared" ca="1" si="279"/>
        <v>#N/A</v>
      </c>
      <c r="C317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7" spans="2:3" x14ac:dyDescent="0.25">
      <c r="B3177" s="198" t="e">
        <f t="shared" ca="1" si="279"/>
        <v>#N/A</v>
      </c>
      <c r="C317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8" spans="2:3" x14ac:dyDescent="0.25">
      <c r="B3178" s="198" t="e">
        <f t="shared" ca="1" si="279"/>
        <v>#N/A</v>
      </c>
      <c r="C317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79" spans="2:3" x14ac:dyDescent="0.25">
      <c r="B3179" s="198" t="e">
        <f t="shared" ca="1" si="279"/>
        <v>#N/A</v>
      </c>
      <c r="C317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0" spans="2:3" x14ac:dyDescent="0.25">
      <c r="B3180" s="198" t="e">
        <f t="shared" ca="1" si="279"/>
        <v>#N/A</v>
      </c>
      <c r="C318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1" spans="2:3" x14ac:dyDescent="0.25">
      <c r="B3181" s="198" t="e">
        <f t="shared" ca="1" si="279"/>
        <v>#N/A</v>
      </c>
      <c r="C318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2" spans="2:3" x14ac:dyDescent="0.25">
      <c r="B3182" s="198" t="e">
        <f t="shared" ca="1" si="279"/>
        <v>#N/A</v>
      </c>
      <c r="C318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3" spans="2:3" x14ac:dyDescent="0.25">
      <c r="B3183" s="198" t="e">
        <f t="shared" ca="1" si="279"/>
        <v>#N/A</v>
      </c>
      <c r="C318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4" spans="2:3" x14ac:dyDescent="0.25">
      <c r="B3184" s="198" t="e">
        <f t="shared" ca="1" si="279"/>
        <v>#N/A</v>
      </c>
      <c r="C318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5" spans="2:3" x14ac:dyDescent="0.25">
      <c r="B3185" s="198" t="e">
        <f t="shared" ca="1" si="279"/>
        <v>#N/A</v>
      </c>
      <c r="C318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6" spans="2:3" x14ac:dyDescent="0.25">
      <c r="B3186" s="198" t="e">
        <f t="shared" ca="1" si="279"/>
        <v>#N/A</v>
      </c>
      <c r="C318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7" spans="2:3" x14ac:dyDescent="0.25">
      <c r="B3187" s="198" t="e">
        <f t="shared" ca="1" si="279"/>
        <v>#N/A</v>
      </c>
      <c r="C318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8" spans="2:3" x14ac:dyDescent="0.25">
      <c r="B3188" s="198" t="e">
        <f t="shared" ca="1" si="279"/>
        <v>#N/A</v>
      </c>
      <c r="C318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89" spans="2:3" x14ac:dyDescent="0.25">
      <c r="B3189" s="198" t="e">
        <f t="shared" ca="1" si="279"/>
        <v>#N/A</v>
      </c>
      <c r="C318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0" spans="2:3" x14ac:dyDescent="0.25">
      <c r="B3190" s="198" t="e">
        <f t="shared" ca="1" si="279"/>
        <v>#N/A</v>
      </c>
      <c r="C319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1" spans="2:3" x14ac:dyDescent="0.25">
      <c r="B3191" s="198" t="e">
        <f t="shared" ca="1" si="279"/>
        <v>#N/A</v>
      </c>
      <c r="C319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2" spans="2:3" x14ac:dyDescent="0.25">
      <c r="B3192" s="198" t="e">
        <f t="shared" ca="1" si="279"/>
        <v>#N/A</v>
      </c>
      <c r="C319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3" spans="2:3" x14ac:dyDescent="0.25">
      <c r="B3193" s="198" t="e">
        <f t="shared" ca="1" si="279"/>
        <v>#N/A</v>
      </c>
      <c r="C319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4" spans="2:3" x14ac:dyDescent="0.25">
      <c r="B3194" s="198" t="e">
        <f t="shared" ca="1" si="279"/>
        <v>#N/A</v>
      </c>
      <c r="C319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5" spans="2:3" x14ac:dyDescent="0.25">
      <c r="B3195" s="198" t="e">
        <f t="shared" ca="1" si="279"/>
        <v>#N/A</v>
      </c>
      <c r="C319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6" spans="2:3" x14ac:dyDescent="0.25">
      <c r="B3196" s="198" t="e">
        <f t="shared" ca="1" si="279"/>
        <v>#N/A</v>
      </c>
      <c r="C319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7" spans="2:3" x14ac:dyDescent="0.25">
      <c r="B3197" s="198" t="e">
        <f t="shared" ca="1" si="279"/>
        <v>#N/A</v>
      </c>
      <c r="C319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8" spans="2:3" x14ac:dyDescent="0.25">
      <c r="B3198" s="198" t="e">
        <f t="shared" ca="1" si="279"/>
        <v>#N/A</v>
      </c>
      <c r="C319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199" spans="2:3" x14ac:dyDescent="0.25">
      <c r="B3199" s="198" t="e">
        <f t="shared" ca="1" si="279"/>
        <v>#N/A</v>
      </c>
      <c r="C319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0" spans="2:3" x14ac:dyDescent="0.25">
      <c r="B3200" s="198" t="e">
        <f t="shared" ca="1" si="279"/>
        <v>#N/A</v>
      </c>
      <c r="C320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1" spans="2:3" x14ac:dyDescent="0.25">
      <c r="B3201" s="198" t="e">
        <f t="shared" ca="1" si="279"/>
        <v>#N/A</v>
      </c>
      <c r="C320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2" spans="2:3" x14ac:dyDescent="0.25">
      <c r="B3202" s="198" t="e">
        <f t="shared" ref="B3202:B3257" ca="1" si="280">($B$138*(RAND()*($E$212-$D$212)+$D$212))+NPV($B$140,(RAND()*((C$113*$E$213)-(C$113*$D$213))+(C$113*$D$213))*(((RAND()*($E$214-$D$214))+$D$214)+IF($B$61&gt;0,$B$61,0))+C$115-($H$185*((RAND()*($E$215-$D$215))+$D$215))-($H$201-$H$199-$H$185-$H$188)-C$120-C$126-C$129,(RAND()*((D$113*$E$213)-(D$113*$D$213))+(D$113*$D$213))*(((RAND()*($E$214-$D$214))+$D$214)+IF($B$61&gt;0,$B$61,0))+D$115-($H$185*((RAND()*($E$215-$D$215))+$D$215))-($H$201-$H$199-$H$185-$H$188)-D$120-D$126-D$129,(RAND()*((E$113*$E$213)-(E$113*$D$213))+(E$113*$D$213))*(((RAND()*($E$214-$D$214))+$D$214)+IF($B$61&gt;0,$B$61,0))+E$115-($H$185*((RAND()*($E$215-$D$215))+$D$215))-($H$201-$H$199-$H$185-$H$188)-E$120-E$126-E$129,(RAND()*((F$113*$E$213)-(F$113*$D$213))+(F$113*$D$213))*(((RAND()*($E$214-$D$214))+$D$214)+IF($B$61&gt;0,$B$61,0))+F$115-($H$185*((RAND()*($E$215-$D$215))+$D$215))-($H$201-$H$199-$H$185-$H$188)-F$120-F$126-F$129,(RAND()*((G$113*$E$213)-(G$113*$D$213))+(G$113*$D$213))*(((RAND()*($E$214-$D$214))+$D$214)+IF($B$61&gt;0,$B$61,0))+G$115-($H$185*((RAND()*($E$215-$D$215))+$D$215))-($H$201-$H$199-$H$185-$H$188)-G$120-G$126-G$129,(RAND()*((H$113*$E$213)-(H$113*$D$213))+(H$113*$D$213))*(((RAND()*($E$214-$D$214))+$D$214)+IF($B$61&gt;0,$B$61,0))+H$115-($H$185*((RAND()*($E$215-$D$215))+$D$215))-($H$201-$H$199-$H$185-$H$188)-H$120-H$126-H$129,(RAND()*((I$113*$E$213)-(I$113*$D$213))+(I$113*$D$213))*(((RAND()*($E$214-$D$214))+$D$214)+IF($B$61&gt;0,$B$61,0))+I$115-($H$185*((RAND()*($E$215-$D$215))+$D$215))-($H$201-$H$199-$H$185-$H$188)-I$120-I$126-I$129,(RAND()*((J$113*$E$213)-(J$113*$D$213))+(J$113*$D$213))*(((RAND()*($E$214-$D$214))+$D$214)+IF($B$61&gt;0,$B$61,0))+J$115-($H$185*((RAND()*($E$215-$D$215))+$D$215))-($H$201-$H$199-$H$185-$H$188)-J$120-J$126-J$129,(RAND()*((K$113*$E$213)-(K$113*$D$213))+(K$113*$D$213))*(((RAND()*($E$214-$D$214))+$D$214)+IF($B$61&gt;0,$B$61,0))+K$115-($H$185*((RAND()*($E$215-$D$215))+$D$215))-($H$201-$H$199-$H$185-$H$188)-K$120-K$126-K$129,(RAND()*((L$113*$E$213)-(L$113*$D$213))+(L$113*$D$213))*(((RAND()*($E$214-$D$214))+$D$214)+IF($B$61&gt;0,$B$61,0))+L$115-($H$185*((RAND()*($E$215-$D$215))+$D$215))-($H$201-$H$199-$H$185-$H$188)-L$120-L$126-L$129+SUM($L$132:$L$136))</f>
        <v>#N/A</v>
      </c>
      <c r="C320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3" spans="2:3" x14ac:dyDescent="0.25">
      <c r="B3203" s="198" t="e">
        <f t="shared" ca="1" si="280"/>
        <v>#N/A</v>
      </c>
      <c r="C320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4" spans="2:3" x14ac:dyDescent="0.25">
      <c r="B3204" s="198" t="e">
        <f t="shared" ca="1" si="280"/>
        <v>#N/A</v>
      </c>
      <c r="C320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5" spans="2:3" x14ac:dyDescent="0.25">
      <c r="B3205" s="198" t="e">
        <f t="shared" ca="1" si="280"/>
        <v>#N/A</v>
      </c>
      <c r="C320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6" spans="2:3" x14ac:dyDescent="0.25">
      <c r="B3206" s="198" t="e">
        <f t="shared" ca="1" si="280"/>
        <v>#N/A</v>
      </c>
      <c r="C320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7" spans="2:3" x14ac:dyDescent="0.25">
      <c r="B3207" s="198" t="e">
        <f t="shared" ca="1" si="280"/>
        <v>#N/A</v>
      </c>
      <c r="C320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8" spans="2:3" x14ac:dyDescent="0.25">
      <c r="B3208" s="198" t="e">
        <f t="shared" ca="1" si="280"/>
        <v>#N/A</v>
      </c>
      <c r="C320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09" spans="2:3" x14ac:dyDescent="0.25">
      <c r="B3209" s="198" t="e">
        <f t="shared" ca="1" si="280"/>
        <v>#N/A</v>
      </c>
      <c r="C320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0" spans="2:3" x14ac:dyDescent="0.25">
      <c r="B3210" s="198" t="e">
        <f t="shared" ca="1" si="280"/>
        <v>#N/A</v>
      </c>
      <c r="C321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1" spans="2:3" x14ac:dyDescent="0.25">
      <c r="B3211" s="198" t="e">
        <f t="shared" ca="1" si="280"/>
        <v>#N/A</v>
      </c>
      <c r="C321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2" spans="2:3" x14ac:dyDescent="0.25">
      <c r="B3212" s="198" t="e">
        <f t="shared" ca="1" si="280"/>
        <v>#N/A</v>
      </c>
      <c r="C321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3" spans="2:3" x14ac:dyDescent="0.25">
      <c r="B3213" s="198" t="e">
        <f t="shared" ca="1" si="280"/>
        <v>#N/A</v>
      </c>
      <c r="C321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4" spans="2:3" x14ac:dyDescent="0.25">
      <c r="B3214" s="198" t="e">
        <f t="shared" ca="1" si="280"/>
        <v>#N/A</v>
      </c>
      <c r="C321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5" spans="2:3" x14ac:dyDescent="0.25">
      <c r="B3215" s="198" t="e">
        <f t="shared" ca="1" si="280"/>
        <v>#N/A</v>
      </c>
      <c r="C321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6" spans="2:3" x14ac:dyDescent="0.25">
      <c r="B3216" s="198" t="e">
        <f t="shared" ca="1" si="280"/>
        <v>#N/A</v>
      </c>
      <c r="C321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7" spans="2:3" x14ac:dyDescent="0.25">
      <c r="B3217" s="198" t="e">
        <f t="shared" ca="1" si="280"/>
        <v>#N/A</v>
      </c>
      <c r="C321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8" spans="2:3" x14ac:dyDescent="0.25">
      <c r="B3218" s="198" t="e">
        <f t="shared" ca="1" si="280"/>
        <v>#N/A</v>
      </c>
      <c r="C321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19" spans="2:3" x14ac:dyDescent="0.25">
      <c r="B3219" s="198" t="e">
        <f t="shared" ca="1" si="280"/>
        <v>#N/A</v>
      </c>
      <c r="C321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0" spans="2:3" x14ac:dyDescent="0.25">
      <c r="B3220" s="198" t="e">
        <f t="shared" ca="1" si="280"/>
        <v>#N/A</v>
      </c>
      <c r="C322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1" spans="2:3" x14ac:dyDescent="0.25">
      <c r="B3221" s="198" t="e">
        <f t="shared" ca="1" si="280"/>
        <v>#N/A</v>
      </c>
      <c r="C322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2" spans="2:3" x14ac:dyDescent="0.25">
      <c r="B3222" s="198" t="e">
        <f t="shared" ca="1" si="280"/>
        <v>#N/A</v>
      </c>
      <c r="C322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3" spans="2:3" x14ac:dyDescent="0.25">
      <c r="B3223" s="198" t="e">
        <f t="shared" ca="1" si="280"/>
        <v>#N/A</v>
      </c>
      <c r="C322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4" spans="2:3" x14ac:dyDescent="0.25">
      <c r="B3224" s="198" t="e">
        <f t="shared" ca="1" si="280"/>
        <v>#N/A</v>
      </c>
      <c r="C322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5" spans="2:3" x14ac:dyDescent="0.25">
      <c r="B3225" s="198" t="e">
        <f t="shared" ca="1" si="280"/>
        <v>#N/A</v>
      </c>
      <c r="C322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6" spans="2:3" x14ac:dyDescent="0.25">
      <c r="B3226" s="198" t="e">
        <f t="shared" ca="1" si="280"/>
        <v>#N/A</v>
      </c>
      <c r="C322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7" spans="2:3" x14ac:dyDescent="0.25">
      <c r="B3227" s="198" t="e">
        <f t="shared" ca="1" si="280"/>
        <v>#N/A</v>
      </c>
      <c r="C322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8" spans="2:3" x14ac:dyDescent="0.25">
      <c r="B3228" s="198" t="e">
        <f t="shared" ca="1" si="280"/>
        <v>#N/A</v>
      </c>
      <c r="C322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29" spans="2:3" x14ac:dyDescent="0.25">
      <c r="B3229" s="198" t="e">
        <f t="shared" ca="1" si="280"/>
        <v>#N/A</v>
      </c>
      <c r="C322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0" spans="2:3" x14ac:dyDescent="0.25">
      <c r="B3230" s="198" t="e">
        <f t="shared" ca="1" si="280"/>
        <v>#N/A</v>
      </c>
      <c r="C323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1" spans="2:3" x14ac:dyDescent="0.25">
      <c r="B3231" s="198" t="e">
        <f t="shared" ca="1" si="280"/>
        <v>#N/A</v>
      </c>
      <c r="C323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2" spans="2:3" x14ac:dyDescent="0.25">
      <c r="B3232" s="198" t="e">
        <f t="shared" ca="1" si="280"/>
        <v>#N/A</v>
      </c>
      <c r="C323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3" spans="2:3" x14ac:dyDescent="0.25">
      <c r="B3233" s="198" t="e">
        <f t="shared" ca="1" si="280"/>
        <v>#N/A</v>
      </c>
      <c r="C323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4" spans="2:3" x14ac:dyDescent="0.25">
      <c r="B3234" s="198" t="e">
        <f t="shared" ca="1" si="280"/>
        <v>#N/A</v>
      </c>
      <c r="C323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5" spans="2:3" x14ac:dyDescent="0.25">
      <c r="B3235" s="198" t="e">
        <f t="shared" ca="1" si="280"/>
        <v>#N/A</v>
      </c>
      <c r="C323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6" spans="2:3" x14ac:dyDescent="0.25">
      <c r="B3236" s="198" t="e">
        <f t="shared" ca="1" si="280"/>
        <v>#N/A</v>
      </c>
      <c r="C323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7" spans="2:3" x14ac:dyDescent="0.25">
      <c r="B3237" s="198" t="e">
        <f t="shared" ca="1" si="280"/>
        <v>#N/A</v>
      </c>
      <c r="C323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8" spans="2:3" x14ac:dyDescent="0.25">
      <c r="B3238" s="198" t="e">
        <f t="shared" ca="1" si="280"/>
        <v>#N/A</v>
      </c>
      <c r="C323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39" spans="2:3" x14ac:dyDescent="0.25">
      <c r="B3239" s="198" t="e">
        <f t="shared" ca="1" si="280"/>
        <v>#N/A</v>
      </c>
      <c r="C323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0" spans="2:3" x14ac:dyDescent="0.25">
      <c r="B3240" s="198" t="e">
        <f t="shared" ca="1" si="280"/>
        <v>#N/A</v>
      </c>
      <c r="C324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1" spans="2:3" x14ac:dyDescent="0.25">
      <c r="B3241" s="198" t="e">
        <f t="shared" ca="1" si="280"/>
        <v>#N/A</v>
      </c>
      <c r="C324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2" spans="2:3" x14ac:dyDescent="0.25">
      <c r="B3242" s="198" t="e">
        <f t="shared" ca="1" si="280"/>
        <v>#N/A</v>
      </c>
      <c r="C324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3" spans="2:3" x14ac:dyDescent="0.25">
      <c r="B3243" s="198" t="e">
        <f t="shared" ca="1" si="280"/>
        <v>#N/A</v>
      </c>
      <c r="C324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4" spans="2:3" x14ac:dyDescent="0.25">
      <c r="B3244" s="198" t="e">
        <f t="shared" ca="1" si="280"/>
        <v>#N/A</v>
      </c>
      <c r="C324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5" spans="2:3" x14ac:dyDescent="0.25">
      <c r="B3245" s="198" t="e">
        <f t="shared" ca="1" si="280"/>
        <v>#N/A</v>
      </c>
      <c r="C324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6" spans="2:3" x14ac:dyDescent="0.25">
      <c r="B3246" s="198" t="e">
        <f t="shared" ca="1" si="280"/>
        <v>#N/A</v>
      </c>
      <c r="C324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7" spans="2:3" x14ac:dyDescent="0.25">
      <c r="B3247" s="198" t="e">
        <f t="shared" ca="1" si="280"/>
        <v>#N/A</v>
      </c>
      <c r="C324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8" spans="2:3" x14ac:dyDescent="0.25">
      <c r="B3248" s="198" t="e">
        <f t="shared" ca="1" si="280"/>
        <v>#N/A</v>
      </c>
      <c r="C3248"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49" spans="2:3" x14ac:dyDescent="0.25">
      <c r="B3249" s="198" t="e">
        <f t="shared" ca="1" si="280"/>
        <v>#N/A</v>
      </c>
      <c r="C3249"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0" spans="2:3" x14ac:dyDescent="0.25">
      <c r="B3250" s="198" t="e">
        <f t="shared" ca="1" si="280"/>
        <v>#N/A</v>
      </c>
      <c r="C3250"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1" spans="2:3" x14ac:dyDescent="0.25">
      <c r="B3251" s="198" t="e">
        <f t="shared" ca="1" si="280"/>
        <v>#N/A</v>
      </c>
      <c r="C3251"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2" spans="2:3" x14ac:dyDescent="0.25">
      <c r="B3252" s="198" t="e">
        <f t="shared" ca="1" si="280"/>
        <v>#N/A</v>
      </c>
      <c r="C3252"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3" spans="2:3" x14ac:dyDescent="0.25">
      <c r="B3253" s="198" t="e">
        <f t="shared" ca="1" si="280"/>
        <v>#N/A</v>
      </c>
      <c r="C3253"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4" spans="2:3" x14ac:dyDescent="0.25">
      <c r="B3254" s="198" t="e">
        <f t="shared" ca="1" si="280"/>
        <v>#N/A</v>
      </c>
      <c r="C3254"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5" spans="2:3" x14ac:dyDescent="0.25">
      <c r="B3255" s="198" t="e">
        <f t="shared" ca="1" si="280"/>
        <v>#N/A</v>
      </c>
      <c r="C3255"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6" spans="2:3" x14ac:dyDescent="0.25">
      <c r="B3256" s="198" t="e">
        <f t="shared" ca="1" si="280"/>
        <v>#N/A</v>
      </c>
      <c r="C3256"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7" spans="2:3" x14ac:dyDescent="0.25">
      <c r="B3257" s="198" t="e">
        <f t="shared" ca="1" si="280"/>
        <v>#N/A</v>
      </c>
      <c r="C3257" s="198" t="e">
        <f ca="1">($B$138*(RAND()*($E$212-$D$212)+$D$212))+NPV($B$140,(RAND()*((C$113*$E$213)-(C$113*$D$213))+(C$113*$D$213))*(((RAND()*('Your Value Calcs'!$E$209-'Your Value Calcs'!$D$209))+'Your Value Calcs'!$D$209)+IF('Your Results'!$D$48&gt;0,'Your Results'!$D$48,0))+C$115-($H$185*((RAND()*($E$215-$D$215))+$D$215))-($H$201-$H$199-$H$185-$H$188)-C$120-C$126-C$129,(RAND()*((D$113*$E$213)-(D$113*$D$213))+(D$113*$D$213))*(((RAND()*('Your Value Calcs'!$E$209-'Your Value Calcs'!$D$209))+'Your Value Calcs'!$D$209)+IF('Your Results'!$D$48&gt;0,'Your Results'!$D$48,0))+D$115-($H$185*((RAND()*($E$215-$D$215))+$D$215))-($H$201-$H$199-$H$185-$H$188)-D$120-D$126-D$129,(RAND()*((E$113*$E$213)-(E$113*$D$213))+(E$113*$D$213))*(((RAND()*('Your Value Calcs'!$E$209-'Your Value Calcs'!$D$209))+'Your Value Calcs'!$D$209)+IF('Your Results'!$D$48&gt;0,'Your Results'!$D$48,0))+E$115-($H$185*((RAND()*($E$215-$D$215))+$D$215))-($H$201-$H$199-$H$185-$H$188)-E$120-E$126-E$129,(RAND()*((F$113*$E$213)-(F$113*$D$213))+(F$113*$D$213))*(((RAND()*('Your Value Calcs'!$E$209-'Your Value Calcs'!$D$209))+'Your Value Calcs'!$D$209)+IF('Your Results'!$D$48&gt;0,'Your Results'!$D$48,0))+F$115-($H$185*((RAND()*($E$215-$D$215))+$D$215))-($H$201-$H$199-$H$185-$H$188)-F$120-F$126-F$129,(RAND()*((G$113*$E$213)-(G$113*$D$213))+(G$113*$D$213))*(((RAND()*('Your Value Calcs'!$E$209-'Your Value Calcs'!$D$209))+'Your Value Calcs'!$D$209)+IF('Your Results'!$D$48&gt;0,'Your Results'!$D$48,0))+G$115-($H$185*((RAND()*($E$215-$D$215))+$D$215))-($H$201-$H$199-$H$185-$H$188)-G$120-G$126-G$129,(RAND()*((H$113*$E$213)-(H$113*$D$213))+(H$113*$D$213))*(((RAND()*('Your Value Calcs'!$E$209-'Your Value Calcs'!$D$209))+'Your Value Calcs'!$D$209)+IF('Your Results'!$D$48&gt;0,'Your Results'!$D$48,0))+H$115-($H$185*((RAND()*($E$215-$D$215))+$D$215))-($H$201-$H$199-$H$185-$H$188)-H$120-H$126-H$129,(RAND()*((I$113*$E$213)-(I$113*$D$213))+(I$113*$D$213))*(((RAND()*('Your Value Calcs'!$E$209-'Your Value Calcs'!$D$209))+'Your Value Calcs'!$D$209)+IF('Your Results'!$D$48&gt;0,'Your Results'!$D$48,0))+I$115-($H$185*((RAND()*($E$215-$D$215))+$D$215))-($H$201-$H$199-$H$185-$H$188)-I$120-I$126-I$129,(RAND()*((J$113*$E$213)-(J$113*$D$213))+(J$113*$D$213))*(((RAND()*('Your Value Calcs'!$E$209-'Your Value Calcs'!$D$209))+'Your Value Calcs'!$D$209)+IF('Your Results'!$D$48&gt;0,'Your Results'!$D$48,0))+J$115-($H$185*((RAND()*($E$215-$D$215))+$D$215))-($H$201-$H$199-$H$185-$H$188)-J$120-J$126-J$129,(RAND()*((K$113*$E$213)-(K$113*$D$213))+(K$113*$D$213))*(((RAND()*('Your Value Calcs'!$E$209-'Your Value Calcs'!$D$209))+'Your Value Calcs'!$D$209)+IF('Your Results'!$D$48&gt;0,'Your Results'!$D$48,0))+K$115-($H$185*((RAND()*($E$215-$D$215))+$D$215))-($H$201-$H$199-$H$185-$H$188)-K$120-K$126-K$129,(RAND()*((L$113*$E$213)-(L$113*$D$213))+(L$113*$D$213))*(((RAND()*('Your Value Calcs'!$E$209-'Your Value Calcs'!$D$209))+'Your Value Calcs'!$D$209)+IF('Your Results'!$D$48&gt;0,'Your Results'!$D$48,0))+L$115-($H$185*((RAND()*($E$215-$D$215))+$D$215))-($H$201-$H$199-$H$185-$H$188)-L$120-L$126-L$129+SUM($L$132:$L$136))</f>
        <v>#N/A</v>
      </c>
    </row>
    <row r="3259" spans="2:3" x14ac:dyDescent="0.25">
      <c r="B3259" s="147" t="e">
        <f ca="1">AVERAGE(B258:B3257)</f>
        <v>#N/A</v>
      </c>
      <c r="C3259" s="147" t="e">
        <f ca="1">AVERAGE(C258:C3257)</f>
        <v>#N/A</v>
      </c>
    </row>
    <row r="3260" spans="2:3" x14ac:dyDescent="0.25">
      <c r="B3260" s="147"/>
      <c r="C3260" s="147"/>
    </row>
  </sheetData>
  <sortState ref="J206:J1206">
    <sortCondition ref="J193"/>
  </sortState>
  <mergeCells count="5">
    <mergeCell ref="DJ4:DK5"/>
    <mergeCell ref="BH5:BO6"/>
    <mergeCell ref="BX16:CG18"/>
    <mergeCell ref="CV5:CZ7"/>
    <mergeCell ref="B256:C256"/>
  </mergeCells>
  <pageMargins left="0.7" right="0.7" top="0.75" bottom="0.75" header="0.3" footer="0.3"/>
  <pageSetup paperSize="9" scale="10" orientation="portrait" r:id="rId1"/>
  <ignoredErrors>
    <ignoredError sqref="D160:D161 D171:D173 D177 D181:D183 D201 D203" formula="1"/>
  </ignoredErrors>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32"/>
  <sheetViews>
    <sheetView topLeftCell="A45" zoomScale="80" zoomScaleNormal="80" workbookViewId="0">
      <selection activeCell="O97" sqref="O97:Q99"/>
    </sheetView>
  </sheetViews>
  <sheetFormatPr defaultRowHeight="15" x14ac:dyDescent="0.25"/>
  <cols>
    <col min="1" max="1" width="51.28515625" customWidth="1"/>
    <col min="2" max="2" width="14.5703125" customWidth="1"/>
    <col min="3" max="3" width="4.7109375" customWidth="1"/>
    <col min="4" max="4" width="14.5703125" customWidth="1"/>
    <col min="5" max="5" width="4.7109375" customWidth="1"/>
    <col min="6" max="6" width="14.5703125" customWidth="1"/>
    <col min="7" max="7" width="5.140625" customWidth="1"/>
    <col min="8" max="8" width="51.28515625" customWidth="1"/>
    <col min="9" max="14" width="14.5703125" customWidth="1"/>
    <col min="15" max="15" width="14.5703125" style="13" customWidth="1"/>
    <col min="19" max="19" width="9.140625" customWidth="1"/>
  </cols>
  <sheetData>
    <row r="1" spans="1:21" ht="21" x14ac:dyDescent="0.35">
      <c r="A1" s="160" t="s">
        <v>500</v>
      </c>
      <c r="O1"/>
    </row>
    <row r="2" spans="1:21" ht="18" customHeight="1" x14ac:dyDescent="0.25"/>
    <row r="3" spans="1:21" ht="36.75" customHeight="1" x14ac:dyDescent="0.25">
      <c r="A3" s="1003" t="s">
        <v>535</v>
      </c>
      <c r="B3" s="1003"/>
      <c r="C3" s="1003"/>
      <c r="D3" s="1003"/>
      <c r="E3" s="1003"/>
      <c r="F3" s="1003"/>
      <c r="G3" s="1003"/>
      <c r="H3" s="1003"/>
      <c r="I3" s="1003"/>
      <c r="J3" s="1003"/>
      <c r="K3" s="1003"/>
      <c r="L3" s="1003"/>
      <c r="M3" s="1003"/>
      <c r="N3" s="1003"/>
      <c r="O3" s="1003"/>
    </row>
    <row r="4" spans="1:21" ht="18" customHeight="1" x14ac:dyDescent="0.25"/>
    <row r="5" spans="1:21" ht="18" customHeight="1" x14ac:dyDescent="0.3">
      <c r="A5" s="5" t="s">
        <v>199</v>
      </c>
      <c r="H5" s="5" t="s">
        <v>446</v>
      </c>
      <c r="O5"/>
      <c r="P5" s="226"/>
      <c r="Q5" s="226"/>
      <c r="R5" s="226"/>
      <c r="S5" s="226"/>
      <c r="T5" s="226"/>
      <c r="U5" s="226"/>
    </row>
    <row r="6" spans="1:21" ht="18" customHeight="1" x14ac:dyDescent="0.25">
      <c r="A6" s="1" t="s">
        <v>432</v>
      </c>
      <c r="H6" s="226" t="s">
        <v>357</v>
      </c>
      <c r="I6" s="226"/>
      <c r="J6" s="226"/>
      <c r="K6" s="226"/>
      <c r="L6" s="226"/>
      <c r="M6" s="226"/>
      <c r="N6" s="226"/>
      <c r="O6" s="226"/>
    </row>
    <row r="7" spans="1:21" ht="18" customHeight="1" x14ac:dyDescent="0.25">
      <c r="B7" s="228" t="s">
        <v>91</v>
      </c>
      <c r="C7" s="6"/>
      <c r="D7" s="249" t="s">
        <v>281</v>
      </c>
      <c r="O7"/>
      <c r="P7" s="7"/>
      <c r="Q7" s="242"/>
      <c r="R7" s="242"/>
      <c r="S7" s="242"/>
      <c r="T7" s="242"/>
      <c r="U7" s="242"/>
    </row>
    <row r="8" spans="1:21" ht="18" customHeight="1" x14ac:dyDescent="0.25">
      <c r="A8" s="80" t="s">
        <v>284</v>
      </c>
      <c r="B8" s="144">
        <f>'Current System'!B5</f>
        <v>0</v>
      </c>
      <c r="C8" s="144"/>
      <c r="D8" s="144">
        <f>B8</f>
        <v>0</v>
      </c>
      <c r="H8" s="242"/>
      <c r="I8" s="243" t="s">
        <v>386</v>
      </c>
      <c r="J8" s="243"/>
      <c r="K8" s="7"/>
      <c r="L8" s="228"/>
      <c r="M8" s="228"/>
      <c r="N8" s="7"/>
      <c r="O8" s="7"/>
      <c r="P8" s="226"/>
      <c r="Q8" s="226"/>
      <c r="R8" s="226"/>
      <c r="S8" s="226"/>
      <c r="T8" s="226"/>
      <c r="U8" s="226"/>
    </row>
    <row r="9" spans="1:21" ht="18" customHeight="1" x14ac:dyDescent="0.25">
      <c r="A9" s="80" t="s">
        <v>282</v>
      </c>
      <c r="B9" s="144">
        <f>'Current System'!B9</f>
        <v>0</v>
      </c>
      <c r="C9" s="144"/>
      <c r="D9" s="144">
        <f>'Proposed System'!C14</f>
        <v>0</v>
      </c>
      <c r="H9" s="2" t="s">
        <v>358</v>
      </c>
      <c r="I9" s="231" t="e">
        <f>'Base Calcs'!B142</f>
        <v>#N/A</v>
      </c>
      <c r="J9" s="231"/>
      <c r="K9" s="1004" t="s">
        <v>501</v>
      </c>
      <c r="L9" s="1004"/>
      <c r="M9" s="1004"/>
      <c r="N9" s="1004"/>
      <c r="O9" s="1004"/>
      <c r="P9" s="227"/>
      <c r="Q9" s="227"/>
      <c r="R9" s="227"/>
      <c r="S9" s="227"/>
      <c r="T9" s="227"/>
      <c r="U9" s="227"/>
    </row>
    <row r="10" spans="1:21" ht="18" customHeight="1" x14ac:dyDescent="0.25">
      <c r="A10" s="80" t="s">
        <v>286</v>
      </c>
      <c r="B10" s="144">
        <f>'Current System'!C54</f>
        <v>0</v>
      </c>
      <c r="C10" s="144"/>
      <c r="D10" s="144">
        <f>'Proposed System'!C58</f>
        <v>0</v>
      </c>
      <c r="J10" s="232"/>
      <c r="K10" s="1004"/>
      <c r="L10" s="1004"/>
      <c r="M10" s="1004"/>
      <c r="N10" s="1004"/>
      <c r="O10" s="1004"/>
    </row>
    <row r="11" spans="1:21" ht="18" customHeight="1" x14ac:dyDescent="0.25">
      <c r="A11" s="80" t="s">
        <v>285</v>
      </c>
      <c r="B11" s="144">
        <f>'Current System'!B10</f>
        <v>0</v>
      </c>
      <c r="C11" s="144"/>
      <c r="D11" s="144">
        <f>'Proposed System'!C15</f>
        <v>0</v>
      </c>
      <c r="K11" s="1004"/>
      <c r="L11" s="1004"/>
      <c r="M11" s="1004"/>
      <c r="N11" s="1004"/>
      <c r="O11" s="1004"/>
    </row>
    <row r="12" spans="1:21" ht="18" customHeight="1" x14ac:dyDescent="0.25">
      <c r="A12" s="143" t="s">
        <v>342</v>
      </c>
      <c r="B12" s="144" t="e">
        <f>ROUND(B11/B8,-1)</f>
        <v>#DIV/0!</v>
      </c>
      <c r="C12" s="144"/>
      <c r="D12" s="144" t="e">
        <f>ROUND(D11/D8,-1)</f>
        <v>#DIV/0!</v>
      </c>
      <c r="K12" s="1004"/>
      <c r="L12" s="1004"/>
      <c r="M12" s="1004"/>
      <c r="N12" s="1004"/>
      <c r="O12" s="1004"/>
    </row>
    <row r="13" spans="1:21" ht="18" customHeight="1" x14ac:dyDescent="0.25">
      <c r="A13" s="143" t="s">
        <v>343</v>
      </c>
      <c r="B13" s="144" t="e">
        <f>ROUND(B11/B9,-1)</f>
        <v>#DIV/0!</v>
      </c>
      <c r="C13" s="144"/>
      <c r="D13" s="144" t="e">
        <f>ROUND(D11/D9,-1)</f>
        <v>#DIV/0!</v>
      </c>
      <c r="K13" s="1004"/>
      <c r="L13" s="1004"/>
      <c r="M13" s="1004"/>
      <c r="N13" s="1004"/>
      <c r="O13" s="1004"/>
    </row>
    <row r="14" spans="1:21" ht="18" customHeight="1" x14ac:dyDescent="0.25">
      <c r="B14" s="144"/>
      <c r="D14" s="14"/>
      <c r="H14" s="2" t="s">
        <v>359</v>
      </c>
      <c r="I14" s="232" t="e">
        <f>'Base Calcs'!B143</f>
        <v>#VALUE!</v>
      </c>
      <c r="K14" s="1005" t="s">
        <v>502</v>
      </c>
      <c r="L14" s="1005"/>
      <c r="M14" s="1005"/>
      <c r="N14" s="1005"/>
      <c r="O14" s="1005"/>
    </row>
    <row r="15" spans="1:21" ht="18" customHeight="1" x14ac:dyDescent="0.25">
      <c r="A15" s="1" t="s">
        <v>469</v>
      </c>
      <c r="K15" s="1005"/>
      <c r="L15" s="1005"/>
      <c r="M15" s="1005"/>
      <c r="N15" s="1005"/>
      <c r="O15" s="1005"/>
    </row>
    <row r="16" spans="1:21" ht="18" customHeight="1" x14ac:dyDescent="0.25">
      <c r="K16" s="1005"/>
      <c r="L16" s="1005"/>
      <c r="M16" s="1005"/>
      <c r="N16" s="1005"/>
      <c r="O16" s="1005"/>
    </row>
    <row r="17" spans="1:21" ht="18" customHeight="1" x14ac:dyDescent="0.25">
      <c r="A17" t="s">
        <v>354</v>
      </c>
      <c r="B17" t="s">
        <v>192</v>
      </c>
      <c r="K17" s="1005"/>
      <c r="L17" s="1005"/>
      <c r="M17" s="1005"/>
      <c r="N17" s="1005"/>
      <c r="O17" s="1005"/>
    </row>
    <row r="18" spans="1:21" ht="18" customHeight="1" x14ac:dyDescent="0.25">
      <c r="A18" t="s">
        <v>352</v>
      </c>
      <c r="B18">
        <f>'Proposed System'!C5</f>
        <v>0</v>
      </c>
      <c r="K18" s="1005"/>
      <c r="L18" s="1005"/>
      <c r="M18" s="1005"/>
      <c r="N18" s="1005"/>
      <c r="O18" s="1005"/>
    </row>
    <row r="19" spans="1:21" ht="18" customHeight="1" x14ac:dyDescent="0.25">
      <c r="A19" t="s">
        <v>353</v>
      </c>
      <c r="B19" s="144">
        <f>'Proposed System'!C7</f>
        <v>0</v>
      </c>
      <c r="D19" s="14" t="e">
        <f>B19/B18</f>
        <v>#DIV/0!</v>
      </c>
      <c r="E19" t="s">
        <v>351</v>
      </c>
      <c r="O19"/>
    </row>
    <row r="20" spans="1:21" ht="18" customHeight="1" x14ac:dyDescent="0.3">
      <c r="A20" s="175" t="s">
        <v>430</v>
      </c>
      <c r="B20" s="144" t="e">
        <f>D23/B19</f>
        <v>#DIV/0!</v>
      </c>
      <c r="D20" s="144" t="e">
        <f>D23/D9</f>
        <v>#DIV/0!</v>
      </c>
      <c r="E20" s="159" t="s">
        <v>431</v>
      </c>
      <c r="H20" s="5" t="s">
        <v>336</v>
      </c>
      <c r="O20"/>
    </row>
    <row r="21" spans="1:21" ht="18" customHeight="1" x14ac:dyDescent="0.25">
      <c r="D21" s="14"/>
      <c r="H21" s="1" t="s">
        <v>399</v>
      </c>
      <c r="O21"/>
    </row>
    <row r="22" spans="1:21" ht="18" customHeight="1" x14ac:dyDescent="0.25">
      <c r="A22" s="1" t="s">
        <v>283</v>
      </c>
      <c r="D22" s="241" t="s">
        <v>386</v>
      </c>
      <c r="H22" s="1006" t="s">
        <v>511</v>
      </c>
      <c r="I22" s="1006"/>
      <c r="J22" s="1006"/>
      <c r="K22" s="1006"/>
      <c r="L22" s="1006"/>
      <c r="M22" s="1006"/>
      <c r="N22" s="1006"/>
      <c r="O22" s="1006"/>
    </row>
    <row r="23" spans="1:21" ht="18" customHeight="1" x14ac:dyDescent="0.25">
      <c r="A23" s="80" t="s">
        <v>347</v>
      </c>
      <c r="D23" s="144">
        <f>'Base Calcs'!C40</f>
        <v>0</v>
      </c>
      <c r="H23" s="1006"/>
      <c r="I23" s="1006"/>
      <c r="J23" s="1006"/>
      <c r="K23" s="1006"/>
      <c r="L23" s="1006"/>
      <c r="M23" s="1006"/>
      <c r="N23" s="1006"/>
      <c r="O23" s="1006"/>
    </row>
    <row r="24" spans="1:21" ht="18" customHeight="1" x14ac:dyDescent="0.25">
      <c r="A24" s="80" t="s">
        <v>348</v>
      </c>
      <c r="D24" s="144">
        <f>'Base Calcs'!C41</f>
        <v>0</v>
      </c>
      <c r="P24" s="1"/>
      <c r="Q24" s="1"/>
      <c r="R24" s="1"/>
      <c r="S24" s="1"/>
    </row>
    <row r="25" spans="1:21" ht="25.5" customHeight="1" x14ac:dyDescent="0.25">
      <c r="A25" s="80" t="s">
        <v>441</v>
      </c>
      <c r="D25" s="144">
        <f>'Base Calcs'!C42</f>
        <v>10000</v>
      </c>
      <c r="H25" s="999"/>
      <c r="I25" s="998" t="s">
        <v>503</v>
      </c>
      <c r="J25" s="998" t="s">
        <v>505</v>
      </c>
      <c r="K25" s="998"/>
      <c r="L25" s="998" t="s">
        <v>372</v>
      </c>
      <c r="M25" s="998" t="s">
        <v>302</v>
      </c>
      <c r="N25" s="998" t="s">
        <v>373</v>
      </c>
      <c r="O25" s="998" t="s">
        <v>302</v>
      </c>
      <c r="P25" s="8"/>
      <c r="Q25" s="8"/>
      <c r="R25" s="8"/>
      <c r="S25" s="8"/>
      <c r="T25" s="8"/>
      <c r="U25" s="8"/>
    </row>
    <row r="26" spans="1:21" ht="18" customHeight="1" x14ac:dyDescent="0.25">
      <c r="A26" s="80" t="s">
        <v>108</v>
      </c>
      <c r="D26" s="144">
        <f>'Base Calcs'!C44</f>
        <v>0</v>
      </c>
      <c r="H26" s="999"/>
      <c r="I26" s="998"/>
      <c r="J26" s="998"/>
      <c r="K26" s="998"/>
      <c r="L26" s="998"/>
      <c r="M26" s="998"/>
      <c r="N26" s="998"/>
      <c r="O26" s="998"/>
      <c r="P26" s="1"/>
      <c r="Q26" s="1"/>
      <c r="R26" s="1"/>
      <c r="S26" s="1"/>
    </row>
    <row r="27" spans="1:21" ht="18" customHeight="1" x14ac:dyDescent="0.25">
      <c r="A27" s="80" t="s">
        <v>349</v>
      </c>
      <c r="D27" s="144">
        <f>'Base Calcs'!C45</f>
        <v>0</v>
      </c>
      <c r="H27" s="11" t="s">
        <v>504</v>
      </c>
      <c r="I27" s="247">
        <f>'Base Calcs'!B214</f>
        <v>6.5</v>
      </c>
      <c r="J27" s="1000" t="s">
        <v>506</v>
      </c>
      <c r="K27" s="1001"/>
      <c r="L27" s="247">
        <f>'Base Calcs'!D214</f>
        <v>4.5</v>
      </c>
      <c r="M27" s="248" t="e">
        <f>ROUND('Base Calcs'!K214,-2)</f>
        <v>#N/A</v>
      </c>
      <c r="N27" s="247">
        <f>'Base Calcs'!E214</f>
        <v>8.5</v>
      </c>
      <c r="O27" s="248" t="e">
        <f>'Base Calcs'!M214</f>
        <v>#N/A</v>
      </c>
      <c r="P27" s="1"/>
      <c r="Q27" s="1"/>
      <c r="R27" s="1"/>
      <c r="S27" s="1"/>
    </row>
    <row r="28" spans="1:21" ht="18" customHeight="1" x14ac:dyDescent="0.25">
      <c r="A28" s="80" t="s">
        <v>350</v>
      </c>
      <c r="D28" s="144">
        <f>SUM('Base Calcs'!C129:L129)</f>
        <v>0</v>
      </c>
      <c r="H28" s="11" t="s">
        <v>285</v>
      </c>
      <c r="I28" s="248">
        <f>'Your Value Calcs'!B208</f>
        <v>0</v>
      </c>
      <c r="J28" s="1000" t="s">
        <v>507</v>
      </c>
      <c r="K28" s="1001"/>
      <c r="L28" s="248">
        <f>'Base Calcs'!B213*'Base Calcs'!D213</f>
        <v>0</v>
      </c>
      <c r="M28" s="248" t="e">
        <f>'Base Calcs'!K213</f>
        <v>#N/A</v>
      </c>
      <c r="N28" s="248">
        <f>'Base Calcs'!B213*'Base Calcs'!E213</f>
        <v>0</v>
      </c>
      <c r="O28" s="248" t="e">
        <f>'Base Calcs'!M213</f>
        <v>#N/A</v>
      </c>
      <c r="P28" s="1"/>
      <c r="Q28" s="1"/>
      <c r="R28" s="1"/>
      <c r="S28" s="1"/>
    </row>
    <row r="29" spans="1:21" ht="18" customHeight="1" thickBot="1" x14ac:dyDescent="0.3">
      <c r="A29" s="194" t="s">
        <v>86</v>
      </c>
      <c r="B29" s="194"/>
      <c r="C29" s="194"/>
      <c r="D29" s="240">
        <f>SUM(D23:D28)</f>
        <v>10000</v>
      </c>
      <c r="H29" s="11" t="s">
        <v>364</v>
      </c>
      <c r="I29" s="247" t="e">
        <f>'Base Calcs'!B215</f>
        <v>#DIV/0!</v>
      </c>
      <c r="J29" s="1000" t="s">
        <v>508</v>
      </c>
      <c r="K29" s="1001"/>
      <c r="L29" s="247" t="e">
        <f>'Base Calcs'!B215*'Base Calcs'!E215</f>
        <v>#DIV/0!</v>
      </c>
      <c r="M29" s="248" t="e">
        <f>'Base Calcs'!M215</f>
        <v>#N/A</v>
      </c>
      <c r="N29" s="247" t="e">
        <f>'Base Calcs'!B215*'Base Calcs'!D215</f>
        <v>#DIV/0!</v>
      </c>
      <c r="O29" s="248" t="e">
        <f>'Base Calcs'!K215</f>
        <v>#N/A</v>
      </c>
      <c r="P29" s="1"/>
      <c r="Q29" s="1"/>
      <c r="R29" s="1"/>
      <c r="S29" s="1"/>
    </row>
    <row r="30" spans="1:21" ht="18" customHeight="1" thickTop="1" x14ac:dyDescent="0.25">
      <c r="A30" s="196" t="s">
        <v>433</v>
      </c>
      <c r="D30" s="197" t="e">
        <f>D29/D8</f>
        <v>#DIV/0!</v>
      </c>
      <c r="H30" s="11" t="s">
        <v>363</v>
      </c>
      <c r="I30" s="246">
        <f>'Base Calcs'!B216</f>
        <v>6.2E-2</v>
      </c>
      <c r="J30" s="1000" t="s">
        <v>509</v>
      </c>
      <c r="K30" s="1001"/>
      <c r="L30" s="246">
        <f>'Base Calcs'!E216</f>
        <v>0.09</v>
      </c>
      <c r="M30" s="248" t="e">
        <f>'Base Calcs'!M216</f>
        <v>#N/A</v>
      </c>
      <c r="N30" s="246">
        <f>'Base Calcs'!D216</f>
        <v>0.05</v>
      </c>
      <c r="O30" s="248" t="e">
        <f>'Base Calcs'!K216</f>
        <v>#N/A</v>
      </c>
      <c r="P30" s="1"/>
      <c r="Q30" s="1"/>
      <c r="R30" s="1"/>
      <c r="S30" s="1"/>
    </row>
    <row r="31" spans="1:21" ht="18" customHeight="1" x14ac:dyDescent="0.25">
      <c r="A31" s="195" t="s">
        <v>425</v>
      </c>
      <c r="D31" s="197" t="e">
        <f>D29/D9</f>
        <v>#DIV/0!</v>
      </c>
      <c r="H31" s="11" t="s">
        <v>370</v>
      </c>
      <c r="I31" s="248" t="e">
        <f>ROUND('Base Calcs'!B212,-3)</f>
        <v>#N/A</v>
      </c>
      <c r="J31" s="1000" t="s">
        <v>508</v>
      </c>
      <c r="K31" s="1001"/>
      <c r="L31" s="248" t="e">
        <f>ROUND(I31*'Base Calcs'!E212,-3)</f>
        <v>#N/A</v>
      </c>
      <c r="M31" s="248" t="e">
        <f>'Base Calcs'!M212</f>
        <v>#N/A</v>
      </c>
      <c r="N31" s="248" t="e">
        <f>ROUND('Base Calcs'!B212*'Base Calcs'!D212,-3)</f>
        <v>#N/A</v>
      </c>
      <c r="O31" s="248" t="e">
        <f>'Base Calcs'!K212</f>
        <v>#N/A</v>
      </c>
      <c r="P31" s="1"/>
      <c r="Q31" s="1"/>
      <c r="R31" s="1"/>
      <c r="S31" s="1"/>
    </row>
    <row r="32" spans="1:21" ht="18" customHeight="1" x14ac:dyDescent="0.25"/>
    <row r="33" spans="1:21" ht="18" customHeight="1" x14ac:dyDescent="0.25">
      <c r="A33" s="239" t="s">
        <v>355</v>
      </c>
      <c r="B33" s="249" t="s">
        <v>322</v>
      </c>
      <c r="C33" s="6"/>
      <c r="D33" s="241" t="s">
        <v>386</v>
      </c>
      <c r="H33" s="1" t="str">
        <f>'Base Calcs'!A146</f>
        <v>Sensitivity Of NPV to Capital Costs Arising From Off Paddock Facility, Other Infrastructure and Machinery</v>
      </c>
      <c r="I33" s="233"/>
      <c r="J33" s="233"/>
      <c r="K33" s="233"/>
      <c r="L33" s="233"/>
      <c r="M33" s="233"/>
      <c r="N33" s="233"/>
      <c r="O33" s="233"/>
    </row>
    <row r="34" spans="1:21" ht="18" customHeight="1" x14ac:dyDescent="0.25">
      <c r="A34" s="170" t="s">
        <v>415</v>
      </c>
      <c r="B34" s="6"/>
      <c r="C34" s="6"/>
      <c r="D34" s="6"/>
      <c r="H34" s="1006" t="s">
        <v>510</v>
      </c>
      <c r="I34" s="1006"/>
      <c r="J34" s="1006"/>
      <c r="K34" s="1006"/>
      <c r="L34" s="1006"/>
      <c r="M34" s="1006"/>
      <c r="N34" s="1006"/>
      <c r="O34" s="1006"/>
      <c r="P34" s="3"/>
      <c r="Q34" s="3"/>
      <c r="R34" s="3"/>
      <c r="S34" s="3"/>
      <c r="T34" s="3"/>
      <c r="U34" s="3"/>
    </row>
    <row r="35" spans="1:21" ht="18" customHeight="1" x14ac:dyDescent="0.25">
      <c r="A35" s="80" t="s">
        <v>412</v>
      </c>
      <c r="B35" s="6"/>
      <c r="C35" s="6"/>
      <c r="D35" s="60" t="e">
        <f>(VLOOKUP('Current System'!B6,'Proposed System'!BG4:BH6,2,FALSE)*'Current System'!C58)/'Current System'!C58</f>
        <v>#N/A</v>
      </c>
      <c r="H35" s="1006"/>
      <c r="I35" s="1006"/>
      <c r="J35" s="1006"/>
      <c r="K35" s="1006"/>
      <c r="L35" s="1006"/>
      <c r="M35" s="1006"/>
      <c r="N35" s="1006"/>
      <c r="O35" s="1006"/>
    </row>
    <row r="36" spans="1:21" ht="18" customHeight="1" x14ac:dyDescent="0.25">
      <c r="A36" s="80" t="s">
        <v>385</v>
      </c>
      <c r="B36" s="225">
        <f>'Current System'!F54</f>
        <v>0</v>
      </c>
      <c r="C36" s="6"/>
      <c r="D36" s="60">
        <f>'Proposed System'!F58</f>
        <v>0</v>
      </c>
      <c r="H36" s="1006"/>
      <c r="I36" s="1006"/>
      <c r="J36" s="1006"/>
      <c r="K36" s="1006"/>
      <c r="L36" s="1006"/>
      <c r="M36" s="1006"/>
      <c r="N36" s="1006"/>
      <c r="O36" s="1006"/>
    </row>
    <row r="37" spans="1:21" ht="18" customHeight="1" x14ac:dyDescent="0.25">
      <c r="A37" s="80" t="s">
        <v>413</v>
      </c>
      <c r="B37" s="144"/>
      <c r="C37" s="144"/>
      <c r="D37" s="158" t="e">
        <f>(((VLOOKUP('Current System'!B4,'Proposed System'!BJ3:BN18,HLOOKUP('Proposed System'!C12,'Proposed System'!BJ3:BN18,2,FALSE),FALSE))*0.01*'Proposed System'!C14)/(VLOOKUP('Proposed System'!C12,'Proposed System'!AY3:BE8,7,FALSE)/1000)/1000)</f>
        <v>#N/A</v>
      </c>
    </row>
    <row r="38" spans="1:21" ht="18" customHeight="1" x14ac:dyDescent="0.25">
      <c r="A38" s="80" t="s">
        <v>414</v>
      </c>
      <c r="B38" s="144"/>
      <c r="C38" s="144"/>
      <c r="D38" s="144" t="e">
        <f>((VLOOKUP('Current System'!B4,'Proposed System'!BP3:BQ18,2,FALSE)*'Proposed System'!C14*1.75)/1000)</f>
        <v>#N/A</v>
      </c>
      <c r="H38" s="193" t="s">
        <v>429</v>
      </c>
      <c r="I38" s="244">
        <f>'Your Value Calcs'!B142</f>
        <v>-0.25</v>
      </c>
      <c r="J38" s="244">
        <f>'Your Value Calcs'!C142</f>
        <v>-0.1</v>
      </c>
      <c r="K38" s="244">
        <f>'Your Value Calcs'!D142</f>
        <v>-0.05</v>
      </c>
      <c r="L38" s="244">
        <f>'Your Value Calcs'!E142</f>
        <v>0</v>
      </c>
      <c r="M38" s="244">
        <f>'Your Value Calcs'!F142</f>
        <v>0.05</v>
      </c>
      <c r="N38" s="244">
        <f>'Your Value Calcs'!G142</f>
        <v>0.1</v>
      </c>
      <c r="O38" s="244">
        <f>'Your Value Calcs'!H142</f>
        <v>0.25</v>
      </c>
    </row>
    <row r="39" spans="1:21" ht="18" customHeight="1" thickBot="1" x14ac:dyDescent="0.3">
      <c r="A39" s="172" t="s">
        <v>408</v>
      </c>
      <c r="B39" s="173">
        <f>'Current System'!C62</f>
        <v>0</v>
      </c>
      <c r="C39" s="173"/>
      <c r="D39" s="173">
        <f>'Proposed System'!C66</f>
        <v>0</v>
      </c>
      <c r="H39" s="193" t="s">
        <v>485</v>
      </c>
      <c r="I39" s="245" t="e">
        <f>'Your Value Calcs'!B141</f>
        <v>#N/A</v>
      </c>
      <c r="J39" s="245" t="e">
        <f>'Your Value Calcs'!C141</f>
        <v>#N/A</v>
      </c>
      <c r="K39" s="245" t="e">
        <f>'Your Value Calcs'!D141</f>
        <v>#N/A</v>
      </c>
      <c r="L39" s="245" t="e">
        <f>'Your Value Calcs'!E141</f>
        <v>#N/A</v>
      </c>
      <c r="M39" s="245" t="e">
        <f>'Your Value Calcs'!F141</f>
        <v>#N/A</v>
      </c>
      <c r="N39" s="245" t="e">
        <f>'Your Value Calcs'!G141</f>
        <v>#N/A</v>
      </c>
      <c r="O39" s="245" t="e">
        <f>'Your Value Calcs'!H141</f>
        <v>#N/A</v>
      </c>
    </row>
    <row r="40" spans="1:21" ht="18" customHeight="1" thickTop="1" x14ac:dyDescent="0.25">
      <c r="A40" s="80" t="s">
        <v>416</v>
      </c>
      <c r="B40" s="14">
        <f>'Current System'!D62</f>
        <v>0</v>
      </c>
      <c r="D40" s="14">
        <f>'Proposed System'!D66</f>
        <v>0</v>
      </c>
      <c r="H40" s="193" t="s">
        <v>140</v>
      </c>
      <c r="I40" s="245" t="e">
        <f>'Your Value Calcs'!B143</f>
        <v>#N/A</v>
      </c>
      <c r="J40" s="245" t="e">
        <f>'Your Value Calcs'!C143</f>
        <v>#N/A</v>
      </c>
      <c r="K40" s="245" t="e">
        <f>'Your Value Calcs'!D143</f>
        <v>#N/A</v>
      </c>
      <c r="L40" s="245" t="e">
        <f>'Your Value Calcs'!E143</f>
        <v>#N/A</v>
      </c>
      <c r="M40" s="245" t="e">
        <f>'Your Value Calcs'!F143</f>
        <v>#N/A</v>
      </c>
      <c r="N40" s="245" t="e">
        <f>'Your Value Calcs'!G143</f>
        <v>#N/A</v>
      </c>
      <c r="O40" s="245" t="e">
        <f>'Your Value Calcs'!H143</f>
        <v>#N/A</v>
      </c>
    </row>
    <row r="41" spans="1:21" ht="18" customHeight="1" x14ac:dyDescent="0.25">
      <c r="A41" s="80" t="s">
        <v>417</v>
      </c>
      <c r="B41" s="14">
        <f>'Current System'!E62</f>
        <v>0</v>
      </c>
      <c r="D41" s="14">
        <f>'Proposed System'!E66</f>
        <v>0</v>
      </c>
      <c r="G41" s="60"/>
      <c r="H41" s="193" t="str">
        <f>'Base Calcs'!A151</f>
        <v>IRR</v>
      </c>
      <c r="I41" s="246" t="e">
        <f>'Your Value Calcs'!B144</f>
        <v>#VALUE!</v>
      </c>
      <c r="J41" s="246" t="e">
        <f>'Your Value Calcs'!C144</f>
        <v>#VALUE!</v>
      </c>
      <c r="K41" s="246" t="e">
        <f>'Your Value Calcs'!D144</f>
        <v>#VALUE!</v>
      </c>
      <c r="L41" s="246" t="e">
        <f>'Your Value Calcs'!E144</f>
        <v>#VALUE!</v>
      </c>
      <c r="M41" s="246" t="e">
        <f>'Your Value Calcs'!F144</f>
        <v>#VALUE!</v>
      </c>
      <c r="N41" s="246" t="e">
        <f>'Your Value Calcs'!G144</f>
        <v>#VALUE!</v>
      </c>
      <c r="O41" s="246" t="e">
        <f>'Your Value Calcs'!H144</f>
        <v>#VALUE!</v>
      </c>
    </row>
    <row r="42" spans="1:21" ht="18" customHeight="1" x14ac:dyDescent="0.25">
      <c r="A42" s="229" t="s">
        <v>468</v>
      </c>
      <c r="B42" s="230" t="e">
        <f>((('Current System'!C54*'Current System'!F54)+(('Current System'!C40*'Current System'!E40)/1000))/'Current System'!B5)/B40</f>
        <v>#DIV/0!</v>
      </c>
      <c r="C42" s="230"/>
      <c r="D42" s="230" t="e">
        <f>((('Proposed System'!C58*'Proposed System'!F58)+(('Proposed System'!C44*'Proposed System'!E44)/1000))/'Current System'!B5)/D40</f>
        <v>#DIV/0!</v>
      </c>
      <c r="G42" s="60"/>
      <c r="I42" s="226"/>
      <c r="J42" s="226"/>
      <c r="K42" s="226"/>
      <c r="L42" s="226"/>
      <c r="M42" s="226"/>
      <c r="N42" s="226"/>
      <c r="O42" s="226"/>
    </row>
    <row r="43" spans="1:21" ht="18" customHeight="1" x14ac:dyDescent="0.25">
      <c r="A43" s="80"/>
      <c r="B43" s="14"/>
      <c r="C43" s="144"/>
      <c r="D43" s="158"/>
      <c r="E43" s="60"/>
      <c r="F43" s="158"/>
      <c r="G43" s="60"/>
      <c r="H43" s="1" t="s">
        <v>480</v>
      </c>
      <c r="I43" s="226"/>
      <c r="J43" s="226"/>
      <c r="K43" s="226"/>
      <c r="L43" s="226"/>
      <c r="M43" s="226"/>
      <c r="N43" s="226"/>
      <c r="O43" s="226"/>
    </row>
    <row r="44" spans="1:21" ht="18" customHeight="1" x14ac:dyDescent="0.3">
      <c r="A44" s="5" t="s">
        <v>448</v>
      </c>
      <c r="G44" s="60"/>
      <c r="H44" s="1004" t="s">
        <v>512</v>
      </c>
      <c r="I44" s="1004"/>
      <c r="J44" s="1004"/>
      <c r="K44" s="1004"/>
      <c r="L44" s="1004"/>
      <c r="M44" s="1004"/>
      <c r="N44" s="1004"/>
      <c r="O44" s="1004"/>
    </row>
    <row r="45" spans="1:21" ht="18" customHeight="1" x14ac:dyDescent="0.25">
      <c r="A45" s="1007" t="s">
        <v>472</v>
      </c>
      <c r="B45" s="1007"/>
      <c r="C45" s="1007"/>
      <c r="D45" s="1007"/>
      <c r="E45" s="1007"/>
      <c r="F45" s="1007"/>
      <c r="H45" s="1004"/>
      <c r="I45" s="1004"/>
      <c r="J45" s="1004"/>
      <c r="K45" s="1004"/>
      <c r="L45" s="1004"/>
      <c r="M45" s="1004"/>
      <c r="N45" s="1004"/>
      <c r="O45" s="1004"/>
    </row>
    <row r="46" spans="1:21" s="7" customFormat="1" ht="18" customHeight="1" x14ac:dyDescent="0.25">
      <c r="A46" s="1007"/>
      <c r="B46" s="1007"/>
      <c r="C46" s="1007"/>
      <c r="D46" s="1007"/>
      <c r="E46" s="1007"/>
      <c r="F46" s="1007"/>
      <c r="H46" s="1004"/>
      <c r="I46" s="1004"/>
      <c r="J46" s="1004"/>
      <c r="K46" s="1004"/>
      <c r="L46" s="1004"/>
      <c r="M46" s="1004"/>
      <c r="N46" s="1004"/>
      <c r="O46" s="1004"/>
      <c r="P46"/>
      <c r="Q46"/>
      <c r="R46"/>
      <c r="S46"/>
      <c r="T46"/>
      <c r="U46"/>
    </row>
    <row r="47" spans="1:21" s="7" customFormat="1" ht="18" customHeight="1" x14ac:dyDescent="0.25">
      <c r="A47" s="1007"/>
      <c r="B47" s="1007"/>
      <c r="C47" s="1007"/>
      <c r="D47" s="1007"/>
      <c r="E47" s="1007"/>
      <c r="F47" s="1007"/>
      <c r="I47" s="3"/>
      <c r="J47" s="3"/>
      <c r="K47" s="3"/>
      <c r="L47" s="3"/>
      <c r="M47" s="3"/>
      <c r="N47" s="3"/>
      <c r="O47" s="3"/>
      <c r="P47"/>
      <c r="Q47"/>
      <c r="R47"/>
      <c r="S47"/>
      <c r="T47"/>
      <c r="U47"/>
    </row>
    <row r="48" spans="1:21" s="7" customFormat="1" ht="18" customHeight="1" x14ac:dyDescent="0.25">
      <c r="A48" s="1007"/>
      <c r="B48" s="1007"/>
      <c r="C48" s="1007"/>
      <c r="D48" s="1007"/>
      <c r="E48" s="1007"/>
      <c r="F48" s="1007"/>
      <c r="G48" s="8"/>
      <c r="I48" s="3"/>
      <c r="J48" s="3"/>
      <c r="K48" s="3"/>
      <c r="L48" s="3"/>
      <c r="M48" s="3"/>
      <c r="N48" s="3"/>
      <c r="O48" s="3"/>
      <c r="P48"/>
      <c r="Q48"/>
      <c r="R48"/>
      <c r="S48"/>
      <c r="T48"/>
      <c r="U48"/>
    </row>
    <row r="49" spans="1:21" s="7" customFormat="1" ht="18" customHeight="1" x14ac:dyDescent="0.25">
      <c r="A49" s="242"/>
      <c r="B49" s="242"/>
      <c r="C49" s="242"/>
      <c r="D49" s="242"/>
      <c r="E49" s="242"/>
      <c r="F49" s="242"/>
      <c r="G49" s="8"/>
      <c r="H49"/>
      <c r="I49"/>
      <c r="J49"/>
      <c r="K49"/>
      <c r="L49"/>
      <c r="M49"/>
      <c r="N49"/>
      <c r="O49"/>
      <c r="P49"/>
      <c r="Q49"/>
      <c r="R49"/>
      <c r="S49"/>
      <c r="T49"/>
      <c r="U49"/>
    </row>
    <row r="50" spans="1:21" s="7" customFormat="1" ht="18" customHeight="1" x14ac:dyDescent="0.25">
      <c r="A50" s="242"/>
      <c r="B50" s="249" t="s">
        <v>322</v>
      </c>
      <c r="C50" s="228"/>
      <c r="D50" s="243" t="s">
        <v>386</v>
      </c>
      <c r="E50"/>
      <c r="F50" s="6" t="s">
        <v>190</v>
      </c>
      <c r="G50" s="8"/>
      <c r="H50"/>
      <c r="I50"/>
      <c r="J50"/>
      <c r="K50"/>
      <c r="L50"/>
      <c r="M50"/>
      <c r="N50"/>
      <c r="O50"/>
      <c r="P50"/>
      <c r="Q50"/>
      <c r="R50"/>
      <c r="S50"/>
      <c r="T50"/>
      <c r="U50"/>
    </row>
    <row r="51" spans="1:21" s="7" customFormat="1" ht="18" customHeight="1" x14ac:dyDescent="0.25">
      <c r="A51" t="s">
        <v>250</v>
      </c>
      <c r="B51" s="144" t="e">
        <f>sensitivity!I30</f>
        <v>#N/A</v>
      </c>
      <c r="C51" s="144"/>
      <c r="D51" s="144" t="e">
        <f>sensitivity!L30</f>
        <v>#N/A</v>
      </c>
      <c r="E51" s="144"/>
      <c r="F51" s="144" t="e">
        <f>D51-B51</f>
        <v>#N/A</v>
      </c>
      <c r="G51" s="242"/>
      <c r="H51"/>
      <c r="I51"/>
      <c r="J51"/>
      <c r="K51"/>
      <c r="L51"/>
      <c r="M51"/>
      <c r="N51"/>
      <c r="O51"/>
      <c r="P51"/>
      <c r="Q51"/>
      <c r="R51"/>
      <c r="S51"/>
      <c r="T51"/>
      <c r="U51"/>
    </row>
    <row r="52" spans="1:21" s="7" customFormat="1" ht="18" customHeight="1" x14ac:dyDescent="0.25">
      <c r="A52" t="s">
        <v>251</v>
      </c>
      <c r="B52" s="144" t="e">
        <f>sensitivity!I31</f>
        <v>#N/A</v>
      </c>
      <c r="C52" s="144"/>
      <c r="D52" s="144" t="e">
        <f>sensitivity!L31</f>
        <v>#N/A</v>
      </c>
      <c r="E52" s="144"/>
      <c r="F52" s="144" t="e">
        <f t="shared" ref="F52:F57" si="0">D52-B52</f>
        <v>#N/A</v>
      </c>
      <c r="G52" s="242"/>
      <c r="H52"/>
      <c r="I52"/>
      <c r="J52"/>
      <c r="K52"/>
      <c r="L52"/>
      <c r="M52"/>
      <c r="N52"/>
      <c r="O52"/>
      <c r="P52"/>
      <c r="Q52"/>
      <c r="R52"/>
      <c r="S52"/>
      <c r="T52"/>
      <c r="U52"/>
    </row>
    <row r="53" spans="1:21" s="7" customFormat="1" ht="18" customHeight="1" x14ac:dyDescent="0.25">
      <c r="A53" s="192" t="s">
        <v>337</v>
      </c>
      <c r="B53" s="191" t="e">
        <f>sensitivity!I32</f>
        <v>#N/A</v>
      </c>
      <c r="C53" s="191"/>
      <c r="D53" s="191" t="e">
        <f>sensitivity!L32</f>
        <v>#N/A</v>
      </c>
      <c r="E53" s="191"/>
      <c r="F53" s="191" t="e">
        <f t="shared" si="0"/>
        <v>#N/A</v>
      </c>
      <c r="G53"/>
      <c r="H53"/>
      <c r="I53"/>
      <c r="J53" s="242"/>
      <c r="K53" s="242"/>
      <c r="L53" s="242"/>
      <c r="M53" s="242"/>
      <c r="N53" s="242"/>
      <c r="O53" s="237"/>
      <c r="P53" s="242"/>
      <c r="Q53" s="242"/>
      <c r="R53" s="242"/>
      <c r="S53" s="242"/>
    </row>
    <row r="54" spans="1:21" s="7" customFormat="1" ht="18" customHeight="1" x14ac:dyDescent="0.25">
      <c r="A54" s="141" t="s">
        <v>338</v>
      </c>
      <c r="B54" s="142" t="e">
        <f>sensitivity!I33</f>
        <v>#N/A</v>
      </c>
      <c r="C54" s="142"/>
      <c r="D54" s="142" t="e">
        <f>sensitivity!L33</f>
        <v>#N/A</v>
      </c>
      <c r="E54" s="142"/>
      <c r="F54" s="142" t="e">
        <f t="shared" si="0"/>
        <v>#N/A</v>
      </c>
      <c r="G54"/>
      <c r="H54"/>
      <c r="I54"/>
      <c r="J54" s="242"/>
      <c r="K54" s="242"/>
      <c r="L54" s="242"/>
      <c r="M54" s="242"/>
      <c r="N54" s="242"/>
      <c r="O54" s="237"/>
      <c r="P54" s="242"/>
      <c r="Q54" s="242"/>
      <c r="R54" s="242"/>
      <c r="S54" s="242"/>
    </row>
    <row r="55" spans="1:21" s="7" customFormat="1" ht="18" customHeight="1" x14ac:dyDescent="0.25">
      <c r="A55" s="192" t="s">
        <v>316</v>
      </c>
      <c r="B55" s="191">
        <f>'Your Results'!J9</f>
        <v>0</v>
      </c>
      <c r="C55" s="191"/>
      <c r="D55" s="191">
        <f>'Your Results'!J12</f>
        <v>0</v>
      </c>
      <c r="E55" s="191"/>
      <c r="F55" s="191">
        <f t="shared" si="0"/>
        <v>0</v>
      </c>
      <c r="G55"/>
      <c r="H55"/>
      <c r="I55"/>
      <c r="J55" s="242"/>
      <c r="K55" s="242"/>
      <c r="L55" s="242"/>
      <c r="M55" s="242"/>
      <c r="N55" s="242"/>
      <c r="O55" s="237"/>
      <c r="P55" s="242"/>
      <c r="Q55" s="242"/>
      <c r="R55" s="242"/>
      <c r="S55" s="242"/>
    </row>
    <row r="56" spans="1:21" s="7" customFormat="1" ht="18" customHeight="1" x14ac:dyDescent="0.25">
      <c r="A56" s="141" t="s">
        <v>339</v>
      </c>
      <c r="B56" s="142" t="e">
        <f>sensitivity!I35</f>
        <v>#N/A</v>
      </c>
      <c r="C56" s="142"/>
      <c r="D56" s="142" t="e">
        <f>sensitivity!L35</f>
        <v>#N/A</v>
      </c>
      <c r="E56" s="142"/>
      <c r="F56" s="142" t="e">
        <f t="shared" si="0"/>
        <v>#N/A</v>
      </c>
      <c r="G56"/>
      <c r="H56"/>
      <c r="I56"/>
      <c r="J56" s="242"/>
      <c r="K56" s="242"/>
      <c r="L56" s="242"/>
      <c r="M56" s="242"/>
      <c r="N56" s="242"/>
      <c r="O56" s="237"/>
      <c r="P56" s="242"/>
      <c r="Q56" s="242"/>
      <c r="R56" s="242"/>
      <c r="S56" s="242"/>
    </row>
    <row r="57" spans="1:21" s="7" customFormat="1" ht="18" customHeight="1" thickBot="1" x14ac:dyDescent="0.3">
      <c r="A57" s="174" t="s">
        <v>340</v>
      </c>
      <c r="B57" s="173">
        <f>'Your Results'!J10</f>
        <v>0</v>
      </c>
      <c r="C57" s="173"/>
      <c r="D57" s="173">
        <f>'Your Results'!J13</f>
        <v>0</v>
      </c>
      <c r="E57" s="173"/>
      <c r="F57" s="173">
        <f t="shared" si="0"/>
        <v>0</v>
      </c>
      <c r="G57"/>
      <c r="H57"/>
      <c r="I57"/>
      <c r="J57" s="242"/>
      <c r="K57" s="242"/>
      <c r="L57" s="242"/>
      <c r="M57" s="242"/>
      <c r="N57" s="242"/>
      <c r="O57" s="237"/>
      <c r="P57" s="242"/>
      <c r="Q57" s="242"/>
      <c r="R57" s="242"/>
      <c r="S57" s="242"/>
    </row>
    <row r="58" spans="1:21" s="7" customFormat="1" ht="18" customHeight="1" thickTop="1" x14ac:dyDescent="0.25">
      <c r="A58" s="242"/>
      <c r="B58" s="242"/>
      <c r="C58" s="242"/>
      <c r="D58" s="242"/>
      <c r="E58"/>
      <c r="F58"/>
      <c r="G58"/>
      <c r="H58"/>
      <c r="I58"/>
      <c r="J58" s="242"/>
      <c r="K58" s="242"/>
      <c r="L58" s="242"/>
      <c r="M58" s="242"/>
      <c r="N58" s="242"/>
      <c r="O58" s="237"/>
      <c r="P58" s="242"/>
      <c r="Q58" s="242"/>
      <c r="R58" s="242"/>
      <c r="S58" s="242"/>
    </row>
    <row r="59" spans="1:21" s="7" customFormat="1" ht="18" customHeight="1" x14ac:dyDescent="0.25">
      <c r="A59" s="1" t="s">
        <v>380</v>
      </c>
      <c r="B59" s="241"/>
      <c r="C59" s="241"/>
      <c r="D59" s="241"/>
      <c r="E59"/>
      <c r="F59"/>
      <c r="G59"/>
      <c r="H59"/>
      <c r="I59"/>
      <c r="J59" s="242"/>
      <c r="K59" s="242"/>
      <c r="L59" s="242"/>
      <c r="M59" s="242"/>
      <c r="N59" s="242"/>
      <c r="O59" s="237"/>
      <c r="P59" s="242"/>
      <c r="Q59" s="242"/>
      <c r="R59" s="242"/>
      <c r="S59" s="242"/>
    </row>
    <row r="60" spans="1:21" s="7" customFormat="1" ht="18" customHeight="1" x14ac:dyDescent="0.25">
      <c r="A60" s="15" t="s">
        <v>375</v>
      </c>
      <c r="B60" s="42" t="e">
        <f>'Base Calcs'!B224</f>
        <v>#N/A</v>
      </c>
      <c r="C60" s="42"/>
      <c r="D60" s="42" t="e">
        <f>'Base Calcs'!D224</f>
        <v>#N/A</v>
      </c>
      <c r="E60"/>
      <c r="F60"/>
      <c r="G60"/>
      <c r="H60"/>
      <c r="I60"/>
      <c r="J60" s="242"/>
      <c r="K60" s="242"/>
      <c r="L60" s="242"/>
      <c r="M60" s="242"/>
      <c r="N60" s="242"/>
      <c r="O60" s="237"/>
      <c r="P60" s="242"/>
      <c r="Q60" s="242"/>
      <c r="R60" s="242"/>
      <c r="S60" s="242"/>
    </row>
    <row r="61" spans="1:21" s="7" customFormat="1" ht="18" customHeight="1" x14ac:dyDescent="0.25">
      <c r="A61" s="15" t="s">
        <v>376</v>
      </c>
      <c r="B61" s="151" t="e">
        <f>'Base Calcs'!B225</f>
        <v>#N/A</v>
      </c>
      <c r="C61" s="151"/>
      <c r="D61" s="151" t="e">
        <f>'Base Calcs'!D225</f>
        <v>#N/A</v>
      </c>
      <c r="E61"/>
      <c r="F61"/>
      <c r="G61"/>
      <c r="H61"/>
      <c r="I61"/>
      <c r="J61" s="242"/>
      <c r="K61" s="242"/>
      <c r="L61" s="242"/>
      <c r="M61" s="242"/>
      <c r="N61" s="242"/>
      <c r="O61" s="237"/>
      <c r="P61" s="242"/>
      <c r="Q61" s="242"/>
      <c r="R61" s="242"/>
      <c r="S61" s="242"/>
    </row>
    <row r="62" spans="1:21" s="7" customFormat="1" ht="18" customHeight="1" x14ac:dyDescent="0.25">
      <c r="A62" s="15" t="s">
        <v>378</v>
      </c>
      <c r="B62" s="42" t="e">
        <f>'Base Calcs'!B226</f>
        <v>#N/A</v>
      </c>
      <c r="C62" s="42"/>
      <c r="D62" s="42" t="e">
        <f>'Base Calcs'!D226</f>
        <v>#N/A</v>
      </c>
      <c r="E62"/>
      <c r="F62"/>
      <c r="G62"/>
      <c r="H62"/>
      <c r="I62"/>
      <c r="J62" s="242"/>
      <c r="K62" s="242"/>
      <c r="L62" s="242"/>
      <c r="M62" s="242"/>
      <c r="N62" s="242"/>
      <c r="O62" s="237"/>
      <c r="P62" s="242"/>
      <c r="Q62" s="242"/>
      <c r="R62" s="242"/>
      <c r="S62" s="242"/>
    </row>
    <row r="63" spans="1:21" s="7" customFormat="1" ht="18" customHeight="1" x14ac:dyDescent="0.25">
      <c r="G63"/>
      <c r="H63"/>
      <c r="I63"/>
      <c r="J63" s="242"/>
      <c r="K63" s="242"/>
      <c r="L63" s="242"/>
      <c r="M63" s="242"/>
      <c r="N63" s="242"/>
      <c r="O63" s="237"/>
      <c r="P63" s="242"/>
      <c r="Q63" s="242"/>
      <c r="R63" s="242"/>
      <c r="S63" s="242"/>
    </row>
    <row r="64" spans="1:21" s="7" customFormat="1" ht="18" customHeight="1" x14ac:dyDescent="0.3">
      <c r="A64" s="259" t="s">
        <v>514</v>
      </c>
      <c r="B64" s="250"/>
      <c r="C64" s="250"/>
      <c r="D64" s="250"/>
      <c r="E64" s="250"/>
      <c r="F64" s="250"/>
      <c r="G64" s="250"/>
      <c r="H64" s="250"/>
      <c r="I64" s="250"/>
      <c r="J64" s="250"/>
      <c r="K64" s="250"/>
      <c r="L64" s="250"/>
      <c r="M64" s="250"/>
      <c r="N64" s="250"/>
      <c r="O64" s="251"/>
      <c r="P64" s="242"/>
      <c r="Q64" s="242"/>
      <c r="R64" s="242"/>
      <c r="S64" s="242"/>
    </row>
    <row r="65" spans="1:19" s="7" customFormat="1" ht="18" customHeight="1" x14ac:dyDescent="0.25">
      <c r="A65" s="250"/>
      <c r="B65" s="250"/>
      <c r="C65" s="250"/>
      <c r="D65" s="250"/>
      <c r="E65" s="250"/>
      <c r="F65" s="250"/>
      <c r="G65" s="250"/>
      <c r="H65" s="250"/>
      <c r="I65" s="250"/>
      <c r="J65" s="250"/>
      <c r="K65" s="250"/>
      <c r="L65" s="250"/>
      <c r="M65" s="250"/>
      <c r="N65" s="250"/>
      <c r="O65" s="251"/>
      <c r="P65" s="242"/>
      <c r="Q65" s="242"/>
      <c r="R65" s="242"/>
      <c r="S65" s="242"/>
    </row>
    <row r="66" spans="1:19" s="7" customFormat="1" ht="18" customHeight="1" x14ac:dyDescent="0.25">
      <c r="A66" s="250" t="s">
        <v>481</v>
      </c>
      <c r="B66" s="250"/>
      <c r="C66" s="250"/>
      <c r="D66" s="250"/>
      <c r="E66" s="250"/>
      <c r="F66" s="250"/>
      <c r="G66" s="250"/>
      <c r="H66" s="250"/>
      <c r="I66" s="250"/>
      <c r="J66" s="250"/>
      <c r="K66" s="250"/>
      <c r="L66" s="250"/>
      <c r="M66" s="250"/>
      <c r="N66" s="250"/>
      <c r="O66" s="251"/>
      <c r="P66" s="242"/>
      <c r="Q66" s="242"/>
      <c r="R66" s="242"/>
      <c r="S66" s="242"/>
    </row>
    <row r="67" spans="1:19" s="7" customFormat="1" ht="18" customHeight="1" x14ac:dyDescent="0.25">
      <c r="A67" s="252" t="s">
        <v>482</v>
      </c>
      <c r="B67" s="250"/>
      <c r="C67" s="250"/>
      <c r="D67" s="250"/>
      <c r="E67" s="250"/>
      <c r="F67" s="250"/>
      <c r="G67" s="250"/>
      <c r="H67" s="250"/>
      <c r="I67" s="250"/>
      <c r="J67" s="250"/>
      <c r="K67" s="250"/>
      <c r="L67" s="250"/>
      <c r="M67" s="250"/>
      <c r="N67" s="250"/>
      <c r="O67" s="251"/>
      <c r="P67" s="242"/>
      <c r="Q67" s="242"/>
      <c r="R67" s="242"/>
      <c r="S67" s="242"/>
    </row>
    <row r="68" spans="1:19" ht="18" customHeight="1" x14ac:dyDescent="0.25">
      <c r="A68" s="1002" t="s">
        <v>483</v>
      </c>
      <c r="B68" s="1002"/>
      <c r="C68" s="1002"/>
      <c r="D68" s="1002"/>
      <c r="E68" s="1002"/>
      <c r="F68" s="1002"/>
      <c r="G68" s="1002"/>
      <c r="H68" s="1002"/>
      <c r="I68" s="253"/>
      <c r="J68" s="253"/>
      <c r="K68" s="250"/>
      <c r="L68" s="250"/>
      <c r="M68" s="250"/>
      <c r="N68" s="250"/>
      <c r="O68" s="254"/>
    </row>
    <row r="69" spans="1:19" ht="18" customHeight="1" x14ac:dyDescent="0.25">
      <c r="A69" s="1002"/>
      <c r="B69" s="1002"/>
      <c r="C69" s="1002"/>
      <c r="D69" s="1002"/>
      <c r="E69" s="1002"/>
      <c r="F69" s="1002"/>
      <c r="G69" s="1002"/>
      <c r="H69" s="1002"/>
      <c r="I69" s="253"/>
      <c r="J69" s="253"/>
      <c r="K69" s="250"/>
      <c r="L69" s="250"/>
      <c r="M69" s="250"/>
      <c r="N69" s="250"/>
      <c r="O69" s="255"/>
      <c r="P69" s="226"/>
      <c r="Q69" s="226"/>
      <c r="R69" s="226"/>
      <c r="S69" s="226"/>
    </row>
    <row r="70" spans="1:19" ht="18" customHeight="1" x14ac:dyDescent="0.25">
      <c r="A70" s="1002"/>
      <c r="B70" s="1002"/>
      <c r="C70" s="1002"/>
      <c r="D70" s="1002"/>
      <c r="E70" s="1002"/>
      <c r="F70" s="1002"/>
      <c r="G70" s="1002"/>
      <c r="H70" s="1002"/>
      <c r="I70" s="253"/>
      <c r="J70" s="253"/>
      <c r="K70" s="250"/>
      <c r="L70" s="250"/>
      <c r="M70" s="250"/>
      <c r="N70" s="250"/>
      <c r="O70" s="254"/>
    </row>
    <row r="71" spans="1:19" s="7" customFormat="1" ht="18" customHeight="1" x14ac:dyDescent="0.25">
      <c r="A71" s="1002"/>
      <c r="B71" s="1002"/>
      <c r="C71" s="1002"/>
      <c r="D71" s="1002"/>
      <c r="E71" s="1002"/>
      <c r="F71" s="1002"/>
      <c r="G71" s="1002"/>
      <c r="H71" s="1002"/>
      <c r="I71" s="253"/>
      <c r="J71" s="253"/>
      <c r="K71" s="250"/>
      <c r="L71" s="250"/>
      <c r="M71" s="250"/>
      <c r="N71" s="250"/>
      <c r="O71" s="251"/>
      <c r="P71" s="242"/>
      <c r="Q71" s="242"/>
      <c r="R71" s="242"/>
      <c r="S71" s="242"/>
    </row>
    <row r="72" spans="1:19" ht="18" customHeight="1" x14ac:dyDescent="0.25">
      <c r="A72" s="256" t="s">
        <v>513</v>
      </c>
      <c r="B72" s="257"/>
      <c r="C72" s="257"/>
      <c r="D72" s="257"/>
      <c r="E72" s="257"/>
      <c r="F72" s="257"/>
      <c r="G72" s="257"/>
      <c r="H72" s="257"/>
      <c r="I72" s="250"/>
      <c r="J72" s="250"/>
      <c r="K72" s="250"/>
      <c r="L72" s="250"/>
      <c r="M72" s="250"/>
      <c r="N72" s="250"/>
      <c r="O72" s="255"/>
      <c r="P72" s="226"/>
      <c r="Q72" s="226"/>
      <c r="R72" s="226"/>
      <c r="S72" s="226"/>
    </row>
    <row r="73" spans="1:19" ht="18" customHeight="1" x14ac:dyDescent="0.25">
      <c r="A73" s="1002" t="s">
        <v>356</v>
      </c>
      <c r="B73" s="1002"/>
      <c r="C73" s="1002"/>
      <c r="D73" s="1002"/>
      <c r="E73" s="1002"/>
      <c r="F73" s="1002"/>
      <c r="G73" s="1002"/>
      <c r="H73" s="1002"/>
      <c r="I73" s="250"/>
      <c r="J73" s="250"/>
      <c r="K73" s="250"/>
      <c r="L73" s="250"/>
      <c r="M73" s="250"/>
      <c r="N73" s="250"/>
      <c r="O73" s="258"/>
      <c r="P73" s="227"/>
      <c r="Q73" s="227"/>
      <c r="R73" s="227"/>
      <c r="S73" s="227"/>
    </row>
    <row r="74" spans="1:19" ht="18" customHeight="1" x14ac:dyDescent="0.25">
      <c r="A74" s="1002"/>
      <c r="B74" s="1002"/>
      <c r="C74" s="1002"/>
      <c r="D74" s="1002"/>
      <c r="E74" s="1002"/>
      <c r="F74" s="1002"/>
      <c r="G74" s="1002"/>
      <c r="H74" s="1002"/>
      <c r="I74" s="253"/>
      <c r="J74" s="253"/>
      <c r="K74" s="250"/>
      <c r="L74" s="250"/>
      <c r="M74" s="250"/>
      <c r="N74" s="250"/>
      <c r="O74" s="254"/>
    </row>
    <row r="75" spans="1:19" ht="18" customHeight="1" x14ac:dyDescent="0.25">
      <c r="A75" s="1002"/>
      <c r="B75" s="1002"/>
      <c r="C75" s="1002"/>
      <c r="D75" s="1002"/>
      <c r="E75" s="1002"/>
      <c r="F75" s="1002"/>
      <c r="G75" s="1002"/>
      <c r="H75" s="1002"/>
      <c r="I75" s="253"/>
      <c r="J75" s="253"/>
      <c r="K75" s="250"/>
      <c r="L75" s="250"/>
      <c r="M75" s="250"/>
      <c r="N75" s="250"/>
      <c r="O75" s="254"/>
    </row>
    <row r="76" spans="1:19" ht="18" customHeight="1" x14ac:dyDescent="0.25">
      <c r="A76" s="1002"/>
      <c r="B76" s="1002"/>
      <c r="C76" s="1002"/>
      <c r="D76" s="1002"/>
      <c r="E76" s="1002"/>
      <c r="F76" s="1002"/>
      <c r="G76" s="1002"/>
      <c r="H76" s="1002"/>
      <c r="I76" s="253"/>
      <c r="J76" s="253"/>
      <c r="K76" s="250"/>
      <c r="L76" s="250"/>
      <c r="M76" s="250"/>
      <c r="N76" s="250"/>
      <c r="O76" s="254"/>
    </row>
    <row r="77" spans="1:19" ht="18" customHeight="1" x14ac:dyDescent="0.25">
      <c r="A77" s="253"/>
      <c r="B77" s="253"/>
      <c r="C77" s="253"/>
      <c r="D77" s="253"/>
      <c r="E77" s="253"/>
      <c r="F77" s="253"/>
      <c r="G77" s="253"/>
      <c r="H77" s="253"/>
      <c r="I77" s="253"/>
      <c r="J77" s="253"/>
      <c r="K77" s="250"/>
      <c r="L77" s="250"/>
      <c r="M77" s="250"/>
      <c r="N77" s="250"/>
      <c r="O77" s="254"/>
    </row>
    <row r="78" spans="1:19" ht="18" customHeight="1" x14ac:dyDescent="0.25">
      <c r="A78" s="236"/>
      <c r="B78" s="236"/>
      <c r="C78" s="236"/>
      <c r="D78" s="236"/>
      <c r="E78" s="236"/>
      <c r="F78" s="236"/>
      <c r="G78" s="236"/>
      <c r="H78" s="235"/>
      <c r="I78" s="235"/>
      <c r="J78" s="235"/>
      <c r="K78" s="235"/>
      <c r="L78" s="235"/>
      <c r="M78" s="235"/>
      <c r="N78" s="235"/>
    </row>
    <row r="79" spans="1:19" ht="18" customHeight="1" x14ac:dyDescent="0.25">
      <c r="A79" s="236"/>
      <c r="B79" s="236"/>
      <c r="C79" s="236"/>
      <c r="D79" s="236"/>
      <c r="E79" s="236"/>
      <c r="F79" s="236"/>
      <c r="G79" s="236"/>
      <c r="H79" s="235"/>
      <c r="I79" s="235"/>
      <c r="J79" s="235"/>
      <c r="K79" s="235"/>
      <c r="L79" s="235"/>
      <c r="M79" s="235"/>
      <c r="N79" s="235"/>
    </row>
    <row r="80" spans="1:19" ht="33.75" customHeight="1" x14ac:dyDescent="0.25">
      <c r="A80" s="235"/>
      <c r="B80" s="235"/>
      <c r="C80" s="235"/>
      <c r="D80" s="235"/>
      <c r="E80" s="235"/>
      <c r="F80" s="235"/>
      <c r="G80" s="235"/>
      <c r="H80" s="235"/>
      <c r="I80" s="235"/>
      <c r="J80" s="235"/>
      <c r="K80" s="235"/>
      <c r="L80" s="235"/>
      <c r="M80" s="235"/>
      <c r="N80" s="235"/>
    </row>
    <row r="81" spans="15:19" ht="18" customHeight="1" x14ac:dyDescent="0.25"/>
    <row r="82" spans="15:19" ht="18" customHeight="1" x14ac:dyDescent="0.25"/>
    <row r="83" spans="15:19" ht="18" customHeight="1" x14ac:dyDescent="0.25"/>
    <row r="84" spans="15:19" ht="18" customHeight="1" x14ac:dyDescent="0.25"/>
    <row r="85" spans="15:19" ht="18" customHeight="1" x14ac:dyDescent="0.25"/>
    <row r="86" spans="15:19" ht="18" customHeight="1" x14ac:dyDescent="0.25"/>
    <row r="87" spans="15:19" ht="18" customHeight="1" x14ac:dyDescent="0.25"/>
    <row r="88" spans="15:19" ht="18" customHeight="1" x14ac:dyDescent="0.25"/>
    <row r="89" spans="15:19" ht="18" customHeight="1" x14ac:dyDescent="0.25">
      <c r="O89" s="238"/>
      <c r="P89" s="234"/>
      <c r="Q89" s="234"/>
      <c r="R89" s="234"/>
      <c r="S89" s="234"/>
    </row>
    <row r="90" spans="15:19" ht="18" customHeight="1" x14ac:dyDescent="0.25"/>
    <row r="91" spans="15:19" ht="18" customHeight="1" x14ac:dyDescent="0.25"/>
    <row r="92" spans="15:19" ht="18" customHeight="1" x14ac:dyDescent="0.25"/>
    <row r="93" spans="15:19" ht="18" customHeight="1" x14ac:dyDescent="0.25"/>
    <row r="94" spans="15:19" ht="18" customHeight="1" x14ac:dyDescent="0.25"/>
    <row r="95" spans="15:19" ht="18" customHeight="1" x14ac:dyDescent="0.25"/>
    <row r="96" spans="15:19" ht="18" customHeight="1" x14ac:dyDescent="0.25"/>
    <row r="97" ht="18" customHeight="1" x14ac:dyDescent="0.25"/>
    <row r="98" ht="18" customHeight="1" x14ac:dyDescent="0.25"/>
    <row r="116" spans="15:19" x14ac:dyDescent="0.25">
      <c r="O116" s="235"/>
      <c r="P116" s="235"/>
      <c r="Q116" s="235"/>
      <c r="R116" s="235"/>
      <c r="S116" s="235"/>
    </row>
    <row r="117" spans="15:19" x14ac:dyDescent="0.25">
      <c r="O117" s="235"/>
      <c r="P117" s="235"/>
      <c r="Q117" s="235"/>
      <c r="R117" s="235"/>
      <c r="S117" s="235"/>
    </row>
    <row r="118" spans="15:19" x14ac:dyDescent="0.25">
      <c r="O118" s="235"/>
      <c r="P118" s="235"/>
      <c r="Q118" s="235"/>
      <c r="R118" s="235"/>
      <c r="S118" s="235"/>
    </row>
    <row r="119" spans="15:19" x14ac:dyDescent="0.25">
      <c r="O119" s="235"/>
      <c r="P119" s="235"/>
      <c r="Q119" s="235"/>
      <c r="R119" s="235"/>
      <c r="S119" s="235"/>
    </row>
    <row r="120" spans="15:19" ht="15" customHeight="1" x14ac:dyDescent="0.25">
      <c r="O120" s="235"/>
      <c r="P120" s="235"/>
      <c r="Q120" s="235"/>
      <c r="R120" s="235"/>
      <c r="S120" s="235"/>
    </row>
    <row r="121" spans="15:19" x14ac:dyDescent="0.25">
      <c r="O121" s="235"/>
      <c r="P121" s="235"/>
      <c r="Q121" s="235"/>
      <c r="R121" s="235"/>
      <c r="S121" s="235"/>
    </row>
    <row r="122" spans="15:19" x14ac:dyDescent="0.25">
      <c r="O122" s="235"/>
      <c r="P122" s="235"/>
      <c r="Q122" s="235"/>
      <c r="R122" s="235"/>
      <c r="S122" s="235"/>
    </row>
    <row r="123" spans="15:19" x14ac:dyDescent="0.25">
      <c r="O123" s="235"/>
      <c r="P123" s="235"/>
      <c r="Q123" s="235"/>
      <c r="R123" s="235"/>
      <c r="S123" s="235"/>
    </row>
    <row r="124" spans="15:19" x14ac:dyDescent="0.25">
      <c r="O124" s="235"/>
      <c r="P124" s="235"/>
      <c r="Q124" s="235"/>
      <c r="R124" s="235"/>
      <c r="S124" s="235"/>
    </row>
    <row r="125" spans="15:19" x14ac:dyDescent="0.25">
      <c r="O125" s="235"/>
      <c r="P125" s="235"/>
      <c r="Q125" s="235"/>
      <c r="R125" s="235"/>
      <c r="S125" s="235"/>
    </row>
    <row r="126" spans="15:19" ht="15" customHeight="1" x14ac:dyDescent="0.25">
      <c r="O126" s="235"/>
      <c r="P126" s="235"/>
      <c r="Q126" s="235"/>
      <c r="R126" s="235"/>
      <c r="S126" s="235"/>
    </row>
    <row r="127" spans="15:19" x14ac:dyDescent="0.25">
      <c r="O127" s="235"/>
      <c r="P127" s="235"/>
      <c r="Q127" s="235"/>
      <c r="R127" s="235"/>
      <c r="S127" s="235"/>
    </row>
    <row r="128" spans="15:19" x14ac:dyDescent="0.25">
      <c r="O128" s="235"/>
      <c r="P128" s="235"/>
      <c r="Q128" s="235"/>
      <c r="R128" s="235"/>
      <c r="S128" s="235"/>
    </row>
    <row r="129" spans="15:19" x14ac:dyDescent="0.25">
      <c r="O129" s="235"/>
      <c r="P129" s="235"/>
      <c r="Q129" s="235"/>
      <c r="R129" s="235"/>
      <c r="S129" s="235"/>
    </row>
    <row r="130" spans="15:19" x14ac:dyDescent="0.25">
      <c r="O130" s="235"/>
      <c r="P130" s="235"/>
      <c r="Q130" s="235"/>
      <c r="R130" s="235"/>
      <c r="S130" s="235"/>
    </row>
    <row r="131" spans="15:19" x14ac:dyDescent="0.25">
      <c r="O131" s="235"/>
      <c r="P131" s="235"/>
      <c r="Q131" s="235"/>
      <c r="R131" s="235"/>
      <c r="S131" s="235"/>
    </row>
    <row r="132" spans="15:19" x14ac:dyDescent="0.25">
      <c r="O132" s="235"/>
      <c r="P132" s="235"/>
      <c r="Q132" s="235"/>
      <c r="R132" s="235"/>
      <c r="S132" s="235"/>
    </row>
  </sheetData>
  <mergeCells count="21">
    <mergeCell ref="A73:H76"/>
    <mergeCell ref="A3:O3"/>
    <mergeCell ref="H44:O46"/>
    <mergeCell ref="K9:O13"/>
    <mergeCell ref="K14:O18"/>
    <mergeCell ref="H22:O23"/>
    <mergeCell ref="J27:K27"/>
    <mergeCell ref="J30:K30"/>
    <mergeCell ref="A45:F48"/>
    <mergeCell ref="A68:H71"/>
    <mergeCell ref="H34:O36"/>
    <mergeCell ref="O25:O26"/>
    <mergeCell ref="L25:L26"/>
    <mergeCell ref="J25:K26"/>
    <mergeCell ref="J28:K28"/>
    <mergeCell ref="J29:K29"/>
    <mergeCell ref="I25:I26"/>
    <mergeCell ref="H25:H26"/>
    <mergeCell ref="J31:K31"/>
    <mergeCell ref="M25:M26"/>
    <mergeCell ref="N25:N26"/>
  </mergeCells>
  <pageMargins left="0.25" right="0.25" top="0.75" bottom="0.75" header="0.3" footer="0.3"/>
  <pageSetup paperSize="8" scale="5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56"/>
  <sheetViews>
    <sheetView topLeftCell="W1" workbookViewId="0">
      <selection activeCell="Y3" sqref="Y3"/>
    </sheetView>
  </sheetViews>
  <sheetFormatPr defaultRowHeight="15" x14ac:dyDescent="0.25"/>
  <cols>
    <col min="1" max="1" width="21.5703125" customWidth="1"/>
    <col min="3" max="3" width="18.85546875" customWidth="1"/>
    <col min="5" max="5" width="20.5703125" customWidth="1"/>
    <col min="7" max="7" width="29.85546875" customWidth="1"/>
    <col min="8" max="8" width="10.42578125" customWidth="1"/>
    <col min="9" max="9" width="21.5703125" customWidth="1"/>
    <col min="11" max="11" width="34.28515625" customWidth="1"/>
    <col min="13" max="13" width="19.7109375" customWidth="1"/>
    <col min="14" max="15" width="13" customWidth="1"/>
    <col min="16" max="16" width="13.85546875" customWidth="1"/>
    <col min="17" max="17" width="16.42578125" customWidth="1"/>
    <col min="18" max="18" width="19" customWidth="1"/>
    <col min="19" max="19" width="13" customWidth="1"/>
    <col min="21" max="21" width="25.28515625" customWidth="1"/>
    <col min="23" max="23" width="26.28515625" customWidth="1"/>
    <col min="25" max="28" width="18.42578125" customWidth="1"/>
    <col min="30" max="31" width="15.140625" customWidth="1"/>
    <col min="32" max="32" width="21.7109375" customWidth="1"/>
    <col min="33" max="35" width="15.140625" customWidth="1"/>
    <col min="36" max="36" width="18.7109375" customWidth="1"/>
    <col min="38" max="40" width="22.28515625" customWidth="1"/>
    <col min="42" max="43" width="18.140625" customWidth="1"/>
    <col min="45" max="45" width="25.140625" customWidth="1"/>
    <col min="46" max="46" width="20.7109375" customWidth="1"/>
    <col min="48" max="48" width="47.7109375" customWidth="1"/>
    <col min="49" max="49" width="13.5703125" customWidth="1"/>
    <col min="51" max="51" width="23.42578125" customWidth="1"/>
    <col min="54" max="54" width="18.140625" customWidth="1"/>
    <col min="56" max="56" width="25.42578125" customWidth="1"/>
    <col min="57" max="57" width="17.42578125" customWidth="1"/>
    <col min="59" max="59" width="21.85546875" customWidth="1"/>
    <col min="60" max="63" width="11.140625" customWidth="1"/>
    <col min="64" max="64" width="11.7109375" customWidth="1"/>
    <col min="65" max="65" width="21.140625" customWidth="1"/>
    <col min="66" max="66" width="14.42578125" customWidth="1"/>
    <col min="68" max="68" width="35.42578125" customWidth="1"/>
    <col min="70" max="70" width="45.5703125" customWidth="1"/>
  </cols>
  <sheetData>
    <row r="1" spans="1:71" ht="15.75" customHeight="1" thickBot="1" x14ac:dyDescent="0.3">
      <c r="A1" s="303" t="s">
        <v>69</v>
      </c>
      <c r="B1" s="505"/>
      <c r="D1" s="505"/>
      <c r="E1" s="505"/>
      <c r="F1" s="505"/>
      <c r="G1" s="505"/>
      <c r="H1" s="505"/>
      <c r="I1" s="505"/>
      <c r="J1" s="505"/>
      <c r="K1" s="505"/>
      <c r="L1" s="505"/>
      <c r="M1" s="303"/>
      <c r="N1" s="505"/>
      <c r="O1" s="505"/>
      <c r="P1" s="505"/>
      <c r="Q1" s="505"/>
      <c r="R1" s="505"/>
      <c r="S1" s="505"/>
      <c r="T1" s="505"/>
      <c r="U1" s="505"/>
      <c r="V1" s="505"/>
      <c r="W1" s="505"/>
      <c r="X1" s="505"/>
      <c r="Z1" s="401"/>
      <c r="AA1" s="401"/>
      <c r="AB1" s="401"/>
      <c r="AC1" s="505"/>
      <c r="AE1" s="401"/>
      <c r="AF1" s="401"/>
      <c r="AG1" s="401"/>
      <c r="AH1" s="401"/>
      <c r="AI1" s="401"/>
      <c r="AJ1" s="401"/>
      <c r="AK1" s="505"/>
      <c r="AL1" s="505"/>
      <c r="AM1" s="505"/>
      <c r="AN1" s="505"/>
      <c r="AO1" s="505"/>
      <c r="AP1" s="505"/>
      <c r="AQ1" s="505"/>
      <c r="AR1" s="505"/>
      <c r="AS1" s="505"/>
      <c r="AT1" s="505"/>
      <c r="AU1" s="505"/>
      <c r="AV1" s="505"/>
    </row>
    <row r="2" spans="1:71" ht="33.75" customHeight="1" thickBot="1" x14ac:dyDescent="0.3">
      <c r="A2" s="303" t="s">
        <v>678</v>
      </c>
      <c r="B2" s="303"/>
      <c r="C2" s="303" t="s">
        <v>3</v>
      </c>
      <c r="D2" s="505"/>
      <c r="E2" s="303" t="s">
        <v>17</v>
      </c>
      <c r="F2" s="505"/>
      <c r="G2" s="303" t="s">
        <v>276</v>
      </c>
      <c r="H2" s="505"/>
      <c r="I2" s="303" t="s">
        <v>22</v>
      </c>
      <c r="J2" s="505"/>
      <c r="K2" s="303" t="s">
        <v>2</v>
      </c>
      <c r="L2" s="505"/>
      <c r="M2" s="524"/>
      <c r="N2" s="524"/>
      <c r="O2" s="525"/>
      <c r="P2" s="526"/>
      <c r="Q2" s="527" t="s">
        <v>68</v>
      </c>
      <c r="R2" s="526"/>
      <c r="S2" s="528"/>
      <c r="T2" s="505"/>
      <c r="U2" s="415" t="s">
        <v>24</v>
      </c>
      <c r="V2" s="505"/>
      <c r="W2" s="415" t="s">
        <v>25</v>
      </c>
      <c r="X2" s="505"/>
      <c r="Y2" s="1009" t="s">
        <v>683</v>
      </c>
      <c r="Z2" s="1009"/>
      <c r="AA2" s="1009"/>
      <c r="AB2" s="1009"/>
      <c r="AC2" s="505"/>
      <c r="AD2" s="1010" t="s">
        <v>658</v>
      </c>
      <c r="AE2" s="1010"/>
      <c r="AF2" s="1010"/>
      <c r="AG2" s="1010"/>
      <c r="AH2" s="1010"/>
      <c r="AI2" s="1010"/>
      <c r="AJ2" s="1010"/>
      <c r="AK2" s="303"/>
      <c r="AL2" s="303" t="s">
        <v>490</v>
      </c>
      <c r="AM2" s="303"/>
      <c r="AN2" s="303"/>
      <c r="AO2" s="303"/>
      <c r="AP2" s="4" t="s">
        <v>594</v>
      </c>
      <c r="AU2" s="505"/>
      <c r="AV2" s="4" t="s">
        <v>677</v>
      </c>
      <c r="AX2" s="299"/>
      <c r="AY2" s="972" t="s">
        <v>666</v>
      </c>
      <c r="AZ2" s="972"/>
      <c r="BA2" s="299"/>
      <c r="BB2" s="303" t="s">
        <v>679</v>
      </c>
      <c r="BC2" s="299"/>
      <c r="BD2" s="966" t="s">
        <v>670</v>
      </c>
      <c r="BE2" s="966"/>
      <c r="BG2" s="1008" t="s">
        <v>402</v>
      </c>
      <c r="BH2" s="1008"/>
      <c r="BI2" s="1008"/>
      <c r="BJ2" s="1008"/>
      <c r="BK2" s="1008"/>
      <c r="BL2" s="299"/>
      <c r="BM2" s="303" t="s">
        <v>403</v>
      </c>
      <c r="BN2" s="299"/>
      <c r="BO2" s="299"/>
      <c r="BP2" s="299"/>
      <c r="BQ2" s="299"/>
      <c r="BR2" s="299"/>
      <c r="BS2" s="299"/>
    </row>
    <row r="3" spans="1:71" ht="40.5" customHeight="1" thickBot="1" x14ac:dyDescent="0.3">
      <c r="A3" t="s">
        <v>684</v>
      </c>
      <c r="B3" s="505"/>
      <c r="C3" s="505" t="s">
        <v>622</v>
      </c>
      <c r="D3" s="303"/>
      <c r="E3" s="505" t="s">
        <v>621</v>
      </c>
      <c r="F3" s="303"/>
      <c r="G3" s="505" t="s">
        <v>681</v>
      </c>
      <c r="H3" s="505"/>
      <c r="I3" s="505" t="s">
        <v>623</v>
      </c>
      <c r="J3" s="303"/>
      <c r="K3" s="505" t="s">
        <v>649</v>
      </c>
      <c r="L3" s="303"/>
      <c r="M3" s="529" t="s">
        <v>19</v>
      </c>
      <c r="N3" s="529" t="s">
        <v>65</v>
      </c>
      <c r="O3" s="530" t="s">
        <v>39</v>
      </c>
      <c r="P3" s="531" t="s">
        <v>40</v>
      </c>
      <c r="Q3" s="531" t="s">
        <v>41</v>
      </c>
      <c r="R3" s="531" t="s">
        <v>67</v>
      </c>
      <c r="S3" s="532" t="s">
        <v>64</v>
      </c>
      <c r="T3" s="505"/>
      <c r="U3" s="588" t="s">
        <v>657</v>
      </c>
      <c r="V3" s="505"/>
      <c r="W3" s="588" t="s">
        <v>657</v>
      </c>
      <c r="X3" s="505"/>
      <c r="Y3" s="415" t="s">
        <v>77</v>
      </c>
      <c r="Z3" s="563" t="s">
        <v>78</v>
      </c>
      <c r="AA3" s="563" t="s">
        <v>79</v>
      </c>
      <c r="AB3" s="563" t="s">
        <v>80</v>
      </c>
      <c r="AC3" s="505"/>
      <c r="AD3" s="415" t="s">
        <v>77</v>
      </c>
      <c r="AE3" s="415" t="s">
        <v>78</v>
      </c>
      <c r="AF3" s="416" t="s">
        <v>660</v>
      </c>
      <c r="AG3" s="415" t="s">
        <v>83</v>
      </c>
      <c r="AH3" s="415" t="s">
        <v>84</v>
      </c>
      <c r="AI3" s="416" t="s">
        <v>85</v>
      </c>
      <c r="AJ3" s="416" t="s">
        <v>659</v>
      </c>
      <c r="AK3" s="505"/>
      <c r="AL3" s="533" t="s">
        <v>624</v>
      </c>
      <c r="AM3" s="415" t="s">
        <v>110</v>
      </c>
      <c r="AN3" s="415" t="s">
        <v>388</v>
      </c>
      <c r="AO3" s="505"/>
      <c r="AP3" s="415" t="s">
        <v>522</v>
      </c>
      <c r="AQ3" s="565" t="s">
        <v>661</v>
      </c>
      <c r="AR3" s="505"/>
      <c r="AS3" s="415" t="s">
        <v>529</v>
      </c>
      <c r="AT3" s="415" t="s">
        <v>533</v>
      </c>
      <c r="AU3" s="505"/>
      <c r="AV3" s="416" t="s">
        <v>549</v>
      </c>
      <c r="AW3" s="415" t="s">
        <v>603</v>
      </c>
      <c r="AX3" s="299"/>
      <c r="AY3" s="567" t="s">
        <v>105</v>
      </c>
      <c r="AZ3" s="567" t="s">
        <v>89</v>
      </c>
      <c r="BA3" s="299"/>
      <c r="BB3" s="565" t="s">
        <v>667</v>
      </c>
      <c r="BC3" s="299"/>
      <c r="BD3" s="415" t="s">
        <v>276</v>
      </c>
      <c r="BE3" s="417" t="s">
        <v>669</v>
      </c>
      <c r="BG3" s="568" t="s">
        <v>152</v>
      </c>
      <c r="BH3" s="415" t="s">
        <v>536</v>
      </c>
      <c r="BI3" s="415" t="s">
        <v>537</v>
      </c>
      <c r="BJ3" s="415" t="s">
        <v>538</v>
      </c>
      <c r="BK3" s="415" t="s">
        <v>539</v>
      </c>
      <c r="BL3" s="313"/>
      <c r="BM3" s="568" t="s">
        <v>152</v>
      </c>
      <c r="BN3" s="416" t="s">
        <v>673</v>
      </c>
      <c r="BO3" s="299"/>
      <c r="BP3" s="415" t="s">
        <v>71</v>
      </c>
      <c r="BQ3" s="299"/>
      <c r="BR3" s="415" t="s">
        <v>203</v>
      </c>
      <c r="BS3" s="299"/>
    </row>
    <row r="4" spans="1:71" ht="15.75" thickBot="1" x14ac:dyDescent="0.3">
      <c r="A4" s="505" t="s">
        <v>87</v>
      </c>
      <c r="B4" s="505"/>
      <c r="C4" s="505" t="s">
        <v>4</v>
      </c>
      <c r="D4" s="505"/>
      <c r="E4" s="505" t="s">
        <v>6</v>
      </c>
      <c r="F4" s="505"/>
      <c r="G4" s="505" t="s">
        <v>277</v>
      </c>
      <c r="H4" s="505"/>
      <c r="I4" s="505" t="s">
        <v>536</v>
      </c>
      <c r="J4" s="505"/>
      <c r="K4" s="505" t="s">
        <v>39</v>
      </c>
      <c r="L4" s="505"/>
      <c r="M4" s="534" t="s">
        <v>654</v>
      </c>
      <c r="N4" s="535">
        <v>2</v>
      </c>
      <c r="O4" s="536">
        <v>3</v>
      </c>
      <c r="P4" s="537">
        <v>4</v>
      </c>
      <c r="Q4" s="537">
        <v>5</v>
      </c>
      <c r="R4" s="537">
        <v>6</v>
      </c>
      <c r="S4" s="538">
        <v>7</v>
      </c>
      <c r="T4" s="505"/>
      <c r="U4" s="533" t="s">
        <v>401</v>
      </c>
      <c r="V4" s="505"/>
      <c r="W4" s="533" t="s">
        <v>401</v>
      </c>
      <c r="X4" s="505"/>
      <c r="Y4" s="564">
        <v>1</v>
      </c>
      <c r="Z4" s="564">
        <v>2</v>
      </c>
      <c r="AA4" s="564">
        <v>3</v>
      </c>
      <c r="AB4" s="564">
        <v>4</v>
      </c>
      <c r="AC4" s="505"/>
      <c r="AD4" s="564">
        <v>1</v>
      </c>
      <c r="AE4" s="564">
        <v>2</v>
      </c>
      <c r="AF4" s="564">
        <v>3</v>
      </c>
      <c r="AG4" s="564">
        <v>4</v>
      </c>
      <c r="AH4" s="564">
        <v>5</v>
      </c>
      <c r="AI4" s="564">
        <v>6</v>
      </c>
      <c r="AJ4" s="564">
        <v>7</v>
      </c>
      <c r="AK4" s="505"/>
      <c r="AL4" s="533" t="s">
        <v>491</v>
      </c>
      <c r="AM4" s="581">
        <v>6.1</v>
      </c>
      <c r="AN4" s="533">
        <v>0.25</v>
      </c>
      <c r="AO4" s="505"/>
      <c r="AP4" s="533" t="s">
        <v>618</v>
      </c>
      <c r="AQ4" s="533">
        <v>0</v>
      </c>
      <c r="AR4" s="505"/>
      <c r="AS4" s="533" t="s">
        <v>627</v>
      </c>
      <c r="AT4" s="72">
        <v>0</v>
      </c>
      <c r="AU4" s="505"/>
      <c r="AV4" s="427" t="s">
        <v>652</v>
      </c>
      <c r="AW4" s="427"/>
      <c r="AX4" s="299"/>
      <c r="AY4" s="427" t="s">
        <v>662</v>
      </c>
      <c r="AZ4" s="427">
        <v>3.5</v>
      </c>
      <c r="BA4" s="299"/>
      <c r="BB4" s="427" t="s">
        <v>668</v>
      </c>
      <c r="BC4" s="299"/>
      <c r="BD4" s="419" t="s">
        <v>277</v>
      </c>
      <c r="BE4" s="426">
        <v>0.01</v>
      </c>
      <c r="BG4" s="567">
        <v>1</v>
      </c>
      <c r="BH4" s="567">
        <v>2</v>
      </c>
      <c r="BI4" s="567">
        <v>3</v>
      </c>
      <c r="BJ4" s="567">
        <v>4</v>
      </c>
      <c r="BK4" s="567">
        <v>5</v>
      </c>
      <c r="BL4" s="299"/>
      <c r="BM4" s="427"/>
      <c r="BN4" s="427"/>
      <c r="BO4" s="299"/>
      <c r="BP4" s="72" t="s">
        <v>675</v>
      </c>
      <c r="BQ4" s="299"/>
      <c r="BR4" s="427" t="s">
        <v>684</v>
      </c>
      <c r="BS4" s="299"/>
    </row>
    <row r="5" spans="1:71" x14ac:dyDescent="0.25">
      <c r="A5" s="505" t="s">
        <v>90</v>
      </c>
      <c r="B5" s="505"/>
      <c r="C5" s="505" t="s">
        <v>5</v>
      </c>
      <c r="D5" s="505"/>
      <c r="E5" s="505" t="s">
        <v>13</v>
      </c>
      <c r="F5" s="505"/>
      <c r="G5" s="505" t="s">
        <v>278</v>
      </c>
      <c r="H5" s="505"/>
      <c r="I5" s="505" t="s">
        <v>537</v>
      </c>
      <c r="J5" s="505"/>
      <c r="K5" s="505" t="s">
        <v>40</v>
      </c>
      <c r="L5" s="505"/>
      <c r="M5" s="539" t="s">
        <v>42</v>
      </c>
      <c r="N5" s="540">
        <v>12.5</v>
      </c>
      <c r="O5" s="541">
        <v>0.7</v>
      </c>
      <c r="P5" s="542">
        <v>0.85</v>
      </c>
      <c r="Q5" s="542">
        <v>0.85</v>
      </c>
      <c r="R5" s="543">
        <v>0.95</v>
      </c>
      <c r="S5" s="544">
        <v>0.98</v>
      </c>
      <c r="T5" s="505"/>
      <c r="U5" s="533" t="s">
        <v>33</v>
      </c>
      <c r="V5" s="505"/>
      <c r="W5" s="533" t="s">
        <v>33</v>
      </c>
      <c r="X5" s="505"/>
      <c r="Y5" s="533" t="s">
        <v>536</v>
      </c>
      <c r="Z5" s="533">
        <v>400</v>
      </c>
      <c r="AA5" s="545">
        <v>108.125</v>
      </c>
      <c r="AB5" s="545">
        <v>197.5</v>
      </c>
      <c r="AC5" s="505"/>
      <c r="AD5" s="533" t="s">
        <v>536</v>
      </c>
      <c r="AE5" s="533">
        <v>400</v>
      </c>
      <c r="AF5" s="545">
        <f>0.6*AE5^0.75*365</f>
        <v>19587.95548289816</v>
      </c>
      <c r="AG5" s="545">
        <v>2840</v>
      </c>
      <c r="AH5" s="545">
        <v>900</v>
      </c>
      <c r="AI5" s="545">
        <f>SUM(AF5:AH5)</f>
        <v>23327.95548289816</v>
      </c>
      <c r="AJ5" s="545">
        <v>77</v>
      </c>
      <c r="AK5" s="505"/>
      <c r="AL5" s="533" t="s">
        <v>496</v>
      </c>
      <c r="AM5" s="581">
        <v>6.2</v>
      </c>
      <c r="AN5" s="533">
        <v>0</v>
      </c>
      <c r="AO5" s="505"/>
      <c r="AP5" s="533" t="s">
        <v>524</v>
      </c>
      <c r="AQ5" s="533">
        <v>1200</v>
      </c>
      <c r="AR5" s="505"/>
      <c r="AS5" s="533" t="s">
        <v>530</v>
      </c>
      <c r="AT5" s="566">
        <v>1</v>
      </c>
      <c r="AU5" s="505"/>
      <c r="AV5" s="427" t="s">
        <v>568</v>
      </c>
      <c r="AW5" s="427">
        <v>8</v>
      </c>
      <c r="AX5" s="299"/>
      <c r="AY5" s="427" t="s">
        <v>663</v>
      </c>
      <c r="AZ5" s="427">
        <v>3.5</v>
      </c>
      <c r="BA5" s="299"/>
      <c r="BB5" s="419" t="s">
        <v>111</v>
      </c>
      <c r="BC5" s="299"/>
      <c r="BD5" s="419" t="s">
        <v>278</v>
      </c>
      <c r="BE5" s="436">
        <v>0.02</v>
      </c>
      <c r="BG5" s="569" t="s">
        <v>671</v>
      </c>
      <c r="BH5" s="427">
        <v>75</v>
      </c>
      <c r="BI5" s="427">
        <v>72</v>
      </c>
      <c r="BJ5" s="427">
        <v>68</v>
      </c>
      <c r="BK5" s="427">
        <v>68</v>
      </c>
      <c r="BL5" s="299"/>
      <c r="BM5" s="437"/>
      <c r="BN5" s="427"/>
      <c r="BO5" s="299"/>
      <c r="BP5" s="427" t="s">
        <v>72</v>
      </c>
      <c r="BQ5" s="299"/>
      <c r="BR5" s="427" t="s">
        <v>204</v>
      </c>
      <c r="BS5" s="299"/>
    </row>
    <row r="6" spans="1:71" x14ac:dyDescent="0.25">
      <c r="A6" s="505"/>
      <c r="B6" s="505"/>
      <c r="C6" s="505"/>
      <c r="D6" s="505"/>
      <c r="E6" s="505" t="s">
        <v>12</v>
      </c>
      <c r="F6" s="505"/>
      <c r="G6" s="505" t="s">
        <v>279</v>
      </c>
      <c r="H6" s="505"/>
      <c r="I6" s="505" t="s">
        <v>538</v>
      </c>
      <c r="J6" s="505"/>
      <c r="K6" s="505" t="s">
        <v>41</v>
      </c>
      <c r="L6" s="505"/>
      <c r="M6" s="546" t="s">
        <v>43</v>
      </c>
      <c r="N6" s="547">
        <v>10.5</v>
      </c>
      <c r="O6" s="548">
        <v>0.7</v>
      </c>
      <c r="P6" s="549">
        <v>0.85</v>
      </c>
      <c r="Q6" s="549">
        <v>0.85</v>
      </c>
      <c r="R6" s="543">
        <v>0.95</v>
      </c>
      <c r="S6" s="550"/>
      <c r="T6" s="505"/>
      <c r="U6" s="533" t="s">
        <v>34</v>
      </c>
      <c r="V6" s="505"/>
      <c r="W6" s="533" t="s">
        <v>34</v>
      </c>
      <c r="X6" s="505"/>
      <c r="Y6" s="533" t="s">
        <v>537</v>
      </c>
      <c r="Z6" s="533">
        <v>450</v>
      </c>
      <c r="AA6" s="545">
        <v>120</v>
      </c>
      <c r="AB6" s="545">
        <v>219.16666666666666</v>
      </c>
      <c r="AC6" s="505"/>
      <c r="AD6" s="533" t="s">
        <v>537</v>
      </c>
      <c r="AE6" s="533">
        <v>450</v>
      </c>
      <c r="AF6" s="545">
        <f t="shared" ref="AF6:AF8" si="0">0.6*AE6^0.75*365</f>
        <v>21397.03022591192</v>
      </c>
      <c r="AG6" s="545">
        <v>3240</v>
      </c>
      <c r="AH6" s="545">
        <v>900</v>
      </c>
      <c r="AI6" s="545">
        <f>SUM(AF6:AH6)</f>
        <v>25537.03022591192</v>
      </c>
      <c r="AJ6" s="545">
        <v>80</v>
      </c>
      <c r="AK6" s="505"/>
      <c r="AL6" s="533" t="s">
        <v>497</v>
      </c>
      <c r="AM6" s="581">
        <v>6.2</v>
      </c>
      <c r="AN6" s="533">
        <v>0</v>
      </c>
      <c r="AO6" s="505"/>
      <c r="AP6" s="533" t="s">
        <v>526</v>
      </c>
      <c r="AQ6" s="533">
        <v>3000</v>
      </c>
      <c r="AR6" s="505"/>
      <c r="AS6" s="533" t="s">
        <v>531</v>
      </c>
      <c r="AT6" s="566">
        <v>0.4</v>
      </c>
      <c r="AU6" s="505"/>
      <c r="AV6" s="427" t="s">
        <v>569</v>
      </c>
      <c r="AW6" s="427">
        <v>3.5</v>
      </c>
      <c r="AX6" s="299"/>
      <c r="AY6" s="427" t="s">
        <v>664</v>
      </c>
      <c r="AZ6" s="427">
        <v>3.5</v>
      </c>
      <c r="BA6" s="299"/>
      <c r="BB6" s="419" t="s">
        <v>112</v>
      </c>
      <c r="BC6" s="299"/>
      <c r="BD6" s="419" t="s">
        <v>279</v>
      </c>
      <c r="BE6" s="436">
        <v>0.05</v>
      </c>
      <c r="BG6" s="444" t="s">
        <v>6</v>
      </c>
      <c r="BH6" s="427">
        <f>55*5</f>
        <v>275</v>
      </c>
      <c r="BI6" s="427">
        <f>77*5</f>
        <v>385</v>
      </c>
      <c r="BJ6" s="427">
        <v>400</v>
      </c>
      <c r="BK6" s="427">
        <v>400</v>
      </c>
      <c r="BM6" s="444" t="s">
        <v>6</v>
      </c>
      <c r="BN6" s="597">
        <v>0</v>
      </c>
      <c r="BO6" s="299"/>
      <c r="BP6" s="427" t="s">
        <v>73</v>
      </c>
      <c r="BQ6" s="299"/>
      <c r="BR6" s="427"/>
      <c r="BS6" s="299"/>
    </row>
    <row r="7" spans="1:71" x14ac:dyDescent="0.25">
      <c r="A7" s="505"/>
      <c r="B7" s="505"/>
      <c r="C7" s="505"/>
      <c r="D7" s="505"/>
      <c r="E7" s="505" t="s">
        <v>8</v>
      </c>
      <c r="F7" s="505"/>
      <c r="G7" s="505"/>
      <c r="H7" s="505"/>
      <c r="I7" s="505" t="s">
        <v>539</v>
      </c>
      <c r="J7" s="505"/>
      <c r="K7" s="505" t="s">
        <v>67</v>
      </c>
      <c r="L7" s="505"/>
      <c r="M7" s="546" t="s">
        <v>44</v>
      </c>
      <c r="N7" s="547">
        <v>11.7</v>
      </c>
      <c r="O7" s="548">
        <v>0.7</v>
      </c>
      <c r="P7" s="549">
        <v>0.85</v>
      </c>
      <c r="Q7" s="549">
        <v>0.85</v>
      </c>
      <c r="R7" s="543">
        <v>0.95</v>
      </c>
      <c r="S7" s="550">
        <v>0.98</v>
      </c>
      <c r="T7" s="505"/>
      <c r="V7" s="505"/>
      <c r="W7" s="505"/>
      <c r="X7" s="505"/>
      <c r="Y7" s="533" t="s">
        <v>538</v>
      </c>
      <c r="Z7" s="533">
        <v>500</v>
      </c>
      <c r="AA7" s="545">
        <v>131.25</v>
      </c>
      <c r="AB7" s="545">
        <v>240</v>
      </c>
      <c r="AC7" s="505"/>
      <c r="AD7" s="533" t="s">
        <v>538</v>
      </c>
      <c r="AE7" s="533">
        <v>500</v>
      </c>
      <c r="AF7" s="545">
        <f t="shared" si="0"/>
        <v>23156.430669348356</v>
      </c>
      <c r="AG7" s="545">
        <v>3610</v>
      </c>
      <c r="AH7" s="545">
        <v>900</v>
      </c>
      <c r="AI7" s="545">
        <f>SUM(AF7:AH7)</f>
        <v>27666.430669348356</v>
      </c>
      <c r="AJ7" s="545">
        <v>82</v>
      </c>
      <c r="AK7" s="505"/>
      <c r="AL7" s="533" t="s">
        <v>492</v>
      </c>
      <c r="AM7" s="581">
        <v>6.13</v>
      </c>
      <c r="AN7" s="533">
        <v>0</v>
      </c>
      <c r="AO7" s="505"/>
      <c r="AP7" s="533" t="s">
        <v>527</v>
      </c>
      <c r="AQ7" s="533">
        <v>1200</v>
      </c>
      <c r="AR7" s="505"/>
      <c r="AS7" s="533" t="s">
        <v>532</v>
      </c>
      <c r="AT7" s="566">
        <v>0.5</v>
      </c>
      <c r="AU7" s="505"/>
      <c r="AV7" s="427" t="s">
        <v>550</v>
      </c>
      <c r="AW7" s="427">
        <v>8</v>
      </c>
      <c r="AX7" s="299"/>
      <c r="AY7" s="427" t="s">
        <v>665</v>
      </c>
      <c r="AZ7" s="427">
        <v>8</v>
      </c>
      <c r="BA7" s="299"/>
      <c r="BB7" s="419" t="s">
        <v>113</v>
      </c>
      <c r="BC7" s="299"/>
      <c r="BD7" s="313"/>
      <c r="BE7" s="299"/>
      <c r="BG7" s="444" t="s">
        <v>13</v>
      </c>
      <c r="BH7" s="427">
        <f>44*5</f>
        <v>220</v>
      </c>
      <c r="BI7" s="427">
        <f>66*5</f>
        <v>330</v>
      </c>
      <c r="BJ7" s="427">
        <v>345</v>
      </c>
      <c r="BK7" s="427">
        <v>345</v>
      </c>
      <c r="BL7" s="505"/>
      <c r="BM7" s="444" t="s">
        <v>13</v>
      </c>
      <c r="BN7" s="597">
        <v>0</v>
      </c>
      <c r="BO7" s="299"/>
      <c r="BP7" s="427" t="s">
        <v>74</v>
      </c>
      <c r="BQ7" s="299"/>
      <c r="BR7" s="299"/>
      <c r="BS7" s="299"/>
    </row>
    <row r="8" spans="1:71" x14ac:dyDescent="0.25">
      <c r="A8" s="505"/>
      <c r="B8" s="505"/>
      <c r="C8" s="505"/>
      <c r="D8" s="505"/>
      <c r="E8" s="505" t="s">
        <v>7</v>
      </c>
      <c r="F8" s="505"/>
      <c r="G8" s="505"/>
      <c r="H8" s="505"/>
      <c r="I8" s="505"/>
      <c r="J8" s="505"/>
      <c r="K8" s="505" t="s">
        <v>64</v>
      </c>
      <c r="L8" s="505"/>
      <c r="M8" s="546" t="s">
        <v>45</v>
      </c>
      <c r="N8" s="547">
        <v>10</v>
      </c>
      <c r="O8" s="548">
        <v>0.8</v>
      </c>
      <c r="P8" s="549">
        <v>0.9</v>
      </c>
      <c r="Q8" s="549">
        <v>0.9</v>
      </c>
      <c r="R8" s="543">
        <v>0.95</v>
      </c>
      <c r="S8" s="550"/>
      <c r="T8" s="505"/>
      <c r="V8" s="505"/>
      <c r="W8" s="505"/>
      <c r="X8" s="505"/>
      <c r="Y8" s="533" t="s">
        <v>539</v>
      </c>
      <c r="Z8" s="533">
        <v>550</v>
      </c>
      <c r="AA8" s="533">
        <v>142</v>
      </c>
      <c r="AB8" s="533">
        <v>263</v>
      </c>
      <c r="AC8" s="505"/>
      <c r="AD8" s="533" t="s">
        <v>539</v>
      </c>
      <c r="AE8" s="533">
        <v>550</v>
      </c>
      <c r="AF8" s="545">
        <f t="shared" si="0"/>
        <v>24872.310572330254</v>
      </c>
      <c r="AG8" s="533">
        <f>-0.006*AE8^2+13.1*AE8-1440</f>
        <v>3950</v>
      </c>
      <c r="AH8" s="533">
        <v>900</v>
      </c>
      <c r="AI8" s="545">
        <f>SUM(AF8:AH8)</f>
        <v>29722.310572330254</v>
      </c>
      <c r="AJ8" s="533">
        <v>84</v>
      </c>
      <c r="AK8" s="505"/>
      <c r="AL8" s="533" t="s">
        <v>494</v>
      </c>
      <c r="AM8" s="581">
        <v>6.22</v>
      </c>
      <c r="AN8" s="533">
        <v>0</v>
      </c>
      <c r="AO8" s="505"/>
      <c r="AP8" s="533" t="s">
        <v>676</v>
      </c>
      <c r="AQ8" s="533">
        <v>2500</v>
      </c>
      <c r="AR8" s="505"/>
      <c r="AS8" s="505"/>
      <c r="AT8" s="505"/>
      <c r="AU8" s="505"/>
      <c r="AX8" s="299"/>
      <c r="AY8" s="427" t="s">
        <v>88</v>
      </c>
      <c r="AZ8" s="427">
        <v>1</v>
      </c>
      <c r="BA8" s="299"/>
      <c r="BB8" s="419" t="s">
        <v>114</v>
      </c>
      <c r="BC8" s="299"/>
      <c r="BD8" s="313"/>
      <c r="BE8" s="299"/>
      <c r="BF8" s="299"/>
      <c r="BG8" s="444" t="s">
        <v>12</v>
      </c>
      <c r="BH8" s="427">
        <v>180</v>
      </c>
      <c r="BI8" s="427">
        <v>270</v>
      </c>
      <c r="BJ8" s="427">
        <v>300</v>
      </c>
      <c r="BK8" s="427">
        <v>300</v>
      </c>
      <c r="BL8" s="505"/>
      <c r="BM8" s="444" t="s">
        <v>12</v>
      </c>
      <c r="BN8" s="597">
        <v>0</v>
      </c>
      <c r="BO8" s="299"/>
      <c r="BP8" s="299"/>
      <c r="BQ8" s="299"/>
      <c r="BR8" s="299"/>
      <c r="BS8" s="299"/>
    </row>
    <row r="9" spans="1:71" x14ac:dyDescent="0.25">
      <c r="A9" s="505"/>
      <c r="B9" s="505"/>
      <c r="C9" s="505"/>
      <c r="D9" s="505"/>
      <c r="E9" s="505" t="s">
        <v>9</v>
      </c>
      <c r="F9" s="505"/>
      <c r="G9" s="505"/>
      <c r="H9" s="505"/>
      <c r="I9" s="505"/>
      <c r="J9" s="505"/>
      <c r="K9" s="505"/>
      <c r="L9" s="505"/>
      <c r="M9" s="546" t="s">
        <v>66</v>
      </c>
      <c r="N9" s="547">
        <v>12</v>
      </c>
      <c r="O9" s="548">
        <v>0.7</v>
      </c>
      <c r="P9" s="549">
        <v>0.85</v>
      </c>
      <c r="Q9" s="549">
        <v>0.85</v>
      </c>
      <c r="R9" s="543">
        <v>0.95</v>
      </c>
      <c r="S9" s="550">
        <v>0.98</v>
      </c>
      <c r="T9" s="505"/>
      <c r="U9" s="505"/>
      <c r="V9" s="505"/>
      <c r="W9" s="505"/>
      <c r="X9" s="505"/>
      <c r="Y9" s="505"/>
      <c r="Z9" s="505"/>
      <c r="AA9" s="505"/>
      <c r="AB9" s="505"/>
      <c r="AC9" s="505"/>
      <c r="AD9" s="505"/>
      <c r="AE9" s="505"/>
      <c r="AF9" s="505"/>
      <c r="AG9" s="505"/>
      <c r="AH9" s="505"/>
      <c r="AI9" s="505"/>
      <c r="AJ9" s="505"/>
      <c r="AK9" s="505"/>
      <c r="AL9" s="533" t="s">
        <v>495</v>
      </c>
      <c r="AM9" s="581">
        <v>7.02</v>
      </c>
      <c r="AN9" s="533">
        <v>0</v>
      </c>
      <c r="AO9" s="505"/>
      <c r="AP9" s="533" t="s">
        <v>525</v>
      </c>
      <c r="AQ9" s="533">
        <v>1000</v>
      </c>
      <c r="AR9" s="505"/>
      <c r="AT9" s="505"/>
      <c r="AU9" s="505"/>
      <c r="AV9" s="299"/>
      <c r="AW9" s="299"/>
      <c r="AX9" s="299"/>
      <c r="BA9" s="299"/>
      <c r="BB9" s="419" t="s">
        <v>115</v>
      </c>
      <c r="BC9" s="299"/>
      <c r="BD9" s="313"/>
      <c r="BE9" s="299"/>
      <c r="BF9" s="299"/>
      <c r="BG9" s="444" t="s">
        <v>8</v>
      </c>
      <c r="BH9" s="427">
        <v>150</v>
      </c>
      <c r="BI9" s="427">
        <v>240</v>
      </c>
      <c r="BJ9" s="427">
        <v>270</v>
      </c>
      <c r="BK9" s="427">
        <v>270</v>
      </c>
      <c r="BL9" s="505"/>
      <c r="BM9" s="444" t="s">
        <v>8</v>
      </c>
      <c r="BN9" s="597">
        <v>10</v>
      </c>
      <c r="BO9" s="299"/>
      <c r="BP9" s="299"/>
      <c r="BQ9" s="299"/>
      <c r="BR9" s="299"/>
      <c r="BS9" s="299"/>
    </row>
    <row r="10" spans="1:71" x14ac:dyDescent="0.25">
      <c r="A10" s="402"/>
      <c r="B10" s="402"/>
      <c r="C10" s="505"/>
      <c r="D10" s="505"/>
      <c r="E10" s="505" t="s">
        <v>10</v>
      </c>
      <c r="F10" s="505"/>
      <c r="G10" s="402"/>
      <c r="H10" s="505"/>
      <c r="I10" s="505"/>
      <c r="J10" s="505"/>
      <c r="K10" s="505"/>
      <c r="L10" s="505"/>
      <c r="M10" s="546" t="s">
        <v>46</v>
      </c>
      <c r="N10" s="547">
        <v>10.5</v>
      </c>
      <c r="O10" s="548">
        <v>0.8</v>
      </c>
      <c r="P10" s="549">
        <v>0.9</v>
      </c>
      <c r="Q10" s="549">
        <v>0.9</v>
      </c>
      <c r="R10" s="543">
        <v>0.95</v>
      </c>
      <c r="S10" s="550"/>
      <c r="T10" s="402"/>
      <c r="U10" s="402"/>
      <c r="V10" s="402"/>
      <c r="W10" s="402"/>
      <c r="X10" s="402"/>
      <c r="Y10" s="402"/>
      <c r="Z10" s="402"/>
      <c r="AA10" s="402"/>
      <c r="AB10" s="402"/>
      <c r="AC10" s="402"/>
      <c r="AD10" s="402"/>
      <c r="AE10" s="402"/>
      <c r="AF10" s="402"/>
      <c r="AG10" s="402"/>
      <c r="AH10" s="402"/>
      <c r="AI10" s="402"/>
      <c r="AJ10" s="551"/>
      <c r="AK10" s="402"/>
      <c r="AL10" s="533" t="s">
        <v>493</v>
      </c>
      <c r="AM10" s="581">
        <v>6.25</v>
      </c>
      <c r="AN10" s="533">
        <v>0</v>
      </c>
      <c r="AO10" s="402"/>
      <c r="AP10" s="533" t="s">
        <v>523</v>
      </c>
      <c r="AQ10" s="533">
        <v>1000</v>
      </c>
      <c r="AR10" s="505"/>
      <c r="AS10" s="505"/>
      <c r="AT10" s="505"/>
      <c r="AU10" s="402"/>
      <c r="AV10" s="299"/>
      <c r="AW10" s="299"/>
      <c r="AX10" s="299"/>
      <c r="BA10" s="299"/>
      <c r="BB10" s="299"/>
      <c r="BC10" s="299"/>
      <c r="BD10" s="299"/>
      <c r="BE10" s="299"/>
      <c r="BF10" s="299"/>
      <c r="BG10" s="444" t="s">
        <v>7</v>
      </c>
      <c r="BH10" s="427">
        <f>18*5</f>
        <v>90</v>
      </c>
      <c r="BI10" s="427">
        <f>40*5</f>
        <v>200</v>
      </c>
      <c r="BJ10" s="427">
        <v>220</v>
      </c>
      <c r="BK10" s="427">
        <v>220</v>
      </c>
      <c r="BL10" s="505"/>
      <c r="BM10" s="444" t="s">
        <v>7</v>
      </c>
      <c r="BN10" s="597">
        <v>5</v>
      </c>
      <c r="BO10" s="299"/>
      <c r="BP10" s="299"/>
      <c r="BQ10" s="299"/>
      <c r="BR10" s="299"/>
      <c r="BS10" s="299"/>
    </row>
    <row r="11" spans="1:71" x14ac:dyDescent="0.25">
      <c r="A11" s="505"/>
      <c r="B11" s="505"/>
      <c r="C11" s="505"/>
      <c r="D11" s="505"/>
      <c r="E11" s="505" t="s">
        <v>11</v>
      </c>
      <c r="F11" s="505"/>
      <c r="G11" s="505"/>
      <c r="H11" s="505"/>
      <c r="I11" s="505"/>
      <c r="J11" s="505"/>
      <c r="K11" s="505"/>
      <c r="L11" s="505"/>
      <c r="M11" s="546" t="s">
        <v>47</v>
      </c>
      <c r="N11" s="547">
        <v>8</v>
      </c>
      <c r="O11" s="548">
        <v>0.8</v>
      </c>
      <c r="P11" s="549">
        <v>0.9</v>
      </c>
      <c r="Q11" s="549">
        <v>0.9</v>
      </c>
      <c r="R11" s="543">
        <v>0.95</v>
      </c>
      <c r="S11" s="550"/>
      <c r="T11" s="505"/>
      <c r="U11" s="505"/>
      <c r="V11" s="505"/>
      <c r="W11" s="505"/>
      <c r="X11" s="505"/>
      <c r="Y11" s="505"/>
      <c r="Z11" s="505"/>
      <c r="AA11" s="505"/>
      <c r="AB11" s="505"/>
      <c r="AC11" s="505"/>
      <c r="AD11" s="505"/>
      <c r="AE11" s="505"/>
      <c r="AF11" s="505"/>
      <c r="AG11" s="505"/>
      <c r="AH11" s="505"/>
      <c r="AI11" s="505"/>
      <c r="AJ11" s="505"/>
      <c r="AK11" s="505"/>
      <c r="AL11" s="505"/>
      <c r="AM11" s="505"/>
      <c r="AN11" s="505"/>
      <c r="AO11" s="505"/>
      <c r="AP11" s="505"/>
      <c r="AQ11" s="505"/>
      <c r="AR11" s="505"/>
      <c r="AS11" s="505"/>
      <c r="AT11" s="505"/>
      <c r="AU11" s="505"/>
      <c r="AV11" s="299"/>
      <c r="AW11" s="299"/>
      <c r="AX11" s="299"/>
      <c r="AY11" s="299"/>
      <c r="AZ11" s="299"/>
      <c r="BA11" s="299"/>
      <c r="BB11" s="299"/>
      <c r="BC11" s="299"/>
      <c r="BD11" s="299"/>
      <c r="BE11" s="299"/>
      <c r="BF11" s="299"/>
      <c r="BG11" s="444" t="s">
        <v>9</v>
      </c>
      <c r="BH11" s="427">
        <v>0</v>
      </c>
      <c r="BI11" s="427">
        <f>18*5</f>
        <v>90</v>
      </c>
      <c r="BJ11" s="427">
        <v>110</v>
      </c>
      <c r="BK11" s="427">
        <v>110</v>
      </c>
      <c r="BL11" s="505"/>
      <c r="BM11" s="444" t="s">
        <v>9</v>
      </c>
      <c r="BN11" s="597">
        <v>15</v>
      </c>
      <c r="BO11" s="299"/>
      <c r="BP11" s="299"/>
      <c r="BQ11" s="299"/>
      <c r="BR11" s="299"/>
      <c r="BS11" s="299"/>
    </row>
    <row r="12" spans="1:71" x14ac:dyDescent="0.25">
      <c r="A12" s="505"/>
      <c r="B12" s="505"/>
      <c r="C12" s="505"/>
      <c r="D12" s="505"/>
      <c r="E12" s="505" t="s">
        <v>656</v>
      </c>
      <c r="F12" s="505"/>
      <c r="G12" s="505"/>
      <c r="H12" s="505"/>
      <c r="I12" s="505"/>
      <c r="J12" s="505"/>
      <c r="K12" s="505"/>
      <c r="L12" s="505"/>
      <c r="M12" s="546" t="s">
        <v>48</v>
      </c>
      <c r="N12" s="547">
        <v>10.5</v>
      </c>
      <c r="O12" s="548">
        <v>0.8</v>
      </c>
      <c r="P12" s="549">
        <v>0.9</v>
      </c>
      <c r="Q12" s="549">
        <v>0.9</v>
      </c>
      <c r="R12" s="543">
        <v>0.95</v>
      </c>
      <c r="S12" s="550"/>
      <c r="T12" s="505"/>
      <c r="U12" s="505"/>
      <c r="V12" s="505"/>
      <c r="W12" s="505"/>
      <c r="X12" s="505"/>
      <c r="Y12" s="505"/>
      <c r="Z12" s="505"/>
      <c r="AA12" s="505"/>
      <c r="AB12" s="505"/>
      <c r="AC12" s="505"/>
      <c r="AD12" s="505"/>
      <c r="AE12" s="505"/>
      <c r="AF12" s="505"/>
      <c r="AG12" s="505"/>
      <c r="AH12" s="505"/>
      <c r="AI12" s="505"/>
      <c r="AJ12" s="505"/>
      <c r="AK12" s="505"/>
      <c r="AL12" s="505"/>
      <c r="AM12" s="505"/>
      <c r="AN12" s="505"/>
      <c r="AO12" s="505"/>
      <c r="AP12" s="505"/>
      <c r="AQ12" s="505"/>
      <c r="AR12" s="505"/>
      <c r="AS12" s="505"/>
      <c r="AT12" s="505"/>
      <c r="AU12" s="505"/>
      <c r="AV12" s="299"/>
      <c r="AW12" s="299"/>
      <c r="AX12" s="299"/>
      <c r="AY12" s="299"/>
      <c r="AZ12" s="299"/>
      <c r="BA12" s="299"/>
      <c r="BB12" s="299"/>
      <c r="BC12" s="299"/>
      <c r="BD12" s="299"/>
      <c r="BE12" s="299"/>
      <c r="BF12" s="299"/>
      <c r="BG12" s="444" t="s">
        <v>10</v>
      </c>
      <c r="BH12" s="427">
        <v>180</v>
      </c>
      <c r="BI12" s="427">
        <v>280</v>
      </c>
      <c r="BJ12" s="427">
        <v>350</v>
      </c>
      <c r="BK12" s="427">
        <v>350</v>
      </c>
      <c r="BL12" s="505"/>
      <c r="BM12" s="444" t="s">
        <v>10</v>
      </c>
      <c r="BN12" s="597">
        <v>10</v>
      </c>
      <c r="BO12" s="299"/>
      <c r="BP12" s="299"/>
      <c r="BQ12" s="299"/>
      <c r="BR12" s="299"/>
      <c r="BS12" s="299"/>
    </row>
    <row r="13" spans="1:71" ht="15.75" thickBot="1" x14ac:dyDescent="0.3">
      <c r="A13" s="505"/>
      <c r="B13" s="505"/>
      <c r="C13" s="505"/>
      <c r="D13" s="505"/>
      <c r="E13" s="505" t="s">
        <v>672</v>
      </c>
      <c r="F13" s="505"/>
      <c r="G13" s="505"/>
      <c r="H13" s="505"/>
      <c r="I13" s="505"/>
      <c r="J13" s="505"/>
      <c r="K13" s="505"/>
      <c r="L13" s="505"/>
      <c r="M13" s="546" t="s">
        <v>49</v>
      </c>
      <c r="N13" s="547">
        <v>13.5</v>
      </c>
      <c r="O13" s="548">
        <v>0.7</v>
      </c>
      <c r="P13" s="549">
        <v>0.85</v>
      </c>
      <c r="Q13" s="549">
        <v>0.85</v>
      </c>
      <c r="R13" s="543">
        <v>0.95</v>
      </c>
      <c r="S13" s="550">
        <v>0.98</v>
      </c>
      <c r="T13" s="505"/>
      <c r="U13" s="505"/>
      <c r="V13" s="505"/>
      <c r="W13" s="505"/>
      <c r="X13" s="505"/>
      <c r="Y13" s="505"/>
      <c r="Z13" s="505"/>
      <c r="AA13" s="552"/>
      <c r="AB13" s="505"/>
      <c r="AC13" s="505"/>
      <c r="AD13" s="505"/>
      <c r="AE13" s="505"/>
      <c r="AF13" s="505"/>
      <c r="AG13" s="505"/>
      <c r="AH13" s="505"/>
      <c r="AI13" s="505"/>
      <c r="AJ13" s="505"/>
      <c r="AK13" s="505"/>
      <c r="AL13" s="505"/>
      <c r="AM13" s="505"/>
      <c r="AN13" s="505"/>
      <c r="AO13" s="505"/>
      <c r="AP13" s="505"/>
      <c r="AQ13" s="505"/>
      <c r="AR13" s="505"/>
      <c r="AS13" s="505"/>
      <c r="AT13" s="505"/>
      <c r="AU13" s="505"/>
      <c r="AV13" s="299"/>
      <c r="AW13" s="299"/>
      <c r="AX13" s="299"/>
      <c r="AY13" s="299"/>
      <c r="AZ13" s="299"/>
      <c r="BA13" s="299"/>
      <c r="BB13" s="299"/>
      <c r="BC13" s="299"/>
      <c r="BD13" s="299"/>
      <c r="BE13" s="376"/>
      <c r="BF13" s="376"/>
      <c r="BG13" s="444" t="s">
        <v>11</v>
      </c>
      <c r="BH13" s="427">
        <v>180</v>
      </c>
      <c r="BI13" s="427">
        <v>280</v>
      </c>
      <c r="BJ13" s="427">
        <v>350</v>
      </c>
      <c r="BK13" s="427">
        <v>350</v>
      </c>
      <c r="BL13" s="505"/>
      <c r="BM13" s="444" t="s">
        <v>11</v>
      </c>
      <c r="BN13" s="597">
        <v>15</v>
      </c>
      <c r="BO13" s="299"/>
      <c r="BP13" s="299"/>
      <c r="BQ13" s="299"/>
      <c r="BR13" s="299"/>
      <c r="BS13" s="299"/>
    </row>
    <row r="14" spans="1:71" ht="15.75" thickBot="1" x14ac:dyDescent="0.3">
      <c r="A14" s="505"/>
      <c r="B14" s="505"/>
      <c r="C14" s="505"/>
      <c r="D14" s="505"/>
      <c r="E14" s="505" t="s">
        <v>14</v>
      </c>
      <c r="F14" s="505"/>
      <c r="G14" s="505"/>
      <c r="H14" s="505"/>
      <c r="I14" s="505"/>
      <c r="J14" s="505"/>
      <c r="K14" s="505"/>
      <c r="L14" s="505"/>
      <c r="M14" s="546" t="s">
        <v>50</v>
      </c>
      <c r="N14" s="547">
        <v>10.8</v>
      </c>
      <c r="O14" s="548">
        <v>0.75</v>
      </c>
      <c r="P14" s="549">
        <v>0.9</v>
      </c>
      <c r="Q14" s="549">
        <v>0.9</v>
      </c>
      <c r="R14" s="543">
        <v>0.95</v>
      </c>
      <c r="S14" s="550"/>
      <c r="T14" s="505"/>
      <c r="U14" s="505"/>
      <c r="V14" s="505"/>
      <c r="W14" s="505"/>
      <c r="X14" s="505"/>
      <c r="Y14" s="505"/>
      <c r="Z14" s="505"/>
      <c r="AA14" s="553"/>
      <c r="AB14" s="505"/>
      <c r="AC14" s="505"/>
      <c r="AD14" s="505"/>
      <c r="AE14" s="505"/>
      <c r="AF14" s="505"/>
      <c r="AG14" s="505"/>
      <c r="AH14" s="505"/>
      <c r="AI14" s="505"/>
      <c r="AJ14" s="505"/>
      <c r="AK14" s="505"/>
      <c r="AL14" s="577"/>
      <c r="AM14" s="505"/>
      <c r="AN14" s="505"/>
      <c r="AO14" s="505"/>
      <c r="AP14" s="505"/>
      <c r="AQ14" s="505"/>
      <c r="AR14" s="505"/>
      <c r="AS14" s="505"/>
      <c r="AT14" s="505"/>
      <c r="AU14" s="505"/>
      <c r="AV14" s="299"/>
      <c r="AW14" s="299"/>
      <c r="AX14" s="299"/>
      <c r="AY14" s="299"/>
      <c r="AZ14" s="299"/>
      <c r="BA14" s="299"/>
      <c r="BB14" s="299"/>
      <c r="BC14" s="299"/>
      <c r="BD14" s="299"/>
      <c r="BE14" s="376"/>
      <c r="BF14" s="376"/>
      <c r="BG14" s="444" t="s">
        <v>672</v>
      </c>
      <c r="BH14" s="427">
        <v>15</v>
      </c>
      <c r="BI14" s="427">
        <v>100</v>
      </c>
      <c r="BJ14" s="427">
        <v>110</v>
      </c>
      <c r="BK14" s="427">
        <v>110</v>
      </c>
      <c r="BL14" s="505"/>
      <c r="BM14" s="444" t="s">
        <v>672</v>
      </c>
      <c r="BN14" s="597">
        <v>10</v>
      </c>
      <c r="BO14" s="299"/>
      <c r="BP14" s="299"/>
      <c r="BQ14" s="299"/>
      <c r="BR14" s="299"/>
      <c r="BS14" s="299"/>
    </row>
    <row r="15" spans="1:71" ht="15.75" thickBot="1" x14ac:dyDescent="0.3">
      <c r="A15" s="505"/>
      <c r="B15" s="505"/>
      <c r="C15" s="505"/>
      <c r="D15" s="505"/>
      <c r="E15" s="505" t="s">
        <v>15</v>
      </c>
      <c r="F15" s="505"/>
      <c r="G15" s="505"/>
      <c r="H15" s="505"/>
      <c r="I15" s="505"/>
      <c r="J15" s="505"/>
      <c r="K15" s="505"/>
      <c r="L15" s="505"/>
      <c r="M15" s="546" t="s">
        <v>51</v>
      </c>
      <c r="N15" s="547">
        <v>11.5</v>
      </c>
      <c r="O15" s="548"/>
      <c r="P15" s="549">
        <v>0.9</v>
      </c>
      <c r="Q15" s="549">
        <v>0.9</v>
      </c>
      <c r="R15" s="543">
        <v>0.95</v>
      </c>
      <c r="S15" s="550">
        <v>0.98</v>
      </c>
      <c r="T15" s="505"/>
      <c r="U15" s="505"/>
      <c r="V15" s="505"/>
      <c r="W15" s="505"/>
      <c r="X15" s="505"/>
      <c r="Y15" s="505"/>
      <c r="Z15" s="505"/>
      <c r="AA15" s="505"/>
      <c r="AB15" s="505"/>
      <c r="AC15" s="505"/>
      <c r="AD15" s="505"/>
      <c r="AE15" s="505"/>
      <c r="AF15" s="505"/>
      <c r="AG15" s="505"/>
      <c r="AH15" s="505"/>
      <c r="AI15" s="505"/>
      <c r="AJ15" s="505"/>
      <c r="AK15" s="505"/>
      <c r="AL15" s="577"/>
      <c r="AM15" s="505"/>
      <c r="AN15" s="505"/>
      <c r="AO15" s="505"/>
      <c r="AP15" s="505"/>
      <c r="AQ15" s="505"/>
      <c r="AR15" s="505"/>
      <c r="AS15" s="505"/>
      <c r="AT15" s="505"/>
      <c r="AU15" s="505"/>
      <c r="AV15" s="299"/>
      <c r="AW15" s="299"/>
      <c r="AX15" s="299"/>
      <c r="AY15" s="299"/>
      <c r="AZ15" s="299"/>
      <c r="BA15" s="299"/>
      <c r="BB15" s="299"/>
      <c r="BC15" s="299"/>
      <c r="BD15" s="299"/>
      <c r="BE15" s="376"/>
      <c r="BF15" s="376"/>
      <c r="BG15" s="444" t="s">
        <v>656</v>
      </c>
      <c r="BH15" s="427">
        <v>20</v>
      </c>
      <c r="BI15" s="427">
        <v>130</v>
      </c>
      <c r="BJ15" s="427">
        <v>150</v>
      </c>
      <c r="BK15" s="427">
        <v>150</v>
      </c>
      <c r="BL15" s="505"/>
      <c r="BM15" s="444" t="s">
        <v>656</v>
      </c>
      <c r="BN15" s="597">
        <v>15</v>
      </c>
      <c r="BO15" s="299"/>
      <c r="BP15" s="299"/>
      <c r="BQ15" s="299"/>
      <c r="BR15" s="299"/>
      <c r="BS15" s="299"/>
    </row>
    <row r="16" spans="1:71" ht="15.75" thickBot="1" x14ac:dyDescent="0.3">
      <c r="A16" s="505"/>
      <c r="B16" s="505"/>
      <c r="C16" s="505"/>
      <c r="D16" s="505"/>
      <c r="E16" s="505" t="s">
        <v>16</v>
      </c>
      <c r="F16" s="505"/>
      <c r="G16" s="505"/>
      <c r="H16" s="505"/>
      <c r="I16" s="505"/>
      <c r="J16" s="505"/>
      <c r="K16" s="505"/>
      <c r="L16" s="505"/>
      <c r="M16" s="546" t="s">
        <v>52</v>
      </c>
      <c r="N16" s="547">
        <v>11.5</v>
      </c>
      <c r="O16" s="548">
        <v>0.7</v>
      </c>
      <c r="P16" s="549">
        <v>0.85</v>
      </c>
      <c r="Q16" s="549">
        <v>0.85</v>
      </c>
      <c r="R16" s="543">
        <v>0.95</v>
      </c>
      <c r="S16" s="550">
        <v>0.98</v>
      </c>
      <c r="T16" s="505"/>
      <c r="U16" s="505"/>
      <c r="V16" s="505"/>
      <c r="W16" s="505"/>
      <c r="X16" s="505"/>
      <c r="Y16" s="505"/>
      <c r="Z16" s="505"/>
      <c r="AA16" s="505"/>
      <c r="AB16" s="505"/>
      <c r="AC16" s="505"/>
      <c r="AD16" s="505"/>
      <c r="AE16" s="505"/>
      <c r="AF16" s="505"/>
      <c r="AG16" s="505"/>
      <c r="AH16" s="505"/>
      <c r="AI16" s="505"/>
      <c r="AJ16" s="505"/>
      <c r="AK16" s="505"/>
      <c r="AL16" s="577"/>
      <c r="AM16" s="505"/>
      <c r="AN16" s="505"/>
      <c r="AO16" s="505"/>
      <c r="AP16" s="505"/>
      <c r="AQ16" s="505"/>
      <c r="AR16" s="505"/>
      <c r="AS16" s="505"/>
      <c r="AT16" s="505"/>
      <c r="AU16" s="505"/>
      <c r="AV16" s="299"/>
      <c r="AW16" s="299"/>
      <c r="AX16" s="299"/>
      <c r="AY16" s="299"/>
      <c r="AZ16" s="299"/>
      <c r="BA16" s="299"/>
      <c r="BB16" s="299"/>
      <c r="BC16" s="299"/>
      <c r="BD16" s="299"/>
      <c r="BE16" s="376"/>
      <c r="BF16" s="376"/>
      <c r="BG16" s="444" t="s">
        <v>14</v>
      </c>
      <c r="BH16" s="427">
        <f>4*5</f>
        <v>20</v>
      </c>
      <c r="BI16" s="427">
        <f>26*5</f>
        <v>130</v>
      </c>
      <c r="BJ16" s="427">
        <v>150</v>
      </c>
      <c r="BK16" s="427">
        <v>150</v>
      </c>
      <c r="BL16" s="505"/>
      <c r="BM16" s="444" t="s">
        <v>14</v>
      </c>
      <c r="BN16" s="597">
        <v>25</v>
      </c>
      <c r="BO16" s="299"/>
      <c r="BP16" s="299"/>
      <c r="BQ16" s="299"/>
      <c r="BR16" s="299"/>
      <c r="BS16" s="299"/>
    </row>
    <row r="17" spans="1:71" ht="15.75" thickBot="1" x14ac:dyDescent="0.3">
      <c r="A17" s="505"/>
      <c r="B17" s="505"/>
      <c r="C17" s="505"/>
      <c r="D17" s="505"/>
      <c r="E17" s="505"/>
      <c r="F17" s="505"/>
      <c r="G17" s="505"/>
      <c r="H17" s="505"/>
      <c r="I17" s="505"/>
      <c r="J17" s="505"/>
      <c r="K17" s="505"/>
      <c r="L17" s="505"/>
      <c r="M17" s="546" t="s">
        <v>53</v>
      </c>
      <c r="N17" s="547">
        <v>11.25</v>
      </c>
      <c r="O17" s="548">
        <v>0.7</v>
      </c>
      <c r="P17" s="549">
        <v>0.85</v>
      </c>
      <c r="Q17" s="549">
        <v>0.85</v>
      </c>
      <c r="R17" s="543">
        <v>0.95</v>
      </c>
      <c r="S17" s="550">
        <v>0.98</v>
      </c>
      <c r="T17" s="505"/>
      <c r="U17" s="505"/>
      <c r="V17" s="505"/>
      <c r="W17" s="505"/>
      <c r="X17" s="505"/>
      <c r="Y17" s="505"/>
      <c r="Z17" s="505"/>
      <c r="AA17" s="505"/>
      <c r="AB17" s="505"/>
      <c r="AC17" s="505"/>
      <c r="AD17" s="505"/>
      <c r="AE17" s="505"/>
      <c r="AF17" s="505"/>
      <c r="AG17" s="505"/>
      <c r="AH17" s="505"/>
      <c r="AI17" s="505"/>
      <c r="AJ17" s="505"/>
      <c r="AK17" s="505"/>
      <c r="AL17" s="578"/>
      <c r="AM17" s="505"/>
      <c r="AN17" s="505"/>
      <c r="AO17" s="505"/>
      <c r="AP17" s="505"/>
      <c r="AQ17" s="505"/>
      <c r="AR17" s="505"/>
      <c r="AS17" s="505"/>
      <c r="AT17" s="505"/>
      <c r="AU17" s="505"/>
      <c r="AV17" s="299"/>
      <c r="AW17" s="299"/>
      <c r="AX17" s="299"/>
      <c r="AY17" s="299"/>
      <c r="AZ17" s="299"/>
      <c r="BA17" s="299"/>
      <c r="BB17" s="299"/>
      <c r="BC17" s="299"/>
      <c r="BD17" s="299"/>
      <c r="BE17" s="299"/>
      <c r="BF17" s="299"/>
      <c r="BG17" s="444" t="s">
        <v>15</v>
      </c>
      <c r="BH17" s="427">
        <v>0</v>
      </c>
      <c r="BI17" s="427">
        <v>55</v>
      </c>
      <c r="BJ17" s="427">
        <v>75</v>
      </c>
      <c r="BK17" s="427">
        <v>75</v>
      </c>
      <c r="BL17" s="505"/>
      <c r="BM17" s="444" t="s">
        <v>15</v>
      </c>
      <c r="BN17" s="597">
        <v>35</v>
      </c>
      <c r="BO17" s="299"/>
      <c r="BP17" s="299"/>
      <c r="BQ17" s="299"/>
      <c r="BR17" s="299"/>
      <c r="BS17" s="299"/>
    </row>
    <row r="18" spans="1:71" ht="15.75" thickBot="1" x14ac:dyDescent="0.3">
      <c r="A18" s="505"/>
      <c r="B18" s="505"/>
      <c r="C18" s="505"/>
      <c r="D18" s="505"/>
      <c r="E18" s="505"/>
      <c r="F18" s="505"/>
      <c r="G18" s="505"/>
      <c r="H18" s="505"/>
      <c r="I18" s="505"/>
      <c r="J18" s="505"/>
      <c r="K18" s="505"/>
      <c r="L18" s="505"/>
      <c r="M18" s="554" t="s">
        <v>54</v>
      </c>
      <c r="N18" s="547">
        <v>13</v>
      </c>
      <c r="O18" s="548">
        <v>0.7</v>
      </c>
      <c r="P18" s="549">
        <v>0.85</v>
      </c>
      <c r="Q18" s="549">
        <v>0.85</v>
      </c>
      <c r="R18" s="543">
        <v>0.95</v>
      </c>
      <c r="S18" s="550">
        <v>0.98</v>
      </c>
      <c r="T18" s="505"/>
      <c r="U18" s="505"/>
      <c r="V18" s="505"/>
      <c r="W18" s="505"/>
      <c r="X18" s="505"/>
      <c r="Y18" s="505"/>
      <c r="Z18" s="505"/>
      <c r="AA18" s="505"/>
      <c r="AB18" s="505"/>
      <c r="AC18" s="505"/>
      <c r="AD18" s="505"/>
      <c r="AE18" s="505"/>
      <c r="AF18" s="505"/>
      <c r="AG18" s="505"/>
      <c r="AH18" s="505"/>
      <c r="AI18" s="505"/>
      <c r="AJ18" s="505"/>
      <c r="AK18" s="505"/>
      <c r="AL18" s="579"/>
      <c r="AM18" s="505"/>
      <c r="AN18" s="505"/>
      <c r="AO18" s="505"/>
      <c r="AP18" s="505"/>
      <c r="AQ18" s="505"/>
      <c r="AR18" s="505"/>
      <c r="AS18" s="505"/>
      <c r="AT18" s="505"/>
      <c r="AU18" s="505"/>
      <c r="AV18" s="402"/>
      <c r="AW18" s="299"/>
      <c r="AX18" s="299"/>
      <c r="AY18" s="299"/>
      <c r="AZ18" s="299"/>
      <c r="BA18" s="299"/>
      <c r="BB18" s="299"/>
      <c r="BC18" s="299"/>
      <c r="BD18" s="299"/>
      <c r="BE18" s="299"/>
      <c r="BF18" s="299"/>
      <c r="BG18" s="444" t="s">
        <v>16</v>
      </c>
      <c r="BH18" s="427">
        <v>0</v>
      </c>
      <c r="BI18" s="427">
        <v>55</v>
      </c>
      <c r="BJ18" s="427">
        <v>75</v>
      </c>
      <c r="BK18" s="427">
        <v>75</v>
      </c>
      <c r="BL18" s="505"/>
      <c r="BM18" s="444" t="s">
        <v>16</v>
      </c>
      <c r="BN18" s="597">
        <v>30</v>
      </c>
      <c r="BO18" s="299"/>
      <c r="BP18" s="299"/>
      <c r="BQ18" s="299"/>
      <c r="BR18" s="299"/>
      <c r="BS18" s="299"/>
    </row>
    <row r="19" spans="1:71" ht="15.75" thickBot="1" x14ac:dyDescent="0.3">
      <c r="A19" s="505"/>
      <c r="B19" s="505"/>
      <c r="C19" s="505"/>
      <c r="D19" s="505"/>
      <c r="E19" s="505"/>
      <c r="F19" s="505"/>
      <c r="G19" s="505"/>
      <c r="H19" s="505"/>
      <c r="I19" s="505"/>
      <c r="J19" s="505"/>
      <c r="K19" s="505"/>
      <c r="L19" s="505"/>
      <c r="M19" s="546" t="s">
        <v>55</v>
      </c>
      <c r="N19" s="547">
        <v>13</v>
      </c>
      <c r="O19" s="548">
        <v>0.8</v>
      </c>
      <c r="P19" s="549">
        <v>0.85</v>
      </c>
      <c r="Q19" s="549">
        <v>0.85</v>
      </c>
      <c r="R19" s="543">
        <v>0.95</v>
      </c>
      <c r="S19" s="550"/>
      <c r="T19" s="505"/>
      <c r="U19" s="505"/>
      <c r="V19" s="505"/>
      <c r="W19" s="505"/>
      <c r="X19" s="505"/>
      <c r="Y19" s="505"/>
      <c r="Z19" s="505"/>
      <c r="AA19" s="505"/>
      <c r="AB19" s="505"/>
      <c r="AC19" s="505"/>
      <c r="AD19" s="505"/>
      <c r="AE19" s="505"/>
      <c r="AF19" s="505"/>
      <c r="AG19" s="505"/>
      <c r="AH19" s="505"/>
      <c r="AI19" s="505"/>
      <c r="AJ19" s="505"/>
      <c r="AK19" s="505"/>
      <c r="AL19" s="579"/>
      <c r="AM19" s="505"/>
      <c r="AN19" s="505"/>
      <c r="AO19" s="505"/>
      <c r="AP19" s="505"/>
      <c r="AQ19" s="505"/>
      <c r="AR19" s="505"/>
      <c r="AS19" s="505"/>
      <c r="AT19" s="505"/>
      <c r="AU19" s="505"/>
      <c r="AV19" s="402"/>
      <c r="AW19" s="299"/>
      <c r="AX19" s="299"/>
      <c r="AY19" s="299"/>
      <c r="AZ19" s="299"/>
      <c r="BA19" s="299"/>
      <c r="BB19" s="299"/>
      <c r="BC19" s="299"/>
      <c r="BD19" s="299"/>
      <c r="BE19" s="299"/>
      <c r="BF19" s="299"/>
      <c r="BL19" s="299"/>
      <c r="BM19" s="299"/>
      <c r="BN19" s="299"/>
      <c r="BO19" s="299"/>
      <c r="BP19" s="299"/>
      <c r="BQ19" s="299"/>
      <c r="BR19" s="299"/>
      <c r="BS19" s="299"/>
    </row>
    <row r="20" spans="1:71" ht="15.75" thickBot="1" x14ac:dyDescent="0.3">
      <c r="A20" s="505"/>
      <c r="B20" s="505"/>
      <c r="C20" s="505"/>
      <c r="D20" s="505"/>
      <c r="E20" s="505"/>
      <c r="F20" s="505"/>
      <c r="G20" s="505"/>
      <c r="H20" s="505"/>
      <c r="I20" s="505"/>
      <c r="J20" s="505"/>
      <c r="K20" s="505"/>
      <c r="L20" s="505"/>
      <c r="M20" s="554" t="s">
        <v>56</v>
      </c>
      <c r="N20" s="547">
        <v>12.5</v>
      </c>
      <c r="O20" s="548">
        <v>0.7</v>
      </c>
      <c r="P20" s="549">
        <v>0.85</v>
      </c>
      <c r="Q20" s="549">
        <v>0.85</v>
      </c>
      <c r="R20" s="543">
        <v>0.95</v>
      </c>
      <c r="S20" s="550">
        <v>0.98</v>
      </c>
      <c r="T20" s="505"/>
      <c r="U20" s="505"/>
      <c r="V20" s="505"/>
      <c r="W20" s="505"/>
      <c r="X20" s="505"/>
      <c r="Y20" s="505"/>
      <c r="Z20" s="505"/>
      <c r="AA20" s="505"/>
      <c r="AB20" s="505"/>
      <c r="AC20" s="505"/>
      <c r="AD20" s="505"/>
      <c r="AE20" s="505"/>
      <c r="AF20" s="505"/>
      <c r="AG20" s="505"/>
      <c r="AH20" s="505"/>
      <c r="AI20" s="505"/>
      <c r="AJ20" s="505"/>
      <c r="AK20" s="505"/>
      <c r="AL20" s="579"/>
      <c r="AM20" s="505"/>
      <c r="AN20" s="505"/>
      <c r="AO20" s="505"/>
      <c r="AP20" s="505"/>
      <c r="AQ20" s="505"/>
      <c r="AR20" s="505"/>
      <c r="AS20" s="505"/>
      <c r="AT20" s="505"/>
      <c r="AU20" s="505"/>
      <c r="AV20" s="457"/>
      <c r="AW20" s="299"/>
      <c r="AX20" s="299"/>
      <c r="AY20" s="299"/>
      <c r="AZ20" s="299"/>
      <c r="BA20" s="299"/>
      <c r="BB20" s="299"/>
      <c r="BC20" s="299"/>
      <c r="BD20" s="299"/>
      <c r="BE20" s="299"/>
      <c r="BF20" s="299"/>
      <c r="BG20" s="299" t="s">
        <v>404</v>
      </c>
      <c r="BH20" s="299"/>
      <c r="BI20" s="299"/>
      <c r="BJ20" s="299"/>
      <c r="BK20" s="299"/>
      <c r="BL20" s="299"/>
      <c r="BM20" s="1004" t="s">
        <v>674</v>
      </c>
      <c r="BN20" s="1004"/>
      <c r="BO20" s="299"/>
      <c r="BP20" s="299"/>
      <c r="BQ20" s="299"/>
      <c r="BR20" s="299"/>
      <c r="BS20" s="299"/>
    </row>
    <row r="21" spans="1:71" ht="15.75" thickBot="1" x14ac:dyDescent="0.3">
      <c r="A21" s="505"/>
      <c r="B21" s="505"/>
      <c r="C21" s="505"/>
      <c r="D21" s="505"/>
      <c r="E21" s="505"/>
      <c r="F21" s="505"/>
      <c r="G21" s="505"/>
      <c r="H21" s="505"/>
      <c r="I21" s="505"/>
      <c r="J21" s="505"/>
      <c r="K21" s="505"/>
      <c r="L21" s="505"/>
      <c r="M21" s="546" t="s">
        <v>57</v>
      </c>
      <c r="N21" s="547">
        <v>7</v>
      </c>
      <c r="O21" s="548">
        <v>0.8</v>
      </c>
      <c r="P21" s="549">
        <v>0.9</v>
      </c>
      <c r="Q21" s="549">
        <v>0.9</v>
      </c>
      <c r="R21" s="543">
        <v>0.95</v>
      </c>
      <c r="S21" s="550"/>
      <c r="T21" s="505"/>
      <c r="U21" s="505"/>
      <c r="V21" s="505"/>
      <c r="W21" s="505"/>
      <c r="X21" s="505"/>
      <c r="Y21" s="505"/>
      <c r="Z21" s="505"/>
      <c r="AA21" s="505"/>
      <c r="AB21" s="505"/>
      <c r="AC21" s="505"/>
      <c r="AD21" s="505"/>
      <c r="AE21" s="505"/>
      <c r="AF21" s="505"/>
      <c r="AG21" s="505"/>
      <c r="AH21" s="505"/>
      <c r="AI21" s="505"/>
      <c r="AJ21" s="505"/>
      <c r="AK21" s="505"/>
      <c r="AL21" s="579"/>
      <c r="AM21" s="505"/>
      <c r="AN21" s="505"/>
      <c r="AO21" s="505"/>
      <c r="AP21" s="505"/>
      <c r="AQ21" s="505"/>
      <c r="AR21" s="505"/>
      <c r="AS21" s="505"/>
      <c r="AT21" s="505"/>
      <c r="AU21" s="505"/>
      <c r="AV21" s="457"/>
      <c r="AW21" s="299"/>
      <c r="AX21" s="299"/>
      <c r="AY21" s="299"/>
      <c r="AZ21" s="299"/>
      <c r="BA21" s="299"/>
      <c r="BB21" s="299"/>
      <c r="BC21" s="299"/>
      <c r="BD21" s="299"/>
      <c r="BE21" s="299"/>
      <c r="BF21" s="299"/>
      <c r="BH21" s="299"/>
      <c r="BI21" s="299"/>
      <c r="BJ21" s="299"/>
      <c r="BK21" s="299"/>
      <c r="BL21" s="299"/>
      <c r="BM21" s="1004"/>
      <c r="BN21" s="1004"/>
      <c r="BO21" s="299"/>
      <c r="BP21" s="299"/>
      <c r="BQ21" s="299"/>
      <c r="BR21" s="299"/>
      <c r="BS21" s="299"/>
    </row>
    <row r="22" spans="1:71" x14ac:dyDescent="0.25">
      <c r="A22" s="505"/>
      <c r="B22" s="505"/>
      <c r="C22" s="505"/>
      <c r="D22" s="505"/>
      <c r="E22" s="505"/>
      <c r="F22" s="505"/>
      <c r="G22" s="505"/>
      <c r="H22" s="505"/>
      <c r="I22" s="505"/>
      <c r="J22" s="505"/>
      <c r="K22" s="505"/>
      <c r="L22" s="505"/>
      <c r="M22" s="546" t="s">
        <v>58</v>
      </c>
      <c r="N22" s="547">
        <v>13</v>
      </c>
      <c r="O22" s="548">
        <v>0.7</v>
      </c>
      <c r="P22" s="549">
        <v>0.85</v>
      </c>
      <c r="Q22" s="549">
        <v>0.85</v>
      </c>
      <c r="R22" s="543">
        <v>0.95</v>
      </c>
      <c r="S22" s="550">
        <v>0.98</v>
      </c>
      <c r="T22" s="505"/>
      <c r="U22" s="505"/>
      <c r="V22" s="505"/>
      <c r="W22" s="505"/>
      <c r="X22" s="505"/>
      <c r="Y22" s="505"/>
      <c r="Z22" s="505"/>
      <c r="AA22" s="505"/>
      <c r="AB22" s="505"/>
      <c r="AC22" s="505"/>
      <c r="AD22" s="505"/>
      <c r="AE22" s="505"/>
      <c r="AF22" s="505"/>
      <c r="AG22" s="505"/>
      <c r="AH22" s="505"/>
      <c r="AI22" s="505"/>
      <c r="AJ22" s="505"/>
      <c r="AK22" s="505"/>
      <c r="AL22" s="580"/>
      <c r="AM22" s="505"/>
      <c r="AN22" s="505"/>
      <c r="AO22" s="505"/>
      <c r="AP22" s="505"/>
      <c r="AQ22" s="505"/>
      <c r="AR22" s="505"/>
      <c r="AS22" s="505"/>
      <c r="AT22" s="505"/>
      <c r="AU22" s="505"/>
      <c r="AV22" s="457"/>
      <c r="AW22" s="299"/>
      <c r="AX22" s="299"/>
      <c r="AY22" s="299"/>
      <c r="AZ22" s="299"/>
      <c r="BA22" s="299"/>
      <c r="BB22" s="299"/>
      <c r="BC22" s="299"/>
      <c r="BD22" s="299"/>
      <c r="BE22" s="299"/>
      <c r="BF22" s="299"/>
      <c r="BG22" s="299"/>
      <c r="BH22" s="299"/>
      <c r="BI22" s="299"/>
      <c r="BJ22" s="299"/>
      <c r="BK22" s="299"/>
      <c r="BL22" s="299"/>
      <c r="BM22" s="1004"/>
      <c r="BN22" s="1004"/>
      <c r="BO22" s="299"/>
      <c r="BP22" s="299"/>
      <c r="BQ22" s="299"/>
      <c r="BR22" s="299"/>
      <c r="BS22" s="299"/>
    </row>
    <row r="23" spans="1:71" x14ac:dyDescent="0.25">
      <c r="A23" s="505"/>
      <c r="B23" s="505"/>
      <c r="C23" s="505"/>
      <c r="D23" s="505"/>
      <c r="E23" s="505"/>
      <c r="F23" s="505"/>
      <c r="G23" s="505"/>
      <c r="H23" s="505"/>
      <c r="I23" s="505"/>
      <c r="J23" s="505"/>
      <c r="K23" s="505"/>
      <c r="L23" s="505"/>
      <c r="M23" s="546"/>
      <c r="N23" s="547"/>
      <c r="O23" s="548"/>
      <c r="P23" s="549"/>
      <c r="Q23" s="549"/>
      <c r="R23" s="555"/>
      <c r="S23" s="550"/>
      <c r="T23" s="505"/>
      <c r="U23" s="505"/>
      <c r="V23" s="505"/>
      <c r="W23" s="505"/>
      <c r="X23" s="505"/>
      <c r="Y23" s="505"/>
      <c r="Z23" s="505"/>
      <c r="AA23" s="505"/>
      <c r="AB23" s="505"/>
      <c r="AC23" s="505"/>
      <c r="AD23" s="505"/>
      <c r="AE23" s="505"/>
      <c r="AF23" s="505"/>
      <c r="AG23" s="505"/>
      <c r="AH23" s="505"/>
      <c r="AI23" s="505"/>
      <c r="AJ23" s="505"/>
      <c r="AK23" s="505"/>
      <c r="AL23" s="505"/>
      <c r="AM23" s="505"/>
      <c r="AN23" s="505"/>
      <c r="AO23" s="505"/>
      <c r="AP23" s="505"/>
      <c r="AQ23" s="505"/>
      <c r="AR23" s="505"/>
      <c r="AS23" s="505"/>
      <c r="AT23" s="505"/>
      <c r="AU23" s="505"/>
      <c r="AV23" s="457"/>
      <c r="AW23" s="299"/>
      <c r="AX23" s="299"/>
      <c r="AY23" s="299"/>
      <c r="AZ23" s="299"/>
      <c r="BA23" s="299"/>
      <c r="BB23" s="299"/>
      <c r="BC23" s="299"/>
      <c r="BD23" s="299"/>
      <c r="BE23" s="299"/>
      <c r="BF23" s="299"/>
      <c r="BG23" s="299"/>
      <c r="BH23" s="299"/>
      <c r="BI23" s="299"/>
      <c r="BJ23" s="299"/>
      <c r="BK23" s="299"/>
      <c r="BL23" s="299"/>
      <c r="BM23" s="299"/>
      <c r="BN23" s="299"/>
      <c r="BO23" s="299"/>
      <c r="BP23" s="299"/>
      <c r="BQ23" s="299"/>
      <c r="BR23" s="299"/>
      <c r="BS23" s="299"/>
    </row>
    <row r="24" spans="1:71" x14ac:dyDescent="0.25">
      <c r="A24" s="505"/>
      <c r="B24" s="505"/>
      <c r="C24" s="505"/>
      <c r="D24" s="505"/>
      <c r="E24" s="505"/>
      <c r="F24" s="505"/>
      <c r="G24" s="505"/>
      <c r="H24" s="505"/>
      <c r="I24" s="505"/>
      <c r="J24" s="505"/>
      <c r="K24" s="505"/>
      <c r="L24" s="505"/>
      <c r="M24" s="546"/>
      <c r="N24" s="547"/>
      <c r="O24" s="548"/>
      <c r="P24" s="549"/>
      <c r="Q24" s="549"/>
      <c r="R24" s="555"/>
      <c r="S24" s="550"/>
      <c r="T24" s="505"/>
      <c r="U24" s="505"/>
      <c r="V24" s="505"/>
      <c r="W24" s="505"/>
      <c r="X24" s="505"/>
      <c r="Y24" s="505"/>
      <c r="Z24" s="505"/>
      <c r="AA24" s="505"/>
      <c r="AB24" s="505"/>
      <c r="AC24" s="505"/>
      <c r="AD24" s="505"/>
      <c r="AE24" s="505"/>
      <c r="AF24" s="505"/>
      <c r="AG24" s="505"/>
      <c r="AH24" s="505"/>
      <c r="AI24" s="505"/>
      <c r="AJ24" s="505"/>
      <c r="AK24" s="505"/>
      <c r="AL24" s="505"/>
      <c r="AM24" s="505"/>
      <c r="AN24" s="505"/>
      <c r="AO24" s="505"/>
      <c r="AP24" s="505"/>
      <c r="AQ24" s="505"/>
      <c r="AR24" s="505"/>
      <c r="AS24" s="505"/>
      <c r="AT24" s="505"/>
      <c r="AU24" s="505"/>
      <c r="AV24" s="457"/>
      <c r="AW24" s="299"/>
      <c r="AX24" s="299"/>
      <c r="AY24" s="299"/>
      <c r="AZ24" s="299"/>
      <c r="BA24" s="299"/>
      <c r="BB24" s="299"/>
      <c r="BC24" s="299"/>
      <c r="BD24" s="299"/>
      <c r="BE24" s="299"/>
      <c r="BF24" s="299"/>
      <c r="BG24" s="299"/>
      <c r="BH24" s="299"/>
      <c r="BI24" s="299"/>
      <c r="BJ24" s="299"/>
      <c r="BK24" s="299"/>
      <c r="BL24" s="299"/>
      <c r="BM24" s="299"/>
      <c r="BN24" s="299"/>
      <c r="BO24" s="299"/>
      <c r="BP24" s="299"/>
      <c r="BQ24" s="299"/>
      <c r="BR24" s="299"/>
      <c r="BS24" s="299"/>
    </row>
    <row r="25" spans="1:71" ht="15.75" thickBot="1" x14ac:dyDescent="0.3">
      <c r="A25" s="505"/>
      <c r="B25" s="505"/>
      <c r="C25" s="505"/>
      <c r="D25" s="505"/>
      <c r="E25" s="505"/>
      <c r="F25" s="505"/>
      <c r="G25" s="505"/>
      <c r="H25" s="505"/>
      <c r="I25" s="505"/>
      <c r="J25" s="505"/>
      <c r="K25" s="505"/>
      <c r="L25" s="505"/>
      <c r="M25" s="556"/>
      <c r="N25" s="557"/>
      <c r="O25" s="558"/>
      <c r="P25" s="485"/>
      <c r="Q25" s="559"/>
      <c r="R25" s="485"/>
      <c r="S25" s="560"/>
      <c r="T25" s="505"/>
      <c r="U25" s="505"/>
      <c r="V25" s="505"/>
      <c r="W25" s="505"/>
      <c r="X25" s="505"/>
      <c r="Y25" s="505"/>
      <c r="Z25" s="505"/>
      <c r="AA25" s="505"/>
      <c r="AB25" s="505"/>
      <c r="AC25" s="505"/>
      <c r="AD25" s="505"/>
      <c r="AE25" s="505"/>
      <c r="AF25" s="505"/>
      <c r="AG25" s="505"/>
      <c r="AH25" s="505"/>
      <c r="AI25" s="505"/>
      <c r="AJ25" s="505"/>
      <c r="AK25" s="505"/>
      <c r="AL25" s="505"/>
      <c r="AM25" s="505"/>
      <c r="AN25" s="505"/>
      <c r="AO25" s="505"/>
      <c r="AP25" s="505"/>
      <c r="AQ25" s="505"/>
      <c r="AR25" s="505"/>
      <c r="AS25" s="505"/>
      <c r="AT25" s="505"/>
      <c r="AU25" s="505"/>
      <c r="AV25" s="457"/>
      <c r="AW25" s="299"/>
      <c r="AX25" s="299"/>
      <c r="AY25" s="299"/>
      <c r="AZ25" s="299"/>
      <c r="BA25" s="299"/>
      <c r="BB25" s="299"/>
      <c r="BC25" s="299"/>
      <c r="BD25" s="299"/>
      <c r="BE25" s="299"/>
      <c r="BF25" s="299"/>
      <c r="BG25" s="299"/>
      <c r="BH25" s="299"/>
      <c r="BI25" s="299"/>
      <c r="BJ25" s="299"/>
      <c r="BK25" s="299"/>
      <c r="BL25" s="299"/>
      <c r="BM25" s="299"/>
      <c r="BN25" s="299"/>
      <c r="BO25" s="299"/>
      <c r="BP25" s="299"/>
      <c r="BQ25" s="299"/>
      <c r="BR25" s="299"/>
      <c r="BS25" s="299"/>
    </row>
    <row r="26" spans="1:71" x14ac:dyDescent="0.25">
      <c r="A26" s="505"/>
      <c r="B26" s="505"/>
      <c r="C26" s="505"/>
      <c r="D26" s="505"/>
      <c r="E26" s="505"/>
      <c r="F26" s="505"/>
      <c r="G26" s="505"/>
      <c r="H26" s="505"/>
      <c r="I26" s="505"/>
      <c r="J26" s="505"/>
      <c r="K26" s="505"/>
      <c r="L26" s="505"/>
      <c r="M26" s="326"/>
      <c r="N26" s="561"/>
      <c r="O26" s="562"/>
      <c r="P26" s="562"/>
      <c r="Q26" s="562"/>
      <c r="R26" s="562"/>
      <c r="S26" s="562"/>
      <c r="T26" s="505"/>
      <c r="U26" s="505"/>
      <c r="V26" s="505"/>
      <c r="W26" s="505"/>
      <c r="X26" s="505"/>
      <c r="Y26" s="505"/>
      <c r="Z26" s="505"/>
      <c r="AA26" s="505"/>
      <c r="AB26" s="505"/>
      <c r="AC26" s="505"/>
      <c r="AD26" s="505"/>
      <c r="AE26" s="505"/>
      <c r="AF26" s="505"/>
      <c r="AG26" s="505"/>
      <c r="AH26" s="505"/>
      <c r="AI26" s="505"/>
      <c r="AJ26" s="505"/>
      <c r="AK26" s="505"/>
      <c r="AL26" s="505"/>
      <c r="AM26" s="505"/>
      <c r="AN26" s="505"/>
      <c r="AO26" s="505"/>
      <c r="AP26" s="505"/>
      <c r="AQ26" s="505"/>
      <c r="AR26" s="505"/>
      <c r="AS26" s="505"/>
      <c r="AT26" s="505"/>
      <c r="AU26" s="505"/>
      <c r="AV26" s="457"/>
      <c r="AW26" s="299"/>
      <c r="AX26" s="299"/>
      <c r="AY26" s="299"/>
      <c r="AZ26" s="299"/>
      <c r="BA26" s="299"/>
      <c r="BB26" s="299"/>
      <c r="BC26" s="299"/>
      <c r="BD26" s="299"/>
      <c r="BE26" s="299"/>
      <c r="BF26" s="299"/>
      <c r="BG26" s="299"/>
      <c r="BH26" s="299"/>
      <c r="BI26" s="299"/>
      <c r="BJ26" s="299"/>
      <c r="BK26" s="299"/>
      <c r="BL26" s="299"/>
      <c r="BM26" s="299"/>
      <c r="BN26" s="299"/>
      <c r="BO26" s="299"/>
      <c r="BP26" s="299"/>
      <c r="BQ26" s="299"/>
      <c r="BR26" s="299"/>
      <c r="BS26" s="299"/>
    </row>
    <row r="27" spans="1:71" x14ac:dyDescent="0.25">
      <c r="A27" s="505"/>
      <c r="B27" s="505"/>
      <c r="C27" s="505"/>
      <c r="D27" s="505"/>
      <c r="E27" s="505"/>
      <c r="F27" s="505"/>
      <c r="G27" s="505"/>
      <c r="H27" s="505"/>
      <c r="I27" s="505"/>
      <c r="J27" s="505"/>
      <c r="K27" s="505"/>
      <c r="L27" s="505"/>
      <c r="M27" s="505"/>
      <c r="N27" s="505"/>
      <c r="O27" s="505"/>
      <c r="P27" s="505"/>
      <c r="Q27" s="505"/>
      <c r="R27" s="505"/>
      <c r="S27" s="505"/>
      <c r="T27" s="505"/>
      <c r="U27" s="505"/>
      <c r="V27" s="505"/>
      <c r="W27" s="505"/>
      <c r="X27" s="505"/>
      <c r="Y27" s="505"/>
      <c r="Z27" s="505"/>
      <c r="AA27" s="505"/>
      <c r="AB27" s="505"/>
      <c r="AC27" s="505"/>
      <c r="AD27" s="505"/>
      <c r="AE27" s="505"/>
      <c r="AF27" s="505"/>
      <c r="AG27" s="505"/>
      <c r="AH27" s="505"/>
      <c r="AI27" s="505"/>
      <c r="AJ27" s="505"/>
      <c r="AK27" s="505"/>
      <c r="AL27" s="505"/>
      <c r="AM27" s="505"/>
      <c r="AN27" s="505"/>
      <c r="AO27" s="505"/>
      <c r="AP27" s="505"/>
      <c r="AQ27" s="505"/>
      <c r="AR27" s="505"/>
      <c r="AS27" s="505"/>
      <c r="AT27" s="505"/>
      <c r="AU27" s="505"/>
      <c r="AV27" s="457"/>
      <c r="AW27" s="299"/>
      <c r="AX27" s="299"/>
      <c r="AY27" s="299"/>
      <c r="AZ27" s="299"/>
      <c r="BA27" s="299"/>
      <c r="BB27" s="299"/>
      <c r="BC27" s="299"/>
      <c r="BD27" s="299"/>
      <c r="BE27" s="299"/>
      <c r="BF27" s="299"/>
      <c r="BG27" s="299"/>
      <c r="BH27" s="299"/>
      <c r="BI27" s="299"/>
      <c r="BJ27" s="299"/>
      <c r="BK27" s="299"/>
      <c r="BL27" s="299"/>
      <c r="BM27" s="299"/>
      <c r="BN27" s="299"/>
      <c r="BO27" s="299"/>
      <c r="BP27" s="299"/>
      <c r="BQ27" s="299"/>
      <c r="BR27" s="299"/>
      <c r="BS27" s="299"/>
    </row>
    <row r="28" spans="1:71" x14ac:dyDescent="0.25">
      <c r="A28" s="505"/>
      <c r="B28" s="505"/>
      <c r="C28" s="505"/>
      <c r="D28" s="505"/>
      <c r="E28" s="505"/>
      <c r="F28" s="505"/>
      <c r="G28" s="505"/>
      <c r="H28" s="505"/>
      <c r="I28" s="505"/>
      <c r="J28" s="505"/>
      <c r="K28" s="505"/>
      <c r="L28" s="505"/>
      <c r="M28" s="505"/>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c r="AL28" s="505"/>
      <c r="AM28" s="505"/>
      <c r="AN28" s="505"/>
      <c r="AO28" s="505"/>
      <c r="AP28" s="505"/>
      <c r="AQ28" s="505"/>
      <c r="AR28" s="505"/>
      <c r="AS28" s="505"/>
      <c r="AT28" s="505"/>
      <c r="AU28" s="505"/>
      <c r="AV28" s="457"/>
      <c r="AW28" s="299"/>
      <c r="AX28" s="299"/>
      <c r="AY28" s="299"/>
      <c r="AZ28" s="299"/>
      <c r="BA28" s="299"/>
      <c r="BB28" s="299"/>
      <c r="BC28" s="299"/>
      <c r="BD28" s="299"/>
      <c r="BE28" s="299"/>
      <c r="BF28" s="299"/>
      <c r="BG28" s="299"/>
      <c r="BH28" s="299"/>
      <c r="BI28" s="299"/>
      <c r="BJ28" s="299"/>
      <c r="BK28" s="299"/>
      <c r="BL28" s="299"/>
      <c r="BM28" s="299"/>
      <c r="BN28" s="299"/>
      <c r="BO28" s="299"/>
      <c r="BP28" s="299"/>
      <c r="BQ28" s="299"/>
      <c r="BR28" s="299"/>
      <c r="BS28" s="299"/>
    </row>
    <row r="29" spans="1:71" x14ac:dyDescent="0.25">
      <c r="A29" s="505"/>
      <c r="B29" s="505"/>
      <c r="C29" s="505"/>
      <c r="D29" s="505"/>
      <c r="E29" s="505"/>
      <c r="F29" s="505"/>
      <c r="G29" s="505"/>
      <c r="H29" s="505"/>
      <c r="I29" s="505"/>
      <c r="J29" s="505"/>
      <c r="K29" s="505"/>
      <c r="L29" s="505"/>
      <c r="M29" s="505"/>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c r="AL29" s="505"/>
      <c r="AM29" s="505"/>
      <c r="AN29" s="505"/>
      <c r="AO29" s="505"/>
      <c r="AP29" s="505"/>
      <c r="AQ29" s="505"/>
      <c r="AR29" s="505"/>
      <c r="AS29" s="505"/>
      <c r="AT29" s="505"/>
      <c r="AU29" s="505"/>
      <c r="AV29" s="457"/>
      <c r="AW29" s="299"/>
      <c r="AX29" s="299"/>
      <c r="AY29" s="299"/>
      <c r="AZ29" s="299"/>
      <c r="BA29" s="299"/>
      <c r="BB29" s="299"/>
      <c r="BC29" s="474"/>
      <c r="BD29" s="299"/>
      <c r="BE29" s="299"/>
      <c r="BF29" s="299"/>
      <c r="BG29" s="299"/>
      <c r="BH29" s="299"/>
      <c r="BI29" s="299"/>
      <c r="BJ29" s="299"/>
      <c r="BK29" s="299"/>
      <c r="BL29" s="299"/>
      <c r="BM29" s="299"/>
      <c r="BN29" s="299"/>
      <c r="BO29" s="299"/>
      <c r="BP29" s="299"/>
      <c r="BQ29" s="299"/>
      <c r="BR29" s="299"/>
      <c r="BS29" s="299"/>
    </row>
    <row r="30" spans="1:71" x14ac:dyDescent="0.25">
      <c r="A30" s="505"/>
      <c r="B30" s="505"/>
      <c r="C30" s="505"/>
      <c r="D30" s="505"/>
      <c r="E30" s="505"/>
      <c r="F30" s="505"/>
      <c r="G30" s="505"/>
      <c r="H30" s="505"/>
      <c r="I30" s="505"/>
      <c r="J30" s="505"/>
      <c r="K30" s="505"/>
      <c r="L30" s="505"/>
      <c r="M30" s="505"/>
      <c r="N30" s="505"/>
      <c r="O30" s="505"/>
      <c r="P30" s="505"/>
      <c r="Q30" s="505"/>
      <c r="R30" s="505"/>
      <c r="S30" s="505"/>
      <c r="T30" s="505"/>
      <c r="U30" s="505"/>
      <c r="V30" s="505"/>
      <c r="W30" s="505"/>
      <c r="X30" s="505"/>
      <c r="Y30" s="505"/>
      <c r="Z30" s="505"/>
      <c r="AA30" s="505"/>
      <c r="AB30" s="505"/>
      <c r="AC30" s="505"/>
      <c r="AD30" s="505"/>
      <c r="AE30" s="505"/>
      <c r="AF30" s="505"/>
      <c r="AG30" s="505"/>
      <c r="AH30" s="505"/>
      <c r="AI30" s="505"/>
      <c r="AJ30" s="505"/>
      <c r="AK30" s="505"/>
      <c r="AL30" s="505"/>
      <c r="AM30" s="505"/>
      <c r="AN30" s="505"/>
      <c r="AO30" s="505"/>
      <c r="AP30" s="505"/>
      <c r="AQ30" s="505"/>
      <c r="AR30" s="505"/>
      <c r="AS30" s="505"/>
      <c r="AT30" s="505"/>
      <c r="AU30" s="505"/>
      <c r="AV30" s="457"/>
      <c r="AW30" s="299"/>
      <c r="AX30" s="299"/>
      <c r="AY30" s="299"/>
      <c r="AZ30" s="299"/>
      <c r="BA30" s="299"/>
      <c r="BB30" s="299"/>
      <c r="BC30" s="299"/>
      <c r="BD30" s="299"/>
      <c r="BE30" s="299"/>
      <c r="BF30" s="299"/>
      <c r="BG30" s="299"/>
      <c r="BH30" s="299"/>
      <c r="BI30" s="299"/>
      <c r="BJ30" s="299"/>
      <c r="BK30" s="299"/>
      <c r="BL30" s="299"/>
      <c r="BM30" s="299"/>
      <c r="BN30" s="299"/>
      <c r="BO30" s="299"/>
      <c r="BP30" s="299"/>
      <c r="BQ30" s="299"/>
      <c r="BR30" s="299"/>
      <c r="BS30" s="299"/>
    </row>
    <row r="31" spans="1:71" x14ac:dyDescent="0.25">
      <c r="A31" s="505"/>
      <c r="B31" s="505"/>
      <c r="C31" s="505"/>
      <c r="D31" s="505"/>
      <c r="E31" s="505"/>
      <c r="F31" s="505"/>
      <c r="G31" s="505"/>
      <c r="H31" s="505"/>
      <c r="I31" s="505"/>
      <c r="J31" s="505"/>
      <c r="K31" s="505"/>
      <c r="L31" s="505"/>
      <c r="M31" s="505"/>
      <c r="N31" s="505"/>
      <c r="O31" s="505"/>
      <c r="P31" s="505"/>
      <c r="Q31" s="505"/>
      <c r="R31" s="505"/>
      <c r="S31" s="505"/>
      <c r="T31" s="505"/>
      <c r="U31" s="505"/>
      <c r="V31" s="505"/>
      <c r="W31" s="505"/>
      <c r="X31" s="505"/>
      <c r="Y31" s="505"/>
      <c r="Z31" s="505"/>
      <c r="AA31" s="505"/>
      <c r="AB31" s="505"/>
      <c r="AC31" s="505"/>
      <c r="AD31" s="505"/>
      <c r="AE31" s="505"/>
      <c r="AF31" s="505"/>
      <c r="AG31" s="505"/>
      <c r="AH31" s="505"/>
      <c r="AI31" s="505"/>
      <c r="AJ31" s="505"/>
      <c r="AK31" s="505"/>
      <c r="AL31" s="505"/>
      <c r="AM31" s="505"/>
      <c r="AN31" s="505"/>
      <c r="AO31" s="505"/>
      <c r="AP31" s="505"/>
      <c r="AQ31" s="505"/>
      <c r="AR31" s="505"/>
      <c r="AS31" s="505"/>
      <c r="AT31" s="505"/>
      <c r="AU31" s="505"/>
      <c r="AV31" s="457"/>
      <c r="AW31" s="299"/>
      <c r="AX31" s="299"/>
      <c r="AY31" s="299"/>
      <c r="AZ31" s="299"/>
      <c r="BA31" s="299"/>
      <c r="BB31" s="299"/>
      <c r="BC31" s="299"/>
      <c r="BD31" s="299"/>
      <c r="BE31" s="299"/>
      <c r="BF31" s="299"/>
      <c r="BG31" s="299"/>
      <c r="BH31" s="299"/>
      <c r="BI31" s="299"/>
      <c r="BJ31" s="299"/>
      <c r="BK31" s="299"/>
      <c r="BL31" s="299"/>
      <c r="BM31" s="299"/>
      <c r="BN31" s="299"/>
      <c r="BO31" s="299"/>
      <c r="BP31" s="299"/>
      <c r="BQ31" s="299"/>
      <c r="BR31" s="299"/>
      <c r="BS31" s="299"/>
    </row>
    <row r="32" spans="1:71" x14ac:dyDescent="0.25">
      <c r="A32" s="505"/>
      <c r="B32" s="505"/>
      <c r="C32" s="505"/>
      <c r="D32" s="505"/>
      <c r="E32" s="505"/>
      <c r="F32" s="505"/>
      <c r="G32" s="505"/>
      <c r="H32" s="505"/>
      <c r="I32" s="505"/>
      <c r="J32" s="505"/>
      <c r="K32" s="505"/>
      <c r="L32" s="505"/>
      <c r="M32" s="505"/>
      <c r="N32" s="505"/>
      <c r="O32" s="505"/>
      <c r="P32" s="505"/>
      <c r="Q32" s="505"/>
      <c r="R32" s="505"/>
      <c r="S32" s="505"/>
      <c r="T32" s="505"/>
      <c r="U32" s="505"/>
      <c r="V32" s="505"/>
      <c r="W32" s="505"/>
      <c r="X32" s="505"/>
      <c r="Y32" s="505"/>
      <c r="Z32" s="505"/>
      <c r="AA32" s="505"/>
      <c r="AB32" s="505"/>
      <c r="AC32" s="505"/>
      <c r="AD32" s="505"/>
      <c r="AE32" s="505"/>
      <c r="AF32" s="505"/>
      <c r="AG32" s="505"/>
      <c r="AH32" s="505"/>
      <c r="AI32" s="505"/>
      <c r="AJ32" s="505"/>
      <c r="AK32" s="505"/>
      <c r="AL32" s="505"/>
      <c r="AM32" s="505"/>
      <c r="AN32" s="505"/>
      <c r="AO32" s="505"/>
      <c r="AP32" s="505"/>
      <c r="AQ32" s="505"/>
      <c r="AR32" s="505"/>
      <c r="AS32" s="505"/>
      <c r="AT32" s="505"/>
      <c r="AU32" s="505"/>
      <c r="AV32" s="457"/>
      <c r="AW32" s="299"/>
      <c r="AX32" s="299"/>
      <c r="AY32" s="299"/>
      <c r="AZ32" s="299"/>
      <c r="BA32" s="299"/>
      <c r="BB32" s="299"/>
      <c r="BC32" s="299"/>
      <c r="BD32" s="299"/>
      <c r="BE32" s="299"/>
      <c r="BF32" s="299"/>
      <c r="BG32" s="299"/>
      <c r="BH32" s="299"/>
      <c r="BI32" s="299"/>
      <c r="BJ32" s="299"/>
      <c r="BK32" s="299"/>
      <c r="BL32" s="299"/>
      <c r="BM32" s="299"/>
      <c r="BN32" s="299"/>
      <c r="BO32" s="299"/>
      <c r="BP32" s="299"/>
      <c r="BQ32" s="299"/>
      <c r="BR32" s="299"/>
      <c r="BS32" s="299"/>
    </row>
    <row r="33" spans="1:71" x14ac:dyDescent="0.25">
      <c r="A33" s="505"/>
      <c r="B33" s="505"/>
      <c r="C33" s="505"/>
      <c r="D33" s="505"/>
      <c r="E33" s="505"/>
      <c r="F33" s="505"/>
      <c r="G33" s="505"/>
      <c r="H33" s="505"/>
      <c r="I33" s="505"/>
      <c r="J33" s="505"/>
      <c r="K33" s="505"/>
      <c r="L33" s="505"/>
      <c r="M33" s="505"/>
      <c r="N33" s="505"/>
      <c r="O33" s="505"/>
      <c r="P33" s="505"/>
      <c r="Q33" s="505"/>
      <c r="R33" s="505"/>
      <c r="S33" s="505"/>
      <c r="T33" s="505"/>
      <c r="U33" s="505"/>
      <c r="V33" s="505"/>
      <c r="W33" s="505"/>
      <c r="X33" s="505"/>
      <c r="Y33" s="505"/>
      <c r="Z33" s="505"/>
      <c r="AA33" s="505"/>
      <c r="AB33" s="505"/>
      <c r="AC33" s="505"/>
      <c r="AD33" s="505"/>
      <c r="AE33" s="505"/>
      <c r="AF33" s="505"/>
      <c r="AG33" s="505"/>
      <c r="AH33" s="505"/>
      <c r="AI33" s="505"/>
      <c r="AJ33" s="505"/>
      <c r="AK33" s="505"/>
      <c r="AL33" s="505"/>
      <c r="AM33" s="505"/>
      <c r="AN33" s="505"/>
      <c r="AO33" s="505"/>
      <c r="AP33" s="505"/>
      <c r="AQ33" s="505"/>
      <c r="AR33" s="505"/>
      <c r="AS33" s="505"/>
      <c r="AT33" s="505"/>
      <c r="AU33" s="505"/>
      <c r="AV33" s="521"/>
      <c r="AW33" s="299"/>
      <c r="AX33" s="299"/>
      <c r="AY33" s="299"/>
      <c r="AZ33" s="299"/>
      <c r="BA33" s="299"/>
      <c r="BB33" s="299"/>
      <c r="BC33" s="299"/>
      <c r="BD33" s="299"/>
      <c r="BE33" s="299"/>
      <c r="BF33" s="299"/>
      <c r="BG33" s="299"/>
      <c r="BH33" s="299"/>
      <c r="BI33" s="299"/>
      <c r="BJ33" s="299"/>
      <c r="BK33" s="299"/>
      <c r="BL33" s="299"/>
      <c r="BM33" s="299"/>
      <c r="BN33" s="299"/>
      <c r="BO33" s="299"/>
      <c r="BP33" s="299"/>
      <c r="BQ33" s="299"/>
      <c r="BR33" s="299"/>
      <c r="BS33" s="299"/>
    </row>
    <row r="34" spans="1:71" x14ac:dyDescent="0.25">
      <c r="A34" s="505"/>
      <c r="B34" s="505"/>
      <c r="C34" s="505"/>
      <c r="D34" s="505"/>
      <c r="E34" s="505"/>
      <c r="F34" s="505"/>
      <c r="G34" s="505"/>
      <c r="H34" s="505"/>
      <c r="I34" s="505"/>
      <c r="J34" s="505"/>
      <c r="K34" s="505"/>
      <c r="L34" s="505"/>
      <c r="M34" s="505"/>
      <c r="N34" s="505"/>
      <c r="O34" s="505"/>
      <c r="P34" s="505"/>
      <c r="Q34" s="505"/>
      <c r="R34" s="505"/>
      <c r="S34" s="505"/>
      <c r="T34" s="505"/>
      <c r="U34" s="505"/>
      <c r="V34" s="505"/>
      <c r="W34" s="505"/>
      <c r="X34" s="505"/>
      <c r="Y34" s="505"/>
      <c r="Z34" s="505"/>
      <c r="AA34" s="505"/>
      <c r="AB34" s="505"/>
      <c r="AC34" s="505"/>
      <c r="AD34" s="505"/>
      <c r="AE34" s="505"/>
      <c r="AF34" s="505"/>
      <c r="AG34" s="505"/>
      <c r="AH34" s="505"/>
      <c r="AI34" s="505"/>
      <c r="AJ34" s="505"/>
      <c r="AK34" s="505"/>
      <c r="AL34" s="505"/>
      <c r="AM34" s="505"/>
      <c r="AN34" s="505"/>
      <c r="AO34" s="505"/>
      <c r="AP34" s="505"/>
      <c r="AQ34" s="505"/>
      <c r="AR34" s="505"/>
      <c r="AS34" s="505"/>
      <c r="AT34" s="505"/>
      <c r="AU34" s="505"/>
      <c r="AV34" s="521"/>
      <c r="AW34" s="299"/>
      <c r="AX34" s="299"/>
      <c r="AY34" s="299"/>
      <c r="AZ34" s="299"/>
      <c r="BA34" s="299"/>
      <c r="BB34" s="299"/>
      <c r="BC34" s="299"/>
      <c r="BD34" s="299"/>
      <c r="BE34" s="299"/>
      <c r="BF34" s="299"/>
      <c r="BG34" s="299"/>
      <c r="BH34" s="299"/>
      <c r="BI34" s="299"/>
      <c r="BJ34" s="299"/>
      <c r="BK34" s="299"/>
      <c r="BL34" s="299"/>
      <c r="BM34" s="299"/>
      <c r="BN34" s="299"/>
      <c r="BO34" s="299"/>
      <c r="BP34" s="299"/>
      <c r="BQ34" s="299"/>
      <c r="BR34" s="299"/>
      <c r="BS34" s="299"/>
    </row>
    <row r="35" spans="1:71" x14ac:dyDescent="0.25">
      <c r="A35" s="505"/>
      <c r="B35" s="505"/>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c r="AA35" s="505"/>
      <c r="AB35" s="505"/>
      <c r="AC35" s="505"/>
      <c r="AD35" s="505"/>
      <c r="AE35" s="505"/>
      <c r="AF35" s="505"/>
      <c r="AG35" s="505"/>
      <c r="AH35" s="505"/>
      <c r="AI35" s="505"/>
      <c r="AJ35" s="505"/>
      <c r="AK35" s="505"/>
      <c r="AL35" s="505"/>
      <c r="AM35" s="505"/>
      <c r="AN35" s="505"/>
      <c r="AO35" s="505"/>
      <c r="AP35" s="505"/>
      <c r="AQ35" s="505"/>
      <c r="AR35" s="505"/>
      <c r="AS35" s="505"/>
      <c r="AT35" s="505"/>
      <c r="AU35" s="505"/>
      <c r="AV35" s="521"/>
      <c r="AW35" s="299"/>
      <c r="AX35" s="299"/>
      <c r="AY35" s="299"/>
      <c r="AZ35" s="299"/>
      <c r="BA35" s="299"/>
      <c r="BB35" s="299"/>
      <c r="BC35" s="299"/>
      <c r="BD35" s="299"/>
      <c r="BE35" s="299"/>
      <c r="BF35" s="299"/>
      <c r="BG35" s="299"/>
      <c r="BH35" s="299"/>
      <c r="BI35" s="299"/>
      <c r="BJ35" s="299"/>
      <c r="BK35" s="299"/>
      <c r="BL35" s="299"/>
      <c r="BM35" s="299"/>
      <c r="BN35" s="299"/>
      <c r="BO35" s="299"/>
      <c r="BP35" s="299"/>
      <c r="BQ35" s="299"/>
      <c r="BR35" s="299"/>
      <c r="BS35" s="299"/>
    </row>
    <row r="36" spans="1:71" x14ac:dyDescent="0.25">
      <c r="A36" s="505"/>
      <c r="B36" s="505"/>
      <c r="C36" s="505"/>
      <c r="D36" s="505"/>
      <c r="E36" s="505"/>
      <c r="F36" s="505"/>
      <c r="G36" s="505"/>
      <c r="H36" s="505"/>
      <c r="I36" s="505"/>
      <c r="J36" s="505"/>
      <c r="K36" s="505"/>
      <c r="L36" s="505"/>
      <c r="M36" s="505"/>
      <c r="N36" s="505"/>
      <c r="O36" s="505"/>
      <c r="P36" s="505"/>
      <c r="Q36" s="505"/>
      <c r="R36" s="505"/>
      <c r="S36" s="505"/>
      <c r="T36" s="505"/>
      <c r="U36" s="505"/>
      <c r="V36" s="505"/>
      <c r="W36" s="505"/>
      <c r="X36" s="505"/>
      <c r="Y36" s="505"/>
      <c r="Z36" s="505"/>
      <c r="AA36" s="505"/>
      <c r="AB36" s="505"/>
      <c r="AC36" s="505"/>
      <c r="AD36" s="505"/>
      <c r="AE36" s="505"/>
      <c r="AF36" s="505"/>
      <c r="AG36" s="505"/>
      <c r="AH36" s="505"/>
      <c r="AI36" s="505"/>
      <c r="AJ36" s="505"/>
      <c r="AK36" s="505"/>
      <c r="AL36" s="505"/>
      <c r="AM36" s="505"/>
      <c r="AN36" s="505"/>
      <c r="AO36" s="505"/>
      <c r="AP36" s="505"/>
      <c r="AQ36" s="505"/>
      <c r="AR36" s="505"/>
      <c r="AS36" s="505"/>
      <c r="AT36" s="505"/>
      <c r="AU36" s="505"/>
      <c r="AV36" s="457"/>
      <c r="AW36" s="299"/>
      <c r="AX36" s="299"/>
      <c r="AY36" s="299"/>
      <c r="AZ36" s="299"/>
      <c r="BA36" s="299"/>
      <c r="BB36" s="299"/>
      <c r="BC36" s="299"/>
      <c r="BD36" s="299"/>
      <c r="BE36" s="299"/>
      <c r="BF36" s="299"/>
      <c r="BG36" s="299"/>
      <c r="BH36" s="299"/>
      <c r="BI36" s="299"/>
      <c r="BJ36" s="299"/>
      <c r="BK36" s="299"/>
      <c r="BL36" s="299"/>
      <c r="BM36" s="299"/>
      <c r="BN36" s="299"/>
      <c r="BO36" s="299"/>
      <c r="BP36" s="299"/>
      <c r="BQ36" s="299"/>
      <c r="BR36" s="299"/>
      <c r="BS36" s="299"/>
    </row>
    <row r="37" spans="1:71" x14ac:dyDescent="0.25">
      <c r="A37" s="505"/>
      <c r="B37" s="505"/>
      <c r="C37" s="505"/>
      <c r="D37" s="505"/>
      <c r="E37" s="505"/>
      <c r="F37" s="505"/>
      <c r="G37" s="505"/>
      <c r="H37" s="505"/>
      <c r="I37" s="505"/>
      <c r="J37" s="505"/>
      <c r="K37" s="505"/>
      <c r="L37" s="505"/>
      <c r="M37" s="505"/>
      <c r="N37" s="505"/>
      <c r="O37" s="505"/>
      <c r="P37" s="505"/>
      <c r="Q37" s="505"/>
      <c r="R37" s="505"/>
      <c r="S37" s="505"/>
      <c r="T37" s="505"/>
      <c r="U37" s="505"/>
      <c r="V37" s="505"/>
      <c r="W37" s="505"/>
      <c r="X37" s="505"/>
      <c r="Y37" s="505"/>
      <c r="Z37" s="505"/>
      <c r="AA37" s="505"/>
      <c r="AB37" s="505"/>
      <c r="AC37" s="505"/>
      <c r="AD37" s="505"/>
      <c r="AE37" s="505"/>
      <c r="AF37" s="505"/>
      <c r="AG37" s="505"/>
      <c r="AH37" s="505"/>
      <c r="AI37" s="505"/>
      <c r="AJ37" s="505"/>
      <c r="AK37" s="505"/>
      <c r="AL37" s="505"/>
      <c r="AM37" s="505"/>
      <c r="AN37" s="505"/>
      <c r="AO37" s="505"/>
      <c r="AP37" s="505"/>
      <c r="AQ37" s="505"/>
      <c r="AR37" s="505"/>
      <c r="AS37" s="505"/>
      <c r="AT37" s="505"/>
      <c r="AU37" s="505"/>
      <c r="AV37" s="457"/>
      <c r="AW37" s="299"/>
      <c r="AX37" s="299"/>
      <c r="AY37" s="299"/>
      <c r="AZ37" s="299"/>
      <c r="BA37" s="299"/>
      <c r="BB37" s="299"/>
      <c r="BC37" s="299"/>
      <c r="BD37" s="299"/>
      <c r="BE37" s="299"/>
      <c r="BF37" s="299"/>
      <c r="BG37" s="299"/>
      <c r="BH37" s="299"/>
      <c r="BI37" s="299"/>
      <c r="BJ37" s="299"/>
      <c r="BK37" s="299"/>
      <c r="BL37" s="299"/>
      <c r="BM37" s="299"/>
      <c r="BN37" s="299"/>
      <c r="BO37" s="299"/>
      <c r="BP37" s="299"/>
      <c r="BQ37" s="299"/>
      <c r="BR37" s="299"/>
      <c r="BS37" s="299"/>
    </row>
    <row r="38" spans="1:71" x14ac:dyDescent="0.25">
      <c r="A38" s="505"/>
      <c r="B38" s="505"/>
      <c r="C38" s="505"/>
      <c r="D38" s="505"/>
      <c r="E38" s="505"/>
      <c r="F38" s="505"/>
      <c r="G38" s="505"/>
      <c r="H38" s="505"/>
      <c r="I38" s="505"/>
      <c r="J38" s="505"/>
      <c r="K38" s="505"/>
      <c r="L38" s="505"/>
      <c r="M38" s="505"/>
      <c r="N38" s="505"/>
      <c r="O38" s="505"/>
      <c r="P38" s="505"/>
      <c r="Q38" s="505"/>
      <c r="R38" s="505"/>
      <c r="S38" s="505"/>
      <c r="T38" s="505"/>
      <c r="U38" s="505"/>
      <c r="V38" s="505"/>
      <c r="W38" s="505"/>
      <c r="X38" s="505"/>
      <c r="Y38" s="505"/>
      <c r="Z38" s="505"/>
      <c r="AA38" s="505"/>
      <c r="AB38" s="505"/>
      <c r="AC38" s="505"/>
      <c r="AD38" s="505"/>
      <c r="AE38" s="505"/>
      <c r="AF38" s="505"/>
      <c r="AG38" s="505"/>
      <c r="AH38" s="505"/>
      <c r="AI38" s="505"/>
      <c r="AJ38" s="505"/>
      <c r="AK38" s="505"/>
      <c r="AL38" s="505"/>
      <c r="AM38" s="505"/>
      <c r="AN38" s="505"/>
      <c r="AO38" s="505"/>
      <c r="AP38" s="505"/>
      <c r="AQ38" s="505"/>
      <c r="AR38" s="505"/>
      <c r="AS38" s="505"/>
      <c r="AT38" s="505"/>
      <c r="AU38" s="505"/>
      <c r="AV38" s="457"/>
      <c r="AW38" s="299"/>
      <c r="AX38" s="299"/>
      <c r="AY38" s="299"/>
      <c r="AZ38" s="299"/>
      <c r="BA38" s="299"/>
      <c r="BB38" s="299"/>
      <c r="BC38" s="299"/>
      <c r="BD38" s="299"/>
      <c r="BE38" s="299"/>
      <c r="BF38" s="299"/>
      <c r="BG38" s="299"/>
      <c r="BH38" s="299"/>
      <c r="BI38" s="299"/>
      <c r="BJ38" s="299"/>
      <c r="BK38" s="299"/>
      <c r="BL38" s="299"/>
      <c r="BM38" s="299"/>
      <c r="BN38" s="299"/>
      <c r="BO38" s="299"/>
      <c r="BP38" s="299"/>
      <c r="BQ38" s="299"/>
      <c r="BR38" s="299"/>
      <c r="BS38" s="299"/>
    </row>
    <row r="39" spans="1:71" x14ac:dyDescent="0.25">
      <c r="A39" s="505"/>
      <c r="B39" s="505"/>
      <c r="C39" s="505"/>
      <c r="D39" s="505"/>
      <c r="E39" s="505"/>
      <c r="F39" s="505"/>
      <c r="G39" s="505"/>
      <c r="H39" s="505"/>
      <c r="I39" s="505"/>
      <c r="J39" s="505"/>
      <c r="K39" s="505"/>
      <c r="L39" s="505"/>
      <c r="M39" s="505"/>
      <c r="N39" s="505"/>
      <c r="O39" s="505"/>
      <c r="P39" s="505"/>
      <c r="Q39" s="505"/>
      <c r="R39" s="505"/>
      <c r="S39" s="505"/>
      <c r="T39" s="505"/>
      <c r="U39" s="505"/>
      <c r="V39" s="505"/>
      <c r="W39" s="505"/>
      <c r="X39" s="505"/>
      <c r="Y39" s="505"/>
      <c r="Z39" s="505"/>
      <c r="AA39" s="505"/>
      <c r="AB39" s="505"/>
      <c r="AC39" s="505"/>
      <c r="AD39" s="505"/>
      <c r="AE39" s="505"/>
      <c r="AF39" s="505"/>
      <c r="AG39" s="505"/>
      <c r="AH39" s="505"/>
      <c r="AI39" s="505"/>
      <c r="AJ39" s="505"/>
      <c r="AK39" s="505"/>
      <c r="AL39" s="505"/>
      <c r="AM39" s="505"/>
      <c r="AN39" s="505"/>
      <c r="AO39" s="505"/>
      <c r="AP39" s="505"/>
      <c r="AQ39" s="505"/>
      <c r="AR39" s="505"/>
      <c r="AS39" s="505"/>
      <c r="AT39" s="505"/>
      <c r="AU39" s="505"/>
      <c r="AV39" s="457"/>
      <c r="AW39" s="299"/>
      <c r="AX39" s="299"/>
      <c r="AY39" s="299"/>
      <c r="AZ39" s="299"/>
      <c r="BA39" s="299"/>
      <c r="BB39" s="299"/>
      <c r="BC39" s="299"/>
      <c r="BD39" s="299"/>
      <c r="BE39" s="299"/>
      <c r="BF39" s="299"/>
      <c r="BG39" s="299"/>
      <c r="BH39" s="299"/>
      <c r="BI39" s="299"/>
      <c r="BJ39" s="299"/>
      <c r="BK39" s="299"/>
      <c r="BL39" s="299"/>
      <c r="BM39" s="299"/>
      <c r="BN39" s="299"/>
      <c r="BO39" s="299"/>
      <c r="BP39" s="299"/>
      <c r="BQ39" s="299"/>
      <c r="BR39" s="299"/>
      <c r="BS39" s="299"/>
    </row>
    <row r="40" spans="1:71" x14ac:dyDescent="0.25">
      <c r="A40" s="505"/>
      <c r="B40" s="505"/>
      <c r="C40" s="505"/>
      <c r="D40" s="505"/>
      <c r="E40" s="505"/>
      <c r="F40" s="505"/>
      <c r="G40" s="505"/>
      <c r="H40" s="505"/>
      <c r="I40" s="505"/>
      <c r="J40" s="505"/>
      <c r="K40" s="505"/>
      <c r="L40" s="505"/>
      <c r="M40" s="505"/>
      <c r="N40" s="505"/>
      <c r="O40" s="505"/>
      <c r="P40" s="505"/>
      <c r="Q40" s="505"/>
      <c r="R40" s="505"/>
      <c r="S40" s="505"/>
      <c r="T40" s="505"/>
      <c r="U40" s="505"/>
      <c r="V40" s="505"/>
      <c r="W40" s="505"/>
      <c r="X40" s="505"/>
      <c r="Y40" s="505"/>
      <c r="Z40" s="505"/>
      <c r="AA40" s="505"/>
      <c r="AB40" s="505"/>
      <c r="AC40" s="505"/>
      <c r="AD40" s="505"/>
      <c r="AE40" s="505"/>
      <c r="AF40" s="505"/>
      <c r="AG40" s="505"/>
      <c r="AH40" s="505"/>
      <c r="AI40" s="505"/>
      <c r="AJ40" s="505"/>
      <c r="AK40" s="505"/>
      <c r="AL40" s="505"/>
      <c r="AM40" s="505"/>
      <c r="AN40" s="505"/>
      <c r="AO40" s="505"/>
      <c r="AP40" s="505"/>
      <c r="AQ40" s="505"/>
      <c r="AR40" s="505"/>
      <c r="AS40" s="505"/>
      <c r="AT40" s="505"/>
      <c r="AU40" s="505"/>
      <c r="AV40" s="457"/>
      <c r="AW40" s="299"/>
      <c r="AX40" s="299"/>
      <c r="AY40" s="299"/>
      <c r="AZ40" s="299"/>
      <c r="BA40" s="299"/>
      <c r="BB40" s="299"/>
      <c r="BC40" s="299"/>
      <c r="BD40" s="299"/>
      <c r="BE40" s="299"/>
      <c r="BF40" s="299"/>
      <c r="BG40" s="299"/>
      <c r="BH40" s="299"/>
      <c r="BI40" s="299"/>
      <c r="BJ40" s="299"/>
      <c r="BK40" s="299"/>
      <c r="BL40" s="299"/>
      <c r="BM40" s="299"/>
      <c r="BN40" s="299"/>
      <c r="BO40" s="299"/>
      <c r="BP40" s="299"/>
      <c r="BQ40" s="299"/>
      <c r="BR40" s="299"/>
      <c r="BS40" s="299"/>
    </row>
    <row r="41" spans="1:71" x14ac:dyDescent="0.25">
      <c r="A41" s="505"/>
      <c r="B41" s="505"/>
      <c r="C41" s="505"/>
      <c r="D41" s="505"/>
      <c r="E41" s="505"/>
      <c r="F41" s="505"/>
      <c r="G41" s="505"/>
      <c r="H41" s="505"/>
      <c r="I41" s="505"/>
      <c r="J41" s="505"/>
      <c r="K41" s="505"/>
      <c r="L41" s="505"/>
      <c r="M41" s="505"/>
      <c r="N41" s="505"/>
      <c r="O41" s="505"/>
      <c r="P41" s="505"/>
      <c r="Q41" s="505"/>
      <c r="R41" s="505"/>
      <c r="S41" s="505"/>
      <c r="T41" s="505"/>
      <c r="U41" s="505"/>
      <c r="V41" s="505"/>
      <c r="W41" s="505"/>
      <c r="X41" s="505"/>
      <c r="Y41" s="505"/>
      <c r="Z41" s="505"/>
      <c r="AA41" s="505"/>
      <c r="AB41" s="505"/>
      <c r="AC41" s="505"/>
      <c r="AD41" s="505"/>
      <c r="AE41" s="505"/>
      <c r="AF41" s="505"/>
      <c r="AG41" s="505"/>
      <c r="AH41" s="505"/>
      <c r="AI41" s="505"/>
      <c r="AJ41" s="505"/>
      <c r="AK41" s="505"/>
      <c r="AL41" s="505"/>
      <c r="AM41" s="505"/>
      <c r="AN41" s="505"/>
      <c r="AO41" s="505"/>
      <c r="AP41" s="505"/>
      <c r="AQ41" s="505"/>
      <c r="AR41" s="505"/>
      <c r="AS41" s="505"/>
      <c r="AT41" s="505"/>
      <c r="AU41" s="505"/>
      <c r="AV41" s="457"/>
      <c r="AW41" s="299"/>
      <c r="AX41" s="299"/>
      <c r="AY41" s="299"/>
      <c r="AZ41" s="299"/>
      <c r="BA41" s="299"/>
      <c r="BB41" s="299"/>
      <c r="BC41" s="299"/>
      <c r="BD41" s="299"/>
      <c r="BE41" s="299"/>
      <c r="BF41" s="299"/>
      <c r="BG41" s="299"/>
      <c r="BH41" s="299"/>
      <c r="BI41" s="299"/>
      <c r="BJ41" s="299"/>
      <c r="BK41" s="299"/>
      <c r="BL41" s="299"/>
      <c r="BM41" s="299"/>
      <c r="BN41" s="299"/>
      <c r="BO41" s="299"/>
      <c r="BP41" s="299"/>
      <c r="BQ41" s="299"/>
      <c r="BR41" s="299"/>
      <c r="BS41" s="299"/>
    </row>
    <row r="42" spans="1:71" x14ac:dyDescent="0.25">
      <c r="A42" s="505"/>
      <c r="B42" s="505"/>
      <c r="C42" s="505"/>
      <c r="D42" s="505"/>
      <c r="E42" s="505"/>
      <c r="F42" s="505"/>
      <c r="G42" s="505"/>
      <c r="H42" s="505"/>
      <c r="I42" s="505"/>
      <c r="J42" s="505"/>
      <c r="K42" s="505"/>
      <c r="L42" s="505"/>
      <c r="M42" s="505"/>
      <c r="N42" s="505"/>
      <c r="O42" s="505"/>
      <c r="P42" s="505"/>
      <c r="Q42" s="505"/>
      <c r="R42" s="505"/>
      <c r="S42" s="505"/>
      <c r="T42" s="505"/>
      <c r="U42" s="505"/>
      <c r="V42" s="505"/>
      <c r="W42" s="505"/>
      <c r="X42" s="505"/>
      <c r="Y42" s="505"/>
      <c r="Z42" s="505"/>
      <c r="AA42" s="505"/>
      <c r="AB42" s="505"/>
      <c r="AC42" s="505"/>
      <c r="AD42" s="505"/>
      <c r="AE42" s="505"/>
      <c r="AF42" s="505"/>
      <c r="AG42" s="505"/>
      <c r="AH42" s="505"/>
      <c r="AI42" s="505"/>
      <c r="AJ42" s="505"/>
      <c r="AK42" s="505"/>
      <c r="AL42" s="505"/>
      <c r="AM42" s="505"/>
      <c r="AN42" s="505"/>
      <c r="AO42" s="505"/>
      <c r="AP42" s="505"/>
      <c r="AQ42" s="505"/>
      <c r="AR42" s="505"/>
      <c r="AS42" s="505"/>
      <c r="AT42" s="505"/>
      <c r="AU42" s="505"/>
      <c r="AV42" s="457"/>
      <c r="AW42" s="299"/>
      <c r="AX42" s="299"/>
      <c r="AY42" s="299"/>
      <c r="AZ42" s="299"/>
      <c r="BA42" s="299"/>
      <c r="BB42" s="299"/>
      <c r="BC42" s="299"/>
      <c r="BD42" s="299"/>
      <c r="BE42" s="299"/>
      <c r="BF42" s="299"/>
      <c r="BG42" s="299"/>
      <c r="BH42" s="299"/>
      <c r="BI42" s="299"/>
      <c r="BJ42" s="299"/>
      <c r="BK42" s="299"/>
      <c r="BL42" s="299"/>
      <c r="BM42" s="299"/>
      <c r="BN42" s="299"/>
      <c r="BO42" s="299"/>
      <c r="BP42" s="299"/>
      <c r="BQ42" s="299"/>
      <c r="BR42" s="299"/>
      <c r="BS42" s="299"/>
    </row>
    <row r="43" spans="1:71" x14ac:dyDescent="0.25">
      <c r="A43" s="505"/>
      <c r="B43" s="505"/>
      <c r="C43" s="505"/>
      <c r="D43" s="505"/>
      <c r="E43" s="505"/>
      <c r="F43" s="505"/>
      <c r="G43" s="505"/>
      <c r="H43" s="505"/>
      <c r="I43" s="505"/>
      <c r="J43" s="505"/>
      <c r="K43" s="505"/>
      <c r="L43" s="505"/>
      <c r="M43" s="505"/>
      <c r="N43" s="505"/>
      <c r="O43" s="505"/>
      <c r="P43" s="505"/>
      <c r="Q43" s="505"/>
      <c r="R43" s="505"/>
      <c r="S43" s="505"/>
      <c r="T43" s="505"/>
      <c r="U43" s="505"/>
      <c r="V43" s="505"/>
      <c r="W43" s="505"/>
      <c r="X43" s="505"/>
      <c r="Y43" s="505"/>
      <c r="Z43" s="505"/>
      <c r="AA43" s="505"/>
      <c r="AB43" s="505"/>
      <c r="AC43" s="505"/>
      <c r="AD43" s="505"/>
      <c r="AE43" s="505"/>
      <c r="AF43" s="505"/>
      <c r="AG43" s="505"/>
      <c r="AH43" s="505"/>
      <c r="AI43" s="505"/>
      <c r="AJ43" s="505"/>
      <c r="AK43" s="505"/>
      <c r="AL43" s="505"/>
      <c r="AM43" s="505"/>
      <c r="AN43" s="505"/>
      <c r="AO43" s="505"/>
      <c r="AP43" s="505"/>
      <c r="AQ43" s="505"/>
      <c r="AR43" s="505"/>
      <c r="AS43" s="505"/>
      <c r="AT43" s="505"/>
      <c r="AU43" s="505"/>
      <c r="AV43" s="457"/>
      <c r="AW43" s="299"/>
      <c r="AX43" s="299"/>
      <c r="AY43" s="299"/>
      <c r="AZ43" s="299"/>
      <c r="BA43" s="299"/>
      <c r="BB43" s="299"/>
      <c r="BC43" s="299"/>
      <c r="BD43" s="299"/>
      <c r="BE43" s="299"/>
      <c r="BF43" s="299"/>
      <c r="BG43" s="299"/>
      <c r="BH43" s="299"/>
      <c r="BI43" s="299"/>
      <c r="BJ43" s="299"/>
      <c r="BK43" s="299"/>
      <c r="BL43" s="299"/>
      <c r="BM43" s="299"/>
      <c r="BN43" s="299"/>
      <c r="BO43" s="299"/>
      <c r="BP43" s="299"/>
      <c r="BQ43" s="299"/>
      <c r="BR43" s="299"/>
      <c r="BS43" s="299"/>
    </row>
    <row r="44" spans="1:71" x14ac:dyDescent="0.25">
      <c r="A44" s="505"/>
      <c r="B44" s="505"/>
      <c r="C44" s="505"/>
      <c r="D44" s="505"/>
      <c r="E44" s="505"/>
      <c r="F44" s="505"/>
      <c r="G44" s="505"/>
      <c r="H44" s="505"/>
      <c r="I44" s="505"/>
      <c r="J44" s="505"/>
      <c r="K44" s="505"/>
      <c r="L44" s="505"/>
      <c r="M44" s="505"/>
      <c r="N44" s="505"/>
      <c r="O44" s="505"/>
      <c r="P44" s="505"/>
      <c r="Q44" s="505"/>
      <c r="R44" s="505"/>
      <c r="S44" s="505"/>
      <c r="T44" s="505"/>
      <c r="U44" s="505"/>
      <c r="V44" s="505"/>
      <c r="W44" s="505"/>
      <c r="X44" s="505"/>
      <c r="Y44" s="505"/>
      <c r="Z44" s="505"/>
      <c r="AA44" s="505"/>
      <c r="AB44" s="505"/>
      <c r="AC44" s="505"/>
      <c r="AD44" s="505"/>
      <c r="AE44" s="505"/>
      <c r="AF44" s="505"/>
      <c r="AG44" s="505"/>
      <c r="AH44" s="505"/>
      <c r="AI44" s="505"/>
      <c r="AJ44" s="505"/>
      <c r="AK44" s="505"/>
      <c r="AL44" s="505"/>
      <c r="AM44" s="505"/>
      <c r="AN44" s="505"/>
      <c r="AO44" s="505"/>
      <c r="AP44" s="505"/>
      <c r="AQ44" s="505"/>
      <c r="AR44" s="505"/>
      <c r="AS44" s="505"/>
      <c r="AT44" s="505"/>
      <c r="AU44" s="505"/>
      <c r="AV44" s="457"/>
      <c r="AW44" s="299"/>
      <c r="AX44" s="299"/>
      <c r="AY44" s="299"/>
      <c r="AZ44" s="299"/>
      <c r="BA44" s="299"/>
      <c r="BB44" s="299"/>
      <c r="BC44" s="299"/>
      <c r="BD44" s="299"/>
      <c r="BE44" s="299"/>
      <c r="BF44" s="299"/>
      <c r="BG44" s="299"/>
      <c r="BH44" s="299"/>
      <c r="BI44" s="299"/>
      <c r="BJ44" s="299"/>
      <c r="BK44" s="299"/>
      <c r="BL44" s="299"/>
      <c r="BM44" s="299"/>
      <c r="BN44" s="299"/>
      <c r="BO44" s="299"/>
      <c r="BP44" s="299"/>
      <c r="BQ44" s="299"/>
      <c r="BR44" s="299"/>
      <c r="BS44" s="299"/>
    </row>
    <row r="45" spans="1:71" x14ac:dyDescent="0.25">
      <c r="A45" s="505"/>
      <c r="B45" s="505"/>
      <c r="C45" s="505"/>
      <c r="D45" s="505"/>
      <c r="E45" s="505"/>
      <c r="F45" s="505"/>
      <c r="G45" s="505"/>
      <c r="H45" s="505"/>
      <c r="I45" s="505"/>
      <c r="J45" s="505"/>
      <c r="K45" s="505"/>
      <c r="L45" s="505"/>
      <c r="M45" s="505"/>
      <c r="N45" s="505"/>
      <c r="O45" s="505"/>
      <c r="P45" s="505"/>
      <c r="Q45" s="505"/>
      <c r="R45" s="505"/>
      <c r="S45" s="505"/>
      <c r="T45" s="505"/>
      <c r="U45" s="505"/>
      <c r="V45" s="505"/>
      <c r="W45" s="505"/>
      <c r="X45" s="505"/>
      <c r="Y45" s="505"/>
      <c r="Z45" s="505"/>
      <c r="AA45" s="505"/>
      <c r="AB45" s="505"/>
      <c r="AC45" s="505"/>
      <c r="AD45" s="505"/>
      <c r="AE45" s="505"/>
      <c r="AF45" s="505"/>
      <c r="AG45" s="505"/>
      <c r="AH45" s="505"/>
      <c r="AI45" s="505"/>
      <c r="AJ45" s="505"/>
      <c r="AK45" s="505"/>
      <c r="AL45" s="505"/>
      <c r="AM45" s="505"/>
      <c r="AN45" s="505"/>
      <c r="AO45" s="505"/>
      <c r="AP45" s="505"/>
      <c r="AQ45" s="505"/>
      <c r="AR45" s="505"/>
      <c r="AS45" s="505"/>
      <c r="AT45" s="505"/>
      <c r="AU45" s="505"/>
      <c r="AV45" s="488"/>
      <c r="AW45" s="299"/>
      <c r="AX45" s="299"/>
      <c r="AY45" s="299"/>
      <c r="AZ45" s="299"/>
      <c r="BA45" s="299"/>
      <c r="BB45" s="299"/>
      <c r="BC45" s="299"/>
      <c r="BD45" s="299"/>
      <c r="BE45" s="299"/>
      <c r="BF45" s="299"/>
      <c r="BG45" s="299"/>
      <c r="BH45" s="299"/>
      <c r="BI45" s="299"/>
      <c r="BJ45" s="299"/>
      <c r="BK45" s="299"/>
      <c r="BL45" s="299"/>
      <c r="BM45" s="299"/>
      <c r="BN45" s="299"/>
      <c r="BO45" s="299"/>
      <c r="BP45" s="299"/>
      <c r="BQ45" s="299"/>
      <c r="BR45" s="299"/>
      <c r="BS45" s="299"/>
    </row>
    <row r="46" spans="1:71" x14ac:dyDescent="0.25">
      <c r="A46" s="505"/>
      <c r="B46" s="505"/>
      <c r="C46" s="505"/>
      <c r="D46" s="505"/>
      <c r="E46" s="505"/>
      <c r="F46" s="505"/>
      <c r="G46" s="505"/>
      <c r="H46" s="505"/>
      <c r="I46" s="505"/>
      <c r="J46" s="505"/>
      <c r="K46" s="505"/>
      <c r="L46" s="505"/>
      <c r="M46" s="505"/>
      <c r="N46" s="505"/>
      <c r="O46" s="505"/>
      <c r="P46" s="505"/>
      <c r="Q46" s="505"/>
      <c r="R46" s="505"/>
      <c r="S46" s="505"/>
      <c r="T46" s="505"/>
      <c r="U46" s="505"/>
      <c r="V46" s="505"/>
      <c r="W46" s="505"/>
      <c r="X46" s="505"/>
      <c r="Y46" s="505"/>
      <c r="Z46" s="505"/>
      <c r="AA46" s="505"/>
      <c r="AB46" s="505"/>
      <c r="AC46" s="505"/>
      <c r="AD46" s="505"/>
      <c r="AE46" s="505"/>
      <c r="AF46" s="505"/>
      <c r="AG46" s="505"/>
      <c r="AH46" s="505"/>
      <c r="AI46" s="505"/>
      <c r="AJ46" s="505"/>
      <c r="AK46" s="505"/>
      <c r="AL46" s="505"/>
      <c r="AM46" s="505"/>
      <c r="AN46" s="505"/>
      <c r="AO46" s="505"/>
      <c r="AP46" s="505"/>
      <c r="AQ46" s="505"/>
      <c r="AR46" s="505"/>
      <c r="AS46" s="505"/>
      <c r="AT46" s="505"/>
      <c r="AU46" s="505"/>
      <c r="AV46" s="299"/>
      <c r="AW46" s="299"/>
      <c r="AX46" s="299"/>
      <c r="AY46" s="299"/>
      <c r="AZ46" s="299"/>
      <c r="BA46" s="299"/>
      <c r="BB46" s="299"/>
      <c r="BC46" s="299"/>
      <c r="BD46" s="299"/>
      <c r="BE46" s="299"/>
      <c r="BF46" s="299"/>
      <c r="BG46" s="299"/>
      <c r="BH46" s="299"/>
      <c r="BI46" s="299"/>
      <c r="BJ46" s="299"/>
      <c r="BK46" s="299"/>
      <c r="BL46" s="299"/>
      <c r="BM46" s="299"/>
      <c r="BN46" s="299"/>
      <c r="BO46" s="299"/>
      <c r="BP46" s="299"/>
      <c r="BQ46" s="299"/>
      <c r="BR46" s="299"/>
      <c r="BS46" s="299"/>
    </row>
    <row r="47" spans="1:71" x14ac:dyDescent="0.25">
      <c r="A47" s="505"/>
      <c r="B47" s="505"/>
      <c r="C47" s="505"/>
      <c r="D47" s="505"/>
      <c r="E47" s="505"/>
      <c r="F47" s="505"/>
      <c r="G47" s="505"/>
      <c r="H47" s="505"/>
      <c r="I47" s="505"/>
      <c r="J47" s="505"/>
      <c r="K47" s="505"/>
      <c r="L47" s="505"/>
      <c r="M47" s="505"/>
      <c r="N47" s="505"/>
      <c r="O47" s="505"/>
      <c r="P47" s="505"/>
      <c r="Q47" s="505"/>
      <c r="R47" s="505"/>
      <c r="S47" s="505"/>
      <c r="T47" s="505"/>
      <c r="U47" s="505"/>
      <c r="V47" s="505"/>
      <c r="W47" s="505"/>
      <c r="X47" s="505"/>
      <c r="Y47" s="505"/>
      <c r="Z47" s="505"/>
      <c r="AA47" s="505"/>
      <c r="AB47" s="505"/>
      <c r="AC47" s="505"/>
      <c r="AD47" s="505"/>
      <c r="AE47" s="505"/>
      <c r="AF47" s="505"/>
      <c r="AG47" s="505"/>
      <c r="AH47" s="505"/>
      <c r="AI47" s="505"/>
      <c r="AJ47" s="505"/>
      <c r="AK47" s="505"/>
      <c r="AL47" s="505"/>
      <c r="AM47" s="505"/>
      <c r="AN47" s="505"/>
      <c r="AO47" s="505"/>
      <c r="AP47" s="505"/>
      <c r="AQ47" s="505"/>
      <c r="AR47" s="505"/>
      <c r="AS47" s="505"/>
      <c r="AT47" s="505"/>
      <c r="AU47" s="505"/>
      <c r="AV47" s="488"/>
      <c r="AW47" s="299"/>
      <c r="AX47" s="299"/>
      <c r="AY47" s="299"/>
      <c r="AZ47" s="299"/>
      <c r="BA47" s="299"/>
      <c r="BB47" s="299"/>
      <c r="BC47" s="299"/>
      <c r="BD47" s="299"/>
      <c r="BE47" s="299"/>
      <c r="BF47" s="299"/>
      <c r="BG47" s="299"/>
      <c r="BH47" s="299"/>
      <c r="BI47" s="299"/>
      <c r="BJ47" s="299"/>
      <c r="BK47" s="299"/>
      <c r="BL47" s="299"/>
      <c r="BM47" s="299"/>
      <c r="BN47" s="299"/>
      <c r="BO47" s="299"/>
      <c r="BP47" s="299"/>
      <c r="BQ47" s="299"/>
      <c r="BR47" s="299"/>
      <c r="BS47" s="299"/>
    </row>
    <row r="48" spans="1:71" x14ac:dyDescent="0.25">
      <c r="A48" s="505"/>
      <c r="B48" s="505"/>
      <c r="C48" s="505"/>
      <c r="D48" s="505"/>
      <c r="E48" s="505"/>
      <c r="F48" s="505"/>
      <c r="G48" s="505"/>
      <c r="H48" s="505"/>
      <c r="I48" s="505"/>
      <c r="J48" s="505"/>
      <c r="K48" s="505"/>
      <c r="L48" s="505"/>
      <c r="M48" s="505"/>
      <c r="N48" s="505"/>
      <c r="O48" s="505"/>
      <c r="P48" s="505"/>
      <c r="Q48" s="505"/>
      <c r="R48" s="505"/>
      <c r="S48" s="505"/>
      <c r="T48" s="505"/>
      <c r="U48" s="505"/>
      <c r="V48" s="505"/>
      <c r="W48" s="505"/>
      <c r="X48" s="505"/>
      <c r="Y48" s="505"/>
      <c r="Z48" s="505"/>
      <c r="AA48" s="505"/>
      <c r="AB48" s="505"/>
      <c r="AC48" s="505"/>
      <c r="AD48" s="505"/>
      <c r="AE48" s="505"/>
      <c r="AF48" s="505"/>
      <c r="AG48" s="505"/>
      <c r="AH48" s="505"/>
      <c r="AI48" s="505"/>
      <c r="AJ48" s="505"/>
      <c r="AK48" s="505"/>
      <c r="AL48" s="505"/>
      <c r="AM48" s="505"/>
      <c r="AN48" s="505"/>
      <c r="AO48" s="505"/>
      <c r="AP48" s="505"/>
      <c r="AQ48" s="505"/>
      <c r="AR48" s="505"/>
      <c r="AS48" s="505"/>
      <c r="AT48" s="505"/>
      <c r="AU48" s="505"/>
      <c r="AV48" s="457"/>
      <c r="AW48" s="299"/>
      <c r="AX48" s="299"/>
      <c r="AY48" s="299"/>
      <c r="AZ48" s="299"/>
      <c r="BA48" s="299"/>
      <c r="BB48" s="299"/>
      <c r="BC48" s="299"/>
      <c r="BD48" s="299"/>
      <c r="BE48" s="299"/>
      <c r="BF48" s="299"/>
      <c r="BG48" s="299"/>
      <c r="BH48" s="299"/>
      <c r="BI48" s="299"/>
      <c r="BJ48" s="299"/>
      <c r="BK48" s="299"/>
      <c r="BL48" s="299"/>
      <c r="BM48" s="299"/>
      <c r="BN48" s="299"/>
      <c r="BO48" s="299"/>
      <c r="BP48" s="299"/>
      <c r="BQ48" s="299"/>
      <c r="BR48" s="299"/>
      <c r="BS48" s="299"/>
    </row>
    <row r="49" spans="1:71" x14ac:dyDescent="0.25">
      <c r="A49" s="505"/>
      <c r="B49" s="505"/>
      <c r="C49" s="505"/>
      <c r="D49" s="505"/>
      <c r="E49" s="505"/>
      <c r="F49" s="505"/>
      <c r="G49" s="505"/>
      <c r="H49" s="505"/>
      <c r="I49" s="505"/>
      <c r="J49" s="505"/>
      <c r="K49" s="505"/>
      <c r="L49" s="505"/>
      <c r="M49" s="505"/>
      <c r="N49" s="505"/>
      <c r="O49" s="505"/>
      <c r="P49" s="505"/>
      <c r="Q49" s="505"/>
      <c r="R49" s="505"/>
      <c r="S49" s="505"/>
      <c r="T49" s="505"/>
      <c r="U49" s="505"/>
      <c r="V49" s="505"/>
      <c r="W49" s="505"/>
      <c r="X49" s="505"/>
      <c r="Y49" s="505"/>
      <c r="Z49" s="505"/>
      <c r="AA49" s="505"/>
      <c r="AB49" s="505"/>
      <c r="AC49" s="505"/>
      <c r="AD49" s="505"/>
      <c r="AE49" s="505"/>
      <c r="AF49" s="505"/>
      <c r="AG49" s="505"/>
      <c r="AH49" s="505"/>
      <c r="AI49" s="505"/>
      <c r="AJ49" s="505"/>
      <c r="AK49" s="505"/>
      <c r="AL49" s="505"/>
      <c r="AM49" s="505"/>
      <c r="AN49" s="505"/>
      <c r="AO49" s="505"/>
      <c r="AP49" s="505"/>
      <c r="AQ49" s="505"/>
      <c r="AR49" s="505"/>
      <c r="AS49" s="505"/>
      <c r="AT49" s="505"/>
      <c r="AU49" s="505"/>
      <c r="AV49" s="457"/>
      <c r="AW49" s="299"/>
      <c r="AX49" s="299"/>
      <c r="AY49" s="299"/>
      <c r="AZ49" s="299"/>
      <c r="BA49" s="299"/>
      <c r="BB49" s="299"/>
      <c r="BC49" s="299"/>
      <c r="BD49" s="299"/>
      <c r="BE49" s="299"/>
      <c r="BF49" s="299"/>
      <c r="BG49" s="299"/>
      <c r="BH49" s="299"/>
      <c r="BI49" s="299"/>
      <c r="BJ49" s="299"/>
      <c r="BK49" s="299"/>
      <c r="BL49" s="299"/>
      <c r="BM49" s="299"/>
      <c r="BN49" s="299"/>
      <c r="BO49" s="299"/>
      <c r="BP49" s="299"/>
      <c r="BQ49" s="299"/>
      <c r="BR49" s="299"/>
      <c r="BS49" s="299"/>
    </row>
    <row r="50" spans="1:71" x14ac:dyDescent="0.25">
      <c r="A50" s="505"/>
      <c r="B50" s="505"/>
      <c r="C50" s="505"/>
      <c r="D50" s="505"/>
      <c r="E50" s="505"/>
      <c r="F50" s="505"/>
      <c r="G50" s="505"/>
      <c r="H50" s="505"/>
      <c r="I50" s="505"/>
      <c r="J50" s="505"/>
      <c r="K50" s="505"/>
      <c r="L50" s="505"/>
      <c r="M50" s="505"/>
      <c r="N50" s="505"/>
      <c r="O50" s="505"/>
      <c r="P50" s="505"/>
      <c r="Q50" s="505"/>
      <c r="R50" s="505"/>
      <c r="S50" s="505"/>
      <c r="T50" s="505"/>
      <c r="U50" s="505"/>
      <c r="V50" s="505"/>
      <c r="W50" s="505"/>
      <c r="X50" s="505"/>
      <c r="Y50" s="505"/>
      <c r="Z50" s="505"/>
      <c r="AA50" s="505"/>
      <c r="AB50" s="505"/>
      <c r="AC50" s="505"/>
      <c r="AD50" s="505"/>
      <c r="AE50" s="505"/>
      <c r="AF50" s="505"/>
      <c r="AG50" s="505"/>
      <c r="AH50" s="505"/>
      <c r="AI50" s="505"/>
      <c r="AJ50" s="505"/>
      <c r="AK50" s="505"/>
      <c r="AL50" s="505"/>
      <c r="AM50" s="505"/>
      <c r="AN50" s="505"/>
      <c r="AO50" s="505"/>
      <c r="AP50" s="505"/>
      <c r="AQ50" s="505"/>
      <c r="AR50" s="505"/>
      <c r="AS50" s="505"/>
      <c r="AT50" s="505"/>
      <c r="AU50" s="505"/>
      <c r="AV50" s="457"/>
      <c r="AW50" s="299"/>
      <c r="AX50" s="299"/>
      <c r="AY50" s="299"/>
      <c r="AZ50" s="299"/>
      <c r="BA50" s="299"/>
      <c r="BB50" s="299"/>
      <c r="BC50" s="299"/>
      <c r="BD50" s="299"/>
      <c r="BE50" s="299"/>
      <c r="BF50" s="299"/>
      <c r="BG50" s="299"/>
      <c r="BH50" s="299"/>
      <c r="BI50" s="299"/>
      <c r="BJ50" s="299"/>
      <c r="BK50" s="299"/>
      <c r="BL50" s="299"/>
      <c r="BM50" s="299"/>
      <c r="BN50" s="299"/>
      <c r="BO50" s="299"/>
      <c r="BP50" s="299"/>
      <c r="BQ50" s="299"/>
      <c r="BR50" s="299"/>
      <c r="BS50" s="299"/>
    </row>
    <row r="51" spans="1:71" x14ac:dyDescent="0.25">
      <c r="A51" s="505"/>
      <c r="B51" s="505"/>
      <c r="C51" s="505"/>
      <c r="D51" s="505"/>
      <c r="E51" s="505"/>
      <c r="F51" s="505"/>
      <c r="G51" s="505"/>
      <c r="H51" s="505"/>
      <c r="I51" s="505"/>
      <c r="J51" s="505"/>
      <c r="K51" s="505"/>
      <c r="L51" s="505"/>
      <c r="M51" s="505"/>
      <c r="N51" s="505"/>
      <c r="O51" s="505"/>
      <c r="P51" s="505"/>
      <c r="Q51" s="505"/>
      <c r="R51" s="505"/>
      <c r="S51" s="505"/>
      <c r="T51" s="505"/>
      <c r="U51" s="505"/>
      <c r="V51" s="505"/>
      <c r="W51" s="505"/>
      <c r="X51" s="505"/>
      <c r="Y51" s="505"/>
      <c r="Z51" s="505"/>
      <c r="AA51" s="505"/>
      <c r="AB51" s="505"/>
      <c r="AC51" s="505"/>
      <c r="AD51" s="505"/>
      <c r="AE51" s="505"/>
      <c r="AF51" s="505"/>
      <c r="AG51" s="505"/>
      <c r="AH51" s="505"/>
      <c r="AI51" s="505"/>
      <c r="AJ51" s="505"/>
      <c r="AK51" s="505"/>
      <c r="AL51" s="505"/>
      <c r="AM51" s="505"/>
      <c r="AN51" s="505"/>
      <c r="AO51" s="505"/>
      <c r="AP51" s="505"/>
      <c r="AQ51" s="505"/>
      <c r="AR51" s="505"/>
      <c r="AS51" s="505"/>
      <c r="AT51" s="505"/>
      <c r="AU51" s="505"/>
      <c r="AV51" s="457"/>
      <c r="AW51" s="299"/>
      <c r="AX51" s="299"/>
      <c r="AY51" s="299"/>
      <c r="AZ51" s="299"/>
      <c r="BA51" s="299"/>
      <c r="BB51" s="299"/>
      <c r="BC51" s="299"/>
      <c r="BD51" s="299"/>
      <c r="BE51" s="299"/>
      <c r="BF51" s="299"/>
      <c r="BG51" s="299"/>
      <c r="BH51" s="299"/>
      <c r="BI51" s="299"/>
      <c r="BJ51" s="299"/>
      <c r="BK51" s="299"/>
      <c r="BL51" s="299"/>
      <c r="BM51" s="299"/>
      <c r="BN51" s="299"/>
      <c r="BO51" s="299"/>
      <c r="BP51" s="299"/>
      <c r="BQ51" s="299"/>
      <c r="BR51" s="299"/>
      <c r="BS51" s="299"/>
    </row>
    <row r="52" spans="1:71" x14ac:dyDescent="0.25">
      <c r="A52" s="505"/>
      <c r="B52" s="505"/>
      <c r="C52" s="505"/>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5"/>
      <c r="AI52" s="505"/>
      <c r="AJ52" s="505"/>
      <c r="AK52" s="505"/>
      <c r="AL52" s="505"/>
      <c r="AM52" s="505"/>
      <c r="AN52" s="505"/>
      <c r="AO52" s="505"/>
      <c r="AP52" s="505"/>
      <c r="AQ52" s="505"/>
      <c r="AR52" s="505"/>
      <c r="AS52" s="505"/>
      <c r="AT52" s="505"/>
      <c r="AU52" s="505"/>
      <c r="AV52" s="457"/>
      <c r="AW52" s="299"/>
      <c r="AX52" s="299"/>
      <c r="AY52" s="299"/>
      <c r="AZ52" s="299"/>
      <c r="BA52" s="299"/>
      <c r="BB52" s="299"/>
      <c r="BC52" s="299"/>
      <c r="BD52" s="299"/>
      <c r="BE52" s="299"/>
      <c r="BF52" s="299"/>
      <c r="BG52" s="299"/>
      <c r="BH52" s="299"/>
      <c r="BI52" s="299"/>
      <c r="BJ52" s="299"/>
      <c r="BK52" s="299"/>
      <c r="BL52" s="299"/>
      <c r="BM52" s="299"/>
      <c r="BN52" s="299"/>
      <c r="BO52" s="299"/>
      <c r="BP52" s="299"/>
      <c r="BQ52" s="299"/>
      <c r="BR52" s="299"/>
      <c r="BS52" s="299"/>
    </row>
    <row r="53" spans="1:71" x14ac:dyDescent="0.25">
      <c r="A53" s="505"/>
      <c r="B53" s="505"/>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c r="AL53" s="505"/>
      <c r="AM53" s="505"/>
      <c r="AN53" s="505"/>
      <c r="AO53" s="505"/>
      <c r="AP53" s="505"/>
      <c r="AQ53" s="505"/>
      <c r="AR53" s="505"/>
      <c r="AS53" s="505"/>
      <c r="AT53" s="505"/>
      <c r="AU53" s="505"/>
      <c r="AV53" s="457"/>
      <c r="AW53" s="299"/>
      <c r="AX53" s="299"/>
      <c r="AY53" s="299"/>
      <c r="AZ53" s="299"/>
      <c r="BA53" s="299"/>
      <c r="BB53" s="299"/>
      <c r="BC53" s="299"/>
      <c r="BD53" s="299"/>
      <c r="BE53" s="299"/>
      <c r="BF53" s="299"/>
      <c r="BG53" s="299"/>
      <c r="BH53" s="299"/>
      <c r="BI53" s="299"/>
      <c r="BJ53" s="299"/>
      <c r="BK53" s="299"/>
      <c r="BL53" s="299"/>
      <c r="BM53" s="299"/>
      <c r="BN53" s="299"/>
      <c r="BO53" s="299"/>
      <c r="BP53" s="299"/>
      <c r="BQ53" s="299"/>
      <c r="BR53" s="299"/>
      <c r="BS53" s="299"/>
    </row>
    <row r="54" spans="1:71" x14ac:dyDescent="0.25">
      <c r="A54" s="505"/>
      <c r="B54" s="505"/>
      <c r="C54" s="505"/>
      <c r="D54" s="505"/>
      <c r="E54" s="505"/>
      <c r="F54" s="505"/>
      <c r="G54" s="505"/>
      <c r="H54" s="505"/>
      <c r="I54" s="505"/>
      <c r="J54" s="505"/>
      <c r="K54" s="505"/>
      <c r="L54" s="505"/>
      <c r="M54" s="505"/>
      <c r="N54" s="505"/>
      <c r="O54" s="505"/>
      <c r="P54" s="505"/>
      <c r="Q54" s="505"/>
      <c r="R54" s="505"/>
      <c r="S54" s="505"/>
      <c r="T54" s="505"/>
      <c r="U54" s="505"/>
      <c r="V54" s="505"/>
      <c r="W54" s="505"/>
      <c r="X54" s="505"/>
      <c r="Y54" s="505"/>
      <c r="Z54" s="505"/>
      <c r="AA54" s="505"/>
      <c r="AB54" s="505"/>
      <c r="AC54" s="505"/>
      <c r="AD54" s="505"/>
      <c r="AE54" s="505"/>
      <c r="AF54" s="505"/>
      <c r="AG54" s="505"/>
      <c r="AH54" s="505"/>
      <c r="AI54" s="505"/>
      <c r="AJ54" s="505"/>
      <c r="AK54" s="505"/>
      <c r="AL54" s="505"/>
      <c r="AM54" s="505"/>
      <c r="AN54" s="505"/>
      <c r="AO54" s="505"/>
      <c r="AP54" s="505"/>
      <c r="AQ54" s="505"/>
      <c r="AR54" s="505"/>
      <c r="AS54" s="505"/>
      <c r="AT54" s="505"/>
      <c r="AU54" s="505"/>
      <c r="AV54" s="299"/>
      <c r="AW54" s="299"/>
      <c r="AX54" s="299"/>
      <c r="AY54" s="299"/>
      <c r="AZ54" s="299"/>
      <c r="BA54" s="299"/>
      <c r="BB54" s="299"/>
      <c r="BC54" s="299"/>
      <c r="BD54" s="299"/>
      <c r="BE54" s="299"/>
      <c r="BF54" s="299"/>
      <c r="BG54" s="299"/>
      <c r="BH54" s="299"/>
      <c r="BI54" s="299"/>
      <c r="BJ54" s="299"/>
      <c r="BK54" s="299"/>
      <c r="BL54" s="299"/>
      <c r="BM54" s="299"/>
      <c r="BN54" s="299"/>
      <c r="BO54" s="299"/>
      <c r="BP54" s="299"/>
      <c r="BQ54" s="299"/>
      <c r="BR54" s="299"/>
      <c r="BS54" s="299"/>
    </row>
    <row r="55" spans="1:71" x14ac:dyDescent="0.25">
      <c r="A55" s="505"/>
      <c r="B55" s="505"/>
      <c r="C55" s="505"/>
      <c r="D55" s="505"/>
      <c r="E55" s="505"/>
      <c r="F55" s="505"/>
      <c r="G55" s="505"/>
      <c r="H55" s="505"/>
      <c r="I55" s="505"/>
      <c r="J55" s="505"/>
      <c r="K55" s="505"/>
      <c r="L55" s="505"/>
      <c r="M55" s="505"/>
      <c r="N55" s="505"/>
      <c r="O55" s="505"/>
      <c r="P55" s="505"/>
      <c r="Q55" s="505"/>
      <c r="R55" s="505"/>
      <c r="S55" s="505"/>
      <c r="T55" s="505"/>
      <c r="U55" s="505"/>
      <c r="V55" s="505"/>
      <c r="W55" s="505"/>
      <c r="X55" s="505"/>
      <c r="Y55" s="505"/>
      <c r="Z55" s="505"/>
      <c r="AA55" s="505"/>
      <c r="AB55" s="505"/>
      <c r="AC55" s="505"/>
      <c r="AD55" s="505"/>
      <c r="AE55" s="505"/>
      <c r="AF55" s="505"/>
      <c r="AG55" s="505"/>
      <c r="AH55" s="505"/>
      <c r="AI55" s="505"/>
      <c r="AJ55" s="505"/>
      <c r="AK55" s="505"/>
      <c r="AL55" s="505"/>
      <c r="AM55" s="505"/>
      <c r="AN55" s="505"/>
      <c r="AO55" s="505"/>
      <c r="AP55" s="505"/>
      <c r="AQ55" s="505"/>
      <c r="AR55" s="505"/>
      <c r="AS55" s="505"/>
      <c r="AT55" s="505"/>
      <c r="AU55" s="505"/>
      <c r="AV55" s="299"/>
      <c r="AW55" s="299"/>
      <c r="AX55" s="299"/>
      <c r="AY55" s="299"/>
      <c r="AZ55" s="299"/>
      <c r="BA55" s="299"/>
      <c r="BB55" s="299"/>
      <c r="BC55" s="299"/>
      <c r="BD55" s="299"/>
      <c r="BE55" s="299"/>
      <c r="BF55" s="299"/>
      <c r="BG55" s="299"/>
      <c r="BH55" s="299"/>
      <c r="BI55" s="299"/>
      <c r="BJ55" s="299"/>
      <c r="BK55" s="299"/>
      <c r="BL55" s="299"/>
      <c r="BM55" s="299"/>
      <c r="BN55" s="299"/>
      <c r="BO55" s="299"/>
      <c r="BP55" s="299"/>
      <c r="BQ55" s="299"/>
      <c r="BR55" s="299"/>
      <c r="BS55" s="299"/>
    </row>
    <row r="56" spans="1:71" x14ac:dyDescent="0.25">
      <c r="A56" s="505"/>
      <c r="B56" s="505"/>
      <c r="C56" s="505"/>
      <c r="D56" s="505"/>
      <c r="E56" s="505"/>
      <c r="F56" s="505"/>
      <c r="G56" s="505"/>
      <c r="H56" s="505"/>
      <c r="I56" s="505"/>
      <c r="J56" s="505"/>
      <c r="K56" s="505"/>
      <c r="L56" s="505"/>
      <c r="M56" s="505"/>
      <c r="N56" s="505"/>
      <c r="O56" s="505"/>
      <c r="P56" s="505"/>
      <c r="Q56" s="505"/>
      <c r="R56" s="505"/>
      <c r="S56" s="505"/>
      <c r="T56" s="505"/>
      <c r="U56" s="505"/>
      <c r="V56" s="505"/>
      <c r="W56" s="505"/>
      <c r="X56" s="505"/>
      <c r="Y56" s="505"/>
      <c r="Z56" s="505"/>
      <c r="AA56" s="505"/>
      <c r="AB56" s="505"/>
      <c r="AC56" s="505"/>
      <c r="AD56" s="505"/>
      <c r="AE56" s="505"/>
      <c r="AF56" s="505"/>
      <c r="AG56" s="505"/>
      <c r="AH56" s="505"/>
      <c r="AI56" s="505"/>
      <c r="AJ56" s="505"/>
      <c r="AK56" s="505"/>
      <c r="AL56" s="505"/>
      <c r="AM56" s="505"/>
      <c r="AN56" s="505"/>
      <c r="AO56" s="505"/>
      <c r="AP56" s="505"/>
      <c r="AQ56" s="505"/>
      <c r="AR56" s="505"/>
      <c r="AS56" s="505"/>
      <c r="AT56" s="505"/>
      <c r="AU56" s="505"/>
      <c r="AV56" s="299"/>
      <c r="AW56" s="299"/>
      <c r="AX56" s="299"/>
      <c r="AY56" s="299"/>
      <c r="AZ56" s="299"/>
      <c r="BA56" s="299"/>
      <c r="BB56" s="299"/>
      <c r="BC56" s="299"/>
      <c r="BD56" s="299"/>
      <c r="BE56" s="299"/>
      <c r="BF56" s="299"/>
      <c r="BG56" s="299"/>
      <c r="BH56" s="299"/>
      <c r="BI56" s="299"/>
      <c r="BJ56" s="299"/>
      <c r="BK56" s="299"/>
      <c r="BL56" s="299"/>
      <c r="BM56" s="299"/>
      <c r="BN56" s="299"/>
      <c r="BO56" s="299"/>
      <c r="BP56" s="299"/>
      <c r="BQ56" s="299"/>
      <c r="BR56" s="299"/>
      <c r="BS56" s="299"/>
    </row>
    <row r="57" spans="1:71" x14ac:dyDescent="0.25">
      <c r="A57" s="505"/>
      <c r="B57" s="505"/>
      <c r="C57" s="505"/>
      <c r="D57" s="505"/>
      <c r="E57" s="505"/>
      <c r="F57" s="505"/>
      <c r="G57" s="505"/>
      <c r="H57" s="505"/>
      <c r="I57" s="505"/>
      <c r="J57" s="505"/>
      <c r="K57" s="505"/>
      <c r="L57" s="505"/>
      <c r="M57" s="505"/>
      <c r="N57" s="505"/>
      <c r="O57" s="505"/>
      <c r="P57" s="505"/>
      <c r="Q57" s="505"/>
      <c r="R57" s="505"/>
      <c r="S57" s="505"/>
      <c r="T57" s="505"/>
      <c r="U57" s="505"/>
      <c r="V57" s="505"/>
      <c r="W57" s="505"/>
      <c r="X57" s="505"/>
      <c r="Y57" s="505"/>
      <c r="Z57" s="505"/>
      <c r="AA57" s="505"/>
      <c r="AB57" s="505"/>
      <c r="AC57" s="505"/>
      <c r="AD57" s="505"/>
      <c r="AE57" s="505"/>
      <c r="AF57" s="505"/>
      <c r="AG57" s="505"/>
      <c r="AH57" s="505"/>
      <c r="AI57" s="505"/>
      <c r="AJ57" s="505"/>
      <c r="AK57" s="505"/>
      <c r="AL57" s="505"/>
      <c r="AM57" s="505"/>
      <c r="AN57" s="505"/>
      <c r="AO57" s="505"/>
      <c r="AP57" s="505"/>
      <c r="AQ57" s="505"/>
      <c r="AR57" s="505"/>
      <c r="AS57" s="505"/>
      <c r="AT57" s="505"/>
      <c r="AU57" s="505"/>
      <c r="AV57" s="299"/>
      <c r="AW57" s="299"/>
      <c r="AX57" s="299"/>
      <c r="AY57" s="299"/>
      <c r="AZ57" s="299"/>
      <c r="BA57" s="299"/>
      <c r="BB57" s="299"/>
      <c r="BC57" s="299"/>
      <c r="BD57" s="299"/>
      <c r="BE57" s="299"/>
      <c r="BF57" s="299"/>
      <c r="BG57" s="299"/>
      <c r="BH57" s="299"/>
      <c r="BI57" s="299"/>
      <c r="BJ57" s="299"/>
      <c r="BK57" s="299"/>
      <c r="BL57" s="299"/>
      <c r="BM57" s="299"/>
      <c r="BN57" s="299"/>
      <c r="BO57" s="299"/>
      <c r="BP57" s="299"/>
      <c r="BQ57" s="299"/>
      <c r="BR57" s="299"/>
      <c r="BS57" s="299"/>
    </row>
    <row r="58" spans="1:71" x14ac:dyDescent="0.25">
      <c r="A58" s="505"/>
      <c r="B58" s="505"/>
      <c r="C58" s="505"/>
      <c r="D58" s="505"/>
      <c r="E58" s="505"/>
      <c r="F58" s="505"/>
      <c r="G58" s="505"/>
      <c r="H58" s="505"/>
      <c r="I58" s="505"/>
      <c r="J58" s="505"/>
      <c r="K58" s="505"/>
      <c r="L58" s="505"/>
      <c r="M58" s="505"/>
      <c r="N58" s="505"/>
      <c r="O58" s="505"/>
      <c r="P58" s="505"/>
      <c r="Q58" s="505"/>
      <c r="R58" s="505"/>
      <c r="S58" s="505"/>
      <c r="T58" s="505"/>
      <c r="U58" s="505"/>
      <c r="V58" s="505"/>
      <c r="W58" s="505"/>
      <c r="X58" s="505"/>
      <c r="Y58" s="505"/>
      <c r="Z58" s="505"/>
      <c r="AA58" s="505"/>
      <c r="AB58" s="505"/>
      <c r="AC58" s="505"/>
      <c r="AD58" s="505"/>
      <c r="AE58" s="505"/>
      <c r="AF58" s="505"/>
      <c r="AG58" s="505"/>
      <c r="AH58" s="505"/>
      <c r="AI58" s="505"/>
      <c r="AJ58" s="505"/>
      <c r="AK58" s="505"/>
      <c r="AL58" s="505"/>
      <c r="AM58" s="505"/>
      <c r="AN58" s="505"/>
      <c r="AO58" s="505"/>
      <c r="AP58" s="505"/>
      <c r="AQ58" s="505"/>
      <c r="AR58" s="505"/>
      <c r="AS58" s="505"/>
      <c r="AT58" s="505"/>
      <c r="AU58" s="505"/>
      <c r="AV58" s="299"/>
      <c r="AW58" s="299"/>
      <c r="AX58" s="299"/>
      <c r="AY58" s="299"/>
      <c r="AZ58" s="299"/>
      <c r="BA58" s="299"/>
      <c r="BB58" s="299"/>
      <c r="BC58" s="299"/>
      <c r="BD58" s="299"/>
      <c r="BE58" s="299"/>
      <c r="BF58" s="299"/>
      <c r="BG58" s="299"/>
      <c r="BH58" s="299"/>
      <c r="BI58" s="299"/>
      <c r="BJ58" s="299"/>
      <c r="BK58" s="299"/>
      <c r="BL58" s="299"/>
      <c r="BM58" s="299"/>
      <c r="BN58" s="299"/>
      <c r="BO58" s="299"/>
      <c r="BP58" s="299"/>
      <c r="BQ58" s="299"/>
      <c r="BR58" s="299"/>
      <c r="BS58" s="299"/>
    </row>
    <row r="59" spans="1:71" x14ac:dyDescent="0.25">
      <c r="A59" s="505"/>
      <c r="B59" s="505"/>
      <c r="C59" s="505"/>
      <c r="D59" s="505"/>
      <c r="E59" s="505"/>
      <c r="F59" s="505"/>
      <c r="G59" s="505"/>
      <c r="H59" s="505"/>
      <c r="I59" s="505"/>
      <c r="J59" s="505"/>
      <c r="K59" s="505"/>
      <c r="L59" s="505"/>
      <c r="M59" s="505"/>
      <c r="N59" s="505"/>
      <c r="O59" s="505"/>
      <c r="P59" s="505"/>
      <c r="Q59" s="505"/>
      <c r="R59" s="505"/>
      <c r="S59" s="505"/>
      <c r="T59" s="505"/>
      <c r="U59" s="505"/>
      <c r="V59" s="505"/>
      <c r="W59" s="505"/>
      <c r="X59" s="505"/>
      <c r="Y59" s="505"/>
      <c r="Z59" s="505"/>
      <c r="AA59" s="505"/>
      <c r="AB59" s="505"/>
      <c r="AC59" s="505"/>
      <c r="AD59" s="505"/>
      <c r="AE59" s="505"/>
      <c r="AF59" s="505"/>
      <c r="AG59" s="505"/>
      <c r="AH59" s="505"/>
      <c r="AI59" s="505"/>
      <c r="AJ59" s="505"/>
      <c r="AK59" s="505"/>
      <c r="AL59" s="505"/>
      <c r="AM59" s="505"/>
      <c r="AN59" s="505"/>
      <c r="AO59" s="505"/>
      <c r="AP59" s="505"/>
      <c r="AQ59" s="505"/>
      <c r="AR59" s="505"/>
      <c r="AS59" s="505"/>
      <c r="AT59" s="505"/>
      <c r="AU59" s="505"/>
      <c r="AV59" s="299"/>
      <c r="AW59" s="299"/>
      <c r="AX59" s="299"/>
      <c r="AY59" s="299"/>
      <c r="AZ59" s="299"/>
      <c r="BA59" s="299"/>
      <c r="BB59" s="299"/>
      <c r="BC59" s="299"/>
      <c r="BD59" s="299"/>
      <c r="BE59" s="299"/>
      <c r="BF59" s="299"/>
      <c r="BG59" s="299"/>
      <c r="BH59" s="299"/>
      <c r="BI59" s="299"/>
      <c r="BJ59" s="299"/>
      <c r="BK59" s="299"/>
      <c r="BL59" s="299"/>
      <c r="BM59" s="299"/>
      <c r="BN59" s="299"/>
      <c r="BO59" s="299"/>
      <c r="BP59" s="299"/>
      <c r="BQ59" s="299"/>
      <c r="BR59" s="299"/>
      <c r="BS59" s="299"/>
    </row>
    <row r="60" spans="1:71" x14ac:dyDescent="0.25">
      <c r="A60" s="505"/>
      <c r="B60" s="505"/>
      <c r="C60" s="505"/>
      <c r="D60" s="505"/>
      <c r="E60" s="505"/>
      <c r="F60" s="505"/>
      <c r="G60" s="505"/>
      <c r="H60" s="505"/>
      <c r="I60" s="505"/>
      <c r="J60" s="505"/>
      <c r="K60" s="505"/>
      <c r="L60" s="505"/>
      <c r="M60" s="505"/>
      <c r="N60" s="505"/>
      <c r="O60" s="505"/>
      <c r="P60" s="505"/>
      <c r="Q60" s="505"/>
      <c r="R60" s="505"/>
      <c r="S60" s="505"/>
      <c r="T60" s="505"/>
      <c r="U60" s="505"/>
      <c r="V60" s="505"/>
      <c r="W60" s="505"/>
      <c r="X60" s="505"/>
      <c r="Y60" s="505"/>
      <c r="Z60" s="505"/>
      <c r="AA60" s="505"/>
      <c r="AB60" s="505"/>
      <c r="AC60" s="505"/>
      <c r="AD60" s="505"/>
      <c r="AE60" s="505"/>
      <c r="AF60" s="505"/>
      <c r="AG60" s="505"/>
      <c r="AH60" s="505"/>
      <c r="AI60" s="505"/>
      <c r="AJ60" s="505"/>
      <c r="AK60" s="505"/>
      <c r="AL60" s="505"/>
      <c r="AM60" s="505"/>
      <c r="AN60" s="505"/>
      <c r="AO60" s="505"/>
      <c r="AP60" s="505"/>
      <c r="AQ60" s="505"/>
      <c r="AR60" s="505"/>
      <c r="AS60" s="505"/>
      <c r="AT60" s="505"/>
      <c r="AU60" s="505"/>
      <c r="AV60" s="299"/>
      <c r="AW60" s="299"/>
      <c r="AX60" s="299"/>
      <c r="AY60" s="299"/>
      <c r="AZ60" s="299"/>
      <c r="BA60" s="299"/>
      <c r="BB60" s="299"/>
      <c r="BC60" s="299"/>
      <c r="BD60" s="299"/>
      <c r="BE60" s="299"/>
      <c r="BF60" s="299"/>
      <c r="BG60" s="299"/>
      <c r="BH60" s="299"/>
      <c r="BI60" s="299"/>
      <c r="BJ60" s="299"/>
      <c r="BK60" s="299"/>
      <c r="BL60" s="299"/>
      <c r="BM60" s="299"/>
      <c r="BN60" s="299"/>
      <c r="BO60" s="299"/>
      <c r="BP60" s="299"/>
      <c r="BQ60" s="299"/>
      <c r="BR60" s="299"/>
      <c r="BS60" s="299"/>
    </row>
    <row r="61" spans="1:71" x14ac:dyDescent="0.25">
      <c r="A61" s="505"/>
      <c r="B61" s="505"/>
      <c r="C61" s="505"/>
      <c r="D61" s="505"/>
      <c r="E61" s="505"/>
      <c r="F61" s="505"/>
      <c r="G61" s="505"/>
      <c r="H61" s="505"/>
      <c r="I61" s="505"/>
      <c r="J61" s="505"/>
      <c r="K61" s="505"/>
      <c r="L61" s="505"/>
      <c r="M61" s="505"/>
      <c r="N61" s="505"/>
      <c r="O61" s="505"/>
      <c r="P61" s="505"/>
      <c r="Q61" s="505"/>
      <c r="R61" s="505"/>
      <c r="S61" s="505"/>
      <c r="T61" s="505"/>
      <c r="U61" s="505"/>
      <c r="V61" s="505"/>
      <c r="W61" s="505"/>
      <c r="X61" s="505"/>
      <c r="Y61" s="505"/>
      <c r="Z61" s="505"/>
      <c r="AA61" s="505"/>
      <c r="AB61" s="505"/>
      <c r="AC61" s="505"/>
      <c r="AD61" s="505"/>
      <c r="AE61" s="505"/>
      <c r="AF61" s="505"/>
      <c r="AG61" s="505"/>
      <c r="AH61" s="505"/>
      <c r="AI61" s="505"/>
      <c r="AJ61" s="505"/>
      <c r="AK61" s="505"/>
      <c r="AL61" s="505"/>
      <c r="AM61" s="505"/>
      <c r="AN61" s="505"/>
      <c r="AO61" s="505"/>
      <c r="AP61" s="505"/>
      <c r="AQ61" s="505"/>
      <c r="AR61" s="505"/>
      <c r="AS61" s="505"/>
      <c r="AT61" s="505"/>
      <c r="AU61" s="505"/>
      <c r="AV61" s="299"/>
      <c r="AW61" s="299"/>
      <c r="AX61" s="299"/>
      <c r="AY61" s="299"/>
      <c r="AZ61" s="299"/>
      <c r="BA61" s="299"/>
      <c r="BB61" s="299"/>
      <c r="BC61" s="299"/>
      <c r="BD61" s="299"/>
      <c r="BE61" s="299"/>
      <c r="BF61" s="299"/>
      <c r="BG61" s="299"/>
      <c r="BH61" s="299"/>
      <c r="BI61" s="299"/>
      <c r="BJ61" s="299"/>
      <c r="BK61" s="299"/>
      <c r="BL61" s="299"/>
      <c r="BM61" s="299"/>
      <c r="BN61" s="299"/>
      <c r="BO61" s="299"/>
      <c r="BP61" s="299"/>
      <c r="BQ61" s="299"/>
      <c r="BR61" s="299"/>
      <c r="BS61" s="299"/>
    </row>
    <row r="62" spans="1:71" x14ac:dyDescent="0.25">
      <c r="A62" s="505"/>
      <c r="B62" s="505"/>
      <c r="C62" s="505"/>
      <c r="D62" s="505"/>
      <c r="E62" s="505"/>
      <c r="F62" s="505"/>
      <c r="G62" s="505"/>
      <c r="H62" s="505"/>
      <c r="I62" s="505"/>
      <c r="J62" s="505"/>
      <c r="K62" s="505"/>
      <c r="L62" s="505"/>
      <c r="M62" s="505"/>
      <c r="N62" s="505"/>
      <c r="O62" s="505"/>
      <c r="P62" s="505"/>
      <c r="Q62" s="505"/>
      <c r="R62" s="505"/>
      <c r="S62" s="505"/>
      <c r="T62" s="505"/>
      <c r="U62" s="505"/>
      <c r="V62" s="505"/>
      <c r="W62" s="505"/>
      <c r="X62" s="505"/>
      <c r="Y62" s="505"/>
      <c r="Z62" s="505"/>
      <c r="AA62" s="505"/>
      <c r="AB62" s="505"/>
      <c r="AC62" s="505"/>
      <c r="AD62" s="505"/>
      <c r="AE62" s="505"/>
      <c r="AF62" s="505"/>
      <c r="AG62" s="505"/>
      <c r="AH62" s="505"/>
      <c r="AI62" s="505"/>
      <c r="AJ62" s="505"/>
      <c r="AK62" s="505"/>
      <c r="AL62" s="505"/>
      <c r="AM62" s="505"/>
      <c r="AN62" s="505"/>
      <c r="AO62" s="505"/>
      <c r="AP62" s="505"/>
      <c r="AQ62" s="505"/>
      <c r="AR62" s="505"/>
      <c r="AS62" s="505"/>
      <c r="AT62" s="505"/>
      <c r="AU62" s="505"/>
      <c r="AV62" s="299"/>
      <c r="AW62" s="299"/>
      <c r="AX62" s="299"/>
      <c r="AY62" s="299"/>
      <c r="AZ62" s="299"/>
      <c r="BA62" s="299"/>
      <c r="BB62" s="299"/>
      <c r="BC62" s="299"/>
      <c r="BD62" s="299"/>
      <c r="BE62" s="299"/>
      <c r="BF62" s="299"/>
      <c r="BG62" s="299"/>
      <c r="BH62" s="299"/>
      <c r="BI62" s="299"/>
      <c r="BJ62" s="299"/>
      <c r="BK62" s="299"/>
      <c r="BL62" s="299"/>
      <c r="BM62" s="299"/>
      <c r="BN62" s="299"/>
      <c r="BO62" s="299"/>
      <c r="BP62" s="299"/>
      <c r="BQ62" s="299"/>
      <c r="BR62" s="299"/>
      <c r="BS62" s="299"/>
    </row>
    <row r="63" spans="1:71" x14ac:dyDescent="0.25">
      <c r="A63" s="505"/>
      <c r="B63" s="505"/>
      <c r="C63" s="505"/>
      <c r="D63" s="505"/>
      <c r="E63" s="505"/>
      <c r="F63" s="505"/>
      <c r="G63" s="505"/>
      <c r="H63" s="505"/>
      <c r="I63" s="505"/>
      <c r="J63" s="505"/>
      <c r="K63" s="505"/>
      <c r="L63" s="505"/>
      <c r="M63" s="505"/>
      <c r="N63" s="505"/>
      <c r="O63" s="505"/>
      <c r="P63" s="505"/>
      <c r="Q63" s="505"/>
      <c r="R63" s="505"/>
      <c r="S63" s="505"/>
      <c r="T63" s="505"/>
      <c r="U63" s="505"/>
      <c r="V63" s="505"/>
      <c r="W63" s="505"/>
      <c r="X63" s="505"/>
      <c r="Y63" s="505"/>
      <c r="Z63" s="505"/>
      <c r="AA63" s="505"/>
      <c r="AB63" s="505"/>
      <c r="AC63" s="505"/>
      <c r="AD63" s="505"/>
      <c r="AE63" s="505"/>
      <c r="AF63" s="505"/>
      <c r="AG63" s="505"/>
      <c r="AH63" s="505"/>
      <c r="AI63" s="505"/>
      <c r="AJ63" s="505"/>
      <c r="AK63" s="505"/>
      <c r="AL63" s="505"/>
      <c r="AM63" s="505"/>
      <c r="AN63" s="505"/>
      <c r="AO63" s="505"/>
      <c r="AP63" s="505"/>
      <c r="AQ63" s="505"/>
      <c r="AR63" s="505"/>
      <c r="AS63" s="505"/>
      <c r="AT63" s="505"/>
      <c r="AU63" s="505"/>
      <c r="AV63" s="299"/>
      <c r="AW63" s="299"/>
      <c r="AX63" s="299"/>
      <c r="AY63" s="299"/>
      <c r="AZ63" s="299"/>
      <c r="BA63" s="299"/>
      <c r="BB63" s="299"/>
      <c r="BC63" s="299"/>
      <c r="BD63" s="299"/>
      <c r="BE63" s="299"/>
      <c r="BF63" s="299"/>
      <c r="BG63" s="299"/>
      <c r="BH63" s="299"/>
      <c r="BI63" s="299"/>
      <c r="BJ63" s="299"/>
      <c r="BK63" s="299"/>
      <c r="BL63" s="299"/>
      <c r="BM63" s="299"/>
      <c r="BN63" s="299"/>
      <c r="BO63" s="299"/>
      <c r="BP63" s="299"/>
      <c r="BQ63" s="299"/>
      <c r="BR63" s="299"/>
      <c r="BS63" s="299"/>
    </row>
    <row r="64" spans="1:71" x14ac:dyDescent="0.25">
      <c r="A64" s="505"/>
      <c r="B64" s="505"/>
      <c r="C64" s="505"/>
      <c r="D64" s="505"/>
      <c r="E64" s="505"/>
      <c r="F64" s="505"/>
      <c r="G64" s="505"/>
      <c r="H64" s="505"/>
      <c r="I64" s="505"/>
      <c r="J64" s="505"/>
      <c r="K64" s="505"/>
      <c r="L64" s="505"/>
      <c r="M64" s="505"/>
      <c r="N64" s="505"/>
      <c r="O64" s="505"/>
      <c r="P64" s="505"/>
      <c r="Q64" s="505"/>
      <c r="R64" s="505"/>
      <c r="S64" s="505"/>
      <c r="T64" s="505"/>
      <c r="U64" s="505"/>
      <c r="V64" s="505"/>
      <c r="W64" s="505"/>
      <c r="X64" s="505"/>
      <c r="Y64" s="505"/>
      <c r="Z64" s="505"/>
      <c r="AA64" s="505"/>
      <c r="AB64" s="505"/>
      <c r="AC64" s="505"/>
      <c r="AD64" s="505"/>
      <c r="AE64" s="505"/>
      <c r="AF64" s="505"/>
      <c r="AG64" s="505"/>
      <c r="AH64" s="505"/>
      <c r="AI64" s="505"/>
      <c r="AJ64" s="505"/>
      <c r="AK64" s="505"/>
      <c r="AL64" s="505"/>
      <c r="AM64" s="505"/>
      <c r="AN64" s="505"/>
      <c r="AO64" s="505"/>
      <c r="AP64" s="505"/>
      <c r="AQ64" s="505"/>
      <c r="AR64" s="505"/>
      <c r="AS64" s="505"/>
      <c r="AT64" s="505"/>
      <c r="AU64" s="505"/>
      <c r="AV64" s="299"/>
      <c r="AW64" s="299"/>
      <c r="AX64" s="299"/>
      <c r="AY64" s="299"/>
      <c r="AZ64" s="299"/>
      <c r="BA64" s="299"/>
      <c r="BB64" s="299"/>
      <c r="BC64" s="299"/>
      <c r="BD64" s="299"/>
      <c r="BE64" s="299"/>
      <c r="BF64" s="299"/>
      <c r="BG64" s="299"/>
      <c r="BH64" s="299"/>
      <c r="BI64" s="299"/>
      <c r="BJ64" s="299"/>
      <c r="BK64" s="299"/>
      <c r="BL64" s="299"/>
      <c r="BM64" s="299"/>
      <c r="BN64" s="299"/>
      <c r="BO64" s="299"/>
      <c r="BP64" s="299"/>
      <c r="BQ64" s="299"/>
      <c r="BR64" s="299"/>
      <c r="BS64" s="299"/>
    </row>
    <row r="65" spans="1:71" x14ac:dyDescent="0.25">
      <c r="A65" s="505"/>
      <c r="B65" s="505"/>
      <c r="C65" s="505"/>
      <c r="D65" s="505"/>
      <c r="E65" s="505"/>
      <c r="F65" s="505"/>
      <c r="G65" s="505"/>
      <c r="H65" s="505"/>
      <c r="I65" s="505"/>
      <c r="J65" s="505"/>
      <c r="K65" s="505"/>
      <c r="L65" s="505"/>
      <c r="M65" s="505"/>
      <c r="N65" s="505"/>
      <c r="O65" s="505"/>
      <c r="P65" s="505"/>
      <c r="Q65" s="505"/>
      <c r="R65" s="505"/>
      <c r="S65" s="505"/>
      <c r="T65" s="505"/>
      <c r="U65" s="505"/>
      <c r="V65" s="505"/>
      <c r="W65" s="505"/>
      <c r="X65" s="505"/>
      <c r="Y65" s="505"/>
      <c r="Z65" s="505"/>
      <c r="AA65" s="505"/>
      <c r="AB65" s="505"/>
      <c r="AC65" s="505"/>
      <c r="AD65" s="505"/>
      <c r="AE65" s="505"/>
      <c r="AF65" s="505"/>
      <c r="AG65" s="505"/>
      <c r="AH65" s="505"/>
      <c r="AI65" s="505"/>
      <c r="AJ65" s="505"/>
      <c r="AK65" s="505"/>
      <c r="AL65" s="505"/>
      <c r="AM65" s="505"/>
      <c r="AN65" s="505"/>
      <c r="AO65" s="505"/>
      <c r="AP65" s="505"/>
      <c r="AQ65" s="505"/>
      <c r="AR65" s="505"/>
      <c r="AS65" s="505"/>
      <c r="AT65" s="505"/>
      <c r="AU65" s="505"/>
      <c r="AV65" s="299"/>
      <c r="AW65" s="299"/>
      <c r="AX65" s="299"/>
      <c r="AY65" s="299"/>
      <c r="AZ65" s="299"/>
      <c r="BA65" s="299"/>
      <c r="BB65" s="299"/>
      <c r="BC65" s="299"/>
      <c r="BD65" s="299"/>
      <c r="BE65" s="299"/>
      <c r="BF65" s="299"/>
      <c r="BG65" s="299"/>
      <c r="BH65" s="299"/>
      <c r="BI65" s="299"/>
      <c r="BJ65" s="299"/>
      <c r="BK65" s="299"/>
      <c r="BL65" s="299"/>
      <c r="BM65" s="299"/>
      <c r="BN65" s="299"/>
      <c r="BO65" s="299"/>
      <c r="BP65" s="299"/>
      <c r="BQ65" s="299"/>
      <c r="BR65" s="299"/>
      <c r="BS65" s="299"/>
    </row>
    <row r="66" spans="1:71" x14ac:dyDescent="0.25">
      <c r="A66" s="505"/>
      <c r="B66" s="505"/>
      <c r="C66" s="505"/>
      <c r="D66" s="505"/>
      <c r="E66" s="505"/>
      <c r="F66" s="505"/>
      <c r="G66" s="505"/>
      <c r="H66" s="505"/>
      <c r="I66" s="505"/>
      <c r="J66" s="505"/>
      <c r="K66" s="505"/>
      <c r="L66" s="505"/>
      <c r="M66" s="505"/>
      <c r="N66" s="505"/>
      <c r="O66" s="505"/>
      <c r="P66" s="505"/>
      <c r="Q66" s="505"/>
      <c r="R66" s="505"/>
      <c r="S66" s="505"/>
      <c r="T66" s="505"/>
      <c r="U66" s="505"/>
      <c r="V66" s="505"/>
      <c r="W66" s="505"/>
      <c r="X66" s="505"/>
      <c r="Y66" s="505"/>
      <c r="Z66" s="505"/>
      <c r="AA66" s="505"/>
      <c r="AB66" s="505"/>
      <c r="AC66" s="505"/>
      <c r="AD66" s="505"/>
      <c r="AE66" s="505"/>
      <c r="AF66" s="505"/>
      <c r="AG66" s="505"/>
      <c r="AH66" s="505"/>
      <c r="AI66" s="505"/>
      <c r="AJ66" s="505"/>
      <c r="AK66" s="505"/>
      <c r="AL66" s="505"/>
      <c r="AM66" s="505"/>
      <c r="AN66" s="505"/>
      <c r="AO66" s="505"/>
      <c r="AP66" s="505"/>
      <c r="AQ66" s="505"/>
      <c r="AR66" s="505"/>
      <c r="AS66" s="505"/>
      <c r="AT66" s="505"/>
      <c r="AU66" s="505"/>
      <c r="AV66" s="299"/>
      <c r="AW66" s="299"/>
      <c r="AX66" s="299"/>
      <c r="AY66" s="299"/>
      <c r="AZ66" s="299"/>
      <c r="BA66" s="299"/>
      <c r="BB66" s="299"/>
      <c r="BC66" s="299"/>
      <c r="BD66" s="299"/>
      <c r="BE66" s="299"/>
      <c r="BF66" s="299"/>
      <c r="BG66" s="299"/>
      <c r="BH66" s="299"/>
      <c r="BI66" s="299"/>
      <c r="BJ66" s="299"/>
      <c r="BK66" s="299"/>
      <c r="BL66" s="299"/>
      <c r="BM66" s="299"/>
      <c r="BN66" s="299"/>
      <c r="BO66" s="299"/>
      <c r="BP66" s="299"/>
      <c r="BQ66" s="299"/>
      <c r="BR66" s="299"/>
      <c r="BS66" s="299"/>
    </row>
    <row r="67" spans="1:71" x14ac:dyDescent="0.25">
      <c r="A67" s="505"/>
      <c r="B67" s="505"/>
      <c r="C67" s="505"/>
      <c r="D67" s="505"/>
      <c r="E67" s="505"/>
      <c r="F67" s="505"/>
      <c r="G67" s="505"/>
      <c r="H67" s="505"/>
      <c r="I67" s="505"/>
      <c r="J67" s="505"/>
      <c r="K67" s="505"/>
      <c r="L67" s="505"/>
      <c r="M67" s="505"/>
      <c r="N67" s="505"/>
      <c r="O67" s="505"/>
      <c r="P67" s="505"/>
      <c r="Q67" s="505"/>
      <c r="R67" s="505"/>
      <c r="S67" s="505"/>
      <c r="T67" s="505"/>
      <c r="U67" s="505"/>
      <c r="V67" s="505"/>
      <c r="W67" s="505"/>
      <c r="X67" s="505"/>
      <c r="Y67" s="505"/>
      <c r="Z67" s="505"/>
      <c r="AA67" s="505"/>
      <c r="AB67" s="505"/>
      <c r="AC67" s="505"/>
      <c r="AD67" s="505"/>
      <c r="AE67" s="505"/>
      <c r="AF67" s="505"/>
      <c r="AG67" s="505"/>
      <c r="AH67" s="505"/>
      <c r="AI67" s="505"/>
      <c r="AJ67" s="505"/>
      <c r="AK67" s="505"/>
      <c r="AL67" s="505"/>
      <c r="AM67" s="505"/>
      <c r="AN67" s="505"/>
      <c r="AO67" s="505"/>
      <c r="AP67" s="505"/>
      <c r="AQ67" s="505"/>
      <c r="AR67" s="505"/>
      <c r="AS67" s="505"/>
      <c r="AT67" s="505"/>
      <c r="AU67" s="505"/>
      <c r="AV67" s="299"/>
      <c r="AW67" s="299"/>
      <c r="AX67" s="299"/>
      <c r="AY67" s="299"/>
      <c r="AZ67" s="299"/>
      <c r="BA67" s="299"/>
      <c r="BB67" s="299"/>
      <c r="BC67" s="299"/>
      <c r="BD67" s="299"/>
      <c r="BE67" s="299"/>
      <c r="BF67" s="299"/>
      <c r="BG67" s="299"/>
      <c r="BH67" s="299"/>
      <c r="BI67" s="299"/>
      <c r="BJ67" s="299"/>
      <c r="BK67" s="299"/>
      <c r="BL67" s="299"/>
      <c r="BM67" s="299"/>
      <c r="BN67" s="299"/>
      <c r="BO67" s="299"/>
      <c r="BP67" s="299"/>
      <c r="BQ67" s="299"/>
      <c r="BR67" s="299"/>
      <c r="BS67" s="299"/>
    </row>
    <row r="68" spans="1:71" x14ac:dyDescent="0.25">
      <c r="A68" s="505"/>
      <c r="B68" s="505"/>
      <c r="C68" s="505"/>
      <c r="D68" s="505"/>
      <c r="E68" s="505"/>
      <c r="F68" s="505"/>
      <c r="G68" s="505"/>
      <c r="H68" s="505"/>
      <c r="I68" s="505"/>
      <c r="J68" s="505"/>
      <c r="K68" s="505"/>
      <c r="L68" s="505"/>
      <c r="M68" s="505"/>
      <c r="N68" s="505"/>
      <c r="O68" s="505"/>
      <c r="P68" s="505"/>
      <c r="Q68" s="505"/>
      <c r="R68" s="505"/>
      <c r="S68" s="505"/>
      <c r="T68" s="505"/>
      <c r="U68" s="505"/>
      <c r="V68" s="505"/>
      <c r="W68" s="505"/>
      <c r="X68" s="505"/>
      <c r="Y68" s="505"/>
      <c r="Z68" s="505"/>
      <c r="AA68" s="505"/>
      <c r="AB68" s="505"/>
      <c r="AC68" s="505"/>
      <c r="AD68" s="505"/>
      <c r="AE68" s="505"/>
      <c r="AF68" s="505"/>
      <c r="AG68" s="505"/>
      <c r="AH68" s="505"/>
      <c r="AI68" s="505"/>
      <c r="AJ68" s="505"/>
      <c r="AK68" s="505"/>
      <c r="AL68" s="505"/>
      <c r="AM68" s="505"/>
      <c r="AN68" s="505"/>
      <c r="AO68" s="505"/>
      <c r="AP68" s="505"/>
      <c r="AQ68" s="505"/>
      <c r="AR68" s="505"/>
      <c r="AS68" s="505"/>
      <c r="AT68" s="505"/>
      <c r="AU68" s="505"/>
      <c r="AV68" s="299"/>
      <c r="AW68" s="299"/>
      <c r="AX68" s="299"/>
      <c r="AY68" s="299"/>
      <c r="AZ68" s="299"/>
      <c r="BA68" s="299"/>
      <c r="BB68" s="299"/>
      <c r="BC68" s="299"/>
      <c r="BD68" s="299"/>
      <c r="BE68" s="299"/>
      <c r="BF68" s="299"/>
      <c r="BG68" s="299"/>
      <c r="BH68" s="299"/>
      <c r="BI68" s="299"/>
      <c r="BJ68" s="299"/>
      <c r="BK68" s="299"/>
      <c r="BL68" s="299"/>
      <c r="BM68" s="299"/>
      <c r="BN68" s="299"/>
      <c r="BO68" s="299"/>
      <c r="BP68" s="299"/>
      <c r="BQ68" s="299"/>
      <c r="BR68" s="299"/>
      <c r="BS68" s="299"/>
    </row>
    <row r="69" spans="1:71" x14ac:dyDescent="0.25">
      <c r="A69" s="505"/>
      <c r="B69" s="505"/>
      <c r="C69" s="505"/>
      <c r="D69" s="505"/>
      <c r="E69" s="505"/>
      <c r="F69" s="505"/>
      <c r="G69" s="505"/>
      <c r="H69" s="505"/>
      <c r="I69" s="505"/>
      <c r="J69" s="505"/>
      <c r="K69" s="505"/>
      <c r="L69" s="505"/>
      <c r="M69" s="505"/>
      <c r="N69" s="505"/>
      <c r="O69" s="505"/>
      <c r="P69" s="505"/>
      <c r="Q69" s="505"/>
      <c r="R69" s="505"/>
      <c r="S69" s="505"/>
      <c r="T69" s="505"/>
      <c r="U69" s="505"/>
      <c r="V69" s="505"/>
      <c r="W69" s="505"/>
      <c r="X69" s="505"/>
      <c r="Y69" s="505"/>
      <c r="Z69" s="505"/>
      <c r="AA69" s="505"/>
      <c r="AB69" s="505"/>
      <c r="AC69" s="505"/>
      <c r="AD69" s="505"/>
      <c r="AE69" s="505"/>
      <c r="AF69" s="505"/>
      <c r="AG69" s="505"/>
      <c r="AH69" s="505"/>
      <c r="AI69" s="505"/>
      <c r="AJ69" s="505"/>
      <c r="AK69" s="505"/>
      <c r="AL69" s="505"/>
      <c r="AM69" s="505"/>
      <c r="AN69" s="505"/>
      <c r="AO69" s="505"/>
      <c r="AP69" s="505"/>
      <c r="AQ69" s="505"/>
      <c r="AR69" s="505"/>
      <c r="AS69" s="505"/>
      <c r="AT69" s="505"/>
      <c r="AU69" s="505"/>
      <c r="AV69" s="299"/>
      <c r="AW69" s="299"/>
      <c r="AX69" s="299"/>
      <c r="AY69" s="299"/>
      <c r="AZ69" s="299"/>
      <c r="BA69" s="299"/>
      <c r="BB69" s="299"/>
      <c r="BC69" s="299"/>
      <c r="BD69" s="299"/>
      <c r="BE69" s="299"/>
      <c r="BF69" s="299"/>
      <c r="BG69" s="299"/>
      <c r="BH69" s="299"/>
      <c r="BI69" s="299"/>
      <c r="BJ69" s="299"/>
      <c r="BK69" s="299"/>
      <c r="BL69" s="299"/>
      <c r="BM69" s="299"/>
      <c r="BN69" s="299"/>
      <c r="BO69" s="299"/>
      <c r="BP69" s="299"/>
      <c r="BQ69" s="299"/>
      <c r="BR69" s="299"/>
      <c r="BS69" s="299"/>
    </row>
    <row r="70" spans="1:71" x14ac:dyDescent="0.25">
      <c r="A70" s="505"/>
      <c r="B70" s="505"/>
      <c r="C70" s="505"/>
      <c r="D70" s="505"/>
      <c r="E70" s="505"/>
      <c r="F70" s="505"/>
      <c r="G70" s="505"/>
      <c r="H70" s="505"/>
      <c r="I70" s="505"/>
      <c r="J70" s="505"/>
      <c r="K70" s="505"/>
      <c r="L70" s="505"/>
      <c r="M70" s="505"/>
      <c r="N70" s="505"/>
      <c r="O70" s="505"/>
      <c r="P70" s="505"/>
      <c r="Q70" s="505"/>
      <c r="R70" s="505"/>
      <c r="S70" s="505"/>
      <c r="T70" s="505"/>
      <c r="U70" s="505"/>
      <c r="V70" s="505"/>
      <c r="W70" s="505"/>
      <c r="X70" s="505"/>
      <c r="Y70" s="505"/>
      <c r="Z70" s="505"/>
      <c r="AA70" s="505"/>
      <c r="AB70" s="505"/>
      <c r="AC70" s="505"/>
      <c r="AD70" s="505"/>
      <c r="AE70" s="505"/>
      <c r="AF70" s="505"/>
      <c r="AG70" s="505"/>
      <c r="AH70" s="505"/>
      <c r="AI70" s="505"/>
      <c r="AJ70" s="505"/>
      <c r="AK70" s="505"/>
      <c r="AL70" s="505"/>
      <c r="AM70" s="505"/>
      <c r="AN70" s="505"/>
      <c r="AO70" s="505"/>
      <c r="AP70" s="505"/>
      <c r="AQ70" s="505"/>
      <c r="AR70" s="505"/>
      <c r="AS70" s="505"/>
      <c r="AT70" s="505"/>
      <c r="AU70" s="505"/>
      <c r="AV70" s="299"/>
      <c r="AW70" s="299"/>
      <c r="AX70" s="299"/>
      <c r="AY70" s="299"/>
      <c r="AZ70" s="299"/>
      <c r="BA70" s="299"/>
      <c r="BB70" s="299"/>
      <c r="BC70" s="299"/>
      <c r="BD70" s="299"/>
      <c r="BE70" s="299"/>
      <c r="BF70" s="299"/>
      <c r="BG70" s="299"/>
      <c r="BH70" s="299"/>
      <c r="BI70" s="299"/>
      <c r="BJ70" s="299"/>
      <c r="BK70" s="299"/>
      <c r="BL70" s="299"/>
      <c r="BM70" s="299"/>
      <c r="BN70" s="299"/>
      <c r="BO70" s="299"/>
      <c r="BP70" s="299"/>
      <c r="BQ70" s="299"/>
      <c r="BR70" s="299"/>
      <c r="BS70" s="299"/>
    </row>
    <row r="71" spans="1:71" x14ac:dyDescent="0.25">
      <c r="A71" s="505"/>
      <c r="B71" s="505"/>
      <c r="C71" s="505"/>
      <c r="D71" s="505"/>
      <c r="E71" s="505"/>
      <c r="F71" s="505"/>
      <c r="G71" s="505"/>
      <c r="H71" s="505"/>
      <c r="I71" s="505"/>
      <c r="J71" s="505"/>
      <c r="K71" s="505"/>
      <c r="L71" s="505"/>
      <c r="M71" s="505"/>
      <c r="N71" s="505"/>
      <c r="O71" s="505"/>
      <c r="P71" s="505"/>
      <c r="Q71" s="505"/>
      <c r="R71" s="505"/>
      <c r="S71" s="505"/>
      <c r="T71" s="505"/>
      <c r="U71" s="505"/>
      <c r="V71" s="505"/>
      <c r="W71" s="505"/>
      <c r="X71" s="505"/>
      <c r="Y71" s="505"/>
      <c r="Z71" s="505"/>
      <c r="AA71" s="505"/>
      <c r="AB71" s="505"/>
      <c r="AC71" s="505"/>
      <c r="AD71" s="505"/>
      <c r="AE71" s="505"/>
      <c r="AF71" s="505"/>
      <c r="AG71" s="505"/>
      <c r="AH71" s="505"/>
      <c r="AI71" s="505"/>
      <c r="AJ71" s="505"/>
      <c r="AK71" s="505"/>
      <c r="AL71" s="505"/>
      <c r="AM71" s="505"/>
      <c r="AN71" s="505"/>
      <c r="AO71" s="505"/>
      <c r="AP71" s="505"/>
      <c r="AQ71" s="505"/>
      <c r="AR71" s="505"/>
      <c r="AS71" s="505"/>
      <c r="AT71" s="505"/>
      <c r="AU71" s="505"/>
      <c r="AV71" s="299"/>
      <c r="AW71" s="299"/>
      <c r="AX71" s="299"/>
      <c r="AY71" s="299"/>
      <c r="AZ71" s="299"/>
      <c r="BA71" s="299"/>
      <c r="BB71" s="299"/>
      <c r="BC71" s="299"/>
      <c r="BD71" s="299"/>
      <c r="BE71" s="299"/>
      <c r="BF71" s="299"/>
      <c r="BG71" s="299"/>
      <c r="BH71" s="299"/>
      <c r="BI71" s="299"/>
      <c r="BJ71" s="299"/>
      <c r="BK71" s="299"/>
      <c r="BL71" s="299"/>
      <c r="BM71" s="299"/>
      <c r="BN71" s="299"/>
      <c r="BO71" s="299"/>
      <c r="BP71" s="299"/>
      <c r="BQ71" s="299"/>
      <c r="BR71" s="299"/>
      <c r="BS71" s="299"/>
    </row>
    <row r="72" spans="1:71" x14ac:dyDescent="0.25">
      <c r="A72" s="505"/>
      <c r="B72" s="505"/>
      <c r="C72" s="505"/>
      <c r="D72" s="505"/>
      <c r="E72" s="505"/>
      <c r="F72" s="505"/>
      <c r="G72" s="505"/>
      <c r="H72" s="505"/>
      <c r="I72" s="505"/>
      <c r="J72" s="505"/>
      <c r="K72" s="505"/>
      <c r="L72" s="505"/>
      <c r="M72" s="505"/>
      <c r="N72" s="505"/>
      <c r="O72" s="505"/>
      <c r="P72" s="505"/>
      <c r="Q72" s="505"/>
      <c r="R72" s="505"/>
      <c r="S72" s="505"/>
      <c r="T72" s="505"/>
      <c r="U72" s="505"/>
      <c r="V72" s="505"/>
      <c r="W72" s="505"/>
      <c r="X72" s="505"/>
      <c r="Y72" s="505"/>
      <c r="Z72" s="505"/>
      <c r="AA72" s="505"/>
      <c r="AB72" s="505"/>
      <c r="AC72" s="505"/>
      <c r="AD72" s="505"/>
      <c r="AE72" s="505"/>
      <c r="AF72" s="505"/>
      <c r="AG72" s="505"/>
      <c r="AH72" s="505"/>
      <c r="AI72" s="505"/>
      <c r="AJ72" s="505"/>
      <c r="AK72" s="505"/>
      <c r="AL72" s="505"/>
      <c r="AM72" s="505"/>
      <c r="AN72" s="505"/>
      <c r="AO72" s="505"/>
      <c r="AP72" s="505"/>
      <c r="AQ72" s="505"/>
      <c r="AR72" s="505"/>
      <c r="AS72" s="505"/>
      <c r="AT72" s="505"/>
      <c r="AU72" s="505"/>
      <c r="AV72" s="299"/>
      <c r="AW72" s="299"/>
      <c r="AX72" s="299"/>
      <c r="AY72" s="299"/>
      <c r="AZ72" s="299"/>
      <c r="BA72" s="299"/>
      <c r="BB72" s="299"/>
      <c r="BC72" s="299"/>
      <c r="BD72" s="299"/>
      <c r="BE72" s="299"/>
      <c r="BF72" s="299"/>
      <c r="BG72" s="299"/>
      <c r="BH72" s="299"/>
      <c r="BI72" s="299"/>
      <c r="BJ72" s="299"/>
      <c r="BK72" s="299"/>
      <c r="BL72" s="299"/>
      <c r="BM72" s="299"/>
      <c r="BN72" s="299"/>
      <c r="BO72" s="299"/>
      <c r="BP72" s="299"/>
      <c r="BQ72" s="299"/>
      <c r="BR72" s="299"/>
      <c r="BS72" s="299"/>
    </row>
    <row r="73" spans="1:71" x14ac:dyDescent="0.25">
      <c r="A73" s="505"/>
      <c r="B73" s="505"/>
      <c r="C73" s="505"/>
      <c r="D73" s="505"/>
      <c r="E73" s="505"/>
      <c r="F73" s="505"/>
      <c r="G73" s="505"/>
      <c r="H73" s="505"/>
      <c r="I73" s="505"/>
      <c r="J73" s="505"/>
      <c r="K73" s="505"/>
      <c r="L73" s="505"/>
      <c r="M73" s="505"/>
      <c r="N73" s="505"/>
      <c r="O73" s="505"/>
      <c r="P73" s="505"/>
      <c r="Q73" s="505"/>
      <c r="R73" s="505"/>
      <c r="S73" s="505"/>
      <c r="T73" s="505"/>
      <c r="U73" s="505"/>
      <c r="V73" s="505"/>
      <c r="W73" s="505"/>
      <c r="X73" s="505"/>
      <c r="Y73" s="505"/>
      <c r="Z73" s="505"/>
      <c r="AA73" s="505"/>
      <c r="AB73" s="505"/>
      <c r="AC73" s="505"/>
      <c r="AD73" s="505"/>
      <c r="AE73" s="505"/>
      <c r="AF73" s="505"/>
      <c r="AG73" s="505"/>
      <c r="AH73" s="505"/>
      <c r="AI73" s="505"/>
      <c r="AJ73" s="505"/>
      <c r="AK73" s="505"/>
      <c r="AL73" s="505"/>
      <c r="AM73" s="505"/>
      <c r="AN73" s="505"/>
      <c r="AO73" s="505"/>
      <c r="AP73" s="505"/>
      <c r="AQ73" s="505"/>
      <c r="AR73" s="505"/>
      <c r="AS73" s="505"/>
      <c r="AT73" s="505"/>
      <c r="AU73" s="505"/>
      <c r="AV73" s="299"/>
      <c r="AW73" s="299"/>
      <c r="AX73" s="299"/>
      <c r="AY73" s="299"/>
      <c r="AZ73" s="299"/>
      <c r="BA73" s="299"/>
      <c r="BB73" s="299"/>
      <c r="BC73" s="299"/>
      <c r="BD73" s="299"/>
      <c r="BE73" s="299"/>
      <c r="BF73" s="299"/>
      <c r="BG73" s="299"/>
      <c r="BH73" s="299"/>
      <c r="BI73" s="299"/>
      <c r="BJ73" s="299"/>
      <c r="BK73" s="299"/>
      <c r="BL73" s="299"/>
      <c r="BM73" s="299"/>
      <c r="BN73" s="299"/>
      <c r="BO73" s="299"/>
      <c r="BP73" s="299"/>
      <c r="BQ73" s="299"/>
      <c r="BR73" s="299"/>
      <c r="BS73" s="299"/>
    </row>
    <row r="74" spans="1:71" x14ac:dyDescent="0.25">
      <c r="A74" s="505"/>
      <c r="B74" s="505"/>
      <c r="C74" s="505"/>
      <c r="D74" s="505"/>
      <c r="E74" s="505"/>
      <c r="F74" s="505"/>
      <c r="G74" s="505"/>
      <c r="H74" s="505"/>
      <c r="I74" s="505"/>
      <c r="J74" s="505"/>
      <c r="K74" s="505"/>
      <c r="L74" s="505"/>
      <c r="M74" s="505"/>
      <c r="N74" s="505"/>
      <c r="O74" s="505"/>
      <c r="P74" s="505"/>
      <c r="Q74" s="505"/>
      <c r="R74" s="505"/>
      <c r="S74" s="505"/>
      <c r="T74" s="505"/>
      <c r="U74" s="505"/>
      <c r="V74" s="505"/>
      <c r="W74" s="505"/>
      <c r="X74" s="505"/>
      <c r="Y74" s="505"/>
      <c r="Z74" s="505"/>
      <c r="AA74" s="505"/>
      <c r="AB74" s="505"/>
      <c r="AC74" s="505"/>
      <c r="AD74" s="505"/>
      <c r="AE74" s="505"/>
      <c r="AF74" s="505"/>
      <c r="AG74" s="505"/>
      <c r="AH74" s="505"/>
      <c r="AI74" s="505"/>
      <c r="AJ74" s="505"/>
      <c r="AK74" s="505"/>
      <c r="AL74" s="505"/>
      <c r="AM74" s="505"/>
      <c r="AN74" s="505"/>
      <c r="AO74" s="505"/>
      <c r="AP74" s="505"/>
      <c r="AQ74" s="505"/>
      <c r="AR74" s="505"/>
      <c r="AS74" s="505"/>
      <c r="AT74" s="505"/>
      <c r="AU74" s="505"/>
      <c r="AV74" s="299"/>
      <c r="AW74" s="299"/>
      <c r="AX74" s="299"/>
      <c r="AY74" s="299"/>
      <c r="AZ74" s="299"/>
      <c r="BA74" s="299"/>
      <c r="BB74" s="299"/>
      <c r="BC74" s="299"/>
      <c r="BD74" s="299"/>
      <c r="BE74" s="299"/>
      <c r="BF74" s="299"/>
      <c r="BG74" s="299"/>
      <c r="BH74" s="299"/>
      <c r="BI74" s="299"/>
      <c r="BJ74" s="299"/>
      <c r="BK74" s="299"/>
      <c r="BL74" s="299"/>
      <c r="BM74" s="299"/>
      <c r="BN74" s="299"/>
      <c r="BO74" s="299"/>
      <c r="BP74" s="299"/>
      <c r="BQ74" s="299"/>
      <c r="BR74" s="299"/>
      <c r="BS74" s="299"/>
    </row>
    <row r="75" spans="1:71" x14ac:dyDescent="0.25">
      <c r="A75" s="505"/>
      <c r="B75" s="505"/>
      <c r="C75" s="505"/>
      <c r="D75" s="505"/>
      <c r="E75" s="505"/>
      <c r="F75" s="505"/>
      <c r="G75" s="505"/>
      <c r="H75" s="505"/>
      <c r="I75" s="505"/>
      <c r="J75" s="505"/>
      <c r="K75" s="505"/>
      <c r="L75" s="505"/>
      <c r="M75" s="505"/>
      <c r="N75" s="505"/>
      <c r="O75" s="505"/>
      <c r="P75" s="505"/>
      <c r="Q75" s="505"/>
      <c r="R75" s="505"/>
      <c r="S75" s="505"/>
      <c r="T75" s="505"/>
      <c r="U75" s="505"/>
      <c r="V75" s="505"/>
      <c r="W75" s="505"/>
      <c r="X75" s="505"/>
      <c r="Y75" s="505"/>
      <c r="Z75" s="505"/>
      <c r="AA75" s="505"/>
      <c r="AB75" s="505"/>
      <c r="AC75" s="505"/>
      <c r="AD75" s="505"/>
      <c r="AE75" s="505"/>
      <c r="AF75" s="505"/>
      <c r="AG75" s="505"/>
      <c r="AH75" s="505"/>
      <c r="AI75" s="505"/>
      <c r="AJ75" s="505"/>
      <c r="AK75" s="505"/>
      <c r="AL75" s="505"/>
      <c r="AM75" s="505"/>
      <c r="AN75" s="505"/>
      <c r="AO75" s="505"/>
      <c r="AP75" s="505"/>
      <c r="AQ75" s="505"/>
      <c r="AR75" s="505"/>
      <c r="AS75" s="505"/>
      <c r="AT75" s="505"/>
      <c r="AU75" s="505"/>
      <c r="AV75" s="299"/>
      <c r="AW75" s="299"/>
      <c r="AX75" s="299"/>
      <c r="AY75" s="299"/>
      <c r="AZ75" s="299"/>
      <c r="BA75" s="299"/>
      <c r="BB75" s="299"/>
      <c r="BC75" s="299"/>
      <c r="BD75" s="299"/>
      <c r="BE75" s="299"/>
      <c r="BF75" s="299"/>
      <c r="BG75" s="299"/>
      <c r="BH75" s="299"/>
      <c r="BI75" s="299"/>
      <c r="BJ75" s="299"/>
      <c r="BK75" s="299"/>
      <c r="BL75" s="299"/>
      <c r="BM75" s="299"/>
      <c r="BN75" s="299"/>
      <c r="BO75" s="299"/>
      <c r="BP75" s="299"/>
      <c r="BQ75" s="299"/>
      <c r="BR75" s="299"/>
      <c r="BS75" s="299"/>
    </row>
    <row r="76" spans="1:71" x14ac:dyDescent="0.25">
      <c r="A76" s="505"/>
      <c r="B76" s="505"/>
      <c r="C76" s="505"/>
      <c r="D76" s="505"/>
      <c r="E76" s="505"/>
      <c r="F76" s="505"/>
      <c r="G76" s="505"/>
      <c r="H76" s="505"/>
      <c r="I76" s="505"/>
      <c r="J76" s="505"/>
      <c r="K76" s="505"/>
      <c r="L76" s="505"/>
      <c r="M76" s="505"/>
      <c r="N76" s="505"/>
      <c r="O76" s="505"/>
      <c r="P76" s="505"/>
      <c r="Q76" s="505"/>
      <c r="R76" s="505"/>
      <c r="S76" s="505"/>
      <c r="T76" s="505"/>
      <c r="U76" s="505"/>
      <c r="V76" s="505"/>
      <c r="W76" s="505"/>
      <c r="X76" s="505"/>
      <c r="Y76" s="505"/>
      <c r="Z76" s="505"/>
      <c r="AA76" s="505"/>
      <c r="AB76" s="505"/>
      <c r="AC76" s="505"/>
      <c r="AD76" s="505"/>
      <c r="AE76" s="505"/>
      <c r="AF76" s="505"/>
      <c r="AG76" s="505"/>
      <c r="AH76" s="505"/>
      <c r="AI76" s="505"/>
      <c r="AJ76" s="505"/>
      <c r="AK76" s="505"/>
      <c r="AL76" s="505"/>
      <c r="AM76" s="505"/>
      <c r="AN76" s="505"/>
      <c r="AO76" s="505"/>
      <c r="AP76" s="505"/>
      <c r="AQ76" s="505"/>
      <c r="AR76" s="505"/>
      <c r="AS76" s="505"/>
      <c r="AT76" s="505"/>
      <c r="AU76" s="505"/>
      <c r="AV76" s="299"/>
      <c r="AW76" s="299"/>
      <c r="AX76" s="299"/>
      <c r="AY76" s="299"/>
      <c r="AZ76" s="299"/>
      <c r="BA76" s="299"/>
      <c r="BB76" s="299"/>
      <c r="BC76" s="299"/>
      <c r="BD76" s="299"/>
      <c r="BE76" s="299"/>
      <c r="BF76" s="299"/>
      <c r="BG76" s="299"/>
      <c r="BH76" s="299"/>
      <c r="BI76" s="299"/>
      <c r="BJ76" s="299"/>
      <c r="BK76" s="299"/>
      <c r="BL76" s="299"/>
      <c r="BM76" s="299"/>
      <c r="BN76" s="299"/>
      <c r="BO76" s="299"/>
      <c r="BP76" s="299"/>
      <c r="BQ76" s="299"/>
      <c r="BR76" s="299"/>
      <c r="BS76" s="299"/>
    </row>
    <row r="77" spans="1:71" x14ac:dyDescent="0.25">
      <c r="A77" s="505"/>
      <c r="B77" s="505"/>
      <c r="C77" s="505"/>
      <c r="D77" s="505"/>
      <c r="E77" s="505"/>
      <c r="F77" s="505"/>
      <c r="G77" s="505"/>
      <c r="H77" s="505"/>
      <c r="I77" s="505"/>
      <c r="J77" s="505"/>
      <c r="K77" s="505"/>
      <c r="L77" s="505"/>
      <c r="M77" s="505"/>
      <c r="N77" s="505"/>
      <c r="O77" s="505"/>
      <c r="P77" s="505"/>
      <c r="Q77" s="505"/>
      <c r="R77" s="505"/>
      <c r="S77" s="505"/>
      <c r="T77" s="505"/>
      <c r="U77" s="505"/>
      <c r="V77" s="505"/>
      <c r="W77" s="505"/>
      <c r="X77" s="505"/>
      <c r="Y77" s="505"/>
      <c r="Z77" s="505"/>
      <c r="AA77" s="505"/>
      <c r="AB77" s="505"/>
      <c r="AC77" s="505"/>
      <c r="AD77" s="505"/>
      <c r="AE77" s="505"/>
      <c r="AF77" s="505"/>
      <c r="AG77" s="505"/>
      <c r="AH77" s="505"/>
      <c r="AI77" s="505"/>
      <c r="AJ77" s="505"/>
      <c r="AK77" s="505"/>
      <c r="AL77" s="505"/>
      <c r="AM77" s="505"/>
      <c r="AN77" s="505"/>
      <c r="AO77" s="505"/>
      <c r="AP77" s="505"/>
      <c r="AQ77" s="505"/>
      <c r="AR77" s="505"/>
      <c r="AS77" s="505"/>
      <c r="AT77" s="505"/>
      <c r="AU77" s="505"/>
      <c r="AV77" s="299"/>
      <c r="AW77" s="299"/>
      <c r="AX77" s="299"/>
      <c r="AY77" s="299"/>
      <c r="AZ77" s="299"/>
      <c r="BA77" s="299"/>
      <c r="BB77" s="299"/>
      <c r="BC77" s="299"/>
      <c r="BD77" s="299"/>
      <c r="BE77" s="299"/>
      <c r="BF77" s="299"/>
      <c r="BG77" s="299"/>
      <c r="BH77" s="299"/>
      <c r="BI77" s="299"/>
      <c r="BJ77" s="299"/>
      <c r="BK77" s="299"/>
      <c r="BL77" s="299"/>
      <c r="BM77" s="299"/>
      <c r="BN77" s="299"/>
      <c r="BO77" s="299"/>
      <c r="BP77" s="299"/>
      <c r="BQ77" s="299"/>
      <c r="BR77" s="299"/>
      <c r="BS77" s="299"/>
    </row>
    <row r="78" spans="1:71" x14ac:dyDescent="0.25">
      <c r="A78" s="505"/>
      <c r="B78" s="505"/>
      <c r="C78" s="505"/>
      <c r="D78" s="505"/>
      <c r="E78" s="505"/>
      <c r="F78" s="505"/>
      <c r="G78" s="505"/>
      <c r="H78" s="505"/>
      <c r="I78" s="505"/>
      <c r="J78" s="505"/>
      <c r="K78" s="505"/>
      <c r="L78" s="505"/>
      <c r="M78" s="505"/>
      <c r="N78" s="505"/>
      <c r="O78" s="505"/>
      <c r="P78" s="505"/>
      <c r="Q78" s="505"/>
      <c r="R78" s="505"/>
      <c r="S78" s="505"/>
      <c r="T78" s="505"/>
      <c r="U78" s="505"/>
      <c r="V78" s="505"/>
      <c r="W78" s="505"/>
      <c r="X78" s="505"/>
      <c r="Y78" s="505"/>
      <c r="Z78" s="505"/>
      <c r="AA78" s="505"/>
      <c r="AB78" s="505"/>
      <c r="AC78" s="505"/>
      <c r="AD78" s="505"/>
      <c r="AE78" s="505"/>
      <c r="AF78" s="505"/>
      <c r="AG78" s="505"/>
      <c r="AH78" s="505"/>
      <c r="AI78" s="505"/>
      <c r="AJ78" s="505"/>
      <c r="AK78" s="505"/>
      <c r="AL78" s="505"/>
      <c r="AM78" s="505"/>
      <c r="AN78" s="505"/>
      <c r="AO78" s="505"/>
      <c r="AP78" s="505"/>
      <c r="AQ78" s="505"/>
      <c r="AR78" s="505"/>
      <c r="AS78" s="505"/>
      <c r="AT78" s="505"/>
      <c r="AU78" s="505"/>
      <c r="AV78" s="299"/>
      <c r="AW78" s="299"/>
      <c r="AX78" s="299"/>
      <c r="AY78" s="299"/>
      <c r="AZ78" s="299"/>
      <c r="BA78" s="299"/>
      <c r="BB78" s="299"/>
      <c r="BC78" s="299"/>
      <c r="BD78" s="299"/>
      <c r="BE78" s="299"/>
      <c r="BF78" s="299"/>
      <c r="BG78" s="299"/>
      <c r="BH78" s="299"/>
      <c r="BI78" s="299"/>
      <c r="BJ78" s="299"/>
      <c r="BK78" s="299"/>
      <c r="BL78" s="299"/>
      <c r="BM78" s="299"/>
      <c r="BN78" s="299"/>
      <c r="BO78" s="299"/>
      <c r="BP78" s="299"/>
      <c r="BQ78" s="299"/>
      <c r="BR78" s="299"/>
      <c r="BS78" s="299"/>
    </row>
    <row r="79" spans="1:71" x14ac:dyDescent="0.25">
      <c r="A79" s="505"/>
      <c r="B79" s="505"/>
      <c r="C79" s="505"/>
      <c r="D79" s="505"/>
      <c r="E79" s="505"/>
      <c r="F79" s="505"/>
      <c r="G79" s="505"/>
      <c r="H79" s="505"/>
      <c r="I79" s="505"/>
      <c r="J79" s="505"/>
      <c r="K79" s="505"/>
      <c r="L79" s="505"/>
      <c r="M79" s="505"/>
      <c r="N79" s="505"/>
      <c r="O79" s="505"/>
      <c r="P79" s="505"/>
      <c r="Q79" s="505"/>
      <c r="R79" s="505"/>
      <c r="S79" s="505"/>
      <c r="T79" s="505"/>
      <c r="U79" s="505"/>
      <c r="V79" s="505"/>
      <c r="W79" s="505"/>
      <c r="X79" s="505"/>
      <c r="Y79" s="505"/>
      <c r="Z79" s="505"/>
      <c r="AA79" s="505"/>
      <c r="AB79" s="505"/>
      <c r="AC79" s="505"/>
      <c r="AD79" s="505"/>
      <c r="AE79" s="505"/>
      <c r="AF79" s="505"/>
      <c r="AG79" s="505"/>
      <c r="AH79" s="505"/>
      <c r="AI79" s="505"/>
      <c r="AJ79" s="505"/>
      <c r="AK79" s="505"/>
      <c r="AL79" s="505"/>
      <c r="AM79" s="505"/>
      <c r="AN79" s="505"/>
      <c r="AO79" s="505"/>
      <c r="AP79" s="505"/>
      <c r="AQ79" s="505"/>
      <c r="AR79" s="505"/>
      <c r="AS79" s="505"/>
      <c r="AT79" s="505"/>
      <c r="AU79" s="505"/>
      <c r="AV79" s="299"/>
      <c r="AW79" s="299"/>
      <c r="AX79" s="299"/>
      <c r="AY79" s="299"/>
      <c r="AZ79" s="299"/>
      <c r="BA79" s="299"/>
      <c r="BB79" s="299"/>
      <c r="BC79" s="299"/>
      <c r="BD79" s="299"/>
      <c r="BE79" s="299"/>
      <c r="BF79" s="299"/>
      <c r="BG79" s="299"/>
      <c r="BH79" s="299"/>
      <c r="BI79" s="299"/>
      <c r="BJ79" s="299"/>
      <c r="BK79" s="299"/>
      <c r="BL79" s="299"/>
      <c r="BM79" s="299"/>
      <c r="BN79" s="299"/>
      <c r="BO79" s="299"/>
      <c r="BP79" s="299"/>
      <c r="BQ79" s="299"/>
      <c r="BR79" s="299"/>
      <c r="BS79" s="299"/>
    </row>
    <row r="80" spans="1:71" x14ac:dyDescent="0.25">
      <c r="A80" s="505"/>
      <c r="B80" s="505"/>
      <c r="C80" s="505"/>
      <c r="D80" s="505"/>
      <c r="E80" s="505"/>
      <c r="F80" s="505"/>
      <c r="G80" s="505"/>
      <c r="H80" s="505"/>
      <c r="I80" s="505"/>
      <c r="J80" s="505"/>
      <c r="K80" s="505"/>
      <c r="L80" s="505"/>
      <c r="M80" s="505"/>
      <c r="N80" s="505"/>
      <c r="O80" s="505"/>
      <c r="P80" s="505"/>
      <c r="Q80" s="505"/>
      <c r="R80" s="505"/>
      <c r="S80" s="505"/>
      <c r="T80" s="505"/>
      <c r="U80" s="505"/>
      <c r="V80" s="505"/>
      <c r="W80" s="505"/>
      <c r="X80" s="505"/>
      <c r="Y80" s="505"/>
      <c r="Z80" s="505"/>
      <c r="AA80" s="505"/>
      <c r="AB80" s="505"/>
      <c r="AC80" s="505"/>
      <c r="AD80" s="505"/>
      <c r="AE80" s="505"/>
      <c r="AF80" s="505"/>
      <c r="AG80" s="505"/>
      <c r="AH80" s="505"/>
      <c r="AI80" s="505"/>
      <c r="AJ80" s="505"/>
      <c r="AK80" s="505"/>
      <c r="AL80" s="505"/>
      <c r="AM80" s="505"/>
      <c r="AN80" s="505"/>
      <c r="AO80" s="505"/>
      <c r="AP80" s="505"/>
      <c r="AQ80" s="505"/>
      <c r="AR80" s="505"/>
      <c r="AS80" s="505"/>
      <c r="AT80" s="505"/>
      <c r="AU80" s="505"/>
      <c r="AV80" s="299"/>
      <c r="AW80" s="299"/>
      <c r="AX80" s="299"/>
      <c r="AY80" s="299"/>
      <c r="AZ80" s="299"/>
      <c r="BA80" s="299"/>
      <c r="BB80" s="299"/>
      <c r="BC80" s="299"/>
      <c r="BD80" s="299"/>
      <c r="BE80" s="299"/>
      <c r="BF80" s="299"/>
      <c r="BG80" s="299"/>
      <c r="BH80" s="299"/>
      <c r="BI80" s="299"/>
      <c r="BJ80" s="299"/>
      <c r="BK80" s="299"/>
      <c r="BL80" s="299"/>
      <c r="BM80" s="299"/>
      <c r="BN80" s="299"/>
      <c r="BO80" s="299"/>
      <c r="BP80" s="299"/>
      <c r="BQ80" s="299"/>
      <c r="BR80" s="299"/>
      <c r="BS80" s="299"/>
    </row>
    <row r="81" spans="1:71" x14ac:dyDescent="0.25">
      <c r="A81" s="505"/>
      <c r="B81" s="505"/>
      <c r="C81" s="505"/>
      <c r="D81" s="505"/>
      <c r="E81" s="505"/>
      <c r="F81" s="505"/>
      <c r="G81" s="505"/>
      <c r="H81" s="505"/>
      <c r="I81" s="505"/>
      <c r="J81" s="505"/>
      <c r="K81" s="505"/>
      <c r="L81" s="505"/>
      <c r="M81" s="505"/>
      <c r="N81" s="505"/>
      <c r="O81" s="505"/>
      <c r="P81" s="505"/>
      <c r="Q81" s="505"/>
      <c r="R81" s="505"/>
      <c r="S81" s="505"/>
      <c r="T81" s="505"/>
      <c r="U81" s="505"/>
      <c r="V81" s="505"/>
      <c r="W81" s="505"/>
      <c r="X81" s="505"/>
      <c r="Y81" s="505"/>
      <c r="Z81" s="505"/>
      <c r="AA81" s="505"/>
      <c r="AB81" s="505"/>
      <c r="AC81" s="505"/>
      <c r="AD81" s="505"/>
      <c r="AE81" s="505"/>
      <c r="AF81" s="505"/>
      <c r="AG81" s="505"/>
      <c r="AH81" s="505"/>
      <c r="AI81" s="505"/>
      <c r="AJ81" s="505"/>
      <c r="AK81" s="505"/>
      <c r="AL81" s="505"/>
      <c r="AM81" s="505"/>
      <c r="AN81" s="505"/>
      <c r="AO81" s="505"/>
      <c r="AP81" s="505"/>
      <c r="AQ81" s="505"/>
      <c r="AR81" s="505"/>
      <c r="AS81" s="505"/>
      <c r="AT81" s="505"/>
      <c r="AU81" s="505"/>
      <c r="AV81" s="299"/>
      <c r="AW81" s="299"/>
      <c r="AX81" s="299"/>
      <c r="AY81" s="299"/>
      <c r="AZ81" s="299"/>
      <c r="BA81" s="299"/>
      <c r="BB81" s="299"/>
      <c r="BC81" s="299"/>
      <c r="BD81" s="299"/>
      <c r="BE81" s="299"/>
      <c r="BF81" s="299"/>
      <c r="BG81" s="299"/>
      <c r="BH81" s="299"/>
      <c r="BI81" s="299"/>
      <c r="BJ81" s="299"/>
      <c r="BK81" s="299"/>
      <c r="BL81" s="299"/>
      <c r="BM81" s="299"/>
      <c r="BN81" s="299"/>
      <c r="BO81" s="299"/>
      <c r="BP81" s="299"/>
      <c r="BQ81" s="299"/>
      <c r="BR81" s="299"/>
      <c r="BS81" s="299"/>
    </row>
    <row r="82" spans="1:71" x14ac:dyDescent="0.25">
      <c r="A82" s="505"/>
      <c r="B82" s="505"/>
      <c r="C82" s="505"/>
      <c r="D82" s="505"/>
      <c r="E82" s="505"/>
      <c r="F82" s="505"/>
      <c r="G82" s="505"/>
      <c r="H82" s="505"/>
      <c r="I82" s="505"/>
      <c r="J82" s="505"/>
      <c r="K82" s="505"/>
      <c r="L82" s="505"/>
      <c r="M82" s="505"/>
      <c r="N82" s="505"/>
      <c r="O82" s="505"/>
      <c r="P82" s="505"/>
      <c r="Q82" s="505"/>
      <c r="R82" s="505"/>
      <c r="S82" s="505"/>
      <c r="T82" s="505"/>
      <c r="U82" s="505"/>
      <c r="V82" s="505"/>
      <c r="W82" s="505"/>
      <c r="X82" s="505"/>
      <c r="Y82" s="505"/>
      <c r="Z82" s="505"/>
      <c r="AA82" s="505"/>
      <c r="AB82" s="505"/>
      <c r="AC82" s="505"/>
      <c r="AD82" s="505"/>
      <c r="AE82" s="505"/>
      <c r="AF82" s="505"/>
      <c r="AG82" s="505"/>
      <c r="AH82" s="505"/>
      <c r="AI82" s="505"/>
      <c r="AJ82" s="505"/>
      <c r="AK82" s="505"/>
      <c r="AL82" s="505"/>
      <c r="AM82" s="505"/>
      <c r="AN82" s="505"/>
      <c r="AO82" s="505"/>
      <c r="AP82" s="505"/>
      <c r="AQ82" s="505"/>
      <c r="AR82" s="505"/>
      <c r="AS82" s="505"/>
      <c r="AT82" s="505"/>
      <c r="AU82" s="505"/>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299"/>
      <c r="BR82" s="299"/>
      <c r="BS82" s="299"/>
    </row>
    <row r="83" spans="1:71" x14ac:dyDescent="0.25">
      <c r="A83" s="505"/>
      <c r="B83" s="505"/>
      <c r="C83" s="505"/>
      <c r="D83" s="505"/>
      <c r="E83" s="505"/>
      <c r="F83" s="505"/>
      <c r="G83" s="505"/>
      <c r="H83" s="505"/>
      <c r="I83" s="505"/>
      <c r="J83" s="505"/>
      <c r="K83" s="505"/>
      <c r="L83" s="505"/>
      <c r="M83" s="505"/>
      <c r="N83" s="505"/>
      <c r="O83" s="505"/>
      <c r="P83" s="505"/>
      <c r="Q83" s="505"/>
      <c r="R83" s="505"/>
      <c r="S83" s="505"/>
      <c r="T83" s="505"/>
      <c r="U83" s="505"/>
      <c r="V83" s="505"/>
      <c r="W83" s="505"/>
      <c r="X83" s="505"/>
      <c r="Y83" s="505"/>
      <c r="Z83" s="505"/>
      <c r="AA83" s="505"/>
      <c r="AB83" s="505"/>
      <c r="AC83" s="505"/>
      <c r="AD83" s="505"/>
      <c r="AE83" s="505"/>
      <c r="AF83" s="505"/>
      <c r="AG83" s="505"/>
      <c r="AH83" s="505"/>
      <c r="AI83" s="505"/>
      <c r="AJ83" s="505"/>
      <c r="AK83" s="505"/>
      <c r="AL83" s="505"/>
      <c r="AM83" s="505"/>
      <c r="AN83" s="505"/>
      <c r="AO83" s="505"/>
      <c r="AP83" s="505"/>
      <c r="AQ83" s="505"/>
      <c r="AR83" s="505"/>
      <c r="AS83" s="505"/>
      <c r="AT83" s="505"/>
      <c r="AU83" s="505"/>
      <c r="AV83" s="299"/>
      <c r="AW83" s="299"/>
      <c r="AX83" s="299"/>
      <c r="AY83" s="299"/>
      <c r="AZ83" s="299"/>
      <c r="BA83" s="299"/>
      <c r="BB83" s="299"/>
      <c r="BC83" s="299"/>
      <c r="BD83" s="299"/>
      <c r="BE83" s="299"/>
      <c r="BF83" s="299"/>
      <c r="BG83" s="299"/>
      <c r="BH83" s="299"/>
      <c r="BI83" s="299"/>
      <c r="BJ83" s="299"/>
      <c r="BK83" s="299"/>
      <c r="BL83" s="299"/>
      <c r="BM83" s="299"/>
      <c r="BN83" s="299"/>
      <c r="BO83" s="299"/>
      <c r="BP83" s="299"/>
      <c r="BQ83" s="299"/>
      <c r="BR83" s="299"/>
      <c r="BS83" s="299"/>
    </row>
    <row r="84" spans="1:71" x14ac:dyDescent="0.25">
      <c r="A84" s="505"/>
      <c r="B84" s="505"/>
      <c r="C84" s="505"/>
      <c r="D84" s="505"/>
      <c r="E84" s="505"/>
      <c r="F84" s="505"/>
      <c r="G84" s="505"/>
      <c r="H84" s="505"/>
      <c r="I84" s="505"/>
      <c r="J84" s="505"/>
      <c r="K84" s="505"/>
      <c r="L84" s="505"/>
      <c r="M84" s="505"/>
      <c r="N84" s="505"/>
      <c r="O84" s="505"/>
      <c r="P84" s="505"/>
      <c r="Q84" s="505"/>
      <c r="R84" s="505"/>
      <c r="S84" s="505"/>
      <c r="T84" s="505"/>
      <c r="U84" s="505"/>
      <c r="V84" s="505"/>
      <c r="W84" s="505"/>
      <c r="X84" s="505"/>
      <c r="Y84" s="505"/>
      <c r="Z84" s="505"/>
      <c r="AA84" s="505"/>
      <c r="AB84" s="505"/>
      <c r="AC84" s="505"/>
      <c r="AD84" s="505"/>
      <c r="AE84" s="505"/>
      <c r="AF84" s="505"/>
      <c r="AG84" s="505"/>
      <c r="AH84" s="505"/>
      <c r="AI84" s="505"/>
      <c r="AJ84" s="505"/>
      <c r="AK84" s="505"/>
      <c r="AL84" s="505"/>
      <c r="AM84" s="505"/>
      <c r="AN84" s="505"/>
      <c r="AO84" s="505"/>
      <c r="AP84" s="505"/>
      <c r="AQ84" s="505"/>
      <c r="AR84" s="505"/>
      <c r="AS84" s="505"/>
      <c r="AT84" s="505"/>
      <c r="AU84" s="505"/>
      <c r="AV84" s="299"/>
      <c r="AW84" s="299"/>
      <c r="AX84" s="299"/>
      <c r="AY84" s="299"/>
      <c r="AZ84" s="299"/>
      <c r="BA84" s="299"/>
      <c r="BB84" s="299"/>
      <c r="BC84" s="299"/>
      <c r="BD84" s="299"/>
      <c r="BE84" s="299"/>
      <c r="BF84" s="299"/>
      <c r="BG84" s="299"/>
      <c r="BH84" s="299"/>
      <c r="BI84" s="299"/>
      <c r="BJ84" s="299"/>
      <c r="BK84" s="299"/>
      <c r="BL84" s="299"/>
      <c r="BM84" s="299"/>
      <c r="BN84" s="299"/>
      <c r="BO84" s="299"/>
      <c r="BP84" s="299"/>
      <c r="BQ84" s="299"/>
      <c r="BR84" s="299"/>
      <c r="BS84" s="299"/>
    </row>
    <row r="85" spans="1:71" x14ac:dyDescent="0.25">
      <c r="A85" s="505"/>
      <c r="B85" s="505"/>
      <c r="C85" s="505"/>
      <c r="D85" s="505"/>
      <c r="E85" s="505"/>
      <c r="F85" s="505"/>
      <c r="G85" s="505"/>
      <c r="H85" s="505"/>
      <c r="I85" s="505"/>
      <c r="J85" s="505"/>
      <c r="K85" s="505"/>
      <c r="L85" s="505"/>
      <c r="M85" s="505"/>
      <c r="N85" s="505"/>
      <c r="O85" s="505"/>
      <c r="P85" s="505"/>
      <c r="Q85" s="505"/>
      <c r="R85" s="505"/>
      <c r="S85" s="505"/>
      <c r="T85" s="505"/>
      <c r="U85" s="505"/>
      <c r="V85" s="505"/>
      <c r="W85" s="505"/>
      <c r="X85" s="505"/>
      <c r="Y85" s="505"/>
      <c r="Z85" s="505"/>
      <c r="AA85" s="505"/>
      <c r="AB85" s="505"/>
      <c r="AC85" s="505"/>
      <c r="AD85" s="505"/>
      <c r="AE85" s="505"/>
      <c r="AF85" s="505"/>
      <c r="AG85" s="505"/>
      <c r="AH85" s="505"/>
      <c r="AI85" s="505"/>
      <c r="AJ85" s="505"/>
      <c r="AK85" s="505"/>
      <c r="AL85" s="505"/>
      <c r="AM85" s="505"/>
      <c r="AN85" s="505"/>
      <c r="AO85" s="505"/>
      <c r="AP85" s="505"/>
      <c r="AQ85" s="505"/>
      <c r="AR85" s="505"/>
      <c r="AS85" s="505"/>
      <c r="AT85" s="505"/>
      <c r="AU85" s="505"/>
      <c r="AV85" s="299"/>
      <c r="AW85" s="299"/>
      <c r="AX85" s="299"/>
      <c r="AY85" s="299"/>
      <c r="AZ85" s="299"/>
      <c r="BA85" s="299"/>
      <c r="BB85" s="299"/>
      <c r="BC85" s="299"/>
      <c r="BD85" s="299"/>
      <c r="BE85" s="299"/>
      <c r="BF85" s="299"/>
      <c r="BG85" s="299"/>
      <c r="BH85" s="299"/>
      <c r="BI85" s="299"/>
      <c r="BJ85" s="299"/>
      <c r="BK85" s="299"/>
      <c r="BL85" s="299"/>
      <c r="BM85" s="299"/>
      <c r="BN85" s="299"/>
      <c r="BO85" s="299"/>
      <c r="BP85" s="299"/>
      <c r="BQ85" s="299"/>
      <c r="BR85" s="299"/>
      <c r="BS85" s="299"/>
    </row>
    <row r="86" spans="1:71" x14ac:dyDescent="0.25">
      <c r="A86" s="505"/>
      <c r="B86" s="505"/>
      <c r="C86" s="505"/>
      <c r="D86" s="505"/>
      <c r="E86" s="505"/>
      <c r="F86" s="505"/>
      <c r="G86" s="505"/>
      <c r="H86" s="505"/>
      <c r="I86" s="505"/>
      <c r="J86" s="505"/>
      <c r="K86" s="505"/>
      <c r="L86" s="505"/>
      <c r="M86" s="505"/>
      <c r="N86" s="505"/>
      <c r="O86" s="505"/>
      <c r="P86" s="505"/>
      <c r="Q86" s="505"/>
      <c r="R86" s="505"/>
      <c r="S86" s="505"/>
      <c r="T86" s="505"/>
      <c r="U86" s="505"/>
      <c r="V86" s="505"/>
      <c r="W86" s="505"/>
      <c r="X86" s="505"/>
      <c r="Y86" s="505"/>
      <c r="Z86" s="505"/>
      <c r="AA86" s="505"/>
      <c r="AB86" s="505"/>
      <c r="AC86" s="505"/>
      <c r="AD86" s="505"/>
      <c r="AE86" s="505"/>
      <c r="AF86" s="505"/>
      <c r="AG86" s="505"/>
      <c r="AH86" s="505"/>
      <c r="AI86" s="505"/>
      <c r="AJ86" s="505"/>
      <c r="AK86" s="505"/>
      <c r="AL86" s="505"/>
      <c r="AM86" s="505"/>
      <c r="AN86" s="505"/>
      <c r="AO86" s="505"/>
      <c r="AP86" s="505"/>
      <c r="AQ86" s="505"/>
      <c r="AR86" s="505"/>
      <c r="AS86" s="505"/>
      <c r="AT86" s="505"/>
      <c r="AU86" s="505"/>
      <c r="AV86" s="299"/>
      <c r="AW86" s="299"/>
      <c r="AX86" s="299"/>
      <c r="AY86" s="299"/>
      <c r="AZ86" s="299"/>
      <c r="BA86" s="299"/>
      <c r="BB86" s="299"/>
      <c r="BC86" s="299"/>
      <c r="BD86" s="299"/>
      <c r="BE86" s="299"/>
      <c r="BF86" s="299"/>
      <c r="BG86" s="299"/>
      <c r="BH86" s="299"/>
      <c r="BI86" s="299"/>
      <c r="BJ86" s="299"/>
      <c r="BK86" s="299"/>
      <c r="BL86" s="299"/>
      <c r="BM86" s="299"/>
      <c r="BN86" s="299"/>
      <c r="BO86" s="299"/>
      <c r="BP86" s="299"/>
      <c r="BQ86" s="299"/>
      <c r="BR86" s="299"/>
      <c r="BS86" s="299"/>
    </row>
    <row r="87" spans="1:71" x14ac:dyDescent="0.25">
      <c r="A87" s="505"/>
      <c r="B87" s="505"/>
      <c r="C87" s="505"/>
      <c r="D87" s="505"/>
      <c r="E87" s="505"/>
      <c r="F87" s="505"/>
      <c r="G87" s="505"/>
      <c r="H87" s="505"/>
      <c r="I87" s="505"/>
      <c r="J87" s="505"/>
      <c r="K87" s="505"/>
      <c r="L87" s="505"/>
      <c r="M87" s="505"/>
      <c r="N87" s="505"/>
      <c r="O87" s="505"/>
      <c r="P87" s="505"/>
      <c r="Q87" s="505"/>
      <c r="R87" s="505"/>
      <c r="S87" s="505"/>
      <c r="T87" s="505"/>
      <c r="U87" s="505"/>
      <c r="V87" s="505"/>
      <c r="W87" s="505"/>
      <c r="X87" s="505"/>
      <c r="Y87" s="505"/>
      <c r="Z87" s="505"/>
      <c r="AA87" s="505"/>
      <c r="AB87" s="505"/>
      <c r="AC87" s="505"/>
      <c r="AD87" s="505"/>
      <c r="AE87" s="505"/>
      <c r="AF87" s="505"/>
      <c r="AG87" s="505"/>
      <c r="AH87" s="505"/>
      <c r="AI87" s="505"/>
      <c r="AJ87" s="505"/>
      <c r="AK87" s="505"/>
      <c r="AL87" s="505"/>
      <c r="AM87" s="505"/>
      <c r="AN87" s="505"/>
      <c r="AO87" s="505"/>
      <c r="AP87" s="505"/>
      <c r="AQ87" s="505"/>
      <c r="AR87" s="505"/>
      <c r="AS87" s="505"/>
      <c r="AT87" s="505"/>
      <c r="AU87" s="505"/>
      <c r="AV87" s="299"/>
      <c r="AW87" s="299"/>
      <c r="AX87" s="299"/>
      <c r="AY87" s="299"/>
      <c r="AZ87" s="299"/>
      <c r="BA87" s="299"/>
      <c r="BB87" s="299"/>
      <c r="BC87" s="299"/>
      <c r="BD87" s="299"/>
      <c r="BE87" s="299"/>
      <c r="BF87" s="299"/>
      <c r="BG87" s="299"/>
      <c r="BH87" s="299"/>
      <c r="BI87" s="299"/>
      <c r="BJ87" s="299"/>
      <c r="BK87" s="299"/>
      <c r="BL87" s="299"/>
      <c r="BM87" s="299"/>
      <c r="BN87" s="299"/>
      <c r="BO87" s="299"/>
      <c r="BP87" s="299"/>
      <c r="BQ87" s="299"/>
      <c r="BR87" s="299"/>
      <c r="BS87" s="299"/>
    </row>
    <row r="88" spans="1:71" x14ac:dyDescent="0.25">
      <c r="A88" s="505"/>
      <c r="B88" s="505"/>
      <c r="C88" s="505"/>
      <c r="D88" s="505"/>
      <c r="E88" s="505"/>
      <c r="F88" s="505"/>
      <c r="G88" s="505"/>
      <c r="H88" s="505"/>
      <c r="I88" s="505"/>
      <c r="J88" s="505"/>
      <c r="K88" s="505"/>
      <c r="L88" s="505"/>
      <c r="M88" s="505"/>
      <c r="N88" s="505"/>
      <c r="O88" s="505"/>
      <c r="P88" s="505"/>
      <c r="Q88" s="505"/>
      <c r="R88" s="505"/>
      <c r="S88" s="505"/>
      <c r="T88" s="505"/>
      <c r="U88" s="505"/>
      <c r="V88" s="505"/>
      <c r="W88" s="505"/>
      <c r="X88" s="505"/>
      <c r="Y88" s="505"/>
      <c r="Z88" s="505"/>
      <c r="AA88" s="505"/>
      <c r="AB88" s="505"/>
      <c r="AC88" s="505"/>
      <c r="AD88" s="505"/>
      <c r="AE88" s="505"/>
      <c r="AF88" s="505"/>
      <c r="AG88" s="505"/>
      <c r="AH88" s="505"/>
      <c r="AI88" s="505"/>
      <c r="AJ88" s="505"/>
      <c r="AK88" s="505"/>
      <c r="AL88" s="505"/>
      <c r="AM88" s="505"/>
      <c r="AN88" s="505"/>
      <c r="AO88" s="505"/>
      <c r="AP88" s="505"/>
      <c r="AQ88" s="505"/>
      <c r="AR88" s="505"/>
      <c r="AS88" s="505"/>
      <c r="AT88" s="505"/>
      <c r="AU88" s="505"/>
      <c r="AV88" s="299"/>
      <c r="AW88" s="299"/>
      <c r="AX88" s="299"/>
      <c r="AY88" s="299"/>
      <c r="AZ88" s="299"/>
      <c r="BA88" s="299"/>
      <c r="BB88" s="299"/>
      <c r="BC88" s="299"/>
      <c r="BD88" s="299"/>
      <c r="BE88" s="299"/>
      <c r="BF88" s="299"/>
      <c r="BG88" s="299"/>
      <c r="BH88" s="299"/>
      <c r="BI88" s="299"/>
      <c r="BJ88" s="299"/>
      <c r="BK88" s="299"/>
      <c r="BL88" s="299"/>
      <c r="BM88" s="299"/>
      <c r="BN88" s="299"/>
      <c r="BO88" s="299"/>
      <c r="BP88" s="299"/>
      <c r="BQ88" s="299"/>
      <c r="BR88" s="299"/>
      <c r="BS88" s="299"/>
    </row>
    <row r="89" spans="1:71" x14ac:dyDescent="0.25">
      <c r="A89" s="505"/>
      <c r="B89" s="505"/>
      <c r="C89" s="505"/>
      <c r="D89" s="505"/>
      <c r="E89" s="505"/>
      <c r="F89" s="505"/>
      <c r="G89" s="505"/>
      <c r="H89" s="505"/>
      <c r="I89" s="505"/>
      <c r="J89" s="505"/>
      <c r="K89" s="505"/>
      <c r="L89" s="505"/>
      <c r="M89" s="505"/>
      <c r="N89" s="505"/>
      <c r="O89" s="505"/>
      <c r="P89" s="505"/>
      <c r="Q89" s="505"/>
      <c r="R89" s="505"/>
      <c r="S89" s="505"/>
      <c r="T89" s="505"/>
      <c r="U89" s="505"/>
      <c r="V89" s="505"/>
      <c r="W89" s="505"/>
      <c r="X89" s="505"/>
      <c r="Y89" s="505"/>
      <c r="Z89" s="505"/>
      <c r="AA89" s="505"/>
      <c r="AB89" s="505"/>
      <c r="AC89" s="505"/>
      <c r="AD89" s="505"/>
      <c r="AE89" s="505"/>
      <c r="AF89" s="505"/>
      <c r="AG89" s="505"/>
      <c r="AH89" s="505"/>
      <c r="AI89" s="505"/>
      <c r="AJ89" s="505"/>
      <c r="AK89" s="505"/>
      <c r="AL89" s="505"/>
      <c r="AM89" s="505"/>
      <c r="AN89" s="505"/>
      <c r="AO89" s="505"/>
      <c r="AP89" s="505"/>
      <c r="AQ89" s="505"/>
      <c r="AR89" s="505"/>
      <c r="AS89" s="505"/>
      <c r="AT89" s="505"/>
      <c r="AU89" s="505"/>
      <c r="AV89" s="299"/>
      <c r="AW89" s="299"/>
      <c r="AX89" s="299"/>
      <c r="AY89" s="299"/>
      <c r="AZ89" s="299"/>
      <c r="BA89" s="299"/>
      <c r="BB89" s="299"/>
      <c r="BC89" s="299"/>
      <c r="BD89" s="299"/>
      <c r="BE89" s="299"/>
      <c r="BF89" s="299"/>
      <c r="BG89" s="299"/>
      <c r="BH89" s="299"/>
      <c r="BI89" s="299"/>
      <c r="BJ89" s="299"/>
      <c r="BK89" s="299"/>
      <c r="BL89" s="299"/>
      <c r="BM89" s="299"/>
      <c r="BN89" s="299"/>
      <c r="BO89" s="299"/>
      <c r="BP89" s="299"/>
      <c r="BQ89" s="299"/>
      <c r="BR89" s="299"/>
      <c r="BS89" s="299"/>
    </row>
    <row r="90" spans="1:71" x14ac:dyDescent="0.25">
      <c r="A90" s="505"/>
      <c r="B90" s="505"/>
      <c r="C90" s="505"/>
      <c r="D90" s="505"/>
      <c r="E90" s="505"/>
      <c r="F90" s="505"/>
      <c r="G90" s="505"/>
      <c r="H90" s="505"/>
      <c r="I90" s="505"/>
      <c r="J90" s="505"/>
      <c r="K90" s="505"/>
      <c r="L90" s="505"/>
      <c r="M90" s="505"/>
      <c r="N90" s="505"/>
      <c r="O90" s="505"/>
      <c r="P90" s="505"/>
      <c r="Q90" s="505"/>
      <c r="R90" s="505"/>
      <c r="S90" s="505"/>
      <c r="T90" s="505"/>
      <c r="U90" s="505"/>
      <c r="V90" s="505"/>
      <c r="W90" s="505"/>
      <c r="X90" s="505"/>
      <c r="Y90" s="505"/>
      <c r="Z90" s="505"/>
      <c r="AA90" s="505"/>
      <c r="AB90" s="505"/>
      <c r="AC90" s="505"/>
      <c r="AD90" s="505"/>
      <c r="AE90" s="505"/>
      <c r="AF90" s="505"/>
      <c r="AG90" s="505"/>
      <c r="AH90" s="505"/>
      <c r="AI90" s="505"/>
      <c r="AJ90" s="505"/>
      <c r="AK90" s="505"/>
      <c r="AL90" s="505"/>
      <c r="AM90" s="505"/>
      <c r="AN90" s="505"/>
      <c r="AO90" s="505"/>
      <c r="AP90" s="505"/>
      <c r="AQ90" s="505"/>
      <c r="AR90" s="505"/>
      <c r="AS90" s="505"/>
      <c r="AT90" s="505"/>
      <c r="AU90" s="505"/>
      <c r="AV90" s="299"/>
      <c r="AW90" s="299"/>
      <c r="AX90" s="299"/>
      <c r="AY90" s="299"/>
      <c r="AZ90" s="299"/>
      <c r="BA90" s="299"/>
      <c r="BB90" s="299"/>
      <c r="BC90" s="299"/>
      <c r="BD90" s="299"/>
      <c r="BE90" s="299"/>
      <c r="BF90" s="299"/>
      <c r="BG90" s="299"/>
      <c r="BH90" s="299"/>
      <c r="BI90" s="299"/>
      <c r="BJ90" s="299"/>
      <c r="BK90" s="299"/>
      <c r="BL90" s="299"/>
      <c r="BM90" s="299"/>
      <c r="BN90" s="299"/>
      <c r="BO90" s="299"/>
      <c r="BP90" s="299"/>
      <c r="BQ90" s="299"/>
      <c r="BR90" s="299"/>
      <c r="BS90" s="299"/>
    </row>
    <row r="91" spans="1:71" x14ac:dyDescent="0.25">
      <c r="A91" s="505"/>
      <c r="B91" s="505"/>
      <c r="C91" s="505"/>
      <c r="D91" s="505"/>
      <c r="E91" s="505"/>
      <c r="F91" s="505"/>
      <c r="G91" s="505"/>
      <c r="H91" s="505"/>
      <c r="I91" s="505"/>
      <c r="J91" s="505"/>
      <c r="K91" s="505"/>
      <c r="L91" s="505"/>
      <c r="M91" s="505"/>
      <c r="N91" s="505"/>
      <c r="O91" s="505"/>
      <c r="P91" s="505"/>
      <c r="Q91" s="505"/>
      <c r="R91" s="505"/>
      <c r="S91" s="505"/>
      <c r="T91" s="505"/>
      <c r="U91" s="505"/>
      <c r="V91" s="505"/>
      <c r="W91" s="505"/>
      <c r="X91" s="505"/>
      <c r="Y91" s="505"/>
      <c r="Z91" s="505"/>
      <c r="AA91" s="505"/>
      <c r="AB91" s="505"/>
      <c r="AC91" s="505"/>
      <c r="AD91" s="505"/>
      <c r="AE91" s="505"/>
      <c r="AF91" s="505"/>
      <c r="AG91" s="505"/>
      <c r="AH91" s="505"/>
      <c r="AI91" s="505"/>
      <c r="AJ91" s="505"/>
      <c r="AK91" s="505"/>
      <c r="AL91" s="505"/>
      <c r="AM91" s="505"/>
      <c r="AN91" s="505"/>
      <c r="AO91" s="505"/>
      <c r="AP91" s="505"/>
      <c r="AQ91" s="505"/>
      <c r="AR91" s="505"/>
      <c r="AS91" s="505"/>
      <c r="AT91" s="505"/>
      <c r="AU91" s="505"/>
      <c r="AV91" s="299"/>
      <c r="AW91" s="299"/>
      <c r="AX91" s="299"/>
      <c r="AY91" s="299"/>
      <c r="AZ91" s="299"/>
      <c r="BA91" s="299"/>
      <c r="BB91" s="299"/>
      <c r="BC91" s="299"/>
      <c r="BD91" s="299"/>
      <c r="BE91" s="299"/>
      <c r="BF91" s="299"/>
      <c r="BG91" s="299"/>
      <c r="BH91" s="299"/>
      <c r="BI91" s="299"/>
      <c r="BJ91" s="299"/>
      <c r="BK91" s="299"/>
      <c r="BL91" s="299"/>
      <c r="BM91" s="299"/>
      <c r="BN91" s="299"/>
      <c r="BO91" s="299"/>
      <c r="BP91" s="299"/>
      <c r="BQ91" s="299"/>
      <c r="BR91" s="299"/>
      <c r="BS91" s="299"/>
    </row>
    <row r="92" spans="1:71" x14ac:dyDescent="0.25">
      <c r="A92" s="505"/>
      <c r="B92" s="505"/>
      <c r="C92" s="505"/>
      <c r="D92" s="505"/>
      <c r="E92" s="505"/>
      <c r="F92" s="505"/>
      <c r="G92" s="505"/>
      <c r="H92" s="505"/>
      <c r="I92" s="505"/>
      <c r="J92" s="505"/>
      <c r="K92" s="505"/>
      <c r="L92" s="505"/>
      <c r="M92" s="505"/>
      <c r="N92" s="505"/>
      <c r="O92" s="505"/>
      <c r="P92" s="505"/>
      <c r="Q92" s="505"/>
      <c r="R92" s="505"/>
      <c r="S92" s="505"/>
      <c r="T92" s="505"/>
      <c r="U92" s="505"/>
      <c r="V92" s="505"/>
      <c r="W92" s="505"/>
      <c r="X92" s="505"/>
      <c r="Y92" s="505"/>
      <c r="Z92" s="505"/>
      <c r="AA92" s="505"/>
      <c r="AB92" s="505"/>
      <c r="AC92" s="505"/>
      <c r="AD92" s="505"/>
      <c r="AE92" s="505"/>
      <c r="AF92" s="505"/>
      <c r="AG92" s="505"/>
      <c r="AH92" s="505"/>
      <c r="AI92" s="505"/>
      <c r="AJ92" s="505"/>
      <c r="AK92" s="505"/>
      <c r="AL92" s="505"/>
      <c r="AM92" s="505"/>
      <c r="AN92" s="505"/>
      <c r="AO92" s="505"/>
      <c r="AP92" s="505"/>
      <c r="AQ92" s="505"/>
      <c r="AR92" s="505"/>
      <c r="AS92" s="505"/>
      <c r="AT92" s="505"/>
      <c r="AU92" s="505"/>
      <c r="AV92" s="299"/>
      <c r="AW92" s="299"/>
      <c r="AX92" s="299"/>
      <c r="AY92" s="299"/>
      <c r="AZ92" s="299"/>
      <c r="BA92" s="299"/>
      <c r="BB92" s="299"/>
      <c r="BC92" s="299"/>
      <c r="BD92" s="299"/>
      <c r="BE92" s="299"/>
      <c r="BF92" s="299"/>
      <c r="BG92" s="299"/>
      <c r="BH92" s="299"/>
      <c r="BI92" s="299"/>
      <c r="BJ92" s="299"/>
      <c r="BK92" s="299"/>
      <c r="BL92" s="299"/>
      <c r="BM92" s="299"/>
      <c r="BN92" s="299"/>
      <c r="BO92" s="299"/>
      <c r="BP92" s="299"/>
      <c r="BQ92" s="299"/>
      <c r="BR92" s="299"/>
      <c r="BS92" s="299"/>
    </row>
    <row r="93" spans="1:71" x14ac:dyDescent="0.25">
      <c r="A93" s="505"/>
      <c r="B93" s="505"/>
      <c r="C93" s="505"/>
      <c r="D93" s="505"/>
      <c r="E93" s="505"/>
      <c r="F93" s="505"/>
      <c r="G93" s="505"/>
      <c r="H93" s="505"/>
      <c r="I93" s="505"/>
      <c r="J93" s="505"/>
      <c r="K93" s="505"/>
      <c r="L93" s="505"/>
      <c r="M93" s="505"/>
      <c r="N93" s="505"/>
      <c r="O93" s="505"/>
      <c r="P93" s="505"/>
      <c r="Q93" s="505"/>
      <c r="R93" s="505"/>
      <c r="S93" s="505"/>
      <c r="T93" s="505"/>
      <c r="U93" s="505"/>
      <c r="V93" s="505"/>
      <c r="W93" s="505"/>
      <c r="X93" s="505"/>
      <c r="Y93" s="505"/>
      <c r="Z93" s="505"/>
      <c r="AA93" s="505"/>
      <c r="AB93" s="505"/>
      <c r="AC93" s="505"/>
      <c r="AD93" s="505"/>
      <c r="AE93" s="505"/>
      <c r="AF93" s="505"/>
      <c r="AG93" s="505"/>
      <c r="AH93" s="505"/>
      <c r="AI93" s="505"/>
      <c r="AJ93" s="505"/>
      <c r="AK93" s="505"/>
      <c r="AL93" s="505"/>
      <c r="AM93" s="505"/>
      <c r="AN93" s="505"/>
      <c r="AO93" s="505"/>
      <c r="AP93" s="505"/>
      <c r="AQ93" s="505"/>
      <c r="AR93" s="505"/>
      <c r="AS93" s="505"/>
      <c r="AT93" s="505"/>
      <c r="AU93" s="505"/>
      <c r="AV93" s="299"/>
      <c r="AW93" s="299"/>
      <c r="AX93" s="299"/>
      <c r="AY93" s="299"/>
      <c r="AZ93" s="299"/>
      <c r="BA93" s="299"/>
      <c r="BB93" s="299"/>
      <c r="BC93" s="299"/>
      <c r="BD93" s="299"/>
      <c r="BE93" s="299"/>
      <c r="BF93" s="299"/>
      <c r="BG93" s="299"/>
      <c r="BH93" s="299"/>
      <c r="BI93" s="299"/>
      <c r="BJ93" s="299"/>
      <c r="BK93" s="299"/>
      <c r="BL93" s="299"/>
      <c r="BM93" s="299"/>
      <c r="BN93" s="299"/>
      <c r="BO93" s="299"/>
      <c r="BP93" s="299"/>
      <c r="BQ93" s="299"/>
      <c r="BR93" s="299"/>
      <c r="BS93" s="299"/>
    </row>
    <row r="94" spans="1:71" x14ac:dyDescent="0.25">
      <c r="A94" s="505"/>
      <c r="B94" s="505"/>
      <c r="C94" s="505"/>
      <c r="D94" s="505"/>
      <c r="E94" s="505"/>
      <c r="F94" s="505"/>
      <c r="G94" s="505"/>
      <c r="H94" s="505"/>
      <c r="I94" s="505"/>
      <c r="J94" s="505"/>
      <c r="K94" s="505"/>
      <c r="L94" s="505"/>
      <c r="M94" s="505"/>
      <c r="N94" s="505"/>
      <c r="O94" s="505"/>
      <c r="P94" s="505"/>
      <c r="Q94" s="505"/>
      <c r="R94" s="505"/>
      <c r="S94" s="505"/>
      <c r="T94" s="505"/>
      <c r="U94" s="505"/>
      <c r="V94" s="505"/>
      <c r="W94" s="505"/>
      <c r="X94" s="505"/>
      <c r="Y94" s="505"/>
      <c r="Z94" s="505"/>
      <c r="AA94" s="505"/>
      <c r="AB94" s="505"/>
      <c r="AC94" s="505"/>
      <c r="AD94" s="505"/>
      <c r="AE94" s="505"/>
      <c r="AF94" s="505"/>
      <c r="AG94" s="505"/>
      <c r="AH94" s="505"/>
      <c r="AI94" s="505"/>
      <c r="AJ94" s="505"/>
      <c r="AK94" s="505"/>
      <c r="AL94" s="505"/>
      <c r="AM94" s="505"/>
      <c r="AN94" s="505"/>
      <c r="AO94" s="505"/>
      <c r="AP94" s="505"/>
      <c r="AQ94" s="505"/>
      <c r="AR94" s="505"/>
      <c r="AS94" s="505"/>
      <c r="AT94" s="505"/>
      <c r="AU94" s="505"/>
      <c r="AV94" s="299"/>
      <c r="AW94" s="299"/>
      <c r="AX94" s="299"/>
      <c r="AY94" s="299"/>
      <c r="AZ94" s="299"/>
      <c r="BA94" s="299"/>
      <c r="BB94" s="299"/>
      <c r="BC94" s="299"/>
      <c r="BD94" s="299"/>
      <c r="BE94" s="299"/>
      <c r="BF94" s="299"/>
      <c r="BG94" s="299"/>
      <c r="BH94" s="299"/>
      <c r="BI94" s="299"/>
      <c r="BJ94" s="299"/>
      <c r="BK94" s="299"/>
      <c r="BL94" s="299"/>
      <c r="BM94" s="299"/>
      <c r="BN94" s="299"/>
      <c r="BO94" s="299"/>
      <c r="BP94" s="299"/>
      <c r="BQ94" s="299"/>
      <c r="BR94" s="299"/>
      <c r="BS94" s="299"/>
    </row>
    <row r="95" spans="1:71" x14ac:dyDescent="0.25">
      <c r="A95" s="505"/>
      <c r="B95" s="505"/>
      <c r="C95" s="505"/>
      <c r="D95" s="505"/>
      <c r="E95" s="505"/>
      <c r="F95" s="505"/>
      <c r="G95" s="505"/>
      <c r="H95" s="505"/>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c r="AM95" s="505"/>
      <c r="AN95" s="505"/>
      <c r="AO95" s="505"/>
      <c r="AP95" s="505"/>
      <c r="AQ95" s="505"/>
      <c r="AR95" s="505"/>
      <c r="AS95" s="505"/>
      <c r="AT95" s="505"/>
      <c r="AU95" s="505"/>
      <c r="AV95" s="299"/>
      <c r="AW95" s="299"/>
      <c r="AX95" s="299"/>
      <c r="AY95" s="299"/>
      <c r="AZ95" s="299"/>
      <c r="BA95" s="299"/>
      <c r="BB95" s="299"/>
      <c r="BC95" s="299"/>
      <c r="BD95" s="299"/>
      <c r="BE95" s="299"/>
      <c r="BF95" s="299"/>
      <c r="BG95" s="299"/>
      <c r="BH95" s="299"/>
      <c r="BI95" s="299"/>
      <c r="BJ95" s="299"/>
      <c r="BK95" s="299"/>
      <c r="BL95" s="299"/>
      <c r="BM95" s="299"/>
      <c r="BN95" s="299"/>
      <c r="BO95" s="299"/>
      <c r="BP95" s="299"/>
      <c r="BQ95" s="299"/>
      <c r="BR95" s="299"/>
      <c r="BS95" s="299"/>
    </row>
    <row r="96" spans="1:71" x14ac:dyDescent="0.25">
      <c r="A96" s="505"/>
      <c r="B96" s="505"/>
      <c r="C96" s="505"/>
      <c r="D96" s="505"/>
      <c r="E96" s="505"/>
      <c r="F96" s="505"/>
      <c r="G96" s="505"/>
      <c r="H96" s="505"/>
      <c r="I96" s="505"/>
      <c r="J96" s="505"/>
      <c r="K96" s="505"/>
      <c r="L96" s="505"/>
      <c r="M96" s="505"/>
      <c r="N96" s="505"/>
      <c r="O96" s="505"/>
      <c r="P96" s="505"/>
      <c r="Q96" s="505"/>
      <c r="R96" s="505"/>
      <c r="S96" s="505"/>
      <c r="T96" s="505"/>
      <c r="U96" s="505"/>
      <c r="V96" s="505"/>
      <c r="W96" s="505"/>
      <c r="X96" s="505"/>
      <c r="Y96" s="505"/>
      <c r="Z96" s="505"/>
      <c r="AA96" s="505"/>
      <c r="AB96" s="505"/>
      <c r="AC96" s="505"/>
      <c r="AD96" s="505"/>
      <c r="AE96" s="505"/>
      <c r="AF96" s="505"/>
      <c r="AG96" s="505"/>
      <c r="AH96" s="505"/>
      <c r="AI96" s="505"/>
      <c r="AJ96" s="505"/>
      <c r="AK96" s="505"/>
      <c r="AL96" s="505"/>
      <c r="AM96" s="505"/>
      <c r="AN96" s="505"/>
      <c r="AO96" s="505"/>
      <c r="AP96" s="505"/>
      <c r="AQ96" s="505"/>
      <c r="AR96" s="505"/>
      <c r="AS96" s="505"/>
      <c r="AT96" s="505"/>
      <c r="AU96" s="505"/>
      <c r="AV96" s="299"/>
      <c r="AW96" s="299"/>
      <c r="AX96" s="299"/>
      <c r="AY96" s="299"/>
      <c r="AZ96" s="299"/>
      <c r="BA96" s="299"/>
      <c r="BB96" s="299"/>
      <c r="BC96" s="299"/>
      <c r="BD96" s="299"/>
      <c r="BE96" s="299"/>
      <c r="BF96" s="299"/>
      <c r="BG96" s="299"/>
      <c r="BH96" s="299"/>
      <c r="BI96" s="299"/>
      <c r="BJ96" s="299"/>
      <c r="BK96" s="299"/>
      <c r="BL96" s="299"/>
      <c r="BM96" s="299"/>
      <c r="BN96" s="299"/>
      <c r="BO96" s="299"/>
      <c r="BP96" s="299"/>
      <c r="BQ96" s="299"/>
      <c r="BR96" s="299"/>
      <c r="BS96" s="299"/>
    </row>
    <row r="97" spans="1:71" x14ac:dyDescent="0.25">
      <c r="A97" s="505"/>
      <c r="B97" s="505"/>
      <c r="C97" s="505"/>
      <c r="D97" s="505"/>
      <c r="E97" s="505"/>
      <c r="F97" s="505"/>
      <c r="G97" s="505"/>
      <c r="H97" s="505"/>
      <c r="I97" s="505"/>
      <c r="J97" s="505"/>
      <c r="K97" s="505"/>
      <c r="L97" s="505"/>
      <c r="M97" s="505"/>
      <c r="N97" s="505"/>
      <c r="O97" s="505"/>
      <c r="P97" s="505"/>
      <c r="Q97" s="505"/>
      <c r="R97" s="505"/>
      <c r="S97" s="505"/>
      <c r="T97" s="505"/>
      <c r="U97" s="505"/>
      <c r="V97" s="505"/>
      <c r="W97" s="505"/>
      <c r="X97" s="505"/>
      <c r="Y97" s="505"/>
      <c r="Z97" s="505"/>
      <c r="AA97" s="505"/>
      <c r="AB97" s="505"/>
      <c r="AC97" s="505"/>
      <c r="AD97" s="505"/>
      <c r="AE97" s="505"/>
      <c r="AF97" s="505"/>
      <c r="AG97" s="505"/>
      <c r="AH97" s="505"/>
      <c r="AI97" s="505"/>
      <c r="AJ97" s="505"/>
      <c r="AK97" s="505"/>
      <c r="AL97" s="505"/>
      <c r="AM97" s="505"/>
      <c r="AN97" s="505"/>
      <c r="AO97" s="505"/>
      <c r="AP97" s="505"/>
      <c r="AQ97" s="505"/>
      <c r="AR97" s="505"/>
      <c r="AS97" s="505"/>
      <c r="AT97" s="505"/>
      <c r="AU97" s="505"/>
      <c r="AV97" s="299"/>
      <c r="AW97" s="299"/>
      <c r="AX97" s="299"/>
      <c r="AY97" s="299"/>
      <c r="AZ97" s="299"/>
      <c r="BA97" s="299"/>
      <c r="BB97" s="299"/>
      <c r="BC97" s="299"/>
      <c r="BD97" s="299"/>
      <c r="BE97" s="299"/>
      <c r="BF97" s="299"/>
      <c r="BG97" s="299"/>
      <c r="BH97" s="299"/>
      <c r="BI97" s="299"/>
      <c r="BJ97" s="299"/>
      <c r="BK97" s="299"/>
      <c r="BL97" s="299"/>
      <c r="BM97" s="299"/>
      <c r="BN97" s="299"/>
      <c r="BO97" s="299"/>
      <c r="BP97" s="299"/>
      <c r="BQ97" s="299"/>
      <c r="BR97" s="299"/>
      <c r="BS97" s="299"/>
    </row>
    <row r="98" spans="1:71" x14ac:dyDescent="0.25">
      <c r="A98" s="505"/>
      <c r="B98" s="505"/>
      <c r="C98" s="505"/>
      <c r="D98" s="505"/>
      <c r="E98" s="505"/>
      <c r="F98" s="505"/>
      <c r="G98" s="505"/>
      <c r="H98" s="505"/>
      <c r="I98" s="505"/>
      <c r="J98" s="505"/>
      <c r="K98" s="505"/>
      <c r="L98" s="505"/>
      <c r="M98" s="505"/>
      <c r="N98" s="505"/>
      <c r="O98" s="505"/>
      <c r="P98" s="505"/>
      <c r="Q98" s="505"/>
      <c r="R98" s="505"/>
      <c r="S98" s="505"/>
      <c r="T98" s="505"/>
      <c r="U98" s="505"/>
      <c r="V98" s="505"/>
      <c r="W98" s="505"/>
      <c r="X98" s="505"/>
      <c r="Y98" s="505"/>
      <c r="Z98" s="505"/>
      <c r="AA98" s="505"/>
      <c r="AB98" s="505"/>
      <c r="AC98" s="505"/>
      <c r="AD98" s="505"/>
      <c r="AE98" s="505"/>
      <c r="AF98" s="505"/>
      <c r="AG98" s="505"/>
      <c r="AH98" s="505"/>
      <c r="AI98" s="505"/>
      <c r="AJ98" s="505"/>
      <c r="AK98" s="505"/>
      <c r="AL98" s="505"/>
      <c r="AM98" s="505"/>
      <c r="AN98" s="505"/>
      <c r="AO98" s="505"/>
      <c r="AP98" s="505"/>
      <c r="AQ98" s="505"/>
      <c r="AR98" s="505"/>
      <c r="AS98" s="505"/>
      <c r="AT98" s="505"/>
      <c r="AU98" s="505"/>
      <c r="AV98" s="299"/>
      <c r="AW98" s="299"/>
      <c r="AX98" s="299"/>
      <c r="AY98" s="299"/>
      <c r="AZ98" s="299"/>
      <c r="BA98" s="299"/>
      <c r="BB98" s="299"/>
      <c r="BC98" s="299"/>
      <c r="BD98" s="299"/>
      <c r="BE98" s="299"/>
      <c r="BF98" s="299"/>
      <c r="BG98" s="299"/>
      <c r="BH98" s="299"/>
      <c r="BI98" s="299"/>
      <c r="BJ98" s="299"/>
      <c r="BK98" s="299"/>
      <c r="BL98" s="299"/>
      <c r="BM98" s="299"/>
      <c r="BN98" s="299"/>
      <c r="BO98" s="299"/>
      <c r="BP98" s="299"/>
      <c r="BQ98" s="299"/>
      <c r="BR98" s="299"/>
      <c r="BS98" s="299"/>
    </row>
    <row r="99" spans="1:71" x14ac:dyDescent="0.25">
      <c r="A99" s="505"/>
      <c r="B99" s="505"/>
      <c r="C99" s="505"/>
      <c r="D99" s="505"/>
      <c r="E99" s="505"/>
      <c r="F99" s="505"/>
      <c r="G99" s="505"/>
      <c r="H99" s="505"/>
      <c r="I99" s="505"/>
      <c r="J99" s="505"/>
      <c r="K99" s="505"/>
      <c r="L99" s="505"/>
      <c r="M99" s="505"/>
      <c r="N99" s="505"/>
      <c r="O99" s="505"/>
      <c r="P99" s="505"/>
      <c r="Q99" s="505"/>
      <c r="R99" s="505"/>
      <c r="S99" s="505"/>
      <c r="T99" s="505"/>
      <c r="U99" s="505"/>
      <c r="V99" s="505"/>
      <c r="W99" s="505"/>
      <c r="X99" s="505"/>
      <c r="Y99" s="505"/>
      <c r="Z99" s="505"/>
      <c r="AA99" s="505"/>
      <c r="AB99" s="505"/>
      <c r="AC99" s="505"/>
      <c r="AD99" s="505"/>
      <c r="AE99" s="505"/>
      <c r="AF99" s="505"/>
      <c r="AG99" s="505"/>
      <c r="AH99" s="505"/>
      <c r="AI99" s="505"/>
      <c r="AJ99" s="505"/>
      <c r="AK99" s="505"/>
      <c r="AL99" s="505"/>
      <c r="AM99" s="505"/>
      <c r="AN99" s="505"/>
      <c r="AO99" s="505"/>
      <c r="AP99" s="505"/>
      <c r="AQ99" s="505"/>
      <c r="AR99" s="505"/>
      <c r="AS99" s="505"/>
      <c r="AT99" s="505"/>
      <c r="AU99" s="505"/>
      <c r="AV99" s="299"/>
      <c r="AW99" s="299"/>
      <c r="AX99" s="299"/>
      <c r="AY99" s="299"/>
      <c r="AZ99" s="299"/>
      <c r="BA99" s="299"/>
      <c r="BB99" s="299"/>
      <c r="BC99" s="299"/>
      <c r="BD99" s="299"/>
      <c r="BE99" s="299"/>
      <c r="BF99" s="299"/>
      <c r="BG99" s="299"/>
      <c r="BH99" s="299"/>
      <c r="BI99" s="299"/>
      <c r="BJ99" s="299"/>
      <c r="BK99" s="299"/>
      <c r="BL99" s="299"/>
      <c r="BM99" s="299"/>
      <c r="BN99" s="299"/>
      <c r="BO99" s="299"/>
      <c r="BP99" s="299"/>
      <c r="BQ99" s="299"/>
      <c r="BR99" s="299"/>
      <c r="BS99" s="299"/>
    </row>
    <row r="100" spans="1:71" x14ac:dyDescent="0.25">
      <c r="A100" s="505"/>
      <c r="B100" s="505"/>
      <c r="C100" s="505"/>
      <c r="D100" s="505"/>
      <c r="E100" s="505"/>
      <c r="F100" s="505"/>
      <c r="G100" s="505"/>
      <c r="H100" s="505"/>
      <c r="I100" s="505"/>
      <c r="J100" s="505"/>
      <c r="K100" s="505"/>
      <c r="L100" s="505"/>
      <c r="M100" s="505"/>
      <c r="N100" s="505"/>
      <c r="O100" s="505"/>
      <c r="P100" s="505"/>
      <c r="Q100" s="505"/>
      <c r="R100" s="505"/>
      <c r="S100" s="505"/>
      <c r="T100" s="505"/>
      <c r="U100" s="505"/>
      <c r="V100" s="505"/>
      <c r="W100" s="505"/>
      <c r="X100" s="505"/>
      <c r="Y100" s="505"/>
      <c r="Z100" s="505"/>
      <c r="AA100" s="505"/>
      <c r="AB100" s="505"/>
      <c r="AC100" s="505"/>
      <c r="AD100" s="505"/>
      <c r="AE100" s="505"/>
      <c r="AF100" s="505"/>
      <c r="AG100" s="505"/>
      <c r="AH100" s="505"/>
      <c r="AI100" s="505"/>
      <c r="AJ100" s="505"/>
      <c r="AK100" s="505"/>
      <c r="AL100" s="505"/>
      <c r="AM100" s="505"/>
      <c r="AN100" s="505"/>
      <c r="AO100" s="505"/>
      <c r="AP100" s="505"/>
      <c r="AQ100" s="505"/>
      <c r="AR100" s="505"/>
      <c r="AS100" s="505"/>
      <c r="AT100" s="505"/>
      <c r="AU100" s="505"/>
      <c r="AV100" s="299"/>
      <c r="AW100" s="299"/>
      <c r="AX100" s="299"/>
      <c r="AY100" s="299"/>
      <c r="AZ100" s="299"/>
      <c r="BA100" s="299"/>
      <c r="BB100" s="299"/>
      <c r="BC100" s="299"/>
      <c r="BD100" s="299"/>
      <c r="BE100" s="299"/>
      <c r="BF100" s="299"/>
      <c r="BG100" s="299"/>
      <c r="BH100" s="299"/>
      <c r="BI100" s="299"/>
      <c r="BJ100" s="299"/>
      <c r="BK100" s="299"/>
      <c r="BL100" s="299"/>
      <c r="BM100" s="299"/>
      <c r="BN100" s="299"/>
      <c r="BO100" s="299"/>
      <c r="BP100" s="299"/>
      <c r="BQ100" s="299"/>
      <c r="BR100" s="299"/>
      <c r="BS100" s="299"/>
    </row>
    <row r="101" spans="1:71" x14ac:dyDescent="0.25">
      <c r="A101" s="505"/>
      <c r="B101" s="505"/>
      <c r="C101" s="505"/>
      <c r="D101" s="505"/>
      <c r="E101" s="505"/>
      <c r="F101" s="505"/>
      <c r="G101" s="505"/>
      <c r="H101" s="505"/>
      <c r="I101" s="505"/>
      <c r="J101" s="505"/>
      <c r="K101" s="505"/>
      <c r="L101" s="505"/>
      <c r="M101" s="505"/>
      <c r="N101" s="505"/>
      <c r="O101" s="505"/>
      <c r="P101" s="505"/>
      <c r="Q101" s="505"/>
      <c r="R101" s="505"/>
      <c r="S101" s="505"/>
      <c r="T101" s="505"/>
      <c r="U101" s="505"/>
      <c r="V101" s="505"/>
      <c r="W101" s="505"/>
      <c r="X101" s="505"/>
      <c r="Y101" s="505"/>
      <c r="Z101" s="505"/>
      <c r="AA101" s="505"/>
      <c r="AB101" s="505"/>
      <c r="AC101" s="505"/>
      <c r="AD101" s="505"/>
      <c r="AE101" s="505"/>
      <c r="AF101" s="505"/>
      <c r="AG101" s="505"/>
      <c r="AH101" s="505"/>
      <c r="AI101" s="505"/>
      <c r="AJ101" s="505"/>
      <c r="AK101" s="505"/>
      <c r="AL101" s="505"/>
      <c r="AM101" s="505"/>
      <c r="AN101" s="505"/>
      <c r="AO101" s="505"/>
      <c r="AP101" s="505"/>
      <c r="AQ101" s="505"/>
      <c r="AR101" s="505"/>
      <c r="AS101" s="505"/>
      <c r="AT101" s="505"/>
      <c r="AU101" s="505"/>
      <c r="AV101" s="299"/>
      <c r="AW101" s="299"/>
      <c r="AX101" s="299"/>
      <c r="AY101" s="299"/>
      <c r="AZ101" s="299"/>
      <c r="BA101" s="299"/>
      <c r="BB101" s="299"/>
      <c r="BC101" s="299"/>
      <c r="BD101" s="299"/>
      <c r="BE101" s="299"/>
      <c r="BF101" s="299"/>
      <c r="BG101" s="299"/>
      <c r="BH101" s="299"/>
      <c r="BI101" s="299"/>
      <c r="BJ101" s="299"/>
      <c r="BK101" s="299"/>
      <c r="BL101" s="299"/>
      <c r="BM101" s="299"/>
      <c r="BN101" s="299"/>
      <c r="BO101" s="299"/>
      <c r="BP101" s="299"/>
      <c r="BQ101" s="299"/>
      <c r="BR101" s="299"/>
      <c r="BS101" s="299"/>
    </row>
    <row r="102" spans="1:71" x14ac:dyDescent="0.25">
      <c r="A102" s="505"/>
      <c r="B102" s="505"/>
      <c r="C102" s="505"/>
      <c r="D102" s="505"/>
      <c r="E102" s="505"/>
      <c r="F102" s="505"/>
      <c r="G102" s="505"/>
      <c r="H102" s="505"/>
      <c r="I102" s="505"/>
      <c r="J102" s="505"/>
      <c r="K102" s="505"/>
      <c r="L102" s="505"/>
      <c r="M102" s="505"/>
      <c r="N102" s="505"/>
      <c r="O102" s="505"/>
      <c r="P102" s="505"/>
      <c r="Q102" s="505"/>
      <c r="R102" s="505"/>
      <c r="S102" s="505"/>
      <c r="T102" s="505"/>
      <c r="U102" s="505"/>
      <c r="V102" s="505"/>
      <c r="W102" s="505"/>
      <c r="X102" s="505"/>
      <c r="Y102" s="505"/>
      <c r="Z102" s="505"/>
      <c r="AA102" s="505"/>
      <c r="AB102" s="505"/>
      <c r="AC102" s="505"/>
      <c r="AD102" s="505"/>
      <c r="AE102" s="505"/>
      <c r="AF102" s="505"/>
      <c r="AG102" s="505"/>
      <c r="AH102" s="505"/>
      <c r="AI102" s="505"/>
      <c r="AJ102" s="505"/>
      <c r="AK102" s="505"/>
      <c r="AL102" s="505"/>
      <c r="AM102" s="505"/>
      <c r="AN102" s="505"/>
      <c r="AO102" s="505"/>
      <c r="AP102" s="505"/>
      <c r="AQ102" s="505"/>
      <c r="AR102" s="505"/>
      <c r="AS102" s="505"/>
      <c r="AT102" s="505"/>
      <c r="AU102" s="505"/>
      <c r="AV102" s="299"/>
      <c r="AW102" s="299"/>
      <c r="AX102" s="299"/>
      <c r="AY102" s="299"/>
      <c r="AZ102" s="299"/>
      <c r="BA102" s="299"/>
      <c r="BB102" s="299"/>
      <c r="BC102" s="299"/>
      <c r="BD102" s="299"/>
      <c r="BE102" s="299"/>
      <c r="BF102" s="299"/>
      <c r="BG102" s="299"/>
      <c r="BH102" s="299"/>
      <c r="BI102" s="299"/>
      <c r="BJ102" s="299"/>
      <c r="BK102" s="299"/>
      <c r="BL102" s="299"/>
      <c r="BM102" s="299"/>
      <c r="BN102" s="299"/>
      <c r="BO102" s="299"/>
      <c r="BP102" s="299"/>
      <c r="BQ102" s="299"/>
      <c r="BR102" s="299"/>
      <c r="BS102" s="299"/>
    </row>
    <row r="103" spans="1:71" x14ac:dyDescent="0.25">
      <c r="A103" s="505"/>
      <c r="B103" s="505"/>
      <c r="C103" s="505"/>
      <c r="D103" s="505"/>
      <c r="E103" s="505"/>
      <c r="F103" s="505"/>
      <c r="G103" s="505"/>
      <c r="H103" s="505"/>
      <c r="I103" s="505"/>
      <c r="J103" s="505"/>
      <c r="K103" s="505"/>
      <c r="L103" s="505"/>
      <c r="M103" s="505"/>
      <c r="N103" s="505"/>
      <c r="O103" s="505"/>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505"/>
      <c r="AK103" s="505"/>
      <c r="AL103" s="505"/>
      <c r="AM103" s="505"/>
      <c r="AN103" s="505"/>
      <c r="AO103" s="505"/>
      <c r="AP103" s="505"/>
      <c r="AQ103" s="505"/>
      <c r="AR103" s="505"/>
      <c r="AS103" s="505"/>
      <c r="AT103" s="505"/>
      <c r="AU103" s="505"/>
      <c r="AV103" s="299"/>
      <c r="AW103" s="299"/>
      <c r="AX103" s="299"/>
      <c r="AY103" s="299"/>
      <c r="AZ103" s="299"/>
      <c r="BA103" s="299"/>
      <c r="BB103" s="299"/>
      <c r="BC103" s="299"/>
      <c r="BD103" s="299"/>
      <c r="BE103" s="299"/>
      <c r="BF103" s="299"/>
      <c r="BG103" s="299"/>
      <c r="BH103" s="299"/>
      <c r="BI103" s="299"/>
      <c r="BJ103" s="299"/>
      <c r="BK103" s="299"/>
      <c r="BL103" s="299"/>
      <c r="BM103" s="299"/>
      <c r="BN103" s="299"/>
      <c r="BO103" s="299"/>
      <c r="BP103" s="299"/>
      <c r="BQ103" s="299"/>
      <c r="BR103" s="299"/>
      <c r="BS103" s="299"/>
    </row>
    <row r="104" spans="1:71" x14ac:dyDescent="0.25">
      <c r="A104" s="505"/>
      <c r="B104" s="505"/>
      <c r="C104" s="505"/>
      <c r="D104" s="505"/>
      <c r="E104" s="505"/>
      <c r="F104" s="505"/>
      <c r="G104" s="505"/>
      <c r="H104" s="505"/>
      <c r="I104" s="505"/>
      <c r="J104" s="505"/>
      <c r="K104" s="505"/>
      <c r="L104" s="505"/>
      <c r="M104" s="505"/>
      <c r="N104" s="505"/>
      <c r="O104" s="505"/>
      <c r="P104" s="505"/>
      <c r="Q104" s="505"/>
      <c r="R104" s="505"/>
      <c r="S104" s="505"/>
      <c r="T104" s="505"/>
      <c r="U104" s="505"/>
      <c r="V104" s="505"/>
      <c r="W104" s="505"/>
      <c r="X104" s="505"/>
      <c r="Y104" s="505"/>
      <c r="Z104" s="505"/>
      <c r="AA104" s="505"/>
      <c r="AB104" s="505"/>
      <c r="AC104" s="505"/>
      <c r="AD104" s="505"/>
      <c r="AE104" s="505"/>
      <c r="AF104" s="505"/>
      <c r="AG104" s="505"/>
      <c r="AH104" s="505"/>
      <c r="AI104" s="505"/>
      <c r="AJ104" s="505"/>
      <c r="AK104" s="505"/>
      <c r="AL104" s="505"/>
      <c r="AM104" s="505"/>
      <c r="AN104" s="505"/>
      <c r="AO104" s="505"/>
      <c r="AP104" s="505"/>
      <c r="AQ104" s="505"/>
      <c r="AR104" s="505"/>
      <c r="AS104" s="505"/>
      <c r="AT104" s="505"/>
      <c r="AU104" s="505"/>
      <c r="AV104" s="299"/>
      <c r="AW104" s="299"/>
      <c r="AX104" s="299"/>
      <c r="AY104" s="299"/>
      <c r="AZ104" s="299"/>
      <c r="BA104" s="299"/>
      <c r="BB104" s="299"/>
      <c r="BC104" s="299"/>
      <c r="BD104" s="299"/>
      <c r="BE104" s="299"/>
      <c r="BF104" s="299"/>
      <c r="BG104" s="299"/>
      <c r="BH104" s="299"/>
      <c r="BI104" s="299"/>
      <c r="BJ104" s="299"/>
      <c r="BK104" s="299"/>
      <c r="BL104" s="299"/>
      <c r="BM104" s="299"/>
      <c r="BN104" s="299"/>
      <c r="BO104" s="299"/>
      <c r="BP104" s="299"/>
      <c r="BQ104" s="299"/>
      <c r="BR104" s="299"/>
      <c r="BS104" s="299"/>
    </row>
    <row r="105" spans="1:71" x14ac:dyDescent="0.25">
      <c r="A105" s="505"/>
      <c r="B105" s="505"/>
      <c r="C105" s="505"/>
      <c r="D105" s="505"/>
      <c r="E105" s="505"/>
      <c r="F105" s="505"/>
      <c r="G105" s="505"/>
      <c r="H105" s="505"/>
      <c r="I105" s="505"/>
      <c r="J105" s="505"/>
      <c r="K105" s="505"/>
      <c r="L105" s="505"/>
      <c r="M105" s="505"/>
      <c r="N105" s="505"/>
      <c r="O105" s="505"/>
      <c r="P105" s="505"/>
      <c r="Q105" s="505"/>
      <c r="R105" s="505"/>
      <c r="S105" s="505"/>
      <c r="T105" s="505"/>
      <c r="U105" s="505"/>
      <c r="V105" s="505"/>
      <c r="W105" s="505"/>
      <c r="X105" s="505"/>
      <c r="Y105" s="505"/>
      <c r="Z105" s="505"/>
      <c r="AA105" s="505"/>
      <c r="AB105" s="505"/>
      <c r="AC105" s="505"/>
      <c r="AD105" s="505"/>
      <c r="AE105" s="505"/>
      <c r="AF105" s="505"/>
      <c r="AG105" s="505"/>
      <c r="AH105" s="505"/>
      <c r="AI105" s="505"/>
      <c r="AJ105" s="505"/>
      <c r="AK105" s="505"/>
      <c r="AL105" s="505"/>
      <c r="AM105" s="505"/>
      <c r="AN105" s="505"/>
      <c r="AO105" s="505"/>
      <c r="AP105" s="505"/>
      <c r="AQ105" s="505"/>
      <c r="AR105" s="505"/>
      <c r="AS105" s="505"/>
      <c r="AT105" s="505"/>
      <c r="AU105" s="505"/>
      <c r="AV105" s="299"/>
      <c r="AW105" s="299"/>
      <c r="AX105" s="299"/>
      <c r="AY105" s="299"/>
      <c r="AZ105" s="299"/>
      <c r="BA105" s="299"/>
      <c r="BB105" s="299"/>
      <c r="BC105" s="299"/>
      <c r="BD105" s="299"/>
      <c r="BE105" s="299"/>
      <c r="BF105" s="299"/>
      <c r="BG105" s="299"/>
      <c r="BH105" s="299"/>
      <c r="BI105" s="299"/>
      <c r="BJ105" s="299"/>
      <c r="BK105" s="299"/>
      <c r="BL105" s="299"/>
      <c r="BM105" s="299"/>
      <c r="BN105" s="299"/>
      <c r="BO105" s="299"/>
      <c r="BP105" s="299"/>
      <c r="BQ105" s="299"/>
      <c r="BR105" s="299"/>
      <c r="BS105" s="299"/>
    </row>
    <row r="106" spans="1:71" x14ac:dyDescent="0.25">
      <c r="A106" s="505"/>
      <c r="B106" s="505"/>
      <c r="C106" s="505"/>
      <c r="D106" s="505"/>
      <c r="E106" s="505"/>
      <c r="F106" s="505"/>
      <c r="G106" s="505"/>
      <c r="H106" s="505"/>
      <c r="I106" s="505"/>
      <c r="J106" s="505"/>
      <c r="K106" s="505"/>
      <c r="L106" s="505"/>
      <c r="M106" s="505"/>
      <c r="N106" s="505"/>
      <c r="O106" s="505"/>
      <c r="P106" s="505"/>
      <c r="Q106" s="505"/>
      <c r="R106" s="505"/>
      <c r="S106" s="505"/>
      <c r="T106" s="505"/>
      <c r="U106" s="505"/>
      <c r="V106" s="505"/>
      <c r="W106" s="505"/>
      <c r="X106" s="505"/>
      <c r="Y106" s="505"/>
      <c r="Z106" s="505"/>
      <c r="AA106" s="505"/>
      <c r="AB106" s="505"/>
      <c r="AC106" s="505"/>
      <c r="AD106" s="505"/>
      <c r="AE106" s="505"/>
      <c r="AF106" s="505"/>
      <c r="AG106" s="505"/>
      <c r="AH106" s="505"/>
      <c r="AI106" s="505"/>
      <c r="AJ106" s="505"/>
      <c r="AK106" s="505"/>
      <c r="AL106" s="505"/>
      <c r="AM106" s="505"/>
      <c r="AN106" s="505"/>
      <c r="AO106" s="505"/>
      <c r="AP106" s="505"/>
      <c r="AQ106" s="505"/>
      <c r="AR106" s="505"/>
      <c r="AS106" s="505"/>
      <c r="AT106" s="505"/>
      <c r="AU106" s="505"/>
      <c r="AV106" s="299"/>
      <c r="AW106" s="299"/>
      <c r="AX106" s="299"/>
      <c r="AY106" s="299"/>
      <c r="AZ106" s="299"/>
      <c r="BA106" s="299"/>
      <c r="BB106" s="299"/>
      <c r="BC106" s="299"/>
      <c r="BD106" s="299"/>
      <c r="BE106" s="299"/>
      <c r="BF106" s="299"/>
      <c r="BG106" s="299"/>
      <c r="BH106" s="299"/>
      <c r="BI106" s="299"/>
      <c r="BJ106" s="299"/>
      <c r="BK106" s="299"/>
      <c r="BL106" s="299"/>
      <c r="BM106" s="299"/>
      <c r="BN106" s="299"/>
      <c r="BO106" s="299"/>
      <c r="BP106" s="299"/>
      <c r="BQ106" s="299"/>
      <c r="BR106" s="299"/>
      <c r="BS106" s="299"/>
    </row>
    <row r="107" spans="1:71" x14ac:dyDescent="0.25">
      <c r="A107" s="505"/>
      <c r="B107" s="505"/>
      <c r="C107" s="505"/>
      <c r="D107" s="505"/>
      <c r="E107" s="505"/>
      <c r="F107" s="505"/>
      <c r="G107" s="505"/>
      <c r="H107" s="505"/>
      <c r="I107" s="505"/>
      <c r="J107" s="505"/>
      <c r="K107" s="505"/>
      <c r="L107" s="505"/>
      <c r="M107" s="505"/>
      <c r="N107" s="505"/>
      <c r="O107" s="505"/>
      <c r="P107" s="505"/>
      <c r="Q107" s="505"/>
      <c r="R107" s="505"/>
      <c r="S107" s="505"/>
      <c r="T107" s="505"/>
      <c r="U107" s="505"/>
      <c r="V107" s="505"/>
      <c r="W107" s="505"/>
      <c r="X107" s="505"/>
      <c r="Y107" s="505"/>
      <c r="Z107" s="505"/>
      <c r="AA107" s="505"/>
      <c r="AB107" s="505"/>
      <c r="AC107" s="505"/>
      <c r="AD107" s="505"/>
      <c r="AE107" s="505"/>
      <c r="AF107" s="505"/>
      <c r="AG107" s="505"/>
      <c r="AH107" s="505"/>
      <c r="AI107" s="505"/>
      <c r="AJ107" s="505"/>
      <c r="AK107" s="505"/>
      <c r="AL107" s="505"/>
      <c r="AM107" s="505"/>
      <c r="AN107" s="505"/>
      <c r="AO107" s="505"/>
      <c r="AP107" s="505"/>
      <c r="AQ107" s="505"/>
      <c r="AR107" s="505"/>
      <c r="AS107" s="505"/>
      <c r="AT107" s="505"/>
      <c r="AU107" s="505"/>
      <c r="AV107" s="299"/>
      <c r="AW107" s="299"/>
      <c r="AX107" s="299"/>
      <c r="AY107" s="299"/>
      <c r="AZ107" s="299"/>
      <c r="BA107" s="299"/>
      <c r="BB107" s="299"/>
      <c r="BC107" s="299"/>
      <c r="BD107" s="299"/>
      <c r="BE107" s="299"/>
      <c r="BF107" s="299"/>
      <c r="BG107" s="299"/>
      <c r="BH107" s="299"/>
      <c r="BI107" s="299"/>
      <c r="BJ107" s="299"/>
      <c r="BK107" s="299"/>
      <c r="BL107" s="299"/>
      <c r="BM107" s="299"/>
      <c r="BN107" s="299"/>
      <c r="BO107" s="299"/>
      <c r="BP107" s="299"/>
      <c r="BQ107" s="299"/>
      <c r="BR107" s="299"/>
      <c r="BS107" s="299"/>
    </row>
    <row r="108" spans="1:71" x14ac:dyDescent="0.25">
      <c r="A108" s="505"/>
      <c r="B108" s="505"/>
      <c r="C108" s="505"/>
      <c r="D108" s="505"/>
      <c r="E108" s="505"/>
      <c r="F108" s="505"/>
      <c r="G108" s="505"/>
      <c r="H108" s="505"/>
      <c r="I108" s="505"/>
      <c r="J108" s="505"/>
      <c r="K108" s="505"/>
      <c r="L108" s="505"/>
      <c r="M108" s="505"/>
      <c r="N108" s="505"/>
      <c r="O108" s="505"/>
      <c r="P108" s="505"/>
      <c r="Q108" s="505"/>
      <c r="R108" s="505"/>
      <c r="S108" s="505"/>
      <c r="T108" s="505"/>
      <c r="U108" s="505"/>
      <c r="V108" s="505"/>
      <c r="W108" s="505"/>
      <c r="X108" s="505"/>
      <c r="Y108" s="505"/>
      <c r="Z108" s="505"/>
      <c r="AA108" s="505"/>
      <c r="AB108" s="505"/>
      <c r="AC108" s="505"/>
      <c r="AD108" s="505"/>
      <c r="AE108" s="505"/>
      <c r="AF108" s="505"/>
      <c r="AG108" s="505"/>
      <c r="AH108" s="505"/>
      <c r="AI108" s="505"/>
      <c r="AJ108" s="505"/>
      <c r="AK108" s="505"/>
      <c r="AL108" s="505"/>
      <c r="AM108" s="505"/>
      <c r="AN108" s="505"/>
      <c r="AO108" s="505"/>
      <c r="AP108" s="505"/>
      <c r="AQ108" s="505"/>
      <c r="AR108" s="505"/>
      <c r="AS108" s="505"/>
      <c r="AT108" s="505"/>
      <c r="AU108" s="505"/>
      <c r="AV108" s="299"/>
      <c r="AW108" s="299"/>
      <c r="AX108" s="299"/>
      <c r="AY108" s="299"/>
      <c r="AZ108" s="299"/>
      <c r="BA108" s="299"/>
      <c r="BB108" s="299"/>
      <c r="BC108" s="299"/>
      <c r="BD108" s="299"/>
      <c r="BE108" s="299"/>
      <c r="BF108" s="299"/>
      <c r="BG108" s="299"/>
      <c r="BH108" s="299"/>
      <c r="BI108" s="299"/>
      <c r="BJ108" s="299"/>
      <c r="BK108" s="299"/>
      <c r="BL108" s="299"/>
      <c r="BM108" s="299"/>
      <c r="BN108" s="299"/>
      <c r="BO108" s="299"/>
      <c r="BP108" s="299"/>
      <c r="BQ108" s="299"/>
      <c r="BR108" s="299"/>
      <c r="BS108" s="299"/>
    </row>
    <row r="109" spans="1:71" x14ac:dyDescent="0.25">
      <c r="A109" s="505"/>
      <c r="B109" s="505"/>
      <c r="C109" s="505"/>
      <c r="D109" s="505"/>
      <c r="E109" s="505"/>
      <c r="F109" s="505"/>
      <c r="G109" s="505"/>
      <c r="H109" s="505"/>
      <c r="I109" s="505"/>
      <c r="J109" s="505"/>
      <c r="K109" s="505"/>
      <c r="L109" s="505"/>
      <c r="M109" s="505"/>
      <c r="N109" s="505"/>
      <c r="O109" s="505"/>
      <c r="P109" s="505"/>
      <c r="Q109" s="505"/>
      <c r="R109" s="505"/>
      <c r="S109" s="505"/>
      <c r="T109" s="505"/>
      <c r="U109" s="505"/>
      <c r="V109" s="505"/>
      <c r="W109" s="505"/>
      <c r="X109" s="505"/>
      <c r="Y109" s="505"/>
      <c r="Z109" s="505"/>
      <c r="AA109" s="505"/>
      <c r="AB109" s="505"/>
      <c r="AC109" s="505"/>
      <c r="AD109" s="505"/>
      <c r="AE109" s="505"/>
      <c r="AF109" s="505"/>
      <c r="AG109" s="505"/>
      <c r="AH109" s="505"/>
      <c r="AI109" s="505"/>
      <c r="AJ109" s="505"/>
      <c r="AK109" s="505"/>
      <c r="AL109" s="505"/>
      <c r="AM109" s="505"/>
      <c r="AN109" s="505"/>
      <c r="AO109" s="505"/>
      <c r="AP109" s="505"/>
      <c r="AQ109" s="505"/>
      <c r="AR109" s="505"/>
      <c r="AS109" s="505"/>
      <c r="AT109" s="505"/>
      <c r="AU109" s="505"/>
      <c r="AV109" s="299"/>
      <c r="AW109" s="299"/>
      <c r="AX109" s="299"/>
      <c r="AY109" s="299"/>
      <c r="AZ109" s="299"/>
      <c r="BA109" s="299"/>
      <c r="BB109" s="299"/>
      <c r="BC109" s="299"/>
      <c r="BD109" s="299"/>
      <c r="BE109" s="299"/>
      <c r="BF109" s="299"/>
      <c r="BG109" s="299"/>
      <c r="BH109" s="299"/>
      <c r="BI109" s="299"/>
      <c r="BJ109" s="299"/>
      <c r="BK109" s="299"/>
      <c r="BL109" s="299"/>
      <c r="BM109" s="299"/>
      <c r="BN109" s="299"/>
      <c r="BO109" s="299"/>
      <c r="BP109" s="299"/>
      <c r="BQ109" s="299"/>
      <c r="BR109" s="299"/>
      <c r="BS109" s="299"/>
    </row>
    <row r="110" spans="1:71" x14ac:dyDescent="0.25">
      <c r="A110" s="505"/>
      <c r="B110" s="505"/>
      <c r="C110" s="505"/>
      <c r="D110" s="505"/>
      <c r="E110" s="505"/>
      <c r="F110" s="505"/>
      <c r="G110" s="505"/>
      <c r="H110" s="505"/>
      <c r="I110" s="505"/>
      <c r="J110" s="505"/>
      <c r="K110" s="505"/>
      <c r="L110" s="505"/>
      <c r="M110" s="505"/>
      <c r="N110" s="505"/>
      <c r="O110" s="505"/>
      <c r="P110" s="505"/>
      <c r="Q110" s="505"/>
      <c r="R110" s="505"/>
      <c r="S110" s="505"/>
      <c r="T110" s="505"/>
      <c r="U110" s="505"/>
      <c r="V110" s="505"/>
      <c r="W110" s="505"/>
      <c r="X110" s="505"/>
      <c r="Y110" s="505"/>
      <c r="Z110" s="505"/>
      <c r="AA110" s="505"/>
      <c r="AB110" s="505"/>
      <c r="AC110" s="505"/>
      <c r="AD110" s="505"/>
      <c r="AE110" s="505"/>
      <c r="AF110" s="505"/>
      <c r="AG110" s="505"/>
      <c r="AH110" s="505"/>
      <c r="AI110" s="505"/>
      <c r="AJ110" s="505"/>
      <c r="AK110" s="505"/>
      <c r="AL110" s="505"/>
      <c r="AM110" s="505"/>
      <c r="AN110" s="505"/>
      <c r="AO110" s="505"/>
      <c r="AP110" s="505"/>
      <c r="AQ110" s="505"/>
      <c r="AR110" s="505"/>
      <c r="AS110" s="505"/>
      <c r="AT110" s="505"/>
      <c r="AU110" s="505"/>
      <c r="AV110" s="299"/>
      <c r="AW110" s="299"/>
      <c r="AX110" s="299"/>
      <c r="AY110" s="299"/>
      <c r="AZ110" s="299"/>
      <c r="BA110" s="299"/>
      <c r="BB110" s="299"/>
      <c r="BC110" s="299"/>
      <c r="BD110" s="299"/>
      <c r="BE110" s="299"/>
      <c r="BF110" s="299"/>
      <c r="BG110" s="299"/>
      <c r="BH110" s="299"/>
      <c r="BI110" s="299"/>
      <c r="BJ110" s="299"/>
      <c r="BK110" s="299"/>
      <c r="BL110" s="299"/>
      <c r="BM110" s="299"/>
      <c r="BN110" s="299"/>
      <c r="BO110" s="299"/>
      <c r="BP110" s="299"/>
      <c r="BQ110" s="299"/>
      <c r="BR110" s="299"/>
      <c r="BS110" s="299"/>
    </row>
    <row r="111" spans="1:71" x14ac:dyDescent="0.25">
      <c r="A111" s="505"/>
      <c r="B111" s="505"/>
      <c r="C111" s="505"/>
      <c r="D111" s="505"/>
      <c r="E111" s="505"/>
      <c r="F111" s="505"/>
      <c r="G111" s="505"/>
      <c r="H111" s="505"/>
      <c r="I111" s="505"/>
      <c r="J111" s="505"/>
      <c r="K111" s="505"/>
      <c r="L111" s="505"/>
      <c r="M111" s="505"/>
      <c r="N111" s="505"/>
      <c r="O111" s="505"/>
      <c r="P111" s="505"/>
      <c r="Q111" s="505"/>
      <c r="R111" s="505"/>
      <c r="S111" s="505"/>
      <c r="T111" s="505"/>
      <c r="U111" s="505"/>
      <c r="V111" s="505"/>
      <c r="W111" s="505"/>
      <c r="X111" s="505"/>
      <c r="Y111" s="505"/>
      <c r="Z111" s="505"/>
      <c r="AA111" s="505"/>
      <c r="AB111" s="505"/>
      <c r="AC111" s="505"/>
      <c r="AD111" s="505"/>
      <c r="AE111" s="505"/>
      <c r="AF111" s="505"/>
      <c r="AG111" s="505"/>
      <c r="AH111" s="505"/>
      <c r="AI111" s="505"/>
      <c r="AJ111" s="505"/>
      <c r="AK111" s="505"/>
      <c r="AL111" s="505"/>
      <c r="AM111" s="505"/>
      <c r="AN111" s="505"/>
      <c r="AO111" s="505"/>
      <c r="AP111" s="505"/>
      <c r="AQ111" s="505"/>
      <c r="AR111" s="505"/>
      <c r="AS111" s="505"/>
      <c r="AT111" s="505"/>
      <c r="AU111" s="505"/>
      <c r="AV111" s="299"/>
      <c r="AW111" s="299"/>
      <c r="AX111" s="299"/>
      <c r="AY111" s="299"/>
      <c r="AZ111" s="299"/>
      <c r="BA111" s="299"/>
      <c r="BB111" s="299"/>
      <c r="BC111" s="299"/>
      <c r="BD111" s="299"/>
      <c r="BE111" s="299"/>
      <c r="BF111" s="299"/>
      <c r="BG111" s="299"/>
      <c r="BH111" s="299"/>
      <c r="BI111" s="299"/>
      <c r="BJ111" s="299"/>
      <c r="BK111" s="299"/>
      <c r="BL111" s="299"/>
      <c r="BM111" s="299"/>
      <c r="BN111" s="299"/>
      <c r="BO111" s="299"/>
      <c r="BP111" s="299"/>
      <c r="BQ111" s="299"/>
      <c r="BR111" s="299"/>
      <c r="BS111" s="299"/>
    </row>
    <row r="112" spans="1:71" x14ac:dyDescent="0.25">
      <c r="A112" s="505"/>
      <c r="B112" s="505"/>
      <c r="C112" s="505"/>
      <c r="D112" s="505"/>
      <c r="E112" s="505"/>
      <c r="F112" s="505"/>
      <c r="G112" s="505"/>
      <c r="H112" s="505"/>
      <c r="I112" s="505"/>
      <c r="J112" s="505"/>
      <c r="K112" s="505"/>
      <c r="L112" s="505"/>
      <c r="M112" s="505"/>
      <c r="N112" s="505"/>
      <c r="O112" s="505"/>
      <c r="P112" s="505"/>
      <c r="Q112" s="505"/>
      <c r="R112" s="505"/>
      <c r="S112" s="505"/>
      <c r="T112" s="505"/>
      <c r="U112" s="505"/>
      <c r="V112" s="505"/>
      <c r="W112" s="505"/>
      <c r="X112" s="505"/>
      <c r="Y112" s="505"/>
      <c r="Z112" s="505"/>
      <c r="AA112" s="505"/>
      <c r="AB112" s="505"/>
      <c r="AC112" s="505"/>
      <c r="AD112" s="505"/>
      <c r="AE112" s="505"/>
      <c r="AF112" s="505"/>
      <c r="AG112" s="505"/>
      <c r="AH112" s="505"/>
      <c r="AI112" s="505"/>
      <c r="AJ112" s="505"/>
      <c r="AK112" s="505"/>
      <c r="AL112" s="505"/>
      <c r="AM112" s="505"/>
      <c r="AN112" s="505"/>
      <c r="AO112" s="505"/>
      <c r="AP112" s="505"/>
      <c r="AQ112" s="505"/>
      <c r="AR112" s="505"/>
      <c r="AS112" s="505"/>
      <c r="AT112" s="505"/>
      <c r="AU112" s="505"/>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299"/>
      <c r="BR112" s="299"/>
      <c r="BS112" s="299"/>
    </row>
    <row r="113" spans="1:71" x14ac:dyDescent="0.25">
      <c r="A113" s="505"/>
      <c r="B113" s="505"/>
      <c r="C113" s="505"/>
      <c r="D113" s="505"/>
      <c r="E113" s="505"/>
      <c r="F113" s="505"/>
      <c r="G113" s="505"/>
      <c r="H113" s="505"/>
      <c r="I113" s="505"/>
      <c r="J113" s="505"/>
      <c r="K113" s="505"/>
      <c r="L113" s="505"/>
      <c r="M113" s="505"/>
      <c r="N113" s="505"/>
      <c r="O113" s="505"/>
      <c r="P113" s="505"/>
      <c r="Q113" s="505"/>
      <c r="R113" s="505"/>
      <c r="S113" s="505"/>
      <c r="T113" s="505"/>
      <c r="U113" s="505"/>
      <c r="V113" s="505"/>
      <c r="W113" s="505"/>
      <c r="X113" s="505"/>
      <c r="Y113" s="505"/>
      <c r="Z113" s="505"/>
      <c r="AA113" s="505"/>
      <c r="AB113" s="505"/>
      <c r="AC113" s="505"/>
      <c r="AD113" s="505"/>
      <c r="AE113" s="505"/>
      <c r="AF113" s="505"/>
      <c r="AG113" s="505"/>
      <c r="AH113" s="505"/>
      <c r="AI113" s="505"/>
      <c r="AJ113" s="505"/>
      <c r="AK113" s="505"/>
      <c r="AL113" s="505"/>
      <c r="AM113" s="505"/>
      <c r="AN113" s="505"/>
      <c r="AO113" s="505"/>
      <c r="AP113" s="505"/>
      <c r="AQ113" s="505"/>
      <c r="AR113" s="505"/>
      <c r="AS113" s="505"/>
      <c r="AT113" s="505"/>
      <c r="AU113" s="505"/>
      <c r="AV113" s="299"/>
      <c r="AW113" s="299"/>
      <c r="AX113" s="299"/>
      <c r="AY113" s="299"/>
      <c r="AZ113" s="299"/>
      <c r="BA113" s="299"/>
      <c r="BB113" s="299"/>
      <c r="BC113" s="299"/>
      <c r="BD113" s="299"/>
      <c r="BE113" s="299"/>
      <c r="BF113" s="299"/>
      <c r="BG113" s="299"/>
      <c r="BH113" s="299"/>
      <c r="BI113" s="299"/>
      <c r="BJ113" s="299"/>
      <c r="BK113" s="299"/>
      <c r="BL113" s="299"/>
      <c r="BM113" s="299"/>
      <c r="BN113" s="299"/>
      <c r="BO113" s="299"/>
      <c r="BP113" s="299"/>
      <c r="BQ113" s="299"/>
      <c r="BR113" s="299"/>
      <c r="BS113" s="299"/>
    </row>
    <row r="114" spans="1:71" x14ac:dyDescent="0.25">
      <c r="A114" s="505"/>
      <c r="B114" s="505"/>
      <c r="C114" s="505"/>
      <c r="D114" s="505"/>
      <c r="E114" s="505"/>
      <c r="F114" s="505"/>
      <c r="G114" s="505"/>
      <c r="H114" s="505"/>
      <c r="I114" s="505"/>
      <c r="J114" s="505"/>
      <c r="K114" s="505"/>
      <c r="L114" s="505"/>
      <c r="M114" s="505"/>
      <c r="N114" s="505"/>
      <c r="O114" s="505"/>
      <c r="P114" s="505"/>
      <c r="Q114" s="505"/>
      <c r="R114" s="505"/>
      <c r="S114" s="505"/>
      <c r="T114" s="505"/>
      <c r="U114" s="505"/>
      <c r="V114" s="505"/>
      <c r="W114" s="505"/>
      <c r="X114" s="505"/>
      <c r="Y114" s="505"/>
      <c r="Z114" s="505"/>
      <c r="AA114" s="505"/>
      <c r="AB114" s="505"/>
      <c r="AC114" s="505"/>
      <c r="AD114" s="505"/>
      <c r="AE114" s="505"/>
      <c r="AF114" s="505"/>
      <c r="AG114" s="505"/>
      <c r="AH114" s="505"/>
      <c r="AI114" s="505"/>
      <c r="AJ114" s="505"/>
      <c r="AK114" s="505"/>
      <c r="AL114" s="505"/>
      <c r="AM114" s="505"/>
      <c r="AN114" s="505"/>
      <c r="AO114" s="505"/>
      <c r="AP114" s="505"/>
      <c r="AQ114" s="505"/>
      <c r="AR114" s="505"/>
      <c r="AS114" s="505"/>
      <c r="AT114" s="505"/>
      <c r="AU114" s="505"/>
      <c r="AV114" s="299"/>
      <c r="AW114" s="299"/>
      <c r="AX114" s="299"/>
      <c r="AY114" s="299"/>
      <c r="AZ114" s="299"/>
      <c r="BA114" s="299"/>
      <c r="BB114" s="299"/>
      <c r="BC114" s="299"/>
      <c r="BD114" s="299"/>
      <c r="BE114" s="299"/>
      <c r="BF114" s="299"/>
      <c r="BG114" s="299"/>
      <c r="BH114" s="299"/>
      <c r="BI114" s="299"/>
      <c r="BJ114" s="299"/>
      <c r="BK114" s="299"/>
      <c r="BL114" s="299"/>
      <c r="BM114" s="299"/>
      <c r="BN114" s="299"/>
      <c r="BO114" s="299"/>
      <c r="BP114" s="299"/>
      <c r="BQ114" s="299"/>
      <c r="BR114" s="299"/>
      <c r="BS114" s="299"/>
    </row>
    <row r="115" spans="1:71" x14ac:dyDescent="0.25">
      <c r="A115" s="505"/>
      <c r="B115" s="505"/>
      <c r="C115" s="505"/>
      <c r="D115" s="505"/>
      <c r="E115" s="505"/>
      <c r="F115" s="505"/>
      <c r="G115" s="505"/>
      <c r="H115" s="505"/>
      <c r="I115" s="505"/>
      <c r="J115" s="505"/>
      <c r="K115" s="505"/>
      <c r="L115" s="505"/>
      <c r="M115" s="505"/>
      <c r="N115" s="505"/>
      <c r="O115" s="505"/>
      <c r="P115" s="505"/>
      <c r="Q115" s="505"/>
      <c r="R115" s="505"/>
      <c r="S115" s="505"/>
      <c r="T115" s="505"/>
      <c r="U115" s="505"/>
      <c r="V115" s="505"/>
      <c r="W115" s="505"/>
      <c r="X115" s="505"/>
      <c r="Y115" s="505"/>
      <c r="Z115" s="505"/>
      <c r="AA115" s="505"/>
      <c r="AB115" s="505"/>
      <c r="AC115" s="505"/>
      <c r="AD115" s="505"/>
      <c r="AE115" s="505"/>
      <c r="AF115" s="505"/>
      <c r="AG115" s="505"/>
      <c r="AH115" s="505"/>
      <c r="AI115" s="505"/>
      <c r="AJ115" s="505"/>
      <c r="AK115" s="505"/>
      <c r="AL115" s="505"/>
      <c r="AM115" s="505"/>
      <c r="AN115" s="505"/>
      <c r="AO115" s="505"/>
      <c r="AP115" s="505"/>
      <c r="AQ115" s="505"/>
      <c r="AR115" s="505"/>
      <c r="AS115" s="505"/>
      <c r="AT115" s="505"/>
      <c r="AU115" s="505"/>
      <c r="AV115" s="299"/>
      <c r="AW115" s="299"/>
      <c r="AX115" s="299"/>
      <c r="AY115" s="299"/>
      <c r="AZ115" s="299"/>
      <c r="BA115" s="299"/>
      <c r="BB115" s="299"/>
      <c r="BC115" s="299"/>
      <c r="BD115" s="299"/>
      <c r="BE115" s="299"/>
      <c r="BF115" s="299"/>
      <c r="BG115" s="299"/>
      <c r="BH115" s="299"/>
      <c r="BI115" s="299"/>
      <c r="BJ115" s="299"/>
      <c r="BK115" s="299"/>
      <c r="BL115" s="299"/>
      <c r="BM115" s="299"/>
      <c r="BN115" s="299"/>
      <c r="BO115" s="299"/>
      <c r="BP115" s="299"/>
      <c r="BQ115" s="299"/>
      <c r="BR115" s="299"/>
      <c r="BS115" s="299"/>
    </row>
    <row r="116" spans="1:71" x14ac:dyDescent="0.25">
      <c r="A116" s="505"/>
      <c r="B116" s="505"/>
      <c r="C116" s="505"/>
      <c r="D116" s="505"/>
      <c r="E116" s="505"/>
      <c r="F116" s="505"/>
      <c r="G116" s="505"/>
      <c r="H116" s="505"/>
      <c r="I116" s="505"/>
      <c r="J116" s="505"/>
      <c r="K116" s="505"/>
      <c r="L116" s="505"/>
      <c r="M116" s="505"/>
      <c r="N116" s="505"/>
      <c r="O116" s="505"/>
      <c r="P116" s="505"/>
      <c r="Q116" s="505"/>
      <c r="R116" s="505"/>
      <c r="S116" s="505"/>
      <c r="T116" s="505"/>
      <c r="U116" s="505"/>
      <c r="V116" s="505"/>
      <c r="W116" s="505"/>
      <c r="X116" s="505"/>
      <c r="Y116" s="505"/>
      <c r="Z116" s="505"/>
      <c r="AA116" s="505"/>
      <c r="AB116" s="505"/>
      <c r="AC116" s="505"/>
      <c r="AD116" s="505"/>
      <c r="AE116" s="505"/>
      <c r="AF116" s="505"/>
      <c r="AG116" s="505"/>
      <c r="AH116" s="505"/>
      <c r="AI116" s="505"/>
      <c r="AJ116" s="505"/>
      <c r="AK116" s="505"/>
      <c r="AL116" s="505"/>
      <c r="AM116" s="505"/>
      <c r="AN116" s="505"/>
      <c r="AO116" s="505"/>
      <c r="AP116" s="505"/>
      <c r="AQ116" s="505"/>
      <c r="AR116" s="505"/>
      <c r="AS116" s="505"/>
      <c r="AT116" s="505"/>
      <c r="AU116" s="505"/>
      <c r="AV116" s="299"/>
      <c r="AW116" s="299"/>
      <c r="AX116" s="299"/>
      <c r="AY116" s="299"/>
      <c r="AZ116" s="299"/>
      <c r="BA116" s="299"/>
      <c r="BB116" s="299"/>
      <c r="BC116" s="299"/>
      <c r="BD116" s="299"/>
      <c r="BE116" s="299"/>
      <c r="BF116" s="299"/>
      <c r="BG116" s="299"/>
      <c r="BH116" s="299"/>
      <c r="BI116" s="299"/>
      <c r="BJ116" s="299"/>
      <c r="BK116" s="299"/>
      <c r="BL116" s="299"/>
      <c r="BM116" s="299"/>
      <c r="BN116" s="299"/>
      <c r="BO116" s="299"/>
      <c r="BP116" s="299"/>
      <c r="BQ116" s="299"/>
      <c r="BR116" s="299"/>
      <c r="BS116" s="299"/>
    </row>
    <row r="117" spans="1:71" x14ac:dyDescent="0.25">
      <c r="A117" s="505"/>
      <c r="B117" s="505"/>
      <c r="C117" s="505"/>
      <c r="D117" s="505"/>
      <c r="E117" s="505"/>
      <c r="F117" s="505"/>
      <c r="G117" s="505"/>
      <c r="H117" s="505"/>
      <c r="I117" s="505"/>
      <c r="J117" s="505"/>
      <c r="K117" s="505"/>
      <c r="L117" s="505"/>
      <c r="M117" s="505"/>
      <c r="N117" s="505"/>
      <c r="O117" s="505"/>
      <c r="P117" s="505"/>
      <c r="Q117" s="505"/>
      <c r="R117" s="505"/>
      <c r="S117" s="505"/>
      <c r="T117" s="505"/>
      <c r="U117" s="505"/>
      <c r="V117" s="505"/>
      <c r="W117" s="505"/>
      <c r="X117" s="505"/>
      <c r="Y117" s="505"/>
      <c r="Z117" s="505"/>
      <c r="AA117" s="505"/>
      <c r="AB117" s="505"/>
      <c r="AC117" s="505"/>
      <c r="AD117" s="505"/>
      <c r="AE117" s="505"/>
      <c r="AF117" s="505"/>
      <c r="AG117" s="505"/>
      <c r="AH117" s="505"/>
      <c r="AI117" s="505"/>
      <c r="AJ117" s="505"/>
      <c r="AK117" s="505"/>
      <c r="AL117" s="505"/>
      <c r="AM117" s="505"/>
      <c r="AN117" s="505"/>
      <c r="AO117" s="505"/>
      <c r="AP117" s="505"/>
      <c r="AQ117" s="505"/>
      <c r="AR117" s="505"/>
      <c r="AS117" s="505"/>
      <c r="AT117" s="505"/>
      <c r="AU117" s="505"/>
      <c r="AV117" s="299"/>
      <c r="AW117" s="299"/>
      <c r="AX117" s="299"/>
      <c r="AY117" s="299"/>
      <c r="AZ117" s="299"/>
      <c r="BA117" s="299"/>
      <c r="BB117" s="299"/>
      <c r="BC117" s="299"/>
      <c r="BD117" s="299"/>
      <c r="BE117" s="299"/>
      <c r="BF117" s="299"/>
      <c r="BG117" s="299"/>
      <c r="BH117" s="299"/>
      <c r="BI117" s="299"/>
      <c r="BJ117" s="299"/>
      <c r="BK117" s="299"/>
      <c r="BL117" s="299"/>
      <c r="BM117" s="299"/>
      <c r="BN117" s="299"/>
      <c r="BO117" s="299"/>
      <c r="BP117" s="299"/>
      <c r="BQ117" s="299"/>
      <c r="BR117" s="299"/>
      <c r="BS117" s="299"/>
    </row>
    <row r="118" spans="1:71" x14ac:dyDescent="0.25">
      <c r="A118" s="505"/>
      <c r="B118" s="505"/>
      <c r="C118" s="505"/>
      <c r="D118" s="505"/>
      <c r="E118" s="505"/>
      <c r="F118" s="505"/>
      <c r="G118" s="505"/>
      <c r="H118" s="505"/>
      <c r="I118" s="505"/>
      <c r="J118" s="505"/>
      <c r="K118" s="505"/>
      <c r="L118" s="505"/>
      <c r="M118" s="505"/>
      <c r="N118" s="505"/>
      <c r="O118" s="505"/>
      <c r="P118" s="505"/>
      <c r="Q118" s="505"/>
      <c r="R118" s="505"/>
      <c r="S118" s="505"/>
      <c r="T118" s="505"/>
      <c r="U118" s="505"/>
      <c r="V118" s="505"/>
      <c r="W118" s="505"/>
      <c r="X118" s="505"/>
      <c r="Y118" s="505"/>
      <c r="Z118" s="505"/>
      <c r="AA118" s="505"/>
      <c r="AB118" s="505"/>
      <c r="AC118" s="505"/>
      <c r="AD118" s="505"/>
      <c r="AE118" s="505"/>
      <c r="AF118" s="505"/>
      <c r="AG118" s="505"/>
      <c r="AH118" s="505"/>
      <c r="AI118" s="505"/>
      <c r="AJ118" s="505"/>
      <c r="AK118" s="505"/>
      <c r="AL118" s="505"/>
      <c r="AM118" s="505"/>
      <c r="AN118" s="505"/>
      <c r="AO118" s="505"/>
      <c r="AP118" s="505"/>
      <c r="AQ118" s="505"/>
      <c r="AR118" s="505"/>
      <c r="AS118" s="505"/>
      <c r="AT118" s="505"/>
      <c r="AU118" s="505"/>
      <c r="AV118" s="299"/>
      <c r="AW118" s="299"/>
      <c r="AX118" s="299"/>
      <c r="AY118" s="299"/>
      <c r="AZ118" s="299"/>
      <c r="BA118" s="299"/>
      <c r="BB118" s="299"/>
      <c r="BC118" s="299"/>
      <c r="BD118" s="299"/>
      <c r="BE118" s="299"/>
      <c r="BF118" s="299"/>
      <c r="BG118" s="299"/>
      <c r="BH118" s="299"/>
      <c r="BI118" s="299"/>
      <c r="BJ118" s="299"/>
      <c r="BK118" s="299"/>
      <c r="BL118" s="299"/>
      <c r="BM118" s="299"/>
      <c r="BN118" s="299"/>
      <c r="BO118" s="299"/>
      <c r="BP118" s="299"/>
      <c r="BQ118" s="299"/>
      <c r="BR118" s="299"/>
      <c r="BS118" s="299"/>
    </row>
    <row r="119" spans="1:71" x14ac:dyDescent="0.25">
      <c r="A119" s="505"/>
      <c r="B119" s="505"/>
      <c r="C119" s="505"/>
      <c r="D119" s="505"/>
      <c r="E119" s="505"/>
      <c r="F119" s="505"/>
      <c r="G119" s="505"/>
      <c r="H119" s="505"/>
      <c r="I119" s="505"/>
      <c r="J119" s="505"/>
      <c r="K119" s="505"/>
      <c r="L119" s="505"/>
      <c r="M119" s="505"/>
      <c r="N119" s="505"/>
      <c r="O119" s="505"/>
      <c r="P119" s="505"/>
      <c r="Q119" s="505"/>
      <c r="R119" s="505"/>
      <c r="S119" s="505"/>
      <c r="T119" s="505"/>
      <c r="U119" s="505"/>
      <c r="V119" s="505"/>
      <c r="W119" s="505"/>
      <c r="X119" s="505"/>
      <c r="Y119" s="505"/>
      <c r="Z119" s="505"/>
      <c r="AA119" s="505"/>
      <c r="AB119" s="505"/>
      <c r="AC119" s="505"/>
      <c r="AD119" s="505"/>
      <c r="AE119" s="505"/>
      <c r="AF119" s="505"/>
      <c r="AG119" s="505"/>
      <c r="AH119" s="505"/>
      <c r="AI119" s="505"/>
      <c r="AJ119" s="505"/>
      <c r="AK119" s="505"/>
      <c r="AL119" s="505"/>
      <c r="AM119" s="505"/>
      <c r="AN119" s="505"/>
      <c r="AO119" s="505"/>
      <c r="AP119" s="505"/>
      <c r="AQ119" s="505"/>
      <c r="AR119" s="505"/>
      <c r="AS119" s="505"/>
      <c r="AT119" s="505"/>
      <c r="AU119" s="505"/>
      <c r="AV119" s="299"/>
      <c r="AW119" s="299"/>
      <c r="AX119" s="299"/>
      <c r="AY119" s="299"/>
      <c r="AZ119" s="299"/>
      <c r="BA119" s="299"/>
      <c r="BB119" s="299"/>
      <c r="BC119" s="299"/>
      <c r="BD119" s="299"/>
      <c r="BE119" s="299"/>
      <c r="BF119" s="299"/>
      <c r="BG119" s="299"/>
      <c r="BH119" s="299"/>
      <c r="BI119" s="299"/>
      <c r="BJ119" s="299"/>
      <c r="BK119" s="299"/>
      <c r="BL119" s="299"/>
      <c r="BM119" s="299"/>
      <c r="BN119" s="299"/>
      <c r="BO119" s="299"/>
      <c r="BP119" s="299"/>
      <c r="BQ119" s="299"/>
      <c r="BR119" s="299"/>
      <c r="BS119" s="299"/>
    </row>
    <row r="120" spans="1:71" x14ac:dyDescent="0.25">
      <c r="A120" s="505"/>
      <c r="B120" s="505"/>
      <c r="C120" s="505"/>
      <c r="D120" s="505"/>
      <c r="E120" s="505"/>
      <c r="F120" s="505"/>
      <c r="G120" s="505"/>
      <c r="H120" s="505"/>
      <c r="I120" s="505"/>
      <c r="J120" s="505"/>
      <c r="K120" s="505"/>
      <c r="L120" s="505"/>
      <c r="M120" s="505"/>
      <c r="N120" s="505"/>
      <c r="O120" s="505"/>
      <c r="P120" s="505"/>
      <c r="Q120" s="505"/>
      <c r="R120" s="505"/>
      <c r="S120" s="505"/>
      <c r="T120" s="505"/>
      <c r="U120" s="505"/>
      <c r="V120" s="505"/>
      <c r="W120" s="505"/>
      <c r="X120" s="505"/>
      <c r="Y120" s="505"/>
      <c r="Z120" s="505"/>
      <c r="AA120" s="505"/>
      <c r="AB120" s="505"/>
      <c r="AC120" s="505"/>
      <c r="AD120" s="505"/>
      <c r="AE120" s="505"/>
      <c r="AF120" s="505"/>
      <c r="AG120" s="505"/>
      <c r="AH120" s="505"/>
      <c r="AI120" s="505"/>
      <c r="AJ120" s="505"/>
      <c r="AK120" s="505"/>
      <c r="AL120" s="505"/>
      <c r="AM120" s="505"/>
      <c r="AN120" s="505"/>
      <c r="AO120" s="505"/>
      <c r="AP120" s="505"/>
      <c r="AQ120" s="505"/>
      <c r="AR120" s="505"/>
      <c r="AS120" s="505"/>
      <c r="AT120" s="505"/>
      <c r="AU120" s="505"/>
      <c r="AV120" s="299"/>
      <c r="AW120" s="299"/>
      <c r="AX120" s="299"/>
      <c r="AY120" s="299"/>
      <c r="AZ120" s="299"/>
      <c r="BA120" s="299"/>
      <c r="BB120" s="299"/>
      <c r="BC120" s="299"/>
      <c r="BD120" s="299"/>
      <c r="BE120" s="299"/>
      <c r="BF120" s="299"/>
      <c r="BG120" s="299"/>
      <c r="BH120" s="299"/>
      <c r="BI120" s="299"/>
      <c r="BJ120" s="299"/>
      <c r="BK120" s="299"/>
      <c r="BL120" s="299"/>
      <c r="BM120" s="299"/>
      <c r="BN120" s="299"/>
      <c r="BO120" s="299"/>
      <c r="BP120" s="299"/>
      <c r="BQ120" s="299"/>
      <c r="BR120" s="299"/>
      <c r="BS120" s="299"/>
    </row>
    <row r="121" spans="1:71" x14ac:dyDescent="0.25">
      <c r="A121" s="505"/>
      <c r="B121" s="505"/>
      <c r="C121" s="505"/>
      <c r="D121" s="505"/>
      <c r="E121" s="505"/>
      <c r="F121" s="505"/>
      <c r="G121" s="505"/>
      <c r="H121" s="505"/>
      <c r="I121" s="505"/>
      <c r="J121" s="505"/>
      <c r="K121" s="505"/>
      <c r="L121" s="505"/>
      <c r="M121" s="505"/>
      <c r="N121" s="505"/>
      <c r="O121" s="505"/>
      <c r="P121" s="505"/>
      <c r="Q121" s="505"/>
      <c r="R121" s="505"/>
      <c r="S121" s="505"/>
      <c r="T121" s="505"/>
      <c r="U121" s="505"/>
      <c r="V121" s="505"/>
      <c r="W121" s="505"/>
      <c r="X121" s="505"/>
      <c r="Y121" s="505"/>
      <c r="Z121" s="505"/>
      <c r="AA121" s="505"/>
      <c r="AB121" s="505"/>
      <c r="AC121" s="505"/>
      <c r="AD121" s="505"/>
      <c r="AE121" s="505"/>
      <c r="AF121" s="505"/>
      <c r="AG121" s="505"/>
      <c r="AH121" s="505"/>
      <c r="AI121" s="505"/>
      <c r="AJ121" s="505"/>
      <c r="AK121" s="505"/>
      <c r="AL121" s="505"/>
      <c r="AM121" s="505"/>
      <c r="AN121" s="505"/>
      <c r="AO121" s="505"/>
      <c r="AP121" s="505"/>
      <c r="AQ121" s="505"/>
      <c r="AR121" s="505"/>
      <c r="AS121" s="505"/>
      <c r="AT121" s="505"/>
      <c r="AU121" s="505"/>
      <c r="AV121" s="299"/>
      <c r="AW121" s="299"/>
      <c r="AX121" s="299"/>
      <c r="AY121" s="299"/>
      <c r="AZ121" s="299"/>
      <c r="BA121" s="299"/>
      <c r="BB121" s="299"/>
      <c r="BC121" s="299"/>
      <c r="BD121" s="299"/>
      <c r="BE121" s="299"/>
      <c r="BF121" s="299"/>
      <c r="BG121" s="299"/>
      <c r="BH121" s="299"/>
      <c r="BI121" s="299"/>
      <c r="BJ121" s="299"/>
      <c r="BK121" s="299"/>
      <c r="BL121" s="299"/>
      <c r="BM121" s="299"/>
      <c r="BN121" s="299"/>
      <c r="BO121" s="299"/>
      <c r="BP121" s="299"/>
      <c r="BQ121" s="299"/>
      <c r="BR121" s="299"/>
      <c r="BS121" s="299"/>
    </row>
    <row r="122" spans="1:71" x14ac:dyDescent="0.25">
      <c r="A122" s="505"/>
      <c r="B122" s="505"/>
      <c r="C122" s="505"/>
      <c r="D122" s="505"/>
      <c r="E122" s="505"/>
      <c r="F122" s="505"/>
      <c r="G122" s="505"/>
      <c r="H122" s="505"/>
      <c r="I122" s="505"/>
      <c r="J122" s="505"/>
      <c r="K122" s="505"/>
      <c r="L122" s="505"/>
      <c r="M122" s="505"/>
      <c r="N122" s="505"/>
      <c r="O122" s="505"/>
      <c r="P122" s="505"/>
      <c r="Q122" s="505"/>
      <c r="R122" s="505"/>
      <c r="S122" s="505"/>
      <c r="T122" s="505"/>
      <c r="U122" s="505"/>
      <c r="V122" s="505"/>
      <c r="W122" s="505"/>
      <c r="X122" s="505"/>
      <c r="Y122" s="505"/>
      <c r="Z122" s="505"/>
      <c r="AA122" s="505"/>
      <c r="AB122" s="505"/>
      <c r="AC122" s="505"/>
      <c r="AD122" s="505"/>
      <c r="AE122" s="505"/>
      <c r="AF122" s="505"/>
      <c r="AG122" s="505"/>
      <c r="AH122" s="505"/>
      <c r="AI122" s="505"/>
      <c r="AJ122" s="505"/>
      <c r="AK122" s="505"/>
      <c r="AL122" s="505"/>
      <c r="AM122" s="505"/>
      <c r="AN122" s="505"/>
      <c r="AO122" s="505"/>
      <c r="AP122" s="505"/>
      <c r="AQ122" s="505"/>
      <c r="AR122" s="505"/>
      <c r="AS122" s="505"/>
      <c r="AT122" s="505"/>
      <c r="AU122" s="505"/>
      <c r="AV122" s="299"/>
      <c r="AW122" s="299"/>
      <c r="AX122" s="299"/>
      <c r="AY122" s="299"/>
      <c r="AZ122" s="299"/>
      <c r="BA122" s="299"/>
      <c r="BB122" s="299"/>
      <c r="BC122" s="299"/>
      <c r="BD122" s="299"/>
      <c r="BE122" s="299"/>
      <c r="BF122" s="299"/>
      <c r="BG122" s="299"/>
      <c r="BH122" s="299"/>
      <c r="BI122" s="299"/>
      <c r="BJ122" s="299"/>
      <c r="BK122" s="299"/>
      <c r="BL122" s="299"/>
      <c r="BM122" s="299"/>
      <c r="BN122" s="299"/>
      <c r="BO122" s="299"/>
      <c r="BP122" s="299"/>
      <c r="BQ122" s="299"/>
      <c r="BR122" s="299"/>
      <c r="BS122" s="299"/>
    </row>
    <row r="123" spans="1:71" x14ac:dyDescent="0.25">
      <c r="A123" s="505"/>
      <c r="B123" s="505"/>
      <c r="C123" s="505"/>
      <c r="D123" s="505"/>
      <c r="E123" s="505"/>
      <c r="F123" s="505"/>
      <c r="G123" s="505"/>
      <c r="H123" s="505"/>
      <c r="I123" s="505"/>
      <c r="J123" s="505"/>
      <c r="K123" s="505"/>
      <c r="L123" s="505"/>
      <c r="M123" s="505"/>
      <c r="N123" s="505"/>
      <c r="O123" s="505"/>
      <c r="P123" s="505"/>
      <c r="Q123" s="505"/>
      <c r="R123" s="505"/>
      <c r="S123" s="505"/>
      <c r="T123" s="505"/>
      <c r="U123" s="505"/>
      <c r="V123" s="505"/>
      <c r="W123" s="505"/>
      <c r="X123" s="505"/>
      <c r="Y123" s="505"/>
      <c r="Z123" s="505"/>
      <c r="AA123" s="505"/>
      <c r="AB123" s="505"/>
      <c r="AC123" s="505"/>
      <c r="AD123" s="505"/>
      <c r="AE123" s="505"/>
      <c r="AF123" s="505"/>
      <c r="AG123" s="505"/>
      <c r="AH123" s="505"/>
      <c r="AI123" s="505"/>
      <c r="AJ123" s="505"/>
      <c r="AK123" s="505"/>
      <c r="AL123" s="505"/>
      <c r="AM123" s="505"/>
      <c r="AN123" s="505"/>
      <c r="AO123" s="505"/>
      <c r="AP123" s="505"/>
      <c r="AQ123" s="505"/>
      <c r="AR123" s="505"/>
      <c r="AS123" s="505"/>
      <c r="AT123" s="505"/>
      <c r="AU123" s="505"/>
      <c r="AV123" s="299"/>
      <c r="AW123" s="299"/>
      <c r="AX123" s="299"/>
      <c r="AY123" s="299"/>
      <c r="AZ123" s="299"/>
      <c r="BA123" s="299"/>
      <c r="BB123" s="299"/>
      <c r="BC123" s="299"/>
      <c r="BD123" s="299"/>
      <c r="BE123" s="299"/>
      <c r="BF123" s="299"/>
      <c r="BG123" s="299"/>
      <c r="BH123" s="299"/>
      <c r="BI123" s="299"/>
      <c r="BJ123" s="299"/>
      <c r="BK123" s="299"/>
      <c r="BL123" s="299"/>
      <c r="BM123" s="299"/>
      <c r="BN123" s="299"/>
      <c r="BO123" s="299"/>
      <c r="BP123" s="299"/>
      <c r="BQ123" s="299"/>
      <c r="BR123" s="299"/>
      <c r="BS123" s="299"/>
    </row>
    <row r="124" spans="1:71" x14ac:dyDescent="0.25">
      <c r="A124" s="505"/>
      <c r="B124" s="505"/>
      <c r="C124" s="505"/>
      <c r="D124" s="505"/>
      <c r="E124" s="505"/>
      <c r="F124" s="505"/>
      <c r="G124" s="505"/>
      <c r="H124" s="505"/>
      <c r="I124" s="505"/>
      <c r="J124" s="505"/>
      <c r="K124" s="505"/>
      <c r="L124" s="505"/>
      <c r="M124" s="505"/>
      <c r="N124" s="505"/>
      <c r="O124" s="505"/>
      <c r="P124" s="505"/>
      <c r="Q124" s="505"/>
      <c r="R124" s="505"/>
      <c r="S124" s="505"/>
      <c r="T124" s="505"/>
      <c r="U124" s="505"/>
      <c r="V124" s="505"/>
      <c r="W124" s="505"/>
      <c r="X124" s="505"/>
      <c r="Y124" s="505"/>
      <c r="Z124" s="505"/>
      <c r="AA124" s="505"/>
      <c r="AB124" s="505"/>
      <c r="AC124" s="505"/>
      <c r="AD124" s="505"/>
      <c r="AE124" s="505"/>
      <c r="AF124" s="505"/>
      <c r="AG124" s="505"/>
      <c r="AH124" s="505"/>
      <c r="AI124" s="505"/>
      <c r="AJ124" s="505"/>
      <c r="AK124" s="505"/>
      <c r="AL124" s="505"/>
      <c r="AM124" s="505"/>
      <c r="AN124" s="505"/>
      <c r="AO124" s="505"/>
      <c r="AP124" s="505"/>
      <c r="AQ124" s="505"/>
      <c r="AR124" s="505"/>
      <c r="AS124" s="505"/>
      <c r="AT124" s="505"/>
      <c r="AU124" s="505"/>
      <c r="AV124" s="299"/>
      <c r="AW124" s="299"/>
      <c r="AX124" s="299"/>
      <c r="AY124" s="299"/>
      <c r="AZ124" s="299"/>
      <c r="BA124" s="299"/>
      <c r="BB124" s="299"/>
      <c r="BC124" s="299"/>
      <c r="BD124" s="299"/>
      <c r="BE124" s="299"/>
      <c r="BF124" s="299"/>
      <c r="BG124" s="299"/>
      <c r="BH124" s="299"/>
      <c r="BI124" s="299"/>
      <c r="BJ124" s="299"/>
      <c r="BK124" s="299"/>
      <c r="BL124" s="299"/>
      <c r="BM124" s="299"/>
      <c r="BN124" s="299"/>
      <c r="BO124" s="299"/>
      <c r="BP124" s="299"/>
      <c r="BQ124" s="299"/>
      <c r="BR124" s="299"/>
      <c r="BS124" s="299"/>
    </row>
    <row r="125" spans="1:71" x14ac:dyDescent="0.25">
      <c r="A125" s="505"/>
      <c r="B125" s="505"/>
      <c r="C125" s="505"/>
      <c r="D125" s="505"/>
      <c r="E125" s="505"/>
      <c r="F125" s="505"/>
      <c r="G125" s="505"/>
      <c r="H125" s="505"/>
      <c r="I125" s="505"/>
      <c r="J125" s="505"/>
      <c r="K125" s="505"/>
      <c r="L125" s="505"/>
      <c r="M125" s="505"/>
      <c r="N125" s="505"/>
      <c r="O125" s="505"/>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05"/>
      <c r="AL125" s="505"/>
      <c r="AM125" s="505"/>
      <c r="AN125" s="505"/>
      <c r="AO125" s="505"/>
      <c r="AP125" s="505"/>
      <c r="AQ125" s="505"/>
      <c r="AR125" s="505"/>
      <c r="AS125" s="505"/>
      <c r="AT125" s="505"/>
      <c r="AU125" s="505"/>
      <c r="AV125" s="299"/>
      <c r="AW125" s="299"/>
      <c r="AX125" s="299"/>
      <c r="AY125" s="299"/>
      <c r="AZ125" s="299"/>
      <c r="BA125" s="299"/>
      <c r="BB125" s="299"/>
      <c r="BC125" s="299"/>
      <c r="BD125" s="299"/>
      <c r="BE125" s="299"/>
      <c r="BF125" s="299"/>
      <c r="BG125" s="299"/>
      <c r="BH125" s="299"/>
      <c r="BI125" s="299"/>
      <c r="BJ125" s="299"/>
      <c r="BK125" s="299"/>
      <c r="BL125" s="299"/>
      <c r="BM125" s="299"/>
      <c r="BN125" s="299"/>
      <c r="BO125" s="299"/>
      <c r="BP125" s="299"/>
      <c r="BQ125" s="299"/>
      <c r="BR125" s="299"/>
      <c r="BS125" s="299"/>
    </row>
    <row r="126" spans="1:71" x14ac:dyDescent="0.25">
      <c r="A126" s="505"/>
      <c r="B126" s="505"/>
      <c r="C126" s="505"/>
      <c r="D126" s="505"/>
      <c r="E126" s="505"/>
      <c r="F126" s="505"/>
      <c r="G126" s="505"/>
      <c r="H126" s="505"/>
      <c r="I126" s="505"/>
      <c r="J126" s="505"/>
      <c r="K126" s="505"/>
      <c r="L126" s="505"/>
      <c r="M126" s="505"/>
      <c r="N126" s="505"/>
      <c r="O126" s="505"/>
      <c r="P126" s="505"/>
      <c r="Q126" s="505"/>
      <c r="R126" s="505"/>
      <c r="S126" s="505"/>
      <c r="T126" s="505"/>
      <c r="U126" s="505"/>
      <c r="V126" s="505"/>
      <c r="W126" s="505"/>
      <c r="X126" s="505"/>
      <c r="Y126" s="505"/>
      <c r="Z126" s="505"/>
      <c r="AA126" s="505"/>
      <c r="AB126" s="505"/>
      <c r="AC126" s="505"/>
      <c r="AD126" s="505"/>
      <c r="AE126" s="505"/>
      <c r="AF126" s="505"/>
      <c r="AG126" s="505"/>
      <c r="AH126" s="505"/>
      <c r="AI126" s="505"/>
      <c r="AJ126" s="505"/>
      <c r="AK126" s="505"/>
      <c r="AL126" s="505"/>
      <c r="AM126" s="505"/>
      <c r="AN126" s="505"/>
      <c r="AO126" s="505"/>
      <c r="AP126" s="505"/>
      <c r="AQ126" s="505"/>
      <c r="AR126" s="505"/>
      <c r="AS126" s="505"/>
      <c r="AT126" s="505"/>
      <c r="AU126" s="505"/>
      <c r="AV126" s="299"/>
      <c r="AW126" s="299"/>
      <c r="AX126" s="299"/>
      <c r="AY126" s="299"/>
      <c r="AZ126" s="299"/>
      <c r="BA126" s="299"/>
      <c r="BB126" s="299"/>
      <c r="BC126" s="299"/>
      <c r="BD126" s="299"/>
      <c r="BE126" s="299"/>
      <c r="BF126" s="299"/>
      <c r="BG126" s="299"/>
      <c r="BH126" s="299"/>
      <c r="BI126" s="299"/>
      <c r="BJ126" s="299"/>
      <c r="BK126" s="299"/>
      <c r="BL126" s="299"/>
      <c r="BM126" s="299"/>
      <c r="BN126" s="299"/>
      <c r="BO126" s="299"/>
      <c r="BP126" s="299"/>
      <c r="BQ126" s="299"/>
      <c r="BR126" s="299"/>
      <c r="BS126" s="299"/>
    </row>
    <row r="127" spans="1:71" x14ac:dyDescent="0.25">
      <c r="AV127" s="299"/>
      <c r="AW127" s="299"/>
      <c r="AX127" s="299"/>
      <c r="AY127" s="299"/>
      <c r="AZ127" s="299"/>
      <c r="BA127" s="299"/>
      <c r="BB127" s="299"/>
      <c r="BC127" s="299"/>
      <c r="BD127" s="299"/>
      <c r="BE127" s="299"/>
      <c r="BF127" s="299"/>
      <c r="BG127" s="299"/>
      <c r="BH127" s="299"/>
      <c r="BI127" s="299"/>
      <c r="BJ127" s="299"/>
      <c r="BK127" s="299"/>
      <c r="BL127" s="299"/>
      <c r="BM127" s="299"/>
      <c r="BN127" s="299"/>
      <c r="BO127" s="299"/>
      <c r="BP127" s="299"/>
      <c r="BQ127" s="299"/>
      <c r="BR127" s="299"/>
      <c r="BS127" s="299"/>
    </row>
    <row r="128" spans="1:71" x14ac:dyDescent="0.25">
      <c r="AV128" s="299"/>
      <c r="AW128" s="299"/>
      <c r="AX128" s="299"/>
      <c r="AY128" s="299"/>
      <c r="AZ128" s="299"/>
      <c r="BA128" s="299"/>
      <c r="BB128" s="299"/>
      <c r="BC128" s="299"/>
      <c r="BD128" s="299"/>
      <c r="BE128" s="299"/>
      <c r="BF128" s="299"/>
      <c r="BG128" s="299"/>
      <c r="BH128" s="299"/>
      <c r="BI128" s="299"/>
      <c r="BJ128" s="299"/>
      <c r="BK128" s="299"/>
      <c r="BL128" s="299"/>
      <c r="BM128" s="299"/>
      <c r="BN128" s="299"/>
      <c r="BO128" s="299"/>
      <c r="BP128" s="299"/>
      <c r="BQ128" s="299"/>
      <c r="BR128" s="299"/>
      <c r="BS128" s="299"/>
    </row>
    <row r="129" spans="48:71" x14ac:dyDescent="0.25">
      <c r="AV129" s="299"/>
      <c r="AW129" s="299"/>
      <c r="AX129" s="299"/>
      <c r="AY129" s="299"/>
      <c r="AZ129" s="299"/>
      <c r="BA129" s="299"/>
      <c r="BB129" s="299"/>
      <c r="BC129" s="299"/>
      <c r="BD129" s="299"/>
      <c r="BE129" s="299"/>
      <c r="BF129" s="299"/>
      <c r="BG129" s="299"/>
      <c r="BH129" s="299"/>
      <c r="BI129" s="299"/>
      <c r="BJ129" s="299"/>
      <c r="BK129" s="299"/>
      <c r="BL129" s="299"/>
      <c r="BM129" s="299"/>
      <c r="BN129" s="299"/>
      <c r="BO129" s="299"/>
      <c r="BP129" s="299"/>
      <c r="BQ129" s="299"/>
      <c r="BR129" s="299"/>
      <c r="BS129" s="299"/>
    </row>
    <row r="130" spans="48:71" x14ac:dyDescent="0.25">
      <c r="AV130" s="299"/>
      <c r="AW130" s="299"/>
      <c r="AX130" s="299"/>
      <c r="AY130" s="299"/>
      <c r="AZ130" s="299"/>
      <c r="BA130" s="299"/>
      <c r="BB130" s="299"/>
      <c r="BC130" s="299"/>
      <c r="BD130" s="299"/>
      <c r="BE130" s="299"/>
      <c r="BF130" s="299"/>
      <c r="BG130" s="299"/>
      <c r="BH130" s="299"/>
      <c r="BI130" s="299"/>
      <c r="BJ130" s="299"/>
      <c r="BK130" s="299"/>
      <c r="BL130" s="299"/>
      <c r="BM130" s="299"/>
      <c r="BN130" s="299"/>
      <c r="BO130" s="299"/>
      <c r="BP130" s="299"/>
      <c r="BQ130" s="299"/>
      <c r="BR130" s="299"/>
      <c r="BS130" s="299"/>
    </row>
    <row r="131" spans="48:71" x14ac:dyDescent="0.25">
      <c r="AV131" s="299"/>
      <c r="AW131" s="299"/>
      <c r="AX131" s="299"/>
      <c r="AY131" s="299"/>
      <c r="AZ131" s="299"/>
      <c r="BA131" s="299"/>
      <c r="BB131" s="299"/>
      <c r="BC131" s="299"/>
      <c r="BD131" s="299"/>
      <c r="BE131" s="299"/>
      <c r="BF131" s="299"/>
      <c r="BG131" s="299"/>
      <c r="BH131" s="299"/>
      <c r="BI131" s="299"/>
      <c r="BJ131" s="299"/>
      <c r="BK131" s="299"/>
      <c r="BL131" s="299"/>
      <c r="BM131" s="299"/>
      <c r="BN131" s="299"/>
      <c r="BO131" s="299"/>
      <c r="BP131" s="299"/>
      <c r="BQ131" s="299"/>
      <c r="BR131" s="299"/>
      <c r="BS131" s="299"/>
    </row>
    <row r="132" spans="48:71" x14ac:dyDescent="0.25">
      <c r="AV132" s="299"/>
      <c r="AW132" s="299"/>
      <c r="AX132" s="299"/>
      <c r="AY132" s="299"/>
      <c r="AZ132" s="299"/>
      <c r="BA132" s="299"/>
      <c r="BB132" s="299"/>
      <c r="BC132" s="299"/>
      <c r="BD132" s="299"/>
      <c r="BE132" s="299"/>
      <c r="BF132" s="299"/>
      <c r="BG132" s="299"/>
      <c r="BH132" s="299"/>
      <c r="BI132" s="299"/>
      <c r="BJ132" s="299"/>
      <c r="BK132" s="299"/>
      <c r="BL132" s="299"/>
      <c r="BM132" s="299"/>
      <c r="BN132" s="299"/>
      <c r="BO132" s="299"/>
      <c r="BP132" s="299"/>
      <c r="BQ132" s="299"/>
      <c r="BR132" s="299"/>
      <c r="BS132" s="299"/>
    </row>
    <row r="133" spans="48:71" x14ac:dyDescent="0.25">
      <c r="AV133" s="299"/>
      <c r="AW133" s="299"/>
      <c r="AX133" s="299"/>
      <c r="AY133" s="299"/>
      <c r="AZ133" s="299"/>
      <c r="BA133" s="299"/>
      <c r="BB133" s="299"/>
      <c r="BC133" s="299"/>
      <c r="BD133" s="299"/>
      <c r="BE133" s="299"/>
      <c r="BF133" s="299"/>
      <c r="BG133" s="299"/>
      <c r="BH133" s="299"/>
      <c r="BI133" s="299"/>
      <c r="BJ133" s="299"/>
      <c r="BK133" s="299"/>
      <c r="BL133" s="299"/>
      <c r="BM133" s="299"/>
      <c r="BN133" s="299"/>
      <c r="BO133" s="299"/>
      <c r="BP133" s="299"/>
      <c r="BQ133" s="299"/>
      <c r="BR133" s="299"/>
      <c r="BS133" s="299"/>
    </row>
    <row r="134" spans="48:71" x14ac:dyDescent="0.25">
      <c r="AV134" s="299"/>
      <c r="AW134" s="299"/>
      <c r="AX134" s="299"/>
      <c r="AY134" s="299"/>
      <c r="AZ134" s="299"/>
      <c r="BA134" s="299"/>
      <c r="BB134" s="299"/>
      <c r="BC134" s="299"/>
      <c r="BD134" s="299"/>
      <c r="BE134" s="299"/>
      <c r="BF134" s="299"/>
      <c r="BG134" s="299"/>
      <c r="BH134" s="299"/>
      <c r="BI134" s="299"/>
      <c r="BJ134" s="299"/>
      <c r="BK134" s="299"/>
      <c r="BL134" s="299"/>
      <c r="BM134" s="299"/>
      <c r="BN134" s="299"/>
      <c r="BO134" s="299"/>
      <c r="BP134" s="299"/>
      <c r="BQ134" s="299"/>
      <c r="BR134" s="299"/>
      <c r="BS134" s="299"/>
    </row>
    <row r="135" spans="48:71" x14ac:dyDescent="0.25">
      <c r="AV135" s="299"/>
      <c r="AW135" s="299"/>
      <c r="AX135" s="299"/>
      <c r="AY135" s="299"/>
      <c r="AZ135" s="299"/>
      <c r="BA135" s="299"/>
      <c r="BB135" s="299"/>
      <c r="BC135" s="299"/>
      <c r="BD135" s="299"/>
      <c r="BE135" s="299"/>
      <c r="BF135" s="299"/>
      <c r="BG135" s="299"/>
      <c r="BH135" s="299"/>
      <c r="BI135" s="299"/>
      <c r="BJ135" s="299"/>
      <c r="BK135" s="299"/>
      <c r="BL135" s="299"/>
      <c r="BM135" s="299"/>
      <c r="BN135" s="299"/>
      <c r="BO135" s="299"/>
      <c r="BP135" s="299"/>
      <c r="BQ135" s="299"/>
      <c r="BR135" s="299"/>
      <c r="BS135" s="299"/>
    </row>
    <row r="136" spans="48:71" x14ac:dyDescent="0.25">
      <c r="AV136" s="299"/>
      <c r="AW136" s="299"/>
      <c r="AX136" s="299"/>
      <c r="AY136" s="299"/>
      <c r="AZ136" s="299"/>
      <c r="BA136" s="299"/>
      <c r="BB136" s="299"/>
      <c r="BC136" s="299"/>
      <c r="BD136" s="299"/>
      <c r="BE136" s="299"/>
      <c r="BF136" s="299"/>
      <c r="BG136" s="299"/>
      <c r="BH136" s="299"/>
      <c r="BI136" s="299"/>
      <c r="BJ136" s="299"/>
      <c r="BK136" s="299"/>
      <c r="BL136" s="299"/>
      <c r="BM136" s="299"/>
      <c r="BN136" s="299"/>
      <c r="BO136" s="299"/>
      <c r="BP136" s="299"/>
      <c r="BQ136" s="299"/>
      <c r="BR136" s="299"/>
      <c r="BS136" s="299"/>
    </row>
    <row r="137" spans="48:71" x14ac:dyDescent="0.25">
      <c r="AV137" s="299"/>
      <c r="AW137" s="299"/>
      <c r="AX137" s="299"/>
      <c r="AY137" s="299"/>
      <c r="AZ137" s="299"/>
      <c r="BA137" s="299"/>
      <c r="BB137" s="299"/>
      <c r="BC137" s="299"/>
      <c r="BD137" s="299"/>
      <c r="BE137" s="299"/>
      <c r="BF137" s="299"/>
      <c r="BG137" s="299"/>
      <c r="BH137" s="299"/>
      <c r="BI137" s="299"/>
      <c r="BJ137" s="299"/>
      <c r="BK137" s="299"/>
      <c r="BL137" s="299"/>
      <c r="BM137" s="299"/>
      <c r="BN137" s="299"/>
      <c r="BO137" s="299"/>
      <c r="BP137" s="299"/>
      <c r="BQ137" s="299"/>
      <c r="BR137" s="299"/>
      <c r="BS137" s="299"/>
    </row>
    <row r="138" spans="48:71" x14ac:dyDescent="0.25">
      <c r="AV138" s="299"/>
      <c r="AW138" s="299"/>
      <c r="AX138" s="299"/>
      <c r="AY138" s="299"/>
      <c r="AZ138" s="299"/>
      <c r="BA138" s="299"/>
      <c r="BB138" s="299"/>
      <c r="BC138" s="299"/>
      <c r="BD138" s="299"/>
      <c r="BE138" s="299"/>
      <c r="BF138" s="299"/>
      <c r="BG138" s="299"/>
      <c r="BH138" s="299"/>
      <c r="BI138" s="299"/>
      <c r="BJ138" s="299"/>
      <c r="BK138" s="299"/>
      <c r="BL138" s="299"/>
      <c r="BM138" s="299"/>
      <c r="BN138" s="299"/>
      <c r="BO138" s="299"/>
      <c r="BP138" s="299"/>
      <c r="BQ138" s="299"/>
      <c r="BR138" s="299"/>
      <c r="BS138" s="299"/>
    </row>
    <row r="139" spans="48:71" x14ac:dyDescent="0.25">
      <c r="AV139" s="299"/>
      <c r="AW139" s="299"/>
      <c r="AX139" s="299"/>
      <c r="AY139" s="299"/>
      <c r="AZ139" s="299"/>
      <c r="BA139" s="299"/>
      <c r="BB139" s="299"/>
      <c r="BC139" s="299"/>
      <c r="BD139" s="299"/>
      <c r="BE139" s="299"/>
      <c r="BF139" s="299"/>
      <c r="BG139" s="299"/>
      <c r="BH139" s="299"/>
      <c r="BI139" s="299"/>
      <c r="BJ139" s="299"/>
      <c r="BK139" s="299"/>
      <c r="BL139" s="299"/>
      <c r="BM139" s="299"/>
      <c r="BN139" s="299"/>
      <c r="BO139" s="299"/>
      <c r="BP139" s="299"/>
      <c r="BQ139" s="299"/>
      <c r="BR139" s="299"/>
      <c r="BS139" s="299"/>
    </row>
    <row r="140" spans="48:71" x14ac:dyDescent="0.25">
      <c r="AV140" s="299"/>
      <c r="AW140" s="299"/>
      <c r="AX140" s="299"/>
      <c r="AY140" s="299"/>
      <c r="AZ140" s="299"/>
      <c r="BA140" s="299"/>
      <c r="BB140" s="299"/>
      <c r="BC140" s="299"/>
      <c r="BD140" s="299"/>
      <c r="BE140" s="299"/>
      <c r="BF140" s="299"/>
      <c r="BG140" s="299"/>
      <c r="BH140" s="299"/>
      <c r="BI140" s="299"/>
      <c r="BJ140" s="299"/>
      <c r="BK140" s="299"/>
      <c r="BL140" s="299"/>
      <c r="BM140" s="299"/>
      <c r="BN140" s="299"/>
      <c r="BO140" s="299"/>
      <c r="BP140" s="299"/>
      <c r="BQ140" s="299"/>
      <c r="BR140" s="299"/>
      <c r="BS140" s="299"/>
    </row>
    <row r="141" spans="48:71" x14ac:dyDescent="0.25">
      <c r="AV141" s="299"/>
      <c r="AW141" s="299"/>
      <c r="AX141" s="299"/>
      <c r="AY141" s="299"/>
      <c r="AZ141" s="299"/>
      <c r="BA141" s="299"/>
      <c r="BB141" s="299"/>
      <c r="BC141" s="299"/>
      <c r="BD141" s="299"/>
      <c r="BE141" s="299"/>
      <c r="BF141" s="299"/>
      <c r="BG141" s="299"/>
      <c r="BH141" s="299"/>
      <c r="BI141" s="299"/>
      <c r="BJ141" s="299"/>
      <c r="BK141" s="299"/>
      <c r="BL141" s="299"/>
      <c r="BM141" s="299"/>
      <c r="BN141" s="299"/>
      <c r="BO141" s="299"/>
      <c r="BP141" s="299"/>
      <c r="BQ141" s="299"/>
      <c r="BR141" s="299"/>
      <c r="BS141" s="299"/>
    </row>
    <row r="142" spans="48:71" x14ac:dyDescent="0.25">
      <c r="AV142" s="299"/>
      <c r="AW142" s="299"/>
      <c r="AX142" s="299"/>
      <c r="AY142" s="299"/>
      <c r="AZ142" s="299"/>
      <c r="BA142" s="299"/>
      <c r="BB142" s="299"/>
      <c r="BC142" s="299"/>
      <c r="BD142" s="299"/>
      <c r="BE142" s="299"/>
      <c r="BF142" s="299"/>
      <c r="BG142" s="299"/>
      <c r="BH142" s="299"/>
      <c r="BI142" s="299"/>
      <c r="BJ142" s="299"/>
      <c r="BK142" s="299"/>
      <c r="BL142" s="299"/>
      <c r="BM142" s="299"/>
      <c r="BN142" s="299"/>
      <c r="BO142" s="299"/>
      <c r="BP142" s="299"/>
      <c r="BQ142" s="299"/>
      <c r="BR142" s="299"/>
      <c r="BS142" s="299"/>
    </row>
    <row r="143" spans="48:71" x14ac:dyDescent="0.25">
      <c r="AV143" s="299"/>
      <c r="AW143" s="299"/>
      <c r="AX143" s="299"/>
      <c r="AY143" s="299"/>
      <c r="AZ143" s="299"/>
      <c r="BA143" s="299"/>
      <c r="BB143" s="299"/>
      <c r="BC143" s="299"/>
      <c r="BD143" s="299"/>
      <c r="BE143" s="299"/>
      <c r="BF143" s="299"/>
      <c r="BG143" s="299"/>
      <c r="BH143" s="299"/>
      <c r="BI143" s="299"/>
      <c r="BJ143" s="299"/>
      <c r="BK143" s="299"/>
      <c r="BL143" s="299"/>
      <c r="BM143" s="299"/>
      <c r="BN143" s="299"/>
      <c r="BO143" s="299"/>
      <c r="BP143" s="299"/>
      <c r="BQ143" s="299"/>
      <c r="BR143" s="299"/>
      <c r="BS143" s="299"/>
    </row>
    <row r="144" spans="48:71" x14ac:dyDescent="0.25">
      <c r="AV144" s="299"/>
      <c r="AW144" s="299"/>
      <c r="AX144" s="299"/>
      <c r="AY144" s="299"/>
      <c r="AZ144" s="299"/>
      <c r="BA144" s="299"/>
      <c r="BB144" s="299"/>
      <c r="BC144" s="299"/>
      <c r="BD144" s="299"/>
      <c r="BE144" s="299"/>
      <c r="BF144" s="299"/>
      <c r="BG144" s="299"/>
      <c r="BH144" s="299"/>
      <c r="BI144" s="299"/>
      <c r="BJ144" s="299"/>
      <c r="BK144" s="299"/>
      <c r="BL144" s="299"/>
      <c r="BM144" s="299"/>
      <c r="BN144" s="299"/>
      <c r="BO144" s="299"/>
      <c r="BP144" s="299"/>
      <c r="BQ144" s="299"/>
      <c r="BR144" s="299"/>
      <c r="BS144" s="299"/>
    </row>
    <row r="145" spans="48:71" x14ac:dyDescent="0.25">
      <c r="AV145" s="299"/>
      <c r="AW145" s="299"/>
      <c r="AX145" s="299"/>
      <c r="AY145" s="299"/>
      <c r="AZ145" s="299"/>
      <c r="BA145" s="299"/>
      <c r="BB145" s="299"/>
      <c r="BC145" s="299"/>
      <c r="BD145" s="299"/>
      <c r="BE145" s="299"/>
      <c r="BF145" s="299"/>
      <c r="BG145" s="299"/>
      <c r="BH145" s="299"/>
      <c r="BI145" s="299"/>
      <c r="BJ145" s="299"/>
      <c r="BK145" s="299"/>
      <c r="BL145" s="299"/>
      <c r="BM145" s="299"/>
      <c r="BN145" s="299"/>
      <c r="BO145" s="299"/>
      <c r="BP145" s="299"/>
      <c r="BQ145" s="299"/>
      <c r="BR145" s="299"/>
      <c r="BS145" s="299"/>
    </row>
    <row r="146" spans="48:71" x14ac:dyDescent="0.25">
      <c r="AV146" s="299"/>
      <c r="AW146" s="299"/>
      <c r="AX146" s="299"/>
      <c r="AY146" s="299"/>
      <c r="AZ146" s="299"/>
      <c r="BA146" s="299"/>
      <c r="BB146" s="299"/>
      <c r="BC146" s="299"/>
      <c r="BD146" s="299"/>
      <c r="BE146" s="299"/>
      <c r="BF146" s="299"/>
      <c r="BG146" s="299"/>
      <c r="BH146" s="299"/>
      <c r="BI146" s="299"/>
      <c r="BJ146" s="299"/>
      <c r="BK146" s="299"/>
      <c r="BL146" s="299"/>
      <c r="BM146" s="299"/>
      <c r="BN146" s="299"/>
      <c r="BO146" s="299"/>
      <c r="BP146" s="299"/>
      <c r="BQ146" s="299"/>
      <c r="BR146" s="299"/>
      <c r="BS146" s="299"/>
    </row>
    <row r="147" spans="48:71" x14ac:dyDescent="0.25">
      <c r="AV147" s="299"/>
      <c r="AW147" s="299"/>
      <c r="AX147" s="299"/>
      <c r="AY147" s="299"/>
      <c r="AZ147" s="299"/>
      <c r="BA147" s="299"/>
      <c r="BB147" s="299"/>
      <c r="BC147" s="299"/>
      <c r="BD147" s="299"/>
      <c r="BE147" s="299"/>
      <c r="BF147" s="299"/>
      <c r="BG147" s="299"/>
      <c r="BH147" s="299"/>
      <c r="BI147" s="299"/>
      <c r="BJ147" s="299"/>
      <c r="BK147" s="299"/>
      <c r="BL147" s="299"/>
      <c r="BM147" s="299"/>
      <c r="BN147" s="299"/>
      <c r="BO147" s="299"/>
      <c r="BP147" s="299"/>
      <c r="BQ147" s="299"/>
      <c r="BR147" s="299"/>
      <c r="BS147" s="299"/>
    </row>
    <row r="148" spans="48:71" x14ac:dyDescent="0.25">
      <c r="AV148" s="299"/>
      <c r="AW148" s="299"/>
      <c r="AX148" s="299"/>
      <c r="AY148" s="299"/>
      <c r="AZ148" s="299"/>
      <c r="BA148" s="299"/>
      <c r="BB148" s="299"/>
      <c r="BC148" s="299"/>
      <c r="BD148" s="299"/>
      <c r="BE148" s="299"/>
      <c r="BF148" s="299"/>
      <c r="BG148" s="299"/>
      <c r="BH148" s="299"/>
      <c r="BI148" s="299"/>
      <c r="BJ148" s="299"/>
      <c r="BK148" s="299"/>
      <c r="BL148" s="299"/>
      <c r="BM148" s="299"/>
      <c r="BN148" s="299"/>
      <c r="BO148" s="299"/>
      <c r="BP148" s="299"/>
      <c r="BQ148" s="299"/>
      <c r="BR148" s="299"/>
      <c r="BS148" s="299"/>
    </row>
    <row r="149" spans="48:71" x14ac:dyDescent="0.25">
      <c r="AV149" s="299"/>
      <c r="AW149" s="299"/>
      <c r="AX149" s="299"/>
      <c r="AY149" s="299"/>
      <c r="AZ149" s="299"/>
      <c r="BA149" s="299"/>
      <c r="BB149" s="299"/>
      <c r="BC149" s="299"/>
      <c r="BD149" s="299"/>
      <c r="BE149" s="299"/>
      <c r="BF149" s="299"/>
      <c r="BG149" s="299"/>
      <c r="BH149" s="299"/>
      <c r="BI149" s="299"/>
      <c r="BJ149" s="299"/>
      <c r="BK149" s="299"/>
      <c r="BL149" s="299"/>
      <c r="BM149" s="299"/>
      <c r="BN149" s="299"/>
      <c r="BO149" s="299"/>
      <c r="BP149" s="299"/>
      <c r="BQ149" s="299"/>
      <c r="BR149" s="299"/>
      <c r="BS149" s="299"/>
    </row>
    <row r="150" spans="48:71" x14ac:dyDescent="0.25">
      <c r="AV150" s="299"/>
      <c r="AW150" s="299"/>
      <c r="AX150" s="299"/>
      <c r="AY150" s="299"/>
      <c r="AZ150" s="299"/>
      <c r="BA150" s="299"/>
      <c r="BB150" s="299"/>
      <c r="BC150" s="299"/>
      <c r="BD150" s="299"/>
      <c r="BE150" s="299"/>
      <c r="BF150" s="299"/>
      <c r="BG150" s="299"/>
      <c r="BH150" s="299"/>
      <c r="BI150" s="299"/>
      <c r="BJ150" s="299"/>
      <c r="BK150" s="299"/>
      <c r="BL150" s="299"/>
      <c r="BM150" s="299"/>
      <c r="BN150" s="299"/>
      <c r="BO150" s="299"/>
      <c r="BP150" s="299"/>
      <c r="BQ150" s="299"/>
      <c r="BR150" s="299"/>
      <c r="BS150" s="299"/>
    </row>
    <row r="151" spans="48:71" x14ac:dyDescent="0.25">
      <c r="AV151" s="299"/>
      <c r="AW151" s="299"/>
      <c r="AX151" s="299"/>
      <c r="AY151" s="299"/>
      <c r="AZ151" s="299"/>
      <c r="BA151" s="299"/>
      <c r="BB151" s="299"/>
      <c r="BC151" s="299"/>
      <c r="BD151" s="299"/>
      <c r="BE151" s="299"/>
      <c r="BF151" s="299"/>
      <c r="BG151" s="299"/>
      <c r="BH151" s="299"/>
      <c r="BI151" s="299"/>
      <c r="BJ151" s="299"/>
      <c r="BK151" s="299"/>
      <c r="BL151" s="299"/>
      <c r="BM151" s="299"/>
      <c r="BN151" s="299"/>
      <c r="BO151" s="299"/>
      <c r="BP151" s="299"/>
      <c r="BQ151" s="299"/>
      <c r="BR151" s="299"/>
      <c r="BS151" s="299"/>
    </row>
    <row r="152" spans="48:71" x14ac:dyDescent="0.25">
      <c r="AV152" s="299"/>
      <c r="AW152" s="299"/>
      <c r="AX152" s="299"/>
      <c r="AY152" s="299"/>
      <c r="AZ152" s="299"/>
      <c r="BA152" s="299"/>
      <c r="BB152" s="299"/>
      <c r="BC152" s="299"/>
      <c r="BD152" s="299"/>
      <c r="BE152" s="299"/>
      <c r="BF152" s="299"/>
      <c r="BG152" s="299"/>
      <c r="BH152" s="299"/>
      <c r="BI152" s="299"/>
      <c r="BJ152" s="299"/>
      <c r="BK152" s="299"/>
      <c r="BL152" s="299"/>
      <c r="BM152" s="299"/>
      <c r="BN152" s="299"/>
      <c r="BO152" s="299"/>
      <c r="BP152" s="299"/>
      <c r="BQ152" s="299"/>
      <c r="BR152" s="299"/>
      <c r="BS152" s="299"/>
    </row>
    <row r="153" spans="48:71" x14ac:dyDescent="0.25">
      <c r="AV153" s="299"/>
      <c r="AW153" s="299"/>
      <c r="AX153" s="299"/>
      <c r="AY153" s="299"/>
      <c r="AZ153" s="299"/>
      <c r="BA153" s="299"/>
      <c r="BB153" s="299"/>
      <c r="BC153" s="299"/>
      <c r="BD153" s="299"/>
      <c r="BE153" s="299"/>
      <c r="BF153" s="299"/>
      <c r="BG153" s="299"/>
      <c r="BH153" s="299"/>
      <c r="BI153" s="299"/>
      <c r="BJ153" s="299"/>
      <c r="BK153" s="299"/>
      <c r="BL153" s="299"/>
      <c r="BM153" s="299"/>
      <c r="BN153" s="299"/>
      <c r="BO153" s="299"/>
      <c r="BP153" s="299"/>
      <c r="BQ153" s="299"/>
      <c r="BR153" s="299"/>
      <c r="BS153" s="299"/>
    </row>
    <row r="154" spans="48:71" x14ac:dyDescent="0.25">
      <c r="AV154" s="299"/>
      <c r="AW154" s="299"/>
      <c r="AX154" s="299"/>
      <c r="AY154" s="299"/>
      <c r="AZ154" s="299"/>
      <c r="BA154" s="299"/>
      <c r="BB154" s="299"/>
      <c r="BC154" s="299"/>
      <c r="BD154" s="299"/>
      <c r="BE154" s="299"/>
      <c r="BF154" s="299"/>
      <c r="BG154" s="299"/>
      <c r="BH154" s="299"/>
      <c r="BI154" s="299"/>
      <c r="BJ154" s="299"/>
      <c r="BK154" s="299"/>
      <c r="BL154" s="299"/>
      <c r="BM154" s="299"/>
      <c r="BN154" s="299"/>
      <c r="BO154" s="299"/>
      <c r="BP154" s="299"/>
      <c r="BQ154" s="299"/>
      <c r="BR154" s="299"/>
      <c r="BS154" s="299"/>
    </row>
    <row r="155" spans="48:71" x14ac:dyDescent="0.25">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c r="BQ155" s="299"/>
      <c r="BR155" s="299"/>
      <c r="BS155" s="299"/>
    </row>
    <row r="156" spans="48:71" x14ac:dyDescent="0.25">
      <c r="AV156" s="299"/>
      <c r="AW156" s="299"/>
      <c r="AX156" s="299"/>
      <c r="AY156" s="299"/>
      <c r="AZ156" s="299"/>
      <c r="BA156" s="299"/>
      <c r="BB156" s="299"/>
      <c r="BC156" s="299"/>
      <c r="BD156" s="299"/>
      <c r="BE156" s="299"/>
      <c r="BF156" s="299"/>
      <c r="BG156" s="299"/>
      <c r="BH156" s="299"/>
      <c r="BI156" s="299"/>
      <c r="BJ156" s="299"/>
      <c r="BK156" s="299"/>
      <c r="BL156" s="299"/>
      <c r="BM156" s="299"/>
      <c r="BN156" s="299"/>
      <c r="BO156" s="299"/>
      <c r="BP156" s="299"/>
      <c r="BQ156" s="299"/>
      <c r="BR156" s="299"/>
      <c r="BS156" s="299"/>
    </row>
  </sheetData>
  <mergeCells count="6">
    <mergeCell ref="BM20:BN22"/>
    <mergeCell ref="BD2:BE2"/>
    <mergeCell ref="AY2:AZ2"/>
    <mergeCell ref="BG2:BK2"/>
    <mergeCell ref="Y2:AB2"/>
    <mergeCell ref="AD2:AJ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Introduction</vt:lpstr>
      <vt:lpstr>Current System</vt:lpstr>
      <vt:lpstr>Proposed System</vt:lpstr>
      <vt:lpstr>Your Results</vt:lpstr>
      <vt:lpstr>Print Report</vt:lpstr>
      <vt:lpstr>Your Value Calcs</vt:lpstr>
      <vt:lpstr>Base Calcs</vt:lpstr>
      <vt:lpstr>Our Estimates</vt:lpstr>
      <vt:lpstr>Reference Sheet</vt:lpstr>
      <vt:lpstr>Assumptions</vt:lpstr>
      <vt:lpstr>sensitivity</vt:lpstr>
      <vt:lpstr>'Print Report'!Print_Area</vt:lpstr>
    </vt:vector>
  </TitlesOfParts>
  <Company>DairyNZ</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Geoff Taylor</dc:creator>
  <cp:lastModifiedBy>Geoff Taylor</cp:lastModifiedBy>
  <cp:lastPrinted>2015-05-22T04:58:04Z</cp:lastPrinted>
  <dcterms:created xsi:type="dcterms:W3CDTF">2014-12-16T22:45:48Z</dcterms:created>
  <dcterms:modified xsi:type="dcterms:W3CDTF">2015-05-29T01:18:43Z</dcterms:modified>
</cp:coreProperties>
</file>